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HỌC VIÊN\"/>
    </mc:Choice>
  </mc:AlternateContent>
  <xr:revisionPtr revIDLastSave="0" documentId="13_ncr:1_{8141E973-515C-480D-AB8E-20FFA8341F12}" xr6:coauthVersionLast="47" xr6:coauthVersionMax="47" xr10:uidLastSave="{00000000-0000-0000-0000-000000000000}"/>
  <bookViews>
    <workbookView xWindow="-108" yWindow="-108" windowWidth="23256" windowHeight="12576" tabRatio="908" firstSheet="1" activeTab="1" xr2:uid="{00000000-000D-0000-FFFF-FFFF00000000}"/>
  </bookViews>
  <sheets>
    <sheet name="Calendar" sheetId="1" state="hidden" r:id="rId1"/>
    <sheet name="MENU" sheetId="2" r:id="rId2"/>
    <sheet name="Mau-bia" sheetId="3" state="hidden" r:id="rId3"/>
    <sheet name="DS TÀI KHOẢN" sheetId="44" r:id="rId4"/>
    <sheet name="Nghiep vu " sheetId="43" r:id="rId5"/>
    <sheet name="Nhaplieu" sheetId="5" r:id="rId6"/>
    <sheet name="DINH MUC" sheetId="45" r:id="rId7"/>
    <sheet name="Khách hàng" sheetId="7" r:id="rId8"/>
    <sheet name="NCC" sheetId="40" r:id="rId9"/>
    <sheet name="Doanh Thu S01" sheetId="37" r:id="rId10"/>
    <sheet name="Nhập xuất tồn S02" sheetId="6" r:id="rId11"/>
    <sheet name="Chi phí sxkd S03" sheetId="21" r:id="rId12"/>
    <sheet name="Thuế S04" sheetId="35" r:id="rId13"/>
    <sheet name="Thanh toan luong S05" sheetId="39" r:id="rId14"/>
    <sheet name="Sổ quỹ tiền mặt S06" sheetId="23" r:id="rId15"/>
    <sheet name="In.CDPS" sheetId="8" state="hidden" r:id="rId16"/>
    <sheet name="Sổ ngân hàng S07 " sheetId="38" r:id="rId17"/>
    <sheet name="Thu-Chi" sheetId="20" r:id="rId18"/>
    <sheet name="Công Nợ KH" sheetId="22" r:id="rId19"/>
    <sheet name="Công Nợ NCC" sheetId="46" r:id="rId20"/>
    <sheet name="Hệ thống TK" sheetId="32" state="hidden" r:id="rId21"/>
    <sheet name="Hệ thống TK (2)" sheetId="41" state="hidden" r:id="rId22"/>
    <sheet name="In.CDPS (2)" sheetId="42" state="hidden" r:id="rId23"/>
  </sheets>
  <externalReferences>
    <externalReference r:id="rId24"/>
    <externalReference r:id="rId25"/>
  </externalReferences>
  <definedNames>
    <definedName name="________a1" hidden="1">{"'Sheet1'!$L$16"}</definedName>
    <definedName name="________d1500" hidden="1">{"'Sheet1'!$L$16"}</definedName>
    <definedName name="________Goi8" hidden="1">{"'Sheet1'!$L$16"}</definedName>
    <definedName name="_______a1" hidden="1">{"'Sheet1'!$L$16"}</definedName>
    <definedName name="_______d1500" hidden="1">{"'Sheet1'!$L$16"}</definedName>
    <definedName name="_______Goi8" hidden="1">{"'Sheet1'!$L$16"}</definedName>
    <definedName name="______a1" hidden="1">{"'Sheet1'!$L$16"}</definedName>
    <definedName name="______d1500" hidden="1">{"'Sheet1'!$L$16"}</definedName>
    <definedName name="______Goi8" hidden="1">{"'Sheet1'!$L$16"}</definedName>
    <definedName name="_____a1" hidden="1">{"'Sheet1'!$L$16"}</definedName>
    <definedName name="_____d1500" hidden="1">{"'Sheet1'!$L$16"}</definedName>
    <definedName name="_____Goi8" hidden="1">{"'Sheet1'!$L$16"}</definedName>
    <definedName name="____a1" hidden="1">{"'Sheet1'!$L$16"}</definedName>
    <definedName name="____d1500" hidden="1">{"'Sheet1'!$L$16"}</definedName>
    <definedName name="____Goi8" hidden="1">{"'Sheet1'!$L$16"}</definedName>
    <definedName name="___a1" hidden="1">{"'Sheet1'!$L$16"}</definedName>
    <definedName name="___d1500" hidden="1">{"'Sheet1'!$L$16"}</definedName>
    <definedName name="___Goi8" hidden="1">{"'Sheet1'!$L$16"}</definedName>
    <definedName name="__a1" hidden="1">{"'Sheet1'!$L$16"}</definedName>
    <definedName name="__d1500" hidden="1">{"'Sheet1'!$L$16"}</definedName>
    <definedName name="__Goi8" hidden="1">{"'Sheet1'!$L$16"}</definedName>
    <definedName name="_a1" hidden="1">{"'Sheet1'!$L$16"}</definedName>
    <definedName name="_d1500" hidden="1">{"'Sheet1'!$L$16"}</definedName>
    <definedName name="_Fill" localSheetId="18" hidden="1">#REF!</definedName>
    <definedName name="_Fill" localSheetId="19" hidden="1">#REF!</definedName>
    <definedName name="_Fill" localSheetId="9" hidden="1">#REF!</definedName>
    <definedName name="_Fill" localSheetId="3" hidden="1">#REF!</definedName>
    <definedName name="_Fill" localSheetId="15" hidden="1">#REF!</definedName>
    <definedName name="_Fill" localSheetId="22" hidden="1">#REF!</definedName>
    <definedName name="_Fill" localSheetId="10" hidden="1">#REF!</definedName>
    <definedName name="_Fill" localSheetId="12" hidden="1">#REF!</definedName>
    <definedName name="_Fill" hidden="1">#REF!</definedName>
    <definedName name="_xlnm._FilterDatabase" localSheetId="18" hidden="1">'Công Nợ KH'!$C$12:$C$875</definedName>
    <definedName name="_xlnm._FilterDatabase" localSheetId="19" hidden="1">'Công Nợ NCC'!$C$12:$C$875</definedName>
    <definedName name="_xlnm._FilterDatabase" localSheetId="11" hidden="1">'Chi phí sxkd S03'!$C$10:$C$303</definedName>
    <definedName name="_xlnm._FilterDatabase" localSheetId="9" hidden="1">'Doanh Thu S01'!$C$10:$C$42</definedName>
    <definedName name="_xlnm._FilterDatabase" localSheetId="3" hidden="1">'DS TÀI KHOẢN'!$M$9:$M$249</definedName>
    <definedName name="_xlnm._FilterDatabase" localSheetId="15" hidden="1">In.CDPS!$M$9:$M$249</definedName>
    <definedName name="_xlnm._FilterDatabase" localSheetId="22" hidden="1">'In.CDPS (2)'!$M$9:$M$249</definedName>
    <definedName name="_xlnm._FilterDatabase" localSheetId="7" hidden="1">'Khách hàng'!$A$39:$N$72</definedName>
    <definedName name="_xlnm._FilterDatabase" localSheetId="8" hidden="1">NCC!$A$39:$N$72</definedName>
    <definedName name="_xlnm._FilterDatabase" localSheetId="5" hidden="1">Nhaplieu!$A$7:$AD$1070</definedName>
    <definedName name="_xlnm._FilterDatabase" localSheetId="10" hidden="1">'Nhập xuất tồn S02'!$A$11:$AD$65</definedName>
    <definedName name="_xlnm._FilterDatabase" localSheetId="16" hidden="1">'Sổ ngân hàng S07 '!$C$10:$C$1049</definedName>
    <definedName name="_xlnm._FilterDatabase" localSheetId="14" hidden="1">'Sổ quỹ tiền mặt S06'!$C$10:$C$1049</definedName>
    <definedName name="_xlnm._FilterDatabase" localSheetId="13" hidden="1">'Thanh toan luong S05'!$A$10:$Q$164</definedName>
    <definedName name="_xlnm._FilterDatabase" localSheetId="12" hidden="1">'Thuế S04'!$A$11:$R$143</definedName>
    <definedName name="_xlnm._FilterDatabase" hidden="1">'[1]TL than'!#REF!</definedName>
    <definedName name="_Goi8" hidden="1">{"'Sheet1'!$L$16"}</definedName>
    <definedName name="_Key1" localSheetId="18" hidden="1">#REF!</definedName>
    <definedName name="_Key1" localSheetId="19" hidden="1">#REF!</definedName>
    <definedName name="_Key1" localSheetId="9" hidden="1">#REF!</definedName>
    <definedName name="_Key1" localSheetId="12" hidden="1">#REF!</definedName>
    <definedName name="_Key1" hidden="1">#REF!</definedName>
    <definedName name="_Key2" localSheetId="18" hidden="1">#REF!</definedName>
    <definedName name="_Key2" localSheetId="19" hidden="1">#REF!</definedName>
    <definedName name="_Key2" localSheetId="9" hidden="1">#REF!</definedName>
    <definedName name="_Key2" localSheetId="12" hidden="1">#REF!</definedName>
    <definedName name="_Key2" hidden="1">#REF!</definedName>
    <definedName name="_Order1" hidden="1">255</definedName>
    <definedName name="_Order2" hidden="1">255</definedName>
    <definedName name="_PA3" hidden="1">{"'Sheet1'!$L$16"}</definedName>
    <definedName name="_Sort" localSheetId="18" hidden="1">#REF!</definedName>
    <definedName name="_Sort" localSheetId="19" hidden="1">#REF!</definedName>
    <definedName name="_Sort" localSheetId="9" hidden="1">#REF!</definedName>
    <definedName name="_Sort" localSheetId="3" hidden="1">#REF!</definedName>
    <definedName name="_Sort" localSheetId="15" hidden="1">#REF!</definedName>
    <definedName name="_Sort" localSheetId="22" hidden="1">#REF!</definedName>
    <definedName name="_Sort" localSheetId="10" hidden="1">#REF!</definedName>
    <definedName name="_Sort" localSheetId="12" hidden="1">#REF!</definedName>
    <definedName name="_Sort" hidden="1">#REF!</definedName>
    <definedName name="anscount" hidden="1">3</definedName>
    <definedName name="BCBo" hidden="1">{"'Sheet1'!$L$16"}</definedName>
    <definedName name="CTCT1" hidden="1">{"'Sheet1'!$L$16"}</definedName>
    <definedName name="dmvt">'Nhập xuất tồn S02'!$B$12:$D$51</definedName>
    <definedName name="dmvt3">'Nhập xuất tồn S02'!$C$12:$C$43</definedName>
    <definedName name="f" localSheetId="9" hidden="1">#REF!</definedName>
    <definedName name="f" localSheetId="12" hidden="1">#REF!</definedName>
    <definedName name="f" hidden="1">#REF!</definedName>
    <definedName name="h" localSheetId="0" hidden="1">{"'Sheet1'!$L$16"}</definedName>
    <definedName name="h" localSheetId="18" hidden="1">{"'Sheet1'!$L$16"}</definedName>
    <definedName name="h" localSheetId="19" hidden="1">{"'Sheet1'!$L$16"}</definedName>
    <definedName name="h" localSheetId="11" hidden="1">{"'Sheet1'!$L$16"}</definedName>
    <definedName name="h" localSheetId="9" hidden="1">{"'Sheet1'!$L$16"}</definedName>
    <definedName name="h" localSheetId="3" hidden="1">{"'Sheet1'!$L$16"}</definedName>
    <definedName name="h" localSheetId="15" hidden="1">{"'Sheet1'!$L$16"}</definedName>
    <definedName name="h" localSheetId="22" hidden="1">{"'Sheet1'!$L$16"}</definedName>
    <definedName name="h" localSheetId="10" hidden="1">{"'Sheet1'!$L$16"}</definedName>
    <definedName name="h" localSheetId="12" hidden="1">{"'Sheet1'!$L$16"}</definedName>
    <definedName name="h" hidden="1">{"'Sheet1'!$L$16"}</definedName>
    <definedName name="hai" hidden="1">{"'Sheet1'!$L$16"}</definedName>
    <definedName name="htlm" hidden="1">{"'Sheet1'!$L$16"}</definedName>
    <definedName name="HTML_CodePage" hidden="1">950</definedName>
    <definedName name="HTML_Control" localSheetId="0" hidden="1">{"'Sheet1'!$L$16"}</definedName>
    <definedName name="HTML_Control" localSheetId="18" hidden="1">{"'Sheet1'!$L$16"}</definedName>
    <definedName name="HTML_Control" localSheetId="19" hidden="1">{"'Sheet1'!$L$16"}</definedName>
    <definedName name="HTML_Control" localSheetId="11" hidden="1">{"'Sheet1'!$L$16"}</definedName>
    <definedName name="HTML_Control" localSheetId="9" hidden="1">{"'Sheet1'!$L$16"}</definedName>
    <definedName name="HTML_Control" localSheetId="3" hidden="1">{"'Sheet1'!$L$16"}</definedName>
    <definedName name="HTML_Control" localSheetId="15" hidden="1">{"'Sheet1'!$L$16"}</definedName>
    <definedName name="HTML_Control" localSheetId="22" hidden="1">{"'Sheet1'!$L$16"}</definedName>
    <definedName name="HTML_Control" localSheetId="10" hidden="1">{"'Sheet1'!$L$16"}</definedName>
    <definedName name="HTML_Control" localSheetId="1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TK" localSheetId="3">'DS TÀI KHOẢN'!$C$9:$C$116</definedName>
    <definedName name="HTTK" localSheetId="22">'In.CDPS (2)'!$C$9:$C$116</definedName>
    <definedName name="HTTK">In.CDPS!$C$9:$C$116</definedName>
    <definedName name="huy" localSheetId="0" hidden="1">{"'Sheet1'!$L$16"}</definedName>
    <definedName name="huy" localSheetId="18" hidden="1">{"'Sheet1'!$L$16"}</definedName>
    <definedName name="huy" localSheetId="19" hidden="1">{"'Sheet1'!$L$16"}</definedName>
    <definedName name="huy" localSheetId="11" hidden="1">{"'Sheet1'!$L$16"}</definedName>
    <definedName name="huy" localSheetId="9" hidden="1">{"'Sheet1'!$L$16"}</definedName>
    <definedName name="huy" localSheetId="3" hidden="1">{"'Sheet1'!$L$16"}</definedName>
    <definedName name="huy" localSheetId="15" hidden="1">{"'Sheet1'!$L$16"}</definedName>
    <definedName name="huy" localSheetId="22" hidden="1">{"'Sheet1'!$L$16"}</definedName>
    <definedName name="huy" localSheetId="10" hidden="1">{"'Sheet1'!$L$16"}</definedName>
    <definedName name="huy" localSheetId="12" hidden="1">{"'Sheet1'!$L$16"}</definedName>
    <definedName name="huy" hidden="1">{"'Sheet1'!$L$16"}</definedName>
    <definedName name="KH.HANG" localSheetId="8">NCC!$B$40:$D$64</definedName>
    <definedName name="KH.HANG">'Khách hàng'!$B$40:$D$64</definedName>
    <definedName name="MaHH">'Nhập xuất tồn S02'!$B$12:$B$51</definedName>
    <definedName name="MaHHNX">Nhaplieu!$H$8:$H$1070</definedName>
    <definedName name="makh" localSheetId="8">NCC!$B$6:$B$88</definedName>
    <definedName name="makh">'Khách hàng'!$B$6:$B$88</definedName>
    <definedName name="mo" hidden="1">{"'Sheet1'!$L$16"}</definedName>
    <definedName name="MS" localSheetId="3">'DS TÀI KHOẢN'!$B$9:$B$116</definedName>
    <definedName name="MS" localSheetId="22">'In.CDPS (2)'!$B$9:$B$116</definedName>
    <definedName name="MS">In.CDPS!$B$9:$B$116</definedName>
    <definedName name="ngay1">MENU!$D$13</definedName>
    <definedName name="ngay2">MENU!$D$14</definedName>
    <definedName name="_xlnm.Print_Titles" localSheetId="18">'Công Nợ KH'!$9:$10</definedName>
    <definedName name="_xlnm.Print_Titles" localSheetId="19">'Công Nợ NCC'!$9:$10</definedName>
    <definedName name="_xlnm.Print_Titles" localSheetId="11">'Chi phí sxkd S03'!$8:$9</definedName>
    <definedName name="_xlnm.Print_Titles" localSheetId="9">'Doanh Thu S01'!$8:$9</definedName>
    <definedName name="_xlnm.Print_Titles" localSheetId="16">'Sổ ngân hàng S07 '!$8:$9</definedName>
    <definedName name="_xlnm.Print_Titles" localSheetId="14">'Sổ quỹ tiền mặt S06'!$8:$9</definedName>
    <definedName name="_xlnm.Print_Titles" localSheetId="12">'Thuế S04'!$8:$9</definedName>
    <definedName name="PSCKC" localSheetId="3">'DS TÀI KHOẢN'!$J$9:$J$116</definedName>
    <definedName name="PSCKC" localSheetId="22">'In.CDPS (2)'!$J$9:$J$116</definedName>
    <definedName name="PSCKC">In.CDPS!$J$9:$J$116</definedName>
    <definedName name="PSCKN" localSheetId="3">'DS TÀI KHOẢN'!$I$9:$I$116</definedName>
    <definedName name="PSCKN" localSheetId="22">'In.CDPS (2)'!$I$9:$I$116</definedName>
    <definedName name="PSCKN">In.CDPS!$I$9:$I$116</definedName>
    <definedName name="PSDKC" localSheetId="3">'DS TÀI KHOẢN'!$F$9:$F$116</definedName>
    <definedName name="PSDKC" localSheetId="22">'In.CDPS (2)'!$F$9:$F$116</definedName>
    <definedName name="PSDKC">In.CDPS!$F$9:$F$116</definedName>
    <definedName name="PSDKN" localSheetId="3">'DS TÀI KHOẢN'!$E$9:$E$116</definedName>
    <definedName name="PSDKN" localSheetId="22">'In.CDPS (2)'!$E$9:$E$116</definedName>
    <definedName name="PSDKN">In.CDPS!$E$9:$E$116</definedName>
    <definedName name="rtr" localSheetId="9" hidden="1">#REF!</definedName>
    <definedName name="rtr" localSheetId="12" hidden="1">#REF!</definedName>
    <definedName name="rtr" hidden="1">#REF!</definedName>
    <definedName name="sencount" hidden="1">41</definedName>
    <definedName name="SLN">Nhaplieu!$I$8:$I$1070</definedName>
    <definedName name="SLX">Nhaplieu!$J$8:$J$1070</definedName>
    <definedName name="sopnx">Nhaplieu!$G$8:$G$1070</definedName>
    <definedName name="sophu" hidden="1">{"'Sheet1'!$L$16"}</definedName>
    <definedName name="sotc">Nhaplieu!$E$8:$E$1070</definedName>
    <definedName name="SPS">Nhaplieu!$O$8:$O$1070</definedName>
    <definedName name="TKC">Nhaplieu!$N$8:$N$1070</definedName>
    <definedName name="TKN">Nhaplieu!$M$8:$M$1070</definedName>
    <definedName name="TTN">Nhaplieu!$T$8:$T$1070</definedName>
    <definedName name="TTX">Nhaplieu!$V$8:$V$1070</definedName>
    <definedName name="tuyennhanh" hidden="1">{"'Sheet1'!$L$16"}</definedName>
    <definedName name="thanh" hidden="1">{"'Sheet1'!$L$16"}</definedName>
    <definedName name="thu" hidden="1">{"'Sheet1'!$L$16"}</definedName>
    <definedName name="_xlnm.Print_Area" localSheetId="18">'Công Nợ KH'!$A$1:$G$880</definedName>
    <definedName name="_xlnm.Print_Area" localSheetId="19">'Công Nợ NCC'!$A$1:$G$880</definedName>
    <definedName name="_xlnm.Print_Area" localSheetId="11">'Chi phí sxkd S03'!$A$1:$O$307</definedName>
    <definedName name="_xlnm.Print_Area" localSheetId="9">'Doanh Thu S01'!$A$1:$R$46</definedName>
    <definedName name="_xlnm.Print_Area" localSheetId="3">'DS TÀI KHOẢN'!$A$1:$J$123</definedName>
    <definedName name="_xlnm.Print_Area" localSheetId="15">In.CDPS!$A$1:$J$123</definedName>
    <definedName name="_xlnm.Print_Area" localSheetId="22">'In.CDPS (2)'!$A$1:$J$123</definedName>
    <definedName name="_xlnm.Print_Area" localSheetId="7">'Khách hàng'!$B$1:$K$109</definedName>
    <definedName name="_xlnm.Print_Area" localSheetId="8">NCC!$B$1:$K$109</definedName>
    <definedName name="_xlnm.Print_Area" localSheetId="10">'Nhập xuất tồn S02'!$B$1:$X$59</definedName>
    <definedName name="_xlnm.Print_Area" localSheetId="16">'Sổ ngân hàng S07 '!$A$1:$H$1053</definedName>
    <definedName name="_xlnm.Print_Area" localSheetId="14">'Sổ quỹ tiền mặt S06'!$A$1:$H$1053</definedName>
    <definedName name="_xlnm.Print_Area" localSheetId="17">'Thu-Chi'!$A$1:$I$22</definedName>
    <definedName name="_xlnm.Print_Area" localSheetId="12">'Thuế S04'!$A$1:$O$147</definedName>
    <definedName name="wrn.chi._.tiÆt." localSheetId="18" hidden="1">{#N/A,#N/A,FALSE,"Chi tiÆt"}</definedName>
    <definedName name="wrn.chi._.tiÆt." localSheetId="19" hidden="1">{#N/A,#N/A,FALSE,"Chi tiÆt"}</definedName>
    <definedName name="wrn.chi._.tiÆt." localSheetId="11" hidden="1">{#N/A,#N/A,FALSE,"Chi tiÆt"}</definedName>
    <definedName name="wrn.chi._.tiÆt." localSheetId="9" hidden="1">{#N/A,#N/A,FALSE,"Chi tiÆt"}</definedName>
    <definedName name="wrn.chi._.tiÆt." localSheetId="3" hidden="1">{#N/A,#N/A,FALSE,"Chi tiÆt"}</definedName>
    <definedName name="wrn.chi._.tiÆt." localSheetId="15" hidden="1">{#N/A,#N/A,FALSE,"Chi tiÆt"}</definedName>
    <definedName name="wrn.chi._.tiÆt." localSheetId="22" hidden="1">{#N/A,#N/A,FALSE,"Chi tiÆt"}</definedName>
    <definedName name="wrn.chi._.tiÆt." localSheetId="10" hidden="1">{#N/A,#N/A,FALSE,"Chi tiÆt"}</definedName>
    <definedName name="wrn.chi._.tiÆt." localSheetId="12" hidden="1">{#N/A,#N/A,FALSE,"Chi tiÆt"}</definedName>
    <definedName name="wrn.chi._.tiÆt." hidden="1">{#N/A,#N/A,FALSE,"Chi tiÆt"}</definedName>
    <definedName name="Z_0134ACB9_72F2_4D13_A903_51757D158406_.wvu.FilterData" localSheetId="5" hidden="1">Nhaplieu!$A$7:$AB$1070</definedName>
    <definedName name="Z_0341AC29_CACC_407E_8A24_E3A360B46C38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0341AC29_CACC_407E_8A24_E3A360B46C38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0341AC29_CACC_407E_8A24_E3A360B46C38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0341AC29_CACC_407E_8A24_E3A360B46C38_.wvu.FilterData" localSheetId="18" hidden="1">'Công Nợ KH'!$C$12:$C$875</definedName>
    <definedName name="Z_0341AC29_CACC_407E_8A24_E3A360B46C38_.wvu.FilterData" localSheetId="19" hidden="1">'Công Nợ NCC'!$C$12:$C$875</definedName>
    <definedName name="Z_0341AC29_CACC_407E_8A24_E3A360B46C38_.wvu.FilterData" localSheetId="11" hidden="1">'Chi phí sxkd S03'!$C$11:$C$303</definedName>
    <definedName name="Z_0341AC29_CACC_407E_8A24_E3A360B46C38_.wvu.FilterData" localSheetId="9" hidden="1">'Doanh Thu S01'!$C$11:$C$42</definedName>
    <definedName name="Z_0341AC29_CACC_407E_8A24_E3A360B46C38_.wvu.FilterData" localSheetId="3" hidden="1">'DS TÀI KHOẢN'!$M$9:$M$249</definedName>
    <definedName name="Z_0341AC29_CACC_407E_8A24_E3A360B46C38_.wvu.FilterData" localSheetId="15" hidden="1">In.CDPS!$M$9:$M$249</definedName>
    <definedName name="Z_0341AC29_CACC_407E_8A24_E3A360B46C38_.wvu.FilterData" localSheetId="22" hidden="1">'In.CDPS (2)'!$M$9:$M$249</definedName>
    <definedName name="Z_0341AC29_CACC_407E_8A24_E3A360B46C38_.wvu.FilterData" localSheetId="7" hidden="1">'Khách hàng'!$A$6:$O$109</definedName>
    <definedName name="Z_0341AC29_CACC_407E_8A24_E3A360B46C38_.wvu.FilterData" localSheetId="8" hidden="1">NCC!$A$6:$O$109</definedName>
    <definedName name="Z_0341AC29_CACC_407E_8A24_E3A360B46C38_.wvu.FilterData" localSheetId="5" hidden="1">Nhaplieu!$A$7:$AC$1070</definedName>
    <definedName name="Z_0341AC29_CACC_407E_8A24_E3A360B46C38_.wvu.FilterData" localSheetId="10" hidden="1">'Nhập xuất tồn S02'!$A$11:$AD$65</definedName>
    <definedName name="Z_0341AC29_CACC_407E_8A24_E3A360B46C38_.wvu.FilterData" localSheetId="16" hidden="1">'Sổ ngân hàng S07 '!$C$10:$C$1049</definedName>
    <definedName name="Z_0341AC29_CACC_407E_8A24_E3A360B46C38_.wvu.FilterData" localSheetId="14" hidden="1">'Sổ quỹ tiền mặt S06'!$C$10:$C$1049</definedName>
    <definedName name="Z_0341AC29_CACC_407E_8A24_E3A360B46C38_.wvu.FilterData" localSheetId="12" hidden="1">'Thuế S04'!$C$12:$C$143</definedName>
    <definedName name="Z_0341AC29_CACC_407E_8A24_E3A360B46C38_.wvu.PrintArea" localSheetId="18" hidden="1">'Công Nợ KH'!$A$1:$G$880</definedName>
    <definedName name="Z_0341AC29_CACC_407E_8A24_E3A360B46C38_.wvu.PrintArea" localSheetId="19" hidden="1">'Công Nợ NCC'!$A$1:$G$880</definedName>
    <definedName name="Z_0341AC29_CACC_407E_8A24_E3A360B46C38_.wvu.PrintArea" localSheetId="11" hidden="1">'Chi phí sxkd S03'!$A$1:$O$307</definedName>
    <definedName name="Z_0341AC29_CACC_407E_8A24_E3A360B46C38_.wvu.PrintArea" localSheetId="9" hidden="1">'Doanh Thu S01'!$A$1:$R$46</definedName>
    <definedName name="Z_0341AC29_CACC_407E_8A24_E3A360B46C38_.wvu.PrintArea" localSheetId="3" hidden="1">'DS TÀI KHOẢN'!$A$1:$J$123</definedName>
    <definedName name="Z_0341AC29_CACC_407E_8A24_E3A360B46C38_.wvu.PrintArea" localSheetId="15" hidden="1">In.CDPS!$A$1:$J$123</definedName>
    <definedName name="Z_0341AC29_CACC_407E_8A24_E3A360B46C38_.wvu.PrintArea" localSheetId="22" hidden="1">'In.CDPS (2)'!$A$1:$J$123</definedName>
    <definedName name="Z_0341AC29_CACC_407E_8A24_E3A360B46C38_.wvu.PrintArea" localSheetId="7" hidden="1">'Khách hàng'!$B$1:$K$109</definedName>
    <definedName name="Z_0341AC29_CACC_407E_8A24_E3A360B46C38_.wvu.PrintArea" localSheetId="8" hidden="1">NCC!$B$1:$K$109</definedName>
    <definedName name="Z_0341AC29_CACC_407E_8A24_E3A360B46C38_.wvu.PrintArea" localSheetId="10" hidden="1">'Nhập xuất tồn S02'!$B$1:$X$59</definedName>
    <definedName name="Z_0341AC29_CACC_407E_8A24_E3A360B46C38_.wvu.PrintArea" localSheetId="16" hidden="1">'Sổ ngân hàng S07 '!$A$1:$H$1053</definedName>
    <definedName name="Z_0341AC29_CACC_407E_8A24_E3A360B46C38_.wvu.PrintArea" localSheetId="14" hidden="1">'Sổ quỹ tiền mặt S06'!$A$1:$H$1053</definedName>
    <definedName name="Z_0341AC29_CACC_407E_8A24_E3A360B46C38_.wvu.PrintArea" localSheetId="17" hidden="1">'Thu-Chi'!$A$1:$I$22</definedName>
    <definedName name="Z_0341AC29_CACC_407E_8A24_E3A360B46C38_.wvu.PrintArea" localSheetId="12" hidden="1">'Thuế S04'!$A$1:$O$147</definedName>
    <definedName name="Z_0341AC29_CACC_407E_8A24_E3A360B46C38_.wvu.Rows" localSheetId="0" hidden="1">Calendar!$1:$6</definedName>
    <definedName name="Z_0341AC29_CACC_407E_8A24_E3A360B46C38_.wvu.Rows" localSheetId="2" hidden="1">'Mau-bia'!$25:$25</definedName>
    <definedName name="Z_0341AC29_CACC_407E_8A24_E3A360B46C38_.wvu.Rows" localSheetId="16" hidden="1">'Sổ ngân hàng S07 '!$1078:$1087</definedName>
    <definedName name="Z_0341AC29_CACC_407E_8A24_E3A360B46C38_.wvu.Rows" localSheetId="14" hidden="1">'Sổ quỹ tiền mặt S06'!$1078:$1087</definedName>
    <definedName name="Z_0431CB7E_5DED_4219_9344_507ABC2126D6_.wvu.FilterData" localSheetId="3" hidden="1">'DS TÀI KHOẢN'!$M$9:$M$249</definedName>
    <definedName name="Z_0431CB7E_5DED_4219_9344_507ABC2126D6_.wvu.FilterData" localSheetId="15" hidden="1">In.CDPS!$M$9:$M$249</definedName>
    <definedName name="Z_0431CB7E_5DED_4219_9344_507ABC2126D6_.wvu.FilterData" localSheetId="22" hidden="1">'In.CDPS (2)'!$M$9:$M$249</definedName>
    <definedName name="Z_0431CB7E_5DED_4219_9344_507ABC2126D6_.wvu.FilterData" localSheetId="7" hidden="1">'Khách hàng'!$B$40:$M$109</definedName>
    <definedName name="Z_0431CB7E_5DED_4219_9344_507ABC2126D6_.wvu.FilterData" localSheetId="8" hidden="1">NCC!$B$40:$M$109</definedName>
    <definedName name="Z_0431CB7E_5DED_4219_9344_507ABC2126D6_.wvu.FilterData" localSheetId="5" hidden="1">Nhaplieu!$A$7:$AB$1070</definedName>
    <definedName name="Z_0431CB7E_5DED_4219_9344_507ABC2126D6_.wvu.FilterData" localSheetId="10" hidden="1">'Nhập xuất tồn S02'!$A$11:$AD$11</definedName>
    <definedName name="Z_04D0831C_2298_46FD_95AF_4C4529BACC07_.wvu.FilterData" localSheetId="5" hidden="1">Nhaplieu!$A$7:$AB$1070</definedName>
    <definedName name="Z_076C5A96_83AE_4EFB_94AD_31BB139F747D_.wvu.FilterData" localSheetId="7" hidden="1">'Khách hàng'!$A$6:$M$109</definedName>
    <definedName name="Z_076C5A96_83AE_4EFB_94AD_31BB139F747D_.wvu.FilterData" localSheetId="8" hidden="1">NCC!$A$6:$M$109</definedName>
    <definedName name="Z_076C5A96_83AE_4EFB_94AD_31BB139F747D_.wvu.FilterData" localSheetId="5" hidden="1">Nhaplieu!$A$7:$AC$1070</definedName>
    <definedName name="Z_0AB3CAA1_7733_415A_92B3_4A305B4C05F8_.wvu.FilterData" localSheetId="5" hidden="1">Nhaplieu!$A$7:$AD$1070</definedName>
    <definedName name="Z_10E3E731_E7F7_4ABA_AF2D_2CD326078FDF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10E3E731_E7F7_4ABA_AF2D_2CD326078FDF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10E3E731_E7F7_4ABA_AF2D_2CD326078FDF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10E3E731_E7F7_4ABA_AF2D_2CD326078FDF_.wvu.FilterData" localSheetId="18" hidden="1">'Công Nợ KH'!$C$12:$C$875</definedName>
    <definedName name="Z_10E3E731_E7F7_4ABA_AF2D_2CD326078FDF_.wvu.FilterData" localSheetId="19" hidden="1">'Công Nợ NCC'!$C$12:$C$875</definedName>
    <definedName name="Z_10E3E731_E7F7_4ABA_AF2D_2CD326078FDF_.wvu.FilterData" localSheetId="11" hidden="1">'Chi phí sxkd S03'!$C$11:$C$303</definedName>
    <definedName name="Z_10E3E731_E7F7_4ABA_AF2D_2CD326078FDF_.wvu.FilterData" localSheetId="9" hidden="1">'Doanh Thu S01'!$C$11:$C$42</definedName>
    <definedName name="Z_10E3E731_E7F7_4ABA_AF2D_2CD326078FDF_.wvu.FilterData" localSheetId="3" hidden="1">'DS TÀI KHOẢN'!$M$9:$M$249</definedName>
    <definedName name="Z_10E3E731_E7F7_4ABA_AF2D_2CD326078FDF_.wvu.FilterData" localSheetId="15" hidden="1">In.CDPS!$M$9:$M$249</definedName>
    <definedName name="Z_10E3E731_E7F7_4ABA_AF2D_2CD326078FDF_.wvu.FilterData" localSheetId="22" hidden="1">'In.CDPS (2)'!$M$9:$M$249</definedName>
    <definedName name="Z_10E3E731_E7F7_4ABA_AF2D_2CD326078FDF_.wvu.FilterData" localSheetId="7" hidden="1">'Khách hàng'!$A$6:$O$109</definedName>
    <definedName name="Z_10E3E731_E7F7_4ABA_AF2D_2CD326078FDF_.wvu.FilterData" localSheetId="8" hidden="1">NCC!$A$6:$O$109</definedName>
    <definedName name="Z_10E3E731_E7F7_4ABA_AF2D_2CD326078FDF_.wvu.FilterData" localSheetId="5" hidden="1">Nhaplieu!$A$7:$AC$1071</definedName>
    <definedName name="Z_10E3E731_E7F7_4ABA_AF2D_2CD326078FDF_.wvu.FilterData" localSheetId="10" hidden="1">'Nhập xuất tồn S02'!$A$11:$AD$65</definedName>
    <definedName name="Z_10E3E731_E7F7_4ABA_AF2D_2CD326078FDF_.wvu.FilterData" localSheetId="16" hidden="1">'Sổ ngân hàng S07 '!$C$10:$C$1049</definedName>
    <definedName name="Z_10E3E731_E7F7_4ABA_AF2D_2CD326078FDF_.wvu.FilterData" localSheetId="14" hidden="1">'Sổ quỹ tiền mặt S06'!$C$10:$C$1049</definedName>
    <definedName name="Z_10E3E731_E7F7_4ABA_AF2D_2CD326078FDF_.wvu.FilterData" localSheetId="12" hidden="1">'Thuế S04'!$C$12:$C$143</definedName>
    <definedName name="Z_10E3E731_E7F7_4ABA_AF2D_2CD326078FDF_.wvu.PrintArea" localSheetId="18" hidden="1">'Công Nợ KH'!$A$1:$G$880</definedName>
    <definedName name="Z_10E3E731_E7F7_4ABA_AF2D_2CD326078FDF_.wvu.PrintArea" localSheetId="19" hidden="1">'Công Nợ NCC'!$A$1:$G$880</definedName>
    <definedName name="Z_10E3E731_E7F7_4ABA_AF2D_2CD326078FDF_.wvu.PrintArea" localSheetId="11" hidden="1">'Chi phí sxkd S03'!$A$1:$O$307</definedName>
    <definedName name="Z_10E3E731_E7F7_4ABA_AF2D_2CD326078FDF_.wvu.PrintArea" localSheetId="9" hidden="1">'Doanh Thu S01'!$A$1:$R$46</definedName>
    <definedName name="Z_10E3E731_E7F7_4ABA_AF2D_2CD326078FDF_.wvu.PrintArea" localSheetId="3" hidden="1">'DS TÀI KHOẢN'!$A$1:$J$123</definedName>
    <definedName name="Z_10E3E731_E7F7_4ABA_AF2D_2CD326078FDF_.wvu.PrintArea" localSheetId="15" hidden="1">In.CDPS!$A$1:$J$123</definedName>
    <definedName name="Z_10E3E731_E7F7_4ABA_AF2D_2CD326078FDF_.wvu.PrintArea" localSheetId="22" hidden="1">'In.CDPS (2)'!$A$1:$J$123</definedName>
    <definedName name="Z_10E3E731_E7F7_4ABA_AF2D_2CD326078FDF_.wvu.PrintArea" localSheetId="7" hidden="1">'Khách hàng'!$B$1:$K$109</definedName>
    <definedName name="Z_10E3E731_E7F7_4ABA_AF2D_2CD326078FDF_.wvu.PrintArea" localSheetId="8" hidden="1">NCC!$B$1:$K$109</definedName>
    <definedName name="Z_10E3E731_E7F7_4ABA_AF2D_2CD326078FDF_.wvu.PrintArea" localSheetId="10" hidden="1">'Nhập xuất tồn S02'!$B$1:$X$59</definedName>
    <definedName name="Z_10E3E731_E7F7_4ABA_AF2D_2CD326078FDF_.wvu.PrintArea" localSheetId="16" hidden="1">'Sổ ngân hàng S07 '!$A$1:$H$1053</definedName>
    <definedName name="Z_10E3E731_E7F7_4ABA_AF2D_2CD326078FDF_.wvu.PrintArea" localSheetId="14" hidden="1">'Sổ quỹ tiền mặt S06'!$A$1:$H$1053</definedName>
    <definedName name="Z_10E3E731_E7F7_4ABA_AF2D_2CD326078FDF_.wvu.PrintArea" localSheetId="17" hidden="1">'Thu-Chi'!$A$1:$I$22</definedName>
    <definedName name="Z_10E3E731_E7F7_4ABA_AF2D_2CD326078FDF_.wvu.PrintArea" localSheetId="12" hidden="1">'Thuế S04'!$A$1:$O$147</definedName>
    <definedName name="Z_10E3E731_E7F7_4ABA_AF2D_2CD326078FDF_.wvu.Rows" localSheetId="0" hidden="1">Calendar!$1:$6</definedName>
    <definedName name="Z_10E3E731_E7F7_4ABA_AF2D_2CD326078FDF_.wvu.Rows" localSheetId="2" hidden="1">'Mau-bia'!$25:$25</definedName>
    <definedName name="Z_10E3E731_E7F7_4ABA_AF2D_2CD326078FDF_.wvu.Rows" localSheetId="16" hidden="1">'Sổ ngân hàng S07 '!$1078:$1087</definedName>
    <definedName name="Z_10E3E731_E7F7_4ABA_AF2D_2CD326078FDF_.wvu.Rows" localSheetId="14" hidden="1">'Sổ quỹ tiền mặt S06'!$1078:$1087</definedName>
    <definedName name="Z_122C7EA2_EA84_4E73_9665_9D2D68E0DD2E_.wvu.FilterData" localSheetId="5" hidden="1">Nhaplieu!$A$7:$AB$1070</definedName>
    <definedName name="Z_134AAA03_F094_4441_965F_991D07DF4E8E_.wvu.FilterData" localSheetId="5" hidden="1">Nhaplieu!$A$7:$AB$1070</definedName>
    <definedName name="Z_134AAA03_F094_4441_965F_991D07DF4E8E_.wvu.FilterData" localSheetId="10" hidden="1">'Nhập xuất tồn S02'!$A$11:$AD$65</definedName>
    <definedName name="Z_13E9E90F_F7B8_4D23_A752_0599D0498E65_.wvu.FilterData" localSheetId="5" hidden="1">Nhaplieu!$A$7:$AB$1070</definedName>
    <definedName name="Z_14398A61_F687_47C4_BF9F_99AF5B950642_.wvu.FilterData" localSheetId="3" hidden="1">'DS TÀI KHOẢN'!$M$9:$M$249</definedName>
    <definedName name="Z_14398A61_F687_47C4_BF9F_99AF5B950642_.wvu.FilterData" localSheetId="15" hidden="1">In.CDPS!$M$9:$M$249</definedName>
    <definedName name="Z_14398A61_F687_47C4_BF9F_99AF5B950642_.wvu.FilterData" localSheetId="22" hidden="1">'In.CDPS (2)'!$M$9:$M$249</definedName>
    <definedName name="Z_16C0C72F_B501_4C0F_B80E_173041BB5974_.wvu.FilterData" localSheetId="5" hidden="1">Nhaplieu!$A$7:$AC$1070</definedName>
    <definedName name="Z_175F2BF0_63B4_46D5_8E01_8E365833E771_.wvu.FilterData" localSheetId="5" hidden="1">Nhaplieu!$A$7:$AC$1070</definedName>
    <definedName name="Z_1895F2B5_8888_444E_9BAC_D5A740FBF258_.wvu.FilterData" localSheetId="5" hidden="1">Nhaplieu!$A$7:$AB$1070</definedName>
    <definedName name="Z_1BEF6514_953F_483D_A39B_24CC84D7BBEB_.wvu.FilterData" localSheetId="7" hidden="1">'Khách hàng'!$A$6:$M$109</definedName>
    <definedName name="Z_1BEF6514_953F_483D_A39B_24CC84D7BBEB_.wvu.FilterData" localSheetId="8" hidden="1">NCC!$A$6:$M$109</definedName>
    <definedName name="Z_1BEF6514_953F_483D_A39B_24CC84D7BBEB_.wvu.FilterData" localSheetId="5" hidden="1">Nhaplieu!$A$7:$AC$1070</definedName>
    <definedName name="Z_1D3EFBB9_CB01_41D9_A15B_36391716ABCD_.wvu.FilterData" localSheetId="5" hidden="1">Nhaplieu!$A$7:$AB$1070</definedName>
    <definedName name="Z_1F1FC3B6_8B1A_4D35_A277_71574E29F7CB_.wvu.FilterData" localSheetId="5" hidden="1">Nhaplieu!$A$7:$AB$1070</definedName>
    <definedName name="Z_1F43A1F7_D552_42C7_B93E_1D05DBDD2501_.wvu.FilterData" localSheetId="5" hidden="1">Nhaplieu!$A$7:$AC$1070</definedName>
    <definedName name="Z_209298FD_3FC8_46EB_BB32_B1837B9778C7_.wvu.FilterData" localSheetId="5" hidden="1">Nhaplieu!$A$7:$AB$1070</definedName>
    <definedName name="Z_29E9D05D_5FF3_47F1_8CA3_E9C36DD9554B_.wvu.FilterData" localSheetId="3" hidden="1">'DS TÀI KHOẢN'!$M$9:$M$249</definedName>
    <definedName name="Z_29E9D05D_5FF3_47F1_8CA3_E9C36DD9554B_.wvu.FilterData" localSheetId="15" hidden="1">In.CDPS!$M$9:$M$249</definedName>
    <definedName name="Z_29E9D05D_5FF3_47F1_8CA3_E9C36DD9554B_.wvu.FilterData" localSheetId="22" hidden="1">'In.CDPS (2)'!$M$9:$M$249</definedName>
    <definedName name="Z_2A48EAE0_9FF4_4CDF_B71F_5FD5E8475A78_.wvu.FilterData" localSheetId="5" hidden="1">Nhaplieu!$A$7:$AB$1070</definedName>
    <definedName name="Z_2A7D8E96_C9F2_4CB9_A969_43194A0FC0D8_.wvu.FilterData" localSheetId="5" hidden="1">Nhaplieu!$A$7:$AB$1070</definedName>
    <definedName name="Z_32EA9DD2_864C_4E52_B2F7_5FDB6CEA6758_.wvu.FilterData" localSheetId="5" hidden="1">Nhaplieu!$A$7:$AB$1070</definedName>
    <definedName name="Z_370C5B19_BD07_4C37_A12D_94DCC70A29BE_.wvu.FilterData" localSheetId="5" hidden="1">Nhaplieu!$A$7:$AC$1070</definedName>
    <definedName name="Z_377CED0F_48B8_4FE3_B691_27FBF75C3CAD_.wvu.FilterData" localSheetId="5" hidden="1">Nhaplieu!$A$7:$AB$1070</definedName>
    <definedName name="Z_38CAC405_5990_4260_B251_708BE495215C_.wvu.FilterData" localSheetId="5" hidden="1">Nhaplieu!$A$7:$AB$1070</definedName>
    <definedName name="Z_39198AA6_C4F6_4D03_AD74_D29EA58026F3_.wvu.FilterData" localSheetId="3" hidden="1">'DS TÀI KHOẢN'!$M$9:$M$249</definedName>
    <definedName name="Z_39198AA6_C4F6_4D03_AD74_D29EA58026F3_.wvu.FilterData" localSheetId="15" hidden="1">In.CDPS!$M$9:$M$249</definedName>
    <definedName name="Z_39198AA6_C4F6_4D03_AD74_D29EA58026F3_.wvu.FilterData" localSheetId="22" hidden="1">'In.CDPS (2)'!$M$9:$M$249</definedName>
    <definedName name="Z_39198AA6_C4F6_4D03_AD74_D29EA58026F3_.wvu.FilterData" localSheetId="5" hidden="1">Nhaplieu!$A$7:$AB$1070</definedName>
    <definedName name="Z_39BF1F8C_845E_449F_80C2_457E41608AB3_.wvu.FilterData" localSheetId="5" hidden="1">Nhaplieu!$A$7:$AB$1070</definedName>
    <definedName name="Z_3B041767_903C_4676_AE3E_D50F4249A87C_.wvu.FilterData" localSheetId="3" hidden="1">'DS TÀI KHOẢN'!$M$9:$M$249</definedName>
    <definedName name="Z_3B041767_903C_4676_AE3E_D50F4249A87C_.wvu.FilterData" localSheetId="15" hidden="1">In.CDPS!$M$9:$M$249</definedName>
    <definedName name="Z_3B041767_903C_4676_AE3E_D50F4249A87C_.wvu.FilterData" localSheetId="22" hidden="1">'In.CDPS (2)'!$M$9:$M$249</definedName>
    <definedName name="Z_3B29B665_AE7B_4E68_B6A3_15CDEA12DB8A_.wvu.FilterData" localSheetId="3" hidden="1">'DS TÀI KHOẢN'!$M$9:$M$249</definedName>
    <definedName name="Z_3B29B665_AE7B_4E68_B6A3_15CDEA12DB8A_.wvu.FilterData" localSheetId="15" hidden="1">In.CDPS!$M$9:$M$249</definedName>
    <definedName name="Z_3B29B665_AE7B_4E68_B6A3_15CDEA12DB8A_.wvu.FilterData" localSheetId="22" hidden="1">'In.CDPS (2)'!$M$9:$M$249</definedName>
    <definedName name="Z_3B29B665_AE7B_4E68_B6A3_15CDEA12DB8A_.wvu.FilterData" localSheetId="7" hidden="1">'Khách hàng'!$A$1:$M$169</definedName>
    <definedName name="Z_3B29B665_AE7B_4E68_B6A3_15CDEA12DB8A_.wvu.FilterData" localSheetId="8" hidden="1">NCC!$A$1:$M$169</definedName>
    <definedName name="Z_3B29B665_AE7B_4E68_B6A3_15CDEA12DB8A_.wvu.FilterData" localSheetId="5" hidden="1">Nhaplieu!$A$7:$AB$1070</definedName>
    <definedName name="Z_3B63B968_2FB6_405A_A7B9_78E0F7576423_.wvu.FilterData" localSheetId="5" hidden="1">Nhaplieu!$A$7:$AD$1070</definedName>
    <definedName name="Z_3BAC5681_1719_4E6C_9C9D_633B3ACCE162_.wvu.FilterData" localSheetId="18" hidden="1">'Công Nợ KH'!$C$12:$C$875</definedName>
    <definedName name="Z_3BAC5681_1719_4E6C_9C9D_633B3ACCE162_.wvu.FilterData" localSheetId="19" hidden="1">'Công Nợ NCC'!$C$12:$C$875</definedName>
    <definedName name="Z_3BAC5681_1719_4E6C_9C9D_633B3ACCE162_.wvu.FilterData" localSheetId="5" hidden="1">Nhaplieu!$A$7:$AB$1070</definedName>
    <definedName name="Z_3BF10BDB_8186_4003_9A88_5F34EEBC5C7B_.wvu.FilterData" localSheetId="5" hidden="1">Nhaplieu!$A$7:$AB$1070</definedName>
    <definedName name="Z_415FC068_2F33_4F36_821F_0B1C421CCEC6_.wvu.FilterData" localSheetId="5" hidden="1">Nhaplieu!$A$7:$AC$1070</definedName>
    <definedName name="Z_4488AE67_84FB_4DFD_96B6_2C0542C3667C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4488AE67_84FB_4DFD_96B6_2C0542C3667C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4488AE67_84FB_4DFD_96B6_2C0542C3667C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4488AE67_84FB_4DFD_96B6_2C0542C3667C_.wvu.FilterData" localSheetId="18" hidden="1">'Công Nợ KH'!$C$12:$C$875</definedName>
    <definedName name="Z_4488AE67_84FB_4DFD_96B6_2C0542C3667C_.wvu.FilterData" localSheetId="19" hidden="1">'Công Nợ NCC'!$C$12:$C$875</definedName>
    <definedName name="Z_4488AE67_84FB_4DFD_96B6_2C0542C3667C_.wvu.FilterData" localSheetId="11" hidden="1">'Chi phí sxkd S03'!$C$11:$C$303</definedName>
    <definedName name="Z_4488AE67_84FB_4DFD_96B6_2C0542C3667C_.wvu.FilterData" localSheetId="9" hidden="1">'Doanh Thu S01'!$C$11:$C$42</definedName>
    <definedName name="Z_4488AE67_84FB_4DFD_96B6_2C0542C3667C_.wvu.FilterData" localSheetId="3" hidden="1">'DS TÀI KHOẢN'!$M$9:$M$249</definedName>
    <definedName name="Z_4488AE67_84FB_4DFD_96B6_2C0542C3667C_.wvu.FilterData" localSheetId="15" hidden="1">In.CDPS!$M$9:$M$249</definedName>
    <definedName name="Z_4488AE67_84FB_4DFD_96B6_2C0542C3667C_.wvu.FilterData" localSheetId="22" hidden="1">'In.CDPS (2)'!$M$9:$M$249</definedName>
    <definedName name="Z_4488AE67_84FB_4DFD_96B6_2C0542C3667C_.wvu.FilterData" localSheetId="7" hidden="1">'Khách hàng'!$M$4:$M$109</definedName>
    <definedName name="Z_4488AE67_84FB_4DFD_96B6_2C0542C3667C_.wvu.FilterData" localSheetId="8" hidden="1">NCC!$M$4:$M$109</definedName>
    <definedName name="Z_4488AE67_84FB_4DFD_96B6_2C0542C3667C_.wvu.FilterData" localSheetId="5" hidden="1">Nhaplieu!$A$7:$AD$1070</definedName>
    <definedName name="Z_4488AE67_84FB_4DFD_96B6_2C0542C3667C_.wvu.FilterData" localSheetId="10" hidden="1">'Nhập xuất tồn S02'!$AC$6:$AC$65</definedName>
    <definedName name="Z_4488AE67_84FB_4DFD_96B6_2C0542C3667C_.wvu.FilterData" localSheetId="16" hidden="1">'Sổ ngân hàng S07 '!$C$10:$C$1049</definedName>
    <definedName name="Z_4488AE67_84FB_4DFD_96B6_2C0542C3667C_.wvu.FilterData" localSheetId="14" hidden="1">'Sổ quỹ tiền mặt S06'!$C$10:$C$1049</definedName>
    <definedName name="Z_4488AE67_84FB_4DFD_96B6_2C0542C3667C_.wvu.FilterData" localSheetId="12" hidden="1">'Thuế S04'!$C$12:$C$143</definedName>
    <definedName name="Z_4488AE67_84FB_4DFD_96B6_2C0542C3667C_.wvu.PrintArea" localSheetId="18" hidden="1">'Công Nợ KH'!$A$1:$G$880</definedName>
    <definedName name="Z_4488AE67_84FB_4DFD_96B6_2C0542C3667C_.wvu.PrintArea" localSheetId="19" hidden="1">'Công Nợ NCC'!$A$1:$G$880</definedName>
    <definedName name="Z_4488AE67_84FB_4DFD_96B6_2C0542C3667C_.wvu.PrintArea" localSheetId="11" hidden="1">'Chi phí sxkd S03'!$A$1:$O$307</definedName>
    <definedName name="Z_4488AE67_84FB_4DFD_96B6_2C0542C3667C_.wvu.PrintArea" localSheetId="9" hidden="1">'Doanh Thu S01'!$A$1:$R$46</definedName>
    <definedName name="Z_4488AE67_84FB_4DFD_96B6_2C0542C3667C_.wvu.PrintArea" localSheetId="3" hidden="1">'DS TÀI KHOẢN'!$A$1:$J$123</definedName>
    <definedName name="Z_4488AE67_84FB_4DFD_96B6_2C0542C3667C_.wvu.PrintArea" localSheetId="15" hidden="1">In.CDPS!$A$1:$J$123</definedName>
    <definedName name="Z_4488AE67_84FB_4DFD_96B6_2C0542C3667C_.wvu.PrintArea" localSheetId="22" hidden="1">'In.CDPS (2)'!$A$1:$J$123</definedName>
    <definedName name="Z_4488AE67_84FB_4DFD_96B6_2C0542C3667C_.wvu.PrintArea" localSheetId="7" hidden="1">'Khách hàng'!$B$1:$K$109</definedName>
    <definedName name="Z_4488AE67_84FB_4DFD_96B6_2C0542C3667C_.wvu.PrintArea" localSheetId="8" hidden="1">NCC!$B$1:$K$109</definedName>
    <definedName name="Z_4488AE67_84FB_4DFD_96B6_2C0542C3667C_.wvu.PrintArea" localSheetId="10" hidden="1">'Nhập xuất tồn S02'!$B$1:$X$59</definedName>
    <definedName name="Z_4488AE67_84FB_4DFD_96B6_2C0542C3667C_.wvu.PrintArea" localSheetId="16" hidden="1">'Sổ ngân hàng S07 '!$A$1:$H$1053</definedName>
    <definedName name="Z_4488AE67_84FB_4DFD_96B6_2C0542C3667C_.wvu.PrintArea" localSheetId="14" hidden="1">'Sổ quỹ tiền mặt S06'!$A$1:$H$1053</definedName>
    <definedName name="Z_4488AE67_84FB_4DFD_96B6_2C0542C3667C_.wvu.PrintArea" localSheetId="17" hidden="1">'Thu-Chi'!$A$1:$I$22</definedName>
    <definedName name="Z_4488AE67_84FB_4DFD_96B6_2C0542C3667C_.wvu.PrintArea" localSheetId="12" hidden="1">'Thuế S04'!$A$1:$O$147</definedName>
    <definedName name="Z_4488AE67_84FB_4DFD_96B6_2C0542C3667C_.wvu.Rows" localSheetId="0" hidden="1">Calendar!$1:$6</definedName>
    <definedName name="Z_4488AE67_84FB_4DFD_96B6_2C0542C3667C_.wvu.Rows" localSheetId="2" hidden="1">'Mau-bia'!$25:$25</definedName>
    <definedName name="Z_4488AE67_84FB_4DFD_96B6_2C0542C3667C_.wvu.Rows" localSheetId="16" hidden="1">'Sổ ngân hàng S07 '!$1078:$1087</definedName>
    <definedName name="Z_4488AE67_84FB_4DFD_96B6_2C0542C3667C_.wvu.Rows" localSheetId="14" hidden="1">'Sổ quỹ tiền mặt S06'!$1078:$1087</definedName>
    <definedName name="Z_4488AE67_84FB_4DFD_96B6_2C0542C3667C_.wvu.Rows" localSheetId="17" hidden="1">'Thu-Chi'!$28:$33</definedName>
    <definedName name="Z_4A4DE397_B865_4DDF_B7A1_F9C0DB31BEB4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4A4DE397_B865_4DDF_B7A1_F9C0DB31BEB4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4A4DE397_B865_4DDF_B7A1_F9C0DB31BEB4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4A4DE397_B865_4DDF_B7A1_F9C0DB31BEB4_.wvu.FilterData" localSheetId="18" hidden="1">'Công Nợ KH'!$C$12:$C$875</definedName>
    <definedName name="Z_4A4DE397_B865_4DDF_B7A1_F9C0DB31BEB4_.wvu.FilterData" localSheetId="19" hidden="1">'Công Nợ NCC'!$C$12:$C$875</definedName>
    <definedName name="Z_4A4DE397_B865_4DDF_B7A1_F9C0DB31BEB4_.wvu.FilterData" localSheetId="11" hidden="1">'Chi phí sxkd S03'!$C$11:$C$303</definedName>
    <definedName name="Z_4A4DE397_B865_4DDF_B7A1_F9C0DB31BEB4_.wvu.FilterData" localSheetId="9" hidden="1">'Doanh Thu S01'!$C$11:$C$42</definedName>
    <definedName name="Z_4A4DE397_B865_4DDF_B7A1_F9C0DB31BEB4_.wvu.FilterData" localSheetId="3" hidden="1">'DS TÀI KHOẢN'!$M$9:$M$249</definedName>
    <definedName name="Z_4A4DE397_B865_4DDF_B7A1_F9C0DB31BEB4_.wvu.FilterData" localSheetId="15" hidden="1">In.CDPS!$M$9:$M$249</definedName>
    <definedName name="Z_4A4DE397_B865_4DDF_B7A1_F9C0DB31BEB4_.wvu.FilterData" localSheetId="22" hidden="1">'In.CDPS (2)'!$M$9:$M$249</definedName>
    <definedName name="Z_4A4DE397_B865_4DDF_B7A1_F9C0DB31BEB4_.wvu.FilterData" localSheetId="7" hidden="1">'Khách hàng'!$A$40:$N$109</definedName>
    <definedName name="Z_4A4DE397_B865_4DDF_B7A1_F9C0DB31BEB4_.wvu.FilterData" localSheetId="8" hidden="1">NCC!$A$40:$N$109</definedName>
    <definedName name="Z_4A4DE397_B865_4DDF_B7A1_F9C0DB31BEB4_.wvu.FilterData" localSheetId="5" hidden="1">Nhaplieu!$A$7:$AB$1070</definedName>
    <definedName name="Z_4A4DE397_B865_4DDF_B7A1_F9C0DB31BEB4_.wvu.FilterData" localSheetId="10" hidden="1">'Nhập xuất tồn S02'!$A$11:$AD$65</definedName>
    <definedName name="Z_4A4DE397_B865_4DDF_B7A1_F9C0DB31BEB4_.wvu.FilterData" localSheetId="16" hidden="1">'Sổ ngân hàng S07 '!$C$10:$C$1049</definedName>
    <definedName name="Z_4A4DE397_B865_4DDF_B7A1_F9C0DB31BEB4_.wvu.FilterData" localSheetId="14" hidden="1">'Sổ quỹ tiền mặt S06'!$C$10:$C$1049</definedName>
    <definedName name="Z_4A4DE397_B865_4DDF_B7A1_F9C0DB31BEB4_.wvu.FilterData" localSheetId="12" hidden="1">'Thuế S04'!$C$12:$C$143</definedName>
    <definedName name="Z_4A4DE397_B865_4DDF_B7A1_F9C0DB31BEB4_.wvu.PrintArea" localSheetId="18" hidden="1">'Công Nợ KH'!$A$1:$G$880</definedName>
    <definedName name="Z_4A4DE397_B865_4DDF_B7A1_F9C0DB31BEB4_.wvu.PrintArea" localSheetId="19" hidden="1">'Công Nợ NCC'!$A$1:$G$880</definedName>
    <definedName name="Z_4A4DE397_B865_4DDF_B7A1_F9C0DB31BEB4_.wvu.PrintArea" localSheetId="11" hidden="1">'Chi phí sxkd S03'!$A$1:$O$307</definedName>
    <definedName name="Z_4A4DE397_B865_4DDF_B7A1_F9C0DB31BEB4_.wvu.PrintArea" localSheetId="9" hidden="1">'Doanh Thu S01'!$A$1:$R$46</definedName>
    <definedName name="Z_4A4DE397_B865_4DDF_B7A1_F9C0DB31BEB4_.wvu.PrintArea" localSheetId="3" hidden="1">'DS TÀI KHOẢN'!$A$1:$J$123</definedName>
    <definedName name="Z_4A4DE397_B865_4DDF_B7A1_F9C0DB31BEB4_.wvu.PrintArea" localSheetId="15" hidden="1">In.CDPS!$A$1:$J$123</definedName>
    <definedName name="Z_4A4DE397_B865_4DDF_B7A1_F9C0DB31BEB4_.wvu.PrintArea" localSheetId="22" hidden="1">'In.CDPS (2)'!$A$1:$J$123</definedName>
    <definedName name="Z_4A4DE397_B865_4DDF_B7A1_F9C0DB31BEB4_.wvu.PrintArea" localSheetId="7" hidden="1">'Khách hàng'!$B$1:$K$109</definedName>
    <definedName name="Z_4A4DE397_B865_4DDF_B7A1_F9C0DB31BEB4_.wvu.PrintArea" localSheetId="8" hidden="1">NCC!$B$1:$K$109</definedName>
    <definedName name="Z_4A4DE397_B865_4DDF_B7A1_F9C0DB31BEB4_.wvu.PrintArea" localSheetId="10" hidden="1">'Nhập xuất tồn S02'!$B$1:$X$59</definedName>
    <definedName name="Z_4A4DE397_B865_4DDF_B7A1_F9C0DB31BEB4_.wvu.PrintArea" localSheetId="16" hidden="1">'Sổ ngân hàng S07 '!$A$1:$H$1053</definedName>
    <definedName name="Z_4A4DE397_B865_4DDF_B7A1_F9C0DB31BEB4_.wvu.PrintArea" localSheetId="14" hidden="1">'Sổ quỹ tiền mặt S06'!$A$1:$H$1053</definedName>
    <definedName name="Z_4A4DE397_B865_4DDF_B7A1_F9C0DB31BEB4_.wvu.PrintArea" localSheetId="17" hidden="1">'Thu-Chi'!$A$1:$I$22</definedName>
    <definedName name="Z_4A4DE397_B865_4DDF_B7A1_F9C0DB31BEB4_.wvu.PrintArea" localSheetId="12" hidden="1">'Thuế S04'!$A$1:$O$147</definedName>
    <definedName name="Z_4A4DE397_B865_4DDF_B7A1_F9C0DB31BEB4_.wvu.Rows" localSheetId="0" hidden="1">Calendar!$1:$6</definedName>
    <definedName name="Z_4A4DE397_B865_4DDF_B7A1_F9C0DB31BEB4_.wvu.Rows" localSheetId="2" hidden="1">'Mau-bia'!$25:$25</definedName>
    <definedName name="Z_4A4DE397_B865_4DDF_B7A1_F9C0DB31BEB4_.wvu.Rows" localSheetId="16" hidden="1">'Sổ ngân hàng S07 '!$1078:$1087</definedName>
    <definedName name="Z_4A4DE397_B865_4DDF_B7A1_F9C0DB31BEB4_.wvu.Rows" localSheetId="14" hidden="1">'Sổ quỹ tiền mặt S06'!$1078:$1087</definedName>
    <definedName name="Z_4AA6799F_0D86_4341_945A_633614425F43_.wvu.FilterData" localSheetId="5" hidden="1">Nhaplieu!$A$7:$AB$1070</definedName>
    <definedName name="Z_4B44FE22_9FC6_46C1_9C46_190EAEFE7B1B_.wvu.FilterData" localSheetId="3" hidden="1">'DS TÀI KHOẢN'!$M$9:$M$249</definedName>
    <definedName name="Z_4B44FE22_9FC6_46C1_9C46_190EAEFE7B1B_.wvu.FilterData" localSheetId="15" hidden="1">In.CDPS!$M$9:$M$249</definedName>
    <definedName name="Z_4B44FE22_9FC6_46C1_9C46_190EAEFE7B1B_.wvu.FilterData" localSheetId="22" hidden="1">'In.CDPS (2)'!$M$9:$M$249</definedName>
    <definedName name="Z_4E0CCE3A_512B_47F9_8FF5_0DBFF1D8B8CE_.wvu.FilterData" localSheetId="5" hidden="1">Nhaplieu!$A$7:$AB$1070</definedName>
    <definedName name="Z_5074EA81_B720_46FD_823F_962645FCBA39_.wvu.FilterData" localSheetId="5" hidden="1">Nhaplieu!$A$7:$AC$1070</definedName>
    <definedName name="Z_52383694_7D08_4104_B98D_08AB9D1CB354_.wvu.FilterData" localSheetId="5" hidden="1">Nhaplieu!$A$7:$AC$1070</definedName>
    <definedName name="Z_52B19343_A68F_4700_9450_2A967BF7C388_.wvu.FilterData" localSheetId="5" hidden="1">Nhaplieu!$A$7:$AB$1070</definedName>
    <definedName name="Z_52C83302_0215_4314_B3E8_8B30D5AB72E0_.wvu.FilterData" localSheetId="5" hidden="1">Nhaplieu!$A$7:$AB$1070</definedName>
    <definedName name="Z_5567AA88_6B20_43B9_905F_19B274155E78_.wvu.FilterData" localSheetId="7" hidden="1">'Khách hàng'!$A$6:$M$109</definedName>
    <definedName name="Z_5567AA88_6B20_43B9_905F_19B274155E78_.wvu.FilterData" localSheetId="8" hidden="1">NCC!$A$6:$M$109</definedName>
    <definedName name="Z_5567AA88_6B20_43B9_905F_19B274155E78_.wvu.FilterData" localSheetId="5" hidden="1">Nhaplieu!$A$7:$AC$1070</definedName>
    <definedName name="Z_55D1806F_9317_458B_A074_C3127A74D6CB_.wvu.FilterData" localSheetId="5" hidden="1">Nhaplieu!$A$7:$AB$1070</definedName>
    <definedName name="Z_56943A04_04D5_40EB_8900_A679A7BA2427_.wvu.FilterData" localSheetId="5" hidden="1">Nhaplieu!$A$7:$AB$1070</definedName>
    <definedName name="Z_56D22AA5_488B_4401_B5E3_823DCB0547DB_.wvu.FilterData" localSheetId="5" hidden="1">Nhaplieu!$A$7:$AD$1070</definedName>
    <definedName name="Z_58253350_8947_4EEC_BC6B_D6EA6E822F8E_.wvu.FilterData" localSheetId="7" hidden="1">'Khách hàng'!$B$40:$M$109</definedName>
    <definedName name="Z_58253350_8947_4EEC_BC6B_D6EA6E822F8E_.wvu.FilterData" localSheetId="8" hidden="1">NCC!$B$40:$M$109</definedName>
    <definedName name="Z_58253350_8947_4EEC_BC6B_D6EA6E822F8E_.wvu.FilterData" localSheetId="5" hidden="1">Nhaplieu!$A$7:$AB$1070</definedName>
    <definedName name="Z_590E3D17_D017_44C1_A9D9_EC58955DB19D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590E3D17_D017_44C1_A9D9_EC58955DB19D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590E3D17_D017_44C1_A9D9_EC58955DB19D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590E3D17_D017_44C1_A9D9_EC58955DB19D_.wvu.FilterData" localSheetId="18" hidden="1">'Công Nợ KH'!$C$12:$C$875</definedName>
    <definedName name="Z_590E3D17_D017_44C1_A9D9_EC58955DB19D_.wvu.FilterData" localSheetId="19" hidden="1">'Công Nợ NCC'!$C$12:$C$875</definedName>
    <definedName name="Z_590E3D17_D017_44C1_A9D9_EC58955DB19D_.wvu.FilterData" localSheetId="11" hidden="1">'Chi phí sxkd S03'!$C$11:$C$303</definedName>
    <definedName name="Z_590E3D17_D017_44C1_A9D9_EC58955DB19D_.wvu.FilterData" localSheetId="9" hidden="1">'Doanh Thu S01'!$C$11:$C$42</definedName>
    <definedName name="Z_590E3D17_D017_44C1_A9D9_EC58955DB19D_.wvu.FilterData" localSheetId="3" hidden="1">'DS TÀI KHOẢN'!$M$9:$M$249</definedName>
    <definedName name="Z_590E3D17_D017_44C1_A9D9_EC58955DB19D_.wvu.FilterData" localSheetId="15" hidden="1">In.CDPS!$M$9:$M$249</definedName>
    <definedName name="Z_590E3D17_D017_44C1_A9D9_EC58955DB19D_.wvu.FilterData" localSheetId="22" hidden="1">'In.CDPS (2)'!$M$9:$M$249</definedName>
    <definedName name="Z_590E3D17_D017_44C1_A9D9_EC58955DB19D_.wvu.FilterData" localSheetId="7" hidden="1">'Khách hàng'!$A$40:$M$109</definedName>
    <definedName name="Z_590E3D17_D017_44C1_A9D9_EC58955DB19D_.wvu.FilterData" localSheetId="8" hidden="1">NCC!$A$40:$M$109</definedName>
    <definedName name="Z_590E3D17_D017_44C1_A9D9_EC58955DB19D_.wvu.FilterData" localSheetId="5" hidden="1">Nhaplieu!$A$7:$AB$1070</definedName>
    <definedName name="Z_590E3D17_D017_44C1_A9D9_EC58955DB19D_.wvu.FilterData" localSheetId="10" hidden="1">'Nhập xuất tồn S02'!$A$11:$AD$65</definedName>
    <definedName name="Z_590E3D17_D017_44C1_A9D9_EC58955DB19D_.wvu.FilterData" localSheetId="16" hidden="1">'Sổ ngân hàng S07 '!$C$10:$C$1049</definedName>
    <definedName name="Z_590E3D17_D017_44C1_A9D9_EC58955DB19D_.wvu.FilterData" localSheetId="14" hidden="1">'Sổ quỹ tiền mặt S06'!$C$10:$C$1049</definedName>
    <definedName name="Z_590E3D17_D017_44C1_A9D9_EC58955DB19D_.wvu.FilterData" localSheetId="12" hidden="1">'Thuế S04'!$C$12:$C$143</definedName>
    <definedName name="Z_590E3D17_D017_44C1_A9D9_EC58955DB19D_.wvu.PrintArea" localSheetId="18" hidden="1">'Công Nợ KH'!$A$1:$G$880</definedName>
    <definedName name="Z_590E3D17_D017_44C1_A9D9_EC58955DB19D_.wvu.PrintArea" localSheetId="19" hidden="1">'Công Nợ NCC'!$A$1:$G$880</definedName>
    <definedName name="Z_590E3D17_D017_44C1_A9D9_EC58955DB19D_.wvu.PrintArea" localSheetId="11" hidden="1">'Chi phí sxkd S03'!$A$1:$O$307</definedName>
    <definedName name="Z_590E3D17_D017_44C1_A9D9_EC58955DB19D_.wvu.PrintArea" localSheetId="9" hidden="1">'Doanh Thu S01'!$A$1:$R$46</definedName>
    <definedName name="Z_590E3D17_D017_44C1_A9D9_EC58955DB19D_.wvu.PrintArea" localSheetId="3" hidden="1">'DS TÀI KHOẢN'!$A$1:$J$123</definedName>
    <definedName name="Z_590E3D17_D017_44C1_A9D9_EC58955DB19D_.wvu.PrintArea" localSheetId="15" hidden="1">In.CDPS!$A$1:$J$123</definedName>
    <definedName name="Z_590E3D17_D017_44C1_A9D9_EC58955DB19D_.wvu.PrintArea" localSheetId="22" hidden="1">'In.CDPS (2)'!$A$1:$J$123</definedName>
    <definedName name="Z_590E3D17_D017_44C1_A9D9_EC58955DB19D_.wvu.PrintArea" localSheetId="7" hidden="1">'Khách hàng'!$B$1:$K$109</definedName>
    <definedName name="Z_590E3D17_D017_44C1_A9D9_EC58955DB19D_.wvu.PrintArea" localSheetId="8" hidden="1">NCC!$B$1:$K$109</definedName>
    <definedName name="Z_590E3D17_D017_44C1_A9D9_EC58955DB19D_.wvu.PrintArea" localSheetId="10" hidden="1">'Nhập xuất tồn S02'!$B$1:$X$59</definedName>
    <definedName name="Z_590E3D17_D017_44C1_A9D9_EC58955DB19D_.wvu.PrintArea" localSheetId="16" hidden="1">'Sổ ngân hàng S07 '!$A$1:$H$1053</definedName>
    <definedName name="Z_590E3D17_D017_44C1_A9D9_EC58955DB19D_.wvu.PrintArea" localSheetId="14" hidden="1">'Sổ quỹ tiền mặt S06'!$A$1:$H$1053</definedName>
    <definedName name="Z_590E3D17_D017_44C1_A9D9_EC58955DB19D_.wvu.PrintArea" localSheetId="17" hidden="1">'Thu-Chi'!$A$1:$I$22</definedName>
    <definedName name="Z_590E3D17_D017_44C1_A9D9_EC58955DB19D_.wvu.PrintArea" localSheetId="12" hidden="1">'Thuế S04'!$A$1:$O$147</definedName>
    <definedName name="Z_590E3D17_D017_44C1_A9D9_EC58955DB19D_.wvu.Rows" localSheetId="0" hidden="1">Calendar!$1:$6</definedName>
    <definedName name="Z_590E3D17_D017_44C1_A9D9_EC58955DB19D_.wvu.Rows" localSheetId="2" hidden="1">'Mau-bia'!$25:$25</definedName>
    <definedName name="Z_590E3D17_D017_44C1_A9D9_EC58955DB19D_.wvu.Rows" localSheetId="16" hidden="1">'Sổ ngân hàng S07 '!$1078:$1087</definedName>
    <definedName name="Z_590E3D17_D017_44C1_A9D9_EC58955DB19D_.wvu.Rows" localSheetId="14" hidden="1">'Sổ quỹ tiền mặt S06'!$1078:$1087</definedName>
    <definedName name="Z_59343326_3F15_4245_B8E1_6BA4C467C0E1_.wvu.FilterData" localSheetId="5" hidden="1">Nhaplieu!$A$1044:$P$1070</definedName>
    <definedName name="Z_59CB25D3_2FD5_46FC_908B_B5B9EE18FFF2_.wvu.FilterData" localSheetId="5" hidden="1">Nhaplieu!$A$7:$AB$1070</definedName>
    <definedName name="Z_5DDF7898_FFA2_4C7F_9D16_7212E5F5A56C_.wvu.FilterData" localSheetId="7" hidden="1">'Khách hàng'!$A$1:$M$169</definedName>
    <definedName name="Z_5DDF7898_FFA2_4C7F_9D16_7212E5F5A56C_.wvu.FilterData" localSheetId="8" hidden="1">NCC!$A$1:$M$169</definedName>
    <definedName name="Z_60ED538F_26CF_4EE0_803A_F16F837EE435_.wvu.FilterData" localSheetId="18" hidden="1">'Công Nợ KH'!$C$12:$C$875</definedName>
    <definedName name="Z_60ED538F_26CF_4EE0_803A_F16F837EE435_.wvu.FilterData" localSheetId="19" hidden="1">'Công Nợ NCC'!$C$12:$C$875</definedName>
    <definedName name="Z_60ED538F_26CF_4EE0_803A_F16F837EE435_.wvu.FilterData" localSheetId="7" hidden="1">'Khách hàng'!$A$1:$M$169</definedName>
    <definedName name="Z_60ED538F_26CF_4EE0_803A_F16F837EE435_.wvu.FilterData" localSheetId="8" hidden="1">NCC!$A$1:$M$169</definedName>
    <definedName name="Z_60ED538F_26CF_4EE0_803A_F16F837EE435_.wvu.FilterData" localSheetId="5" hidden="1">Nhaplieu!$A$7:$AB$1070</definedName>
    <definedName name="Z_655341B6_79CD_496D_A4BC_5B9A8CD45416_.wvu.FilterData" localSheetId="5" hidden="1">Nhaplieu!$A$7:$AB$1070</definedName>
    <definedName name="Z_655341B6_79CD_496D_A4BC_5B9A8CD45416_.wvu.FilterData" localSheetId="10" hidden="1">'Nhập xuất tồn S02'!$A$11:$AD$65</definedName>
    <definedName name="Z_67C249A1_6161_4510_B449_8EEA628C6D50_.wvu.FilterData" localSheetId="3" hidden="1">'DS TÀI KHOẢN'!$M$9:$M$249</definedName>
    <definedName name="Z_67C249A1_6161_4510_B449_8EEA628C6D50_.wvu.FilterData" localSheetId="15" hidden="1">In.CDPS!$M$9:$M$249</definedName>
    <definedName name="Z_67C249A1_6161_4510_B449_8EEA628C6D50_.wvu.FilterData" localSheetId="22" hidden="1">'In.CDPS (2)'!$M$9:$M$249</definedName>
    <definedName name="Z_67C249A1_6161_4510_B449_8EEA628C6D50_.wvu.FilterData" localSheetId="5" hidden="1">Nhaplieu!$A$7:$AB$1070</definedName>
    <definedName name="Z_68A3A424_2250_4518_8A98_112EB800AB9B_.wvu.FilterData" localSheetId="5" hidden="1">Nhaplieu!$A$7:$AB$1070</definedName>
    <definedName name="Z_6A839DC9_DA04_4FF4_B9E9_E232EC2CE66B_.wvu.FilterData" localSheetId="5" hidden="1">Nhaplieu!$A$7:$AB$1070</definedName>
    <definedName name="Z_6ABB339B_95CC_4A26_814A_2AAB14EDAF4C_.wvu.FilterData" localSheetId="5" hidden="1">Nhaplieu!$A$7:$AC$1070</definedName>
    <definedName name="Z_6B7D0207_1C33_4A2F_8FE0_E67482ED3F28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6B7D0207_1C33_4A2F_8FE0_E67482ED3F28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6B7D0207_1C33_4A2F_8FE0_E67482ED3F28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6B7D0207_1C33_4A2F_8FE0_E67482ED3F28_.wvu.FilterData" localSheetId="18" hidden="1">'Công Nợ KH'!$C$12:$C$875</definedName>
    <definedName name="Z_6B7D0207_1C33_4A2F_8FE0_E67482ED3F28_.wvu.FilterData" localSheetId="19" hidden="1">'Công Nợ NCC'!$C$12:$C$875</definedName>
    <definedName name="Z_6B7D0207_1C33_4A2F_8FE0_E67482ED3F28_.wvu.FilterData" localSheetId="11" hidden="1">'Chi phí sxkd S03'!$C$11:$C$303</definedName>
    <definedName name="Z_6B7D0207_1C33_4A2F_8FE0_E67482ED3F28_.wvu.FilterData" localSheetId="9" hidden="1">'Doanh Thu S01'!$C$11:$C$42</definedName>
    <definedName name="Z_6B7D0207_1C33_4A2F_8FE0_E67482ED3F28_.wvu.FilterData" localSheetId="3" hidden="1">'DS TÀI KHOẢN'!$M$9:$M$249</definedName>
    <definedName name="Z_6B7D0207_1C33_4A2F_8FE0_E67482ED3F28_.wvu.FilterData" localSheetId="15" hidden="1">In.CDPS!$M$9:$M$249</definedName>
    <definedName name="Z_6B7D0207_1C33_4A2F_8FE0_E67482ED3F28_.wvu.FilterData" localSheetId="22" hidden="1">'In.CDPS (2)'!$M$9:$M$249</definedName>
    <definedName name="Z_6B7D0207_1C33_4A2F_8FE0_E67482ED3F28_.wvu.FilterData" localSheetId="7" hidden="1">'Khách hàng'!$A$1:$M$172</definedName>
    <definedName name="Z_6B7D0207_1C33_4A2F_8FE0_E67482ED3F28_.wvu.FilterData" localSheetId="8" hidden="1">NCC!$A$1:$M$172</definedName>
    <definedName name="Z_6B7D0207_1C33_4A2F_8FE0_E67482ED3F28_.wvu.FilterData" localSheetId="5" hidden="1">Nhaplieu!$A$7:$AB$1070</definedName>
    <definedName name="Z_6B7D0207_1C33_4A2F_8FE0_E67482ED3F28_.wvu.FilterData" localSheetId="10" hidden="1">'Nhập xuất tồn S02'!$A$11:$AD$65</definedName>
    <definedName name="Z_6B7D0207_1C33_4A2F_8FE0_E67482ED3F28_.wvu.FilterData" localSheetId="16" hidden="1">'Sổ ngân hàng S07 '!$C$10:$C$1049</definedName>
    <definedName name="Z_6B7D0207_1C33_4A2F_8FE0_E67482ED3F28_.wvu.FilterData" localSheetId="14" hidden="1">'Sổ quỹ tiền mặt S06'!$C$10:$C$1049</definedName>
    <definedName name="Z_6B7D0207_1C33_4A2F_8FE0_E67482ED3F28_.wvu.FilterData" localSheetId="12" hidden="1">'Thuế S04'!$C$12:$C$143</definedName>
    <definedName name="Z_6B7D0207_1C33_4A2F_8FE0_E67482ED3F28_.wvu.PrintArea" localSheetId="18" hidden="1">'Công Nợ KH'!$A$1:$G$880</definedName>
    <definedName name="Z_6B7D0207_1C33_4A2F_8FE0_E67482ED3F28_.wvu.PrintArea" localSheetId="19" hidden="1">'Công Nợ NCC'!$A$1:$G$880</definedName>
    <definedName name="Z_6B7D0207_1C33_4A2F_8FE0_E67482ED3F28_.wvu.PrintArea" localSheetId="11" hidden="1">'Chi phí sxkd S03'!$A$1:$O$307</definedName>
    <definedName name="Z_6B7D0207_1C33_4A2F_8FE0_E67482ED3F28_.wvu.PrintArea" localSheetId="9" hidden="1">'Doanh Thu S01'!$A$1:$R$46</definedName>
    <definedName name="Z_6B7D0207_1C33_4A2F_8FE0_E67482ED3F28_.wvu.PrintArea" localSheetId="3" hidden="1">'DS TÀI KHOẢN'!$A$1:$J$123</definedName>
    <definedName name="Z_6B7D0207_1C33_4A2F_8FE0_E67482ED3F28_.wvu.PrintArea" localSheetId="15" hidden="1">In.CDPS!$A$1:$J$123</definedName>
    <definedName name="Z_6B7D0207_1C33_4A2F_8FE0_E67482ED3F28_.wvu.PrintArea" localSheetId="22" hidden="1">'In.CDPS (2)'!$A$1:$J$123</definedName>
    <definedName name="Z_6B7D0207_1C33_4A2F_8FE0_E67482ED3F28_.wvu.PrintArea" localSheetId="7" hidden="1">'Khách hàng'!$B$1:$K$109</definedName>
    <definedName name="Z_6B7D0207_1C33_4A2F_8FE0_E67482ED3F28_.wvu.PrintArea" localSheetId="8" hidden="1">NCC!$B$1:$K$109</definedName>
    <definedName name="Z_6B7D0207_1C33_4A2F_8FE0_E67482ED3F28_.wvu.PrintArea" localSheetId="10" hidden="1">'Nhập xuất tồn S02'!$B$1:$X$59</definedName>
    <definedName name="Z_6B7D0207_1C33_4A2F_8FE0_E67482ED3F28_.wvu.PrintArea" localSheetId="16" hidden="1">'Sổ ngân hàng S07 '!$A$1:$H$1053</definedName>
    <definedName name="Z_6B7D0207_1C33_4A2F_8FE0_E67482ED3F28_.wvu.PrintArea" localSheetId="14" hidden="1">'Sổ quỹ tiền mặt S06'!$A$1:$H$1053</definedName>
    <definedName name="Z_6B7D0207_1C33_4A2F_8FE0_E67482ED3F28_.wvu.PrintArea" localSheetId="17" hidden="1">'Thu-Chi'!$A$1:$I$22</definedName>
    <definedName name="Z_6B7D0207_1C33_4A2F_8FE0_E67482ED3F28_.wvu.PrintArea" localSheetId="12" hidden="1">'Thuế S04'!$A$1:$O$147</definedName>
    <definedName name="Z_6B7D0207_1C33_4A2F_8FE0_E67482ED3F28_.wvu.Rows" localSheetId="0" hidden="1">Calendar!$1:$6</definedName>
    <definedName name="Z_6B7D0207_1C33_4A2F_8FE0_E67482ED3F28_.wvu.Rows" localSheetId="2" hidden="1">'Mau-bia'!$25:$25</definedName>
    <definedName name="Z_6B7D0207_1C33_4A2F_8FE0_E67482ED3F28_.wvu.Rows" localSheetId="16" hidden="1">'Sổ ngân hàng S07 '!$1078:$1087</definedName>
    <definedName name="Z_6B7D0207_1C33_4A2F_8FE0_E67482ED3F28_.wvu.Rows" localSheetId="14" hidden="1">'Sổ quỹ tiền mặt S06'!$1078:$1087</definedName>
    <definedName name="Z_6BF898FE_7175_43A3_B3CD_1264AE78B380_.wvu.FilterData" localSheetId="5" hidden="1">Nhaplieu!$A$7:$AC$1070</definedName>
    <definedName name="Z_6DAD721E_D252_4102_971F_6D38C35FB674_.wvu.FilterData" localSheetId="5" hidden="1">Nhaplieu!$A$7:$AB$1070</definedName>
    <definedName name="Z_7129A8D9_E9E2_4B06_880F_C15976319F72_.wvu.FilterData" localSheetId="5" hidden="1">Nhaplieu!$A$7:$AC$1070</definedName>
    <definedName name="Z_720318B0_7D6B_444E_B605_80F534773E7A_.wvu.FilterData" localSheetId="5" hidden="1">Nhaplieu!$A$7:$AB$1070</definedName>
    <definedName name="Z_72ADC64C_4ABE_4C50_AD15_467DD7A0D9C3_.wvu.FilterData" localSheetId="5" hidden="1">Nhaplieu!$A$7:$AB$1070</definedName>
    <definedName name="Z_74FE6162_1621_45B2_8619_9B7F8EB60F68_.wvu.FilterData" localSheetId="5" hidden="1">Nhaplieu!$A$7:$AB$1070</definedName>
    <definedName name="Z_75E0F6D0_5866_4822_AEDF_F462D6E1611C_.wvu.FilterData" localSheetId="5" hidden="1">Nhaplieu!$A$7:$AB$1070</definedName>
    <definedName name="Z_760627E1_E1A2_4AB5_812D_606D1C1569DC_.wvu.FilterData" localSheetId="7" hidden="1">'Khách hàng'!$A$6:$M$109</definedName>
    <definedName name="Z_760627E1_E1A2_4AB5_812D_606D1C1569DC_.wvu.FilterData" localSheetId="8" hidden="1">NCC!$A$6:$M$109</definedName>
    <definedName name="Z_7611F212_2FE5_4276_BFF2_A27026ED26F7_.wvu.FilterData" localSheetId="7" hidden="1">'Khách hàng'!$A$40:$N$109</definedName>
    <definedName name="Z_7611F212_2FE5_4276_BFF2_A27026ED26F7_.wvu.FilterData" localSheetId="8" hidden="1">NCC!$A$40:$N$109</definedName>
    <definedName name="Z_7611F212_2FE5_4276_BFF2_A27026ED26F7_.wvu.FilterData" localSheetId="5" hidden="1">Nhaplieu!$A$7:$AD$1070</definedName>
    <definedName name="Z_76440515_31CC_4A29_A5E9_D634CEA179B3_.wvu.FilterData" localSheetId="7" hidden="1">'Khách hàng'!$A$6:$M$109</definedName>
    <definedName name="Z_76440515_31CC_4A29_A5E9_D634CEA179B3_.wvu.FilterData" localSheetId="8" hidden="1">NCC!$A$6:$M$109</definedName>
    <definedName name="Z_76440515_31CC_4A29_A5E9_D634CEA179B3_.wvu.FilterData" localSheetId="5" hidden="1">Nhaplieu!$A$7:$AB$1070</definedName>
    <definedName name="Z_79C596A0_C058_4EB0_A4BC_E6C398449026_.wvu.FilterData" localSheetId="5" hidden="1">Nhaplieu!$A$7:$AC$1070</definedName>
    <definedName name="Z_7B405076_A5F3_45CC_BE9C_A11B806A3191_.wvu.FilterData" localSheetId="5" hidden="1">Nhaplieu!$A$7:$AB$1070</definedName>
    <definedName name="Z_800CB295_443F_4CEB_AEBE_5698BE7093B8_.wvu.FilterData" localSheetId="5" hidden="1">Nhaplieu!$A$7:$AB$1070</definedName>
    <definedName name="Z_80274BF0_0AA9_42A1_B4FD_CD42FEB00858_.wvu.FilterData" localSheetId="5" hidden="1">Nhaplieu!$A$7:$AC$1070</definedName>
    <definedName name="Z_80934465_66A5_44EB_813E_CF5339FE3D0E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80934465_66A5_44EB_813E_CF5339FE3D0E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80934465_66A5_44EB_813E_CF5339FE3D0E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80934465_66A5_44EB_813E_CF5339FE3D0E_.wvu.FilterData" localSheetId="18" hidden="1">'Công Nợ KH'!$C$12:$C$875</definedName>
    <definedName name="Z_80934465_66A5_44EB_813E_CF5339FE3D0E_.wvu.FilterData" localSheetId="19" hidden="1">'Công Nợ NCC'!$C$12:$C$875</definedName>
    <definedName name="Z_80934465_66A5_44EB_813E_CF5339FE3D0E_.wvu.FilterData" localSheetId="11" hidden="1">'Chi phí sxkd S03'!$C$11:$C$303</definedName>
    <definedName name="Z_80934465_66A5_44EB_813E_CF5339FE3D0E_.wvu.FilterData" localSheetId="9" hidden="1">'Doanh Thu S01'!$C$11:$C$42</definedName>
    <definedName name="Z_80934465_66A5_44EB_813E_CF5339FE3D0E_.wvu.FilterData" localSheetId="3" hidden="1">'DS TÀI KHOẢN'!$M$9:$M$249</definedName>
    <definedName name="Z_80934465_66A5_44EB_813E_CF5339FE3D0E_.wvu.FilterData" localSheetId="15" hidden="1">In.CDPS!$M$9:$M$249</definedName>
    <definedName name="Z_80934465_66A5_44EB_813E_CF5339FE3D0E_.wvu.FilterData" localSheetId="22" hidden="1">'In.CDPS (2)'!$M$9:$M$249</definedName>
    <definedName name="Z_80934465_66A5_44EB_813E_CF5339FE3D0E_.wvu.FilterData" localSheetId="7" hidden="1">'Khách hàng'!$A$6:$N$109</definedName>
    <definedName name="Z_80934465_66A5_44EB_813E_CF5339FE3D0E_.wvu.FilterData" localSheetId="8" hidden="1">NCC!$A$6:$N$109</definedName>
    <definedName name="Z_80934465_66A5_44EB_813E_CF5339FE3D0E_.wvu.FilterData" localSheetId="5" hidden="1">Nhaplieu!$A$7:$AB$1070</definedName>
    <definedName name="Z_80934465_66A5_44EB_813E_CF5339FE3D0E_.wvu.FilterData" localSheetId="10" hidden="1">'Nhập xuất tồn S02'!$A$11:$AD$65</definedName>
    <definedName name="Z_80934465_66A5_44EB_813E_CF5339FE3D0E_.wvu.FilterData" localSheetId="16" hidden="1">'Sổ ngân hàng S07 '!$C$10:$C$1049</definedName>
    <definedName name="Z_80934465_66A5_44EB_813E_CF5339FE3D0E_.wvu.FilterData" localSheetId="14" hidden="1">'Sổ quỹ tiền mặt S06'!$C$10:$C$1049</definedName>
    <definedName name="Z_80934465_66A5_44EB_813E_CF5339FE3D0E_.wvu.FilterData" localSheetId="12" hidden="1">'Thuế S04'!$C$12:$C$143</definedName>
    <definedName name="Z_80934465_66A5_44EB_813E_CF5339FE3D0E_.wvu.PrintArea" localSheetId="18" hidden="1">'Công Nợ KH'!$A$1:$G$880</definedName>
    <definedName name="Z_80934465_66A5_44EB_813E_CF5339FE3D0E_.wvu.PrintArea" localSheetId="19" hidden="1">'Công Nợ NCC'!$A$1:$G$880</definedName>
    <definedName name="Z_80934465_66A5_44EB_813E_CF5339FE3D0E_.wvu.PrintArea" localSheetId="11" hidden="1">'Chi phí sxkd S03'!$A$1:$O$307</definedName>
    <definedName name="Z_80934465_66A5_44EB_813E_CF5339FE3D0E_.wvu.PrintArea" localSheetId="9" hidden="1">'Doanh Thu S01'!$A$1:$R$46</definedName>
    <definedName name="Z_80934465_66A5_44EB_813E_CF5339FE3D0E_.wvu.PrintArea" localSheetId="3" hidden="1">'DS TÀI KHOẢN'!$A$1:$J$123</definedName>
    <definedName name="Z_80934465_66A5_44EB_813E_CF5339FE3D0E_.wvu.PrintArea" localSheetId="15" hidden="1">In.CDPS!$A$1:$J$123</definedName>
    <definedName name="Z_80934465_66A5_44EB_813E_CF5339FE3D0E_.wvu.PrintArea" localSheetId="22" hidden="1">'In.CDPS (2)'!$A$1:$J$123</definedName>
    <definedName name="Z_80934465_66A5_44EB_813E_CF5339FE3D0E_.wvu.PrintArea" localSheetId="7" hidden="1">'Khách hàng'!$B$1:$K$109</definedName>
    <definedName name="Z_80934465_66A5_44EB_813E_CF5339FE3D0E_.wvu.PrintArea" localSheetId="8" hidden="1">NCC!$B$1:$K$109</definedName>
    <definedName name="Z_80934465_66A5_44EB_813E_CF5339FE3D0E_.wvu.PrintArea" localSheetId="10" hidden="1">'Nhập xuất tồn S02'!$B$1:$X$59</definedName>
    <definedName name="Z_80934465_66A5_44EB_813E_CF5339FE3D0E_.wvu.PrintArea" localSheetId="16" hidden="1">'Sổ ngân hàng S07 '!$A$1:$H$1053</definedName>
    <definedName name="Z_80934465_66A5_44EB_813E_CF5339FE3D0E_.wvu.PrintArea" localSheetId="14" hidden="1">'Sổ quỹ tiền mặt S06'!$A$1:$H$1053</definedName>
    <definedName name="Z_80934465_66A5_44EB_813E_CF5339FE3D0E_.wvu.PrintArea" localSheetId="17" hidden="1">'Thu-Chi'!$A$1:$I$22</definedName>
    <definedName name="Z_80934465_66A5_44EB_813E_CF5339FE3D0E_.wvu.PrintArea" localSheetId="12" hidden="1">'Thuế S04'!$A$1:$O$147</definedName>
    <definedName name="Z_80934465_66A5_44EB_813E_CF5339FE3D0E_.wvu.Rows" localSheetId="0" hidden="1">Calendar!$1:$6</definedName>
    <definedName name="Z_80934465_66A5_44EB_813E_CF5339FE3D0E_.wvu.Rows" localSheetId="2" hidden="1">'Mau-bia'!$25:$25</definedName>
    <definedName name="Z_80934465_66A5_44EB_813E_CF5339FE3D0E_.wvu.Rows" localSheetId="16" hidden="1">'Sổ ngân hàng S07 '!$1078:$1087</definedName>
    <definedName name="Z_80934465_66A5_44EB_813E_CF5339FE3D0E_.wvu.Rows" localSheetId="14" hidden="1">'Sổ quỹ tiền mặt S06'!$1078:$1087</definedName>
    <definedName name="Z_837D0C27_FD0C_46B7_A879_B3CA95B5E296_.wvu.FilterData" localSheetId="5" hidden="1">Nhaplieu!$A$7:$AB$1070</definedName>
    <definedName name="Z_88929D6B_D3D6_45C1_8767_36829C90B045_.wvu.FilterData" localSheetId="3" hidden="1">'DS TÀI KHOẢN'!$M$9:$M$249</definedName>
    <definedName name="Z_88929D6B_D3D6_45C1_8767_36829C90B045_.wvu.FilterData" localSheetId="15" hidden="1">In.CDPS!$M$9:$M$249</definedName>
    <definedName name="Z_88929D6B_D3D6_45C1_8767_36829C90B045_.wvu.FilterData" localSheetId="22" hidden="1">'In.CDPS (2)'!$M$9:$M$249</definedName>
    <definedName name="Z_8967C3A2_A3AC_4E73_9B7E_3C582D6B0A33_.wvu.FilterData" localSheetId="5" hidden="1">Nhaplieu!$A$7:$AB$1070</definedName>
    <definedName name="Z_8BE0132F_AC76_4FBD_B3E7_313D0EFBB81F_.wvu.FilterData" localSheetId="5" hidden="1">Nhaplieu!$A$7:$AC$1070</definedName>
    <definedName name="Z_8CE728C9_AB04_45DE_952F_DEE8C5BF0821_.wvu.FilterData" localSheetId="5" hidden="1">Nhaplieu!$A$7:$AB$1070</definedName>
    <definedName name="Z_8F9B47A5_A9B8_46C2_8250_8B9F2B430BE7_.wvu.FilterData" localSheetId="5" hidden="1">Nhaplieu!$A$7:$AB$1070</definedName>
    <definedName name="Z_8FA7F991_23CA_4599_A481_A08DAF2BF030_.wvu.FilterData" localSheetId="5" hidden="1">Nhaplieu!$A$7:$AC$1070</definedName>
    <definedName name="Z_911461FB_9B9F_45CC_BF32_38FE0487C40E_.wvu.FilterData" localSheetId="5" hidden="1">Nhaplieu!$A$7:$AB$1070</definedName>
    <definedName name="Z_911E42B6_171D_4701_9404_357D5EC9EB20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911E42B6_171D_4701_9404_357D5EC9EB20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911E42B6_171D_4701_9404_357D5EC9EB20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911E42B6_171D_4701_9404_357D5EC9EB20_.wvu.FilterData" localSheetId="18" hidden="1">'Công Nợ KH'!$C$12:$C$875</definedName>
    <definedName name="Z_911E42B6_171D_4701_9404_357D5EC9EB20_.wvu.FilterData" localSheetId="19" hidden="1">'Công Nợ NCC'!$C$12:$C$875</definedName>
    <definedName name="Z_911E42B6_171D_4701_9404_357D5EC9EB20_.wvu.FilterData" localSheetId="11" hidden="1">'Chi phí sxkd S03'!$C$11:$C$303</definedName>
    <definedName name="Z_911E42B6_171D_4701_9404_357D5EC9EB20_.wvu.FilterData" localSheetId="9" hidden="1">'Doanh Thu S01'!$C$11:$C$42</definedName>
    <definedName name="Z_911E42B6_171D_4701_9404_357D5EC9EB20_.wvu.FilterData" localSheetId="3" hidden="1">'DS TÀI KHOẢN'!$M$9:$M$249</definedName>
    <definedName name="Z_911E42B6_171D_4701_9404_357D5EC9EB20_.wvu.FilterData" localSheetId="15" hidden="1">In.CDPS!$M$9:$M$249</definedName>
    <definedName name="Z_911E42B6_171D_4701_9404_357D5EC9EB20_.wvu.FilterData" localSheetId="22" hidden="1">'In.CDPS (2)'!$M$9:$M$249</definedName>
    <definedName name="Z_911E42B6_171D_4701_9404_357D5EC9EB20_.wvu.FilterData" localSheetId="7" hidden="1">'Khách hàng'!$A$1:$M$169</definedName>
    <definedName name="Z_911E42B6_171D_4701_9404_357D5EC9EB20_.wvu.FilterData" localSheetId="8" hidden="1">NCC!$A$1:$M$169</definedName>
    <definedName name="Z_911E42B6_171D_4701_9404_357D5EC9EB20_.wvu.FilterData" localSheetId="5" hidden="1">Nhaplieu!$A$7:$AB$1070</definedName>
    <definedName name="Z_911E42B6_171D_4701_9404_357D5EC9EB20_.wvu.FilterData" localSheetId="10" hidden="1">'Nhập xuất tồn S02'!$A$11:$AD$65</definedName>
    <definedName name="Z_911E42B6_171D_4701_9404_357D5EC9EB20_.wvu.FilterData" localSheetId="16" hidden="1">'Sổ ngân hàng S07 '!$C$10:$C$1049</definedName>
    <definedName name="Z_911E42B6_171D_4701_9404_357D5EC9EB20_.wvu.FilterData" localSheetId="14" hidden="1">'Sổ quỹ tiền mặt S06'!$C$10:$C$1049</definedName>
    <definedName name="Z_911E42B6_171D_4701_9404_357D5EC9EB20_.wvu.FilterData" localSheetId="12" hidden="1">'Thuế S04'!$C$12:$C$143</definedName>
    <definedName name="Z_911E42B6_171D_4701_9404_357D5EC9EB20_.wvu.PrintArea" localSheetId="18" hidden="1">'Công Nợ KH'!$A$1:$G$880</definedName>
    <definedName name="Z_911E42B6_171D_4701_9404_357D5EC9EB20_.wvu.PrintArea" localSheetId="19" hidden="1">'Công Nợ NCC'!$A$1:$G$880</definedName>
    <definedName name="Z_911E42B6_171D_4701_9404_357D5EC9EB20_.wvu.PrintArea" localSheetId="11" hidden="1">'Chi phí sxkd S03'!$A$1:$O$307</definedName>
    <definedName name="Z_911E42B6_171D_4701_9404_357D5EC9EB20_.wvu.PrintArea" localSheetId="9" hidden="1">'Doanh Thu S01'!$A$1:$R$46</definedName>
    <definedName name="Z_911E42B6_171D_4701_9404_357D5EC9EB20_.wvu.PrintArea" localSheetId="3" hidden="1">'DS TÀI KHOẢN'!$A$1:$J$123</definedName>
    <definedName name="Z_911E42B6_171D_4701_9404_357D5EC9EB20_.wvu.PrintArea" localSheetId="15" hidden="1">In.CDPS!$A$1:$J$123</definedName>
    <definedName name="Z_911E42B6_171D_4701_9404_357D5EC9EB20_.wvu.PrintArea" localSheetId="22" hidden="1">'In.CDPS (2)'!$A$1:$J$123</definedName>
    <definedName name="Z_911E42B6_171D_4701_9404_357D5EC9EB20_.wvu.PrintArea" localSheetId="7" hidden="1">'Khách hàng'!$B$1:$K$109</definedName>
    <definedName name="Z_911E42B6_171D_4701_9404_357D5EC9EB20_.wvu.PrintArea" localSheetId="8" hidden="1">NCC!$B$1:$K$109</definedName>
    <definedName name="Z_911E42B6_171D_4701_9404_357D5EC9EB20_.wvu.PrintArea" localSheetId="10" hidden="1">'Nhập xuất tồn S02'!$B$1:$X$59</definedName>
    <definedName name="Z_911E42B6_171D_4701_9404_357D5EC9EB20_.wvu.PrintArea" localSheetId="16" hidden="1">'Sổ ngân hàng S07 '!$A$1:$H$1053</definedName>
    <definedName name="Z_911E42B6_171D_4701_9404_357D5EC9EB20_.wvu.PrintArea" localSheetId="14" hidden="1">'Sổ quỹ tiền mặt S06'!$A$1:$H$1053</definedName>
    <definedName name="Z_911E42B6_171D_4701_9404_357D5EC9EB20_.wvu.PrintArea" localSheetId="17" hidden="1">'Thu-Chi'!$A$1:$I$22</definedName>
    <definedName name="Z_911E42B6_171D_4701_9404_357D5EC9EB20_.wvu.PrintArea" localSheetId="12" hidden="1">'Thuế S04'!$A$1:$O$147</definedName>
    <definedName name="Z_911E42B6_171D_4701_9404_357D5EC9EB20_.wvu.Rows" localSheetId="0" hidden="1">Calendar!$1:$6</definedName>
    <definedName name="Z_911E42B6_171D_4701_9404_357D5EC9EB20_.wvu.Rows" localSheetId="2" hidden="1">'Mau-bia'!$25:$25</definedName>
    <definedName name="Z_911E42B6_171D_4701_9404_357D5EC9EB20_.wvu.Rows" localSheetId="16" hidden="1">'Sổ ngân hàng S07 '!$1078:$1087</definedName>
    <definedName name="Z_911E42B6_171D_4701_9404_357D5EC9EB20_.wvu.Rows" localSheetId="14" hidden="1">'Sổ quỹ tiền mặt S06'!$1078:$1087</definedName>
    <definedName name="Z_92ADDF3E_991D_47AA_AF8E_81F5469356AC_.wvu.FilterData" localSheetId="18" hidden="1">'Công Nợ KH'!$C$12:$C$875</definedName>
    <definedName name="Z_92ADDF3E_991D_47AA_AF8E_81F5469356AC_.wvu.FilterData" localSheetId="19" hidden="1">'Công Nợ NCC'!$C$12:$C$875</definedName>
    <definedName name="Z_92ADDF3E_991D_47AA_AF8E_81F5469356AC_.wvu.FilterData" localSheetId="11" hidden="1">'Chi phí sxkd S03'!$C$11:$C$303</definedName>
    <definedName name="Z_92ADDF3E_991D_47AA_AF8E_81F5469356AC_.wvu.FilterData" localSheetId="9" hidden="1">'Doanh Thu S01'!$C$11:$C$42</definedName>
    <definedName name="Z_92ADDF3E_991D_47AA_AF8E_81F5469356AC_.wvu.FilterData" localSheetId="3" hidden="1">'DS TÀI KHOẢN'!$M$9:$M$249</definedName>
    <definedName name="Z_92ADDF3E_991D_47AA_AF8E_81F5469356AC_.wvu.FilterData" localSheetId="15" hidden="1">In.CDPS!$M$9:$M$249</definedName>
    <definedName name="Z_92ADDF3E_991D_47AA_AF8E_81F5469356AC_.wvu.FilterData" localSheetId="22" hidden="1">'In.CDPS (2)'!$M$9:$M$249</definedName>
    <definedName name="Z_92ADDF3E_991D_47AA_AF8E_81F5469356AC_.wvu.FilterData" localSheetId="5" hidden="1">Nhaplieu!$A$7:$AB$1070</definedName>
    <definedName name="Z_92ADDF3E_991D_47AA_AF8E_81F5469356AC_.wvu.FilterData" localSheetId="16" hidden="1">'Sổ ngân hàng S07 '!$C$10:$C$1049</definedName>
    <definedName name="Z_92ADDF3E_991D_47AA_AF8E_81F5469356AC_.wvu.FilterData" localSheetId="14" hidden="1">'Sổ quỹ tiền mặt S06'!$C$10:$C$1049</definedName>
    <definedName name="Z_92ADDF3E_991D_47AA_AF8E_81F5469356AC_.wvu.FilterData" localSheetId="12" hidden="1">'Thuế S04'!$C$12:$C$143</definedName>
    <definedName name="Z_97814FB4_82EC_4051_9C26_2B8B057714B2_.wvu.FilterData" localSheetId="5" hidden="1">Nhaplieu!$A$7:$AB$1070</definedName>
    <definedName name="Z_994AAC13_FDD5_4BA1_B7DB_5396ED0D4E63_.wvu.FilterData" localSheetId="5" hidden="1">Nhaplieu!$A$7:$AB$1070</definedName>
    <definedName name="Z_998D5950_586B_4CC7_A05E_FA2BD9F17488_.wvu.FilterData" localSheetId="5" hidden="1">Nhaplieu!$A$7:$AB$1070</definedName>
    <definedName name="Z_9F04E6B7_8FB0_4231_AF86_5DBA7C4C9474_.wvu.FilterData" localSheetId="5" hidden="1">Nhaplieu!$A$7:$AB$1070</definedName>
    <definedName name="Z_A222F5CE_D43D_4375_B64A_D1E55B9E11F6_.wvu.FilterData" localSheetId="5" hidden="1">Nhaplieu!$A$7:$AC$1070</definedName>
    <definedName name="Z_A37E4F48_F528_42A5_A5F7_D58A11B0CF6D_.wvu.FilterData" localSheetId="5" hidden="1">Nhaplieu!$A$7:$AB$1070</definedName>
    <definedName name="Z_A37E4F48_F528_42A5_A5F7_D58A11B0CF6D_.wvu.FilterData" localSheetId="10" hidden="1">'Nhập xuất tồn S02'!$A$11:$AD$65</definedName>
    <definedName name="Z_A391323A_70E1_450C_B1CC_6FDFD4181AB7_.wvu.FilterData" localSheetId="7" hidden="1">'Khách hàng'!$B$40:$M$109</definedName>
    <definedName name="Z_A391323A_70E1_450C_B1CC_6FDFD4181AB7_.wvu.FilterData" localSheetId="8" hidden="1">NCC!$B$40:$M$109</definedName>
    <definedName name="Z_A5DF862A_D2EF_4080_98CB_0F06A3ADD0C9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A5DF862A_D2EF_4080_98CB_0F06A3ADD0C9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A5DF862A_D2EF_4080_98CB_0F06A3ADD0C9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A5DF862A_D2EF_4080_98CB_0F06A3ADD0C9_.wvu.FilterData" localSheetId="18" hidden="1">'Công Nợ KH'!$C$12:$C$875</definedName>
    <definedName name="Z_A5DF862A_D2EF_4080_98CB_0F06A3ADD0C9_.wvu.FilterData" localSheetId="19" hidden="1">'Công Nợ NCC'!$C$12:$C$875</definedName>
    <definedName name="Z_A5DF862A_D2EF_4080_98CB_0F06A3ADD0C9_.wvu.FilterData" localSheetId="11" hidden="1">'Chi phí sxkd S03'!$C$11:$C$303</definedName>
    <definedName name="Z_A5DF862A_D2EF_4080_98CB_0F06A3ADD0C9_.wvu.FilterData" localSheetId="9" hidden="1">'Doanh Thu S01'!$C$11:$C$42</definedName>
    <definedName name="Z_A5DF862A_D2EF_4080_98CB_0F06A3ADD0C9_.wvu.FilterData" localSheetId="3" hidden="1">'DS TÀI KHOẢN'!$M$9:$M$249</definedName>
    <definedName name="Z_A5DF862A_D2EF_4080_98CB_0F06A3ADD0C9_.wvu.FilterData" localSheetId="15" hidden="1">In.CDPS!$M$9:$M$249</definedName>
    <definedName name="Z_A5DF862A_D2EF_4080_98CB_0F06A3ADD0C9_.wvu.FilterData" localSheetId="22" hidden="1">'In.CDPS (2)'!$M$9:$M$249</definedName>
    <definedName name="Z_A5DF862A_D2EF_4080_98CB_0F06A3ADD0C9_.wvu.FilterData" localSheetId="7" hidden="1">'Khách hàng'!$A$40:$N$109</definedName>
    <definedName name="Z_A5DF862A_D2EF_4080_98CB_0F06A3ADD0C9_.wvu.FilterData" localSheetId="8" hidden="1">NCC!$A$40:$N$109</definedName>
    <definedName name="Z_A5DF862A_D2EF_4080_98CB_0F06A3ADD0C9_.wvu.FilterData" localSheetId="5" hidden="1">Nhaplieu!$A$7:$AB$1070</definedName>
    <definedName name="Z_A5DF862A_D2EF_4080_98CB_0F06A3ADD0C9_.wvu.FilterData" localSheetId="10" hidden="1">'Nhập xuất tồn S02'!$A$11:$AD$65</definedName>
    <definedName name="Z_A5DF862A_D2EF_4080_98CB_0F06A3ADD0C9_.wvu.FilterData" localSheetId="16" hidden="1">'Sổ ngân hàng S07 '!$C$10:$C$1049</definedName>
    <definedName name="Z_A5DF862A_D2EF_4080_98CB_0F06A3ADD0C9_.wvu.FilterData" localSheetId="14" hidden="1">'Sổ quỹ tiền mặt S06'!$C$10:$C$1049</definedName>
    <definedName name="Z_A5DF862A_D2EF_4080_98CB_0F06A3ADD0C9_.wvu.FilterData" localSheetId="12" hidden="1">'Thuế S04'!$C$12:$C$143</definedName>
    <definedName name="Z_A5DF862A_D2EF_4080_98CB_0F06A3ADD0C9_.wvu.PrintArea" localSheetId="18" hidden="1">'Công Nợ KH'!$A$1:$G$880</definedName>
    <definedName name="Z_A5DF862A_D2EF_4080_98CB_0F06A3ADD0C9_.wvu.PrintArea" localSheetId="19" hidden="1">'Công Nợ NCC'!$A$1:$G$880</definedName>
    <definedName name="Z_A5DF862A_D2EF_4080_98CB_0F06A3ADD0C9_.wvu.PrintArea" localSheetId="11" hidden="1">'Chi phí sxkd S03'!$A$1:$O$307</definedName>
    <definedName name="Z_A5DF862A_D2EF_4080_98CB_0F06A3ADD0C9_.wvu.PrintArea" localSheetId="9" hidden="1">'Doanh Thu S01'!$A$1:$R$46</definedName>
    <definedName name="Z_A5DF862A_D2EF_4080_98CB_0F06A3ADD0C9_.wvu.PrintArea" localSheetId="3" hidden="1">'DS TÀI KHOẢN'!$A$1:$J$123</definedName>
    <definedName name="Z_A5DF862A_D2EF_4080_98CB_0F06A3ADD0C9_.wvu.PrintArea" localSheetId="15" hidden="1">In.CDPS!$A$1:$J$123</definedName>
    <definedName name="Z_A5DF862A_D2EF_4080_98CB_0F06A3ADD0C9_.wvu.PrintArea" localSheetId="22" hidden="1">'In.CDPS (2)'!$A$1:$J$123</definedName>
    <definedName name="Z_A5DF862A_D2EF_4080_98CB_0F06A3ADD0C9_.wvu.PrintArea" localSheetId="7" hidden="1">'Khách hàng'!$B$1:$K$109</definedName>
    <definedName name="Z_A5DF862A_D2EF_4080_98CB_0F06A3ADD0C9_.wvu.PrintArea" localSheetId="8" hidden="1">NCC!$B$1:$K$109</definedName>
    <definedName name="Z_A5DF862A_D2EF_4080_98CB_0F06A3ADD0C9_.wvu.PrintArea" localSheetId="10" hidden="1">'Nhập xuất tồn S02'!$B$1:$X$59</definedName>
    <definedName name="Z_A5DF862A_D2EF_4080_98CB_0F06A3ADD0C9_.wvu.PrintArea" localSheetId="16" hidden="1">'Sổ ngân hàng S07 '!$A$1:$H$1053</definedName>
    <definedName name="Z_A5DF862A_D2EF_4080_98CB_0F06A3ADD0C9_.wvu.PrintArea" localSheetId="14" hidden="1">'Sổ quỹ tiền mặt S06'!$A$1:$H$1053</definedName>
    <definedName name="Z_A5DF862A_D2EF_4080_98CB_0F06A3ADD0C9_.wvu.PrintArea" localSheetId="17" hidden="1">'Thu-Chi'!$A$1:$I$22</definedName>
    <definedName name="Z_A5DF862A_D2EF_4080_98CB_0F06A3ADD0C9_.wvu.PrintArea" localSheetId="12" hidden="1">'Thuế S04'!$A$1:$O$147</definedName>
    <definedName name="Z_A5DF862A_D2EF_4080_98CB_0F06A3ADD0C9_.wvu.Rows" localSheetId="0" hidden="1">Calendar!$1:$6</definedName>
    <definedName name="Z_A5DF862A_D2EF_4080_98CB_0F06A3ADD0C9_.wvu.Rows" localSheetId="2" hidden="1">'Mau-bia'!$25:$25</definedName>
    <definedName name="Z_A5DF862A_D2EF_4080_98CB_0F06A3ADD0C9_.wvu.Rows" localSheetId="16" hidden="1">'Sổ ngân hàng S07 '!$1078:$1087</definedName>
    <definedName name="Z_A5DF862A_D2EF_4080_98CB_0F06A3ADD0C9_.wvu.Rows" localSheetId="14" hidden="1">'Sổ quỹ tiền mặt S06'!$1078:$1087</definedName>
    <definedName name="Z_A62E9B85_BC12_4C0D_A68C_0E322B456B7B_.wvu.FilterData" localSheetId="5" hidden="1">Nhaplieu!$A$7:$AB$1070</definedName>
    <definedName name="Z_A85C03A1_5407_4847_ADF1_DC6B6E6DBD32_.wvu.FilterData" localSheetId="7" hidden="1">'Khách hàng'!$A$40:$N$109</definedName>
    <definedName name="Z_A85C03A1_5407_4847_ADF1_DC6B6E6DBD32_.wvu.FilterData" localSheetId="8" hidden="1">NCC!$A$40:$N$109</definedName>
    <definedName name="Z_A85C03A1_5407_4847_ADF1_DC6B6E6DBD32_.wvu.FilterData" localSheetId="5" hidden="1">Nhaplieu!$A$7:$AB$1070</definedName>
    <definedName name="Z_AA14143F_74A8_4ABF_9E28_DC4769292098_.wvu.FilterData" localSheetId="5" hidden="1">Nhaplieu!$A$1044:$P$1070</definedName>
    <definedName name="Z_AE29AB82_3F49_4C2C_9969_5E9B9B32AC63_.wvu.FilterData" localSheetId="5" hidden="1">Nhaplieu!$A$7:$AC$1070</definedName>
    <definedName name="Z_AF8EA3E4_B6B7_4228_94E9_954484265276_.wvu.FilterData" localSheetId="5" hidden="1">Nhaplieu!$A$7:$AC$1070</definedName>
    <definedName name="Z_B1828A01_DBFC_456C_8DE7_83BA8BC32602_.wvu.FilterData" localSheetId="5" hidden="1">Nhaplieu!$A$7:$AB$1070</definedName>
    <definedName name="Z_B202FB04_1168_4957_B732_0519723C1EF7_.wvu.FilterData" localSheetId="5" hidden="1">Nhaplieu!$A$7:$AC$1070</definedName>
    <definedName name="Z_B2938820_AA12_4C57_A6E0_D0999B0293DF_.wvu.FilterData" localSheetId="5" hidden="1">Nhaplieu!$A$7:$AC$1070</definedName>
    <definedName name="Z_B3246CF0_CF20_47A5_B633_99A15A6F36E7_.wvu.FilterData" localSheetId="5" hidden="1">Nhaplieu!$A$7:$AC$1070</definedName>
    <definedName name="Z_B59B9769_6CC3_42A4_B741_E6D4A69554A0_.wvu.FilterData" localSheetId="7" hidden="1">'Khách hàng'!$A$6:$M$109</definedName>
    <definedName name="Z_B59B9769_6CC3_42A4_B741_E6D4A69554A0_.wvu.FilterData" localSheetId="8" hidden="1">NCC!$A$6:$M$109</definedName>
    <definedName name="Z_B6450826_290E_4B1E_B977_DD36DAA7E2FE_.wvu.FilterData" localSheetId="5" hidden="1">Nhaplieu!$A$7:$AB$1070</definedName>
    <definedName name="Z_B6D2A53D_0257_4B79_9960_CF5072325CCB_.wvu.FilterData" localSheetId="5" hidden="1">Nhaplieu!$A$7:$AC$1070</definedName>
    <definedName name="Z_BB7A030D_E139_4255_9F58_49BC858D05AE_.wvu.FilterData" localSheetId="5" hidden="1">Nhaplieu!$A$7:$AB$1070</definedName>
    <definedName name="Z_BEBD3EFD_3B8B_41C9_A2A7_435D4ABB7EA6_.wvu.FilterData" localSheetId="3" hidden="1">'DS TÀI KHOẢN'!$M$9:$M$249</definedName>
    <definedName name="Z_BEBD3EFD_3B8B_41C9_A2A7_435D4ABB7EA6_.wvu.FilterData" localSheetId="15" hidden="1">In.CDPS!$M$9:$M$249</definedName>
    <definedName name="Z_BEBD3EFD_3B8B_41C9_A2A7_435D4ABB7EA6_.wvu.FilterData" localSheetId="22" hidden="1">'In.CDPS (2)'!$M$9:$M$249</definedName>
    <definedName name="Z_C5D5DAD0_EE97_4838_9571_FCB40D707303_.wvu.FilterData" localSheetId="7" hidden="1">'Khách hàng'!$A$40:$N$109</definedName>
    <definedName name="Z_C5D5DAD0_EE97_4838_9571_FCB40D707303_.wvu.FilterData" localSheetId="8" hidden="1">NCC!$A$40:$N$109</definedName>
    <definedName name="Z_C5D5DAD0_EE97_4838_9571_FCB40D707303_.wvu.FilterData" localSheetId="5" hidden="1">Nhaplieu!$A$7:$AC$1070</definedName>
    <definedName name="Z_C6651BF8_B10A_406B_AF64_63EC89356BC8_.wvu.FilterData" localSheetId="7" hidden="1">'Khách hàng'!$A$6:$M$109</definedName>
    <definedName name="Z_C6651BF8_B10A_406B_AF64_63EC89356BC8_.wvu.FilterData" localSheetId="8" hidden="1">NCC!$A$6:$M$109</definedName>
    <definedName name="Z_C9F5B1FD_6D3F_43E6_AF4B_B7E55BF2610C_.wvu.FilterData" localSheetId="3" hidden="1">'DS TÀI KHOẢN'!$M$9:$M$249</definedName>
    <definedName name="Z_C9F5B1FD_6D3F_43E6_AF4B_B7E55BF2610C_.wvu.FilterData" localSheetId="15" hidden="1">In.CDPS!$M$9:$M$249</definedName>
    <definedName name="Z_C9F5B1FD_6D3F_43E6_AF4B_B7E55BF2610C_.wvu.FilterData" localSheetId="22" hidden="1">'In.CDPS (2)'!$M$9:$M$249</definedName>
    <definedName name="Z_C9F5B1FD_6D3F_43E6_AF4B_B7E55BF2610C_.wvu.FilterData" localSheetId="5" hidden="1">Nhaplieu!$A$7:$AB$1070</definedName>
    <definedName name="Z_CA722B44_7D87_41CF_8F66_B3F01062851E_.wvu.FilterData" localSheetId="5" hidden="1">Nhaplieu!$A$7:$AB$1070</definedName>
    <definedName name="Z_CAF3E6E3_BEE5_4D4A_827A_E317DA26DE1F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CAF3E6E3_BEE5_4D4A_827A_E317DA26DE1F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CAF3E6E3_BEE5_4D4A_827A_E317DA26DE1F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CAF3E6E3_BEE5_4D4A_827A_E317DA26DE1F_.wvu.FilterData" localSheetId="18" hidden="1">'Công Nợ KH'!$C$12:$C$875</definedName>
    <definedName name="Z_CAF3E6E3_BEE5_4D4A_827A_E317DA26DE1F_.wvu.FilterData" localSheetId="19" hidden="1">'Công Nợ NCC'!$C$12:$C$875</definedName>
    <definedName name="Z_CAF3E6E3_BEE5_4D4A_827A_E317DA26DE1F_.wvu.FilterData" localSheetId="11" hidden="1">'Chi phí sxkd S03'!$C$11:$C$303</definedName>
    <definedName name="Z_CAF3E6E3_BEE5_4D4A_827A_E317DA26DE1F_.wvu.FilterData" localSheetId="9" hidden="1">'Doanh Thu S01'!$C$11:$C$42</definedName>
    <definedName name="Z_CAF3E6E3_BEE5_4D4A_827A_E317DA26DE1F_.wvu.FilterData" localSheetId="3" hidden="1">'DS TÀI KHOẢN'!$M$9:$M$249</definedName>
    <definedName name="Z_CAF3E6E3_BEE5_4D4A_827A_E317DA26DE1F_.wvu.FilterData" localSheetId="15" hidden="1">In.CDPS!$M$9:$M$249</definedName>
    <definedName name="Z_CAF3E6E3_BEE5_4D4A_827A_E317DA26DE1F_.wvu.FilterData" localSheetId="22" hidden="1">'In.CDPS (2)'!$M$9:$M$249</definedName>
    <definedName name="Z_CAF3E6E3_BEE5_4D4A_827A_E317DA26DE1F_.wvu.FilterData" localSheetId="7" hidden="1">'Khách hàng'!$A$40:$M$109</definedName>
    <definedName name="Z_CAF3E6E3_BEE5_4D4A_827A_E317DA26DE1F_.wvu.FilterData" localSheetId="8" hidden="1">NCC!$A$40:$M$109</definedName>
    <definedName name="Z_CAF3E6E3_BEE5_4D4A_827A_E317DA26DE1F_.wvu.FilterData" localSheetId="5" hidden="1">Nhaplieu!$A$7:$AB$1070</definedName>
    <definedName name="Z_CAF3E6E3_BEE5_4D4A_827A_E317DA26DE1F_.wvu.FilterData" localSheetId="10" hidden="1">'Nhập xuất tồn S02'!$A$11:$AD$65</definedName>
    <definedName name="Z_CAF3E6E3_BEE5_4D4A_827A_E317DA26DE1F_.wvu.FilterData" localSheetId="16" hidden="1">'Sổ ngân hàng S07 '!$C$10:$C$1049</definedName>
    <definedName name="Z_CAF3E6E3_BEE5_4D4A_827A_E317DA26DE1F_.wvu.FilterData" localSheetId="14" hidden="1">'Sổ quỹ tiền mặt S06'!$C$10:$C$1049</definedName>
    <definedName name="Z_CAF3E6E3_BEE5_4D4A_827A_E317DA26DE1F_.wvu.FilterData" localSheetId="12" hidden="1">'Thuế S04'!$C$12:$C$143</definedName>
    <definedName name="Z_CAF3E6E3_BEE5_4D4A_827A_E317DA26DE1F_.wvu.PrintArea" localSheetId="18" hidden="1">'Công Nợ KH'!$A$1:$G$880</definedName>
    <definedName name="Z_CAF3E6E3_BEE5_4D4A_827A_E317DA26DE1F_.wvu.PrintArea" localSheetId="19" hidden="1">'Công Nợ NCC'!$A$1:$G$880</definedName>
    <definedName name="Z_CAF3E6E3_BEE5_4D4A_827A_E317DA26DE1F_.wvu.PrintArea" localSheetId="11" hidden="1">'Chi phí sxkd S03'!$A$1:$O$307</definedName>
    <definedName name="Z_CAF3E6E3_BEE5_4D4A_827A_E317DA26DE1F_.wvu.PrintArea" localSheetId="9" hidden="1">'Doanh Thu S01'!$A$1:$R$46</definedName>
    <definedName name="Z_CAF3E6E3_BEE5_4D4A_827A_E317DA26DE1F_.wvu.PrintArea" localSheetId="3" hidden="1">'DS TÀI KHOẢN'!$A$1:$J$123</definedName>
    <definedName name="Z_CAF3E6E3_BEE5_4D4A_827A_E317DA26DE1F_.wvu.PrintArea" localSheetId="15" hidden="1">In.CDPS!$A$1:$J$123</definedName>
    <definedName name="Z_CAF3E6E3_BEE5_4D4A_827A_E317DA26DE1F_.wvu.PrintArea" localSheetId="22" hidden="1">'In.CDPS (2)'!$A$1:$J$123</definedName>
    <definedName name="Z_CAF3E6E3_BEE5_4D4A_827A_E317DA26DE1F_.wvu.PrintArea" localSheetId="7" hidden="1">'Khách hàng'!$B$1:$K$109</definedName>
    <definedName name="Z_CAF3E6E3_BEE5_4D4A_827A_E317DA26DE1F_.wvu.PrintArea" localSheetId="8" hidden="1">NCC!$B$1:$K$109</definedName>
    <definedName name="Z_CAF3E6E3_BEE5_4D4A_827A_E317DA26DE1F_.wvu.PrintArea" localSheetId="10" hidden="1">'Nhập xuất tồn S02'!$B$1:$X$59</definedName>
    <definedName name="Z_CAF3E6E3_BEE5_4D4A_827A_E317DA26DE1F_.wvu.PrintArea" localSheetId="16" hidden="1">'Sổ ngân hàng S07 '!$A$1:$H$1053</definedName>
    <definedName name="Z_CAF3E6E3_BEE5_4D4A_827A_E317DA26DE1F_.wvu.PrintArea" localSheetId="14" hidden="1">'Sổ quỹ tiền mặt S06'!$A$1:$H$1053</definedName>
    <definedName name="Z_CAF3E6E3_BEE5_4D4A_827A_E317DA26DE1F_.wvu.PrintArea" localSheetId="17" hidden="1">'Thu-Chi'!$A$1:$I$22</definedName>
    <definedName name="Z_CAF3E6E3_BEE5_4D4A_827A_E317DA26DE1F_.wvu.PrintArea" localSheetId="12" hidden="1">'Thuế S04'!$A$1:$O$147</definedName>
    <definedName name="Z_CAF3E6E3_BEE5_4D4A_827A_E317DA26DE1F_.wvu.Rows" localSheetId="0" hidden="1">Calendar!$1:$6</definedName>
    <definedName name="Z_CAF3E6E3_BEE5_4D4A_827A_E317DA26DE1F_.wvu.Rows" localSheetId="2" hidden="1">'Mau-bia'!$25:$25</definedName>
    <definedName name="Z_CAF3E6E3_BEE5_4D4A_827A_E317DA26DE1F_.wvu.Rows" localSheetId="16" hidden="1">'Sổ ngân hàng S07 '!$1078:$1087</definedName>
    <definedName name="Z_CAF3E6E3_BEE5_4D4A_827A_E317DA26DE1F_.wvu.Rows" localSheetId="14" hidden="1">'Sổ quỹ tiền mặt S06'!$1078:$1087</definedName>
    <definedName name="Z_CBD9D813_6826_451C_B3C3_5B816C53DEC6_.wvu.FilterData" localSheetId="5" hidden="1">Nhaplieu!$A$7:$AC$1070</definedName>
    <definedName name="Z_CE4DB554_2CFC_47AE_B141_F44314F16B16_.wvu.FilterData" localSheetId="3" hidden="1">'DS TÀI KHOẢN'!$M$9:$M$249</definedName>
    <definedName name="Z_CE4DB554_2CFC_47AE_B141_F44314F16B16_.wvu.FilterData" localSheetId="15" hidden="1">In.CDPS!$M$9:$M$249</definedName>
    <definedName name="Z_CE4DB554_2CFC_47AE_B141_F44314F16B16_.wvu.FilterData" localSheetId="22" hidden="1">'In.CDPS (2)'!$M$9:$M$249</definedName>
    <definedName name="Z_CE4DB554_2CFC_47AE_B141_F44314F16B16_.wvu.FilterData" localSheetId="5" hidden="1">Nhaplieu!$A$7:$AB$1070</definedName>
    <definedName name="Z_CE4DB554_2CFC_47AE_B141_F44314F16B16_.wvu.FilterData" localSheetId="10" hidden="1">'Nhập xuất tồn S02'!$A$11:$AD$65</definedName>
    <definedName name="Z_D0EAA0B1_3EC5_4CB6_A773_7EAA003744F6_.wvu.FilterData" localSheetId="5" hidden="1">Nhaplieu!$A$7:$AB$1070</definedName>
    <definedName name="Z_D18958B2_0750_4463_9592_30D24601EB25_.wvu.FilterData" localSheetId="5" hidden="1">Nhaplieu!$A$1044:$P$1070</definedName>
    <definedName name="Z_D18E07DA_C4A8_493C_8F4B_6E2097A110EE_.wvu.FilterData" localSheetId="3" hidden="1">'DS TÀI KHOẢN'!$M$9:$M$249</definedName>
    <definedName name="Z_D18E07DA_C4A8_493C_8F4B_6E2097A110EE_.wvu.FilterData" localSheetId="15" hidden="1">In.CDPS!$M$9:$M$249</definedName>
    <definedName name="Z_D18E07DA_C4A8_493C_8F4B_6E2097A110EE_.wvu.FilterData" localSheetId="22" hidden="1">'In.CDPS (2)'!$M$9:$M$249</definedName>
    <definedName name="Z_D18E07DA_C4A8_493C_8F4B_6E2097A110EE_.wvu.FilterData" localSheetId="5" hidden="1">Nhaplieu!$A$7:$AB$1070</definedName>
    <definedName name="Z_D18E07DA_C4A8_493C_8F4B_6E2097A110EE_.wvu.FilterData" localSheetId="10" hidden="1">'Nhập xuất tồn S02'!$A$11:$AD$65</definedName>
    <definedName name="Z_D277C54A_BA96_441E_B9DC_45C261E04C98_.wvu.FilterData" localSheetId="5" hidden="1">Nhaplieu!$A$7:$AB$1070</definedName>
    <definedName name="Z_D306285F_AC5E_4207_B6FD_D8567128B337_.wvu.FilterData" localSheetId="5" hidden="1">Nhaplieu!$A$7:$AC$1070</definedName>
    <definedName name="Z_D48A06B8_32E7_41CC_9F25_68EA0367A95F_.wvu.FilterData" localSheetId="5" hidden="1">Nhaplieu!$A$7:$AB$1070</definedName>
    <definedName name="Z_D5B9C58C_84D9_44F9_ADF5_26744F221D40_.wvu.FilterData" localSheetId="5" hidden="1">Nhaplieu!$A$7:$AC$1070</definedName>
    <definedName name="Z_D8E95292_CE2B_415F_88D3_D29D1AEE1D8D_.wvu.FilterData" localSheetId="5" hidden="1">Nhaplieu!$A$7:$AB$1070</definedName>
    <definedName name="Z_D9D5D30B_A513_4644_A836_8CD6A96E9A4B_.wvu.FilterData" localSheetId="5" hidden="1">Nhaplieu!$A$7:$AB$1070</definedName>
    <definedName name="Z_D9DF9EB3_1B6F_41CA_B1B2_3728A413AB36_.wvu.FilterData" localSheetId="5" hidden="1">Nhaplieu!$A$7:$AB$1070</definedName>
    <definedName name="Z_DCCD73F9_6FA8_40E4_BF2A_F25825CF8DAC_.wvu.FilterData" localSheetId="5" hidden="1">Nhaplieu!$A$7:$AB$1070</definedName>
    <definedName name="Z_DD527307_96C6_4B30_8181_BA442030CD6E_.wvu.FilterData" localSheetId="3" hidden="1">'DS TÀI KHOẢN'!$M$9:$M$249</definedName>
    <definedName name="Z_DD527307_96C6_4B30_8181_BA442030CD6E_.wvu.FilterData" localSheetId="15" hidden="1">In.CDPS!$M$9:$M$249</definedName>
    <definedName name="Z_DD527307_96C6_4B30_8181_BA442030CD6E_.wvu.FilterData" localSheetId="22" hidden="1">'In.CDPS (2)'!$M$9:$M$249</definedName>
    <definedName name="Z_E27EC528_77BE_48CC_ADB7_5BE58F4C713E_.wvu.FilterData" localSheetId="5" hidden="1">Nhaplieu!$A$7:$AD$1070</definedName>
    <definedName name="Z_E4C13F01_F837_4C5C_8E27_B1D17ADC2104_.wvu.FilterData" localSheetId="7" hidden="1">'Khách hàng'!$A$6:$M$109</definedName>
    <definedName name="Z_E4C13F01_F837_4C5C_8E27_B1D17ADC2104_.wvu.FilterData" localSheetId="8" hidden="1">NCC!$A$6:$M$109</definedName>
    <definedName name="Z_E61C8EFE_9205_4F8D_96F0_B8E799E68099_.wvu.FilterData" localSheetId="5" hidden="1">Nhaplieu!$A$7:$AB$1070</definedName>
    <definedName name="Z_E8C172CC_03F2_476F_B896_2F4C8C8E818D_.wvu.FilterData" localSheetId="5" hidden="1">Nhaplieu!$A$7:$AC$1070</definedName>
    <definedName name="Z_E94FA37D_ED6A_4513_A2D3_F742C8247B73_.wvu.FilterData" localSheetId="5" hidden="1">Nhaplieu!$A$7:$AB$1070</definedName>
    <definedName name="Z_EA3FD478_6B57_4970_A425_DF38F6B5D729_.wvu.FilterData" localSheetId="7" hidden="1">'Khách hàng'!$A$40:$N$109</definedName>
    <definedName name="Z_EA3FD478_6B57_4970_A425_DF38F6B5D729_.wvu.FilterData" localSheetId="8" hidden="1">NCC!$A$40:$N$109</definedName>
    <definedName name="Z_EA3FD478_6B57_4970_A425_DF38F6B5D729_.wvu.FilterData" localSheetId="5" hidden="1">Nhaplieu!$A$7:$AB$1070</definedName>
    <definedName name="Z_EAE2FF27_1265_413F_BE6B_3131E0F78D66_.wvu.FilterData" localSheetId="3" hidden="1">'DS TÀI KHOẢN'!$M$9:$M$249</definedName>
    <definedName name="Z_EAE2FF27_1265_413F_BE6B_3131E0F78D66_.wvu.FilterData" localSheetId="15" hidden="1">In.CDPS!$M$9:$M$249</definedName>
    <definedName name="Z_EAE2FF27_1265_413F_BE6B_3131E0F78D66_.wvu.FilterData" localSheetId="22" hidden="1">'In.CDPS (2)'!$M$9:$M$249</definedName>
    <definedName name="Z_EBD077EA_4420_4F61_AAC6_B060A904514F_.wvu.FilterData" localSheetId="5" hidden="1">Nhaplieu!$A$7:$AB$1070</definedName>
    <definedName name="Z_EE8689F8_8A40_45AF_9E5F_598D08E77D01_.wvu.FilterData" localSheetId="3" hidden="1">'DS TÀI KHOẢN'!$M$9:$M$249</definedName>
    <definedName name="Z_EE8689F8_8A40_45AF_9E5F_598D08E77D01_.wvu.FilterData" localSheetId="15" hidden="1">In.CDPS!$M$9:$M$249</definedName>
    <definedName name="Z_EE8689F8_8A40_45AF_9E5F_598D08E77D01_.wvu.FilterData" localSheetId="22" hidden="1">'In.CDPS (2)'!$M$9:$M$249</definedName>
    <definedName name="Z_EF421A20_C4D3_4742_A932_1C066223E0A1_.wvu.FilterData" localSheetId="3" hidden="1">'DS TÀI KHOẢN'!$M$9:$M$249</definedName>
    <definedName name="Z_EF421A20_C4D3_4742_A932_1C066223E0A1_.wvu.FilterData" localSheetId="15" hidden="1">In.CDPS!$M$9:$M$249</definedName>
    <definedName name="Z_EF421A20_C4D3_4742_A932_1C066223E0A1_.wvu.FilterData" localSheetId="22" hidden="1">'In.CDPS (2)'!$M$9:$M$249</definedName>
    <definedName name="Z_EF421A20_C4D3_4742_A932_1C066223E0A1_.wvu.FilterData" localSheetId="5" hidden="1">Nhaplieu!$A$7:$AC$1070</definedName>
    <definedName name="Z_EF421A20_C4D3_4742_A932_1C066223E0A1_.wvu.FilterData" localSheetId="10" hidden="1">'Nhập xuất tồn S02'!$A$11:$AD$65</definedName>
    <definedName name="Z_EF53E8D0_689A_4F85_9536_5EC360BB383A_.wvu.FilterData" localSheetId="5" hidden="1">Nhaplieu!$A$7:$AB$1070</definedName>
    <definedName name="Z_EFAA4CBF_93E4_4B93_8728_127F1C6938EB_.wvu.FilterData" localSheetId="3" hidden="1">'DS TÀI KHOẢN'!$M$9:$M$249</definedName>
    <definedName name="Z_EFAA4CBF_93E4_4B93_8728_127F1C6938EB_.wvu.FilterData" localSheetId="15" hidden="1">In.CDPS!$M$9:$M$249</definedName>
    <definedName name="Z_EFAA4CBF_93E4_4B93_8728_127F1C6938EB_.wvu.FilterData" localSheetId="22" hidden="1">'In.CDPS (2)'!$M$9:$M$249</definedName>
    <definedName name="Z_F0A07F05_A583_42D0_A1D6_684DAE63DABC_.wvu.FilterData" localSheetId="5" hidden="1">Nhaplieu!$A$7:$AC$1070</definedName>
    <definedName name="Z_F28F8135_081F_47B5_9A8C_5246432FB8AB_.wvu.Cols" localSheetId="3" hidden="1">'DS TÀI KHOẢN'!$A:$B,'DS TÀI KHOẢN'!$IW:$IX,'DS TÀI KHOẢN'!$SS:$ST,'DS TÀI KHOẢN'!$ACO:$ACP,'DS TÀI KHOẢN'!$AMK:$AML,'DS TÀI KHOẢN'!$AWG:$AWH,'DS TÀI KHOẢN'!$BGC:$BGD,'DS TÀI KHOẢN'!$BPY:$BPZ,'DS TÀI KHOẢN'!$BZU:$BZV,'DS TÀI KHOẢN'!$CJQ:$CJR,'DS TÀI KHOẢN'!$CTM:$CTN,'DS TÀI KHOẢN'!$DDI:$DDJ,'DS TÀI KHOẢN'!$DNE:$DNF,'DS TÀI KHOẢN'!$DXA:$DXB,'DS TÀI KHOẢN'!$EGW:$EGX,'DS TÀI KHOẢN'!$EQS:$EQT,'DS TÀI KHOẢN'!$FAO:$FAP,'DS TÀI KHOẢN'!$FKK:$FKL,'DS TÀI KHOẢN'!$FUG:$FUH,'DS TÀI KHOẢN'!$GEC:$GED,'DS TÀI KHOẢN'!$GNY:$GNZ,'DS TÀI KHOẢN'!$GXU:$GXV,'DS TÀI KHOẢN'!$HHQ:$HHR,'DS TÀI KHOẢN'!$HRM:$HRN,'DS TÀI KHOẢN'!$IBI:$IBJ,'DS TÀI KHOẢN'!$ILE:$ILF,'DS TÀI KHOẢN'!$IVA:$IVB,'DS TÀI KHOẢN'!$JEW:$JEX,'DS TÀI KHOẢN'!$JOS:$JOT,'DS TÀI KHOẢN'!$JYO:$JYP,'DS TÀI KHOẢN'!$KIK:$KIL,'DS TÀI KHOẢN'!$KSG:$KSH,'DS TÀI KHOẢN'!$LCC:$LCD,'DS TÀI KHOẢN'!$LLY:$LLZ,'DS TÀI KHOẢN'!$LVU:$LVV,'DS TÀI KHOẢN'!$MFQ:$MFR,'DS TÀI KHOẢN'!$MPM:$MPN,'DS TÀI KHOẢN'!$MZI:$MZJ,'DS TÀI KHOẢN'!$NJE:$NJF,'DS TÀI KHOẢN'!$NTA:$NTB,'DS TÀI KHOẢN'!$OCW:$OCX,'DS TÀI KHOẢN'!$OMS:$OMT,'DS TÀI KHOẢN'!$OWO:$OWP,'DS TÀI KHOẢN'!$PGK:$PGL,'DS TÀI KHOẢN'!$PQG:$PQH,'DS TÀI KHOẢN'!$QAC:$QAD,'DS TÀI KHOẢN'!$QJY:$QJZ,'DS TÀI KHOẢN'!$QTU:$QTV,'DS TÀI KHOẢN'!$RDQ:$RDR,'DS TÀI KHOẢN'!$RNM:$RNN,'DS TÀI KHOẢN'!$RXI:$RXJ,'DS TÀI KHOẢN'!$SHE:$SHF,'DS TÀI KHOẢN'!$SRA:$SRB,'DS TÀI KHOẢN'!$TAW:$TAX,'DS TÀI KHOẢN'!$TKS:$TKT,'DS TÀI KHOẢN'!$TUO:$TUP,'DS TÀI KHOẢN'!$UEK:$UEL,'DS TÀI KHOẢN'!$UOG:$UOH,'DS TÀI KHOẢN'!$UYC:$UYD,'DS TÀI KHOẢN'!$VHY:$VHZ,'DS TÀI KHOẢN'!$VRU:$VRV,'DS TÀI KHOẢN'!$WBQ:$WBR,'DS TÀI KHOẢN'!$WLM:$WLN,'DS TÀI KHOẢN'!$WVI:$WVJ</definedName>
    <definedName name="Z_F28F8135_081F_47B5_9A8C_5246432FB8AB_.wvu.Cols" localSheetId="15" hidden="1">In.CDPS!$A:$B,In.CDPS!$IW:$IX,In.CDPS!$SS:$ST,In.CDPS!$ACO:$ACP,In.CDPS!$AMK:$AML,In.CDPS!$AWG:$AWH,In.CDPS!$BGC:$BGD,In.CDPS!$BPY:$BPZ,In.CDPS!$BZU:$BZV,In.CDPS!$CJQ:$CJR,In.CDPS!$CTM:$CTN,In.CDPS!$DDI:$DDJ,In.CDPS!$DNE:$DNF,In.CDPS!$DXA:$DXB,In.CDPS!$EGW:$EGX,In.CDPS!$EQS:$EQT,In.CDPS!$FAO:$FAP,In.CDPS!$FKK:$FKL,In.CDPS!$FUG:$FUH,In.CDPS!$GEC:$GED,In.CDPS!$GNY:$GNZ,In.CDPS!$GXU:$GXV,In.CDPS!$HHQ:$HHR,In.CDPS!$HRM:$HRN,In.CDPS!$IBI:$IBJ,In.CDPS!$ILE:$ILF,In.CDPS!$IVA:$IVB,In.CDPS!$JEW:$JEX,In.CDPS!$JOS:$JOT,In.CDPS!$JYO:$JYP,In.CDPS!$KIK:$KIL,In.CDPS!$KSG:$KSH,In.CDPS!$LCC:$LCD,In.CDPS!$LLY:$LLZ,In.CDPS!$LVU:$LVV,In.CDPS!$MFQ:$MFR,In.CDPS!$MPM:$MPN,In.CDPS!$MZI:$MZJ,In.CDPS!$NJE:$NJF,In.CDPS!$NTA:$NTB,In.CDPS!$OCW:$OCX,In.CDPS!$OMS:$OMT,In.CDPS!$OWO:$OWP,In.CDPS!$PGK:$PGL,In.CDPS!$PQG:$PQH,In.CDPS!$QAC:$QAD,In.CDPS!$QJY:$QJZ,In.CDPS!$QTU:$QTV,In.CDPS!$RDQ:$RDR,In.CDPS!$RNM:$RNN,In.CDPS!$RXI:$RXJ,In.CDPS!$SHE:$SHF,In.CDPS!$SRA:$SRB,In.CDPS!$TAW:$TAX,In.CDPS!$TKS:$TKT,In.CDPS!$TUO:$TUP,In.CDPS!$UEK:$UEL,In.CDPS!$UOG:$UOH,In.CDPS!$UYC:$UYD,In.CDPS!$VHY:$VHZ,In.CDPS!$VRU:$VRV,In.CDPS!$WBQ:$WBR,In.CDPS!$WLM:$WLN,In.CDPS!$WVI:$WVJ</definedName>
    <definedName name="Z_F28F8135_081F_47B5_9A8C_5246432FB8AB_.wvu.Cols" localSheetId="22" hidden="1">'In.CDPS (2)'!$A:$B,'In.CDPS (2)'!$IW:$IX,'In.CDPS (2)'!$SS:$ST,'In.CDPS (2)'!$ACO:$ACP,'In.CDPS (2)'!$AMK:$AML,'In.CDPS (2)'!$AWG:$AWH,'In.CDPS (2)'!$BGC:$BGD,'In.CDPS (2)'!$BPY:$BPZ,'In.CDPS (2)'!$BZU:$BZV,'In.CDPS (2)'!$CJQ:$CJR,'In.CDPS (2)'!$CTM:$CTN,'In.CDPS (2)'!$DDI:$DDJ,'In.CDPS (2)'!$DNE:$DNF,'In.CDPS (2)'!$DXA:$DXB,'In.CDPS (2)'!$EGW:$EGX,'In.CDPS (2)'!$EQS:$EQT,'In.CDPS (2)'!$FAO:$FAP,'In.CDPS (2)'!$FKK:$FKL,'In.CDPS (2)'!$FUG:$FUH,'In.CDPS (2)'!$GEC:$GED,'In.CDPS (2)'!$GNY:$GNZ,'In.CDPS (2)'!$GXU:$GXV,'In.CDPS (2)'!$HHQ:$HHR,'In.CDPS (2)'!$HRM:$HRN,'In.CDPS (2)'!$IBI:$IBJ,'In.CDPS (2)'!$ILE:$ILF,'In.CDPS (2)'!$IVA:$IVB,'In.CDPS (2)'!$JEW:$JEX,'In.CDPS (2)'!$JOS:$JOT,'In.CDPS (2)'!$JYO:$JYP,'In.CDPS (2)'!$KIK:$KIL,'In.CDPS (2)'!$KSG:$KSH,'In.CDPS (2)'!$LCC:$LCD,'In.CDPS (2)'!$LLY:$LLZ,'In.CDPS (2)'!$LVU:$LVV,'In.CDPS (2)'!$MFQ:$MFR,'In.CDPS (2)'!$MPM:$MPN,'In.CDPS (2)'!$MZI:$MZJ,'In.CDPS (2)'!$NJE:$NJF,'In.CDPS (2)'!$NTA:$NTB,'In.CDPS (2)'!$OCW:$OCX,'In.CDPS (2)'!$OMS:$OMT,'In.CDPS (2)'!$OWO:$OWP,'In.CDPS (2)'!$PGK:$PGL,'In.CDPS (2)'!$PQG:$PQH,'In.CDPS (2)'!$QAC:$QAD,'In.CDPS (2)'!$QJY:$QJZ,'In.CDPS (2)'!$QTU:$QTV,'In.CDPS (2)'!$RDQ:$RDR,'In.CDPS (2)'!$RNM:$RNN,'In.CDPS (2)'!$RXI:$RXJ,'In.CDPS (2)'!$SHE:$SHF,'In.CDPS (2)'!$SRA:$SRB,'In.CDPS (2)'!$TAW:$TAX,'In.CDPS (2)'!$TKS:$TKT,'In.CDPS (2)'!$TUO:$TUP,'In.CDPS (2)'!$UEK:$UEL,'In.CDPS (2)'!$UOG:$UOH,'In.CDPS (2)'!$UYC:$UYD,'In.CDPS (2)'!$VHY:$VHZ,'In.CDPS (2)'!$VRU:$VRV,'In.CDPS (2)'!$WBQ:$WBR,'In.CDPS (2)'!$WLM:$WLN,'In.CDPS (2)'!$WVI:$WVJ</definedName>
    <definedName name="Z_F28F8135_081F_47B5_9A8C_5246432FB8AB_.wvu.FilterData" localSheetId="18" hidden="1">'Công Nợ KH'!$C$12:$C$875</definedName>
    <definedName name="Z_F28F8135_081F_47B5_9A8C_5246432FB8AB_.wvu.FilterData" localSheetId="19" hidden="1">'Công Nợ NCC'!$C$12:$C$875</definedName>
    <definedName name="Z_F28F8135_081F_47B5_9A8C_5246432FB8AB_.wvu.FilterData" localSheetId="11" hidden="1">'Chi phí sxkd S03'!$C$11:$C$303</definedName>
    <definedName name="Z_F28F8135_081F_47B5_9A8C_5246432FB8AB_.wvu.FilterData" localSheetId="9" hidden="1">'Doanh Thu S01'!$C$11:$C$42</definedName>
    <definedName name="Z_F28F8135_081F_47B5_9A8C_5246432FB8AB_.wvu.FilterData" localSheetId="3" hidden="1">'DS TÀI KHOẢN'!$M$9:$M$249</definedName>
    <definedName name="Z_F28F8135_081F_47B5_9A8C_5246432FB8AB_.wvu.FilterData" localSheetId="15" hidden="1">In.CDPS!$M$9:$M$249</definedName>
    <definedName name="Z_F28F8135_081F_47B5_9A8C_5246432FB8AB_.wvu.FilterData" localSheetId="22" hidden="1">'In.CDPS (2)'!$M$9:$M$249</definedName>
    <definedName name="Z_F28F8135_081F_47B5_9A8C_5246432FB8AB_.wvu.FilterData" localSheetId="7" hidden="1">'Khách hàng'!$A$40:$M$109</definedName>
    <definedName name="Z_F28F8135_081F_47B5_9A8C_5246432FB8AB_.wvu.FilterData" localSheetId="8" hidden="1">NCC!$A$40:$M$109</definedName>
    <definedName name="Z_F28F8135_081F_47B5_9A8C_5246432FB8AB_.wvu.FilterData" localSheetId="5" hidden="1">Nhaplieu!$A$7:$AB$1070</definedName>
    <definedName name="Z_F28F8135_081F_47B5_9A8C_5246432FB8AB_.wvu.FilterData" localSheetId="10" hidden="1">'Nhập xuất tồn S02'!$A$11:$AD$65</definedName>
    <definedName name="Z_F28F8135_081F_47B5_9A8C_5246432FB8AB_.wvu.FilterData" localSheetId="16" hidden="1">'Sổ ngân hàng S07 '!$C$10:$C$1049</definedName>
    <definedName name="Z_F28F8135_081F_47B5_9A8C_5246432FB8AB_.wvu.FilterData" localSheetId="14" hidden="1">'Sổ quỹ tiền mặt S06'!$C$10:$C$1049</definedName>
    <definedName name="Z_F28F8135_081F_47B5_9A8C_5246432FB8AB_.wvu.FilterData" localSheetId="12" hidden="1">'Thuế S04'!$C$12:$C$143</definedName>
    <definedName name="Z_F28F8135_081F_47B5_9A8C_5246432FB8AB_.wvu.PrintArea" localSheetId="18" hidden="1">'Công Nợ KH'!$A$1:$G$880</definedName>
    <definedName name="Z_F28F8135_081F_47B5_9A8C_5246432FB8AB_.wvu.PrintArea" localSheetId="19" hidden="1">'Công Nợ NCC'!$A$1:$G$880</definedName>
    <definedName name="Z_F28F8135_081F_47B5_9A8C_5246432FB8AB_.wvu.PrintArea" localSheetId="11" hidden="1">'Chi phí sxkd S03'!$A$1:$O$307</definedName>
    <definedName name="Z_F28F8135_081F_47B5_9A8C_5246432FB8AB_.wvu.PrintArea" localSheetId="9" hidden="1">'Doanh Thu S01'!$A$1:$R$46</definedName>
    <definedName name="Z_F28F8135_081F_47B5_9A8C_5246432FB8AB_.wvu.PrintArea" localSheetId="3" hidden="1">'DS TÀI KHOẢN'!$A$1:$J$123</definedName>
    <definedName name="Z_F28F8135_081F_47B5_9A8C_5246432FB8AB_.wvu.PrintArea" localSheetId="15" hidden="1">In.CDPS!$A$1:$J$123</definedName>
    <definedName name="Z_F28F8135_081F_47B5_9A8C_5246432FB8AB_.wvu.PrintArea" localSheetId="22" hidden="1">'In.CDPS (2)'!$A$1:$J$123</definedName>
    <definedName name="Z_F28F8135_081F_47B5_9A8C_5246432FB8AB_.wvu.PrintArea" localSheetId="7" hidden="1">'Khách hàng'!$B$1:$K$109</definedName>
    <definedName name="Z_F28F8135_081F_47B5_9A8C_5246432FB8AB_.wvu.PrintArea" localSheetId="8" hidden="1">NCC!$B$1:$K$109</definedName>
    <definedName name="Z_F28F8135_081F_47B5_9A8C_5246432FB8AB_.wvu.PrintArea" localSheetId="10" hidden="1">'Nhập xuất tồn S02'!$B$1:$X$59</definedName>
    <definedName name="Z_F28F8135_081F_47B5_9A8C_5246432FB8AB_.wvu.PrintArea" localSheetId="16" hidden="1">'Sổ ngân hàng S07 '!$A$1:$H$1053</definedName>
    <definedName name="Z_F28F8135_081F_47B5_9A8C_5246432FB8AB_.wvu.PrintArea" localSheetId="14" hidden="1">'Sổ quỹ tiền mặt S06'!$A$1:$H$1053</definedName>
    <definedName name="Z_F28F8135_081F_47B5_9A8C_5246432FB8AB_.wvu.PrintArea" localSheetId="17" hidden="1">'Thu-Chi'!$A$1:$I$22</definedName>
    <definedName name="Z_F28F8135_081F_47B5_9A8C_5246432FB8AB_.wvu.PrintArea" localSheetId="12" hidden="1">'Thuế S04'!$A$1:$O$147</definedName>
    <definedName name="Z_F28F8135_081F_47B5_9A8C_5246432FB8AB_.wvu.Rows" localSheetId="0" hidden="1">Calendar!$1:$6</definedName>
    <definedName name="Z_F28F8135_081F_47B5_9A8C_5246432FB8AB_.wvu.Rows" localSheetId="2" hidden="1">'Mau-bia'!$25:$25</definedName>
    <definedName name="Z_F28F8135_081F_47B5_9A8C_5246432FB8AB_.wvu.Rows" localSheetId="16" hidden="1">'Sổ ngân hàng S07 '!$1078:$1087</definedName>
    <definedName name="Z_F28F8135_081F_47B5_9A8C_5246432FB8AB_.wvu.Rows" localSheetId="14" hidden="1">'Sổ quỹ tiền mặt S06'!$1078:$1087</definedName>
    <definedName name="Z_F4F174AA_B77C_44C7_8BC0_98531276DA9B_.wvu.FilterData" localSheetId="7" hidden="1">'Khách hàng'!$A$40:$M$109</definedName>
    <definedName name="Z_F4F174AA_B77C_44C7_8BC0_98531276DA9B_.wvu.FilterData" localSheetId="8" hidden="1">NCC!$A$40:$M$109</definedName>
    <definedName name="Z_F4F174AA_B77C_44C7_8BC0_98531276DA9B_.wvu.FilterData" localSheetId="5" hidden="1">Nhaplieu!$A$7:$AB$1070</definedName>
    <definedName name="Z_FBD5BA21_C2EB_42A4_92E1_3E349CB76369_.wvu.FilterData" localSheetId="5" hidden="1">Nhaplieu!$A$7:$AC$1070</definedName>
    <definedName name="Z_FCE76967_C04F_4CC9_8FA7_E098D4201970_.wvu.FilterData" localSheetId="5" hidden="1">Nhaplieu!$A$7:$AC$1070</definedName>
  </definedNames>
  <calcPr calcId="191029" fullPrecision="0"/>
  <customWorkbookViews>
    <customWorkbookView name="DELL - Personal View" guid="{4A4DE397-B865-4DDF-B7A1-F9C0DB31BEB4}" mergeInterval="0" personalView="1" maximized="1" windowWidth="1916" windowHeight="834" tabRatio="901" activeSheetId="8"/>
    <customWorkbookView name="Administrator PC - Personal View" guid="{80934465-66A5-44EB-813E-CF5339FE3D0E}" mergeInterval="0" personalView="1" maximized="1" xWindow="-8" yWindow="-8" windowWidth="1936" windowHeight="1056" tabRatio="876" activeSheetId="5"/>
    <customWorkbookView name="Windows User - Personal View" guid="{911E42B6-171D-4701-9404-357D5EC9EB20}" mergeInterval="0" personalView="1" maximized="1" xWindow="-8" yWindow="-8" windowWidth="1936" windowHeight="1056" tabRatio="901" activeSheetId="7"/>
    <customWorkbookView name="Chu Dinh Xinh - Personal View" guid="{A5DF862A-D2EF-4080-98CB-0F06A3ADD0C9}" mergeInterval="0" personalView="1" maximized="1" xWindow="-8" yWindow="-8" windowWidth="1936" windowHeight="1056" tabRatio="889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6" l="1"/>
  <c r="E8" i="46"/>
  <c r="F6" i="46"/>
  <c r="E6" i="46"/>
  <c r="F7" i="46"/>
  <c r="E7" i="46"/>
  <c r="R5" i="46"/>
  <c r="Q5" i="46"/>
  <c r="P5" i="46"/>
  <c r="O5" i="46"/>
  <c r="M5" i="46"/>
  <c r="N5" i="46"/>
  <c r="G160" i="39"/>
  <c r="J160" i="39"/>
  <c r="M160" i="39"/>
  <c r="P160" i="39"/>
  <c r="D159" i="39"/>
  <c r="C159" i="39"/>
  <c r="B159" i="39"/>
  <c r="A159" i="39"/>
  <c r="D158" i="39"/>
  <c r="C158" i="39"/>
  <c r="B158" i="39"/>
  <c r="A158" i="39"/>
  <c r="D157" i="39"/>
  <c r="C157" i="39"/>
  <c r="B157" i="39"/>
  <c r="A157" i="39"/>
  <c r="D156" i="39"/>
  <c r="C156" i="39"/>
  <c r="B156" i="39"/>
  <c r="A156" i="39"/>
  <c r="D155" i="39"/>
  <c r="C155" i="39"/>
  <c r="B155" i="39"/>
  <c r="A155" i="39"/>
  <c r="D154" i="39"/>
  <c r="C154" i="39"/>
  <c r="B154" i="39"/>
  <c r="A154" i="39"/>
  <c r="D153" i="39"/>
  <c r="C153" i="39"/>
  <c r="B153" i="39"/>
  <c r="A153" i="39"/>
  <c r="D152" i="39"/>
  <c r="C152" i="39"/>
  <c r="B152" i="39"/>
  <c r="A152" i="39"/>
  <c r="D151" i="39"/>
  <c r="C151" i="39"/>
  <c r="B151" i="39"/>
  <c r="A151" i="39"/>
  <c r="D150" i="39"/>
  <c r="C150" i="39"/>
  <c r="B150" i="39"/>
  <c r="A150" i="39"/>
  <c r="D149" i="39"/>
  <c r="C149" i="39"/>
  <c r="B149" i="39"/>
  <c r="A149" i="39"/>
  <c r="D148" i="39"/>
  <c r="C148" i="39"/>
  <c r="B148" i="39"/>
  <c r="A148" i="39"/>
  <c r="D147" i="39"/>
  <c r="C147" i="39"/>
  <c r="B147" i="39"/>
  <c r="A147" i="39"/>
  <c r="D146" i="39"/>
  <c r="C146" i="39"/>
  <c r="B146" i="39"/>
  <c r="A146" i="39"/>
  <c r="D145" i="39"/>
  <c r="C145" i="39"/>
  <c r="B145" i="39"/>
  <c r="A145" i="39"/>
  <c r="D144" i="39"/>
  <c r="C144" i="39"/>
  <c r="B144" i="39"/>
  <c r="A144" i="39"/>
  <c r="D143" i="39"/>
  <c r="C143" i="39"/>
  <c r="B143" i="39"/>
  <c r="A143" i="39"/>
  <c r="D142" i="39"/>
  <c r="C142" i="39"/>
  <c r="B142" i="39"/>
  <c r="A142" i="39"/>
  <c r="D141" i="39"/>
  <c r="C141" i="39"/>
  <c r="B141" i="39"/>
  <c r="A141" i="39"/>
  <c r="D140" i="39"/>
  <c r="C140" i="39"/>
  <c r="B140" i="39"/>
  <c r="A140" i="39"/>
  <c r="D139" i="39"/>
  <c r="C139" i="39"/>
  <c r="B139" i="39"/>
  <c r="A139" i="39"/>
  <c r="D138" i="39"/>
  <c r="C138" i="39"/>
  <c r="B138" i="39"/>
  <c r="A138" i="39"/>
  <c r="D137" i="39"/>
  <c r="C137" i="39"/>
  <c r="B137" i="39"/>
  <c r="A137" i="39"/>
  <c r="D136" i="39"/>
  <c r="C136" i="39"/>
  <c r="B136" i="39"/>
  <c r="A136" i="39"/>
  <c r="D135" i="39"/>
  <c r="C135" i="39"/>
  <c r="B135" i="39"/>
  <c r="A135" i="39"/>
  <c r="D134" i="39"/>
  <c r="C134" i="39"/>
  <c r="B134" i="39"/>
  <c r="A134" i="39"/>
  <c r="D133" i="39"/>
  <c r="C133" i="39"/>
  <c r="B133" i="39"/>
  <c r="A133" i="39"/>
  <c r="D132" i="39"/>
  <c r="C132" i="39"/>
  <c r="B132" i="39"/>
  <c r="A132" i="39"/>
  <c r="D131" i="39"/>
  <c r="C131" i="39"/>
  <c r="B131" i="39"/>
  <c r="A131" i="39"/>
  <c r="D130" i="39"/>
  <c r="C130" i="39"/>
  <c r="B130" i="39"/>
  <c r="A130" i="39"/>
  <c r="D129" i="39"/>
  <c r="C129" i="39"/>
  <c r="B129" i="39"/>
  <c r="A129" i="39"/>
  <c r="D128" i="39"/>
  <c r="C128" i="39"/>
  <c r="B128" i="39"/>
  <c r="A128" i="39"/>
  <c r="D127" i="39"/>
  <c r="C127" i="39"/>
  <c r="B127" i="39"/>
  <c r="A127" i="39"/>
  <c r="D126" i="39"/>
  <c r="C126" i="39"/>
  <c r="B126" i="39"/>
  <c r="A126" i="39"/>
  <c r="D125" i="39"/>
  <c r="C125" i="39"/>
  <c r="B125" i="39"/>
  <c r="A125" i="39"/>
  <c r="D124" i="39"/>
  <c r="C124" i="39"/>
  <c r="B124" i="39"/>
  <c r="A124" i="39"/>
  <c r="D123" i="39"/>
  <c r="C123" i="39"/>
  <c r="B123" i="39"/>
  <c r="A123" i="39"/>
  <c r="D122" i="39"/>
  <c r="C122" i="39"/>
  <c r="B122" i="39"/>
  <c r="A122" i="39"/>
  <c r="D121" i="39"/>
  <c r="C121" i="39"/>
  <c r="B121" i="39"/>
  <c r="A121" i="39"/>
  <c r="D120" i="39"/>
  <c r="C120" i="39"/>
  <c r="B120" i="39"/>
  <c r="A120" i="39"/>
  <c r="D119" i="39"/>
  <c r="C119" i="39"/>
  <c r="B119" i="39"/>
  <c r="A119" i="39"/>
  <c r="D118" i="39"/>
  <c r="C118" i="39"/>
  <c r="B118" i="39"/>
  <c r="A118" i="39"/>
  <c r="D117" i="39"/>
  <c r="C117" i="39"/>
  <c r="B117" i="39"/>
  <c r="A117" i="39"/>
  <c r="D116" i="39"/>
  <c r="C116" i="39"/>
  <c r="B116" i="39"/>
  <c r="A116" i="39"/>
  <c r="D115" i="39"/>
  <c r="C115" i="39"/>
  <c r="B115" i="39"/>
  <c r="A115" i="39"/>
  <c r="D114" i="39"/>
  <c r="C114" i="39"/>
  <c r="B114" i="39"/>
  <c r="A114" i="39"/>
  <c r="D113" i="39"/>
  <c r="C113" i="39"/>
  <c r="B113" i="39"/>
  <c r="A113" i="39"/>
  <c r="D112" i="39"/>
  <c r="C112" i="39"/>
  <c r="B112" i="39"/>
  <c r="A112" i="39"/>
  <c r="D111" i="39"/>
  <c r="C111" i="39"/>
  <c r="B111" i="39"/>
  <c r="A111" i="39"/>
  <c r="D110" i="39"/>
  <c r="C110" i="39"/>
  <c r="B110" i="39"/>
  <c r="A110" i="39"/>
  <c r="D109" i="39"/>
  <c r="C109" i="39"/>
  <c r="B109" i="39"/>
  <c r="A109" i="39"/>
  <c r="D108" i="39"/>
  <c r="C108" i="39"/>
  <c r="B108" i="39"/>
  <c r="A108" i="39"/>
  <c r="D107" i="39"/>
  <c r="C107" i="39"/>
  <c r="B107" i="39"/>
  <c r="A107" i="39"/>
  <c r="D106" i="39"/>
  <c r="C106" i="39"/>
  <c r="B106" i="39"/>
  <c r="A106" i="39"/>
  <c r="D105" i="39"/>
  <c r="C105" i="39"/>
  <c r="B105" i="39"/>
  <c r="A105" i="39"/>
  <c r="D104" i="39"/>
  <c r="C104" i="39"/>
  <c r="B104" i="39"/>
  <c r="A104" i="39"/>
  <c r="D103" i="39"/>
  <c r="C103" i="39"/>
  <c r="B103" i="39"/>
  <c r="A103" i="39"/>
  <c r="D102" i="39"/>
  <c r="C102" i="39"/>
  <c r="B102" i="39"/>
  <c r="A102" i="39"/>
  <c r="D101" i="39"/>
  <c r="C101" i="39"/>
  <c r="B101" i="39"/>
  <c r="A101" i="39"/>
  <c r="D100" i="39"/>
  <c r="C100" i="39"/>
  <c r="B100" i="39"/>
  <c r="A100" i="39"/>
  <c r="D99" i="39"/>
  <c r="C99" i="39"/>
  <c r="B99" i="39"/>
  <c r="A99" i="39"/>
  <c r="D98" i="39"/>
  <c r="C98" i="39"/>
  <c r="B98" i="39"/>
  <c r="A98" i="39"/>
  <c r="D97" i="39"/>
  <c r="C97" i="39"/>
  <c r="B97" i="39"/>
  <c r="A97" i="39"/>
  <c r="D96" i="39"/>
  <c r="C96" i="39"/>
  <c r="B96" i="39"/>
  <c r="A96" i="39"/>
  <c r="D95" i="39"/>
  <c r="C95" i="39"/>
  <c r="B95" i="39"/>
  <c r="A95" i="39"/>
  <c r="D94" i="39"/>
  <c r="C94" i="39"/>
  <c r="B94" i="39"/>
  <c r="A94" i="39"/>
  <c r="D93" i="39"/>
  <c r="C93" i="39"/>
  <c r="B93" i="39"/>
  <c r="A93" i="39"/>
  <c r="D92" i="39"/>
  <c r="C92" i="39"/>
  <c r="B92" i="39"/>
  <c r="A92" i="39"/>
  <c r="D91" i="39"/>
  <c r="C91" i="39"/>
  <c r="B91" i="39"/>
  <c r="A91" i="39"/>
  <c r="D90" i="39"/>
  <c r="C90" i="39"/>
  <c r="B90" i="39"/>
  <c r="A90" i="39"/>
  <c r="D89" i="39"/>
  <c r="C89" i="39"/>
  <c r="B89" i="39"/>
  <c r="A89" i="39"/>
  <c r="D88" i="39"/>
  <c r="C88" i="39"/>
  <c r="B88" i="39"/>
  <c r="A88" i="39"/>
  <c r="D87" i="39"/>
  <c r="C87" i="39"/>
  <c r="B87" i="39"/>
  <c r="A87" i="39"/>
  <c r="D86" i="39"/>
  <c r="C86" i="39"/>
  <c r="B86" i="39"/>
  <c r="A86" i="39"/>
  <c r="D85" i="39"/>
  <c r="C85" i="39"/>
  <c r="B85" i="39"/>
  <c r="A85" i="39"/>
  <c r="D84" i="39"/>
  <c r="C84" i="39"/>
  <c r="B84" i="39"/>
  <c r="A84" i="39"/>
  <c r="D83" i="39"/>
  <c r="C83" i="39"/>
  <c r="B83" i="39"/>
  <c r="A83" i="39"/>
  <c r="D82" i="39"/>
  <c r="C82" i="39"/>
  <c r="B82" i="39"/>
  <c r="A82" i="39"/>
  <c r="D81" i="39"/>
  <c r="C81" i="39"/>
  <c r="B81" i="39"/>
  <c r="A81" i="39"/>
  <c r="D80" i="39"/>
  <c r="C80" i="39"/>
  <c r="B80" i="39"/>
  <c r="A80" i="39"/>
  <c r="D79" i="39"/>
  <c r="C79" i="39"/>
  <c r="B79" i="39"/>
  <c r="A79" i="39"/>
  <c r="D78" i="39"/>
  <c r="C78" i="39"/>
  <c r="B78" i="39"/>
  <c r="A78" i="39"/>
  <c r="D77" i="39"/>
  <c r="C77" i="39"/>
  <c r="B77" i="39"/>
  <c r="A77" i="39"/>
  <c r="D76" i="39"/>
  <c r="C76" i="39"/>
  <c r="B76" i="39"/>
  <c r="A76" i="39"/>
  <c r="D75" i="39"/>
  <c r="C75" i="39"/>
  <c r="B75" i="39"/>
  <c r="A75" i="39"/>
  <c r="D74" i="39"/>
  <c r="C74" i="39"/>
  <c r="B74" i="39"/>
  <c r="A74" i="39"/>
  <c r="D73" i="39"/>
  <c r="C73" i="39"/>
  <c r="B73" i="39"/>
  <c r="A73" i="39"/>
  <c r="D72" i="39"/>
  <c r="C72" i="39"/>
  <c r="B72" i="39"/>
  <c r="A72" i="39"/>
  <c r="D71" i="39"/>
  <c r="C71" i="39"/>
  <c r="B71" i="39"/>
  <c r="A71" i="39"/>
  <c r="D70" i="39"/>
  <c r="C70" i="39"/>
  <c r="B70" i="39"/>
  <c r="A70" i="39"/>
  <c r="D69" i="39"/>
  <c r="C69" i="39"/>
  <c r="B69" i="39"/>
  <c r="A69" i="39"/>
  <c r="D68" i="39"/>
  <c r="C68" i="39"/>
  <c r="B68" i="39"/>
  <c r="A68" i="39"/>
  <c r="D67" i="39"/>
  <c r="C67" i="39"/>
  <c r="B67" i="39"/>
  <c r="A67" i="39"/>
  <c r="D66" i="39"/>
  <c r="C66" i="39"/>
  <c r="B66" i="39"/>
  <c r="A66" i="39"/>
  <c r="D65" i="39"/>
  <c r="C65" i="39"/>
  <c r="B65" i="39"/>
  <c r="A65" i="39"/>
  <c r="D64" i="39"/>
  <c r="C64" i="39"/>
  <c r="B64" i="39"/>
  <c r="A64" i="39"/>
  <c r="D63" i="39"/>
  <c r="C63" i="39"/>
  <c r="B63" i="39"/>
  <c r="A63" i="39"/>
  <c r="D62" i="39"/>
  <c r="C62" i="39"/>
  <c r="B62" i="39"/>
  <c r="A62" i="39"/>
  <c r="D61" i="39"/>
  <c r="C61" i="39"/>
  <c r="B61" i="39"/>
  <c r="A61" i="39"/>
  <c r="D60" i="39"/>
  <c r="C60" i="39"/>
  <c r="B60" i="39"/>
  <c r="A60" i="39"/>
  <c r="D59" i="39"/>
  <c r="C59" i="39"/>
  <c r="B59" i="39"/>
  <c r="A59" i="39"/>
  <c r="D58" i="39"/>
  <c r="C58" i="39"/>
  <c r="B58" i="39"/>
  <c r="A58" i="39"/>
  <c r="D57" i="39"/>
  <c r="C57" i="39"/>
  <c r="B57" i="39"/>
  <c r="A57" i="39"/>
  <c r="D56" i="39"/>
  <c r="C56" i="39"/>
  <c r="B56" i="39"/>
  <c r="A56" i="39"/>
  <c r="D55" i="39"/>
  <c r="C55" i="39"/>
  <c r="B55" i="39"/>
  <c r="A55" i="39"/>
  <c r="D54" i="39"/>
  <c r="C54" i="39"/>
  <c r="B54" i="39"/>
  <c r="A54" i="39"/>
  <c r="D53" i="39"/>
  <c r="C53" i="39"/>
  <c r="B53" i="39"/>
  <c r="A53" i="39"/>
  <c r="D52" i="39"/>
  <c r="C52" i="39"/>
  <c r="B52" i="39"/>
  <c r="A52" i="39"/>
  <c r="D51" i="39"/>
  <c r="C51" i="39"/>
  <c r="B51" i="39"/>
  <c r="A51" i="39"/>
  <c r="D50" i="39"/>
  <c r="C50" i="39"/>
  <c r="B50" i="39"/>
  <c r="A50" i="39"/>
  <c r="D49" i="39"/>
  <c r="C49" i="39"/>
  <c r="B49" i="39"/>
  <c r="A49" i="39"/>
  <c r="D48" i="39"/>
  <c r="C48" i="39"/>
  <c r="B48" i="39"/>
  <c r="A48" i="39"/>
  <c r="D47" i="39"/>
  <c r="C47" i="39"/>
  <c r="B47" i="39"/>
  <c r="A47" i="39"/>
  <c r="D46" i="39"/>
  <c r="B46" i="39"/>
  <c r="A46" i="39"/>
  <c r="D45" i="39"/>
  <c r="C45" i="39"/>
  <c r="B45" i="39"/>
  <c r="A45" i="39"/>
  <c r="D44" i="39"/>
  <c r="C44" i="39"/>
  <c r="B44" i="39"/>
  <c r="A44" i="39"/>
  <c r="D43" i="39"/>
  <c r="C43" i="39"/>
  <c r="B43" i="39"/>
  <c r="A43" i="39"/>
  <c r="D42" i="39"/>
  <c r="C42" i="39"/>
  <c r="B42" i="39"/>
  <c r="A42" i="39"/>
  <c r="D41" i="39"/>
  <c r="C41" i="39"/>
  <c r="B41" i="39"/>
  <c r="A41" i="39"/>
  <c r="D40" i="39"/>
  <c r="B40" i="39"/>
  <c r="A40" i="39"/>
  <c r="D39" i="39"/>
  <c r="C39" i="39"/>
  <c r="B39" i="39"/>
  <c r="A39" i="39"/>
  <c r="D38" i="39"/>
  <c r="C38" i="39"/>
  <c r="B38" i="39"/>
  <c r="A38" i="39"/>
  <c r="D37" i="39"/>
  <c r="C37" i="39"/>
  <c r="B37" i="39"/>
  <c r="A37" i="39"/>
  <c r="D36" i="39"/>
  <c r="C36" i="39"/>
  <c r="B36" i="39"/>
  <c r="A36" i="39"/>
  <c r="D35" i="39"/>
  <c r="C35" i="39"/>
  <c r="B35" i="39"/>
  <c r="A35" i="39"/>
  <c r="D34" i="39"/>
  <c r="C34" i="39"/>
  <c r="B34" i="39"/>
  <c r="A34" i="39"/>
  <c r="D33" i="39"/>
  <c r="C33" i="39"/>
  <c r="B33" i="39"/>
  <c r="A33" i="39"/>
  <c r="D32" i="39"/>
  <c r="C32" i="39"/>
  <c r="B32" i="39"/>
  <c r="A32" i="39"/>
  <c r="D31" i="39"/>
  <c r="C31" i="39"/>
  <c r="B31" i="39"/>
  <c r="A31" i="39"/>
  <c r="D30" i="39"/>
  <c r="C30" i="39"/>
  <c r="B30" i="39"/>
  <c r="A30" i="39"/>
  <c r="D29" i="39"/>
  <c r="C29" i="39"/>
  <c r="B29" i="39"/>
  <c r="A29" i="39"/>
  <c r="D28" i="39"/>
  <c r="C28" i="39"/>
  <c r="B28" i="39"/>
  <c r="A28" i="39"/>
  <c r="D27" i="39"/>
  <c r="C27" i="39"/>
  <c r="B27" i="39"/>
  <c r="A27" i="39"/>
  <c r="D26" i="39"/>
  <c r="C26" i="39"/>
  <c r="B26" i="39"/>
  <c r="A26" i="39"/>
  <c r="D25" i="39"/>
  <c r="C25" i="39"/>
  <c r="B25" i="39"/>
  <c r="A25" i="39"/>
  <c r="D24" i="39"/>
  <c r="C24" i="39"/>
  <c r="B24" i="39"/>
  <c r="A24" i="39"/>
  <c r="D23" i="39"/>
  <c r="C23" i="39"/>
  <c r="B23" i="39"/>
  <c r="A23" i="39"/>
  <c r="D22" i="39"/>
  <c r="B22" i="39"/>
  <c r="A22" i="39"/>
  <c r="D21" i="39"/>
  <c r="B21" i="39"/>
  <c r="A21" i="39"/>
  <c r="D20" i="39"/>
  <c r="B20" i="39"/>
  <c r="A20" i="39"/>
  <c r="D19" i="39"/>
  <c r="B19" i="39"/>
  <c r="A19" i="39"/>
  <c r="D18" i="39"/>
  <c r="C18" i="39"/>
  <c r="B18" i="39"/>
  <c r="A18" i="39"/>
  <c r="D17" i="39"/>
  <c r="C17" i="39"/>
  <c r="B17" i="39"/>
  <c r="A17" i="39"/>
  <c r="D16" i="39"/>
  <c r="C16" i="39"/>
  <c r="B16" i="39"/>
  <c r="A16" i="39"/>
  <c r="D15" i="39"/>
  <c r="C15" i="39"/>
  <c r="B15" i="39"/>
  <c r="A15" i="39"/>
  <c r="D14" i="39"/>
  <c r="C14" i="39"/>
  <c r="B14" i="39"/>
  <c r="A14" i="39"/>
  <c r="D13" i="39"/>
  <c r="C13" i="39"/>
  <c r="B13" i="39"/>
  <c r="A13" i="39"/>
  <c r="D12" i="39"/>
  <c r="C12" i="39"/>
  <c r="B12" i="39"/>
  <c r="A12" i="39"/>
  <c r="I11" i="39"/>
  <c r="H11" i="39"/>
  <c r="O159" i="39"/>
  <c r="N159" i="39"/>
  <c r="O158" i="39"/>
  <c r="N158" i="39"/>
  <c r="O157" i="39"/>
  <c r="N157" i="39"/>
  <c r="O156" i="39"/>
  <c r="N156" i="39"/>
  <c r="O155" i="39"/>
  <c r="N155" i="39"/>
  <c r="O154" i="39"/>
  <c r="N154" i="39"/>
  <c r="O153" i="39"/>
  <c r="N153" i="39"/>
  <c r="O152" i="39"/>
  <c r="N152" i="39"/>
  <c r="O151" i="39"/>
  <c r="N151" i="39"/>
  <c r="O150" i="39"/>
  <c r="N150" i="39"/>
  <c r="O149" i="39"/>
  <c r="N149" i="39"/>
  <c r="O148" i="39"/>
  <c r="N148" i="39"/>
  <c r="O147" i="39"/>
  <c r="N147" i="39"/>
  <c r="O146" i="39"/>
  <c r="N146" i="39"/>
  <c r="O145" i="39"/>
  <c r="N145" i="39"/>
  <c r="O144" i="39"/>
  <c r="N144" i="39"/>
  <c r="O143" i="39"/>
  <c r="N143" i="39"/>
  <c r="O142" i="39"/>
  <c r="N142" i="39"/>
  <c r="O141" i="39"/>
  <c r="N141" i="39"/>
  <c r="O140" i="39"/>
  <c r="N140" i="39"/>
  <c r="O139" i="39"/>
  <c r="N139" i="39"/>
  <c r="O138" i="39"/>
  <c r="N138" i="39"/>
  <c r="O137" i="39"/>
  <c r="N137" i="39"/>
  <c r="O136" i="39"/>
  <c r="N136" i="39"/>
  <c r="O135" i="39"/>
  <c r="N135" i="39"/>
  <c r="O134" i="39"/>
  <c r="N134" i="39"/>
  <c r="O133" i="39"/>
  <c r="N133" i="39"/>
  <c r="O132" i="39"/>
  <c r="N132" i="39"/>
  <c r="O131" i="39"/>
  <c r="N131" i="39"/>
  <c r="O130" i="39"/>
  <c r="N130" i="39"/>
  <c r="O129" i="39"/>
  <c r="N129" i="39"/>
  <c r="O128" i="39"/>
  <c r="N128" i="39"/>
  <c r="O127" i="39"/>
  <c r="N127" i="39"/>
  <c r="O126" i="39"/>
  <c r="N126" i="39"/>
  <c r="O125" i="39"/>
  <c r="N125" i="39"/>
  <c r="O124" i="39"/>
  <c r="N124" i="39"/>
  <c r="O123" i="39"/>
  <c r="N123" i="39"/>
  <c r="O122" i="39"/>
  <c r="N122" i="39"/>
  <c r="O121" i="39"/>
  <c r="N121" i="39"/>
  <c r="O120" i="39"/>
  <c r="N120" i="39"/>
  <c r="O119" i="39"/>
  <c r="N119" i="39"/>
  <c r="O118" i="39"/>
  <c r="N118" i="39"/>
  <c r="O117" i="39"/>
  <c r="N117" i="39"/>
  <c r="O116" i="39"/>
  <c r="N116" i="39"/>
  <c r="O115" i="39"/>
  <c r="N115" i="39"/>
  <c r="O114" i="39"/>
  <c r="N114" i="39"/>
  <c r="O113" i="39"/>
  <c r="N113" i="39"/>
  <c r="O112" i="39"/>
  <c r="N112" i="39"/>
  <c r="O111" i="39"/>
  <c r="N111" i="39"/>
  <c r="O110" i="39"/>
  <c r="N110" i="39"/>
  <c r="O109" i="39"/>
  <c r="N109" i="39"/>
  <c r="O108" i="39"/>
  <c r="N108" i="39"/>
  <c r="O107" i="39"/>
  <c r="N107" i="39"/>
  <c r="O106" i="39"/>
  <c r="N106" i="39"/>
  <c r="O105" i="39"/>
  <c r="N105" i="39"/>
  <c r="O104" i="39"/>
  <c r="N104" i="39"/>
  <c r="O103" i="39"/>
  <c r="N103" i="39"/>
  <c r="O102" i="39"/>
  <c r="N102" i="39"/>
  <c r="O101" i="39"/>
  <c r="N101" i="39"/>
  <c r="O100" i="39"/>
  <c r="N100" i="39"/>
  <c r="O99" i="39"/>
  <c r="N99" i="39"/>
  <c r="O98" i="39"/>
  <c r="N98" i="39"/>
  <c r="O97" i="39"/>
  <c r="N97" i="39"/>
  <c r="O96" i="39"/>
  <c r="N96" i="39"/>
  <c r="O95" i="39"/>
  <c r="N95" i="39"/>
  <c r="O94" i="39"/>
  <c r="N94" i="39"/>
  <c r="O93" i="39"/>
  <c r="N93" i="39"/>
  <c r="O92" i="39"/>
  <c r="N92" i="39"/>
  <c r="O91" i="39"/>
  <c r="N91" i="39"/>
  <c r="O90" i="39"/>
  <c r="N90" i="39"/>
  <c r="O89" i="39"/>
  <c r="N89" i="39"/>
  <c r="O88" i="39"/>
  <c r="N88" i="39"/>
  <c r="O87" i="39"/>
  <c r="N87" i="39"/>
  <c r="O86" i="39"/>
  <c r="N86" i="39"/>
  <c r="O85" i="39"/>
  <c r="N85" i="39"/>
  <c r="O84" i="39"/>
  <c r="N84" i="39"/>
  <c r="O83" i="39"/>
  <c r="N83" i="39"/>
  <c r="O82" i="39"/>
  <c r="N82" i="39"/>
  <c r="O81" i="39"/>
  <c r="N81" i="39"/>
  <c r="O80" i="39"/>
  <c r="N80" i="39"/>
  <c r="O79" i="39"/>
  <c r="N79" i="39"/>
  <c r="O78" i="39"/>
  <c r="N78" i="39"/>
  <c r="O77" i="39"/>
  <c r="N77" i="39"/>
  <c r="O76" i="39"/>
  <c r="N76" i="39"/>
  <c r="O75" i="39"/>
  <c r="N75" i="39"/>
  <c r="O74" i="39"/>
  <c r="N74" i="39"/>
  <c r="O73" i="39"/>
  <c r="N73" i="39"/>
  <c r="O72" i="39"/>
  <c r="N72" i="39"/>
  <c r="O71" i="39"/>
  <c r="N71" i="39"/>
  <c r="O70" i="39"/>
  <c r="N70" i="39"/>
  <c r="O69" i="39"/>
  <c r="N69" i="39"/>
  <c r="O68" i="39"/>
  <c r="N68" i="39"/>
  <c r="O67" i="39"/>
  <c r="N67" i="39"/>
  <c r="O66" i="39"/>
  <c r="N66" i="39"/>
  <c r="O65" i="39"/>
  <c r="N65" i="39"/>
  <c r="O64" i="39"/>
  <c r="N64" i="39"/>
  <c r="O63" i="39"/>
  <c r="N63" i="39"/>
  <c r="O62" i="39"/>
  <c r="N62" i="39"/>
  <c r="O61" i="39"/>
  <c r="N61" i="39"/>
  <c r="O60" i="39"/>
  <c r="N60" i="39"/>
  <c r="O59" i="39"/>
  <c r="N59" i="39"/>
  <c r="O58" i="39"/>
  <c r="N58" i="39"/>
  <c r="O57" i="39"/>
  <c r="N57" i="39"/>
  <c r="O56" i="39"/>
  <c r="N56" i="39"/>
  <c r="O55" i="39"/>
  <c r="N55" i="39"/>
  <c r="O54" i="39"/>
  <c r="N54" i="39"/>
  <c r="O53" i="39"/>
  <c r="N53" i="39"/>
  <c r="O52" i="39"/>
  <c r="N52" i="39"/>
  <c r="O51" i="39"/>
  <c r="N51" i="39"/>
  <c r="O50" i="39"/>
  <c r="N50" i="39"/>
  <c r="O49" i="39"/>
  <c r="N49" i="39"/>
  <c r="O48" i="39"/>
  <c r="N48" i="39"/>
  <c r="O47" i="39"/>
  <c r="N47" i="39"/>
  <c r="O46" i="39"/>
  <c r="N46" i="39"/>
  <c r="O45" i="39"/>
  <c r="N45" i="39"/>
  <c r="O44" i="39"/>
  <c r="N44" i="39"/>
  <c r="O43" i="39"/>
  <c r="N43" i="39"/>
  <c r="O42" i="39"/>
  <c r="N42" i="39"/>
  <c r="O41" i="39"/>
  <c r="N41" i="39"/>
  <c r="O40" i="39"/>
  <c r="N40" i="39"/>
  <c r="O39" i="39"/>
  <c r="N39" i="39"/>
  <c r="O38" i="39"/>
  <c r="N38" i="39"/>
  <c r="O37" i="39"/>
  <c r="N37" i="39"/>
  <c r="O36" i="39"/>
  <c r="N36" i="39"/>
  <c r="O35" i="39"/>
  <c r="N35" i="39"/>
  <c r="O34" i="39"/>
  <c r="N34" i="39"/>
  <c r="O33" i="39"/>
  <c r="N33" i="39"/>
  <c r="O32" i="39"/>
  <c r="N32" i="39"/>
  <c r="O31" i="39"/>
  <c r="N31" i="39"/>
  <c r="O30" i="39"/>
  <c r="N30" i="39"/>
  <c r="O29" i="39"/>
  <c r="N29" i="39"/>
  <c r="O28" i="39"/>
  <c r="N28" i="39"/>
  <c r="O27" i="39"/>
  <c r="N27" i="39"/>
  <c r="O26" i="39"/>
  <c r="N26" i="39"/>
  <c r="O25" i="39"/>
  <c r="N25" i="39"/>
  <c r="O24" i="39"/>
  <c r="N24" i="39"/>
  <c r="O23" i="39"/>
  <c r="N23" i="39"/>
  <c r="O22" i="39"/>
  <c r="N22" i="39"/>
  <c r="O21" i="39"/>
  <c r="N21" i="39"/>
  <c r="O20" i="39"/>
  <c r="N20" i="39"/>
  <c r="O19" i="39"/>
  <c r="N19" i="39"/>
  <c r="O18" i="39"/>
  <c r="N18" i="39"/>
  <c r="O17" i="39"/>
  <c r="N17" i="39"/>
  <c r="O16" i="39"/>
  <c r="N16" i="39"/>
  <c r="O15" i="39"/>
  <c r="N15" i="39"/>
  <c r="O14" i="39"/>
  <c r="N14" i="39"/>
  <c r="O13" i="39"/>
  <c r="N13" i="39"/>
  <c r="O12" i="39"/>
  <c r="N12" i="39"/>
  <c r="O11" i="39"/>
  <c r="N11" i="39"/>
  <c r="L159" i="39"/>
  <c r="K159" i="39"/>
  <c r="L158" i="39"/>
  <c r="K158" i="39"/>
  <c r="L157" i="39"/>
  <c r="K157" i="39"/>
  <c r="L156" i="39"/>
  <c r="K156" i="39"/>
  <c r="L155" i="39"/>
  <c r="K155" i="39"/>
  <c r="L154" i="39"/>
  <c r="K154" i="39"/>
  <c r="L153" i="39"/>
  <c r="K153" i="39"/>
  <c r="L152" i="39"/>
  <c r="K152" i="39"/>
  <c r="L151" i="39"/>
  <c r="K151" i="39"/>
  <c r="L150" i="39"/>
  <c r="K150" i="39"/>
  <c r="L149" i="39"/>
  <c r="K149" i="39"/>
  <c r="L148" i="39"/>
  <c r="K148" i="39"/>
  <c r="L147" i="39"/>
  <c r="K147" i="39"/>
  <c r="L146" i="39"/>
  <c r="K146" i="39"/>
  <c r="L145" i="39"/>
  <c r="K145" i="39"/>
  <c r="L144" i="39"/>
  <c r="K144" i="39"/>
  <c r="L143" i="39"/>
  <c r="K143" i="39"/>
  <c r="L142" i="39"/>
  <c r="K142" i="39"/>
  <c r="L141" i="39"/>
  <c r="K141" i="39"/>
  <c r="L140" i="39"/>
  <c r="K140" i="39"/>
  <c r="L139" i="39"/>
  <c r="K139" i="39"/>
  <c r="L138" i="39"/>
  <c r="K138" i="39"/>
  <c r="L137" i="39"/>
  <c r="K137" i="39"/>
  <c r="L136" i="39"/>
  <c r="K136" i="39"/>
  <c r="L135" i="39"/>
  <c r="K135" i="39"/>
  <c r="L134" i="39"/>
  <c r="K134" i="39"/>
  <c r="L133" i="39"/>
  <c r="K133" i="39"/>
  <c r="L132" i="39"/>
  <c r="K132" i="39"/>
  <c r="L131" i="39"/>
  <c r="K131" i="39"/>
  <c r="L130" i="39"/>
  <c r="K130" i="39"/>
  <c r="L129" i="39"/>
  <c r="K129" i="39"/>
  <c r="L128" i="39"/>
  <c r="K128" i="39"/>
  <c r="L127" i="39"/>
  <c r="K127" i="39"/>
  <c r="L126" i="39"/>
  <c r="K126" i="39"/>
  <c r="L125" i="39"/>
  <c r="K125" i="39"/>
  <c r="L124" i="39"/>
  <c r="K124" i="39"/>
  <c r="L123" i="39"/>
  <c r="K123" i="39"/>
  <c r="L122" i="39"/>
  <c r="K122" i="39"/>
  <c r="L121" i="39"/>
  <c r="K121" i="39"/>
  <c r="L120" i="39"/>
  <c r="K120" i="39"/>
  <c r="L119" i="39"/>
  <c r="K119" i="39"/>
  <c r="L118" i="39"/>
  <c r="K118" i="39"/>
  <c r="L117" i="39"/>
  <c r="K117" i="39"/>
  <c r="L116" i="39"/>
  <c r="K116" i="39"/>
  <c r="L115" i="39"/>
  <c r="K115" i="39"/>
  <c r="L114" i="39"/>
  <c r="K114" i="39"/>
  <c r="L113" i="39"/>
  <c r="K113" i="39"/>
  <c r="L112" i="39"/>
  <c r="K112" i="39"/>
  <c r="L111" i="39"/>
  <c r="K111" i="39"/>
  <c r="L110" i="39"/>
  <c r="K110" i="39"/>
  <c r="L109" i="39"/>
  <c r="K109" i="39"/>
  <c r="L108" i="39"/>
  <c r="K108" i="39"/>
  <c r="L107" i="39"/>
  <c r="K107" i="39"/>
  <c r="L106" i="39"/>
  <c r="K106" i="39"/>
  <c r="L105" i="39"/>
  <c r="K105" i="39"/>
  <c r="L104" i="39"/>
  <c r="K104" i="39"/>
  <c r="L103" i="39"/>
  <c r="K103" i="39"/>
  <c r="L102" i="39"/>
  <c r="K102" i="39"/>
  <c r="L101" i="39"/>
  <c r="K101" i="39"/>
  <c r="L100" i="39"/>
  <c r="K100" i="39"/>
  <c r="L99" i="39"/>
  <c r="K99" i="39"/>
  <c r="L98" i="39"/>
  <c r="K98" i="39"/>
  <c r="L97" i="39"/>
  <c r="K97" i="39"/>
  <c r="L96" i="39"/>
  <c r="K96" i="39"/>
  <c r="L95" i="39"/>
  <c r="K95" i="39"/>
  <c r="L94" i="39"/>
  <c r="K94" i="39"/>
  <c r="L93" i="39"/>
  <c r="K93" i="39"/>
  <c r="L92" i="39"/>
  <c r="K92" i="39"/>
  <c r="L91" i="39"/>
  <c r="K91" i="39"/>
  <c r="L90" i="39"/>
  <c r="K90" i="39"/>
  <c r="L89" i="39"/>
  <c r="K89" i="39"/>
  <c r="L88" i="39"/>
  <c r="K88" i="39"/>
  <c r="L87" i="39"/>
  <c r="K87" i="39"/>
  <c r="L86" i="39"/>
  <c r="K86" i="39"/>
  <c r="L85" i="39"/>
  <c r="K85" i="39"/>
  <c r="L84" i="39"/>
  <c r="K84" i="39"/>
  <c r="L83" i="39"/>
  <c r="K83" i="39"/>
  <c r="L82" i="39"/>
  <c r="K82" i="39"/>
  <c r="L81" i="39"/>
  <c r="K81" i="39"/>
  <c r="L80" i="39"/>
  <c r="K80" i="39"/>
  <c r="L79" i="39"/>
  <c r="K79" i="39"/>
  <c r="L78" i="39"/>
  <c r="K78" i="39"/>
  <c r="L77" i="39"/>
  <c r="K77" i="39"/>
  <c r="L76" i="39"/>
  <c r="K76" i="39"/>
  <c r="L75" i="39"/>
  <c r="K75" i="39"/>
  <c r="L74" i="39"/>
  <c r="K74" i="39"/>
  <c r="L73" i="39"/>
  <c r="K73" i="39"/>
  <c r="L72" i="39"/>
  <c r="K72" i="39"/>
  <c r="L71" i="39"/>
  <c r="K71" i="39"/>
  <c r="L70" i="39"/>
  <c r="K70" i="39"/>
  <c r="L69" i="39"/>
  <c r="K69" i="39"/>
  <c r="L68" i="39"/>
  <c r="K68" i="39"/>
  <c r="L67" i="39"/>
  <c r="K67" i="39"/>
  <c r="L66" i="39"/>
  <c r="K66" i="39"/>
  <c r="L65" i="39"/>
  <c r="K65" i="39"/>
  <c r="L64" i="39"/>
  <c r="K64" i="39"/>
  <c r="L63" i="39"/>
  <c r="K63" i="39"/>
  <c r="L62" i="39"/>
  <c r="K62" i="39"/>
  <c r="L61" i="39"/>
  <c r="K61" i="39"/>
  <c r="L60" i="39"/>
  <c r="K60" i="39"/>
  <c r="L59" i="39"/>
  <c r="K59" i="39"/>
  <c r="L58" i="39"/>
  <c r="K58" i="39"/>
  <c r="L57" i="39"/>
  <c r="K57" i="39"/>
  <c r="L56" i="39"/>
  <c r="K56" i="39"/>
  <c r="L55" i="39"/>
  <c r="K55" i="39"/>
  <c r="L54" i="39"/>
  <c r="K54" i="39"/>
  <c r="L53" i="39"/>
  <c r="K53" i="39"/>
  <c r="L52" i="39"/>
  <c r="K52" i="39"/>
  <c r="L51" i="39"/>
  <c r="K51" i="39"/>
  <c r="L50" i="39"/>
  <c r="K50" i="39"/>
  <c r="L49" i="39"/>
  <c r="K49" i="39"/>
  <c r="L48" i="39"/>
  <c r="K48" i="39"/>
  <c r="L47" i="39"/>
  <c r="K47" i="39"/>
  <c r="L46" i="39"/>
  <c r="K46" i="39"/>
  <c r="L45" i="39"/>
  <c r="K45" i="39"/>
  <c r="L44" i="39"/>
  <c r="K44" i="39"/>
  <c r="L43" i="39"/>
  <c r="K43" i="39"/>
  <c r="L42" i="39"/>
  <c r="K42" i="39"/>
  <c r="L41" i="39"/>
  <c r="K41" i="39"/>
  <c r="L40" i="39"/>
  <c r="K40" i="39"/>
  <c r="L39" i="39"/>
  <c r="K39" i="39"/>
  <c r="L38" i="39"/>
  <c r="K38" i="39"/>
  <c r="L37" i="39"/>
  <c r="K37" i="39"/>
  <c r="L36" i="39"/>
  <c r="K36" i="39"/>
  <c r="L35" i="39"/>
  <c r="K35" i="39"/>
  <c r="L34" i="39"/>
  <c r="K34" i="39"/>
  <c r="L33" i="39"/>
  <c r="K33" i="39"/>
  <c r="L32" i="39"/>
  <c r="K32" i="39"/>
  <c r="L31" i="39"/>
  <c r="K31" i="39"/>
  <c r="L30" i="39"/>
  <c r="K30" i="39"/>
  <c r="L29" i="39"/>
  <c r="K29" i="39"/>
  <c r="L28" i="39"/>
  <c r="K28" i="39"/>
  <c r="L27" i="39"/>
  <c r="K27" i="39"/>
  <c r="L26" i="39"/>
  <c r="K26" i="39"/>
  <c r="L25" i="39"/>
  <c r="K25" i="39"/>
  <c r="L24" i="39"/>
  <c r="K24" i="39"/>
  <c r="L23" i="39"/>
  <c r="K23" i="39"/>
  <c r="L22" i="39"/>
  <c r="K22" i="39"/>
  <c r="L21" i="39"/>
  <c r="K21" i="39"/>
  <c r="L20" i="39"/>
  <c r="K20" i="39"/>
  <c r="L19" i="39"/>
  <c r="K19" i="39"/>
  <c r="L18" i="39"/>
  <c r="K18" i="39"/>
  <c r="L17" i="39"/>
  <c r="K17" i="39"/>
  <c r="L16" i="39"/>
  <c r="K16" i="39"/>
  <c r="L15" i="39"/>
  <c r="K15" i="39"/>
  <c r="L14" i="39"/>
  <c r="K14" i="39"/>
  <c r="L13" i="39"/>
  <c r="K13" i="39"/>
  <c r="L12" i="39"/>
  <c r="K12" i="39"/>
  <c r="L11" i="39"/>
  <c r="K11" i="39"/>
  <c r="I159" i="39"/>
  <c r="H159" i="39"/>
  <c r="I158" i="39"/>
  <c r="H158" i="39"/>
  <c r="I157" i="39"/>
  <c r="H157" i="39"/>
  <c r="I156" i="39"/>
  <c r="H156" i="39"/>
  <c r="I155" i="39"/>
  <c r="H155" i="39"/>
  <c r="I154" i="39"/>
  <c r="H154" i="39"/>
  <c r="I153" i="39"/>
  <c r="H153" i="39"/>
  <c r="I152" i="39"/>
  <c r="H152" i="39"/>
  <c r="I151" i="39"/>
  <c r="H151" i="39"/>
  <c r="I150" i="39"/>
  <c r="H150" i="39"/>
  <c r="I149" i="39"/>
  <c r="H149" i="39"/>
  <c r="I148" i="39"/>
  <c r="H148" i="39"/>
  <c r="I147" i="39"/>
  <c r="H147" i="39"/>
  <c r="I146" i="39"/>
  <c r="H146" i="39"/>
  <c r="I145" i="39"/>
  <c r="H145" i="39"/>
  <c r="I144" i="39"/>
  <c r="H144" i="39"/>
  <c r="I143" i="39"/>
  <c r="H143" i="39"/>
  <c r="I142" i="39"/>
  <c r="H142" i="39"/>
  <c r="I141" i="39"/>
  <c r="H141" i="39"/>
  <c r="I140" i="39"/>
  <c r="H140" i="39"/>
  <c r="I139" i="39"/>
  <c r="H139" i="39"/>
  <c r="I138" i="39"/>
  <c r="H138" i="39"/>
  <c r="I137" i="39"/>
  <c r="H137" i="39"/>
  <c r="I136" i="39"/>
  <c r="H136" i="39"/>
  <c r="I135" i="39"/>
  <c r="H135" i="39"/>
  <c r="I134" i="39"/>
  <c r="H134" i="39"/>
  <c r="I133" i="39"/>
  <c r="H133" i="39"/>
  <c r="I132" i="39"/>
  <c r="H132" i="39"/>
  <c r="I131" i="39"/>
  <c r="H131" i="39"/>
  <c r="I130" i="39"/>
  <c r="H130" i="39"/>
  <c r="I129" i="39"/>
  <c r="H129" i="39"/>
  <c r="I128" i="39"/>
  <c r="H128" i="39"/>
  <c r="I127" i="39"/>
  <c r="H127" i="39"/>
  <c r="I126" i="39"/>
  <c r="H126" i="39"/>
  <c r="I125" i="39"/>
  <c r="H125" i="39"/>
  <c r="I124" i="39"/>
  <c r="H124" i="39"/>
  <c r="I123" i="39"/>
  <c r="H123" i="39"/>
  <c r="I122" i="39"/>
  <c r="H122" i="39"/>
  <c r="I121" i="39"/>
  <c r="H121" i="39"/>
  <c r="I120" i="39"/>
  <c r="H120" i="39"/>
  <c r="I119" i="39"/>
  <c r="H119" i="39"/>
  <c r="I118" i="39"/>
  <c r="H118" i="39"/>
  <c r="I117" i="39"/>
  <c r="H117" i="39"/>
  <c r="I116" i="39"/>
  <c r="H116" i="39"/>
  <c r="I115" i="39"/>
  <c r="H115" i="39"/>
  <c r="I114" i="39"/>
  <c r="H114" i="39"/>
  <c r="I113" i="39"/>
  <c r="H113" i="39"/>
  <c r="I112" i="39"/>
  <c r="H112" i="39"/>
  <c r="I111" i="39"/>
  <c r="H111" i="39"/>
  <c r="I110" i="39"/>
  <c r="H110" i="39"/>
  <c r="I109" i="39"/>
  <c r="H109" i="39"/>
  <c r="I108" i="39"/>
  <c r="H108" i="39"/>
  <c r="I107" i="39"/>
  <c r="H107" i="39"/>
  <c r="I106" i="39"/>
  <c r="H106" i="39"/>
  <c r="I105" i="39"/>
  <c r="H105" i="39"/>
  <c r="I104" i="39"/>
  <c r="H104" i="39"/>
  <c r="I103" i="39"/>
  <c r="H103" i="39"/>
  <c r="I102" i="39"/>
  <c r="H102" i="39"/>
  <c r="I101" i="39"/>
  <c r="H101" i="39"/>
  <c r="I100" i="39"/>
  <c r="H100" i="39"/>
  <c r="I99" i="39"/>
  <c r="H99" i="39"/>
  <c r="I98" i="39"/>
  <c r="H98" i="39"/>
  <c r="I97" i="39"/>
  <c r="H97" i="39"/>
  <c r="I96" i="39"/>
  <c r="H96" i="39"/>
  <c r="I95" i="39"/>
  <c r="H95" i="39"/>
  <c r="I94" i="39"/>
  <c r="H94" i="39"/>
  <c r="I93" i="39"/>
  <c r="H93" i="39"/>
  <c r="I92" i="39"/>
  <c r="H92" i="39"/>
  <c r="I91" i="39"/>
  <c r="H91" i="39"/>
  <c r="I90" i="39"/>
  <c r="H90" i="39"/>
  <c r="I89" i="39"/>
  <c r="H89" i="39"/>
  <c r="I88" i="39"/>
  <c r="H88" i="39"/>
  <c r="I87" i="39"/>
  <c r="H87" i="39"/>
  <c r="I86" i="39"/>
  <c r="H86" i="39"/>
  <c r="I85" i="39"/>
  <c r="H85" i="39"/>
  <c r="I84" i="39"/>
  <c r="H84" i="39"/>
  <c r="I83" i="39"/>
  <c r="H83" i="39"/>
  <c r="I82" i="39"/>
  <c r="H82" i="39"/>
  <c r="I81" i="39"/>
  <c r="H81" i="39"/>
  <c r="I80" i="39"/>
  <c r="H80" i="39"/>
  <c r="I79" i="39"/>
  <c r="H79" i="39"/>
  <c r="I78" i="39"/>
  <c r="H78" i="39"/>
  <c r="I77" i="39"/>
  <c r="H77" i="39"/>
  <c r="I76" i="39"/>
  <c r="H76" i="39"/>
  <c r="I75" i="39"/>
  <c r="H75" i="39"/>
  <c r="I74" i="39"/>
  <c r="H74" i="39"/>
  <c r="I73" i="39"/>
  <c r="H73" i="39"/>
  <c r="I72" i="39"/>
  <c r="H72" i="39"/>
  <c r="I71" i="39"/>
  <c r="H71" i="39"/>
  <c r="I70" i="39"/>
  <c r="H70" i="39"/>
  <c r="I69" i="39"/>
  <c r="H69" i="39"/>
  <c r="I68" i="39"/>
  <c r="H68" i="39"/>
  <c r="I67" i="39"/>
  <c r="H67" i="39"/>
  <c r="I66" i="39"/>
  <c r="H66" i="39"/>
  <c r="I65" i="39"/>
  <c r="H65" i="39"/>
  <c r="I64" i="39"/>
  <c r="H64" i="39"/>
  <c r="I63" i="39"/>
  <c r="H63" i="39"/>
  <c r="I62" i="39"/>
  <c r="H62" i="39"/>
  <c r="I61" i="39"/>
  <c r="H61" i="39"/>
  <c r="I60" i="39"/>
  <c r="H60" i="39"/>
  <c r="I59" i="39"/>
  <c r="H59" i="39"/>
  <c r="I58" i="39"/>
  <c r="H58" i="39"/>
  <c r="I57" i="39"/>
  <c r="H57" i="39"/>
  <c r="I56" i="39"/>
  <c r="H56" i="39"/>
  <c r="I55" i="39"/>
  <c r="H55" i="39"/>
  <c r="I54" i="39"/>
  <c r="H54" i="39"/>
  <c r="I53" i="39"/>
  <c r="H53" i="39"/>
  <c r="I52" i="39"/>
  <c r="H52" i="39"/>
  <c r="I51" i="39"/>
  <c r="H51" i="39"/>
  <c r="I50" i="39"/>
  <c r="H50" i="39"/>
  <c r="I49" i="39"/>
  <c r="H49" i="39"/>
  <c r="I48" i="39"/>
  <c r="H48" i="39"/>
  <c r="I47" i="39"/>
  <c r="H47" i="39"/>
  <c r="I46" i="39"/>
  <c r="H46" i="39"/>
  <c r="I45" i="39"/>
  <c r="H45" i="39"/>
  <c r="I44" i="39"/>
  <c r="H44" i="39"/>
  <c r="I43" i="39"/>
  <c r="H43" i="39"/>
  <c r="I42" i="39"/>
  <c r="H42" i="39"/>
  <c r="I41" i="39"/>
  <c r="H41" i="39"/>
  <c r="I40" i="39"/>
  <c r="H40" i="39"/>
  <c r="I39" i="39"/>
  <c r="H39" i="39"/>
  <c r="I38" i="39"/>
  <c r="H38" i="39"/>
  <c r="I37" i="39"/>
  <c r="H37" i="39"/>
  <c r="I36" i="39"/>
  <c r="H36" i="39"/>
  <c r="I35" i="39"/>
  <c r="H35" i="39"/>
  <c r="I34" i="39"/>
  <c r="H34" i="39"/>
  <c r="I33" i="39"/>
  <c r="H33" i="39"/>
  <c r="I32" i="39"/>
  <c r="H32" i="39"/>
  <c r="I31" i="39"/>
  <c r="H31" i="39"/>
  <c r="I30" i="39"/>
  <c r="H30" i="39"/>
  <c r="I29" i="39"/>
  <c r="H29" i="39"/>
  <c r="I28" i="39"/>
  <c r="H28" i="39"/>
  <c r="I27" i="39"/>
  <c r="H27" i="39"/>
  <c r="I26" i="39"/>
  <c r="H26" i="39"/>
  <c r="I25" i="39"/>
  <c r="H25" i="39"/>
  <c r="I24" i="39"/>
  <c r="H24" i="39"/>
  <c r="I23" i="39"/>
  <c r="H23" i="39"/>
  <c r="I22" i="39"/>
  <c r="H22" i="39"/>
  <c r="I21" i="39"/>
  <c r="H21" i="39"/>
  <c r="I20" i="39"/>
  <c r="H20" i="39"/>
  <c r="I19" i="39"/>
  <c r="H19" i="39"/>
  <c r="I18" i="39"/>
  <c r="H18" i="39"/>
  <c r="I17" i="39"/>
  <c r="H17" i="39"/>
  <c r="I16" i="39"/>
  <c r="H16" i="39"/>
  <c r="I15" i="39"/>
  <c r="H15" i="39"/>
  <c r="I14" i="39"/>
  <c r="H14" i="39"/>
  <c r="I13" i="39"/>
  <c r="H13" i="39"/>
  <c r="I12" i="39"/>
  <c r="H12" i="39"/>
  <c r="F159" i="39"/>
  <c r="E159" i="39"/>
  <c r="F158" i="39"/>
  <c r="E158" i="39"/>
  <c r="F157" i="39"/>
  <c r="E157" i="39"/>
  <c r="F156" i="39"/>
  <c r="E156" i="39"/>
  <c r="F155" i="39"/>
  <c r="E155" i="39"/>
  <c r="F154" i="39"/>
  <c r="E154" i="39"/>
  <c r="F153" i="39"/>
  <c r="E153" i="39"/>
  <c r="F152" i="39"/>
  <c r="E152" i="39"/>
  <c r="F151" i="39"/>
  <c r="E151" i="39"/>
  <c r="F150" i="39"/>
  <c r="E150" i="39"/>
  <c r="F149" i="39"/>
  <c r="E149" i="39"/>
  <c r="F148" i="39"/>
  <c r="E148" i="39"/>
  <c r="F147" i="39"/>
  <c r="E147" i="39"/>
  <c r="F146" i="39"/>
  <c r="E146" i="39"/>
  <c r="F145" i="39"/>
  <c r="E145" i="39"/>
  <c r="F144" i="39"/>
  <c r="E144" i="39"/>
  <c r="F143" i="39"/>
  <c r="E143" i="39"/>
  <c r="F142" i="39"/>
  <c r="E142" i="39"/>
  <c r="F141" i="39"/>
  <c r="E141" i="39"/>
  <c r="F140" i="39"/>
  <c r="E140" i="39"/>
  <c r="F139" i="39"/>
  <c r="E139" i="39"/>
  <c r="F138" i="39"/>
  <c r="E138" i="39"/>
  <c r="F137" i="39"/>
  <c r="E137" i="39"/>
  <c r="F136" i="39"/>
  <c r="E136" i="39"/>
  <c r="F135" i="39"/>
  <c r="E135" i="39"/>
  <c r="F134" i="39"/>
  <c r="E134" i="39"/>
  <c r="F133" i="39"/>
  <c r="E133" i="39"/>
  <c r="F132" i="39"/>
  <c r="E132" i="39"/>
  <c r="F131" i="39"/>
  <c r="E131" i="39"/>
  <c r="F130" i="39"/>
  <c r="E130" i="39"/>
  <c r="F129" i="39"/>
  <c r="E129" i="39"/>
  <c r="F128" i="39"/>
  <c r="E128" i="39"/>
  <c r="F127" i="39"/>
  <c r="E127" i="39"/>
  <c r="F126" i="39"/>
  <c r="E126" i="39"/>
  <c r="F125" i="39"/>
  <c r="E125" i="39"/>
  <c r="F124" i="39"/>
  <c r="E124" i="39"/>
  <c r="F123" i="39"/>
  <c r="E123" i="39"/>
  <c r="F122" i="39"/>
  <c r="E122" i="39"/>
  <c r="F121" i="39"/>
  <c r="E121" i="39"/>
  <c r="F120" i="39"/>
  <c r="E120" i="39"/>
  <c r="F119" i="39"/>
  <c r="E119" i="39"/>
  <c r="F118" i="39"/>
  <c r="E118" i="39"/>
  <c r="F117" i="39"/>
  <c r="E117" i="39"/>
  <c r="F116" i="39"/>
  <c r="E116" i="39"/>
  <c r="F115" i="39"/>
  <c r="E115" i="39"/>
  <c r="F114" i="39"/>
  <c r="E114" i="39"/>
  <c r="F113" i="39"/>
  <c r="E113" i="39"/>
  <c r="F112" i="39"/>
  <c r="E112" i="39"/>
  <c r="F111" i="39"/>
  <c r="E111" i="39"/>
  <c r="F110" i="39"/>
  <c r="E110" i="39"/>
  <c r="F109" i="39"/>
  <c r="E109" i="39"/>
  <c r="F108" i="39"/>
  <c r="E108" i="39"/>
  <c r="F107" i="39"/>
  <c r="E107" i="39"/>
  <c r="F106" i="39"/>
  <c r="E106" i="39"/>
  <c r="F105" i="39"/>
  <c r="E105" i="39"/>
  <c r="F104" i="39"/>
  <c r="E104" i="39"/>
  <c r="F103" i="39"/>
  <c r="E103" i="39"/>
  <c r="F102" i="39"/>
  <c r="E102" i="39"/>
  <c r="F101" i="39"/>
  <c r="E101" i="39"/>
  <c r="F100" i="39"/>
  <c r="E100" i="39"/>
  <c r="F99" i="39"/>
  <c r="E99" i="39"/>
  <c r="F98" i="39"/>
  <c r="E98" i="39"/>
  <c r="F97" i="39"/>
  <c r="E97" i="39"/>
  <c r="F96" i="39"/>
  <c r="E96" i="39"/>
  <c r="F95" i="39"/>
  <c r="E95" i="39"/>
  <c r="F94" i="39"/>
  <c r="E94" i="39"/>
  <c r="F93" i="39"/>
  <c r="E93" i="39"/>
  <c r="F92" i="39"/>
  <c r="E92" i="39"/>
  <c r="F91" i="39"/>
  <c r="E91" i="39"/>
  <c r="F90" i="39"/>
  <c r="E90" i="39"/>
  <c r="F89" i="39"/>
  <c r="E89" i="39"/>
  <c r="F88" i="39"/>
  <c r="E88" i="39"/>
  <c r="F87" i="39"/>
  <c r="E87" i="39"/>
  <c r="F86" i="39"/>
  <c r="E86" i="39"/>
  <c r="F85" i="39"/>
  <c r="E85" i="39"/>
  <c r="F84" i="39"/>
  <c r="E84" i="39"/>
  <c r="F83" i="39"/>
  <c r="E83" i="39"/>
  <c r="F82" i="39"/>
  <c r="E82" i="39"/>
  <c r="F81" i="39"/>
  <c r="E81" i="39"/>
  <c r="F80" i="39"/>
  <c r="E80" i="39"/>
  <c r="F79" i="39"/>
  <c r="E79" i="39"/>
  <c r="F78" i="39"/>
  <c r="E78" i="39"/>
  <c r="F77" i="39"/>
  <c r="E77" i="39"/>
  <c r="F76" i="39"/>
  <c r="E76" i="39"/>
  <c r="F75" i="39"/>
  <c r="E75" i="39"/>
  <c r="F74" i="39"/>
  <c r="E74" i="39"/>
  <c r="F73" i="39"/>
  <c r="E73" i="39"/>
  <c r="F72" i="39"/>
  <c r="E72" i="39"/>
  <c r="F71" i="39"/>
  <c r="E71" i="39"/>
  <c r="F70" i="39"/>
  <c r="E70" i="39"/>
  <c r="F69" i="39"/>
  <c r="E69" i="39"/>
  <c r="F68" i="39"/>
  <c r="E68" i="39"/>
  <c r="F67" i="39"/>
  <c r="E67" i="39"/>
  <c r="F66" i="39"/>
  <c r="E66" i="39"/>
  <c r="F65" i="39"/>
  <c r="E65" i="39"/>
  <c r="F64" i="39"/>
  <c r="E64" i="39"/>
  <c r="F63" i="39"/>
  <c r="E63" i="39"/>
  <c r="F62" i="39"/>
  <c r="E62" i="39"/>
  <c r="F61" i="39"/>
  <c r="E61" i="39"/>
  <c r="F60" i="39"/>
  <c r="E60" i="39"/>
  <c r="F59" i="39"/>
  <c r="E59" i="39"/>
  <c r="F58" i="39"/>
  <c r="E58" i="39"/>
  <c r="F57" i="39"/>
  <c r="E57" i="39"/>
  <c r="F56" i="39"/>
  <c r="E56" i="39"/>
  <c r="F55" i="39"/>
  <c r="E55" i="39"/>
  <c r="F54" i="39"/>
  <c r="E54" i="39"/>
  <c r="F53" i="39"/>
  <c r="E53" i="39"/>
  <c r="F52" i="39"/>
  <c r="E52" i="39"/>
  <c r="F51" i="39"/>
  <c r="E51" i="39"/>
  <c r="F50" i="39"/>
  <c r="E50" i="39"/>
  <c r="F49" i="39"/>
  <c r="E49" i="39"/>
  <c r="F48" i="39"/>
  <c r="E48" i="39"/>
  <c r="F47" i="39"/>
  <c r="E47" i="39"/>
  <c r="F46" i="39"/>
  <c r="E46" i="39"/>
  <c r="F45" i="39"/>
  <c r="E45" i="39"/>
  <c r="F44" i="39"/>
  <c r="E44" i="39"/>
  <c r="F43" i="39"/>
  <c r="E43" i="39"/>
  <c r="F42" i="39"/>
  <c r="E42" i="39"/>
  <c r="F41" i="39"/>
  <c r="E41" i="39"/>
  <c r="F40" i="39"/>
  <c r="E40" i="39"/>
  <c r="F39" i="39"/>
  <c r="E39" i="39"/>
  <c r="F38" i="39"/>
  <c r="E38" i="39"/>
  <c r="F37" i="39"/>
  <c r="E37" i="39"/>
  <c r="F36" i="39"/>
  <c r="E36" i="39"/>
  <c r="F35" i="39"/>
  <c r="E35" i="39"/>
  <c r="F34" i="39"/>
  <c r="E34" i="39"/>
  <c r="F33" i="39"/>
  <c r="E33" i="39"/>
  <c r="F32" i="39"/>
  <c r="E32" i="39"/>
  <c r="F31" i="39"/>
  <c r="E31" i="39"/>
  <c r="F30" i="39"/>
  <c r="E30" i="39"/>
  <c r="F29" i="39"/>
  <c r="E29" i="39"/>
  <c r="F28" i="39"/>
  <c r="E28" i="39"/>
  <c r="F27" i="39"/>
  <c r="E27" i="39"/>
  <c r="F26" i="39"/>
  <c r="E26" i="39"/>
  <c r="F25" i="39"/>
  <c r="E25" i="39"/>
  <c r="F24" i="39"/>
  <c r="E24" i="39"/>
  <c r="F23" i="39"/>
  <c r="E23" i="39"/>
  <c r="F22" i="39"/>
  <c r="E22" i="39"/>
  <c r="F21" i="39"/>
  <c r="E21" i="39"/>
  <c r="F20" i="39"/>
  <c r="E20" i="39"/>
  <c r="F19" i="39"/>
  <c r="E19" i="39"/>
  <c r="F18" i="39"/>
  <c r="E18" i="39"/>
  <c r="F17" i="39"/>
  <c r="E17" i="39"/>
  <c r="F16" i="39"/>
  <c r="E16" i="39"/>
  <c r="F15" i="39"/>
  <c r="E15" i="39"/>
  <c r="F14" i="39"/>
  <c r="E14" i="39"/>
  <c r="F13" i="39"/>
  <c r="E13" i="39"/>
  <c r="F12" i="39"/>
  <c r="E12" i="39"/>
  <c r="F11" i="39"/>
  <c r="E11" i="39"/>
  <c r="D11" i="39"/>
  <c r="B11" i="39"/>
  <c r="A11" i="39"/>
  <c r="L160" i="39" l="1"/>
  <c r="Q143" i="39"/>
  <c r="F160" i="39"/>
  <c r="Q127" i="39"/>
  <c r="Q135" i="39"/>
  <c r="Q159" i="39"/>
  <c r="O160" i="39"/>
  <c r="I160" i="39"/>
  <c r="Q151" i="39"/>
  <c r="Q123" i="39"/>
  <c r="Q125" i="39"/>
  <c r="Q129" i="39"/>
  <c r="Q131" i="39"/>
  <c r="Q133" i="39"/>
  <c r="Q137" i="39"/>
  <c r="Q139" i="39"/>
  <c r="Q141" i="39"/>
  <c r="Q145" i="39"/>
  <c r="Q147" i="39"/>
  <c r="Q149" i="39"/>
  <c r="Q153" i="39"/>
  <c r="Q155" i="39"/>
  <c r="Q157" i="39"/>
  <c r="H160" i="39"/>
  <c r="E160" i="39"/>
  <c r="N160" i="39"/>
  <c r="K160" i="39"/>
  <c r="Q134" i="39"/>
  <c r="Q140" i="39"/>
  <c r="Q124" i="39"/>
  <c r="Q150" i="39"/>
  <c r="Q156" i="39"/>
  <c r="Q128" i="39"/>
  <c r="Q132" i="39"/>
  <c r="Q136" i="39"/>
  <c r="Q144" i="39"/>
  <c r="Q148" i="39"/>
  <c r="Q152" i="39"/>
  <c r="Q122" i="39"/>
  <c r="Q158" i="39"/>
  <c r="Q142" i="39"/>
  <c r="Q126" i="39"/>
  <c r="Q154" i="39"/>
  <c r="Q138" i="39"/>
  <c r="Q146" i="39"/>
  <c r="Q130" i="39"/>
  <c r="Q12" i="39"/>
  <c r="Q13" i="39"/>
  <c r="Q14" i="39"/>
  <c r="Q15" i="39"/>
  <c r="Q16" i="39"/>
  <c r="Q17" i="39"/>
  <c r="Q18" i="39"/>
  <c r="Q11" i="39"/>
  <c r="Q19" i="39"/>
  <c r="Q20" i="39"/>
  <c r="Q21" i="39"/>
  <c r="Q22" i="39"/>
  <c r="Q23" i="39"/>
  <c r="Q24" i="39"/>
  <c r="Q25" i="39"/>
  <c r="Q26" i="39"/>
  <c r="Q27" i="39"/>
  <c r="Q28" i="39"/>
  <c r="Q29" i="39"/>
  <c r="Q30" i="39"/>
  <c r="Q31" i="39"/>
  <c r="Q32" i="39"/>
  <c r="Q33" i="39"/>
  <c r="Q34" i="39"/>
  <c r="Q35" i="39"/>
  <c r="Q36" i="39"/>
  <c r="Q37" i="39"/>
  <c r="Q38" i="39"/>
  <c r="Q39" i="39"/>
  <c r="Q40" i="39"/>
  <c r="Q41" i="39"/>
  <c r="Q42" i="39"/>
  <c r="Q43" i="39"/>
  <c r="Q44" i="39"/>
  <c r="Q45" i="39"/>
  <c r="Q46" i="39"/>
  <c r="Q47" i="39"/>
  <c r="Q48" i="39"/>
  <c r="Q49" i="39"/>
  <c r="Q50" i="39"/>
  <c r="Q51" i="39"/>
  <c r="Q52" i="39"/>
  <c r="Q53" i="39"/>
  <c r="Q54" i="39"/>
  <c r="Q55" i="39"/>
  <c r="Q56" i="39"/>
  <c r="Q57" i="39"/>
  <c r="Q58" i="39"/>
  <c r="Q59" i="39"/>
  <c r="Q60" i="39"/>
  <c r="Q61" i="39"/>
  <c r="Q62" i="39"/>
  <c r="Q63" i="39"/>
  <c r="Q64" i="39"/>
  <c r="Q65" i="39"/>
  <c r="Q66" i="39"/>
  <c r="Q67" i="39"/>
  <c r="Q68" i="39"/>
  <c r="Q69" i="39"/>
  <c r="Q70" i="39"/>
  <c r="Q71" i="39"/>
  <c r="Q72" i="39"/>
  <c r="Q73" i="39"/>
  <c r="Q74" i="39"/>
  <c r="Q75" i="39"/>
  <c r="Q76" i="39"/>
  <c r="Q77" i="39"/>
  <c r="Q78" i="39"/>
  <c r="Q79" i="39"/>
  <c r="Q81" i="39"/>
  <c r="Q82" i="39"/>
  <c r="Q84" i="39"/>
  <c r="Q85" i="39"/>
  <c r="Q86" i="39"/>
  <c r="Q87" i="39"/>
  <c r="Q88" i="39"/>
  <c r="Q89" i="39"/>
  <c r="Q90" i="39"/>
  <c r="Q91" i="39"/>
  <c r="Q92" i="39"/>
  <c r="Q93" i="39"/>
  <c r="Q94" i="39"/>
  <c r="Q95" i="39"/>
  <c r="Q96" i="39"/>
  <c r="Q97" i="39"/>
  <c r="Q98" i="39"/>
  <c r="Q99" i="39"/>
  <c r="Q101" i="39"/>
  <c r="Q102" i="39"/>
  <c r="Q103" i="39"/>
  <c r="Q104" i="39"/>
  <c r="Q105" i="39"/>
  <c r="Q106" i="39"/>
  <c r="Q107" i="39"/>
  <c r="Q108" i="39"/>
  <c r="Q109" i="39"/>
  <c r="Q110" i="39"/>
  <c r="Q111" i="39"/>
  <c r="Q112" i="39"/>
  <c r="Q113" i="39"/>
  <c r="Q114" i="39"/>
  <c r="Q115" i="39"/>
  <c r="Q116" i="39"/>
  <c r="Q117" i="39"/>
  <c r="Q118" i="39"/>
  <c r="Q119" i="39"/>
  <c r="Q120" i="39"/>
  <c r="Q121" i="39"/>
  <c r="Q80" i="39"/>
  <c r="Q83" i="39"/>
  <c r="Q100" i="39"/>
  <c r="J161" i="39" l="1"/>
  <c r="M161" i="39"/>
  <c r="P161" i="39"/>
  <c r="Q160" i="39"/>
  <c r="G161" i="39"/>
  <c r="AA8" i="5" l="1"/>
  <c r="AA9" i="5"/>
  <c r="AB9" i="5"/>
  <c r="AA10" i="5"/>
  <c r="AB10" i="5"/>
  <c r="AA11" i="5"/>
  <c r="AB11" i="5"/>
  <c r="AA12" i="5"/>
  <c r="AB12" i="5"/>
  <c r="AA13" i="5"/>
  <c r="AB13" i="5"/>
  <c r="AA14" i="5"/>
  <c r="AB14" i="5"/>
  <c r="AA15" i="5"/>
  <c r="AB15" i="5"/>
  <c r="AA16" i="5"/>
  <c r="AB16" i="5"/>
  <c r="AA17" i="5"/>
  <c r="AB17" i="5"/>
  <c r="AA18" i="5"/>
  <c r="AB18" i="5"/>
  <c r="AA19" i="5"/>
  <c r="AB19" i="5"/>
  <c r="AA20" i="5"/>
  <c r="AB20" i="5"/>
  <c r="AA21" i="5"/>
  <c r="AB21" i="5"/>
  <c r="AA22" i="5"/>
  <c r="AB22" i="5"/>
  <c r="AA23" i="5"/>
  <c r="AB23" i="5"/>
  <c r="AA24" i="5"/>
  <c r="AB24" i="5"/>
  <c r="AA25" i="5"/>
  <c r="AB25" i="5"/>
  <c r="AA26" i="5"/>
  <c r="AB26" i="5"/>
  <c r="AA27" i="5"/>
  <c r="AB27" i="5"/>
  <c r="AA28" i="5"/>
  <c r="AB28" i="5"/>
  <c r="AA29" i="5"/>
  <c r="AB29" i="5"/>
  <c r="AA30" i="5"/>
  <c r="AB30" i="5"/>
  <c r="AA31" i="5"/>
  <c r="AB31" i="5"/>
  <c r="AA32" i="5"/>
  <c r="AB32" i="5"/>
  <c r="AA33" i="5"/>
  <c r="AB33" i="5"/>
  <c r="AA34" i="5"/>
  <c r="AB34" i="5"/>
  <c r="AA35" i="5"/>
  <c r="AB35" i="5"/>
  <c r="AA36" i="5"/>
  <c r="AB36" i="5"/>
  <c r="AA37" i="5"/>
  <c r="AB37" i="5"/>
  <c r="AA38" i="5"/>
  <c r="AB38" i="5"/>
  <c r="AA39" i="5"/>
  <c r="AB39" i="5"/>
  <c r="AA40" i="5"/>
  <c r="AB40" i="5"/>
  <c r="AA41" i="5"/>
  <c r="AB41" i="5"/>
  <c r="AA42" i="5"/>
  <c r="AB42" i="5"/>
  <c r="AA43" i="5"/>
  <c r="AB43" i="5"/>
  <c r="AA44" i="5"/>
  <c r="AB44" i="5"/>
  <c r="AA45" i="5"/>
  <c r="AB45" i="5"/>
  <c r="AA46" i="5"/>
  <c r="AB46" i="5"/>
  <c r="AA47" i="5"/>
  <c r="AB47" i="5"/>
  <c r="AA48" i="5"/>
  <c r="AB48" i="5"/>
  <c r="AA49" i="5"/>
  <c r="AB49" i="5"/>
  <c r="AA50" i="5"/>
  <c r="AB50" i="5"/>
  <c r="AA51" i="5"/>
  <c r="AB51" i="5"/>
  <c r="AA52" i="5"/>
  <c r="AB52" i="5"/>
  <c r="AA53" i="5"/>
  <c r="AB53" i="5"/>
  <c r="AA54" i="5"/>
  <c r="AB54" i="5"/>
  <c r="AA55" i="5"/>
  <c r="AB55" i="5"/>
  <c r="AA56" i="5"/>
  <c r="AB56" i="5"/>
  <c r="AA57" i="5"/>
  <c r="AB57" i="5"/>
  <c r="AA58" i="5"/>
  <c r="AB58" i="5"/>
  <c r="AA59" i="5"/>
  <c r="AB59" i="5"/>
  <c r="AA60" i="5"/>
  <c r="AB60" i="5"/>
  <c r="AA61" i="5"/>
  <c r="AB61" i="5"/>
  <c r="AA62" i="5"/>
  <c r="AB62" i="5"/>
  <c r="AA63" i="5"/>
  <c r="AB63" i="5"/>
  <c r="AA64" i="5"/>
  <c r="AB64" i="5"/>
  <c r="AA65" i="5"/>
  <c r="AB65" i="5"/>
  <c r="AA66" i="5"/>
  <c r="AB66" i="5"/>
  <c r="AA67" i="5"/>
  <c r="AB67" i="5"/>
  <c r="AA68" i="5"/>
  <c r="AB68" i="5"/>
  <c r="AA69" i="5"/>
  <c r="AB69" i="5"/>
  <c r="AA70" i="5"/>
  <c r="AB70" i="5"/>
  <c r="AA71" i="5"/>
  <c r="AB71" i="5"/>
  <c r="AA72" i="5"/>
  <c r="AB72" i="5"/>
  <c r="AA73" i="5"/>
  <c r="AB73" i="5"/>
  <c r="AA74" i="5"/>
  <c r="AB74" i="5"/>
  <c r="AA75" i="5"/>
  <c r="AB75" i="5"/>
  <c r="AA76" i="5"/>
  <c r="AB76" i="5"/>
  <c r="AA77" i="5"/>
  <c r="AB77" i="5"/>
  <c r="AA78" i="5"/>
  <c r="AB78" i="5"/>
  <c r="AA79" i="5"/>
  <c r="AB79" i="5"/>
  <c r="AA80" i="5"/>
  <c r="AB80" i="5"/>
  <c r="AA81" i="5"/>
  <c r="AB81" i="5"/>
  <c r="AA82" i="5"/>
  <c r="AB82" i="5"/>
  <c r="AA83" i="5"/>
  <c r="AB83" i="5"/>
  <c r="AA84" i="5"/>
  <c r="AB84" i="5"/>
  <c r="AA85" i="5"/>
  <c r="AB85" i="5"/>
  <c r="AA86" i="5"/>
  <c r="AB86" i="5"/>
  <c r="AA87" i="5"/>
  <c r="AB87" i="5"/>
  <c r="AA88" i="5"/>
  <c r="AB88" i="5"/>
  <c r="AA89" i="5"/>
  <c r="AB89" i="5"/>
  <c r="AA90" i="5"/>
  <c r="AB90" i="5"/>
  <c r="AA91" i="5"/>
  <c r="AB91" i="5"/>
  <c r="AA92" i="5"/>
  <c r="AB92" i="5"/>
  <c r="AA93" i="5"/>
  <c r="AB93" i="5"/>
  <c r="AA94" i="5"/>
  <c r="AB94" i="5"/>
  <c r="AA95" i="5"/>
  <c r="AB95" i="5"/>
  <c r="AA96" i="5"/>
  <c r="AB96" i="5"/>
  <c r="AA97" i="5"/>
  <c r="AB97" i="5"/>
  <c r="AA98" i="5"/>
  <c r="AB98" i="5"/>
  <c r="AA99" i="5"/>
  <c r="AB99" i="5"/>
  <c r="AA100" i="5"/>
  <c r="AB100" i="5"/>
  <c r="AA101" i="5"/>
  <c r="AB101" i="5"/>
  <c r="AA102" i="5"/>
  <c r="AB102" i="5"/>
  <c r="AA103" i="5"/>
  <c r="AB103" i="5"/>
  <c r="AA104" i="5"/>
  <c r="AB104" i="5"/>
  <c r="AA105" i="5"/>
  <c r="AB105" i="5"/>
  <c r="AA106" i="5"/>
  <c r="AB106" i="5"/>
  <c r="AA107" i="5"/>
  <c r="AB107" i="5"/>
  <c r="AA108" i="5"/>
  <c r="AB108" i="5"/>
  <c r="AA109" i="5"/>
  <c r="AB109" i="5"/>
  <c r="AA110" i="5"/>
  <c r="AB110" i="5"/>
  <c r="AA111" i="5"/>
  <c r="AB111" i="5"/>
  <c r="AA112" i="5"/>
  <c r="AB112" i="5"/>
  <c r="AA113" i="5"/>
  <c r="AB113" i="5"/>
  <c r="AA114" i="5"/>
  <c r="AB114" i="5"/>
  <c r="AA115" i="5"/>
  <c r="AB115" i="5"/>
  <c r="AA116" i="5"/>
  <c r="AB116" i="5"/>
  <c r="AA117" i="5"/>
  <c r="AB117" i="5"/>
  <c r="AA118" i="5"/>
  <c r="AB118" i="5"/>
  <c r="AA119" i="5"/>
  <c r="AB119" i="5"/>
  <c r="AA120" i="5"/>
  <c r="AB120" i="5"/>
  <c r="AA121" i="5"/>
  <c r="AB121" i="5"/>
  <c r="AA122" i="5"/>
  <c r="AB122" i="5"/>
  <c r="AA123" i="5"/>
  <c r="AB123" i="5"/>
  <c r="AA124" i="5"/>
  <c r="AB124" i="5"/>
  <c r="AA125" i="5"/>
  <c r="AB125" i="5"/>
  <c r="AA126" i="5"/>
  <c r="AB126" i="5"/>
  <c r="AA127" i="5"/>
  <c r="AB127" i="5"/>
  <c r="AA128" i="5"/>
  <c r="AB128" i="5"/>
  <c r="AA129" i="5"/>
  <c r="AB129" i="5"/>
  <c r="AA130" i="5"/>
  <c r="AB130" i="5"/>
  <c r="AA131" i="5"/>
  <c r="AB131" i="5"/>
  <c r="AA132" i="5"/>
  <c r="AB132" i="5"/>
  <c r="AA133" i="5"/>
  <c r="AB133" i="5"/>
  <c r="AA134" i="5"/>
  <c r="AB134" i="5"/>
  <c r="AA135" i="5"/>
  <c r="AB135" i="5"/>
  <c r="AA136" i="5"/>
  <c r="AB136" i="5"/>
  <c r="AA137" i="5"/>
  <c r="AB137" i="5"/>
  <c r="AA138" i="5"/>
  <c r="AB138" i="5"/>
  <c r="AA139" i="5"/>
  <c r="AB139" i="5"/>
  <c r="AA140" i="5"/>
  <c r="AB140" i="5"/>
  <c r="AA141" i="5"/>
  <c r="AB141" i="5"/>
  <c r="AA142" i="5"/>
  <c r="AB142" i="5"/>
  <c r="AA143" i="5"/>
  <c r="AB143" i="5"/>
  <c r="AA144" i="5"/>
  <c r="AB144" i="5"/>
  <c r="AA145" i="5"/>
  <c r="AB145" i="5"/>
  <c r="AA146" i="5"/>
  <c r="AB146" i="5"/>
  <c r="AA147" i="5"/>
  <c r="AB147" i="5"/>
  <c r="AA148" i="5"/>
  <c r="AB148" i="5"/>
  <c r="AA149" i="5"/>
  <c r="AB149" i="5"/>
  <c r="AA150" i="5"/>
  <c r="AB150" i="5"/>
  <c r="AA151" i="5"/>
  <c r="AB151" i="5"/>
  <c r="AA152" i="5"/>
  <c r="AB152" i="5"/>
  <c r="AA153" i="5"/>
  <c r="AB153" i="5"/>
  <c r="AA154" i="5"/>
  <c r="AB154" i="5"/>
  <c r="AA155" i="5"/>
  <c r="AB155" i="5"/>
  <c r="AA156" i="5"/>
  <c r="AB156" i="5"/>
  <c r="AA157" i="5"/>
  <c r="AB157" i="5"/>
  <c r="AA158" i="5"/>
  <c r="AB158" i="5"/>
  <c r="AA159" i="5"/>
  <c r="AB159" i="5"/>
  <c r="AA160" i="5"/>
  <c r="AB160" i="5"/>
  <c r="AA161" i="5"/>
  <c r="AB161" i="5"/>
  <c r="AA162" i="5"/>
  <c r="AB162" i="5"/>
  <c r="AA163" i="5"/>
  <c r="AB163" i="5"/>
  <c r="AA164" i="5"/>
  <c r="AB164" i="5"/>
  <c r="AA165" i="5"/>
  <c r="AB165" i="5"/>
  <c r="AA166" i="5"/>
  <c r="AB166" i="5"/>
  <c r="AA167" i="5"/>
  <c r="AB167" i="5"/>
  <c r="AA168" i="5"/>
  <c r="AB168" i="5"/>
  <c r="AA169" i="5"/>
  <c r="AB169" i="5"/>
  <c r="AA170" i="5"/>
  <c r="AB170" i="5"/>
  <c r="AA171" i="5"/>
  <c r="AB171" i="5"/>
  <c r="AA172" i="5"/>
  <c r="AB172" i="5"/>
  <c r="AA173" i="5"/>
  <c r="AB173" i="5"/>
  <c r="AA174" i="5"/>
  <c r="AB174" i="5"/>
  <c r="AA175" i="5"/>
  <c r="AB175" i="5"/>
  <c r="AA176" i="5"/>
  <c r="AB176" i="5"/>
  <c r="AA177" i="5"/>
  <c r="AB177" i="5"/>
  <c r="AA178" i="5"/>
  <c r="AB178" i="5"/>
  <c r="AA179" i="5"/>
  <c r="AB179" i="5"/>
  <c r="AA180" i="5"/>
  <c r="AB180" i="5"/>
  <c r="AA181" i="5"/>
  <c r="AB181" i="5"/>
  <c r="AA182" i="5"/>
  <c r="AB182" i="5"/>
  <c r="AA183" i="5"/>
  <c r="AB183" i="5"/>
  <c r="AA184" i="5"/>
  <c r="AB184" i="5"/>
  <c r="AA185" i="5"/>
  <c r="AB185" i="5"/>
  <c r="AA186" i="5"/>
  <c r="AB186" i="5"/>
  <c r="AA187" i="5"/>
  <c r="AB187" i="5"/>
  <c r="AA188" i="5"/>
  <c r="AB188" i="5"/>
  <c r="AA189" i="5"/>
  <c r="AB189" i="5"/>
  <c r="AA190" i="5"/>
  <c r="AB190" i="5"/>
  <c r="AA191" i="5"/>
  <c r="AB191" i="5"/>
  <c r="AA192" i="5"/>
  <c r="AB192" i="5"/>
  <c r="AA193" i="5"/>
  <c r="AB193" i="5"/>
  <c r="AA194" i="5"/>
  <c r="AB194" i="5"/>
  <c r="AA195" i="5"/>
  <c r="AB195" i="5"/>
  <c r="AA196" i="5"/>
  <c r="AB196" i="5"/>
  <c r="AB8" i="5"/>
  <c r="O141" i="35"/>
  <c r="O107" i="35"/>
  <c r="O108" i="35"/>
  <c r="O109" i="35"/>
  <c r="O110" i="35"/>
  <c r="O111" i="35"/>
  <c r="O112" i="35"/>
  <c r="O113" i="35"/>
  <c r="O12" i="35"/>
  <c r="O13" i="35"/>
  <c r="O14" i="35"/>
  <c r="O15" i="35"/>
  <c r="O16" i="35"/>
  <c r="O17" i="35"/>
  <c r="O18" i="35"/>
  <c r="O19" i="35"/>
  <c r="O20" i="35"/>
  <c r="O21" i="35"/>
  <c r="O22" i="35"/>
  <c r="O23" i="35"/>
  <c r="O24" i="35"/>
  <c r="O25" i="35"/>
  <c r="O26" i="35"/>
  <c r="O27" i="35"/>
  <c r="O28" i="35"/>
  <c r="O29" i="35"/>
  <c r="O30" i="35"/>
  <c r="O31" i="35"/>
  <c r="O32" i="35"/>
  <c r="O33" i="35"/>
  <c r="O34" i="35"/>
  <c r="O35" i="35"/>
  <c r="O36" i="35"/>
  <c r="O37" i="35"/>
  <c r="O38" i="35"/>
  <c r="O39" i="35"/>
  <c r="O40" i="35"/>
  <c r="O41" i="35"/>
  <c r="O42" i="35"/>
  <c r="O43" i="35"/>
  <c r="O44" i="35"/>
  <c r="O45" i="35"/>
  <c r="O46" i="35"/>
  <c r="O47" i="35"/>
  <c r="O48" i="35"/>
  <c r="O49" i="35"/>
  <c r="O50" i="35"/>
  <c r="O51" i="35"/>
  <c r="O52" i="35"/>
  <c r="O53" i="35"/>
  <c r="O54" i="35"/>
  <c r="O55" i="35"/>
  <c r="O56" i="35"/>
  <c r="O57" i="35"/>
  <c r="O58" i="35"/>
  <c r="O59" i="35"/>
  <c r="O60" i="35"/>
  <c r="O61" i="35"/>
  <c r="O62" i="35"/>
  <c r="O63" i="35"/>
  <c r="O64" i="35"/>
  <c r="O65" i="35"/>
  <c r="O66" i="35"/>
  <c r="O67" i="35"/>
  <c r="O68" i="35"/>
  <c r="O69" i="35"/>
  <c r="O70" i="35"/>
  <c r="O71" i="35"/>
  <c r="O72" i="35"/>
  <c r="O73" i="35"/>
  <c r="O74" i="35"/>
  <c r="O75" i="35"/>
  <c r="O76" i="35"/>
  <c r="O77" i="35"/>
  <c r="O78" i="35"/>
  <c r="O79" i="35"/>
  <c r="O80" i="35"/>
  <c r="O81" i="35"/>
  <c r="O82" i="35"/>
  <c r="O83" i="35"/>
  <c r="O84" i="35"/>
  <c r="O85" i="35"/>
  <c r="O86" i="35"/>
  <c r="O87" i="35"/>
  <c r="O88" i="35"/>
  <c r="O89" i="35"/>
  <c r="O90" i="35"/>
  <c r="O91" i="35"/>
  <c r="O92" i="35"/>
  <c r="O93" i="35"/>
  <c r="O94" i="35"/>
  <c r="O95" i="35"/>
  <c r="O96" i="35"/>
  <c r="O97" i="35"/>
  <c r="O98" i="35"/>
  <c r="O99" i="35"/>
  <c r="O100" i="35"/>
  <c r="O101" i="35"/>
  <c r="O102" i="35"/>
  <c r="O103" i="35"/>
  <c r="O104" i="35"/>
  <c r="O105" i="35"/>
  <c r="J98" i="43"/>
  <c r="J99" i="43"/>
  <c r="J97" i="43"/>
  <c r="K97" i="43" s="1"/>
  <c r="Z70" i="5"/>
  <c r="Y70" i="5"/>
  <c r="X70" i="5"/>
  <c r="W70" i="5"/>
  <c r="V70" i="5"/>
  <c r="U70" i="5"/>
  <c r="R70" i="5"/>
  <c r="G70" i="5"/>
  <c r="T70" i="5" s="1"/>
  <c r="A70" i="5"/>
  <c r="Z69" i="5"/>
  <c r="Y69" i="5"/>
  <c r="X69" i="5"/>
  <c r="W69" i="5"/>
  <c r="V69" i="5"/>
  <c r="U69" i="5"/>
  <c r="R69" i="5"/>
  <c r="G69" i="5"/>
  <c r="T69" i="5" s="1"/>
  <c r="Z68" i="5"/>
  <c r="Y68" i="5"/>
  <c r="X68" i="5"/>
  <c r="W68" i="5"/>
  <c r="V68" i="5"/>
  <c r="U68" i="5"/>
  <c r="R68" i="5"/>
  <c r="G68" i="5"/>
  <c r="S68" i="5" s="1"/>
  <c r="A68" i="5"/>
  <c r="Z73" i="5"/>
  <c r="Y73" i="5"/>
  <c r="X73" i="5"/>
  <c r="W73" i="5"/>
  <c r="V73" i="5"/>
  <c r="U73" i="5"/>
  <c r="R73" i="5"/>
  <c r="G73" i="5"/>
  <c r="T73" i="5" s="1"/>
  <c r="A73" i="5"/>
  <c r="Z72" i="5"/>
  <c r="Y72" i="5"/>
  <c r="X72" i="5"/>
  <c r="W72" i="5"/>
  <c r="V72" i="5"/>
  <c r="U72" i="5"/>
  <c r="R72" i="5"/>
  <c r="G72" i="5"/>
  <c r="T72" i="5" s="1"/>
  <c r="Z71" i="5"/>
  <c r="Y71" i="5"/>
  <c r="X71" i="5"/>
  <c r="W71" i="5"/>
  <c r="V71" i="5"/>
  <c r="U71" i="5"/>
  <c r="R71" i="5"/>
  <c r="G71" i="5"/>
  <c r="S71" i="5" s="1"/>
  <c r="A71" i="5"/>
  <c r="K92" i="43"/>
  <c r="K93" i="43"/>
  <c r="K94" i="43"/>
  <c r="K95" i="43"/>
  <c r="K96" i="43"/>
  <c r="K98" i="43"/>
  <c r="K99" i="43"/>
  <c r="K91" i="43"/>
  <c r="Z81" i="5"/>
  <c r="Y81" i="5"/>
  <c r="X81" i="5"/>
  <c r="W81" i="5"/>
  <c r="V81" i="5"/>
  <c r="U81" i="5"/>
  <c r="R81" i="5"/>
  <c r="G81" i="5"/>
  <c r="T81" i="5" s="1"/>
  <c r="Z82" i="5"/>
  <c r="Y82" i="5"/>
  <c r="X82" i="5"/>
  <c r="W82" i="5"/>
  <c r="V82" i="5"/>
  <c r="U82" i="5"/>
  <c r="R82" i="5"/>
  <c r="G82" i="5"/>
  <c r="B12" i="21"/>
  <c r="C12" i="21"/>
  <c r="D12" i="21"/>
  <c r="N12" i="21" s="1"/>
  <c r="E12" i="21"/>
  <c r="F12" i="21"/>
  <c r="B13" i="21"/>
  <c r="C13" i="21"/>
  <c r="D13" i="21"/>
  <c r="M13" i="21" s="1"/>
  <c r="E13" i="21"/>
  <c r="F13" i="21"/>
  <c r="B14" i="21"/>
  <c r="C14" i="21"/>
  <c r="D14" i="21"/>
  <c r="L14" i="21" s="1"/>
  <c r="E14" i="21"/>
  <c r="F14" i="21"/>
  <c r="B15" i="21"/>
  <c r="C15" i="21"/>
  <c r="D15" i="21"/>
  <c r="K15" i="21" s="1"/>
  <c r="E15" i="21"/>
  <c r="F15" i="21"/>
  <c r="B16" i="21"/>
  <c r="C16" i="21"/>
  <c r="D16" i="21"/>
  <c r="J16" i="21" s="1"/>
  <c r="E16" i="21"/>
  <c r="F16" i="21"/>
  <c r="B17" i="21"/>
  <c r="C17" i="21"/>
  <c r="D17" i="21"/>
  <c r="I17" i="21" s="1"/>
  <c r="E17" i="21"/>
  <c r="F17" i="21"/>
  <c r="B18" i="21"/>
  <c r="C18" i="21"/>
  <c r="D18" i="21"/>
  <c r="H18" i="21" s="1"/>
  <c r="E18" i="21"/>
  <c r="F18" i="21"/>
  <c r="B19" i="21"/>
  <c r="C19" i="21"/>
  <c r="D19" i="21"/>
  <c r="G19" i="21" s="1"/>
  <c r="E19" i="21"/>
  <c r="F19" i="21"/>
  <c r="B20" i="21"/>
  <c r="C20" i="21"/>
  <c r="D20" i="21"/>
  <c r="N20" i="21" s="1"/>
  <c r="E20" i="21"/>
  <c r="F20" i="21"/>
  <c r="B21" i="21"/>
  <c r="C21" i="21"/>
  <c r="D21" i="21"/>
  <c r="H21" i="21" s="1"/>
  <c r="E21" i="21"/>
  <c r="F21" i="21"/>
  <c r="B22" i="21"/>
  <c r="C22" i="21"/>
  <c r="D22" i="21"/>
  <c r="H22" i="21" s="1"/>
  <c r="E22" i="21"/>
  <c r="F22" i="21"/>
  <c r="B23" i="21"/>
  <c r="C23" i="21"/>
  <c r="D23" i="21"/>
  <c r="E23" i="21"/>
  <c r="F23" i="21"/>
  <c r="B24" i="21"/>
  <c r="C24" i="21"/>
  <c r="D24" i="21"/>
  <c r="E24" i="21"/>
  <c r="F24" i="21"/>
  <c r="B25" i="21"/>
  <c r="C25" i="21"/>
  <c r="D25" i="21"/>
  <c r="N25" i="21" s="1"/>
  <c r="E25" i="21"/>
  <c r="F25" i="21"/>
  <c r="B26" i="21"/>
  <c r="C26" i="21"/>
  <c r="D26" i="21"/>
  <c r="E26" i="21"/>
  <c r="F26" i="21"/>
  <c r="B27" i="21"/>
  <c r="C27" i="21"/>
  <c r="D27" i="21"/>
  <c r="E27" i="21"/>
  <c r="F27" i="21"/>
  <c r="B28" i="21"/>
  <c r="C28" i="21"/>
  <c r="D28" i="21"/>
  <c r="M28" i="21" s="1"/>
  <c r="E28" i="21"/>
  <c r="F28" i="21"/>
  <c r="B29" i="21"/>
  <c r="C29" i="21"/>
  <c r="D29" i="21"/>
  <c r="E29" i="21"/>
  <c r="F29" i="21"/>
  <c r="B30" i="21"/>
  <c r="C30" i="21"/>
  <c r="D30" i="21"/>
  <c r="G30" i="21" s="1"/>
  <c r="E30" i="21"/>
  <c r="F30" i="21"/>
  <c r="B31" i="21"/>
  <c r="C31" i="21"/>
  <c r="D31" i="21"/>
  <c r="H31" i="21" s="1"/>
  <c r="E31" i="21"/>
  <c r="F31" i="21"/>
  <c r="B32" i="21"/>
  <c r="C32" i="21"/>
  <c r="D32" i="21"/>
  <c r="I32" i="21" s="1"/>
  <c r="E32" i="21"/>
  <c r="F32" i="21"/>
  <c r="B33" i="21"/>
  <c r="C33" i="21"/>
  <c r="D33" i="21"/>
  <c r="M33" i="21" s="1"/>
  <c r="E33" i="21"/>
  <c r="F33" i="21"/>
  <c r="B34" i="21"/>
  <c r="C34" i="21"/>
  <c r="D34" i="21"/>
  <c r="E34" i="21"/>
  <c r="F34" i="21"/>
  <c r="B35" i="21"/>
  <c r="C35" i="21"/>
  <c r="D35" i="21"/>
  <c r="E35" i="21"/>
  <c r="F35" i="21"/>
  <c r="B36" i="21"/>
  <c r="C36" i="21"/>
  <c r="D36" i="21"/>
  <c r="E36" i="21"/>
  <c r="F36" i="21"/>
  <c r="B37" i="21"/>
  <c r="C37" i="21"/>
  <c r="D37" i="21"/>
  <c r="G37" i="21" s="1"/>
  <c r="E37" i="21"/>
  <c r="F37" i="21"/>
  <c r="B38" i="21"/>
  <c r="C38" i="21"/>
  <c r="D38" i="21"/>
  <c r="M38" i="21" s="1"/>
  <c r="E38" i="21"/>
  <c r="F38" i="21"/>
  <c r="B39" i="21"/>
  <c r="C39" i="21"/>
  <c r="D39" i="21"/>
  <c r="E39" i="21"/>
  <c r="F39" i="21"/>
  <c r="B40" i="21"/>
  <c r="C40" i="21"/>
  <c r="D40" i="21"/>
  <c r="N40" i="21" s="1"/>
  <c r="E40" i="21"/>
  <c r="F40" i="21"/>
  <c r="B41" i="21"/>
  <c r="C41" i="21"/>
  <c r="D41" i="21"/>
  <c r="N41" i="21" s="1"/>
  <c r="E41" i="21"/>
  <c r="F41" i="21"/>
  <c r="B42" i="21"/>
  <c r="C42" i="21"/>
  <c r="D42" i="21"/>
  <c r="E42" i="21"/>
  <c r="F42" i="21"/>
  <c r="B43" i="21"/>
  <c r="C43" i="21"/>
  <c r="D43" i="21"/>
  <c r="E43" i="21"/>
  <c r="F43" i="21"/>
  <c r="B44" i="21"/>
  <c r="C44" i="21"/>
  <c r="D44" i="21"/>
  <c r="E44" i="21"/>
  <c r="F44" i="21"/>
  <c r="B45" i="21"/>
  <c r="C45" i="21"/>
  <c r="D45" i="21"/>
  <c r="L45" i="21" s="1"/>
  <c r="E45" i="21"/>
  <c r="F45" i="21"/>
  <c r="B46" i="21"/>
  <c r="C46" i="21"/>
  <c r="D46" i="21"/>
  <c r="E46" i="21"/>
  <c r="F46" i="21"/>
  <c r="B47" i="21"/>
  <c r="C47" i="21"/>
  <c r="D47" i="21"/>
  <c r="E47" i="21"/>
  <c r="F47" i="21"/>
  <c r="B48" i="21"/>
  <c r="C48" i="21"/>
  <c r="D48" i="21"/>
  <c r="E48" i="21"/>
  <c r="F48" i="21"/>
  <c r="B49" i="21"/>
  <c r="C49" i="21"/>
  <c r="D49" i="21"/>
  <c r="G49" i="21" s="1"/>
  <c r="E49" i="21"/>
  <c r="F49" i="21"/>
  <c r="B50" i="21"/>
  <c r="C50" i="21"/>
  <c r="D50" i="21"/>
  <c r="I50" i="21" s="1"/>
  <c r="E50" i="21"/>
  <c r="F50" i="21"/>
  <c r="B51" i="21"/>
  <c r="C51" i="21"/>
  <c r="D51" i="21"/>
  <c r="G51" i="21" s="1"/>
  <c r="E51" i="21"/>
  <c r="F51" i="21"/>
  <c r="B52" i="21"/>
  <c r="C52" i="21"/>
  <c r="D52" i="21"/>
  <c r="E52" i="21"/>
  <c r="F52" i="21"/>
  <c r="B53" i="21"/>
  <c r="C53" i="21"/>
  <c r="D53" i="21"/>
  <c r="L53" i="21" s="1"/>
  <c r="E53" i="21"/>
  <c r="F53" i="21"/>
  <c r="B54" i="21"/>
  <c r="C54" i="21"/>
  <c r="D54" i="21"/>
  <c r="E54" i="21"/>
  <c r="F54" i="21"/>
  <c r="B55" i="21"/>
  <c r="C55" i="21"/>
  <c r="D55" i="21"/>
  <c r="H55" i="21" s="1"/>
  <c r="E55" i="21"/>
  <c r="F55" i="21"/>
  <c r="B56" i="21"/>
  <c r="C56" i="21"/>
  <c r="D56" i="21"/>
  <c r="E56" i="21"/>
  <c r="F56" i="21"/>
  <c r="B57" i="21"/>
  <c r="C57" i="21"/>
  <c r="D57" i="21"/>
  <c r="G57" i="21" s="1"/>
  <c r="E57" i="21"/>
  <c r="F57" i="21"/>
  <c r="B58" i="21"/>
  <c r="C58" i="21"/>
  <c r="D58" i="21"/>
  <c r="E58" i="21"/>
  <c r="F58" i="21"/>
  <c r="B59" i="21"/>
  <c r="C59" i="21"/>
  <c r="D59" i="21"/>
  <c r="J59" i="21" s="1"/>
  <c r="E59" i="21"/>
  <c r="F59" i="21"/>
  <c r="B60" i="21"/>
  <c r="C60" i="21"/>
  <c r="D60" i="21"/>
  <c r="H60" i="21" s="1"/>
  <c r="E60" i="21"/>
  <c r="F60" i="21"/>
  <c r="B61" i="21"/>
  <c r="C61" i="21"/>
  <c r="D61" i="21"/>
  <c r="G61" i="21" s="1"/>
  <c r="E61" i="21"/>
  <c r="F61" i="21"/>
  <c r="B62" i="21"/>
  <c r="C62" i="21"/>
  <c r="D62" i="21"/>
  <c r="E62" i="21"/>
  <c r="F62" i="21"/>
  <c r="B63" i="21"/>
  <c r="C63" i="21"/>
  <c r="D63" i="21"/>
  <c r="E63" i="21"/>
  <c r="F63" i="21"/>
  <c r="B64" i="21"/>
  <c r="C64" i="21"/>
  <c r="D64" i="21"/>
  <c r="E64" i="21"/>
  <c r="F64" i="21"/>
  <c r="B65" i="21"/>
  <c r="C65" i="21"/>
  <c r="D65" i="21"/>
  <c r="E65" i="21"/>
  <c r="F65" i="21"/>
  <c r="B66" i="21"/>
  <c r="C66" i="21"/>
  <c r="D66" i="21"/>
  <c r="E66" i="21"/>
  <c r="F66" i="21"/>
  <c r="B67" i="21"/>
  <c r="C67" i="21"/>
  <c r="D67" i="21"/>
  <c r="J67" i="21" s="1"/>
  <c r="E67" i="21"/>
  <c r="F67" i="21"/>
  <c r="B68" i="21"/>
  <c r="C68" i="21"/>
  <c r="D68" i="21"/>
  <c r="E68" i="21"/>
  <c r="F68" i="21"/>
  <c r="B69" i="21"/>
  <c r="C69" i="21"/>
  <c r="D69" i="21"/>
  <c r="N69" i="21" s="1"/>
  <c r="E69" i="21"/>
  <c r="B70" i="21"/>
  <c r="C70" i="21"/>
  <c r="D70" i="21"/>
  <c r="E70" i="21"/>
  <c r="F70" i="21"/>
  <c r="B71" i="21"/>
  <c r="C71" i="21"/>
  <c r="D71" i="21"/>
  <c r="E71" i="21"/>
  <c r="B72" i="21"/>
  <c r="C72" i="21"/>
  <c r="D72" i="21"/>
  <c r="G72" i="21" s="1"/>
  <c r="E72" i="21"/>
  <c r="F72" i="21"/>
  <c r="B73" i="21"/>
  <c r="C73" i="21"/>
  <c r="D73" i="21"/>
  <c r="G73" i="21" s="1"/>
  <c r="E73" i="21"/>
  <c r="F73" i="21"/>
  <c r="B74" i="21"/>
  <c r="C74" i="21"/>
  <c r="D74" i="21"/>
  <c r="E74" i="21"/>
  <c r="F74" i="21"/>
  <c r="B75" i="21"/>
  <c r="C75" i="21"/>
  <c r="D75" i="21"/>
  <c r="E75" i="21"/>
  <c r="F75" i="21"/>
  <c r="B76" i="21"/>
  <c r="C76" i="21"/>
  <c r="D76" i="21"/>
  <c r="G76" i="21" s="1"/>
  <c r="E76" i="21"/>
  <c r="F76" i="21"/>
  <c r="B77" i="21"/>
  <c r="C77" i="21"/>
  <c r="D77" i="21"/>
  <c r="E77" i="21"/>
  <c r="F77" i="21"/>
  <c r="B78" i="21"/>
  <c r="C78" i="21"/>
  <c r="D78" i="21"/>
  <c r="G78" i="21" s="1"/>
  <c r="E78" i="21"/>
  <c r="F78" i="21"/>
  <c r="B79" i="21"/>
  <c r="C79" i="21"/>
  <c r="D79" i="21"/>
  <c r="H79" i="21" s="1"/>
  <c r="E79" i="21"/>
  <c r="F79" i="21"/>
  <c r="B80" i="21"/>
  <c r="C80" i="21"/>
  <c r="D80" i="21"/>
  <c r="E80" i="21"/>
  <c r="F80" i="21"/>
  <c r="B81" i="21"/>
  <c r="C81" i="21"/>
  <c r="D81" i="21"/>
  <c r="E81" i="21"/>
  <c r="F81" i="21"/>
  <c r="B82" i="21"/>
  <c r="C82" i="21"/>
  <c r="D82" i="21"/>
  <c r="H82" i="21" s="1"/>
  <c r="E82" i="21"/>
  <c r="F82" i="21"/>
  <c r="B83" i="21"/>
  <c r="C83" i="21"/>
  <c r="D83" i="21"/>
  <c r="E83" i="21"/>
  <c r="F83" i="21"/>
  <c r="B84" i="21"/>
  <c r="C84" i="21"/>
  <c r="D84" i="21"/>
  <c r="J84" i="21" s="1"/>
  <c r="E84" i="21"/>
  <c r="F84" i="21"/>
  <c r="B85" i="21"/>
  <c r="C85" i="21"/>
  <c r="D85" i="21"/>
  <c r="E85" i="21"/>
  <c r="F85" i="21"/>
  <c r="B86" i="21"/>
  <c r="C86" i="21"/>
  <c r="D86" i="21"/>
  <c r="H86" i="21" s="1"/>
  <c r="E86" i="21"/>
  <c r="F86" i="21"/>
  <c r="B87" i="21"/>
  <c r="C87" i="21"/>
  <c r="D87" i="21"/>
  <c r="E87" i="21"/>
  <c r="F87" i="21"/>
  <c r="B88" i="21"/>
  <c r="C88" i="21"/>
  <c r="D88" i="21"/>
  <c r="E88" i="21"/>
  <c r="F88" i="21"/>
  <c r="B89" i="21"/>
  <c r="C89" i="21"/>
  <c r="D89" i="21"/>
  <c r="E89" i="21"/>
  <c r="F89" i="21"/>
  <c r="B90" i="21"/>
  <c r="C90" i="21"/>
  <c r="D90" i="21"/>
  <c r="I90" i="21" s="1"/>
  <c r="E90" i="21"/>
  <c r="F90" i="21"/>
  <c r="B91" i="21"/>
  <c r="C91" i="21"/>
  <c r="D91" i="21"/>
  <c r="I91" i="21" s="1"/>
  <c r="E91" i="21"/>
  <c r="F91" i="21"/>
  <c r="B92" i="21"/>
  <c r="C92" i="21"/>
  <c r="D92" i="21"/>
  <c r="E92" i="21"/>
  <c r="F92" i="21"/>
  <c r="B93" i="21"/>
  <c r="C93" i="21"/>
  <c r="D93" i="21"/>
  <c r="E93" i="21"/>
  <c r="F93" i="21"/>
  <c r="B94" i="21"/>
  <c r="C94" i="21"/>
  <c r="D94" i="21"/>
  <c r="L94" i="21" s="1"/>
  <c r="E94" i="21"/>
  <c r="F94" i="21"/>
  <c r="B95" i="21"/>
  <c r="C95" i="21"/>
  <c r="D95" i="21"/>
  <c r="E95" i="21"/>
  <c r="F95" i="21"/>
  <c r="B96" i="21"/>
  <c r="C96" i="21"/>
  <c r="D96" i="21"/>
  <c r="E96" i="21"/>
  <c r="B97" i="21"/>
  <c r="C97" i="21"/>
  <c r="D97" i="21"/>
  <c r="I97" i="21" s="1"/>
  <c r="E97" i="21"/>
  <c r="F97" i="21"/>
  <c r="B98" i="21"/>
  <c r="C98" i="21"/>
  <c r="D98" i="21"/>
  <c r="E98" i="21"/>
  <c r="F98" i="21"/>
  <c r="B99" i="21"/>
  <c r="C99" i="21"/>
  <c r="D99" i="21"/>
  <c r="E99" i="21"/>
  <c r="F99" i="21"/>
  <c r="B100" i="21"/>
  <c r="C100" i="21"/>
  <c r="D100" i="21"/>
  <c r="E100" i="21"/>
  <c r="F100" i="21"/>
  <c r="B101" i="21"/>
  <c r="C101" i="21"/>
  <c r="D101" i="21"/>
  <c r="E101" i="21"/>
  <c r="F101" i="21"/>
  <c r="B102" i="21"/>
  <c r="C102" i="21"/>
  <c r="D102" i="21"/>
  <c r="L102" i="21" s="1"/>
  <c r="E102" i="21"/>
  <c r="F102" i="21"/>
  <c r="B103" i="21"/>
  <c r="C103" i="21"/>
  <c r="D103" i="21"/>
  <c r="E103" i="21"/>
  <c r="F103" i="21"/>
  <c r="B104" i="21"/>
  <c r="C104" i="21"/>
  <c r="D104" i="21"/>
  <c r="E104" i="21"/>
  <c r="F104" i="21"/>
  <c r="B105" i="21"/>
  <c r="C105" i="21"/>
  <c r="D105" i="21"/>
  <c r="G105" i="21" s="1"/>
  <c r="E105" i="21"/>
  <c r="F105" i="21"/>
  <c r="B106" i="21"/>
  <c r="C106" i="21"/>
  <c r="D106" i="21"/>
  <c r="I106" i="21" s="1"/>
  <c r="E106" i="21"/>
  <c r="F106" i="21"/>
  <c r="B107" i="21"/>
  <c r="C107" i="21"/>
  <c r="D107" i="21"/>
  <c r="H107" i="21" s="1"/>
  <c r="E107" i="21"/>
  <c r="F107" i="21"/>
  <c r="B108" i="21"/>
  <c r="C108" i="21"/>
  <c r="D108" i="21"/>
  <c r="E108" i="21"/>
  <c r="F108" i="21"/>
  <c r="B109" i="21"/>
  <c r="C109" i="21"/>
  <c r="D109" i="21"/>
  <c r="E109" i="21"/>
  <c r="F109" i="21"/>
  <c r="B110" i="21"/>
  <c r="C110" i="21"/>
  <c r="D110" i="21"/>
  <c r="E110" i="21"/>
  <c r="F110" i="21"/>
  <c r="B111" i="21"/>
  <c r="C111" i="21"/>
  <c r="D111" i="21"/>
  <c r="E111" i="21"/>
  <c r="F111" i="21"/>
  <c r="B112" i="21"/>
  <c r="C112" i="21"/>
  <c r="D112" i="21"/>
  <c r="E112" i="21"/>
  <c r="F112" i="21"/>
  <c r="B113" i="21"/>
  <c r="C113" i="21"/>
  <c r="D113" i="21"/>
  <c r="G113" i="21" s="1"/>
  <c r="E113" i="21"/>
  <c r="F113" i="21"/>
  <c r="B114" i="21"/>
  <c r="C114" i="21"/>
  <c r="D114" i="21"/>
  <c r="E114" i="21"/>
  <c r="F114" i="21"/>
  <c r="B115" i="21"/>
  <c r="C115" i="21"/>
  <c r="D115" i="21"/>
  <c r="E115" i="21"/>
  <c r="F115" i="21"/>
  <c r="B116" i="21"/>
  <c r="C116" i="21"/>
  <c r="D116" i="21"/>
  <c r="N116" i="21" s="1"/>
  <c r="E116" i="21"/>
  <c r="F116" i="21"/>
  <c r="B117" i="21"/>
  <c r="C117" i="21"/>
  <c r="D117" i="21"/>
  <c r="G117" i="21" s="1"/>
  <c r="E117" i="21"/>
  <c r="F117" i="21"/>
  <c r="B118" i="21"/>
  <c r="C118" i="21"/>
  <c r="D118" i="21"/>
  <c r="E118" i="21"/>
  <c r="F118" i="21"/>
  <c r="B119" i="21"/>
  <c r="C119" i="21"/>
  <c r="D119" i="21"/>
  <c r="E119" i="21"/>
  <c r="F119" i="21"/>
  <c r="B120" i="21"/>
  <c r="C120" i="21"/>
  <c r="D120" i="21"/>
  <c r="J120" i="21" s="1"/>
  <c r="E120" i="21"/>
  <c r="F120" i="21"/>
  <c r="B121" i="21"/>
  <c r="C121" i="21"/>
  <c r="D121" i="21"/>
  <c r="E121" i="21"/>
  <c r="F121" i="21"/>
  <c r="B122" i="21"/>
  <c r="C122" i="21"/>
  <c r="D122" i="21"/>
  <c r="G122" i="21" s="1"/>
  <c r="E122" i="21"/>
  <c r="F122" i="21"/>
  <c r="B123" i="21"/>
  <c r="C123" i="21"/>
  <c r="D123" i="21"/>
  <c r="E123" i="21"/>
  <c r="F123" i="21"/>
  <c r="B124" i="21"/>
  <c r="C124" i="21"/>
  <c r="D124" i="21"/>
  <c r="E124" i="21"/>
  <c r="F124" i="21"/>
  <c r="B125" i="21"/>
  <c r="C125" i="21"/>
  <c r="D125" i="21"/>
  <c r="E125" i="21"/>
  <c r="F125" i="21"/>
  <c r="B126" i="21"/>
  <c r="C126" i="21"/>
  <c r="D126" i="21"/>
  <c r="L126" i="21" s="1"/>
  <c r="E126" i="21"/>
  <c r="F126" i="21"/>
  <c r="B127" i="21"/>
  <c r="C127" i="21"/>
  <c r="D127" i="21"/>
  <c r="E127" i="21"/>
  <c r="F127" i="21"/>
  <c r="B128" i="21"/>
  <c r="C128" i="21"/>
  <c r="D128" i="21"/>
  <c r="G128" i="21" s="1"/>
  <c r="E128" i="21"/>
  <c r="F128" i="21"/>
  <c r="B129" i="21"/>
  <c r="C129" i="21"/>
  <c r="D129" i="21"/>
  <c r="E129" i="21"/>
  <c r="F129" i="21"/>
  <c r="B130" i="21"/>
  <c r="C130" i="21"/>
  <c r="D130" i="21"/>
  <c r="J130" i="21" s="1"/>
  <c r="E130" i="21"/>
  <c r="F130" i="21"/>
  <c r="B131" i="21"/>
  <c r="C131" i="21"/>
  <c r="D131" i="21"/>
  <c r="E131" i="21"/>
  <c r="F131" i="21"/>
  <c r="B132" i="21"/>
  <c r="C132" i="21"/>
  <c r="D132" i="21"/>
  <c r="I132" i="21" s="1"/>
  <c r="E132" i="21"/>
  <c r="F132" i="21"/>
  <c r="B133" i="21"/>
  <c r="C133" i="21"/>
  <c r="D133" i="21"/>
  <c r="L133" i="21" s="1"/>
  <c r="E133" i="21"/>
  <c r="F133" i="21"/>
  <c r="B134" i="21"/>
  <c r="C134" i="21"/>
  <c r="D134" i="21"/>
  <c r="E134" i="21"/>
  <c r="F134" i="21"/>
  <c r="B135" i="21"/>
  <c r="C135" i="21"/>
  <c r="D135" i="21"/>
  <c r="E135" i="21"/>
  <c r="F135" i="21"/>
  <c r="B136" i="21"/>
  <c r="C136" i="21"/>
  <c r="D136" i="21"/>
  <c r="E136" i="21"/>
  <c r="F136" i="21"/>
  <c r="B137" i="21"/>
  <c r="C137" i="21"/>
  <c r="D137" i="21"/>
  <c r="E137" i="21"/>
  <c r="F137" i="21"/>
  <c r="B138" i="21"/>
  <c r="C138" i="21"/>
  <c r="D138" i="21"/>
  <c r="E138" i="21"/>
  <c r="F138" i="21"/>
  <c r="B139" i="21"/>
  <c r="C139" i="21"/>
  <c r="D139" i="21"/>
  <c r="G139" i="21" s="1"/>
  <c r="E139" i="21"/>
  <c r="F139" i="21"/>
  <c r="B140" i="21"/>
  <c r="C140" i="21"/>
  <c r="D140" i="21"/>
  <c r="E140" i="21"/>
  <c r="F140" i="21"/>
  <c r="B141" i="21"/>
  <c r="C141" i="21"/>
  <c r="D141" i="21"/>
  <c r="H141" i="21" s="1"/>
  <c r="E141" i="21"/>
  <c r="F141" i="21"/>
  <c r="B142" i="21"/>
  <c r="C142" i="21"/>
  <c r="D142" i="21"/>
  <c r="I142" i="21" s="1"/>
  <c r="E142" i="21"/>
  <c r="F142" i="21"/>
  <c r="B143" i="21"/>
  <c r="C143" i="21"/>
  <c r="D143" i="21"/>
  <c r="E143" i="21"/>
  <c r="F143" i="21"/>
  <c r="B144" i="21"/>
  <c r="C144" i="21"/>
  <c r="D144" i="21"/>
  <c r="G144" i="21" s="1"/>
  <c r="E144" i="21"/>
  <c r="F144" i="21"/>
  <c r="B145" i="21"/>
  <c r="C145" i="21"/>
  <c r="D145" i="21"/>
  <c r="E145" i="21"/>
  <c r="F145" i="21"/>
  <c r="B146" i="21"/>
  <c r="C146" i="21"/>
  <c r="D146" i="21"/>
  <c r="G146" i="21" s="1"/>
  <c r="E146" i="21"/>
  <c r="F146" i="21"/>
  <c r="B147" i="21"/>
  <c r="C147" i="21"/>
  <c r="D147" i="21"/>
  <c r="K147" i="21" s="1"/>
  <c r="E147" i="21"/>
  <c r="F147" i="21"/>
  <c r="B148" i="21"/>
  <c r="C148" i="21"/>
  <c r="D148" i="21"/>
  <c r="E148" i="21"/>
  <c r="F148" i="21"/>
  <c r="B149" i="21"/>
  <c r="C149" i="21"/>
  <c r="D149" i="21"/>
  <c r="M149" i="21" s="1"/>
  <c r="E149" i="21"/>
  <c r="F149" i="21"/>
  <c r="B150" i="21"/>
  <c r="C150" i="21"/>
  <c r="D150" i="21"/>
  <c r="N150" i="21" s="1"/>
  <c r="E150" i="21"/>
  <c r="F150" i="21"/>
  <c r="B151" i="21"/>
  <c r="C151" i="21"/>
  <c r="D151" i="21"/>
  <c r="E151" i="21"/>
  <c r="F151" i="21"/>
  <c r="B152" i="21"/>
  <c r="C152" i="21"/>
  <c r="D152" i="21"/>
  <c r="H152" i="21" s="1"/>
  <c r="E152" i="21"/>
  <c r="F152" i="21"/>
  <c r="B153" i="21"/>
  <c r="C153" i="21"/>
  <c r="D153" i="21"/>
  <c r="G153" i="21" s="1"/>
  <c r="E153" i="21"/>
  <c r="F153" i="21"/>
  <c r="B154" i="21"/>
  <c r="C154" i="21"/>
  <c r="D154" i="21"/>
  <c r="E154" i="21"/>
  <c r="F154" i="21"/>
  <c r="B155" i="21"/>
  <c r="C155" i="21"/>
  <c r="D155" i="21"/>
  <c r="E155" i="21"/>
  <c r="F155" i="21"/>
  <c r="B156" i="21"/>
  <c r="C156" i="21"/>
  <c r="D156" i="21"/>
  <c r="E156" i="21"/>
  <c r="F156" i="21"/>
  <c r="B157" i="21"/>
  <c r="C157" i="21"/>
  <c r="D157" i="21"/>
  <c r="E157" i="21"/>
  <c r="F157" i="21"/>
  <c r="B158" i="21"/>
  <c r="C158" i="21"/>
  <c r="D158" i="21"/>
  <c r="E158" i="21"/>
  <c r="F158" i="21"/>
  <c r="B159" i="21"/>
  <c r="C159" i="21"/>
  <c r="D159" i="21"/>
  <c r="E159" i="21"/>
  <c r="F159" i="21"/>
  <c r="B160" i="21"/>
  <c r="C160" i="21"/>
  <c r="D160" i="21"/>
  <c r="E160" i="21"/>
  <c r="F160" i="21"/>
  <c r="B161" i="21"/>
  <c r="C161" i="21"/>
  <c r="D161" i="21"/>
  <c r="E161" i="21"/>
  <c r="F161" i="21"/>
  <c r="B162" i="21"/>
  <c r="C162" i="21"/>
  <c r="D162" i="21"/>
  <c r="L162" i="21" s="1"/>
  <c r="E162" i="21"/>
  <c r="F162" i="21"/>
  <c r="B163" i="21"/>
  <c r="C163" i="21"/>
  <c r="D163" i="21"/>
  <c r="L163" i="21" s="1"/>
  <c r="E163" i="21"/>
  <c r="F163" i="21"/>
  <c r="B164" i="21"/>
  <c r="C164" i="21"/>
  <c r="D164" i="21"/>
  <c r="J164" i="21" s="1"/>
  <c r="E164" i="21"/>
  <c r="F164" i="21"/>
  <c r="B165" i="21"/>
  <c r="C165" i="21"/>
  <c r="D165" i="21"/>
  <c r="E165" i="21"/>
  <c r="F165" i="21"/>
  <c r="B166" i="21"/>
  <c r="C166" i="21"/>
  <c r="D166" i="21"/>
  <c r="E166" i="21"/>
  <c r="F166" i="21"/>
  <c r="B167" i="21"/>
  <c r="C167" i="21"/>
  <c r="D167" i="21"/>
  <c r="E167" i="21"/>
  <c r="F167" i="21"/>
  <c r="B168" i="21"/>
  <c r="C168" i="21"/>
  <c r="D168" i="21"/>
  <c r="G168" i="21" s="1"/>
  <c r="E168" i="21"/>
  <c r="F168" i="21"/>
  <c r="B169" i="21"/>
  <c r="C169" i="21"/>
  <c r="D169" i="21"/>
  <c r="J169" i="21" s="1"/>
  <c r="E169" i="21"/>
  <c r="F169" i="21"/>
  <c r="B170" i="21"/>
  <c r="C170" i="21"/>
  <c r="D170" i="21"/>
  <c r="K170" i="21" s="1"/>
  <c r="E170" i="21"/>
  <c r="F170" i="21"/>
  <c r="B171" i="21"/>
  <c r="C171" i="21"/>
  <c r="D171" i="21"/>
  <c r="N171" i="21" s="1"/>
  <c r="E171" i="21"/>
  <c r="F171" i="21"/>
  <c r="B172" i="21"/>
  <c r="C172" i="21"/>
  <c r="D172" i="21"/>
  <c r="E172" i="21"/>
  <c r="F172" i="21"/>
  <c r="B173" i="21"/>
  <c r="C173" i="21"/>
  <c r="D173" i="21"/>
  <c r="E173" i="21"/>
  <c r="F173" i="21"/>
  <c r="B174" i="21"/>
  <c r="C174" i="21"/>
  <c r="D174" i="21"/>
  <c r="E174" i="21"/>
  <c r="F174" i="21"/>
  <c r="B175" i="21"/>
  <c r="C175" i="21"/>
  <c r="D175" i="21"/>
  <c r="E175" i="21"/>
  <c r="F175" i="21"/>
  <c r="B176" i="21"/>
  <c r="C176" i="21"/>
  <c r="D176" i="21"/>
  <c r="J176" i="21" s="1"/>
  <c r="E176" i="21"/>
  <c r="F176" i="21"/>
  <c r="B177" i="21"/>
  <c r="C177" i="21"/>
  <c r="D177" i="21"/>
  <c r="E177" i="21"/>
  <c r="F177" i="21"/>
  <c r="B178" i="21"/>
  <c r="C178" i="21"/>
  <c r="D178" i="21"/>
  <c r="I178" i="21" s="1"/>
  <c r="E178" i="21"/>
  <c r="F178" i="21"/>
  <c r="B179" i="21"/>
  <c r="C179" i="21"/>
  <c r="D179" i="21"/>
  <c r="E179" i="21"/>
  <c r="F179" i="21"/>
  <c r="B180" i="21"/>
  <c r="C180" i="21"/>
  <c r="D180" i="21"/>
  <c r="G180" i="21" s="1"/>
  <c r="E180" i="21"/>
  <c r="F180" i="21"/>
  <c r="B181" i="21"/>
  <c r="C181" i="21"/>
  <c r="D181" i="21"/>
  <c r="E181" i="21"/>
  <c r="F181" i="21"/>
  <c r="B182" i="21"/>
  <c r="C182" i="21"/>
  <c r="D182" i="21"/>
  <c r="L182" i="21" s="1"/>
  <c r="E182" i="21"/>
  <c r="F182" i="21"/>
  <c r="B183" i="21"/>
  <c r="C183" i="21"/>
  <c r="D183" i="21"/>
  <c r="E183" i="21"/>
  <c r="F183" i="21"/>
  <c r="B184" i="21"/>
  <c r="C184" i="21"/>
  <c r="D184" i="21"/>
  <c r="G184" i="21" s="1"/>
  <c r="E184" i="21"/>
  <c r="F184" i="21"/>
  <c r="B185" i="21"/>
  <c r="C185" i="21"/>
  <c r="D185" i="21"/>
  <c r="I185" i="21" s="1"/>
  <c r="E185" i="21"/>
  <c r="F185" i="21"/>
  <c r="B186" i="21"/>
  <c r="C186" i="21"/>
  <c r="D186" i="21"/>
  <c r="E186" i="21"/>
  <c r="F186" i="21"/>
  <c r="B187" i="21"/>
  <c r="C187" i="21"/>
  <c r="D187" i="21"/>
  <c r="M187" i="21" s="1"/>
  <c r="E187" i="21"/>
  <c r="F187" i="21"/>
  <c r="B188" i="21"/>
  <c r="C188" i="21"/>
  <c r="D188" i="21"/>
  <c r="N188" i="21" s="1"/>
  <c r="E188" i="21"/>
  <c r="F188" i="21"/>
  <c r="B189" i="21"/>
  <c r="C189" i="21"/>
  <c r="D189" i="21"/>
  <c r="N189" i="21" s="1"/>
  <c r="E189" i="21"/>
  <c r="F189" i="21"/>
  <c r="B190" i="21"/>
  <c r="C190" i="21"/>
  <c r="D190" i="21"/>
  <c r="N190" i="21" s="1"/>
  <c r="E190" i="21"/>
  <c r="F190" i="21"/>
  <c r="B191" i="21"/>
  <c r="C191" i="21"/>
  <c r="D191" i="21"/>
  <c r="H191" i="21" s="1"/>
  <c r="E191" i="21"/>
  <c r="F191" i="21"/>
  <c r="B192" i="21"/>
  <c r="C192" i="21"/>
  <c r="D192" i="21"/>
  <c r="E192" i="21"/>
  <c r="F192" i="21"/>
  <c r="B193" i="21"/>
  <c r="C193" i="21"/>
  <c r="D193" i="21"/>
  <c r="L193" i="21" s="1"/>
  <c r="E193" i="21"/>
  <c r="F193" i="21"/>
  <c r="B194" i="21"/>
  <c r="C194" i="21"/>
  <c r="D194" i="21"/>
  <c r="E194" i="21"/>
  <c r="F194" i="21"/>
  <c r="B195" i="21"/>
  <c r="C195" i="21"/>
  <c r="D195" i="21"/>
  <c r="E195" i="21"/>
  <c r="F195" i="21"/>
  <c r="B196" i="21"/>
  <c r="C196" i="21"/>
  <c r="D196" i="21"/>
  <c r="E196" i="21"/>
  <c r="F196" i="21"/>
  <c r="B197" i="21"/>
  <c r="C197" i="21"/>
  <c r="D197" i="21"/>
  <c r="G197" i="21" s="1"/>
  <c r="E197" i="21"/>
  <c r="F197" i="21"/>
  <c r="B198" i="21"/>
  <c r="C198" i="21"/>
  <c r="D198" i="21"/>
  <c r="J198" i="21" s="1"/>
  <c r="E198" i="21"/>
  <c r="F198" i="21"/>
  <c r="B199" i="21"/>
  <c r="C199" i="21"/>
  <c r="D199" i="21"/>
  <c r="N199" i="21" s="1"/>
  <c r="E199" i="21"/>
  <c r="F199" i="21"/>
  <c r="B200" i="21"/>
  <c r="C200" i="21"/>
  <c r="D200" i="21"/>
  <c r="L200" i="21" s="1"/>
  <c r="E200" i="21"/>
  <c r="F200" i="21"/>
  <c r="B201" i="21"/>
  <c r="C201" i="21"/>
  <c r="D201" i="21"/>
  <c r="H201" i="21" s="1"/>
  <c r="E201" i="21"/>
  <c r="F201" i="21"/>
  <c r="B202" i="21"/>
  <c r="C202" i="21"/>
  <c r="D202" i="21"/>
  <c r="M202" i="21" s="1"/>
  <c r="E202" i="21"/>
  <c r="F202" i="21"/>
  <c r="B203" i="21"/>
  <c r="C203" i="21"/>
  <c r="D203" i="21"/>
  <c r="E203" i="21"/>
  <c r="F203" i="21"/>
  <c r="B204" i="21"/>
  <c r="C204" i="21"/>
  <c r="D204" i="21"/>
  <c r="E204" i="21"/>
  <c r="F204" i="21"/>
  <c r="B205" i="21"/>
  <c r="C205" i="21"/>
  <c r="D205" i="21"/>
  <c r="I205" i="21" s="1"/>
  <c r="E205" i="21"/>
  <c r="F205" i="21"/>
  <c r="B206" i="21"/>
  <c r="C206" i="21"/>
  <c r="D206" i="21"/>
  <c r="I206" i="21" s="1"/>
  <c r="E206" i="21"/>
  <c r="F206" i="21"/>
  <c r="B207" i="21"/>
  <c r="C207" i="21"/>
  <c r="D207" i="21"/>
  <c r="E207" i="21"/>
  <c r="F207" i="21"/>
  <c r="B208" i="21"/>
  <c r="C208" i="21"/>
  <c r="D208" i="21"/>
  <c r="E208" i="21"/>
  <c r="F208" i="21"/>
  <c r="B209" i="21"/>
  <c r="C209" i="21"/>
  <c r="D209" i="21"/>
  <c r="N209" i="21" s="1"/>
  <c r="E209" i="21"/>
  <c r="F209" i="21"/>
  <c r="B210" i="21"/>
  <c r="C210" i="21"/>
  <c r="D210" i="21"/>
  <c r="E210" i="21"/>
  <c r="F210" i="21"/>
  <c r="B211" i="21"/>
  <c r="C211" i="21"/>
  <c r="D211" i="21"/>
  <c r="G211" i="21" s="1"/>
  <c r="E211" i="21"/>
  <c r="F211" i="21"/>
  <c r="B212" i="21"/>
  <c r="C212" i="21"/>
  <c r="D212" i="21"/>
  <c r="E212" i="21"/>
  <c r="F212" i="21"/>
  <c r="B213" i="21"/>
  <c r="C213" i="21"/>
  <c r="D213" i="21"/>
  <c r="E213" i="21"/>
  <c r="F213" i="21"/>
  <c r="B214" i="21"/>
  <c r="C214" i="21"/>
  <c r="D214" i="21"/>
  <c r="I214" i="21" s="1"/>
  <c r="E214" i="21"/>
  <c r="F214" i="21"/>
  <c r="B215" i="21"/>
  <c r="C215" i="21"/>
  <c r="D215" i="21"/>
  <c r="M215" i="21" s="1"/>
  <c r="E215" i="21"/>
  <c r="F215" i="21"/>
  <c r="B216" i="21"/>
  <c r="C216" i="21"/>
  <c r="D216" i="21"/>
  <c r="E216" i="21"/>
  <c r="F216" i="21"/>
  <c r="B217" i="21"/>
  <c r="C217" i="21"/>
  <c r="D217" i="21"/>
  <c r="G217" i="21" s="1"/>
  <c r="E217" i="21"/>
  <c r="F217" i="21"/>
  <c r="B218" i="21"/>
  <c r="C218" i="21"/>
  <c r="D218" i="21"/>
  <c r="E218" i="21"/>
  <c r="F218" i="21"/>
  <c r="B219" i="21"/>
  <c r="C219" i="21"/>
  <c r="D219" i="21"/>
  <c r="E219" i="21"/>
  <c r="F219" i="21"/>
  <c r="B220" i="21"/>
  <c r="C220" i="21"/>
  <c r="D220" i="21"/>
  <c r="G220" i="21" s="1"/>
  <c r="E220" i="21"/>
  <c r="F220" i="21"/>
  <c r="B221" i="21"/>
  <c r="C221" i="21"/>
  <c r="D221" i="21"/>
  <c r="E221" i="21"/>
  <c r="F221" i="21"/>
  <c r="B222" i="21"/>
  <c r="C222" i="21"/>
  <c r="D222" i="21"/>
  <c r="N222" i="21" s="1"/>
  <c r="E222" i="21"/>
  <c r="F222" i="21"/>
  <c r="B223" i="21"/>
  <c r="C223" i="21"/>
  <c r="D223" i="21"/>
  <c r="M223" i="21" s="1"/>
  <c r="E223" i="21"/>
  <c r="F223" i="21"/>
  <c r="B224" i="21"/>
  <c r="C224" i="21"/>
  <c r="D224" i="21"/>
  <c r="E224" i="21"/>
  <c r="F224" i="21"/>
  <c r="B225" i="21"/>
  <c r="C225" i="21"/>
  <c r="D225" i="21"/>
  <c r="E225" i="21"/>
  <c r="F225" i="21"/>
  <c r="B226" i="21"/>
  <c r="C226" i="21"/>
  <c r="D226" i="21"/>
  <c r="E226" i="21"/>
  <c r="F226" i="21"/>
  <c r="B227" i="21"/>
  <c r="C227" i="21"/>
  <c r="D227" i="21"/>
  <c r="N227" i="21" s="1"/>
  <c r="E227" i="21"/>
  <c r="F227" i="21"/>
  <c r="B228" i="21"/>
  <c r="C228" i="21"/>
  <c r="D228" i="21"/>
  <c r="E228" i="21"/>
  <c r="F228" i="21"/>
  <c r="B229" i="21"/>
  <c r="C229" i="21"/>
  <c r="D229" i="21"/>
  <c r="I229" i="21" s="1"/>
  <c r="E229" i="21"/>
  <c r="F229" i="21"/>
  <c r="B230" i="21"/>
  <c r="C230" i="21"/>
  <c r="D230" i="21"/>
  <c r="L230" i="21" s="1"/>
  <c r="E230" i="21"/>
  <c r="F230" i="21"/>
  <c r="B231" i="21"/>
  <c r="C231" i="21"/>
  <c r="D231" i="21"/>
  <c r="E231" i="21"/>
  <c r="F231" i="21"/>
  <c r="B232" i="21"/>
  <c r="C232" i="21"/>
  <c r="D232" i="21"/>
  <c r="L232" i="21" s="1"/>
  <c r="E232" i="21"/>
  <c r="F232" i="21"/>
  <c r="B233" i="21"/>
  <c r="C233" i="21"/>
  <c r="D233" i="21"/>
  <c r="E233" i="21"/>
  <c r="F233" i="21"/>
  <c r="B234" i="21"/>
  <c r="C234" i="21"/>
  <c r="D234" i="21"/>
  <c r="E234" i="21"/>
  <c r="F234" i="21"/>
  <c r="B235" i="21"/>
  <c r="C235" i="21"/>
  <c r="D235" i="21"/>
  <c r="E235" i="21"/>
  <c r="F235" i="21"/>
  <c r="B236" i="21"/>
  <c r="C236" i="21"/>
  <c r="D236" i="21"/>
  <c r="N236" i="21" s="1"/>
  <c r="E236" i="21"/>
  <c r="F236" i="21"/>
  <c r="B237" i="21"/>
  <c r="C237" i="21"/>
  <c r="D237" i="21"/>
  <c r="I237" i="21" s="1"/>
  <c r="E237" i="21"/>
  <c r="F237" i="21"/>
  <c r="B238" i="21"/>
  <c r="C238" i="21"/>
  <c r="D238" i="21"/>
  <c r="E238" i="21"/>
  <c r="F238" i="21"/>
  <c r="B239" i="21"/>
  <c r="C239" i="21"/>
  <c r="D239" i="21"/>
  <c r="I239" i="21" s="1"/>
  <c r="E239" i="21"/>
  <c r="F239" i="21"/>
  <c r="B240" i="21"/>
  <c r="C240" i="21"/>
  <c r="D240" i="21"/>
  <c r="J240" i="21" s="1"/>
  <c r="E240" i="21"/>
  <c r="F240" i="21"/>
  <c r="B241" i="21"/>
  <c r="C241" i="21"/>
  <c r="D241" i="21"/>
  <c r="H241" i="21" s="1"/>
  <c r="E241" i="21"/>
  <c r="F241" i="21"/>
  <c r="B242" i="21"/>
  <c r="C242" i="21"/>
  <c r="D242" i="21"/>
  <c r="E242" i="21"/>
  <c r="F242" i="21"/>
  <c r="B243" i="21"/>
  <c r="C243" i="21"/>
  <c r="D243" i="21"/>
  <c r="E243" i="21"/>
  <c r="F243" i="21"/>
  <c r="B244" i="21"/>
  <c r="C244" i="21"/>
  <c r="D244" i="21"/>
  <c r="N244" i="21" s="1"/>
  <c r="E244" i="21"/>
  <c r="F244" i="21"/>
  <c r="B245" i="21"/>
  <c r="C245" i="21"/>
  <c r="D245" i="21"/>
  <c r="E245" i="21"/>
  <c r="F245" i="21"/>
  <c r="B246" i="21"/>
  <c r="C246" i="21"/>
  <c r="D246" i="21"/>
  <c r="L246" i="21" s="1"/>
  <c r="E246" i="21"/>
  <c r="F246" i="21"/>
  <c r="B247" i="21"/>
  <c r="C247" i="21"/>
  <c r="D247" i="21"/>
  <c r="N247" i="21" s="1"/>
  <c r="E247" i="21"/>
  <c r="F247" i="21"/>
  <c r="B248" i="21"/>
  <c r="C248" i="21"/>
  <c r="D248" i="21"/>
  <c r="E248" i="21"/>
  <c r="F248" i="21"/>
  <c r="B249" i="21"/>
  <c r="C249" i="21"/>
  <c r="D249" i="21"/>
  <c r="G249" i="21" s="1"/>
  <c r="E249" i="21"/>
  <c r="F249" i="21"/>
  <c r="B250" i="21"/>
  <c r="C250" i="21"/>
  <c r="D250" i="21"/>
  <c r="G250" i="21" s="1"/>
  <c r="E250" i="21"/>
  <c r="F250" i="21"/>
  <c r="B251" i="21"/>
  <c r="C251" i="21"/>
  <c r="D251" i="21"/>
  <c r="E251" i="21"/>
  <c r="F251" i="21"/>
  <c r="B252" i="21"/>
  <c r="C252" i="21"/>
  <c r="D252" i="21"/>
  <c r="N252" i="21" s="1"/>
  <c r="E252" i="21"/>
  <c r="F252" i="21"/>
  <c r="B253" i="21"/>
  <c r="C253" i="21"/>
  <c r="D253" i="21"/>
  <c r="E253" i="21"/>
  <c r="F253" i="21"/>
  <c r="B254" i="21"/>
  <c r="C254" i="21"/>
  <c r="D254" i="21"/>
  <c r="G254" i="21" s="1"/>
  <c r="E254" i="21"/>
  <c r="F254" i="21"/>
  <c r="B255" i="21"/>
  <c r="C255" i="21"/>
  <c r="D255" i="21"/>
  <c r="E255" i="21"/>
  <c r="F255" i="21"/>
  <c r="B256" i="21"/>
  <c r="C256" i="21"/>
  <c r="D256" i="21"/>
  <c r="G256" i="21" s="1"/>
  <c r="E256" i="21"/>
  <c r="F256" i="21"/>
  <c r="B257" i="21"/>
  <c r="C257" i="21"/>
  <c r="D257" i="21"/>
  <c r="L257" i="21" s="1"/>
  <c r="E257" i="21"/>
  <c r="F257" i="21"/>
  <c r="B258" i="21"/>
  <c r="C258" i="21"/>
  <c r="D258" i="21"/>
  <c r="E258" i="21"/>
  <c r="F258" i="21"/>
  <c r="B259" i="21"/>
  <c r="C259" i="21"/>
  <c r="D259" i="21"/>
  <c r="E259" i="21"/>
  <c r="F259" i="21"/>
  <c r="B260" i="21"/>
  <c r="C260" i="21"/>
  <c r="D260" i="21"/>
  <c r="E260" i="21"/>
  <c r="F260" i="21"/>
  <c r="B261" i="21"/>
  <c r="C261" i="21"/>
  <c r="D261" i="21"/>
  <c r="E261" i="21"/>
  <c r="F261" i="21"/>
  <c r="B262" i="21"/>
  <c r="C262" i="21"/>
  <c r="D262" i="21"/>
  <c r="M262" i="21" s="1"/>
  <c r="E262" i="21"/>
  <c r="F262" i="21"/>
  <c r="B263" i="21"/>
  <c r="C263" i="21"/>
  <c r="D263" i="21"/>
  <c r="L263" i="21" s="1"/>
  <c r="E263" i="21"/>
  <c r="F263" i="21"/>
  <c r="B264" i="21"/>
  <c r="C264" i="21"/>
  <c r="D264" i="21"/>
  <c r="E264" i="21"/>
  <c r="F264" i="21"/>
  <c r="B265" i="21"/>
  <c r="C265" i="21"/>
  <c r="D265" i="21"/>
  <c r="L265" i="21" s="1"/>
  <c r="E265" i="21"/>
  <c r="F265" i="21"/>
  <c r="B266" i="21"/>
  <c r="C266" i="21"/>
  <c r="D266" i="21"/>
  <c r="J266" i="21" s="1"/>
  <c r="E266" i="21"/>
  <c r="F266" i="21"/>
  <c r="B267" i="21"/>
  <c r="C267" i="21"/>
  <c r="D267" i="21"/>
  <c r="G267" i="21" s="1"/>
  <c r="E267" i="21"/>
  <c r="F267" i="21"/>
  <c r="B268" i="21"/>
  <c r="C268" i="21"/>
  <c r="D268" i="21"/>
  <c r="E268" i="21"/>
  <c r="F268" i="21"/>
  <c r="B269" i="21"/>
  <c r="C269" i="21"/>
  <c r="D269" i="21"/>
  <c r="L269" i="21" s="1"/>
  <c r="E269" i="21"/>
  <c r="F269" i="21"/>
  <c r="B270" i="21"/>
  <c r="C270" i="21"/>
  <c r="D270" i="21"/>
  <c r="E270" i="21"/>
  <c r="F270" i="21"/>
  <c r="B271" i="21"/>
  <c r="C271" i="21"/>
  <c r="D271" i="21"/>
  <c r="L271" i="21" s="1"/>
  <c r="E271" i="21"/>
  <c r="F271" i="21"/>
  <c r="B272" i="21"/>
  <c r="C272" i="21"/>
  <c r="D272" i="21"/>
  <c r="I272" i="21" s="1"/>
  <c r="E272" i="21"/>
  <c r="F272" i="21"/>
  <c r="B273" i="21"/>
  <c r="C273" i="21"/>
  <c r="D273" i="21"/>
  <c r="E273" i="21"/>
  <c r="F273" i="21"/>
  <c r="B274" i="21"/>
  <c r="C274" i="21"/>
  <c r="D274" i="21"/>
  <c r="J274" i="21" s="1"/>
  <c r="E274" i="21"/>
  <c r="F274" i="21"/>
  <c r="B275" i="21"/>
  <c r="C275" i="21"/>
  <c r="D275" i="21"/>
  <c r="E275" i="21"/>
  <c r="F275" i="21"/>
  <c r="B276" i="21"/>
  <c r="C276" i="21"/>
  <c r="D276" i="21"/>
  <c r="G276" i="21" s="1"/>
  <c r="E276" i="21"/>
  <c r="F276" i="21"/>
  <c r="B277" i="21"/>
  <c r="C277" i="21"/>
  <c r="D277" i="21"/>
  <c r="G277" i="21" s="1"/>
  <c r="E277" i="21"/>
  <c r="F277" i="21"/>
  <c r="B278" i="21"/>
  <c r="C278" i="21"/>
  <c r="D278" i="21"/>
  <c r="E278" i="21"/>
  <c r="F278" i="21"/>
  <c r="B279" i="21"/>
  <c r="C279" i="21"/>
  <c r="D279" i="21"/>
  <c r="K279" i="21" s="1"/>
  <c r="E279" i="21"/>
  <c r="F279" i="21"/>
  <c r="B280" i="21"/>
  <c r="C280" i="21"/>
  <c r="D280" i="21"/>
  <c r="E280" i="21"/>
  <c r="F280" i="21"/>
  <c r="B281" i="21"/>
  <c r="C281" i="21"/>
  <c r="D281" i="21"/>
  <c r="I281" i="21" s="1"/>
  <c r="E281" i="21"/>
  <c r="F281" i="21"/>
  <c r="B282" i="21"/>
  <c r="C282" i="21"/>
  <c r="D282" i="21"/>
  <c r="E282" i="21"/>
  <c r="F282" i="21"/>
  <c r="B283" i="21"/>
  <c r="C283" i="21"/>
  <c r="D283" i="21"/>
  <c r="J283" i="21" s="1"/>
  <c r="E283" i="21"/>
  <c r="F283" i="21"/>
  <c r="B284" i="21"/>
  <c r="C284" i="21"/>
  <c r="D284" i="21"/>
  <c r="E284" i="21"/>
  <c r="F284" i="21"/>
  <c r="B285" i="21"/>
  <c r="C285" i="21"/>
  <c r="D285" i="21"/>
  <c r="M285" i="21" s="1"/>
  <c r="E285" i="21"/>
  <c r="F285" i="21"/>
  <c r="B286" i="21"/>
  <c r="C286" i="21"/>
  <c r="D286" i="21"/>
  <c r="E286" i="21"/>
  <c r="F286" i="21"/>
  <c r="B287" i="21"/>
  <c r="C287" i="21"/>
  <c r="D287" i="21"/>
  <c r="L287" i="21" s="1"/>
  <c r="E287" i="21"/>
  <c r="F287" i="21"/>
  <c r="B288" i="21"/>
  <c r="C288" i="21"/>
  <c r="D288" i="21"/>
  <c r="N288" i="21" s="1"/>
  <c r="E288" i="21"/>
  <c r="F288" i="21"/>
  <c r="B289" i="21"/>
  <c r="C289" i="21"/>
  <c r="D289" i="21"/>
  <c r="K289" i="21" s="1"/>
  <c r="E289" i="21"/>
  <c r="F289" i="21"/>
  <c r="B290" i="21"/>
  <c r="C290" i="21"/>
  <c r="D290" i="21"/>
  <c r="E290" i="21"/>
  <c r="F290" i="21"/>
  <c r="B291" i="21"/>
  <c r="C291" i="21"/>
  <c r="D291" i="21"/>
  <c r="N291" i="21" s="1"/>
  <c r="E291" i="21"/>
  <c r="F291" i="21"/>
  <c r="B292" i="21"/>
  <c r="C292" i="21"/>
  <c r="D292" i="21"/>
  <c r="E292" i="21"/>
  <c r="F292" i="21"/>
  <c r="B293" i="21"/>
  <c r="C293" i="21"/>
  <c r="D293" i="21"/>
  <c r="G293" i="21" s="1"/>
  <c r="E293" i="21"/>
  <c r="F293" i="21"/>
  <c r="B294" i="21"/>
  <c r="C294" i="21"/>
  <c r="D294" i="21"/>
  <c r="E294" i="21"/>
  <c r="F294" i="21"/>
  <c r="B295" i="21"/>
  <c r="C295" i="21"/>
  <c r="D295" i="21"/>
  <c r="G295" i="21" s="1"/>
  <c r="E295" i="21"/>
  <c r="F295" i="21"/>
  <c r="B296" i="21"/>
  <c r="C296" i="21"/>
  <c r="D296" i="21"/>
  <c r="E296" i="21"/>
  <c r="F296" i="21"/>
  <c r="B297" i="21"/>
  <c r="C297" i="21"/>
  <c r="D297" i="21"/>
  <c r="E297" i="21"/>
  <c r="F297" i="21"/>
  <c r="B298" i="21"/>
  <c r="C298" i="21"/>
  <c r="D298" i="21"/>
  <c r="E298" i="21"/>
  <c r="F298" i="21"/>
  <c r="B299" i="21"/>
  <c r="C299" i="21"/>
  <c r="D299" i="21"/>
  <c r="H299" i="21" s="1"/>
  <c r="E299" i="21"/>
  <c r="F299" i="21"/>
  <c r="B300" i="21"/>
  <c r="C300" i="21"/>
  <c r="D300" i="21"/>
  <c r="E300" i="21"/>
  <c r="F300" i="21"/>
  <c r="G25" i="6"/>
  <c r="A12" i="38"/>
  <c r="B12" i="38"/>
  <c r="C12" i="38"/>
  <c r="D12" i="38"/>
  <c r="E12" i="38"/>
  <c r="F12" i="38"/>
  <c r="A13" i="38"/>
  <c r="B13" i="38"/>
  <c r="C13" i="38"/>
  <c r="D13" i="38"/>
  <c r="E13" i="38"/>
  <c r="F13" i="38"/>
  <c r="A14" i="38"/>
  <c r="B14" i="38"/>
  <c r="C14" i="38"/>
  <c r="D14" i="38"/>
  <c r="E14" i="38"/>
  <c r="F14" i="38"/>
  <c r="A15" i="38"/>
  <c r="B15" i="38"/>
  <c r="C15" i="38"/>
  <c r="D15" i="38"/>
  <c r="E15" i="38"/>
  <c r="F15" i="38"/>
  <c r="A16" i="38"/>
  <c r="B16" i="38"/>
  <c r="C16" i="38"/>
  <c r="D16" i="38"/>
  <c r="E16" i="38"/>
  <c r="F16" i="38"/>
  <c r="A17" i="38"/>
  <c r="B17" i="38"/>
  <c r="C17" i="38"/>
  <c r="D17" i="38"/>
  <c r="E17" i="38"/>
  <c r="F17" i="38"/>
  <c r="A18" i="38"/>
  <c r="B18" i="38"/>
  <c r="C18" i="38"/>
  <c r="D18" i="38"/>
  <c r="E18" i="38"/>
  <c r="F18" i="38"/>
  <c r="A19" i="38"/>
  <c r="B19" i="38"/>
  <c r="C19" i="38"/>
  <c r="D19" i="38"/>
  <c r="E19" i="38"/>
  <c r="F19" i="38"/>
  <c r="A20" i="38"/>
  <c r="B20" i="38"/>
  <c r="C20" i="38"/>
  <c r="D20" i="38"/>
  <c r="E20" i="38"/>
  <c r="F20" i="38"/>
  <c r="A21" i="38"/>
  <c r="B21" i="38"/>
  <c r="C21" i="38"/>
  <c r="D21" i="38"/>
  <c r="E21" i="38"/>
  <c r="F21" i="38"/>
  <c r="A22" i="38"/>
  <c r="B22" i="38"/>
  <c r="C22" i="38"/>
  <c r="D22" i="38"/>
  <c r="E22" i="38"/>
  <c r="F22" i="38"/>
  <c r="A23" i="38"/>
  <c r="B23" i="38"/>
  <c r="C23" i="38"/>
  <c r="D23" i="38"/>
  <c r="E23" i="38"/>
  <c r="F23" i="38"/>
  <c r="A24" i="38"/>
  <c r="B24" i="38"/>
  <c r="C24" i="38"/>
  <c r="D24" i="38"/>
  <c r="E24" i="38"/>
  <c r="F24" i="38"/>
  <c r="A25" i="38"/>
  <c r="B25" i="38"/>
  <c r="C25" i="38"/>
  <c r="D25" i="38"/>
  <c r="E25" i="38"/>
  <c r="F25" i="38"/>
  <c r="A26" i="38"/>
  <c r="B26" i="38"/>
  <c r="C26" i="38"/>
  <c r="D26" i="38"/>
  <c r="E26" i="38"/>
  <c r="F26" i="38"/>
  <c r="A27" i="38"/>
  <c r="B27" i="38"/>
  <c r="C27" i="38"/>
  <c r="D27" i="38"/>
  <c r="E27" i="38"/>
  <c r="F27" i="38"/>
  <c r="A28" i="38"/>
  <c r="B28" i="38"/>
  <c r="C28" i="38"/>
  <c r="D28" i="38"/>
  <c r="E28" i="38"/>
  <c r="F28" i="38"/>
  <c r="A29" i="38"/>
  <c r="B29" i="38"/>
  <c r="C29" i="38"/>
  <c r="D29" i="38"/>
  <c r="E29" i="38"/>
  <c r="F29" i="38"/>
  <c r="A30" i="38"/>
  <c r="B30" i="38"/>
  <c r="C30" i="38"/>
  <c r="D30" i="38"/>
  <c r="E30" i="38"/>
  <c r="F30" i="38"/>
  <c r="A31" i="38"/>
  <c r="B31" i="38"/>
  <c r="C31" i="38"/>
  <c r="D31" i="38"/>
  <c r="E31" i="38"/>
  <c r="F31" i="38"/>
  <c r="A32" i="38"/>
  <c r="B32" i="38"/>
  <c r="C32" i="38"/>
  <c r="D32" i="38"/>
  <c r="E32" i="38"/>
  <c r="F32" i="38"/>
  <c r="A33" i="38"/>
  <c r="B33" i="38"/>
  <c r="C33" i="38"/>
  <c r="D33" i="38"/>
  <c r="E33" i="38"/>
  <c r="F33" i="38"/>
  <c r="A34" i="38"/>
  <c r="B34" i="38"/>
  <c r="C34" i="38"/>
  <c r="D34" i="38"/>
  <c r="E34" i="38"/>
  <c r="F34" i="38"/>
  <c r="A35" i="38"/>
  <c r="B35" i="38"/>
  <c r="C35" i="38"/>
  <c r="D35" i="38"/>
  <c r="E35" i="38"/>
  <c r="F35" i="38"/>
  <c r="A36" i="38"/>
  <c r="B36" i="38"/>
  <c r="C36" i="38"/>
  <c r="D36" i="38"/>
  <c r="E36" i="38"/>
  <c r="F36" i="38"/>
  <c r="A37" i="38"/>
  <c r="B37" i="38"/>
  <c r="C37" i="38"/>
  <c r="D37" i="38"/>
  <c r="E37" i="38"/>
  <c r="F37" i="38"/>
  <c r="A38" i="38"/>
  <c r="B38" i="38"/>
  <c r="C38" i="38"/>
  <c r="D38" i="38"/>
  <c r="E38" i="38"/>
  <c r="F38" i="38"/>
  <c r="A39" i="38"/>
  <c r="B39" i="38"/>
  <c r="C39" i="38"/>
  <c r="D39" i="38"/>
  <c r="E39" i="38"/>
  <c r="F39" i="38"/>
  <c r="A40" i="38"/>
  <c r="B40" i="38"/>
  <c r="C40" i="38"/>
  <c r="D40" i="38"/>
  <c r="E40" i="38"/>
  <c r="F40" i="38"/>
  <c r="A41" i="38"/>
  <c r="B41" i="38"/>
  <c r="C41" i="38"/>
  <c r="D41" i="38"/>
  <c r="E41" i="38"/>
  <c r="F41" i="38"/>
  <c r="A42" i="38"/>
  <c r="B42" i="38"/>
  <c r="C42" i="38"/>
  <c r="D42" i="38"/>
  <c r="E42" i="38"/>
  <c r="F42" i="38"/>
  <c r="A43" i="38"/>
  <c r="B43" i="38"/>
  <c r="C43" i="38"/>
  <c r="D43" i="38"/>
  <c r="E43" i="38"/>
  <c r="F43" i="38"/>
  <c r="A44" i="38"/>
  <c r="B44" i="38"/>
  <c r="C44" i="38"/>
  <c r="D44" i="38"/>
  <c r="E44" i="38"/>
  <c r="F44" i="38"/>
  <c r="A45" i="38"/>
  <c r="B45" i="38"/>
  <c r="C45" i="38"/>
  <c r="D45" i="38"/>
  <c r="E45" i="38"/>
  <c r="F45" i="38"/>
  <c r="A46" i="38"/>
  <c r="B46" i="38"/>
  <c r="C46" i="38"/>
  <c r="D46" i="38"/>
  <c r="E46" i="38"/>
  <c r="F46" i="38"/>
  <c r="A47" i="38"/>
  <c r="B47" i="38"/>
  <c r="C47" i="38"/>
  <c r="D47" i="38"/>
  <c r="E47" i="38"/>
  <c r="F47" i="38"/>
  <c r="A48" i="38"/>
  <c r="B48" i="38"/>
  <c r="C48" i="38"/>
  <c r="D48" i="38"/>
  <c r="E48" i="38"/>
  <c r="F48" i="38"/>
  <c r="A49" i="38"/>
  <c r="B49" i="38"/>
  <c r="C49" i="38"/>
  <c r="D49" i="38"/>
  <c r="E49" i="38"/>
  <c r="F49" i="38"/>
  <c r="A50" i="38"/>
  <c r="B50" i="38"/>
  <c r="C50" i="38"/>
  <c r="D50" i="38"/>
  <c r="E50" i="38"/>
  <c r="F50" i="38"/>
  <c r="A51" i="38"/>
  <c r="B51" i="38"/>
  <c r="C51" i="38"/>
  <c r="D51" i="38"/>
  <c r="E51" i="38"/>
  <c r="F51" i="38"/>
  <c r="A52" i="38"/>
  <c r="B52" i="38"/>
  <c r="C52" i="38"/>
  <c r="D52" i="38"/>
  <c r="E52" i="38"/>
  <c r="F52" i="38"/>
  <c r="A53" i="38"/>
  <c r="B53" i="38"/>
  <c r="C53" i="38"/>
  <c r="D53" i="38"/>
  <c r="E53" i="38"/>
  <c r="F53" i="38"/>
  <c r="A54" i="38"/>
  <c r="B54" i="38"/>
  <c r="C54" i="38"/>
  <c r="D54" i="38"/>
  <c r="E54" i="38"/>
  <c r="F54" i="38"/>
  <c r="A55" i="38"/>
  <c r="B55" i="38"/>
  <c r="C55" i="38"/>
  <c r="D55" i="38"/>
  <c r="E55" i="38"/>
  <c r="F55" i="38"/>
  <c r="A56" i="38"/>
  <c r="B56" i="38"/>
  <c r="C56" i="38"/>
  <c r="D56" i="38"/>
  <c r="E56" i="38"/>
  <c r="F56" i="38"/>
  <c r="A57" i="38"/>
  <c r="B57" i="38"/>
  <c r="C57" i="38"/>
  <c r="D57" i="38"/>
  <c r="E57" i="38"/>
  <c r="F57" i="38"/>
  <c r="A58" i="38"/>
  <c r="B58" i="38"/>
  <c r="C58" i="38"/>
  <c r="D58" i="38"/>
  <c r="E58" i="38"/>
  <c r="F58" i="38"/>
  <c r="A59" i="38"/>
  <c r="B59" i="38"/>
  <c r="C59" i="38"/>
  <c r="D59" i="38"/>
  <c r="E59" i="38"/>
  <c r="F59" i="38"/>
  <c r="A60" i="38"/>
  <c r="B60" i="38"/>
  <c r="C60" i="38"/>
  <c r="D60" i="38"/>
  <c r="E60" i="38"/>
  <c r="F60" i="38"/>
  <c r="A61" i="38"/>
  <c r="B61" i="38"/>
  <c r="C61" i="38"/>
  <c r="D61" i="38"/>
  <c r="E61" i="38"/>
  <c r="F61" i="38"/>
  <c r="A62" i="38"/>
  <c r="B62" i="38"/>
  <c r="C62" i="38"/>
  <c r="D62" i="38"/>
  <c r="E62" i="38"/>
  <c r="F62" i="38"/>
  <c r="A63" i="38"/>
  <c r="B63" i="38"/>
  <c r="C63" i="38"/>
  <c r="D63" i="38"/>
  <c r="E63" i="38"/>
  <c r="F63" i="38"/>
  <c r="A64" i="38"/>
  <c r="B64" i="38"/>
  <c r="C64" i="38"/>
  <c r="D64" i="38"/>
  <c r="E64" i="38"/>
  <c r="F64" i="38"/>
  <c r="A65" i="38"/>
  <c r="B65" i="38"/>
  <c r="C65" i="38"/>
  <c r="D65" i="38"/>
  <c r="E65" i="38"/>
  <c r="F65" i="38"/>
  <c r="A66" i="38"/>
  <c r="B66" i="38"/>
  <c r="C66" i="38"/>
  <c r="D66" i="38"/>
  <c r="E66" i="38"/>
  <c r="F66" i="38"/>
  <c r="A67" i="38"/>
  <c r="B67" i="38"/>
  <c r="C67" i="38"/>
  <c r="D67" i="38"/>
  <c r="E67" i="38"/>
  <c r="F67" i="38"/>
  <c r="A68" i="38"/>
  <c r="B68" i="38"/>
  <c r="C68" i="38"/>
  <c r="D68" i="38"/>
  <c r="E68" i="38"/>
  <c r="F68" i="38"/>
  <c r="A69" i="38"/>
  <c r="B69" i="38"/>
  <c r="C69" i="38"/>
  <c r="D69" i="38"/>
  <c r="E69" i="38"/>
  <c r="F69" i="38"/>
  <c r="A70" i="38"/>
  <c r="B70" i="38"/>
  <c r="C70" i="38"/>
  <c r="D70" i="38"/>
  <c r="E70" i="38"/>
  <c r="F70" i="38"/>
  <c r="A71" i="38"/>
  <c r="B71" i="38"/>
  <c r="C71" i="38"/>
  <c r="D71" i="38"/>
  <c r="E71" i="38"/>
  <c r="F71" i="38"/>
  <c r="A72" i="38"/>
  <c r="B72" i="38"/>
  <c r="C72" i="38"/>
  <c r="D72" i="38"/>
  <c r="E72" i="38"/>
  <c r="F72" i="38"/>
  <c r="A73" i="38"/>
  <c r="B73" i="38"/>
  <c r="C73" i="38"/>
  <c r="D73" i="38"/>
  <c r="E73" i="38"/>
  <c r="F73" i="38"/>
  <c r="A74" i="38"/>
  <c r="B74" i="38"/>
  <c r="C74" i="38"/>
  <c r="D74" i="38"/>
  <c r="E74" i="38"/>
  <c r="F74" i="38"/>
  <c r="A75" i="38"/>
  <c r="B75" i="38"/>
  <c r="C75" i="38"/>
  <c r="D75" i="38"/>
  <c r="E75" i="38"/>
  <c r="F75" i="38"/>
  <c r="A76" i="38"/>
  <c r="B76" i="38"/>
  <c r="C76" i="38"/>
  <c r="D76" i="38"/>
  <c r="E76" i="38"/>
  <c r="F76" i="38"/>
  <c r="A77" i="38"/>
  <c r="B77" i="38"/>
  <c r="C77" i="38"/>
  <c r="D77" i="38"/>
  <c r="E77" i="38"/>
  <c r="F77" i="38"/>
  <c r="A78" i="38"/>
  <c r="B78" i="38"/>
  <c r="C78" i="38"/>
  <c r="D78" i="38"/>
  <c r="E78" i="38"/>
  <c r="F78" i="38"/>
  <c r="A79" i="38"/>
  <c r="B79" i="38"/>
  <c r="C79" i="38"/>
  <c r="D79" i="38"/>
  <c r="E79" i="38"/>
  <c r="F79" i="38"/>
  <c r="A80" i="38"/>
  <c r="B80" i="38"/>
  <c r="C80" i="38"/>
  <c r="D80" i="38"/>
  <c r="E80" i="38"/>
  <c r="F80" i="38"/>
  <c r="A81" i="38"/>
  <c r="B81" i="38"/>
  <c r="C81" i="38"/>
  <c r="D81" i="38"/>
  <c r="E81" i="38"/>
  <c r="F81" i="38"/>
  <c r="A82" i="38"/>
  <c r="B82" i="38"/>
  <c r="C82" i="38"/>
  <c r="D82" i="38"/>
  <c r="E82" i="38"/>
  <c r="F82" i="38"/>
  <c r="A83" i="38"/>
  <c r="B83" i="38"/>
  <c r="C83" i="38"/>
  <c r="D83" i="38"/>
  <c r="E83" i="38"/>
  <c r="F83" i="38"/>
  <c r="A84" i="38"/>
  <c r="B84" i="38"/>
  <c r="C84" i="38"/>
  <c r="D84" i="38"/>
  <c r="E84" i="38"/>
  <c r="F84" i="38"/>
  <c r="A85" i="38"/>
  <c r="B85" i="38"/>
  <c r="C85" i="38"/>
  <c r="D85" i="38"/>
  <c r="E85" i="38"/>
  <c r="F85" i="38"/>
  <c r="A86" i="38"/>
  <c r="B86" i="38"/>
  <c r="C86" i="38"/>
  <c r="D86" i="38"/>
  <c r="E86" i="38"/>
  <c r="F86" i="38"/>
  <c r="A87" i="38"/>
  <c r="B87" i="38"/>
  <c r="C87" i="38"/>
  <c r="D87" i="38"/>
  <c r="E87" i="38"/>
  <c r="F87" i="38"/>
  <c r="A88" i="38"/>
  <c r="B88" i="38"/>
  <c r="C88" i="38"/>
  <c r="D88" i="38"/>
  <c r="E88" i="38"/>
  <c r="F88" i="38"/>
  <c r="A89" i="38"/>
  <c r="B89" i="38"/>
  <c r="C89" i="38"/>
  <c r="D89" i="38"/>
  <c r="E89" i="38"/>
  <c r="F89" i="38"/>
  <c r="A90" i="38"/>
  <c r="B90" i="38"/>
  <c r="C90" i="38"/>
  <c r="D90" i="38"/>
  <c r="E90" i="38"/>
  <c r="F90" i="38"/>
  <c r="A91" i="38"/>
  <c r="B91" i="38"/>
  <c r="C91" i="38"/>
  <c r="D91" i="38"/>
  <c r="E91" i="38"/>
  <c r="F91" i="38"/>
  <c r="A92" i="38"/>
  <c r="B92" i="38"/>
  <c r="C92" i="38"/>
  <c r="D92" i="38"/>
  <c r="E92" i="38"/>
  <c r="F92" i="38"/>
  <c r="A93" i="38"/>
  <c r="B93" i="38"/>
  <c r="C93" i="38"/>
  <c r="D93" i="38"/>
  <c r="E93" i="38"/>
  <c r="F93" i="38"/>
  <c r="A94" i="38"/>
  <c r="B94" i="38"/>
  <c r="C94" i="38"/>
  <c r="D94" i="38"/>
  <c r="E94" i="38"/>
  <c r="F94" i="38"/>
  <c r="A95" i="38"/>
  <c r="B95" i="38"/>
  <c r="C95" i="38"/>
  <c r="D95" i="38"/>
  <c r="E95" i="38"/>
  <c r="F95" i="38"/>
  <c r="A96" i="38"/>
  <c r="B96" i="38"/>
  <c r="C96" i="38"/>
  <c r="D96" i="38"/>
  <c r="E96" i="38"/>
  <c r="F96" i="38"/>
  <c r="A97" i="38"/>
  <c r="B97" i="38"/>
  <c r="C97" i="38"/>
  <c r="D97" i="38"/>
  <c r="E97" i="38"/>
  <c r="F97" i="38"/>
  <c r="A98" i="38"/>
  <c r="B98" i="38"/>
  <c r="C98" i="38"/>
  <c r="D98" i="38"/>
  <c r="E98" i="38"/>
  <c r="F98" i="38"/>
  <c r="A99" i="38"/>
  <c r="B99" i="38"/>
  <c r="C99" i="38"/>
  <c r="D99" i="38"/>
  <c r="E99" i="38"/>
  <c r="F99" i="38"/>
  <c r="A100" i="38"/>
  <c r="B100" i="38"/>
  <c r="C100" i="38"/>
  <c r="D100" i="38"/>
  <c r="E100" i="38"/>
  <c r="F100" i="38"/>
  <c r="A101" i="38"/>
  <c r="B101" i="38"/>
  <c r="C101" i="38"/>
  <c r="D101" i="38"/>
  <c r="E101" i="38"/>
  <c r="F101" i="38"/>
  <c r="A102" i="38"/>
  <c r="B102" i="38"/>
  <c r="C102" i="38"/>
  <c r="D102" i="38"/>
  <c r="E102" i="38"/>
  <c r="F102" i="38"/>
  <c r="A103" i="38"/>
  <c r="B103" i="38"/>
  <c r="C103" i="38"/>
  <c r="D103" i="38"/>
  <c r="E103" i="38"/>
  <c r="F103" i="38"/>
  <c r="A104" i="38"/>
  <c r="B104" i="38"/>
  <c r="C104" i="38"/>
  <c r="D104" i="38"/>
  <c r="E104" i="38"/>
  <c r="F104" i="38"/>
  <c r="A105" i="38"/>
  <c r="B105" i="38"/>
  <c r="C105" i="38"/>
  <c r="D105" i="38"/>
  <c r="E105" i="38"/>
  <c r="F105" i="38"/>
  <c r="A106" i="38"/>
  <c r="B106" i="38"/>
  <c r="C106" i="38"/>
  <c r="D106" i="38"/>
  <c r="E106" i="38"/>
  <c r="F106" i="38"/>
  <c r="A107" i="38"/>
  <c r="B107" i="38"/>
  <c r="C107" i="38"/>
  <c r="D107" i="38"/>
  <c r="E107" i="38"/>
  <c r="F107" i="38"/>
  <c r="A108" i="38"/>
  <c r="B108" i="38"/>
  <c r="C108" i="38"/>
  <c r="D108" i="38"/>
  <c r="E108" i="38"/>
  <c r="F108" i="38"/>
  <c r="A109" i="38"/>
  <c r="B109" i="38"/>
  <c r="C109" i="38"/>
  <c r="D109" i="38"/>
  <c r="E109" i="38"/>
  <c r="F109" i="38"/>
  <c r="A110" i="38"/>
  <c r="B110" i="38"/>
  <c r="C110" i="38"/>
  <c r="D110" i="38"/>
  <c r="E110" i="38"/>
  <c r="F110" i="38"/>
  <c r="A111" i="38"/>
  <c r="B111" i="38"/>
  <c r="C111" i="38"/>
  <c r="D111" i="38"/>
  <c r="E111" i="38"/>
  <c r="F111" i="38"/>
  <c r="A112" i="38"/>
  <c r="B112" i="38"/>
  <c r="C112" i="38"/>
  <c r="D112" i="38"/>
  <c r="E112" i="38"/>
  <c r="F112" i="38"/>
  <c r="A113" i="38"/>
  <c r="B113" i="38"/>
  <c r="C113" i="38"/>
  <c r="D113" i="38"/>
  <c r="E113" i="38"/>
  <c r="F113" i="38"/>
  <c r="A114" i="38"/>
  <c r="B114" i="38"/>
  <c r="C114" i="38"/>
  <c r="D114" i="38"/>
  <c r="E114" i="38"/>
  <c r="F114" i="38"/>
  <c r="A115" i="38"/>
  <c r="B115" i="38"/>
  <c r="C115" i="38"/>
  <c r="D115" i="38"/>
  <c r="E115" i="38"/>
  <c r="F115" i="38"/>
  <c r="A116" i="38"/>
  <c r="B116" i="38"/>
  <c r="C116" i="38"/>
  <c r="D116" i="38"/>
  <c r="E116" i="38"/>
  <c r="F116" i="38"/>
  <c r="A117" i="38"/>
  <c r="B117" i="38"/>
  <c r="C117" i="38"/>
  <c r="D117" i="38"/>
  <c r="E117" i="38"/>
  <c r="F117" i="38"/>
  <c r="A118" i="38"/>
  <c r="B118" i="38"/>
  <c r="C118" i="38"/>
  <c r="D118" i="38"/>
  <c r="E118" i="38"/>
  <c r="F118" i="38"/>
  <c r="A119" i="38"/>
  <c r="B119" i="38"/>
  <c r="C119" i="38"/>
  <c r="D119" i="38"/>
  <c r="E119" i="38"/>
  <c r="F119" i="38"/>
  <c r="A120" i="38"/>
  <c r="B120" i="38"/>
  <c r="C120" i="38"/>
  <c r="D120" i="38"/>
  <c r="E120" i="38"/>
  <c r="F120" i="38"/>
  <c r="A121" i="38"/>
  <c r="B121" i="38"/>
  <c r="C121" i="38"/>
  <c r="D121" i="38"/>
  <c r="E121" i="38"/>
  <c r="F121" i="38"/>
  <c r="A122" i="38"/>
  <c r="B122" i="38"/>
  <c r="C122" i="38"/>
  <c r="D122" i="38"/>
  <c r="E122" i="38"/>
  <c r="F122" i="38"/>
  <c r="A123" i="38"/>
  <c r="B123" i="38"/>
  <c r="C123" i="38"/>
  <c r="D123" i="38"/>
  <c r="E123" i="38"/>
  <c r="F123" i="38"/>
  <c r="A124" i="38"/>
  <c r="B124" i="38"/>
  <c r="C124" i="38"/>
  <c r="D124" i="38"/>
  <c r="E124" i="38"/>
  <c r="F124" i="38"/>
  <c r="A125" i="38"/>
  <c r="B125" i="38"/>
  <c r="C125" i="38"/>
  <c r="D125" i="38"/>
  <c r="E125" i="38"/>
  <c r="F125" i="38"/>
  <c r="A126" i="38"/>
  <c r="B126" i="38"/>
  <c r="C126" i="38"/>
  <c r="D126" i="38"/>
  <c r="E126" i="38"/>
  <c r="F126" i="38"/>
  <c r="A127" i="38"/>
  <c r="B127" i="38"/>
  <c r="C127" i="38"/>
  <c r="D127" i="38"/>
  <c r="E127" i="38"/>
  <c r="F127" i="38"/>
  <c r="A128" i="38"/>
  <c r="B128" i="38"/>
  <c r="C128" i="38"/>
  <c r="D128" i="38"/>
  <c r="E128" i="38"/>
  <c r="F128" i="38"/>
  <c r="A129" i="38"/>
  <c r="B129" i="38"/>
  <c r="C129" i="38"/>
  <c r="D129" i="38"/>
  <c r="E129" i="38"/>
  <c r="F129" i="38"/>
  <c r="A130" i="38"/>
  <c r="B130" i="38"/>
  <c r="C130" i="38"/>
  <c r="D130" i="38"/>
  <c r="E130" i="38"/>
  <c r="F130" i="38"/>
  <c r="A131" i="38"/>
  <c r="B131" i="38"/>
  <c r="C131" i="38"/>
  <c r="D131" i="38"/>
  <c r="E131" i="38"/>
  <c r="F131" i="38"/>
  <c r="A132" i="38"/>
  <c r="B132" i="38"/>
  <c r="C132" i="38"/>
  <c r="D132" i="38"/>
  <c r="E132" i="38"/>
  <c r="F132" i="38"/>
  <c r="A133" i="38"/>
  <c r="B133" i="38"/>
  <c r="C133" i="38"/>
  <c r="D133" i="38"/>
  <c r="E133" i="38"/>
  <c r="F133" i="38"/>
  <c r="A134" i="38"/>
  <c r="B134" i="38"/>
  <c r="C134" i="38"/>
  <c r="D134" i="38"/>
  <c r="E134" i="38"/>
  <c r="F134" i="38"/>
  <c r="A135" i="38"/>
  <c r="B135" i="38"/>
  <c r="C135" i="38"/>
  <c r="D135" i="38"/>
  <c r="E135" i="38"/>
  <c r="F135" i="38"/>
  <c r="A136" i="38"/>
  <c r="B136" i="38"/>
  <c r="C136" i="38"/>
  <c r="D136" i="38"/>
  <c r="E136" i="38"/>
  <c r="F136" i="38"/>
  <c r="A137" i="38"/>
  <c r="B137" i="38"/>
  <c r="C137" i="38"/>
  <c r="D137" i="38"/>
  <c r="E137" i="38"/>
  <c r="F137" i="38"/>
  <c r="A138" i="38"/>
  <c r="B138" i="38"/>
  <c r="C138" i="38"/>
  <c r="D138" i="38"/>
  <c r="E138" i="38"/>
  <c r="F138" i="38"/>
  <c r="A139" i="38"/>
  <c r="B139" i="38"/>
  <c r="C139" i="38"/>
  <c r="D139" i="38"/>
  <c r="E139" i="38"/>
  <c r="F139" i="38"/>
  <c r="A140" i="38"/>
  <c r="B140" i="38"/>
  <c r="C140" i="38"/>
  <c r="D140" i="38"/>
  <c r="E140" i="38"/>
  <c r="F140" i="38"/>
  <c r="A141" i="38"/>
  <c r="B141" i="38"/>
  <c r="C141" i="38"/>
  <c r="D141" i="38"/>
  <c r="E141" i="38"/>
  <c r="F141" i="38"/>
  <c r="A142" i="38"/>
  <c r="B142" i="38"/>
  <c r="C142" i="38"/>
  <c r="D142" i="38"/>
  <c r="E142" i="38"/>
  <c r="F142" i="38"/>
  <c r="A143" i="38"/>
  <c r="B143" i="38"/>
  <c r="C143" i="38"/>
  <c r="D143" i="38"/>
  <c r="E143" i="38"/>
  <c r="F143" i="38"/>
  <c r="A144" i="38"/>
  <c r="B144" i="38"/>
  <c r="C144" i="38"/>
  <c r="D144" i="38"/>
  <c r="E144" i="38"/>
  <c r="F144" i="38"/>
  <c r="A145" i="38"/>
  <c r="B145" i="38"/>
  <c r="C145" i="38"/>
  <c r="D145" i="38"/>
  <c r="E145" i="38"/>
  <c r="F145" i="38"/>
  <c r="A146" i="38"/>
  <c r="B146" i="38"/>
  <c r="C146" i="38"/>
  <c r="D146" i="38"/>
  <c r="E146" i="38"/>
  <c r="F146" i="38"/>
  <c r="A147" i="38"/>
  <c r="B147" i="38"/>
  <c r="C147" i="38"/>
  <c r="D147" i="38"/>
  <c r="E147" i="38"/>
  <c r="F147" i="38"/>
  <c r="A148" i="38"/>
  <c r="B148" i="38"/>
  <c r="C148" i="38"/>
  <c r="D148" i="38"/>
  <c r="E148" i="38"/>
  <c r="F148" i="38"/>
  <c r="A149" i="38"/>
  <c r="B149" i="38"/>
  <c r="C149" i="38"/>
  <c r="D149" i="38"/>
  <c r="E149" i="38"/>
  <c r="F149" i="38"/>
  <c r="A150" i="38"/>
  <c r="B150" i="38"/>
  <c r="C150" i="38"/>
  <c r="D150" i="38"/>
  <c r="E150" i="38"/>
  <c r="F150" i="38"/>
  <c r="A151" i="38"/>
  <c r="B151" i="38"/>
  <c r="C151" i="38"/>
  <c r="D151" i="38"/>
  <c r="E151" i="38"/>
  <c r="F151" i="38"/>
  <c r="A152" i="38"/>
  <c r="B152" i="38"/>
  <c r="C152" i="38"/>
  <c r="D152" i="38"/>
  <c r="E152" i="38"/>
  <c r="F152" i="38"/>
  <c r="A153" i="38"/>
  <c r="B153" i="38"/>
  <c r="C153" i="38"/>
  <c r="D153" i="38"/>
  <c r="E153" i="38"/>
  <c r="F153" i="38"/>
  <c r="A154" i="38"/>
  <c r="B154" i="38"/>
  <c r="C154" i="38"/>
  <c r="D154" i="38"/>
  <c r="E154" i="38"/>
  <c r="F154" i="38"/>
  <c r="A155" i="38"/>
  <c r="B155" i="38"/>
  <c r="C155" i="38"/>
  <c r="D155" i="38"/>
  <c r="E155" i="38"/>
  <c r="F155" i="38"/>
  <c r="A156" i="38"/>
  <c r="B156" i="38"/>
  <c r="C156" i="38"/>
  <c r="D156" i="38"/>
  <c r="E156" i="38"/>
  <c r="F156" i="38"/>
  <c r="A157" i="38"/>
  <c r="B157" i="38"/>
  <c r="C157" i="38"/>
  <c r="D157" i="38"/>
  <c r="E157" i="38"/>
  <c r="F157" i="38"/>
  <c r="A158" i="38"/>
  <c r="B158" i="38"/>
  <c r="C158" i="38"/>
  <c r="D158" i="38"/>
  <c r="E158" i="38"/>
  <c r="F158" i="38"/>
  <c r="A159" i="38"/>
  <c r="B159" i="38"/>
  <c r="C159" i="38"/>
  <c r="D159" i="38"/>
  <c r="E159" i="38"/>
  <c r="F159" i="38"/>
  <c r="A160" i="38"/>
  <c r="B160" i="38"/>
  <c r="C160" i="38"/>
  <c r="D160" i="38"/>
  <c r="E160" i="38"/>
  <c r="F160" i="38"/>
  <c r="A161" i="38"/>
  <c r="B161" i="38"/>
  <c r="C161" i="38"/>
  <c r="D161" i="38"/>
  <c r="E161" i="38"/>
  <c r="F161" i="38"/>
  <c r="A162" i="38"/>
  <c r="B162" i="38"/>
  <c r="C162" i="38"/>
  <c r="D162" i="38"/>
  <c r="E162" i="38"/>
  <c r="F162" i="38"/>
  <c r="A163" i="38"/>
  <c r="B163" i="38"/>
  <c r="C163" i="38"/>
  <c r="D163" i="38"/>
  <c r="E163" i="38"/>
  <c r="F163" i="38"/>
  <c r="A164" i="38"/>
  <c r="B164" i="38"/>
  <c r="C164" i="38"/>
  <c r="D164" i="38"/>
  <c r="E164" i="38"/>
  <c r="F164" i="38"/>
  <c r="A165" i="38"/>
  <c r="B165" i="38"/>
  <c r="C165" i="38"/>
  <c r="D165" i="38"/>
  <c r="E165" i="38"/>
  <c r="F165" i="38"/>
  <c r="A166" i="38"/>
  <c r="B166" i="38"/>
  <c r="C166" i="38"/>
  <c r="D166" i="38"/>
  <c r="E166" i="38"/>
  <c r="F166" i="38"/>
  <c r="A167" i="38"/>
  <c r="B167" i="38"/>
  <c r="C167" i="38"/>
  <c r="D167" i="38"/>
  <c r="E167" i="38"/>
  <c r="F167" i="38"/>
  <c r="A168" i="38"/>
  <c r="B168" i="38"/>
  <c r="C168" i="38"/>
  <c r="D168" i="38"/>
  <c r="E168" i="38"/>
  <c r="F168" i="38"/>
  <c r="A169" i="38"/>
  <c r="B169" i="38"/>
  <c r="C169" i="38"/>
  <c r="D169" i="38"/>
  <c r="E169" i="38"/>
  <c r="F169" i="38"/>
  <c r="A170" i="38"/>
  <c r="B170" i="38"/>
  <c r="C170" i="38"/>
  <c r="D170" i="38"/>
  <c r="E170" i="38"/>
  <c r="F170" i="38"/>
  <c r="A171" i="38"/>
  <c r="B171" i="38"/>
  <c r="C171" i="38"/>
  <c r="D171" i="38"/>
  <c r="E171" i="38"/>
  <c r="F171" i="38"/>
  <c r="A172" i="38"/>
  <c r="B172" i="38"/>
  <c r="C172" i="38"/>
  <c r="D172" i="38"/>
  <c r="E172" i="38"/>
  <c r="F172" i="38"/>
  <c r="A173" i="38"/>
  <c r="B173" i="38"/>
  <c r="C173" i="38"/>
  <c r="D173" i="38"/>
  <c r="E173" i="38"/>
  <c r="F173" i="38"/>
  <c r="A174" i="38"/>
  <c r="B174" i="38"/>
  <c r="C174" i="38"/>
  <c r="D174" i="38"/>
  <c r="E174" i="38"/>
  <c r="F174" i="38"/>
  <c r="A175" i="38"/>
  <c r="B175" i="38"/>
  <c r="C175" i="38"/>
  <c r="D175" i="38"/>
  <c r="E175" i="38"/>
  <c r="F175" i="38"/>
  <c r="A176" i="38"/>
  <c r="B176" i="38"/>
  <c r="C176" i="38"/>
  <c r="D176" i="38"/>
  <c r="E176" i="38"/>
  <c r="F176" i="38"/>
  <c r="A177" i="38"/>
  <c r="B177" i="38"/>
  <c r="C177" i="38"/>
  <c r="D177" i="38"/>
  <c r="E177" i="38"/>
  <c r="F177" i="38"/>
  <c r="A178" i="38"/>
  <c r="B178" i="38"/>
  <c r="C178" i="38"/>
  <c r="D178" i="38"/>
  <c r="E178" i="38"/>
  <c r="F178" i="38"/>
  <c r="A179" i="38"/>
  <c r="B179" i="38"/>
  <c r="C179" i="38"/>
  <c r="D179" i="38"/>
  <c r="E179" i="38"/>
  <c r="F179" i="38"/>
  <c r="A180" i="38"/>
  <c r="B180" i="38"/>
  <c r="C180" i="38"/>
  <c r="D180" i="38"/>
  <c r="E180" i="38"/>
  <c r="F180" i="38"/>
  <c r="A181" i="38"/>
  <c r="B181" i="38"/>
  <c r="C181" i="38"/>
  <c r="D181" i="38"/>
  <c r="E181" i="38"/>
  <c r="F181" i="38"/>
  <c r="A182" i="38"/>
  <c r="B182" i="38"/>
  <c r="C182" i="38"/>
  <c r="D182" i="38"/>
  <c r="E182" i="38"/>
  <c r="F182" i="38"/>
  <c r="A183" i="38"/>
  <c r="B183" i="38"/>
  <c r="C183" i="38"/>
  <c r="D183" i="38"/>
  <c r="E183" i="38"/>
  <c r="F183" i="38"/>
  <c r="A184" i="38"/>
  <c r="B184" i="38"/>
  <c r="C184" i="38"/>
  <c r="D184" i="38"/>
  <c r="E184" i="38"/>
  <c r="F184" i="38"/>
  <c r="A185" i="38"/>
  <c r="B185" i="38"/>
  <c r="C185" i="38"/>
  <c r="D185" i="38"/>
  <c r="E185" i="38"/>
  <c r="F185" i="38"/>
  <c r="A186" i="38"/>
  <c r="B186" i="38"/>
  <c r="C186" i="38"/>
  <c r="D186" i="38"/>
  <c r="E186" i="38"/>
  <c r="F186" i="38"/>
  <c r="A187" i="38"/>
  <c r="B187" i="38"/>
  <c r="C187" i="38"/>
  <c r="D187" i="38"/>
  <c r="E187" i="38"/>
  <c r="F187" i="38"/>
  <c r="A188" i="38"/>
  <c r="B188" i="38"/>
  <c r="C188" i="38"/>
  <c r="D188" i="38"/>
  <c r="E188" i="38"/>
  <c r="F188" i="38"/>
  <c r="A189" i="38"/>
  <c r="B189" i="38"/>
  <c r="C189" i="38"/>
  <c r="D189" i="38"/>
  <c r="E189" i="38"/>
  <c r="F189" i="38"/>
  <c r="A190" i="38"/>
  <c r="B190" i="38"/>
  <c r="C190" i="38"/>
  <c r="D190" i="38"/>
  <c r="E190" i="38"/>
  <c r="F190" i="38"/>
  <c r="A191" i="38"/>
  <c r="B191" i="38"/>
  <c r="C191" i="38"/>
  <c r="D191" i="38"/>
  <c r="E191" i="38"/>
  <c r="F191" i="38"/>
  <c r="A192" i="38"/>
  <c r="B192" i="38"/>
  <c r="C192" i="38"/>
  <c r="D192" i="38"/>
  <c r="E192" i="38"/>
  <c r="F192" i="38"/>
  <c r="A193" i="38"/>
  <c r="B193" i="38"/>
  <c r="C193" i="38"/>
  <c r="D193" i="38"/>
  <c r="E193" i="38"/>
  <c r="F193" i="38"/>
  <c r="A194" i="38"/>
  <c r="B194" i="38"/>
  <c r="C194" i="38"/>
  <c r="D194" i="38"/>
  <c r="E194" i="38"/>
  <c r="F194" i="38"/>
  <c r="A195" i="38"/>
  <c r="B195" i="38"/>
  <c r="C195" i="38"/>
  <c r="D195" i="38"/>
  <c r="E195" i="38"/>
  <c r="F195" i="38"/>
  <c r="A196" i="38"/>
  <c r="B196" i="38"/>
  <c r="C196" i="38"/>
  <c r="D196" i="38"/>
  <c r="E196" i="38"/>
  <c r="F196" i="38"/>
  <c r="A197" i="38"/>
  <c r="B197" i="38"/>
  <c r="C197" i="38"/>
  <c r="D197" i="38"/>
  <c r="E197" i="38"/>
  <c r="F197" i="38"/>
  <c r="A198" i="38"/>
  <c r="B198" i="38"/>
  <c r="C198" i="38"/>
  <c r="D198" i="38"/>
  <c r="E198" i="38"/>
  <c r="F198" i="38"/>
  <c r="A199" i="38"/>
  <c r="B199" i="38"/>
  <c r="C199" i="38"/>
  <c r="D199" i="38"/>
  <c r="E199" i="38"/>
  <c r="F199" i="38"/>
  <c r="A200" i="38"/>
  <c r="B200" i="38"/>
  <c r="C200" i="38"/>
  <c r="D200" i="38"/>
  <c r="E200" i="38"/>
  <c r="F200" i="38"/>
  <c r="A201" i="38"/>
  <c r="B201" i="38"/>
  <c r="C201" i="38"/>
  <c r="D201" i="38"/>
  <c r="E201" i="38"/>
  <c r="F201" i="38"/>
  <c r="A202" i="38"/>
  <c r="B202" i="38"/>
  <c r="C202" i="38"/>
  <c r="D202" i="38"/>
  <c r="E202" i="38"/>
  <c r="F202" i="38"/>
  <c r="A203" i="38"/>
  <c r="B203" i="38"/>
  <c r="C203" i="38"/>
  <c r="D203" i="38"/>
  <c r="E203" i="38"/>
  <c r="F203" i="38"/>
  <c r="A204" i="38"/>
  <c r="B204" i="38"/>
  <c r="C204" i="38"/>
  <c r="D204" i="38"/>
  <c r="E204" i="38"/>
  <c r="F204" i="38"/>
  <c r="A205" i="38"/>
  <c r="B205" i="38"/>
  <c r="C205" i="38"/>
  <c r="D205" i="38"/>
  <c r="E205" i="38"/>
  <c r="F205" i="38"/>
  <c r="A206" i="38"/>
  <c r="B206" i="38"/>
  <c r="C206" i="38"/>
  <c r="D206" i="38"/>
  <c r="E206" i="38"/>
  <c r="F206" i="38"/>
  <c r="A207" i="38"/>
  <c r="B207" i="38"/>
  <c r="C207" i="38"/>
  <c r="D207" i="38"/>
  <c r="E207" i="38"/>
  <c r="F207" i="38"/>
  <c r="A208" i="38"/>
  <c r="B208" i="38"/>
  <c r="C208" i="38"/>
  <c r="D208" i="38"/>
  <c r="E208" i="38"/>
  <c r="F208" i="38"/>
  <c r="A209" i="38"/>
  <c r="B209" i="38"/>
  <c r="C209" i="38"/>
  <c r="D209" i="38"/>
  <c r="E209" i="38"/>
  <c r="F209" i="38"/>
  <c r="A210" i="38"/>
  <c r="B210" i="38"/>
  <c r="C210" i="38"/>
  <c r="D210" i="38"/>
  <c r="E210" i="38"/>
  <c r="F210" i="38"/>
  <c r="A211" i="38"/>
  <c r="B211" i="38"/>
  <c r="C211" i="38"/>
  <c r="D211" i="38"/>
  <c r="E211" i="38"/>
  <c r="F211" i="38"/>
  <c r="A212" i="38"/>
  <c r="B212" i="38"/>
  <c r="C212" i="38"/>
  <c r="D212" i="38"/>
  <c r="E212" i="38"/>
  <c r="F212" i="38"/>
  <c r="A213" i="38"/>
  <c r="B213" i="38"/>
  <c r="C213" i="38"/>
  <c r="D213" i="38"/>
  <c r="E213" i="38"/>
  <c r="F213" i="38"/>
  <c r="A214" i="38"/>
  <c r="B214" i="38"/>
  <c r="C214" i="38"/>
  <c r="D214" i="38"/>
  <c r="E214" i="38"/>
  <c r="F214" i="38"/>
  <c r="A215" i="38"/>
  <c r="B215" i="38"/>
  <c r="C215" i="38"/>
  <c r="D215" i="38"/>
  <c r="E215" i="38"/>
  <c r="F215" i="38"/>
  <c r="A216" i="38"/>
  <c r="B216" i="38"/>
  <c r="C216" i="38"/>
  <c r="D216" i="38"/>
  <c r="E216" i="38"/>
  <c r="F216" i="38"/>
  <c r="A217" i="38"/>
  <c r="B217" i="38"/>
  <c r="C217" i="38"/>
  <c r="D217" i="38"/>
  <c r="E217" i="38"/>
  <c r="F217" i="38"/>
  <c r="A218" i="38"/>
  <c r="B218" i="38"/>
  <c r="C218" i="38"/>
  <c r="D218" i="38"/>
  <c r="E218" i="38"/>
  <c r="F218" i="38"/>
  <c r="A219" i="38"/>
  <c r="B219" i="38"/>
  <c r="C219" i="38"/>
  <c r="D219" i="38"/>
  <c r="E219" i="38"/>
  <c r="F219" i="38"/>
  <c r="A220" i="38"/>
  <c r="B220" i="38"/>
  <c r="C220" i="38"/>
  <c r="D220" i="38"/>
  <c r="E220" i="38"/>
  <c r="F220" i="38"/>
  <c r="A221" i="38"/>
  <c r="B221" i="38"/>
  <c r="C221" i="38"/>
  <c r="D221" i="38"/>
  <c r="E221" i="38"/>
  <c r="F221" i="38"/>
  <c r="A222" i="38"/>
  <c r="B222" i="38"/>
  <c r="C222" i="38"/>
  <c r="D222" i="38"/>
  <c r="E222" i="38"/>
  <c r="F222" i="38"/>
  <c r="A223" i="38"/>
  <c r="B223" i="38"/>
  <c r="C223" i="38"/>
  <c r="D223" i="38"/>
  <c r="E223" i="38"/>
  <c r="F223" i="38"/>
  <c r="A224" i="38"/>
  <c r="B224" i="38"/>
  <c r="C224" i="38"/>
  <c r="D224" i="38"/>
  <c r="E224" i="38"/>
  <c r="F224" i="38"/>
  <c r="A225" i="38"/>
  <c r="B225" i="38"/>
  <c r="C225" i="38"/>
  <c r="D225" i="38"/>
  <c r="E225" i="38"/>
  <c r="F225" i="38"/>
  <c r="A226" i="38"/>
  <c r="B226" i="38"/>
  <c r="C226" i="38"/>
  <c r="D226" i="38"/>
  <c r="E226" i="38"/>
  <c r="F226" i="38"/>
  <c r="A227" i="38"/>
  <c r="B227" i="38"/>
  <c r="C227" i="38"/>
  <c r="D227" i="38"/>
  <c r="E227" i="38"/>
  <c r="F227" i="38"/>
  <c r="A228" i="38"/>
  <c r="B228" i="38"/>
  <c r="C228" i="38"/>
  <c r="D228" i="38"/>
  <c r="E228" i="38"/>
  <c r="F228" i="38"/>
  <c r="A229" i="38"/>
  <c r="B229" i="38"/>
  <c r="C229" i="38"/>
  <c r="D229" i="38"/>
  <c r="E229" i="38"/>
  <c r="F229" i="38"/>
  <c r="A230" i="38"/>
  <c r="B230" i="38"/>
  <c r="C230" i="38"/>
  <c r="D230" i="38"/>
  <c r="E230" i="38"/>
  <c r="F230" i="38"/>
  <c r="A231" i="38"/>
  <c r="B231" i="38"/>
  <c r="C231" i="38"/>
  <c r="D231" i="38"/>
  <c r="E231" i="38"/>
  <c r="F231" i="38"/>
  <c r="A232" i="38"/>
  <c r="B232" i="38"/>
  <c r="C232" i="38"/>
  <c r="D232" i="38"/>
  <c r="E232" i="38"/>
  <c r="F232" i="38"/>
  <c r="A233" i="38"/>
  <c r="B233" i="38"/>
  <c r="C233" i="38"/>
  <c r="D233" i="38"/>
  <c r="E233" i="38"/>
  <c r="F233" i="38"/>
  <c r="A234" i="38"/>
  <c r="B234" i="38"/>
  <c r="C234" i="38"/>
  <c r="D234" i="38"/>
  <c r="E234" i="38"/>
  <c r="F234" i="38"/>
  <c r="A235" i="38"/>
  <c r="B235" i="38"/>
  <c r="C235" i="38"/>
  <c r="D235" i="38"/>
  <c r="E235" i="38"/>
  <c r="F235" i="38"/>
  <c r="A236" i="38"/>
  <c r="B236" i="38"/>
  <c r="C236" i="38"/>
  <c r="D236" i="38"/>
  <c r="E236" i="38"/>
  <c r="F236" i="38"/>
  <c r="A237" i="38"/>
  <c r="B237" i="38"/>
  <c r="C237" i="38"/>
  <c r="D237" i="38"/>
  <c r="E237" i="38"/>
  <c r="F237" i="38"/>
  <c r="A238" i="38"/>
  <c r="B238" i="38"/>
  <c r="C238" i="38"/>
  <c r="D238" i="38"/>
  <c r="E238" i="38"/>
  <c r="F238" i="38"/>
  <c r="A239" i="38"/>
  <c r="B239" i="38"/>
  <c r="C239" i="38"/>
  <c r="D239" i="38"/>
  <c r="E239" i="38"/>
  <c r="F239" i="38"/>
  <c r="A240" i="38"/>
  <c r="B240" i="38"/>
  <c r="C240" i="38"/>
  <c r="D240" i="38"/>
  <c r="E240" i="38"/>
  <c r="F240" i="38"/>
  <c r="A241" i="38"/>
  <c r="B241" i="38"/>
  <c r="C241" i="38"/>
  <c r="D241" i="38"/>
  <c r="E241" i="38"/>
  <c r="F241" i="38"/>
  <c r="A242" i="38"/>
  <c r="B242" i="38"/>
  <c r="C242" i="38"/>
  <c r="D242" i="38"/>
  <c r="E242" i="38"/>
  <c r="F242" i="38"/>
  <c r="A243" i="38"/>
  <c r="B243" i="38"/>
  <c r="C243" i="38"/>
  <c r="D243" i="38"/>
  <c r="E243" i="38"/>
  <c r="F243" i="38"/>
  <c r="A244" i="38"/>
  <c r="B244" i="38"/>
  <c r="C244" i="38"/>
  <c r="D244" i="38"/>
  <c r="E244" i="38"/>
  <c r="F244" i="38"/>
  <c r="A245" i="38"/>
  <c r="B245" i="38"/>
  <c r="C245" i="38"/>
  <c r="D245" i="38"/>
  <c r="E245" i="38"/>
  <c r="F245" i="38"/>
  <c r="A246" i="38"/>
  <c r="B246" i="38"/>
  <c r="C246" i="38"/>
  <c r="D246" i="38"/>
  <c r="E246" i="38"/>
  <c r="F246" i="38"/>
  <c r="A247" i="38"/>
  <c r="B247" i="38"/>
  <c r="C247" i="38"/>
  <c r="D247" i="38"/>
  <c r="E247" i="38"/>
  <c r="F247" i="38"/>
  <c r="A248" i="38"/>
  <c r="B248" i="38"/>
  <c r="C248" i="38"/>
  <c r="D248" i="38"/>
  <c r="E248" i="38"/>
  <c r="F248" i="38"/>
  <c r="A249" i="38"/>
  <c r="B249" i="38"/>
  <c r="C249" i="38"/>
  <c r="D249" i="38"/>
  <c r="E249" i="38"/>
  <c r="F249" i="38"/>
  <c r="A250" i="38"/>
  <c r="B250" i="38"/>
  <c r="C250" i="38"/>
  <c r="D250" i="38"/>
  <c r="E250" i="38"/>
  <c r="F250" i="38"/>
  <c r="A251" i="38"/>
  <c r="B251" i="38"/>
  <c r="C251" i="38"/>
  <c r="D251" i="38"/>
  <c r="E251" i="38"/>
  <c r="F251" i="38"/>
  <c r="A252" i="38"/>
  <c r="B252" i="38"/>
  <c r="C252" i="38"/>
  <c r="D252" i="38"/>
  <c r="E252" i="38"/>
  <c r="F252" i="38"/>
  <c r="A253" i="38"/>
  <c r="B253" i="38"/>
  <c r="C253" i="38"/>
  <c r="D253" i="38"/>
  <c r="E253" i="38"/>
  <c r="F253" i="38"/>
  <c r="A254" i="38"/>
  <c r="B254" i="38"/>
  <c r="C254" i="38"/>
  <c r="D254" i="38"/>
  <c r="E254" i="38"/>
  <c r="F254" i="38"/>
  <c r="A255" i="38"/>
  <c r="B255" i="38"/>
  <c r="C255" i="38"/>
  <c r="D255" i="38"/>
  <c r="E255" i="38"/>
  <c r="F255" i="38"/>
  <c r="A256" i="38"/>
  <c r="B256" i="38"/>
  <c r="C256" i="38"/>
  <c r="D256" i="38"/>
  <c r="E256" i="38"/>
  <c r="F256" i="38"/>
  <c r="A257" i="38"/>
  <c r="B257" i="38"/>
  <c r="C257" i="38"/>
  <c r="D257" i="38"/>
  <c r="E257" i="38"/>
  <c r="F257" i="38"/>
  <c r="A258" i="38"/>
  <c r="B258" i="38"/>
  <c r="C258" i="38"/>
  <c r="D258" i="38"/>
  <c r="E258" i="38"/>
  <c r="F258" i="38"/>
  <c r="A259" i="38"/>
  <c r="B259" i="38"/>
  <c r="C259" i="38"/>
  <c r="D259" i="38"/>
  <c r="E259" i="38"/>
  <c r="F259" i="38"/>
  <c r="A260" i="38"/>
  <c r="B260" i="38"/>
  <c r="C260" i="38"/>
  <c r="D260" i="38"/>
  <c r="E260" i="38"/>
  <c r="F260" i="38"/>
  <c r="A261" i="38"/>
  <c r="B261" i="38"/>
  <c r="C261" i="38"/>
  <c r="D261" i="38"/>
  <c r="E261" i="38"/>
  <c r="F261" i="38"/>
  <c r="A262" i="38"/>
  <c r="B262" i="38"/>
  <c r="C262" i="38"/>
  <c r="D262" i="38"/>
  <c r="E262" i="38"/>
  <c r="F262" i="38"/>
  <c r="A263" i="38"/>
  <c r="B263" i="38"/>
  <c r="C263" i="38"/>
  <c r="D263" i="38"/>
  <c r="E263" i="38"/>
  <c r="F263" i="38"/>
  <c r="A264" i="38"/>
  <c r="B264" i="38"/>
  <c r="C264" i="38"/>
  <c r="D264" i="38"/>
  <c r="E264" i="38"/>
  <c r="F264" i="38"/>
  <c r="A265" i="38"/>
  <c r="B265" i="38"/>
  <c r="C265" i="38"/>
  <c r="D265" i="38"/>
  <c r="E265" i="38"/>
  <c r="F265" i="38"/>
  <c r="A266" i="38"/>
  <c r="B266" i="38"/>
  <c r="C266" i="38"/>
  <c r="D266" i="38"/>
  <c r="E266" i="38"/>
  <c r="F266" i="38"/>
  <c r="A267" i="38"/>
  <c r="B267" i="38"/>
  <c r="C267" i="38"/>
  <c r="D267" i="38"/>
  <c r="E267" i="38"/>
  <c r="F267" i="38"/>
  <c r="A268" i="38"/>
  <c r="B268" i="38"/>
  <c r="C268" i="38"/>
  <c r="D268" i="38"/>
  <c r="E268" i="38"/>
  <c r="F268" i="38"/>
  <c r="A269" i="38"/>
  <c r="B269" i="38"/>
  <c r="C269" i="38"/>
  <c r="D269" i="38"/>
  <c r="E269" i="38"/>
  <c r="F269" i="38"/>
  <c r="A270" i="38"/>
  <c r="B270" i="38"/>
  <c r="C270" i="38"/>
  <c r="D270" i="38"/>
  <c r="E270" i="38"/>
  <c r="F270" i="38"/>
  <c r="A271" i="38"/>
  <c r="B271" i="38"/>
  <c r="C271" i="38"/>
  <c r="D271" i="38"/>
  <c r="E271" i="38"/>
  <c r="F271" i="38"/>
  <c r="A272" i="38"/>
  <c r="B272" i="38"/>
  <c r="C272" i="38"/>
  <c r="D272" i="38"/>
  <c r="E272" i="38"/>
  <c r="F272" i="38"/>
  <c r="A273" i="38"/>
  <c r="B273" i="38"/>
  <c r="C273" i="38"/>
  <c r="D273" i="38"/>
  <c r="E273" i="38"/>
  <c r="F273" i="38"/>
  <c r="A274" i="38"/>
  <c r="B274" i="38"/>
  <c r="C274" i="38"/>
  <c r="D274" i="38"/>
  <c r="E274" i="38"/>
  <c r="F274" i="38"/>
  <c r="A275" i="38"/>
  <c r="B275" i="38"/>
  <c r="C275" i="38"/>
  <c r="D275" i="38"/>
  <c r="E275" i="38"/>
  <c r="F275" i="38"/>
  <c r="A276" i="38"/>
  <c r="B276" i="38"/>
  <c r="C276" i="38"/>
  <c r="D276" i="38"/>
  <c r="E276" i="38"/>
  <c r="F276" i="38"/>
  <c r="A277" i="38"/>
  <c r="B277" i="38"/>
  <c r="C277" i="38"/>
  <c r="D277" i="38"/>
  <c r="E277" i="38"/>
  <c r="F277" i="38"/>
  <c r="A278" i="38"/>
  <c r="B278" i="38"/>
  <c r="C278" i="38"/>
  <c r="D278" i="38"/>
  <c r="E278" i="38"/>
  <c r="F278" i="38"/>
  <c r="A279" i="38"/>
  <c r="B279" i="38"/>
  <c r="C279" i="38"/>
  <c r="D279" i="38"/>
  <c r="E279" i="38"/>
  <c r="F279" i="38"/>
  <c r="A280" i="38"/>
  <c r="B280" i="38"/>
  <c r="C280" i="38"/>
  <c r="D280" i="38"/>
  <c r="E280" i="38"/>
  <c r="F280" i="38"/>
  <c r="A281" i="38"/>
  <c r="B281" i="38"/>
  <c r="C281" i="38"/>
  <c r="D281" i="38"/>
  <c r="E281" i="38"/>
  <c r="F281" i="38"/>
  <c r="A282" i="38"/>
  <c r="B282" i="38"/>
  <c r="C282" i="38"/>
  <c r="D282" i="38"/>
  <c r="E282" i="38"/>
  <c r="F282" i="38"/>
  <c r="A283" i="38"/>
  <c r="B283" i="38"/>
  <c r="C283" i="38"/>
  <c r="D283" i="38"/>
  <c r="E283" i="38"/>
  <c r="F283" i="38"/>
  <c r="A284" i="38"/>
  <c r="B284" i="38"/>
  <c r="C284" i="38"/>
  <c r="D284" i="38"/>
  <c r="E284" i="38"/>
  <c r="F284" i="38"/>
  <c r="A285" i="38"/>
  <c r="B285" i="38"/>
  <c r="C285" i="38"/>
  <c r="D285" i="38"/>
  <c r="E285" i="38"/>
  <c r="F285" i="38"/>
  <c r="A286" i="38"/>
  <c r="B286" i="38"/>
  <c r="C286" i="38"/>
  <c r="D286" i="38"/>
  <c r="E286" i="38"/>
  <c r="F286" i="38"/>
  <c r="A287" i="38"/>
  <c r="B287" i="38"/>
  <c r="C287" i="38"/>
  <c r="D287" i="38"/>
  <c r="E287" i="38"/>
  <c r="F287" i="38"/>
  <c r="A288" i="38"/>
  <c r="B288" i="38"/>
  <c r="C288" i="38"/>
  <c r="D288" i="38"/>
  <c r="E288" i="38"/>
  <c r="F288" i="38"/>
  <c r="A289" i="38"/>
  <c r="B289" i="38"/>
  <c r="C289" i="38"/>
  <c r="D289" i="38"/>
  <c r="E289" i="38"/>
  <c r="F289" i="38"/>
  <c r="A290" i="38"/>
  <c r="B290" i="38"/>
  <c r="C290" i="38"/>
  <c r="D290" i="38"/>
  <c r="E290" i="38"/>
  <c r="F290" i="38"/>
  <c r="A291" i="38"/>
  <c r="B291" i="38"/>
  <c r="C291" i="38"/>
  <c r="D291" i="38"/>
  <c r="E291" i="38"/>
  <c r="F291" i="38"/>
  <c r="A292" i="38"/>
  <c r="B292" i="38"/>
  <c r="C292" i="38"/>
  <c r="D292" i="38"/>
  <c r="E292" i="38"/>
  <c r="F292" i="38"/>
  <c r="A293" i="38"/>
  <c r="B293" i="38"/>
  <c r="C293" i="38"/>
  <c r="D293" i="38"/>
  <c r="E293" i="38"/>
  <c r="F293" i="38"/>
  <c r="A294" i="38"/>
  <c r="B294" i="38"/>
  <c r="C294" i="38"/>
  <c r="D294" i="38"/>
  <c r="E294" i="38"/>
  <c r="F294" i="38"/>
  <c r="A295" i="38"/>
  <c r="B295" i="38"/>
  <c r="C295" i="38"/>
  <c r="D295" i="38"/>
  <c r="E295" i="38"/>
  <c r="F295" i="38"/>
  <c r="A296" i="38"/>
  <c r="B296" i="38"/>
  <c r="C296" i="38"/>
  <c r="D296" i="38"/>
  <c r="E296" i="38"/>
  <c r="F296" i="38"/>
  <c r="A297" i="38"/>
  <c r="B297" i="38"/>
  <c r="C297" i="38"/>
  <c r="D297" i="38"/>
  <c r="E297" i="38"/>
  <c r="F297" i="38"/>
  <c r="A298" i="38"/>
  <c r="B298" i="38"/>
  <c r="C298" i="38"/>
  <c r="D298" i="38"/>
  <c r="E298" i="38"/>
  <c r="F298" i="38"/>
  <c r="A299" i="38"/>
  <c r="B299" i="38"/>
  <c r="C299" i="38"/>
  <c r="D299" i="38"/>
  <c r="E299" i="38"/>
  <c r="F299" i="38"/>
  <c r="A300" i="38"/>
  <c r="B300" i="38"/>
  <c r="C300" i="38"/>
  <c r="D300" i="38"/>
  <c r="E300" i="38"/>
  <c r="F300" i="38"/>
  <c r="A301" i="38"/>
  <c r="B301" i="38"/>
  <c r="C301" i="38"/>
  <c r="D301" i="38"/>
  <c r="E301" i="38"/>
  <c r="F301" i="38"/>
  <c r="A302" i="38"/>
  <c r="B302" i="38"/>
  <c r="C302" i="38"/>
  <c r="D302" i="38"/>
  <c r="E302" i="38"/>
  <c r="F302" i="38"/>
  <c r="A303" i="38"/>
  <c r="B303" i="38"/>
  <c r="C303" i="38"/>
  <c r="D303" i="38"/>
  <c r="E303" i="38"/>
  <c r="F303" i="38"/>
  <c r="A304" i="38"/>
  <c r="B304" i="38"/>
  <c r="C304" i="38"/>
  <c r="D304" i="38"/>
  <c r="E304" i="38"/>
  <c r="F304" i="38"/>
  <c r="A305" i="38"/>
  <c r="B305" i="38"/>
  <c r="C305" i="38"/>
  <c r="D305" i="38"/>
  <c r="E305" i="38"/>
  <c r="F305" i="38"/>
  <c r="A306" i="38"/>
  <c r="B306" i="38"/>
  <c r="C306" i="38"/>
  <c r="D306" i="38"/>
  <c r="E306" i="38"/>
  <c r="F306" i="38"/>
  <c r="A307" i="38"/>
  <c r="B307" i="38"/>
  <c r="C307" i="38"/>
  <c r="D307" i="38"/>
  <c r="E307" i="38"/>
  <c r="F307" i="38"/>
  <c r="A308" i="38"/>
  <c r="B308" i="38"/>
  <c r="C308" i="38"/>
  <c r="D308" i="38"/>
  <c r="E308" i="38"/>
  <c r="F308" i="38"/>
  <c r="A309" i="38"/>
  <c r="B309" i="38"/>
  <c r="C309" i="38"/>
  <c r="D309" i="38"/>
  <c r="E309" i="38"/>
  <c r="F309" i="38"/>
  <c r="A310" i="38"/>
  <c r="B310" i="38"/>
  <c r="C310" i="38"/>
  <c r="D310" i="38"/>
  <c r="E310" i="38"/>
  <c r="F310" i="38"/>
  <c r="A311" i="38"/>
  <c r="B311" i="38"/>
  <c r="C311" i="38"/>
  <c r="D311" i="38"/>
  <c r="E311" i="38"/>
  <c r="F311" i="38"/>
  <c r="A312" i="38"/>
  <c r="B312" i="38"/>
  <c r="C312" i="38"/>
  <c r="D312" i="38"/>
  <c r="E312" i="38"/>
  <c r="F312" i="38"/>
  <c r="A313" i="38"/>
  <c r="B313" i="38"/>
  <c r="C313" i="38"/>
  <c r="D313" i="38"/>
  <c r="E313" i="38"/>
  <c r="F313" i="38"/>
  <c r="A314" i="38"/>
  <c r="B314" i="38"/>
  <c r="C314" i="38"/>
  <c r="D314" i="38"/>
  <c r="E314" i="38"/>
  <c r="F314" i="38"/>
  <c r="A315" i="38"/>
  <c r="B315" i="38"/>
  <c r="C315" i="38"/>
  <c r="D315" i="38"/>
  <c r="E315" i="38"/>
  <c r="F315" i="38"/>
  <c r="A316" i="38"/>
  <c r="B316" i="38"/>
  <c r="C316" i="38"/>
  <c r="D316" i="38"/>
  <c r="E316" i="38"/>
  <c r="F316" i="38"/>
  <c r="A317" i="38"/>
  <c r="B317" i="38"/>
  <c r="C317" i="38"/>
  <c r="D317" i="38"/>
  <c r="E317" i="38"/>
  <c r="F317" i="38"/>
  <c r="A318" i="38"/>
  <c r="B318" i="38"/>
  <c r="C318" i="38"/>
  <c r="D318" i="38"/>
  <c r="E318" i="38"/>
  <c r="F318" i="38"/>
  <c r="A319" i="38"/>
  <c r="B319" i="38"/>
  <c r="C319" i="38"/>
  <c r="D319" i="38"/>
  <c r="E319" i="38"/>
  <c r="F319" i="38"/>
  <c r="A320" i="38"/>
  <c r="B320" i="38"/>
  <c r="C320" i="38"/>
  <c r="D320" i="38"/>
  <c r="E320" i="38"/>
  <c r="F320" i="38"/>
  <c r="A321" i="38"/>
  <c r="B321" i="38"/>
  <c r="C321" i="38"/>
  <c r="D321" i="38"/>
  <c r="E321" i="38"/>
  <c r="F321" i="38"/>
  <c r="A322" i="38"/>
  <c r="B322" i="38"/>
  <c r="C322" i="38"/>
  <c r="D322" i="38"/>
  <c r="E322" i="38"/>
  <c r="F322" i="38"/>
  <c r="A323" i="38"/>
  <c r="B323" i="38"/>
  <c r="C323" i="38"/>
  <c r="D323" i="38"/>
  <c r="E323" i="38"/>
  <c r="F323" i="38"/>
  <c r="A324" i="38"/>
  <c r="B324" i="38"/>
  <c r="C324" i="38"/>
  <c r="D324" i="38"/>
  <c r="E324" i="38"/>
  <c r="F324" i="38"/>
  <c r="A325" i="38"/>
  <c r="B325" i="38"/>
  <c r="C325" i="38"/>
  <c r="D325" i="38"/>
  <c r="E325" i="38"/>
  <c r="F325" i="38"/>
  <c r="A326" i="38"/>
  <c r="B326" i="38"/>
  <c r="C326" i="38"/>
  <c r="D326" i="38"/>
  <c r="E326" i="38"/>
  <c r="F326" i="38"/>
  <c r="A327" i="38"/>
  <c r="B327" i="38"/>
  <c r="C327" i="38"/>
  <c r="D327" i="38"/>
  <c r="E327" i="38"/>
  <c r="F327" i="38"/>
  <c r="A328" i="38"/>
  <c r="B328" i="38"/>
  <c r="C328" i="38"/>
  <c r="D328" i="38"/>
  <c r="E328" i="38"/>
  <c r="F328" i="38"/>
  <c r="A329" i="38"/>
  <c r="B329" i="38"/>
  <c r="C329" i="38"/>
  <c r="D329" i="38"/>
  <c r="E329" i="38"/>
  <c r="F329" i="38"/>
  <c r="A330" i="38"/>
  <c r="B330" i="38"/>
  <c r="C330" i="38"/>
  <c r="D330" i="38"/>
  <c r="E330" i="38"/>
  <c r="F330" i="38"/>
  <c r="A331" i="38"/>
  <c r="B331" i="38"/>
  <c r="C331" i="38"/>
  <c r="D331" i="38"/>
  <c r="E331" i="38"/>
  <c r="F331" i="38"/>
  <c r="A332" i="38"/>
  <c r="B332" i="38"/>
  <c r="C332" i="38"/>
  <c r="D332" i="38"/>
  <c r="E332" i="38"/>
  <c r="F332" i="38"/>
  <c r="A333" i="38"/>
  <c r="B333" i="38"/>
  <c r="C333" i="38"/>
  <c r="D333" i="38"/>
  <c r="E333" i="38"/>
  <c r="F333" i="38"/>
  <c r="A334" i="38"/>
  <c r="B334" i="38"/>
  <c r="C334" i="38"/>
  <c r="D334" i="38"/>
  <c r="E334" i="38"/>
  <c r="F334" i="38"/>
  <c r="A335" i="38"/>
  <c r="B335" i="38"/>
  <c r="C335" i="38"/>
  <c r="D335" i="38"/>
  <c r="E335" i="38"/>
  <c r="F335" i="38"/>
  <c r="A336" i="38"/>
  <c r="B336" i="38"/>
  <c r="C336" i="38"/>
  <c r="D336" i="38"/>
  <c r="E336" i="38"/>
  <c r="F336" i="38"/>
  <c r="A337" i="38"/>
  <c r="B337" i="38"/>
  <c r="C337" i="38"/>
  <c r="D337" i="38"/>
  <c r="E337" i="38"/>
  <c r="F337" i="38"/>
  <c r="A338" i="38"/>
  <c r="B338" i="38"/>
  <c r="C338" i="38"/>
  <c r="D338" i="38"/>
  <c r="E338" i="38"/>
  <c r="F338" i="38"/>
  <c r="A339" i="38"/>
  <c r="B339" i="38"/>
  <c r="C339" i="38"/>
  <c r="D339" i="38"/>
  <c r="E339" i="38"/>
  <c r="F339" i="38"/>
  <c r="A340" i="38"/>
  <c r="B340" i="38"/>
  <c r="C340" i="38"/>
  <c r="D340" i="38"/>
  <c r="E340" i="38"/>
  <c r="F340" i="38"/>
  <c r="A341" i="38"/>
  <c r="B341" i="38"/>
  <c r="C341" i="38"/>
  <c r="D341" i="38"/>
  <c r="E341" i="38"/>
  <c r="F341" i="38"/>
  <c r="A342" i="38"/>
  <c r="B342" i="38"/>
  <c r="C342" i="38"/>
  <c r="D342" i="38"/>
  <c r="E342" i="38"/>
  <c r="F342" i="38"/>
  <c r="A343" i="38"/>
  <c r="B343" i="38"/>
  <c r="C343" i="38"/>
  <c r="D343" i="38"/>
  <c r="E343" i="38"/>
  <c r="F343" i="38"/>
  <c r="A344" i="38"/>
  <c r="B344" i="38"/>
  <c r="C344" i="38"/>
  <c r="D344" i="38"/>
  <c r="E344" i="38"/>
  <c r="F344" i="38"/>
  <c r="A345" i="38"/>
  <c r="B345" i="38"/>
  <c r="C345" i="38"/>
  <c r="D345" i="38"/>
  <c r="E345" i="38"/>
  <c r="F345" i="38"/>
  <c r="A346" i="38"/>
  <c r="B346" i="38"/>
  <c r="C346" i="38"/>
  <c r="D346" i="38"/>
  <c r="E346" i="38"/>
  <c r="F346" i="38"/>
  <c r="A347" i="38"/>
  <c r="B347" i="38"/>
  <c r="C347" i="38"/>
  <c r="D347" i="38"/>
  <c r="E347" i="38"/>
  <c r="F347" i="38"/>
  <c r="A348" i="38"/>
  <c r="B348" i="38"/>
  <c r="C348" i="38"/>
  <c r="D348" i="38"/>
  <c r="E348" i="38"/>
  <c r="F348" i="38"/>
  <c r="A349" i="38"/>
  <c r="B349" i="38"/>
  <c r="C349" i="38"/>
  <c r="D349" i="38"/>
  <c r="E349" i="38"/>
  <c r="F349" i="38"/>
  <c r="A350" i="38"/>
  <c r="B350" i="38"/>
  <c r="C350" i="38"/>
  <c r="D350" i="38"/>
  <c r="E350" i="38"/>
  <c r="F350" i="38"/>
  <c r="A351" i="38"/>
  <c r="B351" i="38"/>
  <c r="C351" i="38"/>
  <c r="D351" i="38"/>
  <c r="E351" i="38"/>
  <c r="F351" i="38"/>
  <c r="A352" i="38"/>
  <c r="B352" i="38"/>
  <c r="C352" i="38"/>
  <c r="D352" i="38"/>
  <c r="E352" i="38"/>
  <c r="F352" i="38"/>
  <c r="A353" i="38"/>
  <c r="B353" i="38"/>
  <c r="C353" i="38"/>
  <c r="D353" i="38"/>
  <c r="E353" i="38"/>
  <c r="F353" i="38"/>
  <c r="A354" i="38"/>
  <c r="B354" i="38"/>
  <c r="C354" i="38"/>
  <c r="D354" i="38"/>
  <c r="E354" i="38"/>
  <c r="F354" i="38"/>
  <c r="A355" i="38"/>
  <c r="B355" i="38"/>
  <c r="C355" i="38"/>
  <c r="D355" i="38"/>
  <c r="E355" i="38"/>
  <c r="F355" i="38"/>
  <c r="A356" i="38"/>
  <c r="B356" i="38"/>
  <c r="C356" i="38"/>
  <c r="D356" i="38"/>
  <c r="E356" i="38"/>
  <c r="F356" i="38"/>
  <c r="A357" i="38"/>
  <c r="B357" i="38"/>
  <c r="C357" i="38"/>
  <c r="D357" i="38"/>
  <c r="E357" i="38"/>
  <c r="F357" i="38"/>
  <c r="A358" i="38"/>
  <c r="B358" i="38"/>
  <c r="C358" i="38"/>
  <c r="D358" i="38"/>
  <c r="E358" i="38"/>
  <c r="F358" i="38"/>
  <c r="A359" i="38"/>
  <c r="B359" i="38"/>
  <c r="C359" i="38"/>
  <c r="D359" i="38"/>
  <c r="E359" i="38"/>
  <c r="F359" i="38"/>
  <c r="A360" i="38"/>
  <c r="B360" i="38"/>
  <c r="C360" i="38"/>
  <c r="D360" i="38"/>
  <c r="E360" i="38"/>
  <c r="F360" i="38"/>
  <c r="A361" i="38"/>
  <c r="B361" i="38"/>
  <c r="C361" i="38"/>
  <c r="D361" i="38"/>
  <c r="E361" i="38"/>
  <c r="F361" i="38"/>
  <c r="A362" i="38"/>
  <c r="B362" i="38"/>
  <c r="C362" i="38"/>
  <c r="D362" i="38"/>
  <c r="E362" i="38"/>
  <c r="F362" i="38"/>
  <c r="A363" i="38"/>
  <c r="B363" i="38"/>
  <c r="C363" i="38"/>
  <c r="D363" i="38"/>
  <c r="E363" i="38"/>
  <c r="F363" i="38"/>
  <c r="A364" i="38"/>
  <c r="B364" i="38"/>
  <c r="C364" i="38"/>
  <c r="D364" i="38"/>
  <c r="E364" i="38"/>
  <c r="F364" i="38"/>
  <c r="A365" i="38"/>
  <c r="B365" i="38"/>
  <c r="C365" i="38"/>
  <c r="D365" i="38"/>
  <c r="E365" i="38"/>
  <c r="F365" i="38"/>
  <c r="A366" i="38"/>
  <c r="B366" i="38"/>
  <c r="C366" i="38"/>
  <c r="D366" i="38"/>
  <c r="E366" i="38"/>
  <c r="F366" i="38"/>
  <c r="A367" i="38"/>
  <c r="B367" i="38"/>
  <c r="C367" i="38"/>
  <c r="D367" i="38"/>
  <c r="E367" i="38"/>
  <c r="F367" i="38"/>
  <c r="A368" i="38"/>
  <c r="B368" i="38"/>
  <c r="C368" i="38"/>
  <c r="D368" i="38"/>
  <c r="E368" i="38"/>
  <c r="F368" i="38"/>
  <c r="A369" i="38"/>
  <c r="B369" i="38"/>
  <c r="C369" i="38"/>
  <c r="D369" i="38"/>
  <c r="E369" i="38"/>
  <c r="F369" i="38"/>
  <c r="A370" i="38"/>
  <c r="B370" i="38"/>
  <c r="C370" i="38"/>
  <c r="D370" i="38"/>
  <c r="E370" i="38"/>
  <c r="F370" i="38"/>
  <c r="A371" i="38"/>
  <c r="B371" i="38"/>
  <c r="C371" i="38"/>
  <c r="D371" i="38"/>
  <c r="E371" i="38"/>
  <c r="F371" i="38"/>
  <c r="A372" i="38"/>
  <c r="B372" i="38"/>
  <c r="C372" i="38"/>
  <c r="D372" i="38"/>
  <c r="E372" i="38"/>
  <c r="F372" i="38"/>
  <c r="A373" i="38"/>
  <c r="B373" i="38"/>
  <c r="C373" i="38"/>
  <c r="D373" i="38"/>
  <c r="E373" i="38"/>
  <c r="F373" i="38"/>
  <c r="A374" i="38"/>
  <c r="B374" i="38"/>
  <c r="C374" i="38"/>
  <c r="D374" i="38"/>
  <c r="E374" i="38"/>
  <c r="F374" i="38"/>
  <c r="A375" i="38"/>
  <c r="B375" i="38"/>
  <c r="C375" i="38"/>
  <c r="D375" i="38"/>
  <c r="E375" i="38"/>
  <c r="F375" i="38"/>
  <c r="A376" i="38"/>
  <c r="B376" i="38"/>
  <c r="C376" i="38"/>
  <c r="D376" i="38"/>
  <c r="E376" i="38"/>
  <c r="F376" i="38"/>
  <c r="A377" i="38"/>
  <c r="B377" i="38"/>
  <c r="C377" i="38"/>
  <c r="D377" i="38"/>
  <c r="E377" i="38"/>
  <c r="F377" i="38"/>
  <c r="A378" i="38"/>
  <c r="B378" i="38"/>
  <c r="C378" i="38"/>
  <c r="D378" i="38"/>
  <c r="E378" i="38"/>
  <c r="F378" i="38"/>
  <c r="A379" i="38"/>
  <c r="B379" i="38"/>
  <c r="C379" i="38"/>
  <c r="D379" i="38"/>
  <c r="E379" i="38"/>
  <c r="F379" i="38"/>
  <c r="A380" i="38"/>
  <c r="B380" i="38"/>
  <c r="C380" i="38"/>
  <c r="D380" i="38"/>
  <c r="E380" i="38"/>
  <c r="F380" i="38"/>
  <c r="A381" i="38"/>
  <c r="B381" i="38"/>
  <c r="C381" i="38"/>
  <c r="D381" i="38"/>
  <c r="E381" i="38"/>
  <c r="F381" i="38"/>
  <c r="A382" i="38"/>
  <c r="B382" i="38"/>
  <c r="C382" i="38"/>
  <c r="D382" i="38"/>
  <c r="E382" i="38"/>
  <c r="F382" i="38"/>
  <c r="A383" i="38"/>
  <c r="B383" i="38"/>
  <c r="C383" i="38"/>
  <c r="D383" i="38"/>
  <c r="E383" i="38"/>
  <c r="F383" i="38"/>
  <c r="A384" i="38"/>
  <c r="B384" i="38"/>
  <c r="C384" i="38"/>
  <c r="D384" i="38"/>
  <c r="E384" i="38"/>
  <c r="F384" i="38"/>
  <c r="A385" i="38"/>
  <c r="B385" i="38"/>
  <c r="C385" i="38"/>
  <c r="D385" i="38"/>
  <c r="E385" i="38"/>
  <c r="F385" i="38"/>
  <c r="A386" i="38"/>
  <c r="B386" i="38"/>
  <c r="C386" i="38"/>
  <c r="D386" i="38"/>
  <c r="E386" i="38"/>
  <c r="F386" i="38"/>
  <c r="A387" i="38"/>
  <c r="B387" i="38"/>
  <c r="C387" i="38"/>
  <c r="D387" i="38"/>
  <c r="E387" i="38"/>
  <c r="F387" i="38"/>
  <c r="A388" i="38"/>
  <c r="B388" i="38"/>
  <c r="C388" i="38"/>
  <c r="D388" i="38"/>
  <c r="E388" i="38"/>
  <c r="F388" i="38"/>
  <c r="A389" i="38"/>
  <c r="B389" i="38"/>
  <c r="C389" i="38"/>
  <c r="D389" i="38"/>
  <c r="E389" i="38"/>
  <c r="F389" i="38"/>
  <c r="A390" i="38"/>
  <c r="B390" i="38"/>
  <c r="C390" i="38"/>
  <c r="D390" i="38"/>
  <c r="E390" i="38"/>
  <c r="F390" i="38"/>
  <c r="A391" i="38"/>
  <c r="B391" i="38"/>
  <c r="C391" i="38"/>
  <c r="D391" i="38"/>
  <c r="E391" i="38"/>
  <c r="F391" i="38"/>
  <c r="A392" i="38"/>
  <c r="B392" i="38"/>
  <c r="C392" i="38"/>
  <c r="D392" i="38"/>
  <c r="E392" i="38"/>
  <c r="F392" i="38"/>
  <c r="A393" i="38"/>
  <c r="B393" i="38"/>
  <c r="C393" i="38"/>
  <c r="D393" i="38"/>
  <c r="E393" i="38"/>
  <c r="F393" i="38"/>
  <c r="A394" i="38"/>
  <c r="B394" i="38"/>
  <c r="C394" i="38"/>
  <c r="D394" i="38"/>
  <c r="E394" i="38"/>
  <c r="F394" i="38"/>
  <c r="A395" i="38"/>
  <c r="B395" i="38"/>
  <c r="C395" i="38"/>
  <c r="D395" i="38"/>
  <c r="E395" i="38"/>
  <c r="F395" i="38"/>
  <c r="A396" i="38"/>
  <c r="B396" i="38"/>
  <c r="C396" i="38"/>
  <c r="D396" i="38"/>
  <c r="E396" i="38"/>
  <c r="F396" i="38"/>
  <c r="A397" i="38"/>
  <c r="B397" i="38"/>
  <c r="C397" i="38"/>
  <c r="D397" i="38"/>
  <c r="E397" i="38"/>
  <c r="F397" i="38"/>
  <c r="A398" i="38"/>
  <c r="B398" i="38"/>
  <c r="C398" i="38"/>
  <c r="D398" i="38"/>
  <c r="E398" i="38"/>
  <c r="F398" i="38"/>
  <c r="A399" i="38"/>
  <c r="B399" i="38"/>
  <c r="C399" i="38"/>
  <c r="D399" i="38"/>
  <c r="E399" i="38"/>
  <c r="F399" i="38"/>
  <c r="A400" i="38"/>
  <c r="B400" i="38"/>
  <c r="C400" i="38"/>
  <c r="D400" i="38"/>
  <c r="E400" i="38"/>
  <c r="F400" i="38"/>
  <c r="A401" i="38"/>
  <c r="B401" i="38"/>
  <c r="C401" i="38"/>
  <c r="D401" i="38"/>
  <c r="E401" i="38"/>
  <c r="F401" i="38"/>
  <c r="A402" i="38"/>
  <c r="B402" i="38"/>
  <c r="C402" i="38"/>
  <c r="D402" i="38"/>
  <c r="E402" i="38"/>
  <c r="F402" i="38"/>
  <c r="A403" i="38"/>
  <c r="B403" i="38"/>
  <c r="C403" i="38"/>
  <c r="D403" i="38"/>
  <c r="E403" i="38"/>
  <c r="F403" i="38"/>
  <c r="A404" i="38"/>
  <c r="B404" i="38"/>
  <c r="C404" i="38"/>
  <c r="D404" i="38"/>
  <c r="E404" i="38"/>
  <c r="F404" i="38"/>
  <c r="A405" i="38"/>
  <c r="B405" i="38"/>
  <c r="C405" i="38"/>
  <c r="D405" i="38"/>
  <c r="E405" i="38"/>
  <c r="F405" i="38"/>
  <c r="A406" i="38"/>
  <c r="B406" i="38"/>
  <c r="C406" i="38"/>
  <c r="D406" i="38"/>
  <c r="E406" i="38"/>
  <c r="F406" i="38"/>
  <c r="A407" i="38"/>
  <c r="B407" i="38"/>
  <c r="C407" i="38"/>
  <c r="D407" i="38"/>
  <c r="E407" i="38"/>
  <c r="F407" i="38"/>
  <c r="A408" i="38"/>
  <c r="B408" i="38"/>
  <c r="C408" i="38"/>
  <c r="D408" i="38"/>
  <c r="E408" i="38"/>
  <c r="F408" i="38"/>
  <c r="A409" i="38"/>
  <c r="B409" i="38"/>
  <c r="C409" i="38"/>
  <c r="D409" i="38"/>
  <c r="E409" i="38"/>
  <c r="F409" i="38"/>
  <c r="A410" i="38"/>
  <c r="B410" i="38"/>
  <c r="C410" i="38"/>
  <c r="D410" i="38"/>
  <c r="E410" i="38"/>
  <c r="F410" i="38"/>
  <c r="A411" i="38"/>
  <c r="B411" i="38"/>
  <c r="C411" i="38"/>
  <c r="D411" i="38"/>
  <c r="E411" i="38"/>
  <c r="F411" i="38"/>
  <c r="A412" i="38"/>
  <c r="B412" i="38"/>
  <c r="C412" i="38"/>
  <c r="D412" i="38"/>
  <c r="E412" i="38"/>
  <c r="F412" i="38"/>
  <c r="A413" i="38"/>
  <c r="B413" i="38"/>
  <c r="C413" i="38"/>
  <c r="D413" i="38"/>
  <c r="E413" i="38"/>
  <c r="F413" i="38"/>
  <c r="A414" i="38"/>
  <c r="B414" i="38"/>
  <c r="C414" i="38"/>
  <c r="D414" i="38"/>
  <c r="E414" i="38"/>
  <c r="F414" i="38"/>
  <c r="A415" i="38"/>
  <c r="B415" i="38"/>
  <c r="C415" i="38"/>
  <c r="D415" i="38"/>
  <c r="E415" i="38"/>
  <c r="F415" i="38"/>
  <c r="A416" i="38"/>
  <c r="B416" i="38"/>
  <c r="C416" i="38"/>
  <c r="D416" i="38"/>
  <c r="E416" i="38"/>
  <c r="F416" i="38"/>
  <c r="A417" i="38"/>
  <c r="B417" i="38"/>
  <c r="C417" i="38"/>
  <c r="D417" i="38"/>
  <c r="E417" i="38"/>
  <c r="F417" i="38"/>
  <c r="A418" i="38"/>
  <c r="B418" i="38"/>
  <c r="C418" i="38"/>
  <c r="D418" i="38"/>
  <c r="E418" i="38"/>
  <c r="F418" i="38"/>
  <c r="A419" i="38"/>
  <c r="B419" i="38"/>
  <c r="C419" i="38"/>
  <c r="D419" i="38"/>
  <c r="E419" i="38"/>
  <c r="F419" i="38"/>
  <c r="A420" i="38"/>
  <c r="B420" i="38"/>
  <c r="C420" i="38"/>
  <c r="D420" i="38"/>
  <c r="E420" i="38"/>
  <c r="F420" i="38"/>
  <c r="A421" i="38"/>
  <c r="B421" i="38"/>
  <c r="C421" i="38"/>
  <c r="D421" i="38"/>
  <c r="E421" i="38"/>
  <c r="F421" i="38"/>
  <c r="A422" i="38"/>
  <c r="B422" i="38"/>
  <c r="C422" i="38"/>
  <c r="D422" i="38"/>
  <c r="E422" i="38"/>
  <c r="F422" i="38"/>
  <c r="A423" i="38"/>
  <c r="B423" i="38"/>
  <c r="C423" i="38"/>
  <c r="D423" i="38"/>
  <c r="E423" i="38"/>
  <c r="F423" i="38"/>
  <c r="A424" i="38"/>
  <c r="B424" i="38"/>
  <c r="C424" i="38"/>
  <c r="D424" i="38"/>
  <c r="E424" i="38"/>
  <c r="F424" i="38"/>
  <c r="A425" i="38"/>
  <c r="B425" i="38"/>
  <c r="C425" i="38"/>
  <c r="D425" i="38"/>
  <c r="E425" i="38"/>
  <c r="F425" i="38"/>
  <c r="A426" i="38"/>
  <c r="B426" i="38"/>
  <c r="C426" i="38"/>
  <c r="D426" i="38"/>
  <c r="E426" i="38"/>
  <c r="F426" i="38"/>
  <c r="A427" i="38"/>
  <c r="B427" i="38"/>
  <c r="C427" i="38"/>
  <c r="D427" i="38"/>
  <c r="E427" i="38"/>
  <c r="F427" i="38"/>
  <c r="A428" i="38"/>
  <c r="B428" i="38"/>
  <c r="C428" i="38"/>
  <c r="D428" i="38"/>
  <c r="E428" i="38"/>
  <c r="F428" i="38"/>
  <c r="A429" i="38"/>
  <c r="B429" i="38"/>
  <c r="C429" i="38"/>
  <c r="D429" i="38"/>
  <c r="E429" i="38"/>
  <c r="F429" i="38"/>
  <c r="A430" i="38"/>
  <c r="B430" i="38"/>
  <c r="C430" i="38"/>
  <c r="D430" i="38"/>
  <c r="E430" i="38"/>
  <c r="F430" i="38"/>
  <c r="A431" i="38"/>
  <c r="B431" i="38"/>
  <c r="C431" i="38"/>
  <c r="D431" i="38"/>
  <c r="E431" i="38"/>
  <c r="F431" i="38"/>
  <c r="A432" i="38"/>
  <c r="B432" i="38"/>
  <c r="C432" i="38"/>
  <c r="D432" i="38"/>
  <c r="E432" i="38"/>
  <c r="F432" i="38"/>
  <c r="A433" i="38"/>
  <c r="B433" i="38"/>
  <c r="C433" i="38"/>
  <c r="D433" i="38"/>
  <c r="E433" i="38"/>
  <c r="F433" i="38"/>
  <c r="A434" i="38"/>
  <c r="B434" i="38"/>
  <c r="C434" i="38"/>
  <c r="D434" i="38"/>
  <c r="E434" i="38"/>
  <c r="F434" i="38"/>
  <c r="A435" i="38"/>
  <c r="B435" i="38"/>
  <c r="C435" i="38"/>
  <c r="D435" i="38"/>
  <c r="E435" i="38"/>
  <c r="F435" i="38"/>
  <c r="A436" i="38"/>
  <c r="B436" i="38"/>
  <c r="C436" i="38"/>
  <c r="D436" i="38"/>
  <c r="E436" i="38"/>
  <c r="F436" i="38"/>
  <c r="A437" i="38"/>
  <c r="B437" i="38"/>
  <c r="C437" i="38"/>
  <c r="D437" i="38"/>
  <c r="E437" i="38"/>
  <c r="F437" i="38"/>
  <c r="A438" i="38"/>
  <c r="B438" i="38"/>
  <c r="C438" i="38"/>
  <c r="D438" i="38"/>
  <c r="E438" i="38"/>
  <c r="F438" i="38"/>
  <c r="A439" i="38"/>
  <c r="B439" i="38"/>
  <c r="C439" i="38"/>
  <c r="D439" i="38"/>
  <c r="E439" i="38"/>
  <c r="F439" i="38"/>
  <c r="A440" i="38"/>
  <c r="B440" i="38"/>
  <c r="C440" i="38"/>
  <c r="D440" i="38"/>
  <c r="E440" i="38"/>
  <c r="F440" i="38"/>
  <c r="A441" i="38"/>
  <c r="B441" i="38"/>
  <c r="C441" i="38"/>
  <c r="D441" i="38"/>
  <c r="E441" i="38"/>
  <c r="F441" i="38"/>
  <c r="A442" i="38"/>
  <c r="B442" i="38"/>
  <c r="C442" i="38"/>
  <c r="D442" i="38"/>
  <c r="E442" i="38"/>
  <c r="F442" i="38"/>
  <c r="A443" i="38"/>
  <c r="B443" i="38"/>
  <c r="C443" i="38"/>
  <c r="D443" i="38"/>
  <c r="E443" i="38"/>
  <c r="F443" i="38"/>
  <c r="A444" i="38"/>
  <c r="B444" i="38"/>
  <c r="C444" i="38"/>
  <c r="D444" i="38"/>
  <c r="E444" i="38"/>
  <c r="F444" i="38"/>
  <c r="A445" i="38"/>
  <c r="B445" i="38"/>
  <c r="C445" i="38"/>
  <c r="D445" i="38"/>
  <c r="E445" i="38"/>
  <c r="F445" i="38"/>
  <c r="A446" i="38"/>
  <c r="B446" i="38"/>
  <c r="C446" i="38"/>
  <c r="D446" i="38"/>
  <c r="E446" i="38"/>
  <c r="F446" i="38"/>
  <c r="A447" i="38"/>
  <c r="B447" i="38"/>
  <c r="C447" i="38"/>
  <c r="D447" i="38"/>
  <c r="E447" i="38"/>
  <c r="F447" i="38"/>
  <c r="A448" i="38"/>
  <c r="B448" i="38"/>
  <c r="C448" i="38"/>
  <c r="D448" i="38"/>
  <c r="E448" i="38"/>
  <c r="F448" i="38"/>
  <c r="A449" i="38"/>
  <c r="B449" i="38"/>
  <c r="C449" i="38"/>
  <c r="D449" i="38"/>
  <c r="E449" i="38"/>
  <c r="F449" i="38"/>
  <c r="A450" i="38"/>
  <c r="B450" i="38"/>
  <c r="C450" i="38"/>
  <c r="D450" i="38"/>
  <c r="E450" i="38"/>
  <c r="F450" i="38"/>
  <c r="A451" i="38"/>
  <c r="B451" i="38"/>
  <c r="C451" i="38"/>
  <c r="D451" i="38"/>
  <c r="E451" i="38"/>
  <c r="F451" i="38"/>
  <c r="A452" i="38"/>
  <c r="B452" i="38"/>
  <c r="C452" i="38"/>
  <c r="D452" i="38"/>
  <c r="E452" i="38"/>
  <c r="F452" i="38"/>
  <c r="A453" i="38"/>
  <c r="B453" i="38"/>
  <c r="C453" i="38"/>
  <c r="D453" i="38"/>
  <c r="E453" i="38"/>
  <c r="F453" i="38"/>
  <c r="A454" i="38"/>
  <c r="B454" i="38"/>
  <c r="C454" i="38"/>
  <c r="D454" i="38"/>
  <c r="E454" i="38"/>
  <c r="F454" i="38"/>
  <c r="A455" i="38"/>
  <c r="B455" i="38"/>
  <c r="C455" i="38"/>
  <c r="D455" i="38"/>
  <c r="E455" i="38"/>
  <c r="F455" i="38"/>
  <c r="A456" i="38"/>
  <c r="B456" i="38"/>
  <c r="C456" i="38"/>
  <c r="D456" i="38"/>
  <c r="E456" i="38"/>
  <c r="F456" i="38"/>
  <c r="A457" i="38"/>
  <c r="B457" i="38"/>
  <c r="C457" i="38"/>
  <c r="D457" i="38"/>
  <c r="E457" i="38"/>
  <c r="F457" i="38"/>
  <c r="A458" i="38"/>
  <c r="B458" i="38"/>
  <c r="C458" i="38"/>
  <c r="D458" i="38"/>
  <c r="E458" i="38"/>
  <c r="F458" i="38"/>
  <c r="A459" i="38"/>
  <c r="B459" i="38"/>
  <c r="C459" i="38"/>
  <c r="D459" i="38"/>
  <c r="E459" i="38"/>
  <c r="F459" i="38"/>
  <c r="A460" i="38"/>
  <c r="B460" i="38"/>
  <c r="C460" i="38"/>
  <c r="D460" i="38"/>
  <c r="E460" i="38"/>
  <c r="F460" i="38"/>
  <c r="A461" i="38"/>
  <c r="B461" i="38"/>
  <c r="C461" i="38"/>
  <c r="D461" i="38"/>
  <c r="E461" i="38"/>
  <c r="F461" i="38"/>
  <c r="A462" i="38"/>
  <c r="B462" i="38"/>
  <c r="C462" i="38"/>
  <c r="D462" i="38"/>
  <c r="E462" i="38"/>
  <c r="F462" i="38"/>
  <c r="A463" i="38"/>
  <c r="B463" i="38"/>
  <c r="C463" i="38"/>
  <c r="D463" i="38"/>
  <c r="E463" i="38"/>
  <c r="F463" i="38"/>
  <c r="A464" i="38"/>
  <c r="B464" i="38"/>
  <c r="C464" i="38"/>
  <c r="D464" i="38"/>
  <c r="E464" i="38"/>
  <c r="F464" i="38"/>
  <c r="A465" i="38"/>
  <c r="B465" i="38"/>
  <c r="C465" i="38"/>
  <c r="D465" i="38"/>
  <c r="E465" i="38"/>
  <c r="F465" i="38"/>
  <c r="A466" i="38"/>
  <c r="B466" i="38"/>
  <c r="C466" i="38"/>
  <c r="D466" i="38"/>
  <c r="E466" i="38"/>
  <c r="F466" i="38"/>
  <c r="A467" i="38"/>
  <c r="B467" i="38"/>
  <c r="C467" i="38"/>
  <c r="D467" i="38"/>
  <c r="E467" i="38"/>
  <c r="F467" i="38"/>
  <c r="A468" i="38"/>
  <c r="B468" i="38"/>
  <c r="C468" i="38"/>
  <c r="D468" i="38"/>
  <c r="E468" i="38"/>
  <c r="F468" i="38"/>
  <c r="A469" i="38"/>
  <c r="B469" i="38"/>
  <c r="C469" i="38"/>
  <c r="D469" i="38"/>
  <c r="E469" i="38"/>
  <c r="F469" i="38"/>
  <c r="A470" i="38"/>
  <c r="B470" i="38"/>
  <c r="C470" i="38"/>
  <c r="D470" i="38"/>
  <c r="E470" i="38"/>
  <c r="F470" i="38"/>
  <c r="A471" i="38"/>
  <c r="B471" i="38"/>
  <c r="C471" i="38"/>
  <c r="D471" i="38"/>
  <c r="E471" i="38"/>
  <c r="F471" i="38"/>
  <c r="A472" i="38"/>
  <c r="B472" i="38"/>
  <c r="C472" i="38"/>
  <c r="D472" i="38"/>
  <c r="E472" i="38"/>
  <c r="F472" i="38"/>
  <c r="A473" i="38"/>
  <c r="B473" i="38"/>
  <c r="C473" i="38"/>
  <c r="D473" i="38"/>
  <c r="E473" i="38"/>
  <c r="F473" i="38"/>
  <c r="A474" i="38"/>
  <c r="B474" i="38"/>
  <c r="C474" i="38"/>
  <c r="D474" i="38"/>
  <c r="E474" i="38"/>
  <c r="F474" i="38"/>
  <c r="A475" i="38"/>
  <c r="B475" i="38"/>
  <c r="C475" i="38"/>
  <c r="D475" i="38"/>
  <c r="E475" i="38"/>
  <c r="F475" i="38"/>
  <c r="A476" i="38"/>
  <c r="B476" i="38"/>
  <c r="C476" i="38"/>
  <c r="D476" i="38"/>
  <c r="E476" i="38"/>
  <c r="F476" i="38"/>
  <c r="A477" i="38"/>
  <c r="B477" i="38"/>
  <c r="C477" i="38"/>
  <c r="D477" i="38"/>
  <c r="E477" i="38"/>
  <c r="F477" i="38"/>
  <c r="A478" i="38"/>
  <c r="B478" i="38"/>
  <c r="C478" i="38"/>
  <c r="D478" i="38"/>
  <c r="E478" i="38"/>
  <c r="F478" i="38"/>
  <c r="A479" i="38"/>
  <c r="B479" i="38"/>
  <c r="C479" i="38"/>
  <c r="D479" i="38"/>
  <c r="E479" i="38"/>
  <c r="F479" i="38"/>
  <c r="A480" i="38"/>
  <c r="B480" i="38"/>
  <c r="C480" i="38"/>
  <c r="D480" i="38"/>
  <c r="E480" i="38"/>
  <c r="F480" i="38"/>
  <c r="A481" i="38"/>
  <c r="B481" i="38"/>
  <c r="C481" i="38"/>
  <c r="D481" i="38"/>
  <c r="E481" i="38"/>
  <c r="F481" i="38"/>
  <c r="A482" i="38"/>
  <c r="B482" i="38"/>
  <c r="C482" i="38"/>
  <c r="D482" i="38"/>
  <c r="E482" i="38"/>
  <c r="F482" i="38"/>
  <c r="A483" i="38"/>
  <c r="B483" i="38"/>
  <c r="C483" i="38"/>
  <c r="D483" i="38"/>
  <c r="E483" i="38"/>
  <c r="F483" i="38"/>
  <c r="A484" i="38"/>
  <c r="B484" i="38"/>
  <c r="C484" i="38"/>
  <c r="D484" i="38"/>
  <c r="E484" i="38"/>
  <c r="F484" i="38"/>
  <c r="A485" i="38"/>
  <c r="B485" i="38"/>
  <c r="C485" i="38"/>
  <c r="D485" i="38"/>
  <c r="E485" i="38"/>
  <c r="F485" i="38"/>
  <c r="A486" i="38"/>
  <c r="B486" i="38"/>
  <c r="C486" i="38"/>
  <c r="D486" i="38"/>
  <c r="E486" i="38"/>
  <c r="F486" i="38"/>
  <c r="A487" i="38"/>
  <c r="B487" i="38"/>
  <c r="C487" i="38"/>
  <c r="D487" i="38"/>
  <c r="E487" i="38"/>
  <c r="F487" i="38"/>
  <c r="A488" i="38"/>
  <c r="B488" i="38"/>
  <c r="C488" i="38"/>
  <c r="D488" i="38"/>
  <c r="E488" i="38"/>
  <c r="F488" i="38"/>
  <c r="A489" i="38"/>
  <c r="B489" i="38"/>
  <c r="C489" i="38"/>
  <c r="D489" i="38"/>
  <c r="E489" i="38"/>
  <c r="F489" i="38"/>
  <c r="A490" i="38"/>
  <c r="B490" i="38"/>
  <c r="C490" i="38"/>
  <c r="D490" i="38"/>
  <c r="E490" i="38"/>
  <c r="F490" i="38"/>
  <c r="A491" i="38"/>
  <c r="B491" i="38"/>
  <c r="C491" i="38"/>
  <c r="D491" i="38"/>
  <c r="E491" i="38"/>
  <c r="F491" i="38"/>
  <c r="A492" i="38"/>
  <c r="B492" i="38"/>
  <c r="C492" i="38"/>
  <c r="D492" i="38"/>
  <c r="E492" i="38"/>
  <c r="F492" i="38"/>
  <c r="A493" i="38"/>
  <c r="B493" i="38"/>
  <c r="C493" i="38"/>
  <c r="D493" i="38"/>
  <c r="E493" i="38"/>
  <c r="F493" i="38"/>
  <c r="A494" i="38"/>
  <c r="B494" i="38"/>
  <c r="C494" i="38"/>
  <c r="D494" i="38"/>
  <c r="E494" i="38"/>
  <c r="F494" i="38"/>
  <c r="A495" i="38"/>
  <c r="B495" i="38"/>
  <c r="C495" i="38"/>
  <c r="D495" i="38"/>
  <c r="E495" i="38"/>
  <c r="F495" i="38"/>
  <c r="A496" i="38"/>
  <c r="B496" i="38"/>
  <c r="C496" i="38"/>
  <c r="D496" i="38"/>
  <c r="E496" i="38"/>
  <c r="F496" i="38"/>
  <c r="A497" i="38"/>
  <c r="B497" i="38"/>
  <c r="C497" i="38"/>
  <c r="D497" i="38"/>
  <c r="E497" i="38"/>
  <c r="F497" i="38"/>
  <c r="A498" i="38"/>
  <c r="B498" i="38"/>
  <c r="C498" i="38"/>
  <c r="D498" i="38"/>
  <c r="E498" i="38"/>
  <c r="F498" i="38"/>
  <c r="A499" i="38"/>
  <c r="B499" i="38"/>
  <c r="C499" i="38"/>
  <c r="D499" i="38"/>
  <c r="E499" i="38"/>
  <c r="F499" i="38"/>
  <c r="A500" i="38"/>
  <c r="B500" i="38"/>
  <c r="C500" i="38"/>
  <c r="D500" i="38"/>
  <c r="E500" i="38"/>
  <c r="F500" i="38"/>
  <c r="A501" i="38"/>
  <c r="B501" i="38"/>
  <c r="C501" i="38"/>
  <c r="D501" i="38"/>
  <c r="E501" i="38"/>
  <c r="F501" i="38"/>
  <c r="A502" i="38"/>
  <c r="B502" i="38"/>
  <c r="C502" i="38"/>
  <c r="D502" i="38"/>
  <c r="E502" i="38"/>
  <c r="F502" i="38"/>
  <c r="A503" i="38"/>
  <c r="B503" i="38"/>
  <c r="C503" i="38"/>
  <c r="D503" i="38"/>
  <c r="E503" i="38"/>
  <c r="F503" i="38"/>
  <c r="A504" i="38"/>
  <c r="B504" i="38"/>
  <c r="C504" i="38"/>
  <c r="D504" i="38"/>
  <c r="E504" i="38"/>
  <c r="F504" i="38"/>
  <c r="A505" i="38"/>
  <c r="B505" i="38"/>
  <c r="C505" i="38"/>
  <c r="D505" i="38"/>
  <c r="E505" i="38"/>
  <c r="F505" i="38"/>
  <c r="A506" i="38"/>
  <c r="B506" i="38"/>
  <c r="C506" i="38"/>
  <c r="D506" i="38"/>
  <c r="E506" i="38"/>
  <c r="F506" i="38"/>
  <c r="A507" i="38"/>
  <c r="B507" i="38"/>
  <c r="C507" i="38"/>
  <c r="D507" i="38"/>
  <c r="E507" i="38"/>
  <c r="F507" i="38"/>
  <c r="A508" i="38"/>
  <c r="B508" i="38"/>
  <c r="C508" i="38"/>
  <c r="D508" i="38"/>
  <c r="E508" i="38"/>
  <c r="F508" i="38"/>
  <c r="A509" i="38"/>
  <c r="B509" i="38"/>
  <c r="C509" i="38"/>
  <c r="D509" i="38"/>
  <c r="E509" i="38"/>
  <c r="F509" i="38"/>
  <c r="A510" i="38"/>
  <c r="B510" i="38"/>
  <c r="C510" i="38"/>
  <c r="D510" i="38"/>
  <c r="E510" i="38"/>
  <c r="F510" i="38"/>
  <c r="A511" i="38"/>
  <c r="B511" i="38"/>
  <c r="C511" i="38"/>
  <c r="D511" i="38"/>
  <c r="E511" i="38"/>
  <c r="F511" i="38"/>
  <c r="A512" i="38"/>
  <c r="B512" i="38"/>
  <c r="C512" i="38"/>
  <c r="D512" i="38"/>
  <c r="E512" i="38"/>
  <c r="F512" i="38"/>
  <c r="A513" i="38"/>
  <c r="B513" i="38"/>
  <c r="C513" i="38"/>
  <c r="D513" i="38"/>
  <c r="E513" i="38"/>
  <c r="F513" i="38"/>
  <c r="A514" i="38"/>
  <c r="B514" i="38"/>
  <c r="C514" i="38"/>
  <c r="D514" i="38"/>
  <c r="E514" i="38"/>
  <c r="F514" i="38"/>
  <c r="A515" i="38"/>
  <c r="B515" i="38"/>
  <c r="C515" i="38"/>
  <c r="D515" i="38"/>
  <c r="E515" i="38"/>
  <c r="F515" i="38"/>
  <c r="A516" i="38"/>
  <c r="B516" i="38"/>
  <c r="C516" i="38"/>
  <c r="D516" i="38"/>
  <c r="E516" i="38"/>
  <c r="F516" i="38"/>
  <c r="A517" i="38"/>
  <c r="B517" i="38"/>
  <c r="C517" i="38"/>
  <c r="D517" i="38"/>
  <c r="E517" i="38"/>
  <c r="F517" i="38"/>
  <c r="A518" i="38"/>
  <c r="B518" i="38"/>
  <c r="C518" i="38"/>
  <c r="D518" i="38"/>
  <c r="E518" i="38"/>
  <c r="F518" i="38"/>
  <c r="A519" i="38"/>
  <c r="B519" i="38"/>
  <c r="C519" i="38"/>
  <c r="D519" i="38"/>
  <c r="E519" i="38"/>
  <c r="F519" i="38"/>
  <c r="A520" i="38"/>
  <c r="B520" i="38"/>
  <c r="C520" i="38"/>
  <c r="D520" i="38"/>
  <c r="E520" i="38"/>
  <c r="F520" i="38"/>
  <c r="A521" i="38"/>
  <c r="B521" i="38"/>
  <c r="C521" i="38"/>
  <c r="D521" i="38"/>
  <c r="E521" i="38"/>
  <c r="F521" i="38"/>
  <c r="A522" i="38"/>
  <c r="B522" i="38"/>
  <c r="C522" i="38"/>
  <c r="D522" i="38"/>
  <c r="E522" i="38"/>
  <c r="F522" i="38"/>
  <c r="A523" i="38"/>
  <c r="B523" i="38"/>
  <c r="C523" i="38"/>
  <c r="D523" i="38"/>
  <c r="E523" i="38"/>
  <c r="F523" i="38"/>
  <c r="A524" i="38"/>
  <c r="B524" i="38"/>
  <c r="C524" i="38"/>
  <c r="D524" i="38"/>
  <c r="E524" i="38"/>
  <c r="F524" i="38"/>
  <c r="A525" i="38"/>
  <c r="B525" i="38"/>
  <c r="C525" i="38"/>
  <c r="D525" i="38"/>
  <c r="E525" i="38"/>
  <c r="F525" i="38"/>
  <c r="A526" i="38"/>
  <c r="B526" i="38"/>
  <c r="C526" i="38"/>
  <c r="D526" i="38"/>
  <c r="E526" i="38"/>
  <c r="F526" i="38"/>
  <c r="A527" i="38"/>
  <c r="B527" i="38"/>
  <c r="C527" i="38"/>
  <c r="D527" i="38"/>
  <c r="E527" i="38"/>
  <c r="F527" i="38"/>
  <c r="A528" i="38"/>
  <c r="B528" i="38"/>
  <c r="C528" i="38"/>
  <c r="D528" i="38"/>
  <c r="E528" i="38"/>
  <c r="F528" i="38"/>
  <c r="A529" i="38"/>
  <c r="B529" i="38"/>
  <c r="C529" i="38"/>
  <c r="D529" i="38"/>
  <c r="E529" i="38"/>
  <c r="F529" i="38"/>
  <c r="A530" i="38"/>
  <c r="B530" i="38"/>
  <c r="C530" i="38"/>
  <c r="D530" i="38"/>
  <c r="E530" i="38"/>
  <c r="F530" i="38"/>
  <c r="A531" i="38"/>
  <c r="B531" i="38"/>
  <c r="C531" i="38"/>
  <c r="D531" i="38"/>
  <c r="E531" i="38"/>
  <c r="F531" i="38"/>
  <c r="A532" i="38"/>
  <c r="B532" i="38"/>
  <c r="C532" i="38"/>
  <c r="D532" i="38"/>
  <c r="E532" i="38"/>
  <c r="F532" i="38"/>
  <c r="A533" i="38"/>
  <c r="B533" i="38"/>
  <c r="C533" i="38"/>
  <c r="D533" i="38"/>
  <c r="E533" i="38"/>
  <c r="F533" i="38"/>
  <c r="A534" i="38"/>
  <c r="B534" i="38"/>
  <c r="C534" i="38"/>
  <c r="D534" i="38"/>
  <c r="E534" i="38"/>
  <c r="F534" i="38"/>
  <c r="A535" i="38"/>
  <c r="B535" i="38"/>
  <c r="C535" i="38"/>
  <c r="D535" i="38"/>
  <c r="E535" i="38"/>
  <c r="F535" i="38"/>
  <c r="A536" i="38"/>
  <c r="B536" i="38"/>
  <c r="C536" i="38"/>
  <c r="D536" i="38"/>
  <c r="E536" i="38"/>
  <c r="F536" i="38"/>
  <c r="A537" i="38"/>
  <c r="B537" i="38"/>
  <c r="C537" i="38"/>
  <c r="D537" i="38"/>
  <c r="E537" i="38"/>
  <c r="F537" i="38"/>
  <c r="A538" i="38"/>
  <c r="B538" i="38"/>
  <c r="C538" i="38"/>
  <c r="D538" i="38"/>
  <c r="E538" i="38"/>
  <c r="F538" i="38"/>
  <c r="A539" i="38"/>
  <c r="B539" i="38"/>
  <c r="C539" i="38"/>
  <c r="D539" i="38"/>
  <c r="E539" i="38"/>
  <c r="F539" i="38"/>
  <c r="A540" i="38"/>
  <c r="B540" i="38"/>
  <c r="C540" i="38"/>
  <c r="D540" i="38"/>
  <c r="E540" i="38"/>
  <c r="F540" i="38"/>
  <c r="A541" i="38"/>
  <c r="B541" i="38"/>
  <c r="C541" i="38"/>
  <c r="D541" i="38"/>
  <c r="E541" i="38"/>
  <c r="F541" i="38"/>
  <c r="A542" i="38"/>
  <c r="B542" i="38"/>
  <c r="C542" i="38"/>
  <c r="D542" i="38"/>
  <c r="E542" i="38"/>
  <c r="F542" i="38"/>
  <c r="A543" i="38"/>
  <c r="B543" i="38"/>
  <c r="C543" i="38"/>
  <c r="D543" i="38"/>
  <c r="E543" i="38"/>
  <c r="F543" i="38"/>
  <c r="A544" i="38"/>
  <c r="B544" i="38"/>
  <c r="C544" i="38"/>
  <c r="D544" i="38"/>
  <c r="E544" i="38"/>
  <c r="F544" i="38"/>
  <c r="A545" i="38"/>
  <c r="B545" i="38"/>
  <c r="C545" i="38"/>
  <c r="D545" i="38"/>
  <c r="E545" i="38"/>
  <c r="F545" i="38"/>
  <c r="A546" i="38"/>
  <c r="B546" i="38"/>
  <c r="C546" i="38"/>
  <c r="D546" i="38"/>
  <c r="E546" i="38"/>
  <c r="F546" i="38"/>
  <c r="A547" i="38"/>
  <c r="B547" i="38"/>
  <c r="C547" i="38"/>
  <c r="D547" i="38"/>
  <c r="E547" i="38"/>
  <c r="F547" i="38"/>
  <c r="A548" i="38"/>
  <c r="B548" i="38"/>
  <c r="C548" i="38"/>
  <c r="D548" i="38"/>
  <c r="E548" i="38"/>
  <c r="F548" i="38"/>
  <c r="A549" i="38"/>
  <c r="B549" i="38"/>
  <c r="C549" i="38"/>
  <c r="D549" i="38"/>
  <c r="E549" i="38"/>
  <c r="F549" i="38"/>
  <c r="A550" i="38"/>
  <c r="B550" i="38"/>
  <c r="C550" i="38"/>
  <c r="D550" i="38"/>
  <c r="E550" i="38"/>
  <c r="F550" i="38"/>
  <c r="A551" i="38"/>
  <c r="B551" i="38"/>
  <c r="C551" i="38"/>
  <c r="D551" i="38"/>
  <c r="E551" i="38"/>
  <c r="F551" i="38"/>
  <c r="A552" i="38"/>
  <c r="B552" i="38"/>
  <c r="C552" i="38"/>
  <c r="D552" i="38"/>
  <c r="E552" i="38"/>
  <c r="F552" i="38"/>
  <c r="A553" i="38"/>
  <c r="B553" i="38"/>
  <c r="C553" i="38"/>
  <c r="D553" i="38"/>
  <c r="E553" i="38"/>
  <c r="F553" i="38"/>
  <c r="A554" i="38"/>
  <c r="B554" i="38"/>
  <c r="C554" i="38"/>
  <c r="D554" i="38"/>
  <c r="E554" i="38"/>
  <c r="F554" i="38"/>
  <c r="A555" i="38"/>
  <c r="B555" i="38"/>
  <c r="C555" i="38"/>
  <c r="D555" i="38"/>
  <c r="E555" i="38"/>
  <c r="F555" i="38"/>
  <c r="A556" i="38"/>
  <c r="B556" i="38"/>
  <c r="C556" i="38"/>
  <c r="D556" i="38"/>
  <c r="E556" i="38"/>
  <c r="F556" i="38"/>
  <c r="A557" i="38"/>
  <c r="B557" i="38"/>
  <c r="C557" i="38"/>
  <c r="D557" i="38"/>
  <c r="E557" i="38"/>
  <c r="F557" i="38"/>
  <c r="A558" i="38"/>
  <c r="B558" i="38"/>
  <c r="C558" i="38"/>
  <c r="D558" i="38"/>
  <c r="E558" i="38"/>
  <c r="F558" i="38"/>
  <c r="A559" i="38"/>
  <c r="B559" i="38"/>
  <c r="C559" i="38"/>
  <c r="D559" i="38"/>
  <c r="E559" i="38"/>
  <c r="F559" i="38"/>
  <c r="A560" i="38"/>
  <c r="B560" i="38"/>
  <c r="C560" i="38"/>
  <c r="D560" i="38"/>
  <c r="E560" i="38"/>
  <c r="F560" i="38"/>
  <c r="A561" i="38"/>
  <c r="B561" i="38"/>
  <c r="C561" i="38"/>
  <c r="D561" i="38"/>
  <c r="E561" i="38"/>
  <c r="F561" i="38"/>
  <c r="A562" i="38"/>
  <c r="B562" i="38"/>
  <c r="C562" i="38"/>
  <c r="D562" i="38"/>
  <c r="E562" i="38"/>
  <c r="F562" i="38"/>
  <c r="A563" i="38"/>
  <c r="B563" i="38"/>
  <c r="C563" i="38"/>
  <c r="D563" i="38"/>
  <c r="E563" i="38"/>
  <c r="F563" i="38"/>
  <c r="A564" i="38"/>
  <c r="B564" i="38"/>
  <c r="C564" i="38"/>
  <c r="D564" i="38"/>
  <c r="E564" i="38"/>
  <c r="F564" i="38"/>
  <c r="A565" i="38"/>
  <c r="B565" i="38"/>
  <c r="C565" i="38"/>
  <c r="D565" i="38"/>
  <c r="E565" i="38"/>
  <c r="F565" i="38"/>
  <c r="A566" i="38"/>
  <c r="B566" i="38"/>
  <c r="C566" i="38"/>
  <c r="D566" i="38"/>
  <c r="E566" i="38"/>
  <c r="F566" i="38"/>
  <c r="A567" i="38"/>
  <c r="B567" i="38"/>
  <c r="C567" i="38"/>
  <c r="D567" i="38"/>
  <c r="E567" i="38"/>
  <c r="F567" i="38"/>
  <c r="A568" i="38"/>
  <c r="B568" i="38"/>
  <c r="C568" i="38"/>
  <c r="D568" i="38"/>
  <c r="E568" i="38"/>
  <c r="F568" i="38"/>
  <c r="A569" i="38"/>
  <c r="B569" i="38"/>
  <c r="C569" i="38"/>
  <c r="D569" i="38"/>
  <c r="E569" i="38"/>
  <c r="F569" i="38"/>
  <c r="A570" i="38"/>
  <c r="B570" i="38"/>
  <c r="C570" i="38"/>
  <c r="D570" i="38"/>
  <c r="E570" i="38"/>
  <c r="F570" i="38"/>
  <c r="A571" i="38"/>
  <c r="B571" i="38"/>
  <c r="C571" i="38"/>
  <c r="D571" i="38"/>
  <c r="E571" i="38"/>
  <c r="F571" i="38"/>
  <c r="A572" i="38"/>
  <c r="B572" i="38"/>
  <c r="C572" i="38"/>
  <c r="D572" i="38"/>
  <c r="E572" i="38"/>
  <c r="F572" i="38"/>
  <c r="A573" i="38"/>
  <c r="B573" i="38"/>
  <c r="C573" i="38"/>
  <c r="D573" i="38"/>
  <c r="E573" i="38"/>
  <c r="F573" i="38"/>
  <c r="A574" i="38"/>
  <c r="B574" i="38"/>
  <c r="C574" i="38"/>
  <c r="D574" i="38"/>
  <c r="E574" i="38"/>
  <c r="F574" i="38"/>
  <c r="A575" i="38"/>
  <c r="B575" i="38"/>
  <c r="C575" i="38"/>
  <c r="D575" i="38"/>
  <c r="E575" i="38"/>
  <c r="F575" i="38"/>
  <c r="A576" i="38"/>
  <c r="B576" i="38"/>
  <c r="C576" i="38"/>
  <c r="D576" i="38"/>
  <c r="E576" i="38"/>
  <c r="F576" i="38"/>
  <c r="A577" i="38"/>
  <c r="B577" i="38"/>
  <c r="C577" i="38"/>
  <c r="D577" i="38"/>
  <c r="E577" i="38"/>
  <c r="F577" i="38"/>
  <c r="A578" i="38"/>
  <c r="B578" i="38"/>
  <c r="C578" i="38"/>
  <c r="D578" i="38"/>
  <c r="E578" i="38"/>
  <c r="F578" i="38"/>
  <c r="A579" i="38"/>
  <c r="B579" i="38"/>
  <c r="C579" i="38"/>
  <c r="D579" i="38"/>
  <c r="E579" i="38"/>
  <c r="F579" i="38"/>
  <c r="A580" i="38"/>
  <c r="B580" i="38"/>
  <c r="C580" i="38"/>
  <c r="D580" i="38"/>
  <c r="E580" i="38"/>
  <c r="F580" i="38"/>
  <c r="A581" i="38"/>
  <c r="B581" i="38"/>
  <c r="C581" i="38"/>
  <c r="D581" i="38"/>
  <c r="E581" i="38"/>
  <c r="F581" i="38"/>
  <c r="A582" i="38"/>
  <c r="B582" i="38"/>
  <c r="C582" i="38"/>
  <c r="D582" i="38"/>
  <c r="E582" i="38"/>
  <c r="F582" i="38"/>
  <c r="A583" i="38"/>
  <c r="B583" i="38"/>
  <c r="C583" i="38"/>
  <c r="D583" i="38"/>
  <c r="E583" i="38"/>
  <c r="F583" i="38"/>
  <c r="A584" i="38"/>
  <c r="B584" i="38"/>
  <c r="C584" i="38"/>
  <c r="D584" i="38"/>
  <c r="E584" i="38"/>
  <c r="F584" i="38"/>
  <c r="A585" i="38"/>
  <c r="B585" i="38"/>
  <c r="C585" i="38"/>
  <c r="D585" i="38"/>
  <c r="E585" i="38"/>
  <c r="F585" i="38"/>
  <c r="A586" i="38"/>
  <c r="B586" i="38"/>
  <c r="C586" i="38"/>
  <c r="D586" i="38"/>
  <c r="E586" i="38"/>
  <c r="F586" i="38"/>
  <c r="A587" i="38"/>
  <c r="B587" i="38"/>
  <c r="C587" i="38"/>
  <c r="D587" i="38"/>
  <c r="E587" i="38"/>
  <c r="F587" i="38"/>
  <c r="A588" i="38"/>
  <c r="B588" i="38"/>
  <c r="C588" i="38"/>
  <c r="D588" i="38"/>
  <c r="E588" i="38"/>
  <c r="F588" i="38"/>
  <c r="A589" i="38"/>
  <c r="B589" i="38"/>
  <c r="C589" i="38"/>
  <c r="D589" i="38"/>
  <c r="E589" i="38"/>
  <c r="F589" i="38"/>
  <c r="A590" i="38"/>
  <c r="B590" i="38"/>
  <c r="C590" i="38"/>
  <c r="D590" i="38"/>
  <c r="E590" i="38"/>
  <c r="F590" i="38"/>
  <c r="A591" i="38"/>
  <c r="B591" i="38"/>
  <c r="C591" i="38"/>
  <c r="D591" i="38"/>
  <c r="E591" i="38"/>
  <c r="F591" i="38"/>
  <c r="A592" i="38"/>
  <c r="B592" i="38"/>
  <c r="C592" i="38"/>
  <c r="D592" i="38"/>
  <c r="E592" i="38"/>
  <c r="F592" i="38"/>
  <c r="A593" i="38"/>
  <c r="B593" i="38"/>
  <c r="C593" i="38"/>
  <c r="D593" i="38"/>
  <c r="E593" i="38"/>
  <c r="F593" i="38"/>
  <c r="A594" i="38"/>
  <c r="B594" i="38"/>
  <c r="C594" i="38"/>
  <c r="D594" i="38"/>
  <c r="E594" i="38"/>
  <c r="F594" i="38"/>
  <c r="A595" i="38"/>
  <c r="B595" i="38"/>
  <c r="C595" i="38"/>
  <c r="D595" i="38"/>
  <c r="E595" i="38"/>
  <c r="F595" i="38"/>
  <c r="A596" i="38"/>
  <c r="B596" i="38"/>
  <c r="C596" i="38"/>
  <c r="D596" i="38"/>
  <c r="E596" i="38"/>
  <c r="F596" i="38"/>
  <c r="A597" i="38"/>
  <c r="B597" i="38"/>
  <c r="C597" i="38"/>
  <c r="D597" i="38"/>
  <c r="E597" i="38"/>
  <c r="F597" i="38"/>
  <c r="A598" i="38"/>
  <c r="B598" i="38"/>
  <c r="C598" i="38"/>
  <c r="D598" i="38"/>
  <c r="E598" i="38"/>
  <c r="F598" i="38"/>
  <c r="A599" i="38"/>
  <c r="B599" i="38"/>
  <c r="C599" i="38"/>
  <c r="D599" i="38"/>
  <c r="E599" i="38"/>
  <c r="F599" i="38"/>
  <c r="A600" i="38"/>
  <c r="B600" i="38"/>
  <c r="C600" i="38"/>
  <c r="D600" i="38"/>
  <c r="E600" i="38"/>
  <c r="F600" i="38"/>
  <c r="A601" i="38"/>
  <c r="B601" i="38"/>
  <c r="C601" i="38"/>
  <c r="D601" i="38"/>
  <c r="E601" i="38"/>
  <c r="F601" i="38"/>
  <c r="A602" i="38"/>
  <c r="B602" i="38"/>
  <c r="C602" i="38"/>
  <c r="D602" i="38"/>
  <c r="E602" i="38"/>
  <c r="F602" i="38"/>
  <c r="A603" i="38"/>
  <c r="B603" i="38"/>
  <c r="C603" i="38"/>
  <c r="D603" i="38"/>
  <c r="E603" i="38"/>
  <c r="F603" i="38"/>
  <c r="A604" i="38"/>
  <c r="B604" i="38"/>
  <c r="C604" i="38"/>
  <c r="D604" i="38"/>
  <c r="E604" i="38"/>
  <c r="F604" i="38"/>
  <c r="A605" i="38"/>
  <c r="B605" i="38"/>
  <c r="C605" i="38"/>
  <c r="D605" i="38"/>
  <c r="E605" i="38"/>
  <c r="F605" i="38"/>
  <c r="A606" i="38"/>
  <c r="B606" i="38"/>
  <c r="C606" i="38"/>
  <c r="D606" i="38"/>
  <c r="E606" i="38"/>
  <c r="F606" i="38"/>
  <c r="A607" i="38"/>
  <c r="B607" i="38"/>
  <c r="C607" i="38"/>
  <c r="D607" i="38"/>
  <c r="E607" i="38"/>
  <c r="F607" i="38"/>
  <c r="A608" i="38"/>
  <c r="B608" i="38"/>
  <c r="C608" i="38"/>
  <c r="D608" i="38"/>
  <c r="E608" i="38"/>
  <c r="F608" i="38"/>
  <c r="A609" i="38"/>
  <c r="B609" i="38"/>
  <c r="C609" i="38"/>
  <c r="D609" i="38"/>
  <c r="E609" i="38"/>
  <c r="F609" i="38"/>
  <c r="A610" i="38"/>
  <c r="B610" i="38"/>
  <c r="C610" i="38"/>
  <c r="D610" i="38"/>
  <c r="E610" i="38"/>
  <c r="F610" i="38"/>
  <c r="A611" i="38"/>
  <c r="B611" i="38"/>
  <c r="C611" i="38"/>
  <c r="D611" i="38"/>
  <c r="E611" i="38"/>
  <c r="F611" i="38"/>
  <c r="A612" i="38"/>
  <c r="B612" i="38"/>
  <c r="C612" i="38"/>
  <c r="D612" i="38"/>
  <c r="E612" i="38"/>
  <c r="F612" i="38"/>
  <c r="A613" i="38"/>
  <c r="B613" i="38"/>
  <c r="C613" i="38"/>
  <c r="D613" i="38"/>
  <c r="E613" i="38"/>
  <c r="F613" i="38"/>
  <c r="A614" i="38"/>
  <c r="B614" i="38"/>
  <c r="C614" i="38"/>
  <c r="D614" i="38"/>
  <c r="E614" i="38"/>
  <c r="F614" i="38"/>
  <c r="A615" i="38"/>
  <c r="B615" i="38"/>
  <c r="C615" i="38"/>
  <c r="D615" i="38"/>
  <c r="E615" i="38"/>
  <c r="F615" i="38"/>
  <c r="A616" i="38"/>
  <c r="B616" i="38"/>
  <c r="C616" i="38"/>
  <c r="D616" i="38"/>
  <c r="E616" i="38"/>
  <c r="F616" i="38"/>
  <c r="A617" i="38"/>
  <c r="B617" i="38"/>
  <c r="C617" i="38"/>
  <c r="D617" i="38"/>
  <c r="E617" i="38"/>
  <c r="F617" i="38"/>
  <c r="A618" i="38"/>
  <c r="B618" i="38"/>
  <c r="C618" i="38"/>
  <c r="D618" i="38"/>
  <c r="E618" i="38"/>
  <c r="F618" i="38"/>
  <c r="A619" i="38"/>
  <c r="B619" i="38"/>
  <c r="C619" i="38"/>
  <c r="D619" i="38"/>
  <c r="E619" i="38"/>
  <c r="F619" i="38"/>
  <c r="A620" i="38"/>
  <c r="B620" i="38"/>
  <c r="C620" i="38"/>
  <c r="D620" i="38"/>
  <c r="E620" i="38"/>
  <c r="F620" i="38"/>
  <c r="A621" i="38"/>
  <c r="B621" i="38"/>
  <c r="C621" i="38"/>
  <c r="D621" i="38"/>
  <c r="E621" i="38"/>
  <c r="F621" i="38"/>
  <c r="A622" i="38"/>
  <c r="B622" i="38"/>
  <c r="C622" i="38"/>
  <c r="D622" i="38"/>
  <c r="E622" i="38"/>
  <c r="F622" i="38"/>
  <c r="A623" i="38"/>
  <c r="B623" i="38"/>
  <c r="C623" i="38"/>
  <c r="D623" i="38"/>
  <c r="E623" i="38"/>
  <c r="F623" i="38"/>
  <c r="A624" i="38"/>
  <c r="B624" i="38"/>
  <c r="C624" i="38"/>
  <c r="D624" i="38"/>
  <c r="E624" i="38"/>
  <c r="F624" i="38"/>
  <c r="A625" i="38"/>
  <c r="B625" i="38"/>
  <c r="C625" i="38"/>
  <c r="D625" i="38"/>
  <c r="E625" i="38"/>
  <c r="F625" i="38"/>
  <c r="A626" i="38"/>
  <c r="B626" i="38"/>
  <c r="C626" i="38"/>
  <c r="D626" i="38"/>
  <c r="E626" i="38"/>
  <c r="F626" i="38"/>
  <c r="A627" i="38"/>
  <c r="B627" i="38"/>
  <c r="C627" i="38"/>
  <c r="D627" i="38"/>
  <c r="E627" i="38"/>
  <c r="F627" i="38"/>
  <c r="A628" i="38"/>
  <c r="B628" i="38"/>
  <c r="C628" i="38"/>
  <c r="D628" i="38"/>
  <c r="E628" i="38"/>
  <c r="F628" i="38"/>
  <c r="A629" i="38"/>
  <c r="B629" i="38"/>
  <c r="C629" i="38"/>
  <c r="D629" i="38"/>
  <c r="E629" i="38"/>
  <c r="F629" i="38"/>
  <c r="A630" i="38"/>
  <c r="B630" i="38"/>
  <c r="C630" i="38"/>
  <c r="D630" i="38"/>
  <c r="E630" i="38"/>
  <c r="F630" i="38"/>
  <c r="A631" i="38"/>
  <c r="B631" i="38"/>
  <c r="C631" i="38"/>
  <c r="D631" i="38"/>
  <c r="E631" i="38"/>
  <c r="F631" i="38"/>
  <c r="A632" i="38"/>
  <c r="B632" i="38"/>
  <c r="C632" i="38"/>
  <c r="D632" i="38"/>
  <c r="E632" i="38"/>
  <c r="F632" i="38"/>
  <c r="A633" i="38"/>
  <c r="B633" i="38"/>
  <c r="C633" i="38"/>
  <c r="D633" i="38"/>
  <c r="E633" i="38"/>
  <c r="F633" i="38"/>
  <c r="A634" i="38"/>
  <c r="B634" i="38"/>
  <c r="C634" i="38"/>
  <c r="D634" i="38"/>
  <c r="E634" i="38"/>
  <c r="F634" i="38"/>
  <c r="A635" i="38"/>
  <c r="B635" i="38"/>
  <c r="C635" i="38"/>
  <c r="D635" i="38"/>
  <c r="E635" i="38"/>
  <c r="F635" i="38"/>
  <c r="A636" i="38"/>
  <c r="B636" i="38"/>
  <c r="C636" i="38"/>
  <c r="D636" i="38"/>
  <c r="E636" i="38"/>
  <c r="F636" i="38"/>
  <c r="A637" i="38"/>
  <c r="B637" i="38"/>
  <c r="C637" i="38"/>
  <c r="D637" i="38"/>
  <c r="E637" i="38"/>
  <c r="F637" i="38"/>
  <c r="A638" i="38"/>
  <c r="B638" i="38"/>
  <c r="C638" i="38"/>
  <c r="D638" i="38"/>
  <c r="E638" i="38"/>
  <c r="F638" i="38"/>
  <c r="A639" i="38"/>
  <c r="B639" i="38"/>
  <c r="C639" i="38"/>
  <c r="D639" i="38"/>
  <c r="E639" i="38"/>
  <c r="F639" i="38"/>
  <c r="A640" i="38"/>
  <c r="B640" i="38"/>
  <c r="C640" i="38"/>
  <c r="D640" i="38"/>
  <c r="E640" i="38"/>
  <c r="F640" i="38"/>
  <c r="A641" i="38"/>
  <c r="B641" i="38"/>
  <c r="C641" i="38"/>
  <c r="D641" i="38"/>
  <c r="E641" i="38"/>
  <c r="F641" i="38"/>
  <c r="A642" i="38"/>
  <c r="B642" i="38"/>
  <c r="C642" i="38"/>
  <c r="D642" i="38"/>
  <c r="E642" i="38"/>
  <c r="F642" i="38"/>
  <c r="A643" i="38"/>
  <c r="B643" i="38"/>
  <c r="C643" i="38"/>
  <c r="D643" i="38"/>
  <c r="E643" i="38"/>
  <c r="F643" i="38"/>
  <c r="A644" i="38"/>
  <c r="B644" i="38"/>
  <c r="C644" i="38"/>
  <c r="D644" i="38"/>
  <c r="E644" i="38"/>
  <c r="F644" i="38"/>
  <c r="A645" i="38"/>
  <c r="B645" i="38"/>
  <c r="C645" i="38"/>
  <c r="D645" i="38"/>
  <c r="E645" i="38"/>
  <c r="F645" i="38"/>
  <c r="A646" i="38"/>
  <c r="B646" i="38"/>
  <c r="C646" i="38"/>
  <c r="D646" i="38"/>
  <c r="E646" i="38"/>
  <c r="F646" i="38"/>
  <c r="A647" i="38"/>
  <c r="B647" i="38"/>
  <c r="C647" i="38"/>
  <c r="D647" i="38"/>
  <c r="E647" i="38"/>
  <c r="F647" i="38"/>
  <c r="A648" i="38"/>
  <c r="B648" i="38"/>
  <c r="C648" i="38"/>
  <c r="D648" i="38"/>
  <c r="E648" i="38"/>
  <c r="F648" i="38"/>
  <c r="A649" i="38"/>
  <c r="B649" i="38"/>
  <c r="C649" i="38"/>
  <c r="D649" i="38"/>
  <c r="E649" i="38"/>
  <c r="F649" i="38"/>
  <c r="A650" i="38"/>
  <c r="B650" i="38"/>
  <c r="C650" i="38"/>
  <c r="D650" i="38"/>
  <c r="E650" i="38"/>
  <c r="F650" i="38"/>
  <c r="A651" i="38"/>
  <c r="B651" i="38"/>
  <c r="C651" i="38"/>
  <c r="D651" i="38"/>
  <c r="E651" i="38"/>
  <c r="F651" i="38"/>
  <c r="A652" i="38"/>
  <c r="B652" i="38"/>
  <c r="C652" i="38"/>
  <c r="D652" i="38"/>
  <c r="E652" i="38"/>
  <c r="F652" i="38"/>
  <c r="A653" i="38"/>
  <c r="B653" i="38"/>
  <c r="C653" i="38"/>
  <c r="D653" i="38"/>
  <c r="E653" i="38"/>
  <c r="F653" i="38"/>
  <c r="A654" i="38"/>
  <c r="B654" i="38"/>
  <c r="C654" i="38"/>
  <c r="D654" i="38"/>
  <c r="E654" i="38"/>
  <c r="F654" i="38"/>
  <c r="A655" i="38"/>
  <c r="B655" i="38"/>
  <c r="C655" i="38"/>
  <c r="D655" i="38"/>
  <c r="E655" i="38"/>
  <c r="F655" i="38"/>
  <c r="A656" i="38"/>
  <c r="B656" i="38"/>
  <c r="C656" i="38"/>
  <c r="D656" i="38"/>
  <c r="E656" i="38"/>
  <c r="F656" i="38"/>
  <c r="A657" i="38"/>
  <c r="B657" i="38"/>
  <c r="C657" i="38"/>
  <c r="D657" i="38"/>
  <c r="E657" i="38"/>
  <c r="F657" i="38"/>
  <c r="A658" i="38"/>
  <c r="B658" i="38"/>
  <c r="C658" i="38"/>
  <c r="D658" i="38"/>
  <c r="E658" i="38"/>
  <c r="F658" i="38"/>
  <c r="A659" i="38"/>
  <c r="B659" i="38"/>
  <c r="C659" i="38"/>
  <c r="D659" i="38"/>
  <c r="E659" i="38"/>
  <c r="F659" i="38"/>
  <c r="A660" i="38"/>
  <c r="B660" i="38"/>
  <c r="C660" i="38"/>
  <c r="D660" i="38"/>
  <c r="E660" i="38"/>
  <c r="F660" i="38"/>
  <c r="A661" i="38"/>
  <c r="B661" i="38"/>
  <c r="C661" i="38"/>
  <c r="D661" i="38"/>
  <c r="E661" i="38"/>
  <c r="F661" i="38"/>
  <c r="A662" i="38"/>
  <c r="B662" i="38"/>
  <c r="C662" i="38"/>
  <c r="D662" i="38"/>
  <c r="E662" i="38"/>
  <c r="F662" i="38"/>
  <c r="A663" i="38"/>
  <c r="B663" i="38"/>
  <c r="C663" i="38"/>
  <c r="D663" i="38"/>
  <c r="E663" i="38"/>
  <c r="F663" i="38"/>
  <c r="A664" i="38"/>
  <c r="B664" i="38"/>
  <c r="C664" i="38"/>
  <c r="D664" i="38"/>
  <c r="E664" i="38"/>
  <c r="F664" i="38"/>
  <c r="A665" i="38"/>
  <c r="B665" i="38"/>
  <c r="C665" i="38"/>
  <c r="D665" i="38"/>
  <c r="E665" i="38"/>
  <c r="F665" i="38"/>
  <c r="A666" i="38"/>
  <c r="B666" i="38"/>
  <c r="C666" i="38"/>
  <c r="D666" i="38"/>
  <c r="E666" i="38"/>
  <c r="F666" i="38"/>
  <c r="A667" i="38"/>
  <c r="B667" i="38"/>
  <c r="C667" i="38"/>
  <c r="D667" i="38"/>
  <c r="E667" i="38"/>
  <c r="F667" i="38"/>
  <c r="A668" i="38"/>
  <c r="B668" i="38"/>
  <c r="C668" i="38"/>
  <c r="D668" i="38"/>
  <c r="E668" i="38"/>
  <c r="F668" i="38"/>
  <c r="A669" i="38"/>
  <c r="B669" i="38"/>
  <c r="C669" i="38"/>
  <c r="D669" i="38"/>
  <c r="E669" i="38"/>
  <c r="F669" i="38"/>
  <c r="A670" i="38"/>
  <c r="B670" i="38"/>
  <c r="C670" i="38"/>
  <c r="D670" i="38"/>
  <c r="E670" i="38"/>
  <c r="F670" i="38"/>
  <c r="A671" i="38"/>
  <c r="B671" i="38"/>
  <c r="C671" i="38"/>
  <c r="D671" i="38"/>
  <c r="E671" i="38"/>
  <c r="F671" i="38"/>
  <c r="A672" i="38"/>
  <c r="B672" i="38"/>
  <c r="C672" i="38"/>
  <c r="D672" i="38"/>
  <c r="E672" i="38"/>
  <c r="F672" i="38"/>
  <c r="A673" i="38"/>
  <c r="B673" i="38"/>
  <c r="C673" i="38"/>
  <c r="D673" i="38"/>
  <c r="E673" i="38"/>
  <c r="F673" i="38"/>
  <c r="A674" i="38"/>
  <c r="B674" i="38"/>
  <c r="C674" i="38"/>
  <c r="D674" i="38"/>
  <c r="E674" i="38"/>
  <c r="F674" i="38"/>
  <c r="A675" i="38"/>
  <c r="B675" i="38"/>
  <c r="C675" i="38"/>
  <c r="D675" i="38"/>
  <c r="E675" i="38"/>
  <c r="F675" i="38"/>
  <c r="A676" i="38"/>
  <c r="B676" i="38"/>
  <c r="C676" i="38"/>
  <c r="D676" i="38"/>
  <c r="E676" i="38"/>
  <c r="F676" i="38"/>
  <c r="A677" i="38"/>
  <c r="B677" i="38"/>
  <c r="C677" i="38"/>
  <c r="D677" i="38"/>
  <c r="E677" i="38"/>
  <c r="F677" i="38"/>
  <c r="A678" i="38"/>
  <c r="B678" i="38"/>
  <c r="C678" i="38"/>
  <c r="D678" i="38"/>
  <c r="E678" i="38"/>
  <c r="F678" i="38"/>
  <c r="A679" i="38"/>
  <c r="B679" i="38"/>
  <c r="C679" i="38"/>
  <c r="D679" i="38"/>
  <c r="E679" i="38"/>
  <c r="F679" i="38"/>
  <c r="A680" i="38"/>
  <c r="B680" i="38"/>
  <c r="C680" i="38"/>
  <c r="D680" i="38"/>
  <c r="E680" i="38"/>
  <c r="F680" i="38"/>
  <c r="A681" i="38"/>
  <c r="B681" i="38"/>
  <c r="C681" i="38"/>
  <c r="D681" i="38"/>
  <c r="E681" i="38"/>
  <c r="F681" i="38"/>
  <c r="A682" i="38"/>
  <c r="B682" i="38"/>
  <c r="C682" i="38"/>
  <c r="D682" i="38"/>
  <c r="E682" i="38"/>
  <c r="F682" i="38"/>
  <c r="A683" i="38"/>
  <c r="B683" i="38"/>
  <c r="C683" i="38"/>
  <c r="D683" i="38"/>
  <c r="E683" i="38"/>
  <c r="F683" i="38"/>
  <c r="A684" i="38"/>
  <c r="B684" i="38"/>
  <c r="C684" i="38"/>
  <c r="D684" i="38"/>
  <c r="E684" i="38"/>
  <c r="F684" i="38"/>
  <c r="A685" i="38"/>
  <c r="B685" i="38"/>
  <c r="C685" i="38"/>
  <c r="D685" i="38"/>
  <c r="E685" i="38"/>
  <c r="F685" i="38"/>
  <c r="A686" i="38"/>
  <c r="B686" i="38"/>
  <c r="C686" i="38"/>
  <c r="D686" i="38"/>
  <c r="E686" i="38"/>
  <c r="F686" i="38"/>
  <c r="A687" i="38"/>
  <c r="B687" i="38"/>
  <c r="C687" i="38"/>
  <c r="D687" i="38"/>
  <c r="E687" i="38"/>
  <c r="F687" i="38"/>
  <c r="A688" i="38"/>
  <c r="B688" i="38"/>
  <c r="C688" i="38"/>
  <c r="D688" i="38"/>
  <c r="E688" i="38"/>
  <c r="F688" i="38"/>
  <c r="A689" i="38"/>
  <c r="B689" i="38"/>
  <c r="C689" i="38"/>
  <c r="D689" i="38"/>
  <c r="E689" i="38"/>
  <c r="F689" i="38"/>
  <c r="A690" i="38"/>
  <c r="B690" i="38"/>
  <c r="C690" i="38"/>
  <c r="D690" i="38"/>
  <c r="E690" i="38"/>
  <c r="F690" i="38"/>
  <c r="A691" i="38"/>
  <c r="B691" i="38"/>
  <c r="C691" i="38"/>
  <c r="D691" i="38"/>
  <c r="E691" i="38"/>
  <c r="F691" i="38"/>
  <c r="A692" i="38"/>
  <c r="B692" i="38"/>
  <c r="C692" i="38"/>
  <c r="D692" i="38"/>
  <c r="E692" i="38"/>
  <c r="F692" i="38"/>
  <c r="A693" i="38"/>
  <c r="B693" i="38"/>
  <c r="C693" i="38"/>
  <c r="D693" i="38"/>
  <c r="E693" i="38"/>
  <c r="F693" i="38"/>
  <c r="A694" i="38"/>
  <c r="B694" i="38"/>
  <c r="C694" i="38"/>
  <c r="D694" i="38"/>
  <c r="E694" i="38"/>
  <c r="F694" i="38"/>
  <c r="A695" i="38"/>
  <c r="B695" i="38"/>
  <c r="C695" i="38"/>
  <c r="D695" i="38"/>
  <c r="E695" i="38"/>
  <c r="F695" i="38"/>
  <c r="A696" i="38"/>
  <c r="B696" i="38"/>
  <c r="C696" i="38"/>
  <c r="D696" i="38"/>
  <c r="E696" i="38"/>
  <c r="F696" i="38"/>
  <c r="A697" i="38"/>
  <c r="B697" i="38"/>
  <c r="C697" i="38"/>
  <c r="D697" i="38"/>
  <c r="E697" i="38"/>
  <c r="F697" i="38"/>
  <c r="A698" i="38"/>
  <c r="B698" i="38"/>
  <c r="C698" i="38"/>
  <c r="D698" i="38"/>
  <c r="E698" i="38"/>
  <c r="F698" i="38"/>
  <c r="A699" i="38"/>
  <c r="B699" i="38"/>
  <c r="C699" i="38"/>
  <c r="D699" i="38"/>
  <c r="E699" i="38"/>
  <c r="F699" i="38"/>
  <c r="A700" i="38"/>
  <c r="B700" i="38"/>
  <c r="C700" i="38"/>
  <c r="D700" i="38"/>
  <c r="E700" i="38"/>
  <c r="F700" i="38"/>
  <c r="A701" i="38"/>
  <c r="B701" i="38"/>
  <c r="C701" i="38"/>
  <c r="D701" i="38"/>
  <c r="E701" i="38"/>
  <c r="F701" i="38"/>
  <c r="A702" i="38"/>
  <c r="B702" i="38"/>
  <c r="C702" i="38"/>
  <c r="D702" i="38"/>
  <c r="E702" i="38"/>
  <c r="F702" i="38"/>
  <c r="A703" i="38"/>
  <c r="B703" i="38"/>
  <c r="C703" i="38"/>
  <c r="D703" i="38"/>
  <c r="E703" i="38"/>
  <c r="F703" i="38"/>
  <c r="A704" i="38"/>
  <c r="B704" i="38"/>
  <c r="C704" i="38"/>
  <c r="D704" i="38"/>
  <c r="E704" i="38"/>
  <c r="F704" i="38"/>
  <c r="A705" i="38"/>
  <c r="B705" i="38"/>
  <c r="C705" i="38"/>
  <c r="D705" i="38"/>
  <c r="E705" i="38"/>
  <c r="F705" i="38"/>
  <c r="A706" i="38"/>
  <c r="B706" i="38"/>
  <c r="C706" i="38"/>
  <c r="D706" i="38"/>
  <c r="E706" i="38"/>
  <c r="F706" i="38"/>
  <c r="A707" i="38"/>
  <c r="B707" i="38"/>
  <c r="C707" i="38"/>
  <c r="D707" i="38"/>
  <c r="E707" i="38"/>
  <c r="F707" i="38"/>
  <c r="A708" i="38"/>
  <c r="B708" i="38"/>
  <c r="C708" i="38"/>
  <c r="D708" i="38"/>
  <c r="E708" i="38"/>
  <c r="F708" i="38"/>
  <c r="A709" i="38"/>
  <c r="B709" i="38"/>
  <c r="C709" i="38"/>
  <c r="D709" i="38"/>
  <c r="E709" i="38"/>
  <c r="F709" i="38"/>
  <c r="A710" i="38"/>
  <c r="B710" i="38"/>
  <c r="C710" i="38"/>
  <c r="D710" i="38"/>
  <c r="E710" i="38"/>
  <c r="F710" i="38"/>
  <c r="A711" i="38"/>
  <c r="B711" i="38"/>
  <c r="C711" i="38"/>
  <c r="D711" i="38"/>
  <c r="E711" i="38"/>
  <c r="F711" i="38"/>
  <c r="A712" i="38"/>
  <c r="B712" i="38"/>
  <c r="C712" i="38"/>
  <c r="D712" i="38"/>
  <c r="E712" i="38"/>
  <c r="F712" i="38"/>
  <c r="A713" i="38"/>
  <c r="B713" i="38"/>
  <c r="C713" i="38"/>
  <c r="D713" i="38"/>
  <c r="E713" i="38"/>
  <c r="F713" i="38"/>
  <c r="A714" i="38"/>
  <c r="B714" i="38"/>
  <c r="C714" i="38"/>
  <c r="D714" i="38"/>
  <c r="E714" i="38"/>
  <c r="F714" i="38"/>
  <c r="A715" i="38"/>
  <c r="B715" i="38"/>
  <c r="C715" i="38"/>
  <c r="D715" i="38"/>
  <c r="E715" i="38"/>
  <c r="F715" i="38"/>
  <c r="A716" i="38"/>
  <c r="B716" i="38"/>
  <c r="C716" i="38"/>
  <c r="D716" i="38"/>
  <c r="E716" i="38"/>
  <c r="F716" i="38"/>
  <c r="A717" i="38"/>
  <c r="B717" i="38"/>
  <c r="C717" i="38"/>
  <c r="D717" i="38"/>
  <c r="E717" i="38"/>
  <c r="F717" i="38"/>
  <c r="A718" i="38"/>
  <c r="B718" i="38"/>
  <c r="C718" i="38"/>
  <c r="D718" i="38"/>
  <c r="E718" i="38"/>
  <c r="F718" i="38"/>
  <c r="A719" i="38"/>
  <c r="B719" i="38"/>
  <c r="C719" i="38"/>
  <c r="D719" i="38"/>
  <c r="E719" i="38"/>
  <c r="F719" i="38"/>
  <c r="A720" i="38"/>
  <c r="B720" i="38"/>
  <c r="C720" i="38"/>
  <c r="D720" i="38"/>
  <c r="E720" i="38"/>
  <c r="F720" i="38"/>
  <c r="A721" i="38"/>
  <c r="B721" i="38"/>
  <c r="C721" i="38"/>
  <c r="D721" i="38"/>
  <c r="E721" i="38"/>
  <c r="F721" i="38"/>
  <c r="A722" i="38"/>
  <c r="B722" i="38"/>
  <c r="C722" i="38"/>
  <c r="D722" i="38"/>
  <c r="E722" i="38"/>
  <c r="F722" i="38"/>
  <c r="A723" i="38"/>
  <c r="B723" i="38"/>
  <c r="C723" i="38"/>
  <c r="D723" i="38"/>
  <c r="E723" i="38"/>
  <c r="F723" i="38"/>
  <c r="A724" i="38"/>
  <c r="B724" i="38"/>
  <c r="C724" i="38"/>
  <c r="D724" i="38"/>
  <c r="E724" i="38"/>
  <c r="F724" i="38"/>
  <c r="A725" i="38"/>
  <c r="B725" i="38"/>
  <c r="C725" i="38"/>
  <c r="D725" i="38"/>
  <c r="E725" i="38"/>
  <c r="F725" i="38"/>
  <c r="A726" i="38"/>
  <c r="B726" i="38"/>
  <c r="C726" i="38"/>
  <c r="D726" i="38"/>
  <c r="E726" i="38"/>
  <c r="F726" i="38"/>
  <c r="A727" i="38"/>
  <c r="B727" i="38"/>
  <c r="C727" i="38"/>
  <c r="D727" i="38"/>
  <c r="E727" i="38"/>
  <c r="F727" i="38"/>
  <c r="A728" i="38"/>
  <c r="B728" i="38"/>
  <c r="C728" i="38"/>
  <c r="D728" i="38"/>
  <c r="E728" i="38"/>
  <c r="F728" i="38"/>
  <c r="A729" i="38"/>
  <c r="B729" i="38"/>
  <c r="C729" i="38"/>
  <c r="D729" i="38"/>
  <c r="E729" i="38"/>
  <c r="F729" i="38"/>
  <c r="A730" i="38"/>
  <c r="B730" i="38"/>
  <c r="C730" i="38"/>
  <c r="D730" i="38"/>
  <c r="E730" i="38"/>
  <c r="F730" i="38"/>
  <c r="A731" i="38"/>
  <c r="B731" i="38"/>
  <c r="C731" i="38"/>
  <c r="D731" i="38"/>
  <c r="E731" i="38"/>
  <c r="F731" i="38"/>
  <c r="A732" i="38"/>
  <c r="B732" i="38"/>
  <c r="C732" i="38"/>
  <c r="D732" i="38"/>
  <c r="E732" i="38"/>
  <c r="F732" i="38"/>
  <c r="A733" i="38"/>
  <c r="B733" i="38"/>
  <c r="C733" i="38"/>
  <c r="D733" i="38"/>
  <c r="E733" i="38"/>
  <c r="F733" i="38"/>
  <c r="A734" i="38"/>
  <c r="B734" i="38"/>
  <c r="C734" i="38"/>
  <c r="D734" i="38"/>
  <c r="E734" i="38"/>
  <c r="F734" i="38"/>
  <c r="A735" i="38"/>
  <c r="B735" i="38"/>
  <c r="C735" i="38"/>
  <c r="D735" i="38"/>
  <c r="E735" i="38"/>
  <c r="F735" i="38"/>
  <c r="A736" i="38"/>
  <c r="B736" i="38"/>
  <c r="C736" i="38"/>
  <c r="D736" i="38"/>
  <c r="E736" i="38"/>
  <c r="F736" i="38"/>
  <c r="A737" i="38"/>
  <c r="B737" i="38"/>
  <c r="C737" i="38"/>
  <c r="D737" i="38"/>
  <c r="E737" i="38"/>
  <c r="F737" i="38"/>
  <c r="A738" i="38"/>
  <c r="B738" i="38"/>
  <c r="C738" i="38"/>
  <c r="D738" i="38"/>
  <c r="E738" i="38"/>
  <c r="F738" i="38"/>
  <c r="A739" i="38"/>
  <c r="B739" i="38"/>
  <c r="C739" i="38"/>
  <c r="D739" i="38"/>
  <c r="E739" i="38"/>
  <c r="F739" i="38"/>
  <c r="A740" i="38"/>
  <c r="B740" i="38"/>
  <c r="C740" i="38"/>
  <c r="D740" i="38"/>
  <c r="E740" i="38"/>
  <c r="F740" i="38"/>
  <c r="A741" i="38"/>
  <c r="B741" i="38"/>
  <c r="C741" i="38"/>
  <c r="D741" i="38"/>
  <c r="E741" i="38"/>
  <c r="F741" i="38"/>
  <c r="A742" i="38"/>
  <c r="B742" i="38"/>
  <c r="C742" i="38"/>
  <c r="D742" i="38"/>
  <c r="E742" i="38"/>
  <c r="F742" i="38"/>
  <c r="A743" i="38"/>
  <c r="B743" i="38"/>
  <c r="C743" i="38"/>
  <c r="D743" i="38"/>
  <c r="E743" i="38"/>
  <c r="F743" i="38"/>
  <c r="A744" i="38"/>
  <c r="B744" i="38"/>
  <c r="C744" i="38"/>
  <c r="D744" i="38"/>
  <c r="E744" i="38"/>
  <c r="F744" i="38"/>
  <c r="A745" i="38"/>
  <c r="B745" i="38"/>
  <c r="C745" i="38"/>
  <c r="D745" i="38"/>
  <c r="E745" i="38"/>
  <c r="F745" i="38"/>
  <c r="A746" i="38"/>
  <c r="B746" i="38"/>
  <c r="C746" i="38"/>
  <c r="D746" i="38"/>
  <c r="E746" i="38"/>
  <c r="F746" i="38"/>
  <c r="A747" i="38"/>
  <c r="B747" i="38"/>
  <c r="C747" i="38"/>
  <c r="D747" i="38"/>
  <c r="E747" i="38"/>
  <c r="F747" i="38"/>
  <c r="A748" i="38"/>
  <c r="B748" i="38"/>
  <c r="C748" i="38"/>
  <c r="D748" i="38"/>
  <c r="E748" i="38"/>
  <c r="F748" i="38"/>
  <c r="A749" i="38"/>
  <c r="B749" i="38"/>
  <c r="C749" i="38"/>
  <c r="D749" i="38"/>
  <c r="E749" i="38"/>
  <c r="F749" i="38"/>
  <c r="A750" i="38"/>
  <c r="B750" i="38"/>
  <c r="C750" i="38"/>
  <c r="D750" i="38"/>
  <c r="E750" i="38"/>
  <c r="F750" i="38"/>
  <c r="A751" i="38"/>
  <c r="B751" i="38"/>
  <c r="C751" i="38"/>
  <c r="D751" i="38"/>
  <c r="E751" i="38"/>
  <c r="F751" i="38"/>
  <c r="A752" i="38"/>
  <c r="B752" i="38"/>
  <c r="C752" i="38"/>
  <c r="D752" i="38"/>
  <c r="E752" i="38"/>
  <c r="F752" i="38"/>
  <c r="A753" i="38"/>
  <c r="B753" i="38"/>
  <c r="C753" i="38"/>
  <c r="D753" i="38"/>
  <c r="E753" i="38"/>
  <c r="F753" i="38"/>
  <c r="A754" i="38"/>
  <c r="B754" i="38"/>
  <c r="C754" i="38"/>
  <c r="D754" i="38"/>
  <c r="E754" i="38"/>
  <c r="F754" i="38"/>
  <c r="A755" i="38"/>
  <c r="B755" i="38"/>
  <c r="C755" i="38"/>
  <c r="D755" i="38"/>
  <c r="E755" i="38"/>
  <c r="F755" i="38"/>
  <c r="A756" i="38"/>
  <c r="B756" i="38"/>
  <c r="C756" i="38"/>
  <c r="D756" i="38"/>
  <c r="E756" i="38"/>
  <c r="F756" i="38"/>
  <c r="A757" i="38"/>
  <c r="B757" i="38"/>
  <c r="C757" i="38"/>
  <c r="D757" i="38"/>
  <c r="E757" i="38"/>
  <c r="F757" i="38"/>
  <c r="A758" i="38"/>
  <c r="B758" i="38"/>
  <c r="C758" i="38"/>
  <c r="D758" i="38"/>
  <c r="E758" i="38"/>
  <c r="F758" i="38"/>
  <c r="A759" i="38"/>
  <c r="B759" i="38"/>
  <c r="C759" i="38"/>
  <c r="D759" i="38"/>
  <c r="E759" i="38"/>
  <c r="F759" i="38"/>
  <c r="A760" i="38"/>
  <c r="B760" i="38"/>
  <c r="C760" i="38"/>
  <c r="D760" i="38"/>
  <c r="E760" i="38"/>
  <c r="F760" i="38"/>
  <c r="A761" i="38"/>
  <c r="B761" i="38"/>
  <c r="C761" i="38"/>
  <c r="D761" i="38"/>
  <c r="E761" i="38"/>
  <c r="F761" i="38"/>
  <c r="A762" i="38"/>
  <c r="B762" i="38"/>
  <c r="C762" i="38"/>
  <c r="D762" i="38"/>
  <c r="E762" i="38"/>
  <c r="F762" i="38"/>
  <c r="A763" i="38"/>
  <c r="B763" i="38"/>
  <c r="C763" i="38"/>
  <c r="D763" i="38"/>
  <c r="E763" i="38"/>
  <c r="F763" i="38"/>
  <c r="A764" i="38"/>
  <c r="B764" i="38"/>
  <c r="C764" i="38"/>
  <c r="D764" i="38"/>
  <c r="E764" i="38"/>
  <c r="F764" i="38"/>
  <c r="A765" i="38"/>
  <c r="B765" i="38"/>
  <c r="C765" i="38"/>
  <c r="D765" i="38"/>
  <c r="E765" i="38"/>
  <c r="F765" i="38"/>
  <c r="A766" i="38"/>
  <c r="B766" i="38"/>
  <c r="C766" i="38"/>
  <c r="D766" i="38"/>
  <c r="E766" i="38"/>
  <c r="F766" i="38"/>
  <c r="A767" i="38"/>
  <c r="B767" i="38"/>
  <c r="C767" i="38"/>
  <c r="D767" i="38"/>
  <c r="E767" i="38"/>
  <c r="F767" i="38"/>
  <c r="A768" i="38"/>
  <c r="B768" i="38"/>
  <c r="C768" i="38"/>
  <c r="D768" i="38"/>
  <c r="E768" i="38"/>
  <c r="F768" i="38"/>
  <c r="A769" i="38"/>
  <c r="B769" i="38"/>
  <c r="C769" i="38"/>
  <c r="D769" i="38"/>
  <c r="E769" i="38"/>
  <c r="F769" i="38"/>
  <c r="A770" i="38"/>
  <c r="B770" i="38"/>
  <c r="C770" i="38"/>
  <c r="D770" i="38"/>
  <c r="E770" i="38"/>
  <c r="F770" i="38"/>
  <c r="A771" i="38"/>
  <c r="B771" i="38"/>
  <c r="C771" i="38"/>
  <c r="D771" i="38"/>
  <c r="E771" i="38"/>
  <c r="F771" i="38"/>
  <c r="A772" i="38"/>
  <c r="B772" i="38"/>
  <c r="C772" i="38"/>
  <c r="D772" i="38"/>
  <c r="E772" i="38"/>
  <c r="F772" i="38"/>
  <c r="A773" i="38"/>
  <c r="B773" i="38"/>
  <c r="C773" i="38"/>
  <c r="D773" i="38"/>
  <c r="E773" i="38"/>
  <c r="F773" i="38"/>
  <c r="A774" i="38"/>
  <c r="B774" i="38"/>
  <c r="C774" i="38"/>
  <c r="D774" i="38"/>
  <c r="E774" i="38"/>
  <c r="F774" i="38"/>
  <c r="A775" i="38"/>
  <c r="B775" i="38"/>
  <c r="C775" i="38"/>
  <c r="D775" i="38"/>
  <c r="E775" i="38"/>
  <c r="F775" i="38"/>
  <c r="A776" i="38"/>
  <c r="B776" i="38"/>
  <c r="C776" i="38"/>
  <c r="D776" i="38"/>
  <c r="E776" i="38"/>
  <c r="F776" i="38"/>
  <c r="A777" i="38"/>
  <c r="B777" i="38"/>
  <c r="C777" i="38"/>
  <c r="D777" i="38"/>
  <c r="E777" i="38"/>
  <c r="F777" i="38"/>
  <c r="A778" i="38"/>
  <c r="B778" i="38"/>
  <c r="C778" i="38"/>
  <c r="D778" i="38"/>
  <c r="E778" i="38"/>
  <c r="F778" i="38"/>
  <c r="A779" i="38"/>
  <c r="B779" i="38"/>
  <c r="C779" i="38"/>
  <c r="D779" i="38"/>
  <c r="E779" i="38"/>
  <c r="F779" i="38"/>
  <c r="A780" i="38"/>
  <c r="B780" i="38"/>
  <c r="C780" i="38"/>
  <c r="D780" i="38"/>
  <c r="E780" i="38"/>
  <c r="F780" i="38"/>
  <c r="A781" i="38"/>
  <c r="B781" i="38"/>
  <c r="C781" i="38"/>
  <c r="D781" i="38"/>
  <c r="E781" i="38"/>
  <c r="F781" i="38"/>
  <c r="A782" i="38"/>
  <c r="B782" i="38"/>
  <c r="C782" i="38"/>
  <c r="D782" i="38"/>
  <c r="E782" i="38"/>
  <c r="F782" i="38"/>
  <c r="A783" i="38"/>
  <c r="B783" i="38"/>
  <c r="C783" i="38"/>
  <c r="D783" i="38"/>
  <c r="E783" i="38"/>
  <c r="F783" i="38"/>
  <c r="A784" i="38"/>
  <c r="B784" i="38"/>
  <c r="C784" i="38"/>
  <c r="D784" i="38"/>
  <c r="E784" i="38"/>
  <c r="F784" i="38"/>
  <c r="A785" i="38"/>
  <c r="B785" i="38"/>
  <c r="C785" i="38"/>
  <c r="D785" i="38"/>
  <c r="E785" i="38"/>
  <c r="F785" i="38"/>
  <c r="A786" i="38"/>
  <c r="B786" i="38"/>
  <c r="C786" i="38"/>
  <c r="D786" i="38"/>
  <c r="E786" i="38"/>
  <c r="F786" i="38"/>
  <c r="A787" i="38"/>
  <c r="B787" i="38"/>
  <c r="C787" i="38"/>
  <c r="D787" i="38"/>
  <c r="E787" i="38"/>
  <c r="F787" i="38"/>
  <c r="A788" i="38"/>
  <c r="B788" i="38"/>
  <c r="C788" i="38"/>
  <c r="D788" i="38"/>
  <c r="E788" i="38"/>
  <c r="F788" i="38"/>
  <c r="A789" i="38"/>
  <c r="B789" i="38"/>
  <c r="C789" i="38"/>
  <c r="D789" i="38"/>
  <c r="E789" i="38"/>
  <c r="F789" i="38"/>
  <c r="A790" i="38"/>
  <c r="B790" i="38"/>
  <c r="C790" i="38"/>
  <c r="D790" i="38"/>
  <c r="E790" i="38"/>
  <c r="F790" i="38"/>
  <c r="A791" i="38"/>
  <c r="B791" i="38"/>
  <c r="C791" i="38"/>
  <c r="D791" i="38"/>
  <c r="E791" i="38"/>
  <c r="F791" i="38"/>
  <c r="A792" i="38"/>
  <c r="B792" i="38"/>
  <c r="C792" i="38"/>
  <c r="D792" i="38"/>
  <c r="E792" i="38"/>
  <c r="F792" i="38"/>
  <c r="A793" i="38"/>
  <c r="B793" i="38"/>
  <c r="C793" i="38"/>
  <c r="D793" i="38"/>
  <c r="E793" i="38"/>
  <c r="F793" i="38"/>
  <c r="A794" i="38"/>
  <c r="B794" i="38"/>
  <c r="C794" i="38"/>
  <c r="D794" i="38"/>
  <c r="E794" i="38"/>
  <c r="F794" i="38"/>
  <c r="A795" i="38"/>
  <c r="B795" i="38"/>
  <c r="C795" i="38"/>
  <c r="D795" i="38"/>
  <c r="E795" i="38"/>
  <c r="F795" i="38"/>
  <c r="A796" i="38"/>
  <c r="B796" i="38"/>
  <c r="C796" i="38"/>
  <c r="D796" i="38"/>
  <c r="E796" i="38"/>
  <c r="F796" i="38"/>
  <c r="A797" i="38"/>
  <c r="B797" i="38"/>
  <c r="C797" i="38"/>
  <c r="D797" i="38"/>
  <c r="E797" i="38"/>
  <c r="F797" i="38"/>
  <c r="A798" i="38"/>
  <c r="B798" i="38"/>
  <c r="C798" i="38"/>
  <c r="D798" i="38"/>
  <c r="E798" i="38"/>
  <c r="F798" i="38"/>
  <c r="A799" i="38"/>
  <c r="B799" i="38"/>
  <c r="C799" i="38"/>
  <c r="D799" i="38"/>
  <c r="E799" i="38"/>
  <c r="F799" i="38"/>
  <c r="A800" i="38"/>
  <c r="B800" i="38"/>
  <c r="C800" i="38"/>
  <c r="D800" i="38"/>
  <c r="E800" i="38"/>
  <c r="F800" i="38"/>
  <c r="A801" i="38"/>
  <c r="B801" i="38"/>
  <c r="C801" i="38"/>
  <c r="D801" i="38"/>
  <c r="E801" i="38"/>
  <c r="F801" i="38"/>
  <c r="A802" i="38"/>
  <c r="B802" i="38"/>
  <c r="C802" i="38"/>
  <c r="D802" i="38"/>
  <c r="E802" i="38"/>
  <c r="F802" i="38"/>
  <c r="A803" i="38"/>
  <c r="B803" i="38"/>
  <c r="C803" i="38"/>
  <c r="D803" i="38"/>
  <c r="E803" i="38"/>
  <c r="F803" i="38"/>
  <c r="A804" i="38"/>
  <c r="B804" i="38"/>
  <c r="C804" i="38"/>
  <c r="D804" i="38"/>
  <c r="E804" i="38"/>
  <c r="F804" i="38"/>
  <c r="A805" i="38"/>
  <c r="B805" i="38"/>
  <c r="C805" i="38"/>
  <c r="D805" i="38"/>
  <c r="E805" i="38"/>
  <c r="F805" i="38"/>
  <c r="A806" i="38"/>
  <c r="B806" i="38"/>
  <c r="C806" i="38"/>
  <c r="D806" i="38"/>
  <c r="E806" i="38"/>
  <c r="F806" i="38"/>
  <c r="A807" i="38"/>
  <c r="B807" i="38"/>
  <c r="C807" i="38"/>
  <c r="D807" i="38"/>
  <c r="E807" i="38"/>
  <c r="F807" i="38"/>
  <c r="A808" i="38"/>
  <c r="B808" i="38"/>
  <c r="C808" i="38"/>
  <c r="D808" i="38"/>
  <c r="E808" i="38"/>
  <c r="F808" i="38"/>
  <c r="A809" i="38"/>
  <c r="B809" i="38"/>
  <c r="C809" i="38"/>
  <c r="D809" i="38"/>
  <c r="E809" i="38"/>
  <c r="F809" i="38"/>
  <c r="A810" i="38"/>
  <c r="B810" i="38"/>
  <c r="C810" i="38"/>
  <c r="D810" i="38"/>
  <c r="E810" i="38"/>
  <c r="F810" i="38"/>
  <c r="A811" i="38"/>
  <c r="B811" i="38"/>
  <c r="C811" i="38"/>
  <c r="D811" i="38"/>
  <c r="E811" i="38"/>
  <c r="F811" i="38"/>
  <c r="A812" i="38"/>
  <c r="B812" i="38"/>
  <c r="C812" i="38"/>
  <c r="D812" i="38"/>
  <c r="E812" i="38"/>
  <c r="F812" i="38"/>
  <c r="A813" i="38"/>
  <c r="B813" i="38"/>
  <c r="C813" i="38"/>
  <c r="D813" i="38"/>
  <c r="E813" i="38"/>
  <c r="F813" i="38"/>
  <c r="A814" i="38"/>
  <c r="B814" i="38"/>
  <c r="C814" i="38"/>
  <c r="D814" i="38"/>
  <c r="E814" i="38"/>
  <c r="F814" i="38"/>
  <c r="A815" i="38"/>
  <c r="B815" i="38"/>
  <c r="C815" i="38"/>
  <c r="D815" i="38"/>
  <c r="E815" i="38"/>
  <c r="F815" i="38"/>
  <c r="A816" i="38"/>
  <c r="B816" i="38"/>
  <c r="C816" i="38"/>
  <c r="D816" i="38"/>
  <c r="E816" i="38"/>
  <c r="F816" i="38"/>
  <c r="A817" i="38"/>
  <c r="B817" i="38"/>
  <c r="C817" i="38"/>
  <c r="D817" i="38"/>
  <c r="E817" i="38"/>
  <c r="F817" i="38"/>
  <c r="A818" i="38"/>
  <c r="B818" i="38"/>
  <c r="C818" i="38"/>
  <c r="D818" i="38"/>
  <c r="E818" i="38"/>
  <c r="F818" i="38"/>
  <c r="A819" i="38"/>
  <c r="B819" i="38"/>
  <c r="C819" i="38"/>
  <c r="D819" i="38"/>
  <c r="E819" i="38"/>
  <c r="F819" i="38"/>
  <c r="A820" i="38"/>
  <c r="B820" i="38"/>
  <c r="C820" i="38"/>
  <c r="D820" i="38"/>
  <c r="E820" i="38"/>
  <c r="F820" i="38"/>
  <c r="A821" i="38"/>
  <c r="B821" i="38"/>
  <c r="C821" i="38"/>
  <c r="D821" i="38"/>
  <c r="E821" i="38"/>
  <c r="F821" i="38"/>
  <c r="A822" i="38"/>
  <c r="B822" i="38"/>
  <c r="C822" i="38"/>
  <c r="D822" i="38"/>
  <c r="E822" i="38"/>
  <c r="F822" i="38"/>
  <c r="A823" i="38"/>
  <c r="B823" i="38"/>
  <c r="C823" i="38"/>
  <c r="D823" i="38"/>
  <c r="E823" i="38"/>
  <c r="F823" i="38"/>
  <c r="A824" i="38"/>
  <c r="B824" i="38"/>
  <c r="C824" i="38"/>
  <c r="D824" i="38"/>
  <c r="E824" i="38"/>
  <c r="F824" i="38"/>
  <c r="A825" i="38"/>
  <c r="B825" i="38"/>
  <c r="C825" i="38"/>
  <c r="D825" i="38"/>
  <c r="E825" i="38"/>
  <c r="F825" i="38"/>
  <c r="A826" i="38"/>
  <c r="B826" i="38"/>
  <c r="C826" i="38"/>
  <c r="D826" i="38"/>
  <c r="E826" i="38"/>
  <c r="F826" i="38"/>
  <c r="A827" i="38"/>
  <c r="B827" i="38"/>
  <c r="C827" i="38"/>
  <c r="D827" i="38"/>
  <c r="E827" i="38"/>
  <c r="F827" i="38"/>
  <c r="A828" i="38"/>
  <c r="B828" i="38"/>
  <c r="C828" i="38"/>
  <c r="D828" i="38"/>
  <c r="E828" i="38"/>
  <c r="F828" i="38"/>
  <c r="A829" i="38"/>
  <c r="B829" i="38"/>
  <c r="C829" i="38"/>
  <c r="D829" i="38"/>
  <c r="E829" i="38"/>
  <c r="F829" i="38"/>
  <c r="A830" i="38"/>
  <c r="B830" i="38"/>
  <c r="C830" i="38"/>
  <c r="D830" i="38"/>
  <c r="E830" i="38"/>
  <c r="F830" i="38"/>
  <c r="A831" i="38"/>
  <c r="B831" i="38"/>
  <c r="C831" i="38"/>
  <c r="D831" i="38"/>
  <c r="E831" i="38"/>
  <c r="F831" i="38"/>
  <c r="A832" i="38"/>
  <c r="B832" i="38"/>
  <c r="C832" i="38"/>
  <c r="D832" i="38"/>
  <c r="E832" i="38"/>
  <c r="F832" i="38"/>
  <c r="A833" i="38"/>
  <c r="B833" i="38"/>
  <c r="C833" i="38"/>
  <c r="D833" i="38"/>
  <c r="E833" i="38"/>
  <c r="F833" i="38"/>
  <c r="A834" i="38"/>
  <c r="B834" i="38"/>
  <c r="C834" i="38"/>
  <c r="D834" i="38"/>
  <c r="E834" i="38"/>
  <c r="F834" i="38"/>
  <c r="A835" i="38"/>
  <c r="B835" i="38"/>
  <c r="C835" i="38"/>
  <c r="D835" i="38"/>
  <c r="E835" i="38"/>
  <c r="F835" i="38"/>
  <c r="A836" i="38"/>
  <c r="B836" i="38"/>
  <c r="C836" i="38"/>
  <c r="D836" i="38"/>
  <c r="E836" i="38"/>
  <c r="F836" i="38"/>
  <c r="A837" i="38"/>
  <c r="B837" i="38"/>
  <c r="C837" i="38"/>
  <c r="D837" i="38"/>
  <c r="E837" i="38"/>
  <c r="F837" i="38"/>
  <c r="A838" i="38"/>
  <c r="B838" i="38"/>
  <c r="C838" i="38"/>
  <c r="D838" i="38"/>
  <c r="E838" i="38"/>
  <c r="F838" i="38"/>
  <c r="A839" i="38"/>
  <c r="B839" i="38"/>
  <c r="C839" i="38"/>
  <c r="D839" i="38"/>
  <c r="E839" i="38"/>
  <c r="F839" i="38"/>
  <c r="A840" i="38"/>
  <c r="B840" i="38"/>
  <c r="C840" i="38"/>
  <c r="D840" i="38"/>
  <c r="E840" i="38"/>
  <c r="F840" i="38"/>
  <c r="A841" i="38"/>
  <c r="B841" i="38"/>
  <c r="C841" i="38"/>
  <c r="D841" i="38"/>
  <c r="E841" i="38"/>
  <c r="F841" i="38"/>
  <c r="A842" i="38"/>
  <c r="B842" i="38"/>
  <c r="C842" i="38"/>
  <c r="D842" i="38"/>
  <c r="E842" i="38"/>
  <c r="F842" i="38"/>
  <c r="A843" i="38"/>
  <c r="B843" i="38"/>
  <c r="C843" i="38"/>
  <c r="D843" i="38"/>
  <c r="E843" i="38"/>
  <c r="F843" i="38"/>
  <c r="A844" i="38"/>
  <c r="B844" i="38"/>
  <c r="C844" i="38"/>
  <c r="D844" i="38"/>
  <c r="E844" i="38"/>
  <c r="F844" i="38"/>
  <c r="A845" i="38"/>
  <c r="B845" i="38"/>
  <c r="C845" i="38"/>
  <c r="D845" i="38"/>
  <c r="E845" i="38"/>
  <c r="F845" i="38"/>
  <c r="A846" i="38"/>
  <c r="B846" i="38"/>
  <c r="C846" i="38"/>
  <c r="D846" i="38"/>
  <c r="E846" i="38"/>
  <c r="F846" i="38"/>
  <c r="A847" i="38"/>
  <c r="B847" i="38"/>
  <c r="C847" i="38"/>
  <c r="D847" i="38"/>
  <c r="E847" i="38"/>
  <c r="F847" i="38"/>
  <c r="A848" i="38"/>
  <c r="B848" i="38"/>
  <c r="C848" i="38"/>
  <c r="D848" i="38"/>
  <c r="E848" i="38"/>
  <c r="F848" i="38"/>
  <c r="A849" i="38"/>
  <c r="B849" i="38"/>
  <c r="C849" i="38"/>
  <c r="D849" i="38"/>
  <c r="E849" i="38"/>
  <c r="F849" i="38"/>
  <c r="A850" i="38"/>
  <c r="B850" i="38"/>
  <c r="C850" i="38"/>
  <c r="D850" i="38"/>
  <c r="E850" i="38"/>
  <c r="F850" i="38"/>
  <c r="A851" i="38"/>
  <c r="B851" i="38"/>
  <c r="C851" i="38"/>
  <c r="D851" i="38"/>
  <c r="E851" i="38"/>
  <c r="F851" i="38"/>
  <c r="A852" i="38"/>
  <c r="B852" i="38"/>
  <c r="C852" i="38"/>
  <c r="D852" i="38"/>
  <c r="E852" i="38"/>
  <c r="F852" i="38"/>
  <c r="A853" i="38"/>
  <c r="B853" i="38"/>
  <c r="C853" i="38"/>
  <c r="D853" i="38"/>
  <c r="E853" i="38"/>
  <c r="F853" i="38"/>
  <c r="A854" i="38"/>
  <c r="B854" i="38"/>
  <c r="C854" i="38"/>
  <c r="D854" i="38"/>
  <c r="E854" i="38"/>
  <c r="F854" i="38"/>
  <c r="A855" i="38"/>
  <c r="B855" i="38"/>
  <c r="C855" i="38"/>
  <c r="D855" i="38"/>
  <c r="E855" i="38"/>
  <c r="F855" i="38"/>
  <c r="A856" i="38"/>
  <c r="B856" i="38"/>
  <c r="C856" i="38"/>
  <c r="D856" i="38"/>
  <c r="E856" i="38"/>
  <c r="F856" i="38"/>
  <c r="A857" i="38"/>
  <c r="B857" i="38"/>
  <c r="C857" i="38"/>
  <c r="D857" i="38"/>
  <c r="E857" i="38"/>
  <c r="F857" i="38"/>
  <c r="A858" i="38"/>
  <c r="B858" i="38"/>
  <c r="C858" i="38"/>
  <c r="D858" i="38"/>
  <c r="E858" i="38"/>
  <c r="F858" i="38"/>
  <c r="A859" i="38"/>
  <c r="B859" i="38"/>
  <c r="C859" i="38"/>
  <c r="D859" i="38"/>
  <c r="E859" i="38"/>
  <c r="F859" i="38"/>
  <c r="A860" i="38"/>
  <c r="B860" i="38"/>
  <c r="C860" i="38"/>
  <c r="D860" i="38"/>
  <c r="E860" i="38"/>
  <c r="F860" i="38"/>
  <c r="A861" i="38"/>
  <c r="B861" i="38"/>
  <c r="C861" i="38"/>
  <c r="D861" i="38"/>
  <c r="E861" i="38"/>
  <c r="F861" i="38"/>
  <c r="A862" i="38"/>
  <c r="B862" i="38"/>
  <c r="C862" i="38"/>
  <c r="D862" i="38"/>
  <c r="E862" i="38"/>
  <c r="F862" i="38"/>
  <c r="A863" i="38"/>
  <c r="B863" i="38"/>
  <c r="C863" i="38"/>
  <c r="D863" i="38"/>
  <c r="E863" i="38"/>
  <c r="F863" i="38"/>
  <c r="A864" i="38"/>
  <c r="B864" i="38"/>
  <c r="C864" i="38"/>
  <c r="D864" i="38"/>
  <c r="E864" i="38"/>
  <c r="F864" i="38"/>
  <c r="A865" i="38"/>
  <c r="B865" i="38"/>
  <c r="C865" i="38"/>
  <c r="D865" i="38"/>
  <c r="E865" i="38"/>
  <c r="F865" i="38"/>
  <c r="A866" i="38"/>
  <c r="B866" i="38"/>
  <c r="C866" i="38"/>
  <c r="D866" i="38"/>
  <c r="E866" i="38"/>
  <c r="F866" i="38"/>
  <c r="A867" i="38"/>
  <c r="B867" i="38"/>
  <c r="C867" i="38"/>
  <c r="D867" i="38"/>
  <c r="E867" i="38"/>
  <c r="F867" i="38"/>
  <c r="A868" i="38"/>
  <c r="B868" i="38"/>
  <c r="C868" i="38"/>
  <c r="D868" i="38"/>
  <c r="E868" i="38"/>
  <c r="F868" i="38"/>
  <c r="A869" i="38"/>
  <c r="B869" i="38"/>
  <c r="C869" i="38"/>
  <c r="D869" i="38"/>
  <c r="E869" i="38"/>
  <c r="F869" i="38"/>
  <c r="A870" i="38"/>
  <c r="B870" i="38"/>
  <c r="C870" i="38"/>
  <c r="D870" i="38"/>
  <c r="E870" i="38"/>
  <c r="F870" i="38"/>
  <c r="A871" i="38"/>
  <c r="B871" i="38"/>
  <c r="C871" i="38"/>
  <c r="D871" i="38"/>
  <c r="E871" i="38"/>
  <c r="F871" i="38"/>
  <c r="A872" i="38"/>
  <c r="B872" i="38"/>
  <c r="C872" i="38"/>
  <c r="D872" i="38"/>
  <c r="E872" i="38"/>
  <c r="F872" i="38"/>
  <c r="A873" i="38"/>
  <c r="B873" i="38"/>
  <c r="C873" i="38"/>
  <c r="D873" i="38"/>
  <c r="E873" i="38"/>
  <c r="F873" i="38"/>
  <c r="A874" i="38"/>
  <c r="B874" i="38"/>
  <c r="C874" i="38"/>
  <c r="D874" i="38"/>
  <c r="E874" i="38"/>
  <c r="F874" i="38"/>
  <c r="A875" i="38"/>
  <c r="B875" i="38"/>
  <c r="C875" i="38"/>
  <c r="D875" i="38"/>
  <c r="E875" i="38"/>
  <c r="F875" i="38"/>
  <c r="A876" i="38"/>
  <c r="B876" i="38"/>
  <c r="C876" i="38"/>
  <c r="D876" i="38"/>
  <c r="E876" i="38"/>
  <c r="F876" i="38"/>
  <c r="A877" i="38"/>
  <c r="B877" i="38"/>
  <c r="C877" i="38"/>
  <c r="D877" i="38"/>
  <c r="E877" i="38"/>
  <c r="F877" i="38"/>
  <c r="A878" i="38"/>
  <c r="B878" i="38"/>
  <c r="C878" i="38"/>
  <c r="D878" i="38"/>
  <c r="E878" i="38"/>
  <c r="F878" i="38"/>
  <c r="A879" i="38"/>
  <c r="B879" i="38"/>
  <c r="C879" i="38"/>
  <c r="D879" i="38"/>
  <c r="E879" i="38"/>
  <c r="F879" i="38"/>
  <c r="A880" i="38"/>
  <c r="B880" i="38"/>
  <c r="C880" i="38"/>
  <c r="D880" i="38"/>
  <c r="E880" i="38"/>
  <c r="F880" i="38"/>
  <c r="A881" i="38"/>
  <c r="B881" i="38"/>
  <c r="C881" i="38"/>
  <c r="D881" i="38"/>
  <c r="E881" i="38"/>
  <c r="F881" i="38"/>
  <c r="A882" i="38"/>
  <c r="B882" i="38"/>
  <c r="C882" i="38"/>
  <c r="D882" i="38"/>
  <c r="E882" i="38"/>
  <c r="F882" i="38"/>
  <c r="A883" i="38"/>
  <c r="B883" i="38"/>
  <c r="C883" i="38"/>
  <c r="D883" i="38"/>
  <c r="E883" i="38"/>
  <c r="F883" i="38"/>
  <c r="A884" i="38"/>
  <c r="B884" i="38"/>
  <c r="C884" i="38"/>
  <c r="D884" i="38"/>
  <c r="E884" i="38"/>
  <c r="F884" i="38"/>
  <c r="A885" i="38"/>
  <c r="B885" i="38"/>
  <c r="C885" i="38"/>
  <c r="D885" i="38"/>
  <c r="E885" i="38"/>
  <c r="F885" i="38"/>
  <c r="A886" i="38"/>
  <c r="B886" i="38"/>
  <c r="C886" i="38"/>
  <c r="D886" i="38"/>
  <c r="E886" i="38"/>
  <c r="F886" i="38"/>
  <c r="A887" i="38"/>
  <c r="B887" i="38"/>
  <c r="C887" i="38"/>
  <c r="D887" i="38"/>
  <c r="E887" i="38"/>
  <c r="F887" i="38"/>
  <c r="A888" i="38"/>
  <c r="B888" i="38"/>
  <c r="C888" i="38"/>
  <c r="D888" i="38"/>
  <c r="E888" i="38"/>
  <c r="F888" i="38"/>
  <c r="A889" i="38"/>
  <c r="B889" i="38"/>
  <c r="C889" i="38"/>
  <c r="D889" i="38"/>
  <c r="E889" i="38"/>
  <c r="F889" i="38"/>
  <c r="A890" i="38"/>
  <c r="B890" i="38"/>
  <c r="C890" i="38"/>
  <c r="D890" i="38"/>
  <c r="E890" i="38"/>
  <c r="F890" i="38"/>
  <c r="A891" i="38"/>
  <c r="B891" i="38"/>
  <c r="C891" i="38"/>
  <c r="D891" i="38"/>
  <c r="E891" i="38"/>
  <c r="F891" i="38"/>
  <c r="A892" i="38"/>
  <c r="B892" i="38"/>
  <c r="C892" i="38"/>
  <c r="D892" i="38"/>
  <c r="E892" i="38"/>
  <c r="F892" i="38"/>
  <c r="A893" i="38"/>
  <c r="B893" i="38"/>
  <c r="C893" i="38"/>
  <c r="D893" i="38"/>
  <c r="E893" i="38"/>
  <c r="F893" i="38"/>
  <c r="A894" i="38"/>
  <c r="B894" i="38"/>
  <c r="C894" i="38"/>
  <c r="D894" i="38"/>
  <c r="E894" i="38"/>
  <c r="F894" i="38"/>
  <c r="A895" i="38"/>
  <c r="B895" i="38"/>
  <c r="C895" i="38"/>
  <c r="D895" i="38"/>
  <c r="E895" i="38"/>
  <c r="F895" i="38"/>
  <c r="A896" i="38"/>
  <c r="B896" i="38"/>
  <c r="C896" i="38"/>
  <c r="D896" i="38"/>
  <c r="E896" i="38"/>
  <c r="F896" i="38"/>
  <c r="A897" i="38"/>
  <c r="B897" i="38"/>
  <c r="C897" i="38"/>
  <c r="D897" i="38"/>
  <c r="E897" i="38"/>
  <c r="F897" i="38"/>
  <c r="A898" i="38"/>
  <c r="B898" i="38"/>
  <c r="C898" i="38"/>
  <c r="D898" i="38"/>
  <c r="E898" i="38"/>
  <c r="F898" i="38"/>
  <c r="A899" i="38"/>
  <c r="B899" i="38"/>
  <c r="C899" i="38"/>
  <c r="D899" i="38"/>
  <c r="E899" i="38"/>
  <c r="F899" i="38"/>
  <c r="A900" i="38"/>
  <c r="B900" i="38"/>
  <c r="C900" i="38"/>
  <c r="D900" i="38"/>
  <c r="E900" i="38"/>
  <c r="F900" i="38"/>
  <c r="A901" i="38"/>
  <c r="B901" i="38"/>
  <c r="C901" i="38"/>
  <c r="D901" i="38"/>
  <c r="E901" i="38"/>
  <c r="F901" i="38"/>
  <c r="A902" i="38"/>
  <c r="B902" i="38"/>
  <c r="C902" i="38"/>
  <c r="D902" i="38"/>
  <c r="E902" i="38"/>
  <c r="F902" i="38"/>
  <c r="A903" i="38"/>
  <c r="B903" i="38"/>
  <c r="C903" i="38"/>
  <c r="D903" i="38"/>
  <c r="E903" i="38"/>
  <c r="F903" i="38"/>
  <c r="A904" i="38"/>
  <c r="B904" i="38"/>
  <c r="C904" i="38"/>
  <c r="D904" i="38"/>
  <c r="E904" i="38"/>
  <c r="F904" i="38"/>
  <c r="A905" i="38"/>
  <c r="B905" i="38"/>
  <c r="C905" i="38"/>
  <c r="D905" i="38"/>
  <c r="E905" i="38"/>
  <c r="F905" i="38"/>
  <c r="A906" i="38"/>
  <c r="B906" i="38"/>
  <c r="C906" i="38"/>
  <c r="D906" i="38"/>
  <c r="E906" i="38"/>
  <c r="F906" i="38"/>
  <c r="A907" i="38"/>
  <c r="B907" i="38"/>
  <c r="C907" i="38"/>
  <c r="D907" i="38"/>
  <c r="E907" i="38"/>
  <c r="F907" i="38"/>
  <c r="A908" i="38"/>
  <c r="B908" i="38"/>
  <c r="C908" i="38"/>
  <c r="D908" i="38"/>
  <c r="E908" i="38"/>
  <c r="F908" i="38"/>
  <c r="A909" i="38"/>
  <c r="B909" i="38"/>
  <c r="C909" i="38"/>
  <c r="D909" i="38"/>
  <c r="E909" i="38"/>
  <c r="F909" i="38"/>
  <c r="A910" i="38"/>
  <c r="B910" i="38"/>
  <c r="C910" i="38"/>
  <c r="D910" i="38"/>
  <c r="E910" i="38"/>
  <c r="F910" i="38"/>
  <c r="A911" i="38"/>
  <c r="B911" i="38"/>
  <c r="C911" i="38"/>
  <c r="D911" i="38"/>
  <c r="E911" i="38"/>
  <c r="F911" i="38"/>
  <c r="A912" i="38"/>
  <c r="B912" i="38"/>
  <c r="C912" i="38"/>
  <c r="D912" i="38"/>
  <c r="E912" i="38"/>
  <c r="F912" i="38"/>
  <c r="A913" i="38"/>
  <c r="B913" i="38"/>
  <c r="C913" i="38"/>
  <c r="D913" i="38"/>
  <c r="E913" i="38"/>
  <c r="F913" i="38"/>
  <c r="A914" i="38"/>
  <c r="B914" i="38"/>
  <c r="C914" i="38"/>
  <c r="D914" i="38"/>
  <c r="E914" i="38"/>
  <c r="F914" i="38"/>
  <c r="A915" i="38"/>
  <c r="B915" i="38"/>
  <c r="C915" i="38"/>
  <c r="D915" i="38"/>
  <c r="E915" i="38"/>
  <c r="F915" i="38"/>
  <c r="A916" i="38"/>
  <c r="B916" i="38"/>
  <c r="C916" i="38"/>
  <c r="D916" i="38"/>
  <c r="E916" i="38"/>
  <c r="F916" i="38"/>
  <c r="A917" i="38"/>
  <c r="B917" i="38"/>
  <c r="C917" i="38"/>
  <c r="D917" i="38"/>
  <c r="E917" i="38"/>
  <c r="F917" i="38"/>
  <c r="A918" i="38"/>
  <c r="B918" i="38"/>
  <c r="C918" i="38"/>
  <c r="D918" i="38"/>
  <c r="E918" i="38"/>
  <c r="F918" i="38"/>
  <c r="A919" i="38"/>
  <c r="B919" i="38"/>
  <c r="C919" i="38"/>
  <c r="D919" i="38"/>
  <c r="E919" i="38"/>
  <c r="F919" i="38"/>
  <c r="A920" i="38"/>
  <c r="B920" i="38"/>
  <c r="C920" i="38"/>
  <c r="D920" i="38"/>
  <c r="E920" i="38"/>
  <c r="F920" i="38"/>
  <c r="A921" i="38"/>
  <c r="B921" i="38"/>
  <c r="C921" i="38"/>
  <c r="D921" i="38"/>
  <c r="E921" i="38"/>
  <c r="F921" i="38"/>
  <c r="A922" i="38"/>
  <c r="B922" i="38"/>
  <c r="C922" i="38"/>
  <c r="D922" i="38"/>
  <c r="E922" i="38"/>
  <c r="F922" i="38"/>
  <c r="A923" i="38"/>
  <c r="B923" i="38"/>
  <c r="C923" i="38"/>
  <c r="D923" i="38"/>
  <c r="E923" i="38"/>
  <c r="F923" i="38"/>
  <c r="A924" i="38"/>
  <c r="B924" i="38"/>
  <c r="C924" i="38"/>
  <c r="D924" i="38"/>
  <c r="E924" i="38"/>
  <c r="F924" i="38"/>
  <c r="A925" i="38"/>
  <c r="B925" i="38"/>
  <c r="C925" i="38"/>
  <c r="D925" i="38"/>
  <c r="E925" i="38"/>
  <c r="F925" i="38"/>
  <c r="A926" i="38"/>
  <c r="B926" i="38"/>
  <c r="C926" i="38"/>
  <c r="D926" i="38"/>
  <c r="E926" i="38"/>
  <c r="F926" i="38"/>
  <c r="A927" i="38"/>
  <c r="B927" i="38"/>
  <c r="C927" i="38"/>
  <c r="D927" i="38"/>
  <c r="E927" i="38"/>
  <c r="F927" i="38"/>
  <c r="A928" i="38"/>
  <c r="B928" i="38"/>
  <c r="C928" i="38"/>
  <c r="D928" i="38"/>
  <c r="E928" i="38"/>
  <c r="F928" i="38"/>
  <c r="A929" i="38"/>
  <c r="B929" i="38"/>
  <c r="C929" i="38"/>
  <c r="D929" i="38"/>
  <c r="E929" i="38"/>
  <c r="F929" i="38"/>
  <c r="A930" i="38"/>
  <c r="B930" i="38"/>
  <c r="C930" i="38"/>
  <c r="D930" i="38"/>
  <c r="E930" i="38"/>
  <c r="F930" i="38"/>
  <c r="A931" i="38"/>
  <c r="B931" i="38"/>
  <c r="C931" i="38"/>
  <c r="D931" i="38"/>
  <c r="E931" i="38"/>
  <c r="F931" i="38"/>
  <c r="A932" i="38"/>
  <c r="B932" i="38"/>
  <c r="C932" i="38"/>
  <c r="D932" i="38"/>
  <c r="E932" i="38"/>
  <c r="F932" i="38"/>
  <c r="A933" i="38"/>
  <c r="B933" i="38"/>
  <c r="C933" i="38"/>
  <c r="D933" i="38"/>
  <c r="E933" i="38"/>
  <c r="F933" i="38"/>
  <c r="A934" i="38"/>
  <c r="B934" i="38"/>
  <c r="C934" i="38"/>
  <c r="D934" i="38"/>
  <c r="E934" i="38"/>
  <c r="F934" i="38"/>
  <c r="A935" i="38"/>
  <c r="B935" i="38"/>
  <c r="C935" i="38"/>
  <c r="D935" i="38"/>
  <c r="E935" i="38"/>
  <c r="F935" i="38"/>
  <c r="A936" i="38"/>
  <c r="B936" i="38"/>
  <c r="C936" i="38"/>
  <c r="D936" i="38"/>
  <c r="E936" i="38"/>
  <c r="F936" i="38"/>
  <c r="A937" i="38"/>
  <c r="B937" i="38"/>
  <c r="C937" i="38"/>
  <c r="D937" i="38"/>
  <c r="E937" i="38"/>
  <c r="F937" i="38"/>
  <c r="A938" i="38"/>
  <c r="B938" i="38"/>
  <c r="C938" i="38"/>
  <c r="D938" i="38"/>
  <c r="E938" i="38"/>
  <c r="F938" i="38"/>
  <c r="A939" i="38"/>
  <c r="B939" i="38"/>
  <c r="C939" i="38"/>
  <c r="D939" i="38"/>
  <c r="E939" i="38"/>
  <c r="F939" i="38"/>
  <c r="A940" i="38"/>
  <c r="B940" i="38"/>
  <c r="C940" i="38"/>
  <c r="D940" i="38"/>
  <c r="E940" i="38"/>
  <c r="F940" i="38"/>
  <c r="A941" i="38"/>
  <c r="B941" i="38"/>
  <c r="C941" i="38"/>
  <c r="D941" i="38"/>
  <c r="E941" i="38"/>
  <c r="F941" i="38"/>
  <c r="A942" i="38"/>
  <c r="B942" i="38"/>
  <c r="C942" i="38"/>
  <c r="D942" i="38"/>
  <c r="E942" i="38"/>
  <c r="F942" i="38"/>
  <c r="A943" i="38"/>
  <c r="B943" i="38"/>
  <c r="C943" i="38"/>
  <c r="D943" i="38"/>
  <c r="E943" i="38"/>
  <c r="F943" i="38"/>
  <c r="A944" i="38"/>
  <c r="B944" i="38"/>
  <c r="C944" i="38"/>
  <c r="D944" i="38"/>
  <c r="E944" i="38"/>
  <c r="F944" i="38"/>
  <c r="A945" i="38"/>
  <c r="B945" i="38"/>
  <c r="C945" i="38"/>
  <c r="D945" i="38"/>
  <c r="E945" i="38"/>
  <c r="F945" i="38"/>
  <c r="A946" i="38"/>
  <c r="B946" i="38"/>
  <c r="C946" i="38"/>
  <c r="D946" i="38"/>
  <c r="E946" i="38"/>
  <c r="F946" i="38"/>
  <c r="A947" i="38"/>
  <c r="B947" i="38"/>
  <c r="C947" i="38"/>
  <c r="D947" i="38"/>
  <c r="E947" i="38"/>
  <c r="F947" i="38"/>
  <c r="A948" i="38"/>
  <c r="B948" i="38"/>
  <c r="C948" i="38"/>
  <c r="D948" i="38"/>
  <c r="E948" i="38"/>
  <c r="F948" i="38"/>
  <c r="A949" i="38"/>
  <c r="B949" i="38"/>
  <c r="C949" i="38"/>
  <c r="D949" i="38"/>
  <c r="E949" i="38"/>
  <c r="F949" i="38"/>
  <c r="A950" i="38"/>
  <c r="B950" i="38"/>
  <c r="C950" i="38"/>
  <c r="D950" i="38"/>
  <c r="E950" i="38"/>
  <c r="F950" i="38"/>
  <c r="A951" i="38"/>
  <c r="B951" i="38"/>
  <c r="C951" i="38"/>
  <c r="D951" i="38"/>
  <c r="E951" i="38"/>
  <c r="F951" i="38"/>
  <c r="A952" i="38"/>
  <c r="B952" i="38"/>
  <c r="C952" i="38"/>
  <c r="D952" i="38"/>
  <c r="E952" i="38"/>
  <c r="F952" i="38"/>
  <c r="A953" i="38"/>
  <c r="B953" i="38"/>
  <c r="C953" i="38"/>
  <c r="D953" i="38"/>
  <c r="E953" i="38"/>
  <c r="F953" i="38"/>
  <c r="A954" i="38"/>
  <c r="B954" i="38"/>
  <c r="C954" i="38"/>
  <c r="D954" i="38"/>
  <c r="E954" i="38"/>
  <c r="F954" i="38"/>
  <c r="A955" i="38"/>
  <c r="B955" i="38"/>
  <c r="C955" i="38"/>
  <c r="D955" i="38"/>
  <c r="E955" i="38"/>
  <c r="F955" i="38"/>
  <c r="A956" i="38"/>
  <c r="B956" i="38"/>
  <c r="C956" i="38"/>
  <c r="D956" i="38"/>
  <c r="E956" i="38"/>
  <c r="F956" i="38"/>
  <c r="A957" i="38"/>
  <c r="B957" i="38"/>
  <c r="C957" i="38"/>
  <c r="D957" i="38"/>
  <c r="E957" i="38"/>
  <c r="F957" i="38"/>
  <c r="A958" i="38"/>
  <c r="B958" i="38"/>
  <c r="C958" i="38"/>
  <c r="D958" i="38"/>
  <c r="E958" i="38"/>
  <c r="F958" i="38"/>
  <c r="A959" i="38"/>
  <c r="B959" i="38"/>
  <c r="C959" i="38"/>
  <c r="D959" i="38"/>
  <c r="E959" i="38"/>
  <c r="F959" i="38"/>
  <c r="A960" i="38"/>
  <c r="B960" i="38"/>
  <c r="C960" i="38"/>
  <c r="D960" i="38"/>
  <c r="E960" i="38"/>
  <c r="F960" i="38"/>
  <c r="A961" i="38"/>
  <c r="B961" i="38"/>
  <c r="C961" i="38"/>
  <c r="D961" i="38"/>
  <c r="E961" i="38"/>
  <c r="F961" i="38"/>
  <c r="A962" i="38"/>
  <c r="B962" i="38"/>
  <c r="C962" i="38"/>
  <c r="D962" i="38"/>
  <c r="E962" i="38"/>
  <c r="F962" i="38"/>
  <c r="A963" i="38"/>
  <c r="B963" i="38"/>
  <c r="C963" i="38"/>
  <c r="D963" i="38"/>
  <c r="E963" i="38"/>
  <c r="F963" i="38"/>
  <c r="A964" i="38"/>
  <c r="B964" i="38"/>
  <c r="C964" i="38"/>
  <c r="D964" i="38"/>
  <c r="E964" i="38"/>
  <c r="F964" i="38"/>
  <c r="A965" i="38"/>
  <c r="B965" i="38"/>
  <c r="C965" i="38"/>
  <c r="D965" i="38"/>
  <c r="E965" i="38"/>
  <c r="F965" i="38"/>
  <c r="A966" i="38"/>
  <c r="B966" i="38"/>
  <c r="C966" i="38"/>
  <c r="D966" i="38"/>
  <c r="E966" i="38"/>
  <c r="F966" i="38"/>
  <c r="A967" i="38"/>
  <c r="B967" i="38"/>
  <c r="C967" i="38"/>
  <c r="D967" i="38"/>
  <c r="E967" i="38"/>
  <c r="F967" i="38"/>
  <c r="A968" i="38"/>
  <c r="B968" i="38"/>
  <c r="C968" i="38"/>
  <c r="D968" i="38"/>
  <c r="E968" i="38"/>
  <c r="F968" i="38"/>
  <c r="A969" i="38"/>
  <c r="B969" i="38"/>
  <c r="C969" i="38"/>
  <c r="D969" i="38"/>
  <c r="E969" i="38"/>
  <c r="F969" i="38"/>
  <c r="A970" i="38"/>
  <c r="B970" i="38"/>
  <c r="C970" i="38"/>
  <c r="D970" i="38"/>
  <c r="E970" i="38"/>
  <c r="F970" i="38"/>
  <c r="A971" i="38"/>
  <c r="B971" i="38"/>
  <c r="C971" i="38"/>
  <c r="D971" i="38"/>
  <c r="E971" i="38"/>
  <c r="F971" i="38"/>
  <c r="A972" i="38"/>
  <c r="B972" i="38"/>
  <c r="C972" i="38"/>
  <c r="D972" i="38"/>
  <c r="E972" i="38"/>
  <c r="F972" i="38"/>
  <c r="A973" i="38"/>
  <c r="B973" i="38"/>
  <c r="C973" i="38"/>
  <c r="D973" i="38"/>
  <c r="E973" i="38"/>
  <c r="F973" i="38"/>
  <c r="A974" i="38"/>
  <c r="B974" i="38"/>
  <c r="C974" i="38"/>
  <c r="D974" i="38"/>
  <c r="E974" i="38"/>
  <c r="F974" i="38"/>
  <c r="A975" i="38"/>
  <c r="B975" i="38"/>
  <c r="C975" i="38"/>
  <c r="D975" i="38"/>
  <c r="E975" i="38"/>
  <c r="F975" i="38"/>
  <c r="A976" i="38"/>
  <c r="B976" i="38"/>
  <c r="C976" i="38"/>
  <c r="D976" i="38"/>
  <c r="E976" i="38"/>
  <c r="F976" i="38"/>
  <c r="A977" i="38"/>
  <c r="B977" i="38"/>
  <c r="C977" i="38"/>
  <c r="D977" i="38"/>
  <c r="E977" i="38"/>
  <c r="F977" i="38"/>
  <c r="A978" i="38"/>
  <c r="B978" i="38"/>
  <c r="C978" i="38"/>
  <c r="D978" i="38"/>
  <c r="E978" i="38"/>
  <c r="F978" i="38"/>
  <c r="A979" i="38"/>
  <c r="B979" i="38"/>
  <c r="C979" i="38"/>
  <c r="D979" i="38"/>
  <c r="E979" i="38"/>
  <c r="F979" i="38"/>
  <c r="A980" i="38"/>
  <c r="B980" i="38"/>
  <c r="C980" i="38"/>
  <c r="D980" i="38"/>
  <c r="E980" i="38"/>
  <c r="F980" i="38"/>
  <c r="A981" i="38"/>
  <c r="B981" i="38"/>
  <c r="C981" i="38"/>
  <c r="D981" i="38"/>
  <c r="E981" i="38"/>
  <c r="F981" i="38"/>
  <c r="A982" i="38"/>
  <c r="B982" i="38"/>
  <c r="C982" i="38"/>
  <c r="D982" i="38"/>
  <c r="E982" i="38"/>
  <c r="F982" i="38"/>
  <c r="A983" i="38"/>
  <c r="B983" i="38"/>
  <c r="C983" i="38"/>
  <c r="D983" i="38"/>
  <c r="E983" i="38"/>
  <c r="F983" i="38"/>
  <c r="A984" i="38"/>
  <c r="B984" i="38"/>
  <c r="C984" i="38"/>
  <c r="D984" i="38"/>
  <c r="E984" i="38"/>
  <c r="F984" i="38"/>
  <c r="A985" i="38"/>
  <c r="B985" i="38"/>
  <c r="C985" i="38"/>
  <c r="D985" i="38"/>
  <c r="E985" i="38"/>
  <c r="F985" i="38"/>
  <c r="A986" i="38"/>
  <c r="B986" i="38"/>
  <c r="C986" i="38"/>
  <c r="D986" i="38"/>
  <c r="E986" i="38"/>
  <c r="F986" i="38"/>
  <c r="A987" i="38"/>
  <c r="B987" i="38"/>
  <c r="C987" i="38"/>
  <c r="D987" i="38"/>
  <c r="E987" i="38"/>
  <c r="F987" i="38"/>
  <c r="A988" i="38"/>
  <c r="B988" i="38"/>
  <c r="C988" i="38"/>
  <c r="D988" i="38"/>
  <c r="E988" i="38"/>
  <c r="F988" i="38"/>
  <c r="A989" i="38"/>
  <c r="B989" i="38"/>
  <c r="C989" i="38"/>
  <c r="D989" i="38"/>
  <c r="E989" i="38"/>
  <c r="F989" i="38"/>
  <c r="A990" i="38"/>
  <c r="B990" i="38"/>
  <c r="C990" i="38"/>
  <c r="D990" i="38"/>
  <c r="E990" i="38"/>
  <c r="F990" i="38"/>
  <c r="A991" i="38"/>
  <c r="B991" i="38"/>
  <c r="C991" i="38"/>
  <c r="D991" i="38"/>
  <c r="E991" i="38"/>
  <c r="F991" i="38"/>
  <c r="A992" i="38"/>
  <c r="B992" i="38"/>
  <c r="C992" i="38"/>
  <c r="D992" i="38"/>
  <c r="E992" i="38"/>
  <c r="F992" i="38"/>
  <c r="A993" i="38"/>
  <c r="B993" i="38"/>
  <c r="C993" i="38"/>
  <c r="D993" i="38"/>
  <c r="E993" i="38"/>
  <c r="F993" i="38"/>
  <c r="A994" i="38"/>
  <c r="B994" i="38"/>
  <c r="C994" i="38"/>
  <c r="D994" i="38"/>
  <c r="E994" i="38"/>
  <c r="F994" i="38"/>
  <c r="A995" i="38"/>
  <c r="B995" i="38"/>
  <c r="C995" i="38"/>
  <c r="D995" i="38"/>
  <c r="E995" i="38"/>
  <c r="F995" i="38"/>
  <c r="A996" i="38"/>
  <c r="B996" i="38"/>
  <c r="C996" i="38"/>
  <c r="D996" i="38"/>
  <c r="E996" i="38"/>
  <c r="F996" i="38"/>
  <c r="A997" i="38"/>
  <c r="B997" i="38"/>
  <c r="C997" i="38"/>
  <c r="D997" i="38"/>
  <c r="E997" i="38"/>
  <c r="F997" i="38"/>
  <c r="A998" i="38"/>
  <c r="B998" i="38"/>
  <c r="C998" i="38"/>
  <c r="D998" i="38"/>
  <c r="E998" i="38"/>
  <c r="F998" i="38"/>
  <c r="A999" i="38"/>
  <c r="B999" i="38"/>
  <c r="C999" i="38"/>
  <c r="D999" i="38"/>
  <c r="E999" i="38"/>
  <c r="F999" i="38"/>
  <c r="A1000" i="38"/>
  <c r="B1000" i="38"/>
  <c r="C1000" i="38"/>
  <c r="D1000" i="38"/>
  <c r="E1000" i="38"/>
  <c r="F1000" i="38"/>
  <c r="A1001" i="38"/>
  <c r="B1001" i="38"/>
  <c r="C1001" i="38"/>
  <c r="D1001" i="38"/>
  <c r="E1001" i="38"/>
  <c r="F1001" i="38"/>
  <c r="A1002" i="38"/>
  <c r="B1002" i="38"/>
  <c r="C1002" i="38"/>
  <c r="D1002" i="38"/>
  <c r="E1002" i="38"/>
  <c r="F1002" i="38"/>
  <c r="A1003" i="38"/>
  <c r="B1003" i="38"/>
  <c r="C1003" i="38"/>
  <c r="D1003" i="38"/>
  <c r="E1003" i="38"/>
  <c r="F1003" i="38"/>
  <c r="A1004" i="38"/>
  <c r="B1004" i="38"/>
  <c r="C1004" i="38"/>
  <c r="D1004" i="38"/>
  <c r="E1004" i="38"/>
  <c r="F1004" i="38"/>
  <c r="A1005" i="38"/>
  <c r="B1005" i="38"/>
  <c r="C1005" i="38"/>
  <c r="D1005" i="38"/>
  <c r="E1005" i="38"/>
  <c r="F1005" i="38"/>
  <c r="A1006" i="38"/>
  <c r="B1006" i="38"/>
  <c r="C1006" i="38"/>
  <c r="D1006" i="38"/>
  <c r="E1006" i="38"/>
  <c r="F1006" i="38"/>
  <c r="A1007" i="38"/>
  <c r="B1007" i="38"/>
  <c r="C1007" i="38"/>
  <c r="D1007" i="38"/>
  <c r="E1007" i="38"/>
  <c r="F1007" i="38"/>
  <c r="A1008" i="38"/>
  <c r="B1008" i="38"/>
  <c r="C1008" i="38"/>
  <c r="D1008" i="38"/>
  <c r="E1008" i="38"/>
  <c r="F1008" i="38"/>
  <c r="A1009" i="38"/>
  <c r="B1009" i="38"/>
  <c r="C1009" i="38"/>
  <c r="D1009" i="38"/>
  <c r="E1009" i="38"/>
  <c r="F1009" i="38"/>
  <c r="A1010" i="38"/>
  <c r="B1010" i="38"/>
  <c r="C1010" i="38"/>
  <c r="D1010" i="38"/>
  <c r="E1010" i="38"/>
  <c r="F1010" i="38"/>
  <c r="A1011" i="38"/>
  <c r="B1011" i="38"/>
  <c r="C1011" i="38"/>
  <c r="D1011" i="38"/>
  <c r="E1011" i="38"/>
  <c r="F1011" i="38"/>
  <c r="A1012" i="38"/>
  <c r="B1012" i="38"/>
  <c r="C1012" i="38"/>
  <c r="D1012" i="38"/>
  <c r="E1012" i="38"/>
  <c r="F1012" i="38"/>
  <c r="A1013" i="38"/>
  <c r="B1013" i="38"/>
  <c r="C1013" i="38"/>
  <c r="D1013" i="38"/>
  <c r="E1013" i="38"/>
  <c r="F1013" i="38"/>
  <c r="A1014" i="38"/>
  <c r="B1014" i="38"/>
  <c r="C1014" i="38"/>
  <c r="D1014" i="38"/>
  <c r="E1014" i="38"/>
  <c r="F1014" i="38"/>
  <c r="A1015" i="38"/>
  <c r="B1015" i="38"/>
  <c r="C1015" i="38"/>
  <c r="D1015" i="38"/>
  <c r="E1015" i="38"/>
  <c r="F1015" i="38"/>
  <c r="A1016" i="38"/>
  <c r="B1016" i="38"/>
  <c r="C1016" i="38"/>
  <c r="D1016" i="38"/>
  <c r="E1016" i="38"/>
  <c r="F1016" i="38"/>
  <c r="A1017" i="38"/>
  <c r="B1017" i="38"/>
  <c r="C1017" i="38"/>
  <c r="D1017" i="38"/>
  <c r="E1017" i="38"/>
  <c r="F1017" i="38"/>
  <c r="A1018" i="38"/>
  <c r="B1018" i="38"/>
  <c r="C1018" i="38"/>
  <c r="D1018" i="38"/>
  <c r="E1018" i="38"/>
  <c r="F1018" i="38"/>
  <c r="A1019" i="38"/>
  <c r="B1019" i="38"/>
  <c r="C1019" i="38"/>
  <c r="D1019" i="38"/>
  <c r="E1019" i="38"/>
  <c r="F1019" i="38"/>
  <c r="A1020" i="38"/>
  <c r="B1020" i="38"/>
  <c r="C1020" i="38"/>
  <c r="D1020" i="38"/>
  <c r="E1020" i="38"/>
  <c r="F1020" i="38"/>
  <c r="A1021" i="38"/>
  <c r="B1021" i="38"/>
  <c r="C1021" i="38"/>
  <c r="D1021" i="38"/>
  <c r="E1021" i="38"/>
  <c r="F1021" i="38"/>
  <c r="A1022" i="38"/>
  <c r="B1022" i="38"/>
  <c r="C1022" i="38"/>
  <c r="D1022" i="38"/>
  <c r="E1022" i="38"/>
  <c r="F1022" i="38"/>
  <c r="A1023" i="38"/>
  <c r="B1023" i="38"/>
  <c r="C1023" i="38"/>
  <c r="D1023" i="38"/>
  <c r="E1023" i="38"/>
  <c r="F1023" i="38"/>
  <c r="A1024" i="38"/>
  <c r="B1024" i="38"/>
  <c r="C1024" i="38"/>
  <c r="D1024" i="38"/>
  <c r="E1024" i="38"/>
  <c r="F1024" i="38"/>
  <c r="A1025" i="38"/>
  <c r="B1025" i="38"/>
  <c r="C1025" i="38"/>
  <c r="D1025" i="38"/>
  <c r="E1025" i="38"/>
  <c r="F1025" i="38"/>
  <c r="A1026" i="38"/>
  <c r="B1026" i="38"/>
  <c r="C1026" i="38"/>
  <c r="D1026" i="38"/>
  <c r="E1026" i="38"/>
  <c r="F1026" i="38"/>
  <c r="A1027" i="38"/>
  <c r="B1027" i="38"/>
  <c r="C1027" i="38"/>
  <c r="D1027" i="38"/>
  <c r="E1027" i="38"/>
  <c r="F1027" i="38"/>
  <c r="A1028" i="38"/>
  <c r="B1028" i="38"/>
  <c r="C1028" i="38"/>
  <c r="D1028" i="38"/>
  <c r="E1028" i="38"/>
  <c r="F1028" i="38"/>
  <c r="A1029" i="38"/>
  <c r="B1029" i="38"/>
  <c r="C1029" i="38"/>
  <c r="D1029" i="38"/>
  <c r="E1029" i="38"/>
  <c r="F1029" i="38"/>
  <c r="A1030" i="38"/>
  <c r="B1030" i="38"/>
  <c r="C1030" i="38"/>
  <c r="D1030" i="38"/>
  <c r="E1030" i="38"/>
  <c r="F1030" i="38"/>
  <c r="A1031" i="38"/>
  <c r="B1031" i="38"/>
  <c r="C1031" i="38"/>
  <c r="D1031" i="38"/>
  <c r="E1031" i="38"/>
  <c r="F1031" i="38"/>
  <c r="A1032" i="38"/>
  <c r="B1032" i="38"/>
  <c r="C1032" i="38"/>
  <c r="D1032" i="38"/>
  <c r="E1032" i="38"/>
  <c r="F1032" i="38"/>
  <c r="A1033" i="38"/>
  <c r="B1033" i="38"/>
  <c r="C1033" i="38"/>
  <c r="D1033" i="38"/>
  <c r="E1033" i="38"/>
  <c r="F1033" i="38"/>
  <c r="A1034" i="38"/>
  <c r="B1034" i="38"/>
  <c r="C1034" i="38"/>
  <c r="D1034" i="38"/>
  <c r="E1034" i="38"/>
  <c r="F1034" i="38"/>
  <c r="A1035" i="38"/>
  <c r="B1035" i="38"/>
  <c r="C1035" i="38"/>
  <c r="D1035" i="38"/>
  <c r="E1035" i="38"/>
  <c r="F1035" i="38"/>
  <c r="A1036" i="38"/>
  <c r="B1036" i="38"/>
  <c r="C1036" i="38"/>
  <c r="D1036" i="38"/>
  <c r="E1036" i="38"/>
  <c r="F1036" i="38"/>
  <c r="A1037" i="38"/>
  <c r="B1037" i="38"/>
  <c r="C1037" i="38"/>
  <c r="D1037" i="38"/>
  <c r="E1037" i="38"/>
  <c r="F1037" i="38"/>
  <c r="A1038" i="38"/>
  <c r="B1038" i="38"/>
  <c r="C1038" i="38"/>
  <c r="D1038" i="38"/>
  <c r="E1038" i="38"/>
  <c r="F1038" i="38"/>
  <c r="A1039" i="38"/>
  <c r="B1039" i="38"/>
  <c r="C1039" i="38"/>
  <c r="D1039" i="38"/>
  <c r="E1039" i="38"/>
  <c r="F1039" i="38"/>
  <c r="A1040" i="38"/>
  <c r="B1040" i="38"/>
  <c r="C1040" i="38"/>
  <c r="D1040" i="38"/>
  <c r="E1040" i="38"/>
  <c r="F1040" i="38"/>
  <c r="A1041" i="38"/>
  <c r="B1041" i="38"/>
  <c r="C1041" i="38"/>
  <c r="D1041" i="38"/>
  <c r="E1041" i="38"/>
  <c r="F1041" i="38"/>
  <c r="A1042" i="38"/>
  <c r="B1042" i="38"/>
  <c r="C1042" i="38"/>
  <c r="D1042" i="38"/>
  <c r="E1042" i="38"/>
  <c r="F1042" i="38"/>
  <c r="A1043" i="38"/>
  <c r="B1043" i="38"/>
  <c r="C1043" i="38"/>
  <c r="D1043" i="38"/>
  <c r="E1043" i="38"/>
  <c r="F1043" i="38"/>
  <c r="A1044" i="38"/>
  <c r="B1044" i="38"/>
  <c r="C1044" i="38"/>
  <c r="D1044" i="38"/>
  <c r="E1044" i="38"/>
  <c r="F1044" i="38"/>
  <c r="A1045" i="38"/>
  <c r="B1045" i="38"/>
  <c r="C1045" i="38"/>
  <c r="D1045" i="38"/>
  <c r="E1045" i="38"/>
  <c r="F1045" i="38"/>
  <c r="A107" i="23"/>
  <c r="B107" i="23"/>
  <c r="C107" i="23"/>
  <c r="D107" i="23"/>
  <c r="E107" i="23"/>
  <c r="F107" i="23"/>
  <c r="A108" i="23"/>
  <c r="B108" i="23"/>
  <c r="C108" i="23"/>
  <c r="D108" i="23"/>
  <c r="E108" i="23"/>
  <c r="F108" i="23"/>
  <c r="A109" i="23"/>
  <c r="B109" i="23"/>
  <c r="C109" i="23"/>
  <c r="D109" i="23"/>
  <c r="E109" i="23"/>
  <c r="F109" i="23"/>
  <c r="A110" i="23"/>
  <c r="B110" i="23"/>
  <c r="C110" i="23"/>
  <c r="D110" i="23"/>
  <c r="E110" i="23"/>
  <c r="F110" i="23"/>
  <c r="A111" i="23"/>
  <c r="B111" i="23"/>
  <c r="C111" i="23"/>
  <c r="D111" i="23"/>
  <c r="E111" i="23"/>
  <c r="F111" i="23"/>
  <c r="A112" i="23"/>
  <c r="B112" i="23"/>
  <c r="C112" i="23"/>
  <c r="D112" i="23"/>
  <c r="E112" i="23"/>
  <c r="F112" i="23"/>
  <c r="A113" i="23"/>
  <c r="B113" i="23"/>
  <c r="C113" i="23"/>
  <c r="D113" i="23"/>
  <c r="E113" i="23"/>
  <c r="F113" i="23"/>
  <c r="A114" i="23"/>
  <c r="B114" i="23"/>
  <c r="C114" i="23"/>
  <c r="D114" i="23"/>
  <c r="E114" i="23"/>
  <c r="F114" i="23"/>
  <c r="A115" i="23"/>
  <c r="B115" i="23"/>
  <c r="C115" i="23"/>
  <c r="D115" i="23"/>
  <c r="E115" i="23"/>
  <c r="F115" i="23"/>
  <c r="A116" i="23"/>
  <c r="B116" i="23"/>
  <c r="C116" i="23"/>
  <c r="D116" i="23"/>
  <c r="E116" i="23"/>
  <c r="F116" i="23"/>
  <c r="A117" i="23"/>
  <c r="B117" i="23"/>
  <c r="C117" i="23"/>
  <c r="D117" i="23"/>
  <c r="E117" i="23"/>
  <c r="F117" i="23"/>
  <c r="A118" i="23"/>
  <c r="B118" i="23"/>
  <c r="C118" i="23"/>
  <c r="D118" i="23"/>
  <c r="E118" i="23"/>
  <c r="F118" i="23"/>
  <c r="A119" i="23"/>
  <c r="B119" i="23"/>
  <c r="C119" i="23"/>
  <c r="D119" i="23"/>
  <c r="E119" i="23"/>
  <c r="F119" i="23"/>
  <c r="A120" i="23"/>
  <c r="B120" i="23"/>
  <c r="C120" i="23"/>
  <c r="D120" i="23"/>
  <c r="E120" i="23"/>
  <c r="F120" i="23"/>
  <c r="A121" i="23"/>
  <c r="B121" i="23"/>
  <c r="C121" i="23"/>
  <c r="D121" i="23"/>
  <c r="E121" i="23"/>
  <c r="F121" i="23"/>
  <c r="A122" i="23"/>
  <c r="B122" i="23"/>
  <c r="C122" i="23"/>
  <c r="D122" i="23"/>
  <c r="E122" i="23"/>
  <c r="F122" i="23"/>
  <c r="A123" i="23"/>
  <c r="B123" i="23"/>
  <c r="C123" i="23"/>
  <c r="D123" i="23"/>
  <c r="E123" i="23"/>
  <c r="F123" i="23"/>
  <c r="A124" i="23"/>
  <c r="B124" i="23"/>
  <c r="C124" i="23"/>
  <c r="D124" i="23"/>
  <c r="E124" i="23"/>
  <c r="F124" i="23"/>
  <c r="A125" i="23"/>
  <c r="B125" i="23"/>
  <c r="C125" i="23"/>
  <c r="D125" i="23"/>
  <c r="E125" i="23"/>
  <c r="F125" i="23"/>
  <c r="A126" i="23"/>
  <c r="B126" i="23"/>
  <c r="C126" i="23"/>
  <c r="D126" i="23"/>
  <c r="E126" i="23"/>
  <c r="F126" i="23"/>
  <c r="A127" i="23"/>
  <c r="B127" i="23"/>
  <c r="C127" i="23"/>
  <c r="D127" i="23"/>
  <c r="E127" i="23"/>
  <c r="F127" i="23"/>
  <c r="A128" i="23"/>
  <c r="B128" i="23"/>
  <c r="C128" i="23"/>
  <c r="D128" i="23"/>
  <c r="E128" i="23"/>
  <c r="F128" i="23"/>
  <c r="A129" i="23"/>
  <c r="B129" i="23"/>
  <c r="C129" i="23"/>
  <c r="D129" i="23"/>
  <c r="E129" i="23"/>
  <c r="F129" i="23"/>
  <c r="A130" i="23"/>
  <c r="B130" i="23"/>
  <c r="C130" i="23"/>
  <c r="D130" i="23"/>
  <c r="E130" i="23"/>
  <c r="F130" i="23"/>
  <c r="A131" i="23"/>
  <c r="B131" i="23"/>
  <c r="C131" i="23"/>
  <c r="D131" i="23"/>
  <c r="E131" i="23"/>
  <c r="F131" i="23"/>
  <c r="A132" i="23"/>
  <c r="B132" i="23"/>
  <c r="C132" i="23"/>
  <c r="D132" i="23"/>
  <c r="E132" i="23"/>
  <c r="F132" i="23"/>
  <c r="A133" i="23"/>
  <c r="B133" i="23"/>
  <c r="C133" i="23"/>
  <c r="D133" i="23"/>
  <c r="E133" i="23"/>
  <c r="F133" i="23"/>
  <c r="A134" i="23"/>
  <c r="B134" i="23"/>
  <c r="C134" i="23"/>
  <c r="D134" i="23"/>
  <c r="E134" i="23"/>
  <c r="F134" i="23"/>
  <c r="A135" i="23"/>
  <c r="B135" i="23"/>
  <c r="C135" i="23"/>
  <c r="D135" i="23"/>
  <c r="E135" i="23"/>
  <c r="F135" i="23"/>
  <c r="A136" i="23"/>
  <c r="B136" i="23"/>
  <c r="C136" i="23"/>
  <c r="D136" i="23"/>
  <c r="E136" i="23"/>
  <c r="F136" i="23"/>
  <c r="A137" i="23"/>
  <c r="B137" i="23"/>
  <c r="C137" i="23"/>
  <c r="D137" i="23"/>
  <c r="E137" i="23"/>
  <c r="F137" i="23"/>
  <c r="A138" i="23"/>
  <c r="B138" i="23"/>
  <c r="C138" i="23"/>
  <c r="D138" i="23"/>
  <c r="E138" i="23"/>
  <c r="F138" i="23"/>
  <c r="A139" i="23"/>
  <c r="B139" i="23"/>
  <c r="C139" i="23"/>
  <c r="D139" i="23"/>
  <c r="E139" i="23"/>
  <c r="F139" i="23"/>
  <c r="A140" i="23"/>
  <c r="B140" i="23"/>
  <c r="C140" i="23"/>
  <c r="D140" i="23"/>
  <c r="E140" i="23"/>
  <c r="F140" i="23"/>
  <c r="A141" i="23"/>
  <c r="B141" i="23"/>
  <c r="C141" i="23"/>
  <c r="D141" i="23"/>
  <c r="E141" i="23"/>
  <c r="F141" i="23"/>
  <c r="A142" i="23"/>
  <c r="B142" i="23"/>
  <c r="C142" i="23"/>
  <c r="D142" i="23"/>
  <c r="E142" i="23"/>
  <c r="F142" i="23"/>
  <c r="A143" i="23"/>
  <c r="B143" i="23"/>
  <c r="C143" i="23"/>
  <c r="D143" i="23"/>
  <c r="E143" i="23"/>
  <c r="F143" i="23"/>
  <c r="A144" i="23"/>
  <c r="B144" i="23"/>
  <c r="C144" i="23"/>
  <c r="D144" i="23"/>
  <c r="E144" i="23"/>
  <c r="F144" i="23"/>
  <c r="A145" i="23"/>
  <c r="B145" i="23"/>
  <c r="C145" i="23"/>
  <c r="D145" i="23"/>
  <c r="E145" i="23"/>
  <c r="F145" i="23"/>
  <c r="A146" i="23"/>
  <c r="B146" i="23"/>
  <c r="C146" i="23"/>
  <c r="D146" i="23"/>
  <c r="E146" i="23"/>
  <c r="F146" i="23"/>
  <c r="A147" i="23"/>
  <c r="B147" i="23"/>
  <c r="C147" i="23"/>
  <c r="D147" i="23"/>
  <c r="E147" i="23"/>
  <c r="F147" i="23"/>
  <c r="A148" i="23"/>
  <c r="B148" i="23"/>
  <c r="C148" i="23"/>
  <c r="D148" i="23"/>
  <c r="E148" i="23"/>
  <c r="F148" i="23"/>
  <c r="A149" i="23"/>
  <c r="B149" i="23"/>
  <c r="C149" i="23"/>
  <c r="D149" i="23"/>
  <c r="E149" i="23"/>
  <c r="F149" i="23"/>
  <c r="A150" i="23"/>
  <c r="B150" i="23"/>
  <c r="C150" i="23"/>
  <c r="D150" i="23"/>
  <c r="E150" i="23"/>
  <c r="F150" i="23"/>
  <c r="A151" i="23"/>
  <c r="B151" i="23"/>
  <c r="C151" i="23"/>
  <c r="D151" i="23"/>
  <c r="E151" i="23"/>
  <c r="F151" i="23"/>
  <c r="A152" i="23"/>
  <c r="B152" i="23"/>
  <c r="C152" i="23"/>
  <c r="D152" i="23"/>
  <c r="E152" i="23"/>
  <c r="F152" i="23"/>
  <c r="A153" i="23"/>
  <c r="B153" i="23"/>
  <c r="C153" i="23"/>
  <c r="D153" i="23"/>
  <c r="E153" i="23"/>
  <c r="F153" i="23"/>
  <c r="A154" i="23"/>
  <c r="B154" i="23"/>
  <c r="C154" i="23"/>
  <c r="D154" i="23"/>
  <c r="E154" i="23"/>
  <c r="F154" i="23"/>
  <c r="A155" i="23"/>
  <c r="B155" i="23"/>
  <c r="C155" i="23"/>
  <c r="D155" i="23"/>
  <c r="E155" i="23"/>
  <c r="F155" i="23"/>
  <c r="A156" i="23"/>
  <c r="B156" i="23"/>
  <c r="C156" i="23"/>
  <c r="D156" i="23"/>
  <c r="E156" i="23"/>
  <c r="F156" i="23"/>
  <c r="A157" i="23"/>
  <c r="B157" i="23"/>
  <c r="C157" i="23"/>
  <c r="D157" i="23"/>
  <c r="E157" i="23"/>
  <c r="F157" i="23"/>
  <c r="A158" i="23"/>
  <c r="B158" i="23"/>
  <c r="C158" i="23"/>
  <c r="D158" i="23"/>
  <c r="E158" i="23"/>
  <c r="F158" i="23"/>
  <c r="A159" i="23"/>
  <c r="B159" i="23"/>
  <c r="C159" i="23"/>
  <c r="D159" i="23"/>
  <c r="E159" i="23"/>
  <c r="F159" i="23"/>
  <c r="A160" i="23"/>
  <c r="B160" i="23"/>
  <c r="C160" i="23"/>
  <c r="D160" i="23"/>
  <c r="E160" i="23"/>
  <c r="F160" i="23"/>
  <c r="A161" i="23"/>
  <c r="B161" i="23"/>
  <c r="C161" i="23"/>
  <c r="D161" i="23"/>
  <c r="E161" i="23"/>
  <c r="F161" i="23"/>
  <c r="A162" i="23"/>
  <c r="B162" i="23"/>
  <c r="C162" i="23"/>
  <c r="D162" i="23"/>
  <c r="E162" i="23"/>
  <c r="F162" i="23"/>
  <c r="A163" i="23"/>
  <c r="B163" i="23"/>
  <c r="C163" i="23"/>
  <c r="D163" i="23"/>
  <c r="E163" i="23"/>
  <c r="F163" i="23"/>
  <c r="A164" i="23"/>
  <c r="B164" i="23"/>
  <c r="C164" i="23"/>
  <c r="D164" i="23"/>
  <c r="E164" i="23"/>
  <c r="F164" i="23"/>
  <c r="A165" i="23"/>
  <c r="B165" i="23"/>
  <c r="C165" i="23"/>
  <c r="D165" i="23"/>
  <c r="E165" i="23"/>
  <c r="F165" i="23"/>
  <c r="A166" i="23"/>
  <c r="B166" i="23"/>
  <c r="C166" i="23"/>
  <c r="D166" i="23"/>
  <c r="E166" i="23"/>
  <c r="F166" i="23"/>
  <c r="A167" i="23"/>
  <c r="B167" i="23"/>
  <c r="C167" i="23"/>
  <c r="D167" i="23"/>
  <c r="E167" i="23"/>
  <c r="F167" i="23"/>
  <c r="A168" i="23"/>
  <c r="B168" i="23"/>
  <c r="C168" i="23"/>
  <c r="D168" i="23"/>
  <c r="E168" i="23"/>
  <c r="F168" i="23"/>
  <c r="A169" i="23"/>
  <c r="B169" i="23"/>
  <c r="C169" i="23"/>
  <c r="D169" i="23"/>
  <c r="E169" i="23"/>
  <c r="F169" i="23"/>
  <c r="A170" i="23"/>
  <c r="B170" i="23"/>
  <c r="C170" i="23"/>
  <c r="D170" i="23"/>
  <c r="E170" i="23"/>
  <c r="F170" i="23"/>
  <c r="A171" i="23"/>
  <c r="B171" i="23"/>
  <c r="C171" i="23"/>
  <c r="D171" i="23"/>
  <c r="E171" i="23"/>
  <c r="F171" i="23"/>
  <c r="A172" i="23"/>
  <c r="B172" i="23"/>
  <c r="C172" i="23"/>
  <c r="D172" i="23"/>
  <c r="E172" i="23"/>
  <c r="F172" i="23"/>
  <c r="A173" i="23"/>
  <c r="B173" i="23"/>
  <c r="C173" i="23"/>
  <c r="D173" i="23"/>
  <c r="E173" i="23"/>
  <c r="F173" i="23"/>
  <c r="A174" i="23"/>
  <c r="B174" i="23"/>
  <c r="C174" i="23"/>
  <c r="D174" i="23"/>
  <c r="E174" i="23"/>
  <c r="F174" i="23"/>
  <c r="A175" i="23"/>
  <c r="B175" i="23"/>
  <c r="C175" i="23"/>
  <c r="D175" i="23"/>
  <c r="E175" i="23"/>
  <c r="F175" i="23"/>
  <c r="A176" i="23"/>
  <c r="B176" i="23"/>
  <c r="C176" i="23"/>
  <c r="D176" i="23"/>
  <c r="E176" i="23"/>
  <c r="F176" i="23"/>
  <c r="A177" i="23"/>
  <c r="B177" i="23"/>
  <c r="C177" i="23"/>
  <c r="D177" i="23"/>
  <c r="E177" i="23"/>
  <c r="F177" i="23"/>
  <c r="A178" i="23"/>
  <c r="B178" i="23"/>
  <c r="C178" i="23"/>
  <c r="D178" i="23"/>
  <c r="E178" i="23"/>
  <c r="F178" i="23"/>
  <c r="A179" i="23"/>
  <c r="B179" i="23"/>
  <c r="C179" i="23"/>
  <c r="D179" i="23"/>
  <c r="E179" i="23"/>
  <c r="F179" i="23"/>
  <c r="A180" i="23"/>
  <c r="B180" i="23"/>
  <c r="C180" i="23"/>
  <c r="D180" i="23"/>
  <c r="E180" i="23"/>
  <c r="F180" i="23"/>
  <c r="A181" i="23"/>
  <c r="B181" i="23"/>
  <c r="C181" i="23"/>
  <c r="D181" i="23"/>
  <c r="E181" i="23"/>
  <c r="F181" i="23"/>
  <c r="A182" i="23"/>
  <c r="B182" i="23"/>
  <c r="C182" i="23"/>
  <c r="D182" i="23"/>
  <c r="E182" i="23"/>
  <c r="F182" i="23"/>
  <c r="A183" i="23"/>
  <c r="B183" i="23"/>
  <c r="C183" i="23"/>
  <c r="D183" i="23"/>
  <c r="E183" i="23"/>
  <c r="F183" i="23"/>
  <c r="A184" i="23"/>
  <c r="B184" i="23"/>
  <c r="C184" i="23"/>
  <c r="D184" i="23"/>
  <c r="E184" i="23"/>
  <c r="F184" i="23"/>
  <c r="A185" i="23"/>
  <c r="B185" i="23"/>
  <c r="C185" i="23"/>
  <c r="D185" i="23"/>
  <c r="E185" i="23"/>
  <c r="F185" i="23"/>
  <c r="A186" i="23"/>
  <c r="B186" i="23"/>
  <c r="C186" i="23"/>
  <c r="D186" i="23"/>
  <c r="E186" i="23"/>
  <c r="F186" i="23"/>
  <c r="A187" i="23"/>
  <c r="B187" i="23"/>
  <c r="C187" i="23"/>
  <c r="D187" i="23"/>
  <c r="E187" i="23"/>
  <c r="F187" i="23"/>
  <c r="A188" i="23"/>
  <c r="B188" i="23"/>
  <c r="C188" i="23"/>
  <c r="D188" i="23"/>
  <c r="E188" i="23"/>
  <c r="F188" i="23"/>
  <c r="A189" i="23"/>
  <c r="B189" i="23"/>
  <c r="C189" i="23"/>
  <c r="D189" i="23"/>
  <c r="E189" i="23"/>
  <c r="F189" i="23"/>
  <c r="A190" i="23"/>
  <c r="B190" i="23"/>
  <c r="C190" i="23"/>
  <c r="D190" i="23"/>
  <c r="E190" i="23"/>
  <c r="F190" i="23"/>
  <c r="A191" i="23"/>
  <c r="B191" i="23"/>
  <c r="C191" i="23"/>
  <c r="D191" i="23"/>
  <c r="E191" i="23"/>
  <c r="F191" i="23"/>
  <c r="A192" i="23"/>
  <c r="B192" i="23"/>
  <c r="C192" i="23"/>
  <c r="D192" i="23"/>
  <c r="E192" i="23"/>
  <c r="F192" i="23"/>
  <c r="A193" i="23"/>
  <c r="B193" i="23"/>
  <c r="C193" i="23"/>
  <c r="D193" i="23"/>
  <c r="E193" i="23"/>
  <c r="F193" i="23"/>
  <c r="A194" i="23"/>
  <c r="B194" i="23"/>
  <c r="C194" i="23"/>
  <c r="D194" i="23"/>
  <c r="E194" i="23"/>
  <c r="F194" i="23"/>
  <c r="A195" i="23"/>
  <c r="B195" i="23"/>
  <c r="C195" i="23"/>
  <c r="D195" i="23"/>
  <c r="E195" i="23"/>
  <c r="F195" i="23"/>
  <c r="A196" i="23"/>
  <c r="B196" i="23"/>
  <c r="C196" i="23"/>
  <c r="D196" i="23"/>
  <c r="E196" i="23"/>
  <c r="F196" i="23"/>
  <c r="A197" i="23"/>
  <c r="B197" i="23"/>
  <c r="C197" i="23"/>
  <c r="D197" i="23"/>
  <c r="E197" i="23"/>
  <c r="F197" i="23"/>
  <c r="A198" i="23"/>
  <c r="B198" i="23"/>
  <c r="C198" i="23"/>
  <c r="D198" i="23"/>
  <c r="E198" i="23"/>
  <c r="F198" i="23"/>
  <c r="A199" i="23"/>
  <c r="B199" i="23"/>
  <c r="C199" i="23"/>
  <c r="D199" i="23"/>
  <c r="E199" i="23"/>
  <c r="F199" i="23"/>
  <c r="A200" i="23"/>
  <c r="B200" i="23"/>
  <c r="C200" i="23"/>
  <c r="D200" i="23"/>
  <c r="E200" i="23"/>
  <c r="F200" i="23"/>
  <c r="A201" i="23"/>
  <c r="B201" i="23"/>
  <c r="C201" i="23"/>
  <c r="D201" i="23"/>
  <c r="E201" i="23"/>
  <c r="F201" i="23"/>
  <c r="A202" i="23"/>
  <c r="B202" i="23"/>
  <c r="C202" i="23"/>
  <c r="D202" i="23"/>
  <c r="E202" i="23"/>
  <c r="F202" i="23"/>
  <c r="A203" i="23"/>
  <c r="B203" i="23"/>
  <c r="C203" i="23"/>
  <c r="D203" i="23"/>
  <c r="E203" i="23"/>
  <c r="F203" i="23"/>
  <c r="A204" i="23"/>
  <c r="B204" i="23"/>
  <c r="C204" i="23"/>
  <c r="D204" i="23"/>
  <c r="E204" i="23"/>
  <c r="F204" i="23"/>
  <c r="A205" i="23"/>
  <c r="B205" i="23"/>
  <c r="C205" i="23"/>
  <c r="D205" i="23"/>
  <c r="E205" i="23"/>
  <c r="F205" i="23"/>
  <c r="A206" i="23"/>
  <c r="B206" i="23"/>
  <c r="C206" i="23"/>
  <c r="D206" i="23"/>
  <c r="E206" i="23"/>
  <c r="F206" i="23"/>
  <c r="A207" i="23"/>
  <c r="B207" i="23"/>
  <c r="C207" i="23"/>
  <c r="D207" i="23"/>
  <c r="E207" i="23"/>
  <c r="F207" i="23"/>
  <c r="A208" i="23"/>
  <c r="B208" i="23"/>
  <c r="C208" i="23"/>
  <c r="D208" i="23"/>
  <c r="E208" i="23"/>
  <c r="F208" i="23"/>
  <c r="A209" i="23"/>
  <c r="B209" i="23"/>
  <c r="C209" i="23"/>
  <c r="D209" i="23"/>
  <c r="E209" i="23"/>
  <c r="F209" i="23"/>
  <c r="A210" i="23"/>
  <c r="B210" i="23"/>
  <c r="C210" i="23"/>
  <c r="D210" i="23"/>
  <c r="E210" i="23"/>
  <c r="F210" i="23"/>
  <c r="A211" i="23"/>
  <c r="B211" i="23"/>
  <c r="C211" i="23"/>
  <c r="D211" i="23"/>
  <c r="E211" i="23"/>
  <c r="F211" i="23"/>
  <c r="A212" i="23"/>
  <c r="B212" i="23"/>
  <c r="C212" i="23"/>
  <c r="D212" i="23"/>
  <c r="E212" i="23"/>
  <c r="F212" i="23"/>
  <c r="A213" i="23"/>
  <c r="B213" i="23"/>
  <c r="C213" i="23"/>
  <c r="D213" i="23"/>
  <c r="E213" i="23"/>
  <c r="F213" i="23"/>
  <c r="A214" i="23"/>
  <c r="B214" i="23"/>
  <c r="C214" i="23"/>
  <c r="D214" i="23"/>
  <c r="E214" i="23"/>
  <c r="F214" i="23"/>
  <c r="A215" i="23"/>
  <c r="B215" i="23"/>
  <c r="C215" i="23"/>
  <c r="D215" i="23"/>
  <c r="E215" i="23"/>
  <c r="F215" i="23"/>
  <c r="A216" i="23"/>
  <c r="B216" i="23"/>
  <c r="C216" i="23"/>
  <c r="D216" i="23"/>
  <c r="E216" i="23"/>
  <c r="F216" i="23"/>
  <c r="A217" i="23"/>
  <c r="B217" i="23"/>
  <c r="C217" i="23"/>
  <c r="D217" i="23"/>
  <c r="E217" i="23"/>
  <c r="F217" i="23"/>
  <c r="A218" i="23"/>
  <c r="B218" i="23"/>
  <c r="C218" i="23"/>
  <c r="D218" i="23"/>
  <c r="E218" i="23"/>
  <c r="F218" i="23"/>
  <c r="A219" i="23"/>
  <c r="B219" i="23"/>
  <c r="C219" i="23"/>
  <c r="D219" i="23"/>
  <c r="E219" i="23"/>
  <c r="F219" i="23"/>
  <c r="A220" i="23"/>
  <c r="B220" i="23"/>
  <c r="C220" i="23"/>
  <c r="D220" i="23"/>
  <c r="E220" i="23"/>
  <c r="F220" i="23"/>
  <c r="A221" i="23"/>
  <c r="B221" i="23"/>
  <c r="C221" i="23"/>
  <c r="D221" i="23"/>
  <c r="E221" i="23"/>
  <c r="F221" i="23"/>
  <c r="A222" i="23"/>
  <c r="B222" i="23"/>
  <c r="C222" i="23"/>
  <c r="D222" i="23"/>
  <c r="E222" i="23"/>
  <c r="F222" i="23"/>
  <c r="A223" i="23"/>
  <c r="B223" i="23"/>
  <c r="C223" i="23"/>
  <c r="D223" i="23"/>
  <c r="E223" i="23"/>
  <c r="F223" i="23"/>
  <c r="A224" i="23"/>
  <c r="B224" i="23"/>
  <c r="C224" i="23"/>
  <c r="D224" i="23"/>
  <c r="E224" i="23"/>
  <c r="F224" i="23"/>
  <c r="A225" i="23"/>
  <c r="B225" i="23"/>
  <c r="C225" i="23"/>
  <c r="D225" i="23"/>
  <c r="E225" i="23"/>
  <c r="F225" i="23"/>
  <c r="A226" i="23"/>
  <c r="B226" i="23"/>
  <c r="C226" i="23"/>
  <c r="D226" i="23"/>
  <c r="E226" i="23"/>
  <c r="F226" i="23"/>
  <c r="A227" i="23"/>
  <c r="B227" i="23"/>
  <c r="C227" i="23"/>
  <c r="D227" i="23"/>
  <c r="E227" i="23"/>
  <c r="F227" i="23"/>
  <c r="A228" i="23"/>
  <c r="B228" i="23"/>
  <c r="C228" i="23"/>
  <c r="D228" i="23"/>
  <c r="E228" i="23"/>
  <c r="F228" i="23"/>
  <c r="A229" i="23"/>
  <c r="B229" i="23"/>
  <c r="C229" i="23"/>
  <c r="D229" i="23"/>
  <c r="E229" i="23"/>
  <c r="F229" i="23"/>
  <c r="A230" i="23"/>
  <c r="B230" i="23"/>
  <c r="C230" i="23"/>
  <c r="D230" i="23"/>
  <c r="E230" i="23"/>
  <c r="F230" i="23"/>
  <c r="A231" i="23"/>
  <c r="B231" i="23"/>
  <c r="C231" i="23"/>
  <c r="D231" i="23"/>
  <c r="E231" i="23"/>
  <c r="F231" i="23"/>
  <c r="A232" i="23"/>
  <c r="B232" i="23"/>
  <c r="C232" i="23"/>
  <c r="D232" i="23"/>
  <c r="E232" i="23"/>
  <c r="F232" i="23"/>
  <c r="A233" i="23"/>
  <c r="B233" i="23"/>
  <c r="C233" i="23"/>
  <c r="D233" i="23"/>
  <c r="E233" i="23"/>
  <c r="F233" i="23"/>
  <c r="A234" i="23"/>
  <c r="B234" i="23"/>
  <c r="C234" i="23"/>
  <c r="D234" i="23"/>
  <c r="E234" i="23"/>
  <c r="F234" i="23"/>
  <c r="A235" i="23"/>
  <c r="B235" i="23"/>
  <c r="C235" i="23"/>
  <c r="D235" i="23"/>
  <c r="E235" i="23"/>
  <c r="F235" i="23"/>
  <c r="A236" i="23"/>
  <c r="B236" i="23"/>
  <c r="C236" i="23"/>
  <c r="D236" i="23"/>
  <c r="E236" i="23"/>
  <c r="F236" i="23"/>
  <c r="A237" i="23"/>
  <c r="B237" i="23"/>
  <c r="C237" i="23"/>
  <c r="D237" i="23"/>
  <c r="E237" i="23"/>
  <c r="F237" i="23"/>
  <c r="A238" i="23"/>
  <c r="B238" i="23"/>
  <c r="C238" i="23"/>
  <c r="D238" i="23"/>
  <c r="E238" i="23"/>
  <c r="F238" i="23"/>
  <c r="A239" i="23"/>
  <c r="B239" i="23"/>
  <c r="C239" i="23"/>
  <c r="D239" i="23"/>
  <c r="E239" i="23"/>
  <c r="F239" i="23"/>
  <c r="A240" i="23"/>
  <c r="B240" i="23"/>
  <c r="C240" i="23"/>
  <c r="D240" i="23"/>
  <c r="E240" i="23"/>
  <c r="F240" i="23"/>
  <c r="A241" i="23"/>
  <c r="B241" i="23"/>
  <c r="C241" i="23"/>
  <c r="D241" i="23"/>
  <c r="E241" i="23"/>
  <c r="F241" i="23"/>
  <c r="A242" i="23"/>
  <c r="B242" i="23"/>
  <c r="C242" i="23"/>
  <c r="D242" i="23"/>
  <c r="E242" i="23"/>
  <c r="F242" i="23"/>
  <c r="A243" i="23"/>
  <c r="B243" i="23"/>
  <c r="C243" i="23"/>
  <c r="D243" i="23"/>
  <c r="E243" i="23"/>
  <c r="F243" i="23"/>
  <c r="A244" i="23"/>
  <c r="B244" i="23"/>
  <c r="C244" i="23"/>
  <c r="D244" i="23"/>
  <c r="E244" i="23"/>
  <c r="F244" i="23"/>
  <c r="A245" i="23"/>
  <c r="B245" i="23"/>
  <c r="C245" i="23"/>
  <c r="D245" i="23"/>
  <c r="E245" i="23"/>
  <c r="F245" i="23"/>
  <c r="A246" i="23"/>
  <c r="B246" i="23"/>
  <c r="C246" i="23"/>
  <c r="D246" i="23"/>
  <c r="E246" i="23"/>
  <c r="F246" i="23"/>
  <c r="A247" i="23"/>
  <c r="B247" i="23"/>
  <c r="C247" i="23"/>
  <c r="D247" i="23"/>
  <c r="E247" i="23"/>
  <c r="F247" i="23"/>
  <c r="A248" i="23"/>
  <c r="B248" i="23"/>
  <c r="C248" i="23"/>
  <c r="D248" i="23"/>
  <c r="E248" i="23"/>
  <c r="F248" i="23"/>
  <c r="A249" i="23"/>
  <c r="B249" i="23"/>
  <c r="C249" i="23"/>
  <c r="D249" i="23"/>
  <c r="E249" i="23"/>
  <c r="F249" i="23"/>
  <c r="A250" i="23"/>
  <c r="B250" i="23"/>
  <c r="C250" i="23"/>
  <c r="D250" i="23"/>
  <c r="E250" i="23"/>
  <c r="F250" i="23"/>
  <c r="A251" i="23"/>
  <c r="B251" i="23"/>
  <c r="C251" i="23"/>
  <c r="D251" i="23"/>
  <c r="E251" i="23"/>
  <c r="F251" i="23"/>
  <c r="A252" i="23"/>
  <c r="B252" i="23"/>
  <c r="C252" i="23"/>
  <c r="D252" i="23"/>
  <c r="E252" i="23"/>
  <c r="F252" i="23"/>
  <c r="A253" i="23"/>
  <c r="B253" i="23"/>
  <c r="C253" i="23"/>
  <c r="D253" i="23"/>
  <c r="E253" i="23"/>
  <c r="F253" i="23"/>
  <c r="A254" i="23"/>
  <c r="B254" i="23"/>
  <c r="C254" i="23"/>
  <c r="D254" i="23"/>
  <c r="E254" i="23"/>
  <c r="F254" i="23"/>
  <c r="A255" i="23"/>
  <c r="B255" i="23"/>
  <c r="C255" i="23"/>
  <c r="D255" i="23"/>
  <c r="E255" i="23"/>
  <c r="F255" i="23"/>
  <c r="A256" i="23"/>
  <c r="B256" i="23"/>
  <c r="C256" i="23"/>
  <c r="D256" i="23"/>
  <c r="E256" i="23"/>
  <c r="F256" i="23"/>
  <c r="A257" i="23"/>
  <c r="B257" i="23"/>
  <c r="C257" i="23"/>
  <c r="D257" i="23"/>
  <c r="E257" i="23"/>
  <c r="F257" i="23"/>
  <c r="A258" i="23"/>
  <c r="B258" i="23"/>
  <c r="C258" i="23"/>
  <c r="D258" i="23"/>
  <c r="E258" i="23"/>
  <c r="F258" i="23"/>
  <c r="A259" i="23"/>
  <c r="B259" i="23"/>
  <c r="C259" i="23"/>
  <c r="D259" i="23"/>
  <c r="E259" i="23"/>
  <c r="F259" i="23"/>
  <c r="A260" i="23"/>
  <c r="B260" i="23"/>
  <c r="C260" i="23"/>
  <c r="D260" i="23"/>
  <c r="E260" i="23"/>
  <c r="F260" i="23"/>
  <c r="A261" i="23"/>
  <c r="B261" i="23"/>
  <c r="C261" i="23"/>
  <c r="D261" i="23"/>
  <c r="E261" i="23"/>
  <c r="F261" i="23"/>
  <c r="A262" i="23"/>
  <c r="B262" i="23"/>
  <c r="C262" i="23"/>
  <c r="D262" i="23"/>
  <c r="E262" i="23"/>
  <c r="F262" i="23"/>
  <c r="A263" i="23"/>
  <c r="B263" i="23"/>
  <c r="C263" i="23"/>
  <c r="D263" i="23"/>
  <c r="E263" i="23"/>
  <c r="F263" i="23"/>
  <c r="A264" i="23"/>
  <c r="B264" i="23"/>
  <c r="C264" i="23"/>
  <c r="D264" i="23"/>
  <c r="E264" i="23"/>
  <c r="F264" i="23"/>
  <c r="A265" i="23"/>
  <c r="B265" i="23"/>
  <c r="C265" i="23"/>
  <c r="D265" i="23"/>
  <c r="E265" i="23"/>
  <c r="F265" i="23"/>
  <c r="A266" i="23"/>
  <c r="B266" i="23"/>
  <c r="C266" i="23"/>
  <c r="D266" i="23"/>
  <c r="E266" i="23"/>
  <c r="F266" i="23"/>
  <c r="A267" i="23"/>
  <c r="B267" i="23"/>
  <c r="C267" i="23"/>
  <c r="D267" i="23"/>
  <c r="E267" i="23"/>
  <c r="F267" i="23"/>
  <c r="A268" i="23"/>
  <c r="B268" i="23"/>
  <c r="C268" i="23"/>
  <c r="D268" i="23"/>
  <c r="E268" i="23"/>
  <c r="F268" i="23"/>
  <c r="A269" i="23"/>
  <c r="B269" i="23"/>
  <c r="C269" i="23"/>
  <c r="D269" i="23"/>
  <c r="E269" i="23"/>
  <c r="F269" i="23"/>
  <c r="A270" i="23"/>
  <c r="B270" i="23"/>
  <c r="C270" i="23"/>
  <c r="D270" i="23"/>
  <c r="E270" i="23"/>
  <c r="F270" i="23"/>
  <c r="A271" i="23"/>
  <c r="B271" i="23"/>
  <c r="C271" i="23"/>
  <c r="D271" i="23"/>
  <c r="E271" i="23"/>
  <c r="F271" i="23"/>
  <c r="A272" i="23"/>
  <c r="B272" i="23"/>
  <c r="C272" i="23"/>
  <c r="D272" i="23"/>
  <c r="E272" i="23"/>
  <c r="F272" i="23"/>
  <c r="A273" i="23"/>
  <c r="B273" i="23"/>
  <c r="C273" i="23"/>
  <c r="D273" i="23"/>
  <c r="E273" i="23"/>
  <c r="F273" i="23"/>
  <c r="A274" i="23"/>
  <c r="B274" i="23"/>
  <c r="C274" i="23"/>
  <c r="D274" i="23"/>
  <c r="E274" i="23"/>
  <c r="F274" i="23"/>
  <c r="A275" i="23"/>
  <c r="B275" i="23"/>
  <c r="C275" i="23"/>
  <c r="D275" i="23"/>
  <c r="E275" i="23"/>
  <c r="F275" i="23"/>
  <c r="A276" i="23"/>
  <c r="B276" i="23"/>
  <c r="C276" i="23"/>
  <c r="D276" i="23"/>
  <c r="E276" i="23"/>
  <c r="F276" i="23"/>
  <c r="A277" i="23"/>
  <c r="B277" i="23"/>
  <c r="C277" i="23"/>
  <c r="D277" i="23"/>
  <c r="E277" i="23"/>
  <c r="F277" i="23"/>
  <c r="A278" i="23"/>
  <c r="B278" i="23"/>
  <c r="C278" i="23"/>
  <c r="D278" i="23"/>
  <c r="E278" i="23"/>
  <c r="F278" i="23"/>
  <c r="A279" i="23"/>
  <c r="B279" i="23"/>
  <c r="C279" i="23"/>
  <c r="D279" i="23"/>
  <c r="E279" i="23"/>
  <c r="F279" i="23"/>
  <c r="A280" i="23"/>
  <c r="B280" i="23"/>
  <c r="C280" i="23"/>
  <c r="D280" i="23"/>
  <c r="E280" i="23"/>
  <c r="F280" i="23"/>
  <c r="A281" i="23"/>
  <c r="B281" i="23"/>
  <c r="C281" i="23"/>
  <c r="D281" i="23"/>
  <c r="E281" i="23"/>
  <c r="F281" i="23"/>
  <c r="A282" i="23"/>
  <c r="B282" i="23"/>
  <c r="C282" i="23"/>
  <c r="D282" i="23"/>
  <c r="E282" i="23"/>
  <c r="F282" i="23"/>
  <c r="A283" i="23"/>
  <c r="B283" i="23"/>
  <c r="C283" i="23"/>
  <c r="D283" i="23"/>
  <c r="E283" i="23"/>
  <c r="F283" i="23"/>
  <c r="A284" i="23"/>
  <c r="B284" i="23"/>
  <c r="C284" i="23"/>
  <c r="D284" i="23"/>
  <c r="E284" i="23"/>
  <c r="F284" i="23"/>
  <c r="A285" i="23"/>
  <c r="B285" i="23"/>
  <c r="C285" i="23"/>
  <c r="D285" i="23"/>
  <c r="E285" i="23"/>
  <c r="F285" i="23"/>
  <c r="A286" i="23"/>
  <c r="B286" i="23"/>
  <c r="C286" i="23"/>
  <c r="D286" i="23"/>
  <c r="E286" i="23"/>
  <c r="F286" i="23"/>
  <c r="A287" i="23"/>
  <c r="B287" i="23"/>
  <c r="C287" i="23"/>
  <c r="D287" i="23"/>
  <c r="E287" i="23"/>
  <c r="F287" i="23"/>
  <c r="A288" i="23"/>
  <c r="B288" i="23"/>
  <c r="C288" i="23"/>
  <c r="D288" i="23"/>
  <c r="E288" i="23"/>
  <c r="F288" i="23"/>
  <c r="A289" i="23"/>
  <c r="B289" i="23"/>
  <c r="C289" i="23"/>
  <c r="D289" i="23"/>
  <c r="E289" i="23"/>
  <c r="F289" i="23"/>
  <c r="A290" i="23"/>
  <c r="B290" i="23"/>
  <c r="C290" i="23"/>
  <c r="D290" i="23"/>
  <c r="E290" i="23"/>
  <c r="F290" i="23"/>
  <c r="A291" i="23"/>
  <c r="B291" i="23"/>
  <c r="C291" i="23"/>
  <c r="D291" i="23"/>
  <c r="E291" i="23"/>
  <c r="F291" i="23"/>
  <c r="A292" i="23"/>
  <c r="B292" i="23"/>
  <c r="C292" i="23"/>
  <c r="D292" i="23"/>
  <c r="E292" i="23"/>
  <c r="F292" i="23"/>
  <c r="A293" i="23"/>
  <c r="B293" i="23"/>
  <c r="C293" i="23"/>
  <c r="D293" i="23"/>
  <c r="E293" i="23"/>
  <c r="F293" i="23"/>
  <c r="A294" i="23"/>
  <c r="B294" i="23"/>
  <c r="C294" i="23"/>
  <c r="D294" i="23"/>
  <c r="E294" i="23"/>
  <c r="F294" i="23"/>
  <c r="A295" i="23"/>
  <c r="B295" i="23"/>
  <c r="C295" i="23"/>
  <c r="D295" i="23"/>
  <c r="E295" i="23"/>
  <c r="F295" i="23"/>
  <c r="A296" i="23"/>
  <c r="B296" i="23"/>
  <c r="C296" i="23"/>
  <c r="D296" i="23"/>
  <c r="E296" i="23"/>
  <c r="F296" i="23"/>
  <c r="A297" i="23"/>
  <c r="B297" i="23"/>
  <c r="C297" i="23"/>
  <c r="D297" i="23"/>
  <c r="E297" i="23"/>
  <c r="F297" i="23"/>
  <c r="A298" i="23"/>
  <c r="B298" i="23"/>
  <c r="C298" i="23"/>
  <c r="D298" i="23"/>
  <c r="E298" i="23"/>
  <c r="F298" i="23"/>
  <c r="A299" i="23"/>
  <c r="B299" i="23"/>
  <c r="C299" i="23"/>
  <c r="D299" i="23"/>
  <c r="E299" i="23"/>
  <c r="F299" i="23"/>
  <c r="A300" i="23"/>
  <c r="B300" i="23"/>
  <c r="C300" i="23"/>
  <c r="D300" i="23"/>
  <c r="E300" i="23"/>
  <c r="F300" i="23"/>
  <c r="A301" i="23"/>
  <c r="B301" i="23"/>
  <c r="C301" i="23"/>
  <c r="D301" i="23"/>
  <c r="E301" i="23"/>
  <c r="F301" i="23"/>
  <c r="A302" i="23"/>
  <c r="B302" i="23"/>
  <c r="C302" i="23"/>
  <c r="D302" i="23"/>
  <c r="E302" i="23"/>
  <c r="F302" i="23"/>
  <c r="A303" i="23"/>
  <c r="B303" i="23"/>
  <c r="C303" i="23"/>
  <c r="D303" i="23"/>
  <c r="E303" i="23"/>
  <c r="F303" i="23"/>
  <c r="A304" i="23"/>
  <c r="B304" i="23"/>
  <c r="C304" i="23"/>
  <c r="D304" i="23"/>
  <c r="E304" i="23"/>
  <c r="F304" i="23"/>
  <c r="A305" i="23"/>
  <c r="B305" i="23"/>
  <c r="C305" i="23"/>
  <c r="D305" i="23"/>
  <c r="E305" i="23"/>
  <c r="F305" i="23"/>
  <c r="A306" i="23"/>
  <c r="B306" i="23"/>
  <c r="C306" i="23"/>
  <c r="D306" i="23"/>
  <c r="E306" i="23"/>
  <c r="F306" i="23"/>
  <c r="A307" i="23"/>
  <c r="B307" i="23"/>
  <c r="C307" i="23"/>
  <c r="D307" i="23"/>
  <c r="E307" i="23"/>
  <c r="F307" i="23"/>
  <c r="A308" i="23"/>
  <c r="B308" i="23"/>
  <c r="C308" i="23"/>
  <c r="D308" i="23"/>
  <c r="E308" i="23"/>
  <c r="F308" i="23"/>
  <c r="A309" i="23"/>
  <c r="B309" i="23"/>
  <c r="C309" i="23"/>
  <c r="D309" i="23"/>
  <c r="E309" i="23"/>
  <c r="F309" i="23"/>
  <c r="A310" i="23"/>
  <c r="B310" i="23"/>
  <c r="C310" i="23"/>
  <c r="D310" i="23"/>
  <c r="E310" i="23"/>
  <c r="F310" i="23"/>
  <c r="A311" i="23"/>
  <c r="B311" i="23"/>
  <c r="C311" i="23"/>
  <c r="D311" i="23"/>
  <c r="E311" i="23"/>
  <c r="F311" i="23"/>
  <c r="A312" i="23"/>
  <c r="B312" i="23"/>
  <c r="C312" i="23"/>
  <c r="D312" i="23"/>
  <c r="E312" i="23"/>
  <c r="F312" i="23"/>
  <c r="A313" i="23"/>
  <c r="B313" i="23"/>
  <c r="C313" i="23"/>
  <c r="D313" i="23"/>
  <c r="E313" i="23"/>
  <c r="F313" i="23"/>
  <c r="A314" i="23"/>
  <c r="B314" i="23"/>
  <c r="C314" i="23"/>
  <c r="D314" i="23"/>
  <c r="E314" i="23"/>
  <c r="F314" i="23"/>
  <c r="A315" i="23"/>
  <c r="B315" i="23"/>
  <c r="C315" i="23"/>
  <c r="D315" i="23"/>
  <c r="E315" i="23"/>
  <c r="F315" i="23"/>
  <c r="A316" i="23"/>
  <c r="B316" i="23"/>
  <c r="C316" i="23"/>
  <c r="D316" i="23"/>
  <c r="E316" i="23"/>
  <c r="F316" i="23"/>
  <c r="A317" i="23"/>
  <c r="B317" i="23"/>
  <c r="C317" i="23"/>
  <c r="D317" i="23"/>
  <c r="E317" i="23"/>
  <c r="F317" i="23"/>
  <c r="A318" i="23"/>
  <c r="B318" i="23"/>
  <c r="C318" i="23"/>
  <c r="D318" i="23"/>
  <c r="E318" i="23"/>
  <c r="F318" i="23"/>
  <c r="A319" i="23"/>
  <c r="B319" i="23"/>
  <c r="C319" i="23"/>
  <c r="D319" i="23"/>
  <c r="E319" i="23"/>
  <c r="F319" i="23"/>
  <c r="A320" i="23"/>
  <c r="B320" i="23"/>
  <c r="C320" i="23"/>
  <c r="D320" i="23"/>
  <c r="E320" i="23"/>
  <c r="F320" i="23"/>
  <c r="A321" i="23"/>
  <c r="B321" i="23"/>
  <c r="C321" i="23"/>
  <c r="D321" i="23"/>
  <c r="E321" i="23"/>
  <c r="F321" i="23"/>
  <c r="A322" i="23"/>
  <c r="B322" i="23"/>
  <c r="C322" i="23"/>
  <c r="D322" i="23"/>
  <c r="E322" i="23"/>
  <c r="F322" i="23"/>
  <c r="A323" i="23"/>
  <c r="B323" i="23"/>
  <c r="C323" i="23"/>
  <c r="D323" i="23"/>
  <c r="E323" i="23"/>
  <c r="F323" i="23"/>
  <c r="A324" i="23"/>
  <c r="B324" i="23"/>
  <c r="C324" i="23"/>
  <c r="D324" i="23"/>
  <c r="E324" i="23"/>
  <c r="F324" i="23"/>
  <c r="A325" i="23"/>
  <c r="B325" i="23"/>
  <c r="C325" i="23"/>
  <c r="D325" i="23"/>
  <c r="E325" i="23"/>
  <c r="F325" i="23"/>
  <c r="A326" i="23"/>
  <c r="B326" i="23"/>
  <c r="C326" i="23"/>
  <c r="D326" i="23"/>
  <c r="E326" i="23"/>
  <c r="F326" i="23"/>
  <c r="A327" i="23"/>
  <c r="B327" i="23"/>
  <c r="C327" i="23"/>
  <c r="D327" i="23"/>
  <c r="E327" i="23"/>
  <c r="F327" i="23"/>
  <c r="A328" i="23"/>
  <c r="B328" i="23"/>
  <c r="C328" i="23"/>
  <c r="D328" i="23"/>
  <c r="E328" i="23"/>
  <c r="F328" i="23"/>
  <c r="A329" i="23"/>
  <c r="B329" i="23"/>
  <c r="C329" i="23"/>
  <c r="D329" i="23"/>
  <c r="E329" i="23"/>
  <c r="F329" i="23"/>
  <c r="A330" i="23"/>
  <c r="B330" i="23"/>
  <c r="C330" i="23"/>
  <c r="D330" i="23"/>
  <c r="E330" i="23"/>
  <c r="F330" i="23"/>
  <c r="A331" i="23"/>
  <c r="B331" i="23"/>
  <c r="C331" i="23"/>
  <c r="D331" i="23"/>
  <c r="E331" i="23"/>
  <c r="F331" i="23"/>
  <c r="A332" i="23"/>
  <c r="B332" i="23"/>
  <c r="C332" i="23"/>
  <c r="D332" i="23"/>
  <c r="E332" i="23"/>
  <c r="F332" i="23"/>
  <c r="A333" i="23"/>
  <c r="B333" i="23"/>
  <c r="C333" i="23"/>
  <c r="D333" i="23"/>
  <c r="E333" i="23"/>
  <c r="F333" i="23"/>
  <c r="A334" i="23"/>
  <c r="B334" i="23"/>
  <c r="C334" i="23"/>
  <c r="D334" i="23"/>
  <c r="E334" i="23"/>
  <c r="F334" i="23"/>
  <c r="A335" i="23"/>
  <c r="B335" i="23"/>
  <c r="C335" i="23"/>
  <c r="D335" i="23"/>
  <c r="E335" i="23"/>
  <c r="F335" i="23"/>
  <c r="A336" i="23"/>
  <c r="B336" i="23"/>
  <c r="C336" i="23"/>
  <c r="D336" i="23"/>
  <c r="E336" i="23"/>
  <c r="F336" i="23"/>
  <c r="A337" i="23"/>
  <c r="B337" i="23"/>
  <c r="C337" i="23"/>
  <c r="D337" i="23"/>
  <c r="E337" i="23"/>
  <c r="F337" i="23"/>
  <c r="A338" i="23"/>
  <c r="B338" i="23"/>
  <c r="C338" i="23"/>
  <c r="D338" i="23"/>
  <c r="E338" i="23"/>
  <c r="F338" i="23"/>
  <c r="A339" i="23"/>
  <c r="B339" i="23"/>
  <c r="C339" i="23"/>
  <c r="D339" i="23"/>
  <c r="E339" i="23"/>
  <c r="F339" i="23"/>
  <c r="A340" i="23"/>
  <c r="B340" i="23"/>
  <c r="C340" i="23"/>
  <c r="D340" i="23"/>
  <c r="E340" i="23"/>
  <c r="F340" i="23"/>
  <c r="A341" i="23"/>
  <c r="B341" i="23"/>
  <c r="C341" i="23"/>
  <c r="D341" i="23"/>
  <c r="E341" i="23"/>
  <c r="F341" i="23"/>
  <c r="A342" i="23"/>
  <c r="B342" i="23"/>
  <c r="C342" i="23"/>
  <c r="D342" i="23"/>
  <c r="E342" i="23"/>
  <c r="F342" i="23"/>
  <c r="A343" i="23"/>
  <c r="B343" i="23"/>
  <c r="C343" i="23"/>
  <c r="D343" i="23"/>
  <c r="E343" i="23"/>
  <c r="F343" i="23"/>
  <c r="A344" i="23"/>
  <c r="B344" i="23"/>
  <c r="C344" i="23"/>
  <c r="D344" i="23"/>
  <c r="E344" i="23"/>
  <c r="F344" i="23"/>
  <c r="A345" i="23"/>
  <c r="B345" i="23"/>
  <c r="C345" i="23"/>
  <c r="D345" i="23"/>
  <c r="E345" i="23"/>
  <c r="F345" i="23"/>
  <c r="A346" i="23"/>
  <c r="B346" i="23"/>
  <c r="C346" i="23"/>
  <c r="D346" i="23"/>
  <c r="E346" i="23"/>
  <c r="F346" i="23"/>
  <c r="A347" i="23"/>
  <c r="B347" i="23"/>
  <c r="C347" i="23"/>
  <c r="D347" i="23"/>
  <c r="E347" i="23"/>
  <c r="F347" i="23"/>
  <c r="A348" i="23"/>
  <c r="B348" i="23"/>
  <c r="C348" i="23"/>
  <c r="D348" i="23"/>
  <c r="E348" i="23"/>
  <c r="F348" i="23"/>
  <c r="A349" i="23"/>
  <c r="B349" i="23"/>
  <c r="C349" i="23"/>
  <c r="D349" i="23"/>
  <c r="E349" i="23"/>
  <c r="F349" i="23"/>
  <c r="A350" i="23"/>
  <c r="B350" i="23"/>
  <c r="C350" i="23"/>
  <c r="D350" i="23"/>
  <c r="E350" i="23"/>
  <c r="F350" i="23"/>
  <c r="A351" i="23"/>
  <c r="B351" i="23"/>
  <c r="C351" i="23"/>
  <c r="D351" i="23"/>
  <c r="E351" i="23"/>
  <c r="F351" i="23"/>
  <c r="A352" i="23"/>
  <c r="B352" i="23"/>
  <c r="C352" i="23"/>
  <c r="D352" i="23"/>
  <c r="E352" i="23"/>
  <c r="F352" i="23"/>
  <c r="A353" i="23"/>
  <c r="B353" i="23"/>
  <c r="C353" i="23"/>
  <c r="D353" i="23"/>
  <c r="E353" i="23"/>
  <c r="F353" i="23"/>
  <c r="A354" i="23"/>
  <c r="B354" i="23"/>
  <c r="C354" i="23"/>
  <c r="D354" i="23"/>
  <c r="E354" i="23"/>
  <c r="F354" i="23"/>
  <c r="A355" i="23"/>
  <c r="B355" i="23"/>
  <c r="C355" i="23"/>
  <c r="D355" i="23"/>
  <c r="E355" i="23"/>
  <c r="F355" i="23"/>
  <c r="A356" i="23"/>
  <c r="B356" i="23"/>
  <c r="C356" i="23"/>
  <c r="D356" i="23"/>
  <c r="E356" i="23"/>
  <c r="F356" i="23"/>
  <c r="A357" i="23"/>
  <c r="B357" i="23"/>
  <c r="C357" i="23"/>
  <c r="D357" i="23"/>
  <c r="E357" i="23"/>
  <c r="F357" i="23"/>
  <c r="A358" i="23"/>
  <c r="B358" i="23"/>
  <c r="C358" i="23"/>
  <c r="D358" i="23"/>
  <c r="E358" i="23"/>
  <c r="F358" i="23"/>
  <c r="A359" i="23"/>
  <c r="B359" i="23"/>
  <c r="C359" i="23"/>
  <c r="D359" i="23"/>
  <c r="E359" i="23"/>
  <c r="F359" i="23"/>
  <c r="A360" i="23"/>
  <c r="B360" i="23"/>
  <c r="C360" i="23"/>
  <c r="D360" i="23"/>
  <c r="E360" i="23"/>
  <c r="F360" i="23"/>
  <c r="A361" i="23"/>
  <c r="B361" i="23"/>
  <c r="C361" i="23"/>
  <c r="D361" i="23"/>
  <c r="E361" i="23"/>
  <c r="F361" i="23"/>
  <c r="A362" i="23"/>
  <c r="B362" i="23"/>
  <c r="C362" i="23"/>
  <c r="D362" i="23"/>
  <c r="E362" i="23"/>
  <c r="F362" i="23"/>
  <c r="A363" i="23"/>
  <c r="B363" i="23"/>
  <c r="C363" i="23"/>
  <c r="D363" i="23"/>
  <c r="E363" i="23"/>
  <c r="F363" i="23"/>
  <c r="A364" i="23"/>
  <c r="B364" i="23"/>
  <c r="C364" i="23"/>
  <c r="D364" i="23"/>
  <c r="E364" i="23"/>
  <c r="F364" i="23"/>
  <c r="A365" i="23"/>
  <c r="B365" i="23"/>
  <c r="C365" i="23"/>
  <c r="D365" i="23"/>
  <c r="E365" i="23"/>
  <c r="F365" i="23"/>
  <c r="A366" i="23"/>
  <c r="B366" i="23"/>
  <c r="C366" i="23"/>
  <c r="D366" i="23"/>
  <c r="E366" i="23"/>
  <c r="F366" i="23"/>
  <c r="A367" i="23"/>
  <c r="B367" i="23"/>
  <c r="C367" i="23"/>
  <c r="D367" i="23"/>
  <c r="E367" i="23"/>
  <c r="F367" i="23"/>
  <c r="A368" i="23"/>
  <c r="B368" i="23"/>
  <c r="C368" i="23"/>
  <c r="D368" i="23"/>
  <c r="E368" i="23"/>
  <c r="F368" i="23"/>
  <c r="A369" i="23"/>
  <c r="B369" i="23"/>
  <c r="C369" i="23"/>
  <c r="D369" i="23"/>
  <c r="E369" i="23"/>
  <c r="F369" i="23"/>
  <c r="A370" i="23"/>
  <c r="B370" i="23"/>
  <c r="C370" i="23"/>
  <c r="D370" i="23"/>
  <c r="E370" i="23"/>
  <c r="F370" i="23"/>
  <c r="A371" i="23"/>
  <c r="B371" i="23"/>
  <c r="C371" i="23"/>
  <c r="D371" i="23"/>
  <c r="E371" i="23"/>
  <c r="F371" i="23"/>
  <c r="A372" i="23"/>
  <c r="B372" i="23"/>
  <c r="C372" i="23"/>
  <c r="D372" i="23"/>
  <c r="E372" i="23"/>
  <c r="F372" i="23"/>
  <c r="A373" i="23"/>
  <c r="B373" i="23"/>
  <c r="C373" i="23"/>
  <c r="D373" i="23"/>
  <c r="E373" i="23"/>
  <c r="F373" i="23"/>
  <c r="A374" i="23"/>
  <c r="B374" i="23"/>
  <c r="C374" i="23"/>
  <c r="D374" i="23"/>
  <c r="E374" i="23"/>
  <c r="F374" i="23"/>
  <c r="A375" i="23"/>
  <c r="B375" i="23"/>
  <c r="C375" i="23"/>
  <c r="D375" i="23"/>
  <c r="E375" i="23"/>
  <c r="F375" i="23"/>
  <c r="A376" i="23"/>
  <c r="B376" i="23"/>
  <c r="C376" i="23"/>
  <c r="D376" i="23"/>
  <c r="E376" i="23"/>
  <c r="F376" i="23"/>
  <c r="A377" i="23"/>
  <c r="B377" i="23"/>
  <c r="C377" i="23"/>
  <c r="D377" i="23"/>
  <c r="E377" i="23"/>
  <c r="F377" i="23"/>
  <c r="A378" i="23"/>
  <c r="B378" i="23"/>
  <c r="C378" i="23"/>
  <c r="D378" i="23"/>
  <c r="E378" i="23"/>
  <c r="F378" i="23"/>
  <c r="A379" i="23"/>
  <c r="B379" i="23"/>
  <c r="C379" i="23"/>
  <c r="D379" i="23"/>
  <c r="E379" i="23"/>
  <c r="F379" i="23"/>
  <c r="A380" i="23"/>
  <c r="B380" i="23"/>
  <c r="C380" i="23"/>
  <c r="D380" i="23"/>
  <c r="E380" i="23"/>
  <c r="F380" i="23"/>
  <c r="A381" i="23"/>
  <c r="B381" i="23"/>
  <c r="C381" i="23"/>
  <c r="D381" i="23"/>
  <c r="E381" i="23"/>
  <c r="F381" i="23"/>
  <c r="A382" i="23"/>
  <c r="B382" i="23"/>
  <c r="C382" i="23"/>
  <c r="D382" i="23"/>
  <c r="E382" i="23"/>
  <c r="F382" i="23"/>
  <c r="A383" i="23"/>
  <c r="B383" i="23"/>
  <c r="C383" i="23"/>
  <c r="D383" i="23"/>
  <c r="E383" i="23"/>
  <c r="F383" i="23"/>
  <c r="A384" i="23"/>
  <c r="B384" i="23"/>
  <c r="C384" i="23"/>
  <c r="D384" i="23"/>
  <c r="E384" i="23"/>
  <c r="F384" i="23"/>
  <c r="A385" i="23"/>
  <c r="B385" i="23"/>
  <c r="C385" i="23"/>
  <c r="D385" i="23"/>
  <c r="E385" i="23"/>
  <c r="F385" i="23"/>
  <c r="A386" i="23"/>
  <c r="B386" i="23"/>
  <c r="C386" i="23"/>
  <c r="D386" i="23"/>
  <c r="E386" i="23"/>
  <c r="F386" i="23"/>
  <c r="A387" i="23"/>
  <c r="B387" i="23"/>
  <c r="C387" i="23"/>
  <c r="D387" i="23"/>
  <c r="E387" i="23"/>
  <c r="F387" i="23"/>
  <c r="A388" i="23"/>
  <c r="B388" i="23"/>
  <c r="C388" i="23"/>
  <c r="D388" i="23"/>
  <c r="E388" i="23"/>
  <c r="F388" i="23"/>
  <c r="A389" i="23"/>
  <c r="B389" i="23"/>
  <c r="C389" i="23"/>
  <c r="D389" i="23"/>
  <c r="E389" i="23"/>
  <c r="F389" i="23"/>
  <c r="A390" i="23"/>
  <c r="B390" i="23"/>
  <c r="C390" i="23"/>
  <c r="D390" i="23"/>
  <c r="E390" i="23"/>
  <c r="F390" i="23"/>
  <c r="A391" i="23"/>
  <c r="B391" i="23"/>
  <c r="C391" i="23"/>
  <c r="D391" i="23"/>
  <c r="E391" i="23"/>
  <c r="F391" i="23"/>
  <c r="A392" i="23"/>
  <c r="B392" i="23"/>
  <c r="C392" i="23"/>
  <c r="D392" i="23"/>
  <c r="E392" i="23"/>
  <c r="F392" i="23"/>
  <c r="A393" i="23"/>
  <c r="B393" i="23"/>
  <c r="C393" i="23"/>
  <c r="D393" i="23"/>
  <c r="E393" i="23"/>
  <c r="F393" i="23"/>
  <c r="A394" i="23"/>
  <c r="B394" i="23"/>
  <c r="C394" i="23"/>
  <c r="D394" i="23"/>
  <c r="E394" i="23"/>
  <c r="F394" i="23"/>
  <c r="A395" i="23"/>
  <c r="B395" i="23"/>
  <c r="C395" i="23"/>
  <c r="D395" i="23"/>
  <c r="E395" i="23"/>
  <c r="F395" i="23"/>
  <c r="A396" i="23"/>
  <c r="B396" i="23"/>
  <c r="C396" i="23"/>
  <c r="D396" i="23"/>
  <c r="E396" i="23"/>
  <c r="F396" i="23"/>
  <c r="A397" i="23"/>
  <c r="B397" i="23"/>
  <c r="C397" i="23"/>
  <c r="D397" i="23"/>
  <c r="E397" i="23"/>
  <c r="F397" i="23"/>
  <c r="A398" i="23"/>
  <c r="B398" i="23"/>
  <c r="C398" i="23"/>
  <c r="D398" i="23"/>
  <c r="E398" i="23"/>
  <c r="F398" i="23"/>
  <c r="A399" i="23"/>
  <c r="B399" i="23"/>
  <c r="C399" i="23"/>
  <c r="D399" i="23"/>
  <c r="E399" i="23"/>
  <c r="F399" i="23"/>
  <c r="A400" i="23"/>
  <c r="B400" i="23"/>
  <c r="C400" i="23"/>
  <c r="D400" i="23"/>
  <c r="E400" i="23"/>
  <c r="F400" i="23"/>
  <c r="A401" i="23"/>
  <c r="B401" i="23"/>
  <c r="C401" i="23"/>
  <c r="D401" i="23"/>
  <c r="E401" i="23"/>
  <c r="F401" i="23"/>
  <c r="A402" i="23"/>
  <c r="B402" i="23"/>
  <c r="C402" i="23"/>
  <c r="D402" i="23"/>
  <c r="E402" i="23"/>
  <c r="F402" i="23"/>
  <c r="A403" i="23"/>
  <c r="B403" i="23"/>
  <c r="C403" i="23"/>
  <c r="D403" i="23"/>
  <c r="E403" i="23"/>
  <c r="F403" i="23"/>
  <c r="A404" i="23"/>
  <c r="B404" i="23"/>
  <c r="C404" i="23"/>
  <c r="D404" i="23"/>
  <c r="E404" i="23"/>
  <c r="F404" i="23"/>
  <c r="A405" i="23"/>
  <c r="B405" i="23"/>
  <c r="C405" i="23"/>
  <c r="D405" i="23"/>
  <c r="E405" i="23"/>
  <c r="F405" i="23"/>
  <c r="A406" i="23"/>
  <c r="B406" i="23"/>
  <c r="C406" i="23"/>
  <c r="D406" i="23"/>
  <c r="E406" i="23"/>
  <c r="F406" i="23"/>
  <c r="A407" i="23"/>
  <c r="B407" i="23"/>
  <c r="C407" i="23"/>
  <c r="D407" i="23"/>
  <c r="E407" i="23"/>
  <c r="F407" i="23"/>
  <c r="A408" i="23"/>
  <c r="B408" i="23"/>
  <c r="C408" i="23"/>
  <c r="D408" i="23"/>
  <c r="E408" i="23"/>
  <c r="F408" i="23"/>
  <c r="A409" i="23"/>
  <c r="B409" i="23"/>
  <c r="C409" i="23"/>
  <c r="D409" i="23"/>
  <c r="E409" i="23"/>
  <c r="F409" i="23"/>
  <c r="A410" i="23"/>
  <c r="B410" i="23"/>
  <c r="C410" i="23"/>
  <c r="D410" i="23"/>
  <c r="E410" i="23"/>
  <c r="F410" i="23"/>
  <c r="A411" i="23"/>
  <c r="B411" i="23"/>
  <c r="C411" i="23"/>
  <c r="D411" i="23"/>
  <c r="E411" i="23"/>
  <c r="F411" i="23"/>
  <c r="A412" i="23"/>
  <c r="B412" i="23"/>
  <c r="C412" i="23"/>
  <c r="D412" i="23"/>
  <c r="E412" i="23"/>
  <c r="F412" i="23"/>
  <c r="A413" i="23"/>
  <c r="B413" i="23"/>
  <c r="C413" i="23"/>
  <c r="D413" i="23"/>
  <c r="E413" i="23"/>
  <c r="F413" i="23"/>
  <c r="A414" i="23"/>
  <c r="B414" i="23"/>
  <c r="C414" i="23"/>
  <c r="D414" i="23"/>
  <c r="E414" i="23"/>
  <c r="F414" i="23"/>
  <c r="A415" i="23"/>
  <c r="B415" i="23"/>
  <c r="C415" i="23"/>
  <c r="D415" i="23"/>
  <c r="E415" i="23"/>
  <c r="F415" i="23"/>
  <c r="A416" i="23"/>
  <c r="B416" i="23"/>
  <c r="C416" i="23"/>
  <c r="D416" i="23"/>
  <c r="E416" i="23"/>
  <c r="F416" i="23"/>
  <c r="A417" i="23"/>
  <c r="B417" i="23"/>
  <c r="C417" i="23"/>
  <c r="D417" i="23"/>
  <c r="E417" i="23"/>
  <c r="F417" i="23"/>
  <c r="A418" i="23"/>
  <c r="B418" i="23"/>
  <c r="C418" i="23"/>
  <c r="D418" i="23"/>
  <c r="E418" i="23"/>
  <c r="F418" i="23"/>
  <c r="A419" i="23"/>
  <c r="B419" i="23"/>
  <c r="C419" i="23"/>
  <c r="D419" i="23"/>
  <c r="E419" i="23"/>
  <c r="F419" i="23"/>
  <c r="A420" i="23"/>
  <c r="B420" i="23"/>
  <c r="C420" i="23"/>
  <c r="D420" i="23"/>
  <c r="E420" i="23"/>
  <c r="F420" i="23"/>
  <c r="A421" i="23"/>
  <c r="B421" i="23"/>
  <c r="C421" i="23"/>
  <c r="D421" i="23"/>
  <c r="E421" i="23"/>
  <c r="F421" i="23"/>
  <c r="A422" i="23"/>
  <c r="B422" i="23"/>
  <c r="C422" i="23"/>
  <c r="D422" i="23"/>
  <c r="E422" i="23"/>
  <c r="F422" i="23"/>
  <c r="A423" i="23"/>
  <c r="B423" i="23"/>
  <c r="C423" i="23"/>
  <c r="D423" i="23"/>
  <c r="E423" i="23"/>
  <c r="F423" i="23"/>
  <c r="A424" i="23"/>
  <c r="B424" i="23"/>
  <c r="C424" i="23"/>
  <c r="D424" i="23"/>
  <c r="E424" i="23"/>
  <c r="F424" i="23"/>
  <c r="A425" i="23"/>
  <c r="B425" i="23"/>
  <c r="C425" i="23"/>
  <c r="D425" i="23"/>
  <c r="E425" i="23"/>
  <c r="F425" i="23"/>
  <c r="A426" i="23"/>
  <c r="B426" i="23"/>
  <c r="C426" i="23"/>
  <c r="D426" i="23"/>
  <c r="E426" i="23"/>
  <c r="F426" i="23"/>
  <c r="A427" i="23"/>
  <c r="B427" i="23"/>
  <c r="C427" i="23"/>
  <c r="D427" i="23"/>
  <c r="E427" i="23"/>
  <c r="F427" i="23"/>
  <c r="A428" i="23"/>
  <c r="B428" i="23"/>
  <c r="C428" i="23"/>
  <c r="D428" i="23"/>
  <c r="E428" i="23"/>
  <c r="F428" i="23"/>
  <c r="A429" i="23"/>
  <c r="B429" i="23"/>
  <c r="C429" i="23"/>
  <c r="D429" i="23"/>
  <c r="E429" i="23"/>
  <c r="F429" i="23"/>
  <c r="A430" i="23"/>
  <c r="B430" i="23"/>
  <c r="C430" i="23"/>
  <c r="D430" i="23"/>
  <c r="E430" i="23"/>
  <c r="F430" i="23"/>
  <c r="A431" i="23"/>
  <c r="B431" i="23"/>
  <c r="C431" i="23"/>
  <c r="D431" i="23"/>
  <c r="E431" i="23"/>
  <c r="F431" i="23"/>
  <c r="A432" i="23"/>
  <c r="B432" i="23"/>
  <c r="C432" i="23"/>
  <c r="D432" i="23"/>
  <c r="E432" i="23"/>
  <c r="F432" i="23"/>
  <c r="A433" i="23"/>
  <c r="B433" i="23"/>
  <c r="C433" i="23"/>
  <c r="D433" i="23"/>
  <c r="E433" i="23"/>
  <c r="F433" i="23"/>
  <c r="A434" i="23"/>
  <c r="B434" i="23"/>
  <c r="C434" i="23"/>
  <c r="D434" i="23"/>
  <c r="E434" i="23"/>
  <c r="F434" i="23"/>
  <c r="A435" i="23"/>
  <c r="B435" i="23"/>
  <c r="C435" i="23"/>
  <c r="D435" i="23"/>
  <c r="E435" i="23"/>
  <c r="F435" i="23"/>
  <c r="A436" i="23"/>
  <c r="B436" i="23"/>
  <c r="C436" i="23"/>
  <c r="D436" i="23"/>
  <c r="E436" i="23"/>
  <c r="F436" i="23"/>
  <c r="A437" i="23"/>
  <c r="B437" i="23"/>
  <c r="C437" i="23"/>
  <c r="D437" i="23"/>
  <c r="E437" i="23"/>
  <c r="F437" i="23"/>
  <c r="A438" i="23"/>
  <c r="B438" i="23"/>
  <c r="C438" i="23"/>
  <c r="D438" i="23"/>
  <c r="E438" i="23"/>
  <c r="F438" i="23"/>
  <c r="A439" i="23"/>
  <c r="B439" i="23"/>
  <c r="C439" i="23"/>
  <c r="D439" i="23"/>
  <c r="E439" i="23"/>
  <c r="F439" i="23"/>
  <c r="A440" i="23"/>
  <c r="B440" i="23"/>
  <c r="C440" i="23"/>
  <c r="D440" i="23"/>
  <c r="E440" i="23"/>
  <c r="F440" i="23"/>
  <c r="A441" i="23"/>
  <c r="B441" i="23"/>
  <c r="C441" i="23"/>
  <c r="D441" i="23"/>
  <c r="E441" i="23"/>
  <c r="F441" i="23"/>
  <c r="A442" i="23"/>
  <c r="B442" i="23"/>
  <c r="C442" i="23"/>
  <c r="D442" i="23"/>
  <c r="E442" i="23"/>
  <c r="F442" i="23"/>
  <c r="A443" i="23"/>
  <c r="B443" i="23"/>
  <c r="C443" i="23"/>
  <c r="D443" i="23"/>
  <c r="E443" i="23"/>
  <c r="F443" i="23"/>
  <c r="A444" i="23"/>
  <c r="B444" i="23"/>
  <c r="C444" i="23"/>
  <c r="D444" i="23"/>
  <c r="E444" i="23"/>
  <c r="F444" i="23"/>
  <c r="A445" i="23"/>
  <c r="B445" i="23"/>
  <c r="C445" i="23"/>
  <c r="D445" i="23"/>
  <c r="E445" i="23"/>
  <c r="F445" i="23"/>
  <c r="A446" i="23"/>
  <c r="B446" i="23"/>
  <c r="C446" i="23"/>
  <c r="D446" i="23"/>
  <c r="E446" i="23"/>
  <c r="F446" i="23"/>
  <c r="A447" i="23"/>
  <c r="B447" i="23"/>
  <c r="C447" i="23"/>
  <c r="D447" i="23"/>
  <c r="E447" i="23"/>
  <c r="F447" i="23"/>
  <c r="A448" i="23"/>
  <c r="B448" i="23"/>
  <c r="C448" i="23"/>
  <c r="D448" i="23"/>
  <c r="E448" i="23"/>
  <c r="F448" i="23"/>
  <c r="A449" i="23"/>
  <c r="B449" i="23"/>
  <c r="C449" i="23"/>
  <c r="D449" i="23"/>
  <c r="E449" i="23"/>
  <c r="F449" i="23"/>
  <c r="A450" i="23"/>
  <c r="B450" i="23"/>
  <c r="C450" i="23"/>
  <c r="D450" i="23"/>
  <c r="E450" i="23"/>
  <c r="F450" i="23"/>
  <c r="A451" i="23"/>
  <c r="B451" i="23"/>
  <c r="C451" i="23"/>
  <c r="D451" i="23"/>
  <c r="E451" i="23"/>
  <c r="F451" i="23"/>
  <c r="A452" i="23"/>
  <c r="B452" i="23"/>
  <c r="C452" i="23"/>
  <c r="D452" i="23"/>
  <c r="E452" i="23"/>
  <c r="F452" i="23"/>
  <c r="A453" i="23"/>
  <c r="B453" i="23"/>
  <c r="C453" i="23"/>
  <c r="D453" i="23"/>
  <c r="E453" i="23"/>
  <c r="F453" i="23"/>
  <c r="A454" i="23"/>
  <c r="B454" i="23"/>
  <c r="C454" i="23"/>
  <c r="D454" i="23"/>
  <c r="E454" i="23"/>
  <c r="F454" i="23"/>
  <c r="A455" i="23"/>
  <c r="B455" i="23"/>
  <c r="C455" i="23"/>
  <c r="D455" i="23"/>
  <c r="E455" i="23"/>
  <c r="F455" i="23"/>
  <c r="A456" i="23"/>
  <c r="B456" i="23"/>
  <c r="C456" i="23"/>
  <c r="D456" i="23"/>
  <c r="E456" i="23"/>
  <c r="F456" i="23"/>
  <c r="A457" i="23"/>
  <c r="B457" i="23"/>
  <c r="C457" i="23"/>
  <c r="D457" i="23"/>
  <c r="E457" i="23"/>
  <c r="F457" i="23"/>
  <c r="A458" i="23"/>
  <c r="B458" i="23"/>
  <c r="C458" i="23"/>
  <c r="D458" i="23"/>
  <c r="E458" i="23"/>
  <c r="F458" i="23"/>
  <c r="A459" i="23"/>
  <c r="B459" i="23"/>
  <c r="C459" i="23"/>
  <c r="D459" i="23"/>
  <c r="E459" i="23"/>
  <c r="F459" i="23"/>
  <c r="A460" i="23"/>
  <c r="B460" i="23"/>
  <c r="C460" i="23"/>
  <c r="D460" i="23"/>
  <c r="E460" i="23"/>
  <c r="F460" i="23"/>
  <c r="A461" i="23"/>
  <c r="B461" i="23"/>
  <c r="C461" i="23"/>
  <c r="D461" i="23"/>
  <c r="E461" i="23"/>
  <c r="F461" i="23"/>
  <c r="A462" i="23"/>
  <c r="B462" i="23"/>
  <c r="C462" i="23"/>
  <c r="D462" i="23"/>
  <c r="E462" i="23"/>
  <c r="F462" i="23"/>
  <c r="A463" i="23"/>
  <c r="B463" i="23"/>
  <c r="C463" i="23"/>
  <c r="D463" i="23"/>
  <c r="E463" i="23"/>
  <c r="F463" i="23"/>
  <c r="A464" i="23"/>
  <c r="B464" i="23"/>
  <c r="C464" i="23"/>
  <c r="D464" i="23"/>
  <c r="E464" i="23"/>
  <c r="F464" i="23"/>
  <c r="A465" i="23"/>
  <c r="B465" i="23"/>
  <c r="C465" i="23"/>
  <c r="D465" i="23"/>
  <c r="E465" i="23"/>
  <c r="F465" i="23"/>
  <c r="A466" i="23"/>
  <c r="B466" i="23"/>
  <c r="C466" i="23"/>
  <c r="D466" i="23"/>
  <c r="E466" i="23"/>
  <c r="F466" i="23"/>
  <c r="A467" i="23"/>
  <c r="B467" i="23"/>
  <c r="C467" i="23"/>
  <c r="D467" i="23"/>
  <c r="E467" i="23"/>
  <c r="F467" i="23"/>
  <c r="A468" i="23"/>
  <c r="B468" i="23"/>
  <c r="C468" i="23"/>
  <c r="D468" i="23"/>
  <c r="E468" i="23"/>
  <c r="F468" i="23"/>
  <c r="A469" i="23"/>
  <c r="B469" i="23"/>
  <c r="C469" i="23"/>
  <c r="D469" i="23"/>
  <c r="E469" i="23"/>
  <c r="F469" i="23"/>
  <c r="A470" i="23"/>
  <c r="B470" i="23"/>
  <c r="C470" i="23"/>
  <c r="D470" i="23"/>
  <c r="E470" i="23"/>
  <c r="F470" i="23"/>
  <c r="A471" i="23"/>
  <c r="B471" i="23"/>
  <c r="C471" i="23"/>
  <c r="D471" i="23"/>
  <c r="E471" i="23"/>
  <c r="F471" i="23"/>
  <c r="A472" i="23"/>
  <c r="B472" i="23"/>
  <c r="C472" i="23"/>
  <c r="D472" i="23"/>
  <c r="E472" i="23"/>
  <c r="F472" i="23"/>
  <c r="A473" i="23"/>
  <c r="B473" i="23"/>
  <c r="C473" i="23"/>
  <c r="D473" i="23"/>
  <c r="E473" i="23"/>
  <c r="F473" i="23"/>
  <c r="A474" i="23"/>
  <c r="B474" i="23"/>
  <c r="C474" i="23"/>
  <c r="D474" i="23"/>
  <c r="E474" i="23"/>
  <c r="F474" i="23"/>
  <c r="A475" i="23"/>
  <c r="B475" i="23"/>
  <c r="C475" i="23"/>
  <c r="D475" i="23"/>
  <c r="E475" i="23"/>
  <c r="F475" i="23"/>
  <c r="A476" i="23"/>
  <c r="B476" i="23"/>
  <c r="C476" i="23"/>
  <c r="D476" i="23"/>
  <c r="E476" i="23"/>
  <c r="F476" i="23"/>
  <c r="A477" i="23"/>
  <c r="B477" i="23"/>
  <c r="C477" i="23"/>
  <c r="D477" i="23"/>
  <c r="E477" i="23"/>
  <c r="F477" i="23"/>
  <c r="A478" i="23"/>
  <c r="B478" i="23"/>
  <c r="C478" i="23"/>
  <c r="D478" i="23"/>
  <c r="E478" i="23"/>
  <c r="F478" i="23"/>
  <c r="A479" i="23"/>
  <c r="B479" i="23"/>
  <c r="C479" i="23"/>
  <c r="D479" i="23"/>
  <c r="E479" i="23"/>
  <c r="F479" i="23"/>
  <c r="A480" i="23"/>
  <c r="B480" i="23"/>
  <c r="C480" i="23"/>
  <c r="D480" i="23"/>
  <c r="E480" i="23"/>
  <c r="F480" i="23"/>
  <c r="A481" i="23"/>
  <c r="B481" i="23"/>
  <c r="C481" i="23"/>
  <c r="D481" i="23"/>
  <c r="E481" i="23"/>
  <c r="F481" i="23"/>
  <c r="A482" i="23"/>
  <c r="B482" i="23"/>
  <c r="C482" i="23"/>
  <c r="D482" i="23"/>
  <c r="E482" i="23"/>
  <c r="F482" i="23"/>
  <c r="A483" i="23"/>
  <c r="B483" i="23"/>
  <c r="C483" i="23"/>
  <c r="D483" i="23"/>
  <c r="E483" i="23"/>
  <c r="F483" i="23"/>
  <c r="A484" i="23"/>
  <c r="B484" i="23"/>
  <c r="C484" i="23"/>
  <c r="D484" i="23"/>
  <c r="E484" i="23"/>
  <c r="F484" i="23"/>
  <c r="A485" i="23"/>
  <c r="B485" i="23"/>
  <c r="C485" i="23"/>
  <c r="D485" i="23"/>
  <c r="E485" i="23"/>
  <c r="F485" i="23"/>
  <c r="A486" i="23"/>
  <c r="B486" i="23"/>
  <c r="C486" i="23"/>
  <c r="D486" i="23"/>
  <c r="E486" i="23"/>
  <c r="F486" i="23"/>
  <c r="A487" i="23"/>
  <c r="B487" i="23"/>
  <c r="C487" i="23"/>
  <c r="D487" i="23"/>
  <c r="E487" i="23"/>
  <c r="F487" i="23"/>
  <c r="A488" i="23"/>
  <c r="B488" i="23"/>
  <c r="C488" i="23"/>
  <c r="D488" i="23"/>
  <c r="E488" i="23"/>
  <c r="F488" i="23"/>
  <c r="A489" i="23"/>
  <c r="B489" i="23"/>
  <c r="C489" i="23"/>
  <c r="D489" i="23"/>
  <c r="E489" i="23"/>
  <c r="F489" i="23"/>
  <c r="A490" i="23"/>
  <c r="B490" i="23"/>
  <c r="C490" i="23"/>
  <c r="D490" i="23"/>
  <c r="E490" i="23"/>
  <c r="F490" i="23"/>
  <c r="A491" i="23"/>
  <c r="B491" i="23"/>
  <c r="C491" i="23"/>
  <c r="D491" i="23"/>
  <c r="E491" i="23"/>
  <c r="F491" i="23"/>
  <c r="A492" i="23"/>
  <c r="B492" i="23"/>
  <c r="C492" i="23"/>
  <c r="D492" i="23"/>
  <c r="E492" i="23"/>
  <c r="F492" i="23"/>
  <c r="A493" i="23"/>
  <c r="B493" i="23"/>
  <c r="C493" i="23"/>
  <c r="D493" i="23"/>
  <c r="E493" i="23"/>
  <c r="F493" i="23"/>
  <c r="A494" i="23"/>
  <c r="B494" i="23"/>
  <c r="C494" i="23"/>
  <c r="D494" i="23"/>
  <c r="E494" i="23"/>
  <c r="F494" i="23"/>
  <c r="A495" i="23"/>
  <c r="B495" i="23"/>
  <c r="C495" i="23"/>
  <c r="D495" i="23"/>
  <c r="E495" i="23"/>
  <c r="F495" i="23"/>
  <c r="A496" i="23"/>
  <c r="B496" i="23"/>
  <c r="C496" i="23"/>
  <c r="D496" i="23"/>
  <c r="E496" i="23"/>
  <c r="F496" i="23"/>
  <c r="A497" i="23"/>
  <c r="B497" i="23"/>
  <c r="C497" i="23"/>
  <c r="D497" i="23"/>
  <c r="E497" i="23"/>
  <c r="F497" i="23"/>
  <c r="A498" i="23"/>
  <c r="B498" i="23"/>
  <c r="C498" i="23"/>
  <c r="D498" i="23"/>
  <c r="E498" i="23"/>
  <c r="F498" i="23"/>
  <c r="A499" i="23"/>
  <c r="B499" i="23"/>
  <c r="C499" i="23"/>
  <c r="D499" i="23"/>
  <c r="E499" i="23"/>
  <c r="F499" i="23"/>
  <c r="A500" i="23"/>
  <c r="B500" i="23"/>
  <c r="C500" i="23"/>
  <c r="D500" i="23"/>
  <c r="E500" i="23"/>
  <c r="F500" i="23"/>
  <c r="A501" i="23"/>
  <c r="B501" i="23"/>
  <c r="C501" i="23"/>
  <c r="D501" i="23"/>
  <c r="E501" i="23"/>
  <c r="F501" i="23"/>
  <c r="A502" i="23"/>
  <c r="B502" i="23"/>
  <c r="C502" i="23"/>
  <c r="D502" i="23"/>
  <c r="E502" i="23"/>
  <c r="F502" i="23"/>
  <c r="A503" i="23"/>
  <c r="B503" i="23"/>
  <c r="C503" i="23"/>
  <c r="D503" i="23"/>
  <c r="E503" i="23"/>
  <c r="F503" i="23"/>
  <c r="A504" i="23"/>
  <c r="B504" i="23"/>
  <c r="C504" i="23"/>
  <c r="D504" i="23"/>
  <c r="E504" i="23"/>
  <c r="F504" i="23"/>
  <c r="A505" i="23"/>
  <c r="B505" i="23"/>
  <c r="C505" i="23"/>
  <c r="D505" i="23"/>
  <c r="E505" i="23"/>
  <c r="F505" i="23"/>
  <c r="A506" i="23"/>
  <c r="B506" i="23"/>
  <c r="C506" i="23"/>
  <c r="D506" i="23"/>
  <c r="E506" i="23"/>
  <c r="F506" i="23"/>
  <c r="A507" i="23"/>
  <c r="B507" i="23"/>
  <c r="C507" i="23"/>
  <c r="D507" i="23"/>
  <c r="E507" i="23"/>
  <c r="F507" i="23"/>
  <c r="A508" i="23"/>
  <c r="B508" i="23"/>
  <c r="C508" i="23"/>
  <c r="D508" i="23"/>
  <c r="E508" i="23"/>
  <c r="F508" i="23"/>
  <c r="A509" i="23"/>
  <c r="B509" i="23"/>
  <c r="C509" i="23"/>
  <c r="D509" i="23"/>
  <c r="E509" i="23"/>
  <c r="F509" i="23"/>
  <c r="A510" i="23"/>
  <c r="B510" i="23"/>
  <c r="C510" i="23"/>
  <c r="D510" i="23"/>
  <c r="E510" i="23"/>
  <c r="F510" i="23"/>
  <c r="A511" i="23"/>
  <c r="B511" i="23"/>
  <c r="C511" i="23"/>
  <c r="D511" i="23"/>
  <c r="E511" i="23"/>
  <c r="F511" i="23"/>
  <c r="A512" i="23"/>
  <c r="B512" i="23"/>
  <c r="C512" i="23"/>
  <c r="D512" i="23"/>
  <c r="E512" i="23"/>
  <c r="F512" i="23"/>
  <c r="A513" i="23"/>
  <c r="B513" i="23"/>
  <c r="C513" i="23"/>
  <c r="D513" i="23"/>
  <c r="E513" i="23"/>
  <c r="F513" i="23"/>
  <c r="A514" i="23"/>
  <c r="B514" i="23"/>
  <c r="C514" i="23"/>
  <c r="D514" i="23"/>
  <c r="E514" i="23"/>
  <c r="F514" i="23"/>
  <c r="A515" i="23"/>
  <c r="B515" i="23"/>
  <c r="C515" i="23"/>
  <c r="D515" i="23"/>
  <c r="E515" i="23"/>
  <c r="F515" i="23"/>
  <c r="A516" i="23"/>
  <c r="B516" i="23"/>
  <c r="C516" i="23"/>
  <c r="D516" i="23"/>
  <c r="E516" i="23"/>
  <c r="F516" i="23"/>
  <c r="A517" i="23"/>
  <c r="B517" i="23"/>
  <c r="C517" i="23"/>
  <c r="D517" i="23"/>
  <c r="E517" i="23"/>
  <c r="F517" i="23"/>
  <c r="A518" i="23"/>
  <c r="B518" i="23"/>
  <c r="C518" i="23"/>
  <c r="D518" i="23"/>
  <c r="E518" i="23"/>
  <c r="F518" i="23"/>
  <c r="A519" i="23"/>
  <c r="B519" i="23"/>
  <c r="C519" i="23"/>
  <c r="D519" i="23"/>
  <c r="E519" i="23"/>
  <c r="F519" i="23"/>
  <c r="A520" i="23"/>
  <c r="B520" i="23"/>
  <c r="C520" i="23"/>
  <c r="D520" i="23"/>
  <c r="E520" i="23"/>
  <c r="F520" i="23"/>
  <c r="A521" i="23"/>
  <c r="B521" i="23"/>
  <c r="C521" i="23"/>
  <c r="D521" i="23"/>
  <c r="E521" i="23"/>
  <c r="F521" i="23"/>
  <c r="A522" i="23"/>
  <c r="B522" i="23"/>
  <c r="C522" i="23"/>
  <c r="D522" i="23"/>
  <c r="E522" i="23"/>
  <c r="F522" i="23"/>
  <c r="A523" i="23"/>
  <c r="B523" i="23"/>
  <c r="C523" i="23"/>
  <c r="D523" i="23"/>
  <c r="E523" i="23"/>
  <c r="F523" i="23"/>
  <c r="A524" i="23"/>
  <c r="B524" i="23"/>
  <c r="C524" i="23"/>
  <c r="D524" i="23"/>
  <c r="E524" i="23"/>
  <c r="F524" i="23"/>
  <c r="A525" i="23"/>
  <c r="B525" i="23"/>
  <c r="C525" i="23"/>
  <c r="D525" i="23"/>
  <c r="E525" i="23"/>
  <c r="F525" i="23"/>
  <c r="A526" i="23"/>
  <c r="B526" i="23"/>
  <c r="C526" i="23"/>
  <c r="D526" i="23"/>
  <c r="E526" i="23"/>
  <c r="F526" i="23"/>
  <c r="A527" i="23"/>
  <c r="B527" i="23"/>
  <c r="C527" i="23"/>
  <c r="D527" i="23"/>
  <c r="E527" i="23"/>
  <c r="F527" i="23"/>
  <c r="A528" i="23"/>
  <c r="B528" i="23"/>
  <c r="C528" i="23"/>
  <c r="D528" i="23"/>
  <c r="E528" i="23"/>
  <c r="F528" i="23"/>
  <c r="A529" i="23"/>
  <c r="B529" i="23"/>
  <c r="C529" i="23"/>
  <c r="D529" i="23"/>
  <c r="E529" i="23"/>
  <c r="F529" i="23"/>
  <c r="A530" i="23"/>
  <c r="B530" i="23"/>
  <c r="C530" i="23"/>
  <c r="D530" i="23"/>
  <c r="E530" i="23"/>
  <c r="F530" i="23"/>
  <c r="A531" i="23"/>
  <c r="B531" i="23"/>
  <c r="C531" i="23"/>
  <c r="D531" i="23"/>
  <c r="E531" i="23"/>
  <c r="F531" i="23"/>
  <c r="A532" i="23"/>
  <c r="B532" i="23"/>
  <c r="C532" i="23"/>
  <c r="D532" i="23"/>
  <c r="E532" i="23"/>
  <c r="F532" i="23"/>
  <c r="A533" i="23"/>
  <c r="B533" i="23"/>
  <c r="C533" i="23"/>
  <c r="D533" i="23"/>
  <c r="E533" i="23"/>
  <c r="F533" i="23"/>
  <c r="A534" i="23"/>
  <c r="B534" i="23"/>
  <c r="C534" i="23"/>
  <c r="D534" i="23"/>
  <c r="E534" i="23"/>
  <c r="F534" i="23"/>
  <c r="A535" i="23"/>
  <c r="B535" i="23"/>
  <c r="C535" i="23"/>
  <c r="D535" i="23"/>
  <c r="E535" i="23"/>
  <c r="F535" i="23"/>
  <c r="A536" i="23"/>
  <c r="B536" i="23"/>
  <c r="C536" i="23"/>
  <c r="D536" i="23"/>
  <c r="E536" i="23"/>
  <c r="F536" i="23"/>
  <c r="A537" i="23"/>
  <c r="B537" i="23"/>
  <c r="C537" i="23"/>
  <c r="D537" i="23"/>
  <c r="E537" i="23"/>
  <c r="F537" i="23"/>
  <c r="A538" i="23"/>
  <c r="B538" i="23"/>
  <c r="C538" i="23"/>
  <c r="D538" i="23"/>
  <c r="E538" i="23"/>
  <c r="F538" i="23"/>
  <c r="A539" i="23"/>
  <c r="B539" i="23"/>
  <c r="C539" i="23"/>
  <c r="D539" i="23"/>
  <c r="E539" i="23"/>
  <c r="F539" i="23"/>
  <c r="A540" i="23"/>
  <c r="B540" i="23"/>
  <c r="C540" i="23"/>
  <c r="D540" i="23"/>
  <c r="E540" i="23"/>
  <c r="F540" i="23"/>
  <c r="A541" i="23"/>
  <c r="B541" i="23"/>
  <c r="C541" i="23"/>
  <c r="D541" i="23"/>
  <c r="E541" i="23"/>
  <c r="F541" i="23"/>
  <c r="A542" i="23"/>
  <c r="B542" i="23"/>
  <c r="C542" i="23"/>
  <c r="D542" i="23"/>
  <c r="E542" i="23"/>
  <c r="F542" i="23"/>
  <c r="A543" i="23"/>
  <c r="B543" i="23"/>
  <c r="C543" i="23"/>
  <c r="D543" i="23"/>
  <c r="E543" i="23"/>
  <c r="F543" i="23"/>
  <c r="A544" i="23"/>
  <c r="B544" i="23"/>
  <c r="C544" i="23"/>
  <c r="D544" i="23"/>
  <c r="E544" i="23"/>
  <c r="F544" i="23"/>
  <c r="A545" i="23"/>
  <c r="B545" i="23"/>
  <c r="C545" i="23"/>
  <c r="D545" i="23"/>
  <c r="E545" i="23"/>
  <c r="F545" i="23"/>
  <c r="A546" i="23"/>
  <c r="B546" i="23"/>
  <c r="C546" i="23"/>
  <c r="D546" i="23"/>
  <c r="E546" i="23"/>
  <c r="F546" i="23"/>
  <c r="A547" i="23"/>
  <c r="B547" i="23"/>
  <c r="C547" i="23"/>
  <c r="D547" i="23"/>
  <c r="E547" i="23"/>
  <c r="F547" i="23"/>
  <c r="A548" i="23"/>
  <c r="B548" i="23"/>
  <c r="C548" i="23"/>
  <c r="D548" i="23"/>
  <c r="E548" i="23"/>
  <c r="F548" i="23"/>
  <c r="A549" i="23"/>
  <c r="B549" i="23"/>
  <c r="C549" i="23"/>
  <c r="D549" i="23"/>
  <c r="E549" i="23"/>
  <c r="F549" i="23"/>
  <c r="A550" i="23"/>
  <c r="B550" i="23"/>
  <c r="C550" i="23"/>
  <c r="D550" i="23"/>
  <c r="E550" i="23"/>
  <c r="F550" i="23"/>
  <c r="A551" i="23"/>
  <c r="B551" i="23"/>
  <c r="C551" i="23"/>
  <c r="D551" i="23"/>
  <c r="E551" i="23"/>
  <c r="F551" i="23"/>
  <c r="A552" i="23"/>
  <c r="B552" i="23"/>
  <c r="C552" i="23"/>
  <c r="D552" i="23"/>
  <c r="E552" i="23"/>
  <c r="F552" i="23"/>
  <c r="A553" i="23"/>
  <c r="B553" i="23"/>
  <c r="C553" i="23"/>
  <c r="D553" i="23"/>
  <c r="E553" i="23"/>
  <c r="F553" i="23"/>
  <c r="A554" i="23"/>
  <c r="B554" i="23"/>
  <c r="C554" i="23"/>
  <c r="D554" i="23"/>
  <c r="E554" i="23"/>
  <c r="F554" i="23"/>
  <c r="A555" i="23"/>
  <c r="B555" i="23"/>
  <c r="C555" i="23"/>
  <c r="D555" i="23"/>
  <c r="E555" i="23"/>
  <c r="F555" i="23"/>
  <c r="A556" i="23"/>
  <c r="B556" i="23"/>
  <c r="C556" i="23"/>
  <c r="D556" i="23"/>
  <c r="E556" i="23"/>
  <c r="F556" i="23"/>
  <c r="A557" i="23"/>
  <c r="B557" i="23"/>
  <c r="C557" i="23"/>
  <c r="D557" i="23"/>
  <c r="E557" i="23"/>
  <c r="F557" i="23"/>
  <c r="A558" i="23"/>
  <c r="B558" i="23"/>
  <c r="C558" i="23"/>
  <c r="D558" i="23"/>
  <c r="E558" i="23"/>
  <c r="F558" i="23"/>
  <c r="A559" i="23"/>
  <c r="B559" i="23"/>
  <c r="C559" i="23"/>
  <c r="D559" i="23"/>
  <c r="E559" i="23"/>
  <c r="F559" i="23"/>
  <c r="A560" i="23"/>
  <c r="B560" i="23"/>
  <c r="C560" i="23"/>
  <c r="D560" i="23"/>
  <c r="E560" i="23"/>
  <c r="F560" i="23"/>
  <c r="A561" i="23"/>
  <c r="B561" i="23"/>
  <c r="C561" i="23"/>
  <c r="D561" i="23"/>
  <c r="E561" i="23"/>
  <c r="F561" i="23"/>
  <c r="A562" i="23"/>
  <c r="B562" i="23"/>
  <c r="C562" i="23"/>
  <c r="D562" i="23"/>
  <c r="E562" i="23"/>
  <c r="F562" i="23"/>
  <c r="A563" i="23"/>
  <c r="B563" i="23"/>
  <c r="C563" i="23"/>
  <c r="D563" i="23"/>
  <c r="E563" i="23"/>
  <c r="F563" i="23"/>
  <c r="A564" i="23"/>
  <c r="B564" i="23"/>
  <c r="C564" i="23"/>
  <c r="D564" i="23"/>
  <c r="E564" i="23"/>
  <c r="F564" i="23"/>
  <c r="A565" i="23"/>
  <c r="B565" i="23"/>
  <c r="C565" i="23"/>
  <c r="D565" i="23"/>
  <c r="E565" i="23"/>
  <c r="F565" i="23"/>
  <c r="A566" i="23"/>
  <c r="B566" i="23"/>
  <c r="C566" i="23"/>
  <c r="D566" i="23"/>
  <c r="E566" i="23"/>
  <c r="F566" i="23"/>
  <c r="A567" i="23"/>
  <c r="B567" i="23"/>
  <c r="C567" i="23"/>
  <c r="D567" i="23"/>
  <c r="E567" i="23"/>
  <c r="F567" i="23"/>
  <c r="A568" i="23"/>
  <c r="B568" i="23"/>
  <c r="C568" i="23"/>
  <c r="D568" i="23"/>
  <c r="E568" i="23"/>
  <c r="F568" i="23"/>
  <c r="A569" i="23"/>
  <c r="B569" i="23"/>
  <c r="C569" i="23"/>
  <c r="D569" i="23"/>
  <c r="E569" i="23"/>
  <c r="F569" i="23"/>
  <c r="A570" i="23"/>
  <c r="B570" i="23"/>
  <c r="C570" i="23"/>
  <c r="D570" i="23"/>
  <c r="E570" i="23"/>
  <c r="F570" i="23"/>
  <c r="A571" i="23"/>
  <c r="B571" i="23"/>
  <c r="C571" i="23"/>
  <c r="D571" i="23"/>
  <c r="E571" i="23"/>
  <c r="F571" i="23"/>
  <c r="A572" i="23"/>
  <c r="B572" i="23"/>
  <c r="C572" i="23"/>
  <c r="D572" i="23"/>
  <c r="E572" i="23"/>
  <c r="F572" i="23"/>
  <c r="A573" i="23"/>
  <c r="B573" i="23"/>
  <c r="C573" i="23"/>
  <c r="D573" i="23"/>
  <c r="E573" i="23"/>
  <c r="F573" i="23"/>
  <c r="A574" i="23"/>
  <c r="B574" i="23"/>
  <c r="C574" i="23"/>
  <c r="D574" i="23"/>
  <c r="E574" i="23"/>
  <c r="F574" i="23"/>
  <c r="A575" i="23"/>
  <c r="B575" i="23"/>
  <c r="C575" i="23"/>
  <c r="D575" i="23"/>
  <c r="E575" i="23"/>
  <c r="F575" i="23"/>
  <c r="A576" i="23"/>
  <c r="B576" i="23"/>
  <c r="C576" i="23"/>
  <c r="D576" i="23"/>
  <c r="E576" i="23"/>
  <c r="F576" i="23"/>
  <c r="A577" i="23"/>
  <c r="B577" i="23"/>
  <c r="C577" i="23"/>
  <c r="D577" i="23"/>
  <c r="E577" i="23"/>
  <c r="F577" i="23"/>
  <c r="A578" i="23"/>
  <c r="B578" i="23"/>
  <c r="C578" i="23"/>
  <c r="D578" i="23"/>
  <c r="E578" i="23"/>
  <c r="F578" i="23"/>
  <c r="A579" i="23"/>
  <c r="B579" i="23"/>
  <c r="C579" i="23"/>
  <c r="D579" i="23"/>
  <c r="E579" i="23"/>
  <c r="F579" i="23"/>
  <c r="A580" i="23"/>
  <c r="B580" i="23"/>
  <c r="C580" i="23"/>
  <c r="D580" i="23"/>
  <c r="E580" i="23"/>
  <c r="F580" i="23"/>
  <c r="A581" i="23"/>
  <c r="B581" i="23"/>
  <c r="C581" i="23"/>
  <c r="D581" i="23"/>
  <c r="E581" i="23"/>
  <c r="F581" i="23"/>
  <c r="A582" i="23"/>
  <c r="B582" i="23"/>
  <c r="C582" i="23"/>
  <c r="D582" i="23"/>
  <c r="E582" i="23"/>
  <c r="F582" i="23"/>
  <c r="A583" i="23"/>
  <c r="B583" i="23"/>
  <c r="C583" i="23"/>
  <c r="D583" i="23"/>
  <c r="E583" i="23"/>
  <c r="F583" i="23"/>
  <c r="A584" i="23"/>
  <c r="B584" i="23"/>
  <c r="C584" i="23"/>
  <c r="D584" i="23"/>
  <c r="E584" i="23"/>
  <c r="F584" i="23"/>
  <c r="A585" i="23"/>
  <c r="B585" i="23"/>
  <c r="C585" i="23"/>
  <c r="D585" i="23"/>
  <c r="E585" i="23"/>
  <c r="F585" i="23"/>
  <c r="A586" i="23"/>
  <c r="B586" i="23"/>
  <c r="C586" i="23"/>
  <c r="D586" i="23"/>
  <c r="E586" i="23"/>
  <c r="F586" i="23"/>
  <c r="A587" i="23"/>
  <c r="B587" i="23"/>
  <c r="C587" i="23"/>
  <c r="D587" i="23"/>
  <c r="E587" i="23"/>
  <c r="F587" i="23"/>
  <c r="A588" i="23"/>
  <c r="B588" i="23"/>
  <c r="C588" i="23"/>
  <c r="D588" i="23"/>
  <c r="E588" i="23"/>
  <c r="F588" i="23"/>
  <c r="A589" i="23"/>
  <c r="B589" i="23"/>
  <c r="C589" i="23"/>
  <c r="D589" i="23"/>
  <c r="E589" i="23"/>
  <c r="F589" i="23"/>
  <c r="A590" i="23"/>
  <c r="B590" i="23"/>
  <c r="C590" i="23"/>
  <c r="D590" i="23"/>
  <c r="E590" i="23"/>
  <c r="F590" i="23"/>
  <c r="A591" i="23"/>
  <c r="B591" i="23"/>
  <c r="C591" i="23"/>
  <c r="D591" i="23"/>
  <c r="E591" i="23"/>
  <c r="F591" i="23"/>
  <c r="A592" i="23"/>
  <c r="B592" i="23"/>
  <c r="C592" i="23"/>
  <c r="D592" i="23"/>
  <c r="E592" i="23"/>
  <c r="F592" i="23"/>
  <c r="A593" i="23"/>
  <c r="B593" i="23"/>
  <c r="C593" i="23"/>
  <c r="D593" i="23"/>
  <c r="E593" i="23"/>
  <c r="F593" i="23"/>
  <c r="A594" i="23"/>
  <c r="B594" i="23"/>
  <c r="C594" i="23"/>
  <c r="D594" i="23"/>
  <c r="E594" i="23"/>
  <c r="F594" i="23"/>
  <c r="A595" i="23"/>
  <c r="B595" i="23"/>
  <c r="C595" i="23"/>
  <c r="D595" i="23"/>
  <c r="E595" i="23"/>
  <c r="F595" i="23"/>
  <c r="A596" i="23"/>
  <c r="B596" i="23"/>
  <c r="C596" i="23"/>
  <c r="D596" i="23"/>
  <c r="E596" i="23"/>
  <c r="F596" i="23"/>
  <c r="A597" i="23"/>
  <c r="B597" i="23"/>
  <c r="C597" i="23"/>
  <c r="D597" i="23"/>
  <c r="E597" i="23"/>
  <c r="F597" i="23"/>
  <c r="A598" i="23"/>
  <c r="B598" i="23"/>
  <c r="C598" i="23"/>
  <c r="D598" i="23"/>
  <c r="E598" i="23"/>
  <c r="F598" i="23"/>
  <c r="A599" i="23"/>
  <c r="B599" i="23"/>
  <c r="C599" i="23"/>
  <c r="D599" i="23"/>
  <c r="E599" i="23"/>
  <c r="F599" i="23"/>
  <c r="A600" i="23"/>
  <c r="B600" i="23"/>
  <c r="C600" i="23"/>
  <c r="D600" i="23"/>
  <c r="E600" i="23"/>
  <c r="F600" i="23"/>
  <c r="A601" i="23"/>
  <c r="B601" i="23"/>
  <c r="C601" i="23"/>
  <c r="D601" i="23"/>
  <c r="E601" i="23"/>
  <c r="F601" i="23"/>
  <c r="A602" i="23"/>
  <c r="B602" i="23"/>
  <c r="C602" i="23"/>
  <c r="D602" i="23"/>
  <c r="E602" i="23"/>
  <c r="F602" i="23"/>
  <c r="A603" i="23"/>
  <c r="B603" i="23"/>
  <c r="C603" i="23"/>
  <c r="D603" i="23"/>
  <c r="E603" i="23"/>
  <c r="F603" i="23"/>
  <c r="A604" i="23"/>
  <c r="B604" i="23"/>
  <c r="C604" i="23"/>
  <c r="D604" i="23"/>
  <c r="E604" i="23"/>
  <c r="F604" i="23"/>
  <c r="A605" i="23"/>
  <c r="B605" i="23"/>
  <c r="C605" i="23"/>
  <c r="D605" i="23"/>
  <c r="E605" i="23"/>
  <c r="F605" i="23"/>
  <c r="A606" i="23"/>
  <c r="B606" i="23"/>
  <c r="C606" i="23"/>
  <c r="D606" i="23"/>
  <c r="E606" i="23"/>
  <c r="F606" i="23"/>
  <c r="A607" i="23"/>
  <c r="B607" i="23"/>
  <c r="C607" i="23"/>
  <c r="D607" i="23"/>
  <c r="E607" i="23"/>
  <c r="F607" i="23"/>
  <c r="A608" i="23"/>
  <c r="B608" i="23"/>
  <c r="C608" i="23"/>
  <c r="D608" i="23"/>
  <c r="E608" i="23"/>
  <c r="F608" i="23"/>
  <c r="A609" i="23"/>
  <c r="B609" i="23"/>
  <c r="C609" i="23"/>
  <c r="D609" i="23"/>
  <c r="E609" i="23"/>
  <c r="F609" i="23"/>
  <c r="A610" i="23"/>
  <c r="B610" i="23"/>
  <c r="C610" i="23"/>
  <c r="D610" i="23"/>
  <c r="E610" i="23"/>
  <c r="F610" i="23"/>
  <c r="A611" i="23"/>
  <c r="B611" i="23"/>
  <c r="C611" i="23"/>
  <c r="D611" i="23"/>
  <c r="E611" i="23"/>
  <c r="F611" i="23"/>
  <c r="A612" i="23"/>
  <c r="B612" i="23"/>
  <c r="C612" i="23"/>
  <c r="D612" i="23"/>
  <c r="E612" i="23"/>
  <c r="F612" i="23"/>
  <c r="A613" i="23"/>
  <c r="B613" i="23"/>
  <c r="C613" i="23"/>
  <c r="D613" i="23"/>
  <c r="E613" i="23"/>
  <c r="F613" i="23"/>
  <c r="A614" i="23"/>
  <c r="B614" i="23"/>
  <c r="C614" i="23"/>
  <c r="D614" i="23"/>
  <c r="E614" i="23"/>
  <c r="F614" i="23"/>
  <c r="A615" i="23"/>
  <c r="B615" i="23"/>
  <c r="C615" i="23"/>
  <c r="D615" i="23"/>
  <c r="E615" i="23"/>
  <c r="F615" i="23"/>
  <c r="A616" i="23"/>
  <c r="B616" i="23"/>
  <c r="C616" i="23"/>
  <c r="D616" i="23"/>
  <c r="E616" i="23"/>
  <c r="F616" i="23"/>
  <c r="A617" i="23"/>
  <c r="B617" i="23"/>
  <c r="C617" i="23"/>
  <c r="D617" i="23"/>
  <c r="E617" i="23"/>
  <c r="F617" i="23"/>
  <c r="A618" i="23"/>
  <c r="B618" i="23"/>
  <c r="C618" i="23"/>
  <c r="D618" i="23"/>
  <c r="E618" i="23"/>
  <c r="F618" i="23"/>
  <c r="A619" i="23"/>
  <c r="B619" i="23"/>
  <c r="C619" i="23"/>
  <c r="D619" i="23"/>
  <c r="E619" i="23"/>
  <c r="F619" i="23"/>
  <c r="A620" i="23"/>
  <c r="B620" i="23"/>
  <c r="C620" i="23"/>
  <c r="D620" i="23"/>
  <c r="E620" i="23"/>
  <c r="F620" i="23"/>
  <c r="A621" i="23"/>
  <c r="B621" i="23"/>
  <c r="C621" i="23"/>
  <c r="D621" i="23"/>
  <c r="E621" i="23"/>
  <c r="F621" i="23"/>
  <c r="A622" i="23"/>
  <c r="B622" i="23"/>
  <c r="C622" i="23"/>
  <c r="D622" i="23"/>
  <c r="E622" i="23"/>
  <c r="F622" i="23"/>
  <c r="A623" i="23"/>
  <c r="B623" i="23"/>
  <c r="C623" i="23"/>
  <c r="D623" i="23"/>
  <c r="E623" i="23"/>
  <c r="F623" i="23"/>
  <c r="A624" i="23"/>
  <c r="B624" i="23"/>
  <c r="C624" i="23"/>
  <c r="D624" i="23"/>
  <c r="E624" i="23"/>
  <c r="F624" i="23"/>
  <c r="A625" i="23"/>
  <c r="B625" i="23"/>
  <c r="C625" i="23"/>
  <c r="D625" i="23"/>
  <c r="E625" i="23"/>
  <c r="F625" i="23"/>
  <c r="A626" i="23"/>
  <c r="B626" i="23"/>
  <c r="C626" i="23"/>
  <c r="D626" i="23"/>
  <c r="E626" i="23"/>
  <c r="F626" i="23"/>
  <c r="A627" i="23"/>
  <c r="B627" i="23"/>
  <c r="C627" i="23"/>
  <c r="D627" i="23"/>
  <c r="E627" i="23"/>
  <c r="F627" i="23"/>
  <c r="A628" i="23"/>
  <c r="B628" i="23"/>
  <c r="C628" i="23"/>
  <c r="D628" i="23"/>
  <c r="E628" i="23"/>
  <c r="F628" i="23"/>
  <c r="A629" i="23"/>
  <c r="B629" i="23"/>
  <c r="C629" i="23"/>
  <c r="D629" i="23"/>
  <c r="E629" i="23"/>
  <c r="F629" i="23"/>
  <c r="A630" i="23"/>
  <c r="B630" i="23"/>
  <c r="C630" i="23"/>
  <c r="D630" i="23"/>
  <c r="E630" i="23"/>
  <c r="F630" i="23"/>
  <c r="A631" i="23"/>
  <c r="B631" i="23"/>
  <c r="C631" i="23"/>
  <c r="D631" i="23"/>
  <c r="E631" i="23"/>
  <c r="F631" i="23"/>
  <c r="A632" i="23"/>
  <c r="B632" i="23"/>
  <c r="C632" i="23"/>
  <c r="D632" i="23"/>
  <c r="E632" i="23"/>
  <c r="F632" i="23"/>
  <c r="A633" i="23"/>
  <c r="B633" i="23"/>
  <c r="C633" i="23"/>
  <c r="D633" i="23"/>
  <c r="E633" i="23"/>
  <c r="F633" i="23"/>
  <c r="A634" i="23"/>
  <c r="B634" i="23"/>
  <c r="C634" i="23"/>
  <c r="D634" i="23"/>
  <c r="E634" i="23"/>
  <c r="F634" i="23"/>
  <c r="A635" i="23"/>
  <c r="B635" i="23"/>
  <c r="C635" i="23"/>
  <c r="D635" i="23"/>
  <c r="E635" i="23"/>
  <c r="F635" i="23"/>
  <c r="A636" i="23"/>
  <c r="B636" i="23"/>
  <c r="C636" i="23"/>
  <c r="D636" i="23"/>
  <c r="E636" i="23"/>
  <c r="F636" i="23"/>
  <c r="A637" i="23"/>
  <c r="B637" i="23"/>
  <c r="C637" i="23"/>
  <c r="D637" i="23"/>
  <c r="E637" i="23"/>
  <c r="F637" i="23"/>
  <c r="A638" i="23"/>
  <c r="B638" i="23"/>
  <c r="C638" i="23"/>
  <c r="D638" i="23"/>
  <c r="E638" i="23"/>
  <c r="F638" i="23"/>
  <c r="A639" i="23"/>
  <c r="B639" i="23"/>
  <c r="C639" i="23"/>
  <c r="D639" i="23"/>
  <c r="E639" i="23"/>
  <c r="F639" i="23"/>
  <c r="A640" i="23"/>
  <c r="B640" i="23"/>
  <c r="C640" i="23"/>
  <c r="D640" i="23"/>
  <c r="E640" i="23"/>
  <c r="F640" i="23"/>
  <c r="A641" i="23"/>
  <c r="B641" i="23"/>
  <c r="C641" i="23"/>
  <c r="D641" i="23"/>
  <c r="E641" i="23"/>
  <c r="F641" i="23"/>
  <c r="A642" i="23"/>
  <c r="B642" i="23"/>
  <c r="C642" i="23"/>
  <c r="D642" i="23"/>
  <c r="E642" i="23"/>
  <c r="F642" i="23"/>
  <c r="A643" i="23"/>
  <c r="B643" i="23"/>
  <c r="C643" i="23"/>
  <c r="D643" i="23"/>
  <c r="E643" i="23"/>
  <c r="F643" i="23"/>
  <c r="A644" i="23"/>
  <c r="B644" i="23"/>
  <c r="C644" i="23"/>
  <c r="D644" i="23"/>
  <c r="E644" i="23"/>
  <c r="F644" i="23"/>
  <c r="A645" i="23"/>
  <c r="B645" i="23"/>
  <c r="C645" i="23"/>
  <c r="D645" i="23"/>
  <c r="E645" i="23"/>
  <c r="F645" i="23"/>
  <c r="A646" i="23"/>
  <c r="B646" i="23"/>
  <c r="C646" i="23"/>
  <c r="D646" i="23"/>
  <c r="E646" i="23"/>
  <c r="F646" i="23"/>
  <c r="A647" i="23"/>
  <c r="B647" i="23"/>
  <c r="C647" i="23"/>
  <c r="D647" i="23"/>
  <c r="E647" i="23"/>
  <c r="F647" i="23"/>
  <c r="A648" i="23"/>
  <c r="B648" i="23"/>
  <c r="C648" i="23"/>
  <c r="D648" i="23"/>
  <c r="E648" i="23"/>
  <c r="F648" i="23"/>
  <c r="A649" i="23"/>
  <c r="B649" i="23"/>
  <c r="C649" i="23"/>
  <c r="D649" i="23"/>
  <c r="E649" i="23"/>
  <c r="F649" i="23"/>
  <c r="A650" i="23"/>
  <c r="B650" i="23"/>
  <c r="C650" i="23"/>
  <c r="D650" i="23"/>
  <c r="E650" i="23"/>
  <c r="F650" i="23"/>
  <c r="A651" i="23"/>
  <c r="B651" i="23"/>
  <c r="C651" i="23"/>
  <c r="D651" i="23"/>
  <c r="E651" i="23"/>
  <c r="F651" i="23"/>
  <c r="A652" i="23"/>
  <c r="B652" i="23"/>
  <c r="C652" i="23"/>
  <c r="D652" i="23"/>
  <c r="E652" i="23"/>
  <c r="F652" i="23"/>
  <c r="A653" i="23"/>
  <c r="B653" i="23"/>
  <c r="C653" i="23"/>
  <c r="D653" i="23"/>
  <c r="E653" i="23"/>
  <c r="F653" i="23"/>
  <c r="A654" i="23"/>
  <c r="B654" i="23"/>
  <c r="C654" i="23"/>
  <c r="D654" i="23"/>
  <c r="E654" i="23"/>
  <c r="F654" i="23"/>
  <c r="A655" i="23"/>
  <c r="B655" i="23"/>
  <c r="C655" i="23"/>
  <c r="D655" i="23"/>
  <c r="E655" i="23"/>
  <c r="F655" i="23"/>
  <c r="A656" i="23"/>
  <c r="B656" i="23"/>
  <c r="C656" i="23"/>
  <c r="D656" i="23"/>
  <c r="E656" i="23"/>
  <c r="F656" i="23"/>
  <c r="A657" i="23"/>
  <c r="B657" i="23"/>
  <c r="C657" i="23"/>
  <c r="D657" i="23"/>
  <c r="E657" i="23"/>
  <c r="F657" i="23"/>
  <c r="A658" i="23"/>
  <c r="B658" i="23"/>
  <c r="C658" i="23"/>
  <c r="D658" i="23"/>
  <c r="E658" i="23"/>
  <c r="F658" i="23"/>
  <c r="A659" i="23"/>
  <c r="B659" i="23"/>
  <c r="C659" i="23"/>
  <c r="D659" i="23"/>
  <c r="E659" i="23"/>
  <c r="F659" i="23"/>
  <c r="A660" i="23"/>
  <c r="B660" i="23"/>
  <c r="C660" i="23"/>
  <c r="D660" i="23"/>
  <c r="E660" i="23"/>
  <c r="F660" i="23"/>
  <c r="A661" i="23"/>
  <c r="B661" i="23"/>
  <c r="C661" i="23"/>
  <c r="D661" i="23"/>
  <c r="E661" i="23"/>
  <c r="F661" i="23"/>
  <c r="A662" i="23"/>
  <c r="B662" i="23"/>
  <c r="C662" i="23"/>
  <c r="D662" i="23"/>
  <c r="E662" i="23"/>
  <c r="F662" i="23"/>
  <c r="A663" i="23"/>
  <c r="B663" i="23"/>
  <c r="C663" i="23"/>
  <c r="D663" i="23"/>
  <c r="E663" i="23"/>
  <c r="F663" i="23"/>
  <c r="A664" i="23"/>
  <c r="B664" i="23"/>
  <c r="C664" i="23"/>
  <c r="D664" i="23"/>
  <c r="E664" i="23"/>
  <c r="F664" i="23"/>
  <c r="A665" i="23"/>
  <c r="B665" i="23"/>
  <c r="C665" i="23"/>
  <c r="D665" i="23"/>
  <c r="E665" i="23"/>
  <c r="F665" i="23"/>
  <c r="A666" i="23"/>
  <c r="B666" i="23"/>
  <c r="C666" i="23"/>
  <c r="D666" i="23"/>
  <c r="E666" i="23"/>
  <c r="F666" i="23"/>
  <c r="A667" i="23"/>
  <c r="B667" i="23"/>
  <c r="C667" i="23"/>
  <c r="D667" i="23"/>
  <c r="E667" i="23"/>
  <c r="F667" i="23"/>
  <c r="A59" i="23"/>
  <c r="B59" i="23"/>
  <c r="C59" i="23"/>
  <c r="D59" i="23"/>
  <c r="E59" i="23"/>
  <c r="F59" i="23"/>
  <c r="A60" i="23"/>
  <c r="B60" i="23"/>
  <c r="C60" i="23"/>
  <c r="D60" i="23"/>
  <c r="E60" i="23"/>
  <c r="F60" i="23"/>
  <c r="A61" i="23"/>
  <c r="B61" i="23"/>
  <c r="C61" i="23"/>
  <c r="D61" i="23"/>
  <c r="E61" i="23"/>
  <c r="F61" i="23"/>
  <c r="A62" i="23"/>
  <c r="B62" i="23"/>
  <c r="C62" i="23"/>
  <c r="D62" i="23"/>
  <c r="E62" i="23"/>
  <c r="F62" i="23"/>
  <c r="A63" i="23"/>
  <c r="B63" i="23"/>
  <c r="C63" i="23"/>
  <c r="D63" i="23"/>
  <c r="E63" i="23"/>
  <c r="F63" i="23"/>
  <c r="A64" i="23"/>
  <c r="B64" i="23"/>
  <c r="C64" i="23"/>
  <c r="D64" i="23"/>
  <c r="E64" i="23"/>
  <c r="F64" i="23"/>
  <c r="A65" i="23"/>
  <c r="B65" i="23"/>
  <c r="C65" i="23"/>
  <c r="D65" i="23"/>
  <c r="E65" i="23"/>
  <c r="F65" i="23"/>
  <c r="A66" i="23"/>
  <c r="B66" i="23"/>
  <c r="C66" i="23"/>
  <c r="D66" i="23"/>
  <c r="E66" i="23"/>
  <c r="F66" i="23"/>
  <c r="A67" i="23"/>
  <c r="B67" i="23"/>
  <c r="C67" i="23"/>
  <c r="D67" i="23"/>
  <c r="E67" i="23"/>
  <c r="F67" i="23"/>
  <c r="A68" i="23"/>
  <c r="B68" i="23"/>
  <c r="C68" i="23"/>
  <c r="D68" i="23"/>
  <c r="E68" i="23"/>
  <c r="F68" i="23"/>
  <c r="A69" i="23"/>
  <c r="B69" i="23"/>
  <c r="C69" i="23"/>
  <c r="D69" i="23"/>
  <c r="E69" i="23"/>
  <c r="F69" i="23"/>
  <c r="A70" i="23"/>
  <c r="B70" i="23"/>
  <c r="C70" i="23"/>
  <c r="D70" i="23"/>
  <c r="E70" i="23"/>
  <c r="F70" i="23"/>
  <c r="A71" i="23"/>
  <c r="B71" i="23"/>
  <c r="C71" i="23"/>
  <c r="D71" i="23"/>
  <c r="E71" i="23"/>
  <c r="F71" i="23"/>
  <c r="A72" i="23"/>
  <c r="B72" i="23"/>
  <c r="C72" i="23"/>
  <c r="D72" i="23"/>
  <c r="E72" i="23"/>
  <c r="F72" i="23"/>
  <c r="A73" i="23"/>
  <c r="B73" i="23"/>
  <c r="C73" i="23"/>
  <c r="D73" i="23"/>
  <c r="E73" i="23"/>
  <c r="F73" i="23"/>
  <c r="A74" i="23"/>
  <c r="B74" i="23"/>
  <c r="C74" i="23"/>
  <c r="D74" i="23"/>
  <c r="E74" i="23"/>
  <c r="F74" i="23"/>
  <c r="A75" i="23"/>
  <c r="B75" i="23"/>
  <c r="C75" i="23"/>
  <c r="D75" i="23"/>
  <c r="E75" i="23"/>
  <c r="F75" i="23"/>
  <c r="A76" i="23"/>
  <c r="B76" i="23"/>
  <c r="C76" i="23"/>
  <c r="D76" i="23"/>
  <c r="E76" i="23"/>
  <c r="F76" i="23"/>
  <c r="A77" i="23"/>
  <c r="B77" i="23"/>
  <c r="C77" i="23"/>
  <c r="D77" i="23"/>
  <c r="E77" i="23"/>
  <c r="F77" i="23"/>
  <c r="A78" i="23"/>
  <c r="B78" i="23"/>
  <c r="C78" i="23"/>
  <c r="D78" i="23"/>
  <c r="E78" i="23"/>
  <c r="F78" i="23"/>
  <c r="A79" i="23"/>
  <c r="B79" i="23"/>
  <c r="C79" i="23"/>
  <c r="D79" i="23"/>
  <c r="E79" i="23"/>
  <c r="F79" i="23"/>
  <c r="A80" i="23"/>
  <c r="B80" i="23"/>
  <c r="C80" i="23"/>
  <c r="D80" i="23"/>
  <c r="E80" i="23"/>
  <c r="F80" i="23"/>
  <c r="A81" i="23"/>
  <c r="B81" i="23"/>
  <c r="C81" i="23"/>
  <c r="D81" i="23"/>
  <c r="E81" i="23"/>
  <c r="F81" i="23"/>
  <c r="A82" i="23"/>
  <c r="B82" i="23"/>
  <c r="C82" i="23"/>
  <c r="D82" i="23"/>
  <c r="E82" i="23"/>
  <c r="F82" i="23"/>
  <c r="A83" i="23"/>
  <c r="B83" i="23"/>
  <c r="C83" i="23"/>
  <c r="D83" i="23"/>
  <c r="E83" i="23"/>
  <c r="F83" i="23"/>
  <c r="A84" i="23"/>
  <c r="B84" i="23"/>
  <c r="C84" i="23"/>
  <c r="D84" i="23"/>
  <c r="E84" i="23"/>
  <c r="F84" i="23"/>
  <c r="A85" i="23"/>
  <c r="B85" i="23"/>
  <c r="C85" i="23"/>
  <c r="D85" i="23"/>
  <c r="E85" i="23"/>
  <c r="F85" i="23"/>
  <c r="A86" i="23"/>
  <c r="B86" i="23"/>
  <c r="C86" i="23"/>
  <c r="D86" i="23"/>
  <c r="E86" i="23"/>
  <c r="F86" i="23"/>
  <c r="A87" i="23"/>
  <c r="B87" i="23"/>
  <c r="C87" i="23"/>
  <c r="D87" i="23"/>
  <c r="E87" i="23"/>
  <c r="F87" i="23"/>
  <c r="A88" i="23"/>
  <c r="B88" i="23"/>
  <c r="C88" i="23"/>
  <c r="D88" i="23"/>
  <c r="E88" i="23"/>
  <c r="F88" i="23"/>
  <c r="A89" i="23"/>
  <c r="B89" i="23"/>
  <c r="C89" i="23"/>
  <c r="D89" i="23"/>
  <c r="E89" i="23"/>
  <c r="F89" i="23"/>
  <c r="A90" i="23"/>
  <c r="B90" i="23"/>
  <c r="C90" i="23"/>
  <c r="D90" i="23"/>
  <c r="E90" i="23"/>
  <c r="F90" i="23"/>
  <c r="A91" i="23"/>
  <c r="B91" i="23"/>
  <c r="C91" i="23"/>
  <c r="D91" i="23"/>
  <c r="E91" i="23"/>
  <c r="F91" i="23"/>
  <c r="A92" i="23"/>
  <c r="B92" i="23"/>
  <c r="C92" i="23"/>
  <c r="D92" i="23"/>
  <c r="E92" i="23"/>
  <c r="F92" i="23"/>
  <c r="A93" i="23"/>
  <c r="B93" i="23"/>
  <c r="C93" i="23"/>
  <c r="D93" i="23"/>
  <c r="E93" i="23"/>
  <c r="F93" i="23"/>
  <c r="A94" i="23"/>
  <c r="B94" i="23"/>
  <c r="C94" i="23"/>
  <c r="D94" i="23"/>
  <c r="E94" i="23"/>
  <c r="F94" i="23"/>
  <c r="A95" i="23"/>
  <c r="B95" i="23"/>
  <c r="C95" i="23"/>
  <c r="D95" i="23"/>
  <c r="E95" i="23"/>
  <c r="F95" i="23"/>
  <c r="A96" i="23"/>
  <c r="B96" i="23"/>
  <c r="C96" i="23"/>
  <c r="D96" i="23"/>
  <c r="E96" i="23"/>
  <c r="F96" i="23"/>
  <c r="A97" i="23"/>
  <c r="B97" i="23"/>
  <c r="C97" i="23"/>
  <c r="D97" i="23"/>
  <c r="E97" i="23"/>
  <c r="F97" i="23"/>
  <c r="A98" i="23"/>
  <c r="B98" i="23"/>
  <c r="C98" i="23"/>
  <c r="D98" i="23"/>
  <c r="E98" i="23"/>
  <c r="F98" i="23"/>
  <c r="A99" i="23"/>
  <c r="B99" i="23"/>
  <c r="C99" i="23"/>
  <c r="D99" i="23"/>
  <c r="E99" i="23"/>
  <c r="F99" i="23"/>
  <c r="A100" i="23"/>
  <c r="B100" i="23"/>
  <c r="C100" i="23"/>
  <c r="D100" i="23"/>
  <c r="E100" i="23"/>
  <c r="F100" i="23"/>
  <c r="A101" i="23"/>
  <c r="B101" i="23"/>
  <c r="C101" i="23"/>
  <c r="D101" i="23"/>
  <c r="E101" i="23"/>
  <c r="F101" i="23"/>
  <c r="A102" i="23"/>
  <c r="B102" i="23"/>
  <c r="C102" i="23"/>
  <c r="D102" i="23"/>
  <c r="E102" i="23"/>
  <c r="F102" i="23"/>
  <c r="A103" i="23"/>
  <c r="B103" i="23"/>
  <c r="C103" i="23"/>
  <c r="D103" i="23"/>
  <c r="E103" i="23"/>
  <c r="F103" i="23"/>
  <c r="A104" i="23"/>
  <c r="B104" i="23"/>
  <c r="C104" i="23"/>
  <c r="D104" i="23"/>
  <c r="E104" i="23"/>
  <c r="F104" i="23"/>
  <c r="A105" i="23"/>
  <c r="B105" i="23"/>
  <c r="C105" i="23"/>
  <c r="D105" i="23"/>
  <c r="E105" i="23"/>
  <c r="F105" i="23"/>
  <c r="A106" i="23"/>
  <c r="B106" i="23"/>
  <c r="C106" i="23"/>
  <c r="D106" i="23"/>
  <c r="E106" i="23"/>
  <c r="F106" i="23"/>
  <c r="A54" i="23"/>
  <c r="B54" i="23"/>
  <c r="C54" i="23"/>
  <c r="D54" i="23"/>
  <c r="E54" i="23"/>
  <c r="F54" i="23"/>
  <c r="A55" i="23"/>
  <c r="B55" i="23"/>
  <c r="C55" i="23"/>
  <c r="D55" i="23"/>
  <c r="E55" i="23"/>
  <c r="F55" i="23"/>
  <c r="A56" i="23"/>
  <c r="B56" i="23"/>
  <c r="C56" i="23"/>
  <c r="D56" i="23"/>
  <c r="E56" i="23"/>
  <c r="F56" i="23"/>
  <c r="A57" i="23"/>
  <c r="B57" i="23"/>
  <c r="C57" i="23"/>
  <c r="D57" i="23"/>
  <c r="E57" i="23"/>
  <c r="F57" i="23"/>
  <c r="A58" i="23"/>
  <c r="B58" i="23"/>
  <c r="C58" i="23"/>
  <c r="D58" i="23"/>
  <c r="E58" i="23"/>
  <c r="F58" i="23"/>
  <c r="A668" i="23"/>
  <c r="B668" i="23"/>
  <c r="C668" i="23"/>
  <c r="D668" i="23"/>
  <c r="E668" i="23"/>
  <c r="F668" i="23"/>
  <c r="A669" i="23"/>
  <c r="B669" i="23"/>
  <c r="C669" i="23"/>
  <c r="D669" i="23"/>
  <c r="E669" i="23"/>
  <c r="F669" i="23"/>
  <c r="A670" i="23"/>
  <c r="B670" i="23"/>
  <c r="C670" i="23"/>
  <c r="D670" i="23"/>
  <c r="E670" i="23"/>
  <c r="F670" i="23"/>
  <c r="A671" i="23"/>
  <c r="B671" i="23"/>
  <c r="C671" i="23"/>
  <c r="D671" i="23"/>
  <c r="E671" i="23"/>
  <c r="F671" i="23"/>
  <c r="A672" i="23"/>
  <c r="B672" i="23"/>
  <c r="C672" i="23"/>
  <c r="D672" i="23"/>
  <c r="E672" i="23"/>
  <c r="F672" i="23"/>
  <c r="A673" i="23"/>
  <c r="B673" i="23"/>
  <c r="C673" i="23"/>
  <c r="D673" i="23"/>
  <c r="E673" i="23"/>
  <c r="F673" i="23"/>
  <c r="A674" i="23"/>
  <c r="B674" i="23"/>
  <c r="C674" i="23"/>
  <c r="D674" i="23"/>
  <c r="E674" i="23"/>
  <c r="F674" i="23"/>
  <c r="A675" i="23"/>
  <c r="B675" i="23"/>
  <c r="C675" i="23"/>
  <c r="D675" i="23"/>
  <c r="E675" i="23"/>
  <c r="F675" i="23"/>
  <c r="A676" i="23"/>
  <c r="B676" i="23"/>
  <c r="C676" i="23"/>
  <c r="D676" i="23"/>
  <c r="E676" i="23"/>
  <c r="F676" i="23"/>
  <c r="A677" i="23"/>
  <c r="B677" i="23"/>
  <c r="C677" i="23"/>
  <c r="D677" i="23"/>
  <c r="E677" i="23"/>
  <c r="F677" i="23"/>
  <c r="A678" i="23"/>
  <c r="B678" i="23"/>
  <c r="C678" i="23"/>
  <c r="D678" i="23"/>
  <c r="E678" i="23"/>
  <c r="F678" i="23"/>
  <c r="A679" i="23"/>
  <c r="B679" i="23"/>
  <c r="C679" i="23"/>
  <c r="D679" i="23"/>
  <c r="E679" i="23"/>
  <c r="F679" i="23"/>
  <c r="A680" i="23"/>
  <c r="B680" i="23"/>
  <c r="C680" i="23"/>
  <c r="D680" i="23"/>
  <c r="E680" i="23"/>
  <c r="F680" i="23"/>
  <c r="A681" i="23"/>
  <c r="B681" i="23"/>
  <c r="C681" i="23"/>
  <c r="D681" i="23"/>
  <c r="E681" i="23"/>
  <c r="F681" i="23"/>
  <c r="A682" i="23"/>
  <c r="B682" i="23"/>
  <c r="C682" i="23"/>
  <c r="D682" i="23"/>
  <c r="E682" i="23"/>
  <c r="F682" i="23"/>
  <c r="A683" i="23"/>
  <c r="B683" i="23"/>
  <c r="C683" i="23"/>
  <c r="D683" i="23"/>
  <c r="E683" i="23"/>
  <c r="F683" i="23"/>
  <c r="A684" i="23"/>
  <c r="B684" i="23"/>
  <c r="C684" i="23"/>
  <c r="D684" i="23"/>
  <c r="E684" i="23"/>
  <c r="F684" i="23"/>
  <c r="A685" i="23"/>
  <c r="B685" i="23"/>
  <c r="C685" i="23"/>
  <c r="D685" i="23"/>
  <c r="E685" i="23"/>
  <c r="F685" i="23"/>
  <c r="A686" i="23"/>
  <c r="B686" i="23"/>
  <c r="C686" i="23"/>
  <c r="D686" i="23"/>
  <c r="E686" i="23"/>
  <c r="F686" i="23"/>
  <c r="A687" i="23"/>
  <c r="B687" i="23"/>
  <c r="C687" i="23"/>
  <c r="D687" i="23"/>
  <c r="E687" i="23"/>
  <c r="F687" i="23"/>
  <c r="A688" i="23"/>
  <c r="B688" i="23"/>
  <c r="C688" i="23"/>
  <c r="D688" i="23"/>
  <c r="E688" i="23"/>
  <c r="F688" i="23"/>
  <c r="A689" i="23"/>
  <c r="B689" i="23"/>
  <c r="C689" i="23"/>
  <c r="D689" i="23"/>
  <c r="E689" i="23"/>
  <c r="F689" i="23"/>
  <c r="A690" i="23"/>
  <c r="B690" i="23"/>
  <c r="C690" i="23"/>
  <c r="D690" i="23"/>
  <c r="E690" i="23"/>
  <c r="F690" i="23"/>
  <c r="A691" i="23"/>
  <c r="B691" i="23"/>
  <c r="C691" i="23"/>
  <c r="D691" i="23"/>
  <c r="E691" i="23"/>
  <c r="F691" i="23"/>
  <c r="A692" i="23"/>
  <c r="B692" i="23"/>
  <c r="C692" i="23"/>
  <c r="D692" i="23"/>
  <c r="E692" i="23"/>
  <c r="F692" i="23"/>
  <c r="A693" i="23"/>
  <c r="B693" i="23"/>
  <c r="C693" i="23"/>
  <c r="D693" i="23"/>
  <c r="E693" i="23"/>
  <c r="F693" i="23"/>
  <c r="A694" i="23"/>
  <c r="B694" i="23"/>
  <c r="C694" i="23"/>
  <c r="D694" i="23"/>
  <c r="E694" i="23"/>
  <c r="F694" i="23"/>
  <c r="A695" i="23"/>
  <c r="B695" i="23"/>
  <c r="C695" i="23"/>
  <c r="D695" i="23"/>
  <c r="E695" i="23"/>
  <c r="F695" i="23"/>
  <c r="A696" i="23"/>
  <c r="B696" i="23"/>
  <c r="C696" i="23"/>
  <c r="D696" i="23"/>
  <c r="E696" i="23"/>
  <c r="F696" i="23"/>
  <c r="A697" i="23"/>
  <c r="B697" i="23"/>
  <c r="C697" i="23"/>
  <c r="D697" i="23"/>
  <c r="E697" i="23"/>
  <c r="F697" i="23"/>
  <c r="A698" i="23"/>
  <c r="B698" i="23"/>
  <c r="C698" i="23"/>
  <c r="D698" i="23"/>
  <c r="E698" i="23"/>
  <c r="F698" i="23"/>
  <c r="A699" i="23"/>
  <c r="B699" i="23"/>
  <c r="C699" i="23"/>
  <c r="D699" i="23"/>
  <c r="E699" i="23"/>
  <c r="F699" i="23"/>
  <c r="A700" i="23"/>
  <c r="B700" i="23"/>
  <c r="C700" i="23"/>
  <c r="D700" i="23"/>
  <c r="E700" i="23"/>
  <c r="F700" i="23"/>
  <c r="A701" i="23"/>
  <c r="B701" i="23"/>
  <c r="C701" i="23"/>
  <c r="D701" i="23"/>
  <c r="E701" i="23"/>
  <c r="F701" i="23"/>
  <c r="A702" i="23"/>
  <c r="B702" i="23"/>
  <c r="C702" i="23"/>
  <c r="D702" i="23"/>
  <c r="E702" i="23"/>
  <c r="F702" i="23"/>
  <c r="A703" i="23"/>
  <c r="B703" i="23"/>
  <c r="C703" i="23"/>
  <c r="D703" i="23"/>
  <c r="E703" i="23"/>
  <c r="F703" i="23"/>
  <c r="A704" i="23"/>
  <c r="B704" i="23"/>
  <c r="C704" i="23"/>
  <c r="D704" i="23"/>
  <c r="E704" i="23"/>
  <c r="F704" i="23"/>
  <c r="A705" i="23"/>
  <c r="B705" i="23"/>
  <c r="C705" i="23"/>
  <c r="D705" i="23"/>
  <c r="E705" i="23"/>
  <c r="F705" i="23"/>
  <c r="A706" i="23"/>
  <c r="B706" i="23"/>
  <c r="C706" i="23"/>
  <c r="D706" i="23"/>
  <c r="E706" i="23"/>
  <c r="F706" i="23"/>
  <c r="A707" i="23"/>
  <c r="B707" i="23"/>
  <c r="C707" i="23"/>
  <c r="D707" i="23"/>
  <c r="E707" i="23"/>
  <c r="F707" i="23"/>
  <c r="A708" i="23"/>
  <c r="B708" i="23"/>
  <c r="C708" i="23"/>
  <c r="D708" i="23"/>
  <c r="E708" i="23"/>
  <c r="F708" i="23"/>
  <c r="A709" i="23"/>
  <c r="B709" i="23"/>
  <c r="C709" i="23"/>
  <c r="D709" i="23"/>
  <c r="E709" i="23"/>
  <c r="F709" i="23"/>
  <c r="A710" i="23"/>
  <c r="B710" i="23"/>
  <c r="C710" i="23"/>
  <c r="D710" i="23"/>
  <c r="E710" i="23"/>
  <c r="F710" i="23"/>
  <c r="A711" i="23"/>
  <c r="B711" i="23"/>
  <c r="C711" i="23"/>
  <c r="D711" i="23"/>
  <c r="E711" i="23"/>
  <c r="F711" i="23"/>
  <c r="A712" i="23"/>
  <c r="B712" i="23"/>
  <c r="C712" i="23"/>
  <c r="D712" i="23"/>
  <c r="E712" i="23"/>
  <c r="F712" i="23"/>
  <c r="A713" i="23"/>
  <c r="B713" i="23"/>
  <c r="C713" i="23"/>
  <c r="D713" i="23"/>
  <c r="E713" i="23"/>
  <c r="F713" i="23"/>
  <c r="A714" i="23"/>
  <c r="B714" i="23"/>
  <c r="C714" i="23"/>
  <c r="D714" i="23"/>
  <c r="E714" i="23"/>
  <c r="F714" i="23"/>
  <c r="A715" i="23"/>
  <c r="B715" i="23"/>
  <c r="C715" i="23"/>
  <c r="D715" i="23"/>
  <c r="E715" i="23"/>
  <c r="F715" i="23"/>
  <c r="A716" i="23"/>
  <c r="B716" i="23"/>
  <c r="C716" i="23"/>
  <c r="D716" i="23"/>
  <c r="E716" i="23"/>
  <c r="F716" i="23"/>
  <c r="A717" i="23"/>
  <c r="B717" i="23"/>
  <c r="C717" i="23"/>
  <c r="D717" i="23"/>
  <c r="E717" i="23"/>
  <c r="F717" i="23"/>
  <c r="A718" i="23"/>
  <c r="B718" i="23"/>
  <c r="C718" i="23"/>
  <c r="D718" i="23"/>
  <c r="E718" i="23"/>
  <c r="F718" i="23"/>
  <c r="A719" i="23"/>
  <c r="B719" i="23"/>
  <c r="C719" i="23"/>
  <c r="D719" i="23"/>
  <c r="E719" i="23"/>
  <c r="F719" i="23"/>
  <c r="A720" i="23"/>
  <c r="B720" i="23"/>
  <c r="C720" i="23"/>
  <c r="D720" i="23"/>
  <c r="E720" i="23"/>
  <c r="F720" i="23"/>
  <c r="A721" i="23"/>
  <c r="B721" i="23"/>
  <c r="C721" i="23"/>
  <c r="D721" i="23"/>
  <c r="E721" i="23"/>
  <c r="F721" i="23"/>
  <c r="A722" i="23"/>
  <c r="B722" i="23"/>
  <c r="C722" i="23"/>
  <c r="D722" i="23"/>
  <c r="E722" i="23"/>
  <c r="F722" i="23"/>
  <c r="A723" i="23"/>
  <c r="B723" i="23"/>
  <c r="C723" i="23"/>
  <c r="D723" i="23"/>
  <c r="E723" i="23"/>
  <c r="F723" i="23"/>
  <c r="A724" i="23"/>
  <c r="B724" i="23"/>
  <c r="C724" i="23"/>
  <c r="D724" i="23"/>
  <c r="E724" i="23"/>
  <c r="F724" i="23"/>
  <c r="A725" i="23"/>
  <c r="B725" i="23"/>
  <c r="C725" i="23"/>
  <c r="D725" i="23"/>
  <c r="E725" i="23"/>
  <c r="F725" i="23"/>
  <c r="A726" i="23"/>
  <c r="B726" i="23"/>
  <c r="C726" i="23"/>
  <c r="D726" i="23"/>
  <c r="E726" i="23"/>
  <c r="F726" i="23"/>
  <c r="A727" i="23"/>
  <c r="B727" i="23"/>
  <c r="C727" i="23"/>
  <c r="D727" i="23"/>
  <c r="E727" i="23"/>
  <c r="F727" i="23"/>
  <c r="A728" i="23"/>
  <c r="B728" i="23"/>
  <c r="C728" i="23"/>
  <c r="D728" i="23"/>
  <c r="E728" i="23"/>
  <c r="F728" i="23"/>
  <c r="A729" i="23"/>
  <c r="B729" i="23"/>
  <c r="C729" i="23"/>
  <c r="D729" i="23"/>
  <c r="E729" i="23"/>
  <c r="F729" i="23"/>
  <c r="A730" i="23"/>
  <c r="B730" i="23"/>
  <c r="C730" i="23"/>
  <c r="D730" i="23"/>
  <c r="E730" i="23"/>
  <c r="F730" i="23"/>
  <c r="A731" i="23"/>
  <c r="B731" i="23"/>
  <c r="C731" i="23"/>
  <c r="D731" i="23"/>
  <c r="E731" i="23"/>
  <c r="F731" i="23"/>
  <c r="A732" i="23"/>
  <c r="B732" i="23"/>
  <c r="C732" i="23"/>
  <c r="D732" i="23"/>
  <c r="E732" i="23"/>
  <c r="F732" i="23"/>
  <c r="A733" i="23"/>
  <c r="B733" i="23"/>
  <c r="C733" i="23"/>
  <c r="D733" i="23"/>
  <c r="E733" i="23"/>
  <c r="F733" i="23"/>
  <c r="A734" i="23"/>
  <c r="B734" i="23"/>
  <c r="C734" i="23"/>
  <c r="D734" i="23"/>
  <c r="E734" i="23"/>
  <c r="F734" i="23"/>
  <c r="A735" i="23"/>
  <c r="B735" i="23"/>
  <c r="C735" i="23"/>
  <c r="D735" i="23"/>
  <c r="E735" i="23"/>
  <c r="F735" i="23"/>
  <c r="A736" i="23"/>
  <c r="B736" i="23"/>
  <c r="C736" i="23"/>
  <c r="D736" i="23"/>
  <c r="E736" i="23"/>
  <c r="F736" i="23"/>
  <c r="A737" i="23"/>
  <c r="B737" i="23"/>
  <c r="C737" i="23"/>
  <c r="D737" i="23"/>
  <c r="E737" i="23"/>
  <c r="F737" i="23"/>
  <c r="A738" i="23"/>
  <c r="B738" i="23"/>
  <c r="C738" i="23"/>
  <c r="D738" i="23"/>
  <c r="E738" i="23"/>
  <c r="F738" i="23"/>
  <c r="A739" i="23"/>
  <c r="B739" i="23"/>
  <c r="C739" i="23"/>
  <c r="D739" i="23"/>
  <c r="E739" i="23"/>
  <c r="F739" i="23"/>
  <c r="A740" i="23"/>
  <c r="B740" i="23"/>
  <c r="C740" i="23"/>
  <c r="D740" i="23"/>
  <c r="E740" i="23"/>
  <c r="F740" i="23"/>
  <c r="A741" i="23"/>
  <c r="B741" i="23"/>
  <c r="C741" i="23"/>
  <c r="D741" i="23"/>
  <c r="E741" i="23"/>
  <c r="F741" i="23"/>
  <c r="A742" i="23"/>
  <c r="B742" i="23"/>
  <c r="C742" i="23"/>
  <c r="D742" i="23"/>
  <c r="E742" i="23"/>
  <c r="F742" i="23"/>
  <c r="A743" i="23"/>
  <c r="B743" i="23"/>
  <c r="C743" i="23"/>
  <c r="D743" i="23"/>
  <c r="E743" i="23"/>
  <c r="F743" i="23"/>
  <c r="A744" i="23"/>
  <c r="B744" i="23"/>
  <c r="C744" i="23"/>
  <c r="D744" i="23"/>
  <c r="E744" i="23"/>
  <c r="F744" i="23"/>
  <c r="A745" i="23"/>
  <c r="B745" i="23"/>
  <c r="C745" i="23"/>
  <c r="D745" i="23"/>
  <c r="E745" i="23"/>
  <c r="F745" i="23"/>
  <c r="A746" i="23"/>
  <c r="B746" i="23"/>
  <c r="C746" i="23"/>
  <c r="D746" i="23"/>
  <c r="E746" i="23"/>
  <c r="F746" i="23"/>
  <c r="A747" i="23"/>
  <c r="B747" i="23"/>
  <c r="C747" i="23"/>
  <c r="D747" i="23"/>
  <c r="E747" i="23"/>
  <c r="F747" i="23"/>
  <c r="A748" i="23"/>
  <c r="B748" i="23"/>
  <c r="C748" i="23"/>
  <c r="D748" i="23"/>
  <c r="E748" i="23"/>
  <c r="F748" i="23"/>
  <c r="A749" i="23"/>
  <c r="B749" i="23"/>
  <c r="C749" i="23"/>
  <c r="D749" i="23"/>
  <c r="E749" i="23"/>
  <c r="F749" i="23"/>
  <c r="A750" i="23"/>
  <c r="B750" i="23"/>
  <c r="C750" i="23"/>
  <c r="D750" i="23"/>
  <c r="E750" i="23"/>
  <c r="F750" i="23"/>
  <c r="A751" i="23"/>
  <c r="B751" i="23"/>
  <c r="C751" i="23"/>
  <c r="D751" i="23"/>
  <c r="E751" i="23"/>
  <c r="F751" i="23"/>
  <c r="A752" i="23"/>
  <c r="B752" i="23"/>
  <c r="C752" i="23"/>
  <c r="D752" i="23"/>
  <c r="E752" i="23"/>
  <c r="F752" i="23"/>
  <c r="A753" i="23"/>
  <c r="B753" i="23"/>
  <c r="C753" i="23"/>
  <c r="D753" i="23"/>
  <c r="E753" i="23"/>
  <c r="F753" i="23"/>
  <c r="A754" i="23"/>
  <c r="B754" i="23"/>
  <c r="C754" i="23"/>
  <c r="D754" i="23"/>
  <c r="E754" i="23"/>
  <c r="F754" i="23"/>
  <c r="A755" i="23"/>
  <c r="B755" i="23"/>
  <c r="C755" i="23"/>
  <c r="D755" i="23"/>
  <c r="E755" i="23"/>
  <c r="F755" i="23"/>
  <c r="A756" i="23"/>
  <c r="B756" i="23"/>
  <c r="C756" i="23"/>
  <c r="D756" i="23"/>
  <c r="E756" i="23"/>
  <c r="F756" i="23"/>
  <c r="A757" i="23"/>
  <c r="B757" i="23"/>
  <c r="C757" i="23"/>
  <c r="D757" i="23"/>
  <c r="E757" i="23"/>
  <c r="F757" i="23"/>
  <c r="A758" i="23"/>
  <c r="B758" i="23"/>
  <c r="C758" i="23"/>
  <c r="D758" i="23"/>
  <c r="E758" i="23"/>
  <c r="F758" i="23"/>
  <c r="A759" i="23"/>
  <c r="B759" i="23"/>
  <c r="C759" i="23"/>
  <c r="D759" i="23"/>
  <c r="E759" i="23"/>
  <c r="F759" i="23"/>
  <c r="A760" i="23"/>
  <c r="B760" i="23"/>
  <c r="C760" i="23"/>
  <c r="D760" i="23"/>
  <c r="E760" i="23"/>
  <c r="F760" i="23"/>
  <c r="A761" i="23"/>
  <c r="B761" i="23"/>
  <c r="C761" i="23"/>
  <c r="D761" i="23"/>
  <c r="E761" i="23"/>
  <c r="F761" i="23"/>
  <c r="A762" i="23"/>
  <c r="B762" i="23"/>
  <c r="C762" i="23"/>
  <c r="D762" i="23"/>
  <c r="E762" i="23"/>
  <c r="F762" i="23"/>
  <c r="A763" i="23"/>
  <c r="B763" i="23"/>
  <c r="C763" i="23"/>
  <c r="D763" i="23"/>
  <c r="E763" i="23"/>
  <c r="F763" i="23"/>
  <c r="A764" i="23"/>
  <c r="B764" i="23"/>
  <c r="C764" i="23"/>
  <c r="D764" i="23"/>
  <c r="E764" i="23"/>
  <c r="F764" i="23"/>
  <c r="A765" i="23"/>
  <c r="B765" i="23"/>
  <c r="C765" i="23"/>
  <c r="D765" i="23"/>
  <c r="E765" i="23"/>
  <c r="F765" i="23"/>
  <c r="A766" i="23"/>
  <c r="B766" i="23"/>
  <c r="C766" i="23"/>
  <c r="D766" i="23"/>
  <c r="E766" i="23"/>
  <c r="F766" i="23"/>
  <c r="A767" i="23"/>
  <c r="B767" i="23"/>
  <c r="C767" i="23"/>
  <c r="D767" i="23"/>
  <c r="E767" i="23"/>
  <c r="F767" i="23"/>
  <c r="A768" i="23"/>
  <c r="B768" i="23"/>
  <c r="C768" i="23"/>
  <c r="D768" i="23"/>
  <c r="E768" i="23"/>
  <c r="F768" i="23"/>
  <c r="A769" i="23"/>
  <c r="B769" i="23"/>
  <c r="C769" i="23"/>
  <c r="D769" i="23"/>
  <c r="E769" i="23"/>
  <c r="F769" i="23"/>
  <c r="A770" i="23"/>
  <c r="B770" i="23"/>
  <c r="C770" i="23"/>
  <c r="D770" i="23"/>
  <c r="E770" i="23"/>
  <c r="F770" i="23"/>
  <c r="A771" i="23"/>
  <c r="B771" i="23"/>
  <c r="C771" i="23"/>
  <c r="D771" i="23"/>
  <c r="E771" i="23"/>
  <c r="F771" i="23"/>
  <c r="A772" i="23"/>
  <c r="B772" i="23"/>
  <c r="C772" i="23"/>
  <c r="D772" i="23"/>
  <c r="E772" i="23"/>
  <c r="F772" i="23"/>
  <c r="A773" i="23"/>
  <c r="B773" i="23"/>
  <c r="C773" i="23"/>
  <c r="D773" i="23"/>
  <c r="E773" i="23"/>
  <c r="F773" i="23"/>
  <c r="A774" i="23"/>
  <c r="B774" i="23"/>
  <c r="C774" i="23"/>
  <c r="D774" i="23"/>
  <c r="E774" i="23"/>
  <c r="F774" i="23"/>
  <c r="A775" i="23"/>
  <c r="B775" i="23"/>
  <c r="C775" i="23"/>
  <c r="D775" i="23"/>
  <c r="E775" i="23"/>
  <c r="F775" i="23"/>
  <c r="A776" i="23"/>
  <c r="B776" i="23"/>
  <c r="C776" i="23"/>
  <c r="D776" i="23"/>
  <c r="E776" i="23"/>
  <c r="F776" i="23"/>
  <c r="A777" i="23"/>
  <c r="B777" i="23"/>
  <c r="C777" i="23"/>
  <c r="D777" i="23"/>
  <c r="E777" i="23"/>
  <c r="F777" i="23"/>
  <c r="A778" i="23"/>
  <c r="B778" i="23"/>
  <c r="C778" i="23"/>
  <c r="D778" i="23"/>
  <c r="E778" i="23"/>
  <c r="F778" i="23"/>
  <c r="A779" i="23"/>
  <c r="B779" i="23"/>
  <c r="C779" i="23"/>
  <c r="D779" i="23"/>
  <c r="E779" i="23"/>
  <c r="F779" i="23"/>
  <c r="A780" i="23"/>
  <c r="B780" i="23"/>
  <c r="C780" i="23"/>
  <c r="D780" i="23"/>
  <c r="E780" i="23"/>
  <c r="F780" i="23"/>
  <c r="A781" i="23"/>
  <c r="B781" i="23"/>
  <c r="C781" i="23"/>
  <c r="D781" i="23"/>
  <c r="E781" i="23"/>
  <c r="F781" i="23"/>
  <c r="A782" i="23"/>
  <c r="B782" i="23"/>
  <c r="C782" i="23"/>
  <c r="D782" i="23"/>
  <c r="E782" i="23"/>
  <c r="F782" i="23"/>
  <c r="A783" i="23"/>
  <c r="B783" i="23"/>
  <c r="C783" i="23"/>
  <c r="D783" i="23"/>
  <c r="E783" i="23"/>
  <c r="F783" i="23"/>
  <c r="A784" i="23"/>
  <c r="B784" i="23"/>
  <c r="C784" i="23"/>
  <c r="D784" i="23"/>
  <c r="E784" i="23"/>
  <c r="F784" i="23"/>
  <c r="A785" i="23"/>
  <c r="B785" i="23"/>
  <c r="C785" i="23"/>
  <c r="D785" i="23"/>
  <c r="E785" i="23"/>
  <c r="F785" i="23"/>
  <c r="A786" i="23"/>
  <c r="B786" i="23"/>
  <c r="C786" i="23"/>
  <c r="D786" i="23"/>
  <c r="E786" i="23"/>
  <c r="F786" i="23"/>
  <c r="A787" i="23"/>
  <c r="B787" i="23"/>
  <c r="C787" i="23"/>
  <c r="D787" i="23"/>
  <c r="E787" i="23"/>
  <c r="F787" i="23"/>
  <c r="A788" i="23"/>
  <c r="B788" i="23"/>
  <c r="C788" i="23"/>
  <c r="D788" i="23"/>
  <c r="E788" i="23"/>
  <c r="F788" i="23"/>
  <c r="A789" i="23"/>
  <c r="B789" i="23"/>
  <c r="C789" i="23"/>
  <c r="D789" i="23"/>
  <c r="E789" i="23"/>
  <c r="F789" i="23"/>
  <c r="A790" i="23"/>
  <c r="B790" i="23"/>
  <c r="C790" i="23"/>
  <c r="D790" i="23"/>
  <c r="E790" i="23"/>
  <c r="F790" i="23"/>
  <c r="A791" i="23"/>
  <c r="B791" i="23"/>
  <c r="C791" i="23"/>
  <c r="D791" i="23"/>
  <c r="E791" i="23"/>
  <c r="F791" i="23"/>
  <c r="A792" i="23"/>
  <c r="B792" i="23"/>
  <c r="C792" i="23"/>
  <c r="D792" i="23"/>
  <c r="E792" i="23"/>
  <c r="F792" i="23"/>
  <c r="A793" i="23"/>
  <c r="B793" i="23"/>
  <c r="C793" i="23"/>
  <c r="D793" i="23"/>
  <c r="E793" i="23"/>
  <c r="F793" i="23"/>
  <c r="A794" i="23"/>
  <c r="B794" i="23"/>
  <c r="C794" i="23"/>
  <c r="D794" i="23"/>
  <c r="E794" i="23"/>
  <c r="F794" i="23"/>
  <c r="A795" i="23"/>
  <c r="B795" i="23"/>
  <c r="C795" i="23"/>
  <c r="D795" i="23"/>
  <c r="E795" i="23"/>
  <c r="F795" i="23"/>
  <c r="A796" i="23"/>
  <c r="B796" i="23"/>
  <c r="C796" i="23"/>
  <c r="D796" i="23"/>
  <c r="E796" i="23"/>
  <c r="F796" i="23"/>
  <c r="A797" i="23"/>
  <c r="B797" i="23"/>
  <c r="C797" i="23"/>
  <c r="D797" i="23"/>
  <c r="E797" i="23"/>
  <c r="F797" i="23"/>
  <c r="A798" i="23"/>
  <c r="B798" i="23"/>
  <c r="C798" i="23"/>
  <c r="D798" i="23"/>
  <c r="E798" i="23"/>
  <c r="F798" i="23"/>
  <c r="A799" i="23"/>
  <c r="B799" i="23"/>
  <c r="C799" i="23"/>
  <c r="D799" i="23"/>
  <c r="E799" i="23"/>
  <c r="F799" i="23"/>
  <c r="A800" i="23"/>
  <c r="B800" i="23"/>
  <c r="C800" i="23"/>
  <c r="D800" i="23"/>
  <c r="E800" i="23"/>
  <c r="F800" i="23"/>
  <c r="A801" i="23"/>
  <c r="B801" i="23"/>
  <c r="C801" i="23"/>
  <c r="D801" i="23"/>
  <c r="E801" i="23"/>
  <c r="F801" i="23"/>
  <c r="A802" i="23"/>
  <c r="B802" i="23"/>
  <c r="C802" i="23"/>
  <c r="D802" i="23"/>
  <c r="E802" i="23"/>
  <c r="F802" i="23"/>
  <c r="A803" i="23"/>
  <c r="B803" i="23"/>
  <c r="C803" i="23"/>
  <c r="D803" i="23"/>
  <c r="E803" i="23"/>
  <c r="F803" i="23"/>
  <c r="A804" i="23"/>
  <c r="B804" i="23"/>
  <c r="C804" i="23"/>
  <c r="D804" i="23"/>
  <c r="E804" i="23"/>
  <c r="F804" i="23"/>
  <c r="A805" i="23"/>
  <c r="B805" i="23"/>
  <c r="C805" i="23"/>
  <c r="D805" i="23"/>
  <c r="E805" i="23"/>
  <c r="F805" i="23"/>
  <c r="A806" i="23"/>
  <c r="B806" i="23"/>
  <c r="C806" i="23"/>
  <c r="D806" i="23"/>
  <c r="E806" i="23"/>
  <c r="F806" i="23"/>
  <c r="A807" i="23"/>
  <c r="B807" i="23"/>
  <c r="C807" i="23"/>
  <c r="D807" i="23"/>
  <c r="E807" i="23"/>
  <c r="F807" i="23"/>
  <c r="A808" i="23"/>
  <c r="B808" i="23"/>
  <c r="C808" i="23"/>
  <c r="D808" i="23"/>
  <c r="E808" i="23"/>
  <c r="F808" i="23"/>
  <c r="A809" i="23"/>
  <c r="B809" i="23"/>
  <c r="C809" i="23"/>
  <c r="D809" i="23"/>
  <c r="E809" i="23"/>
  <c r="F809" i="23"/>
  <c r="A810" i="23"/>
  <c r="B810" i="23"/>
  <c r="C810" i="23"/>
  <c r="D810" i="23"/>
  <c r="E810" i="23"/>
  <c r="F810" i="23"/>
  <c r="A811" i="23"/>
  <c r="B811" i="23"/>
  <c r="C811" i="23"/>
  <c r="D811" i="23"/>
  <c r="E811" i="23"/>
  <c r="F811" i="23"/>
  <c r="A812" i="23"/>
  <c r="B812" i="23"/>
  <c r="C812" i="23"/>
  <c r="D812" i="23"/>
  <c r="E812" i="23"/>
  <c r="F812" i="23"/>
  <c r="A813" i="23"/>
  <c r="B813" i="23"/>
  <c r="C813" i="23"/>
  <c r="D813" i="23"/>
  <c r="E813" i="23"/>
  <c r="F813" i="23"/>
  <c r="A814" i="23"/>
  <c r="B814" i="23"/>
  <c r="C814" i="23"/>
  <c r="D814" i="23"/>
  <c r="E814" i="23"/>
  <c r="F814" i="23"/>
  <c r="A815" i="23"/>
  <c r="B815" i="23"/>
  <c r="C815" i="23"/>
  <c r="D815" i="23"/>
  <c r="E815" i="23"/>
  <c r="F815" i="23"/>
  <c r="A816" i="23"/>
  <c r="B816" i="23"/>
  <c r="C816" i="23"/>
  <c r="D816" i="23"/>
  <c r="E816" i="23"/>
  <c r="F816" i="23"/>
  <c r="A817" i="23"/>
  <c r="B817" i="23"/>
  <c r="C817" i="23"/>
  <c r="D817" i="23"/>
  <c r="E817" i="23"/>
  <c r="F817" i="23"/>
  <c r="A818" i="23"/>
  <c r="B818" i="23"/>
  <c r="C818" i="23"/>
  <c r="D818" i="23"/>
  <c r="E818" i="23"/>
  <c r="F818" i="23"/>
  <c r="A819" i="23"/>
  <c r="B819" i="23"/>
  <c r="C819" i="23"/>
  <c r="D819" i="23"/>
  <c r="E819" i="23"/>
  <c r="F819" i="23"/>
  <c r="A820" i="23"/>
  <c r="B820" i="23"/>
  <c r="C820" i="23"/>
  <c r="D820" i="23"/>
  <c r="E820" i="23"/>
  <c r="F820" i="23"/>
  <c r="A821" i="23"/>
  <c r="B821" i="23"/>
  <c r="C821" i="23"/>
  <c r="D821" i="23"/>
  <c r="E821" i="23"/>
  <c r="F821" i="23"/>
  <c r="A822" i="23"/>
  <c r="B822" i="23"/>
  <c r="C822" i="23"/>
  <c r="D822" i="23"/>
  <c r="E822" i="23"/>
  <c r="F822" i="23"/>
  <c r="A823" i="23"/>
  <c r="B823" i="23"/>
  <c r="C823" i="23"/>
  <c r="D823" i="23"/>
  <c r="E823" i="23"/>
  <c r="F823" i="23"/>
  <c r="A824" i="23"/>
  <c r="B824" i="23"/>
  <c r="C824" i="23"/>
  <c r="D824" i="23"/>
  <c r="E824" i="23"/>
  <c r="F824" i="23"/>
  <c r="A825" i="23"/>
  <c r="B825" i="23"/>
  <c r="C825" i="23"/>
  <c r="D825" i="23"/>
  <c r="E825" i="23"/>
  <c r="F825" i="23"/>
  <c r="A826" i="23"/>
  <c r="B826" i="23"/>
  <c r="C826" i="23"/>
  <c r="D826" i="23"/>
  <c r="E826" i="23"/>
  <c r="F826" i="23"/>
  <c r="A827" i="23"/>
  <c r="B827" i="23"/>
  <c r="C827" i="23"/>
  <c r="D827" i="23"/>
  <c r="E827" i="23"/>
  <c r="F827" i="23"/>
  <c r="A828" i="23"/>
  <c r="B828" i="23"/>
  <c r="C828" i="23"/>
  <c r="D828" i="23"/>
  <c r="E828" i="23"/>
  <c r="F828" i="23"/>
  <c r="A829" i="23"/>
  <c r="B829" i="23"/>
  <c r="C829" i="23"/>
  <c r="D829" i="23"/>
  <c r="E829" i="23"/>
  <c r="F829" i="23"/>
  <c r="A830" i="23"/>
  <c r="B830" i="23"/>
  <c r="C830" i="23"/>
  <c r="D830" i="23"/>
  <c r="E830" i="23"/>
  <c r="F830" i="23"/>
  <c r="A831" i="23"/>
  <c r="B831" i="23"/>
  <c r="C831" i="23"/>
  <c r="D831" i="23"/>
  <c r="E831" i="23"/>
  <c r="F831" i="23"/>
  <c r="A832" i="23"/>
  <c r="B832" i="23"/>
  <c r="C832" i="23"/>
  <c r="D832" i="23"/>
  <c r="E832" i="23"/>
  <c r="F832" i="23"/>
  <c r="A833" i="23"/>
  <c r="B833" i="23"/>
  <c r="C833" i="23"/>
  <c r="D833" i="23"/>
  <c r="E833" i="23"/>
  <c r="F833" i="23"/>
  <c r="A834" i="23"/>
  <c r="B834" i="23"/>
  <c r="C834" i="23"/>
  <c r="D834" i="23"/>
  <c r="E834" i="23"/>
  <c r="F834" i="23"/>
  <c r="A835" i="23"/>
  <c r="B835" i="23"/>
  <c r="C835" i="23"/>
  <c r="D835" i="23"/>
  <c r="E835" i="23"/>
  <c r="F835" i="23"/>
  <c r="A836" i="23"/>
  <c r="B836" i="23"/>
  <c r="C836" i="23"/>
  <c r="D836" i="23"/>
  <c r="E836" i="23"/>
  <c r="F836" i="23"/>
  <c r="A837" i="23"/>
  <c r="B837" i="23"/>
  <c r="C837" i="23"/>
  <c r="D837" i="23"/>
  <c r="E837" i="23"/>
  <c r="F837" i="23"/>
  <c r="A838" i="23"/>
  <c r="B838" i="23"/>
  <c r="C838" i="23"/>
  <c r="D838" i="23"/>
  <c r="E838" i="23"/>
  <c r="F838" i="23"/>
  <c r="A839" i="23"/>
  <c r="B839" i="23"/>
  <c r="C839" i="23"/>
  <c r="D839" i="23"/>
  <c r="E839" i="23"/>
  <c r="F839" i="23"/>
  <c r="A840" i="23"/>
  <c r="B840" i="23"/>
  <c r="C840" i="23"/>
  <c r="D840" i="23"/>
  <c r="E840" i="23"/>
  <c r="F840" i="23"/>
  <c r="A841" i="23"/>
  <c r="B841" i="23"/>
  <c r="C841" i="23"/>
  <c r="D841" i="23"/>
  <c r="E841" i="23"/>
  <c r="F841" i="23"/>
  <c r="A842" i="23"/>
  <c r="B842" i="23"/>
  <c r="C842" i="23"/>
  <c r="D842" i="23"/>
  <c r="E842" i="23"/>
  <c r="F842" i="23"/>
  <c r="A843" i="23"/>
  <c r="B843" i="23"/>
  <c r="C843" i="23"/>
  <c r="D843" i="23"/>
  <c r="E843" i="23"/>
  <c r="F843" i="23"/>
  <c r="A844" i="23"/>
  <c r="B844" i="23"/>
  <c r="C844" i="23"/>
  <c r="D844" i="23"/>
  <c r="E844" i="23"/>
  <c r="F844" i="23"/>
  <c r="A845" i="23"/>
  <c r="B845" i="23"/>
  <c r="C845" i="23"/>
  <c r="D845" i="23"/>
  <c r="E845" i="23"/>
  <c r="F845" i="23"/>
  <c r="A846" i="23"/>
  <c r="B846" i="23"/>
  <c r="C846" i="23"/>
  <c r="D846" i="23"/>
  <c r="E846" i="23"/>
  <c r="F846" i="23"/>
  <c r="A847" i="23"/>
  <c r="B847" i="23"/>
  <c r="C847" i="23"/>
  <c r="D847" i="23"/>
  <c r="E847" i="23"/>
  <c r="F847" i="23"/>
  <c r="A848" i="23"/>
  <c r="B848" i="23"/>
  <c r="C848" i="23"/>
  <c r="D848" i="23"/>
  <c r="E848" i="23"/>
  <c r="F848" i="23"/>
  <c r="A849" i="23"/>
  <c r="B849" i="23"/>
  <c r="C849" i="23"/>
  <c r="D849" i="23"/>
  <c r="E849" i="23"/>
  <c r="F849" i="23"/>
  <c r="A850" i="23"/>
  <c r="B850" i="23"/>
  <c r="C850" i="23"/>
  <c r="D850" i="23"/>
  <c r="E850" i="23"/>
  <c r="F850" i="23"/>
  <c r="A851" i="23"/>
  <c r="B851" i="23"/>
  <c r="C851" i="23"/>
  <c r="D851" i="23"/>
  <c r="E851" i="23"/>
  <c r="F851" i="23"/>
  <c r="A852" i="23"/>
  <c r="B852" i="23"/>
  <c r="C852" i="23"/>
  <c r="D852" i="23"/>
  <c r="E852" i="23"/>
  <c r="F852" i="23"/>
  <c r="A853" i="23"/>
  <c r="B853" i="23"/>
  <c r="C853" i="23"/>
  <c r="D853" i="23"/>
  <c r="E853" i="23"/>
  <c r="F853" i="23"/>
  <c r="A854" i="23"/>
  <c r="B854" i="23"/>
  <c r="C854" i="23"/>
  <c r="D854" i="23"/>
  <c r="E854" i="23"/>
  <c r="F854" i="23"/>
  <c r="A855" i="23"/>
  <c r="B855" i="23"/>
  <c r="C855" i="23"/>
  <c r="D855" i="23"/>
  <c r="E855" i="23"/>
  <c r="F855" i="23"/>
  <c r="A856" i="23"/>
  <c r="B856" i="23"/>
  <c r="C856" i="23"/>
  <c r="D856" i="23"/>
  <c r="E856" i="23"/>
  <c r="F856" i="23"/>
  <c r="A857" i="23"/>
  <c r="B857" i="23"/>
  <c r="C857" i="23"/>
  <c r="D857" i="23"/>
  <c r="E857" i="23"/>
  <c r="F857" i="23"/>
  <c r="A858" i="23"/>
  <c r="B858" i="23"/>
  <c r="C858" i="23"/>
  <c r="D858" i="23"/>
  <c r="E858" i="23"/>
  <c r="F858" i="23"/>
  <c r="A859" i="23"/>
  <c r="B859" i="23"/>
  <c r="C859" i="23"/>
  <c r="D859" i="23"/>
  <c r="E859" i="23"/>
  <c r="F859" i="23"/>
  <c r="A860" i="23"/>
  <c r="B860" i="23"/>
  <c r="C860" i="23"/>
  <c r="D860" i="23"/>
  <c r="E860" i="23"/>
  <c r="F860" i="23"/>
  <c r="A861" i="23"/>
  <c r="B861" i="23"/>
  <c r="C861" i="23"/>
  <c r="D861" i="23"/>
  <c r="E861" i="23"/>
  <c r="F861" i="23"/>
  <c r="A862" i="23"/>
  <c r="B862" i="23"/>
  <c r="C862" i="23"/>
  <c r="D862" i="23"/>
  <c r="E862" i="23"/>
  <c r="F862" i="23"/>
  <c r="A863" i="23"/>
  <c r="B863" i="23"/>
  <c r="C863" i="23"/>
  <c r="D863" i="23"/>
  <c r="E863" i="23"/>
  <c r="F863" i="23"/>
  <c r="A864" i="23"/>
  <c r="B864" i="23"/>
  <c r="C864" i="23"/>
  <c r="D864" i="23"/>
  <c r="E864" i="23"/>
  <c r="F864" i="23"/>
  <c r="A865" i="23"/>
  <c r="B865" i="23"/>
  <c r="C865" i="23"/>
  <c r="D865" i="23"/>
  <c r="E865" i="23"/>
  <c r="F865" i="23"/>
  <c r="A866" i="23"/>
  <c r="B866" i="23"/>
  <c r="C866" i="23"/>
  <c r="D866" i="23"/>
  <c r="E866" i="23"/>
  <c r="F866" i="23"/>
  <c r="A867" i="23"/>
  <c r="B867" i="23"/>
  <c r="C867" i="23"/>
  <c r="D867" i="23"/>
  <c r="E867" i="23"/>
  <c r="F867" i="23"/>
  <c r="A868" i="23"/>
  <c r="B868" i="23"/>
  <c r="C868" i="23"/>
  <c r="D868" i="23"/>
  <c r="E868" i="23"/>
  <c r="F868" i="23"/>
  <c r="A869" i="23"/>
  <c r="B869" i="23"/>
  <c r="C869" i="23"/>
  <c r="D869" i="23"/>
  <c r="E869" i="23"/>
  <c r="F869" i="23"/>
  <c r="A870" i="23"/>
  <c r="B870" i="23"/>
  <c r="C870" i="23"/>
  <c r="D870" i="23"/>
  <c r="E870" i="23"/>
  <c r="F870" i="23"/>
  <c r="A871" i="23"/>
  <c r="B871" i="23"/>
  <c r="C871" i="23"/>
  <c r="D871" i="23"/>
  <c r="E871" i="23"/>
  <c r="F871" i="23"/>
  <c r="A872" i="23"/>
  <c r="B872" i="23"/>
  <c r="C872" i="23"/>
  <c r="D872" i="23"/>
  <c r="E872" i="23"/>
  <c r="F872" i="23"/>
  <c r="A873" i="23"/>
  <c r="B873" i="23"/>
  <c r="C873" i="23"/>
  <c r="D873" i="23"/>
  <c r="E873" i="23"/>
  <c r="F873" i="23"/>
  <c r="A874" i="23"/>
  <c r="B874" i="23"/>
  <c r="C874" i="23"/>
  <c r="D874" i="23"/>
  <c r="E874" i="23"/>
  <c r="F874" i="23"/>
  <c r="A875" i="23"/>
  <c r="B875" i="23"/>
  <c r="C875" i="23"/>
  <c r="D875" i="23"/>
  <c r="E875" i="23"/>
  <c r="F875" i="23"/>
  <c r="A876" i="23"/>
  <c r="B876" i="23"/>
  <c r="C876" i="23"/>
  <c r="D876" i="23"/>
  <c r="E876" i="23"/>
  <c r="F876" i="23"/>
  <c r="A877" i="23"/>
  <c r="B877" i="23"/>
  <c r="C877" i="23"/>
  <c r="D877" i="23"/>
  <c r="E877" i="23"/>
  <c r="F877" i="23"/>
  <c r="A878" i="23"/>
  <c r="B878" i="23"/>
  <c r="C878" i="23"/>
  <c r="D878" i="23"/>
  <c r="E878" i="23"/>
  <c r="F878" i="23"/>
  <c r="A879" i="23"/>
  <c r="B879" i="23"/>
  <c r="C879" i="23"/>
  <c r="D879" i="23"/>
  <c r="E879" i="23"/>
  <c r="F879" i="23"/>
  <c r="A880" i="23"/>
  <c r="B880" i="23"/>
  <c r="C880" i="23"/>
  <c r="D880" i="23"/>
  <c r="E880" i="23"/>
  <c r="F880" i="23"/>
  <c r="A881" i="23"/>
  <c r="B881" i="23"/>
  <c r="C881" i="23"/>
  <c r="D881" i="23"/>
  <c r="E881" i="23"/>
  <c r="F881" i="23"/>
  <c r="A882" i="23"/>
  <c r="B882" i="23"/>
  <c r="C882" i="23"/>
  <c r="D882" i="23"/>
  <c r="E882" i="23"/>
  <c r="F882" i="23"/>
  <c r="A883" i="23"/>
  <c r="B883" i="23"/>
  <c r="C883" i="23"/>
  <c r="D883" i="23"/>
  <c r="E883" i="23"/>
  <c r="F883" i="23"/>
  <c r="A884" i="23"/>
  <c r="B884" i="23"/>
  <c r="C884" i="23"/>
  <c r="D884" i="23"/>
  <c r="E884" i="23"/>
  <c r="F884" i="23"/>
  <c r="A885" i="23"/>
  <c r="B885" i="23"/>
  <c r="C885" i="23"/>
  <c r="D885" i="23"/>
  <c r="E885" i="23"/>
  <c r="F885" i="23"/>
  <c r="A886" i="23"/>
  <c r="B886" i="23"/>
  <c r="C886" i="23"/>
  <c r="D886" i="23"/>
  <c r="E886" i="23"/>
  <c r="F886" i="23"/>
  <c r="A887" i="23"/>
  <c r="B887" i="23"/>
  <c r="C887" i="23"/>
  <c r="D887" i="23"/>
  <c r="E887" i="23"/>
  <c r="F887" i="23"/>
  <c r="A888" i="23"/>
  <c r="B888" i="23"/>
  <c r="C888" i="23"/>
  <c r="D888" i="23"/>
  <c r="E888" i="23"/>
  <c r="F888" i="23"/>
  <c r="A889" i="23"/>
  <c r="B889" i="23"/>
  <c r="C889" i="23"/>
  <c r="D889" i="23"/>
  <c r="E889" i="23"/>
  <c r="F889" i="23"/>
  <c r="A890" i="23"/>
  <c r="B890" i="23"/>
  <c r="C890" i="23"/>
  <c r="D890" i="23"/>
  <c r="E890" i="23"/>
  <c r="F890" i="23"/>
  <c r="A891" i="23"/>
  <c r="B891" i="23"/>
  <c r="C891" i="23"/>
  <c r="D891" i="23"/>
  <c r="E891" i="23"/>
  <c r="F891" i="23"/>
  <c r="A892" i="23"/>
  <c r="B892" i="23"/>
  <c r="C892" i="23"/>
  <c r="D892" i="23"/>
  <c r="E892" i="23"/>
  <c r="F892" i="23"/>
  <c r="A893" i="23"/>
  <c r="B893" i="23"/>
  <c r="C893" i="23"/>
  <c r="D893" i="23"/>
  <c r="E893" i="23"/>
  <c r="F893" i="23"/>
  <c r="A894" i="23"/>
  <c r="B894" i="23"/>
  <c r="C894" i="23"/>
  <c r="D894" i="23"/>
  <c r="E894" i="23"/>
  <c r="F894" i="23"/>
  <c r="A895" i="23"/>
  <c r="B895" i="23"/>
  <c r="C895" i="23"/>
  <c r="D895" i="23"/>
  <c r="E895" i="23"/>
  <c r="F895" i="23"/>
  <c r="A896" i="23"/>
  <c r="B896" i="23"/>
  <c r="C896" i="23"/>
  <c r="D896" i="23"/>
  <c r="E896" i="23"/>
  <c r="F896" i="23"/>
  <c r="A897" i="23"/>
  <c r="B897" i="23"/>
  <c r="C897" i="23"/>
  <c r="D897" i="23"/>
  <c r="E897" i="23"/>
  <c r="F897" i="23"/>
  <c r="A898" i="23"/>
  <c r="B898" i="23"/>
  <c r="C898" i="23"/>
  <c r="D898" i="23"/>
  <c r="E898" i="23"/>
  <c r="F898" i="23"/>
  <c r="A899" i="23"/>
  <c r="B899" i="23"/>
  <c r="C899" i="23"/>
  <c r="D899" i="23"/>
  <c r="E899" i="23"/>
  <c r="F899" i="23"/>
  <c r="A900" i="23"/>
  <c r="B900" i="23"/>
  <c r="C900" i="23"/>
  <c r="D900" i="23"/>
  <c r="E900" i="23"/>
  <c r="F900" i="23"/>
  <c r="A901" i="23"/>
  <c r="B901" i="23"/>
  <c r="C901" i="23"/>
  <c r="D901" i="23"/>
  <c r="E901" i="23"/>
  <c r="F901" i="23"/>
  <c r="A902" i="23"/>
  <c r="B902" i="23"/>
  <c r="C902" i="23"/>
  <c r="D902" i="23"/>
  <c r="E902" i="23"/>
  <c r="F902" i="23"/>
  <c r="A903" i="23"/>
  <c r="B903" i="23"/>
  <c r="C903" i="23"/>
  <c r="D903" i="23"/>
  <c r="E903" i="23"/>
  <c r="F903" i="23"/>
  <c r="A904" i="23"/>
  <c r="B904" i="23"/>
  <c r="C904" i="23"/>
  <c r="D904" i="23"/>
  <c r="E904" i="23"/>
  <c r="F904" i="23"/>
  <c r="A905" i="23"/>
  <c r="B905" i="23"/>
  <c r="C905" i="23"/>
  <c r="D905" i="23"/>
  <c r="E905" i="23"/>
  <c r="F905" i="23"/>
  <c r="A906" i="23"/>
  <c r="B906" i="23"/>
  <c r="C906" i="23"/>
  <c r="D906" i="23"/>
  <c r="E906" i="23"/>
  <c r="F906" i="23"/>
  <c r="A907" i="23"/>
  <c r="B907" i="23"/>
  <c r="C907" i="23"/>
  <c r="D907" i="23"/>
  <c r="E907" i="23"/>
  <c r="F907" i="23"/>
  <c r="A908" i="23"/>
  <c r="B908" i="23"/>
  <c r="C908" i="23"/>
  <c r="D908" i="23"/>
  <c r="E908" i="23"/>
  <c r="F908" i="23"/>
  <c r="A909" i="23"/>
  <c r="B909" i="23"/>
  <c r="C909" i="23"/>
  <c r="D909" i="23"/>
  <c r="E909" i="23"/>
  <c r="F909" i="23"/>
  <c r="A910" i="23"/>
  <c r="B910" i="23"/>
  <c r="C910" i="23"/>
  <c r="D910" i="23"/>
  <c r="E910" i="23"/>
  <c r="F910" i="23"/>
  <c r="A911" i="23"/>
  <c r="B911" i="23"/>
  <c r="C911" i="23"/>
  <c r="D911" i="23"/>
  <c r="E911" i="23"/>
  <c r="F911" i="23"/>
  <c r="A912" i="23"/>
  <c r="B912" i="23"/>
  <c r="C912" i="23"/>
  <c r="D912" i="23"/>
  <c r="E912" i="23"/>
  <c r="F912" i="23"/>
  <c r="A913" i="23"/>
  <c r="B913" i="23"/>
  <c r="C913" i="23"/>
  <c r="D913" i="23"/>
  <c r="E913" i="23"/>
  <c r="F913" i="23"/>
  <c r="A914" i="23"/>
  <c r="B914" i="23"/>
  <c r="C914" i="23"/>
  <c r="D914" i="23"/>
  <c r="E914" i="23"/>
  <c r="F914" i="23"/>
  <c r="A915" i="23"/>
  <c r="B915" i="23"/>
  <c r="C915" i="23"/>
  <c r="D915" i="23"/>
  <c r="E915" i="23"/>
  <c r="F915" i="23"/>
  <c r="A916" i="23"/>
  <c r="B916" i="23"/>
  <c r="C916" i="23"/>
  <c r="D916" i="23"/>
  <c r="E916" i="23"/>
  <c r="F916" i="23"/>
  <c r="A917" i="23"/>
  <c r="B917" i="23"/>
  <c r="C917" i="23"/>
  <c r="D917" i="23"/>
  <c r="E917" i="23"/>
  <c r="F917" i="23"/>
  <c r="A918" i="23"/>
  <c r="B918" i="23"/>
  <c r="C918" i="23"/>
  <c r="D918" i="23"/>
  <c r="E918" i="23"/>
  <c r="F918" i="23"/>
  <c r="A919" i="23"/>
  <c r="B919" i="23"/>
  <c r="C919" i="23"/>
  <c r="D919" i="23"/>
  <c r="E919" i="23"/>
  <c r="F919" i="23"/>
  <c r="A920" i="23"/>
  <c r="B920" i="23"/>
  <c r="C920" i="23"/>
  <c r="D920" i="23"/>
  <c r="E920" i="23"/>
  <c r="F920" i="23"/>
  <c r="A921" i="23"/>
  <c r="B921" i="23"/>
  <c r="C921" i="23"/>
  <c r="D921" i="23"/>
  <c r="E921" i="23"/>
  <c r="F921" i="23"/>
  <c r="A922" i="23"/>
  <c r="B922" i="23"/>
  <c r="C922" i="23"/>
  <c r="D922" i="23"/>
  <c r="E922" i="23"/>
  <c r="F922" i="23"/>
  <c r="A923" i="23"/>
  <c r="B923" i="23"/>
  <c r="C923" i="23"/>
  <c r="D923" i="23"/>
  <c r="E923" i="23"/>
  <c r="F923" i="23"/>
  <c r="A924" i="23"/>
  <c r="B924" i="23"/>
  <c r="C924" i="23"/>
  <c r="D924" i="23"/>
  <c r="E924" i="23"/>
  <c r="F924" i="23"/>
  <c r="A925" i="23"/>
  <c r="B925" i="23"/>
  <c r="C925" i="23"/>
  <c r="D925" i="23"/>
  <c r="E925" i="23"/>
  <c r="F925" i="23"/>
  <c r="A926" i="23"/>
  <c r="B926" i="23"/>
  <c r="C926" i="23"/>
  <c r="D926" i="23"/>
  <c r="E926" i="23"/>
  <c r="F926" i="23"/>
  <c r="A927" i="23"/>
  <c r="B927" i="23"/>
  <c r="C927" i="23"/>
  <c r="D927" i="23"/>
  <c r="E927" i="23"/>
  <c r="F927" i="23"/>
  <c r="A928" i="23"/>
  <c r="B928" i="23"/>
  <c r="C928" i="23"/>
  <c r="D928" i="23"/>
  <c r="E928" i="23"/>
  <c r="F928" i="23"/>
  <c r="A929" i="23"/>
  <c r="B929" i="23"/>
  <c r="C929" i="23"/>
  <c r="D929" i="23"/>
  <c r="E929" i="23"/>
  <c r="F929" i="23"/>
  <c r="A930" i="23"/>
  <c r="B930" i="23"/>
  <c r="C930" i="23"/>
  <c r="D930" i="23"/>
  <c r="E930" i="23"/>
  <c r="F930" i="23"/>
  <c r="A931" i="23"/>
  <c r="B931" i="23"/>
  <c r="C931" i="23"/>
  <c r="D931" i="23"/>
  <c r="E931" i="23"/>
  <c r="F931" i="23"/>
  <c r="A932" i="23"/>
  <c r="B932" i="23"/>
  <c r="C932" i="23"/>
  <c r="D932" i="23"/>
  <c r="E932" i="23"/>
  <c r="F932" i="23"/>
  <c r="A933" i="23"/>
  <c r="B933" i="23"/>
  <c r="C933" i="23"/>
  <c r="D933" i="23"/>
  <c r="E933" i="23"/>
  <c r="F933" i="23"/>
  <c r="A934" i="23"/>
  <c r="B934" i="23"/>
  <c r="C934" i="23"/>
  <c r="D934" i="23"/>
  <c r="E934" i="23"/>
  <c r="F934" i="23"/>
  <c r="A935" i="23"/>
  <c r="B935" i="23"/>
  <c r="C935" i="23"/>
  <c r="D935" i="23"/>
  <c r="E935" i="23"/>
  <c r="F935" i="23"/>
  <c r="A936" i="23"/>
  <c r="B936" i="23"/>
  <c r="C936" i="23"/>
  <c r="D936" i="23"/>
  <c r="E936" i="23"/>
  <c r="F936" i="23"/>
  <c r="A937" i="23"/>
  <c r="B937" i="23"/>
  <c r="C937" i="23"/>
  <c r="D937" i="23"/>
  <c r="E937" i="23"/>
  <c r="F937" i="23"/>
  <c r="A938" i="23"/>
  <c r="B938" i="23"/>
  <c r="C938" i="23"/>
  <c r="D938" i="23"/>
  <c r="E938" i="23"/>
  <c r="F938" i="23"/>
  <c r="A939" i="23"/>
  <c r="B939" i="23"/>
  <c r="C939" i="23"/>
  <c r="D939" i="23"/>
  <c r="E939" i="23"/>
  <c r="F939" i="23"/>
  <c r="A940" i="23"/>
  <c r="B940" i="23"/>
  <c r="C940" i="23"/>
  <c r="D940" i="23"/>
  <c r="E940" i="23"/>
  <c r="F940" i="23"/>
  <c r="A941" i="23"/>
  <c r="B941" i="23"/>
  <c r="C941" i="23"/>
  <c r="D941" i="23"/>
  <c r="E941" i="23"/>
  <c r="F941" i="23"/>
  <c r="A942" i="23"/>
  <c r="B942" i="23"/>
  <c r="C942" i="23"/>
  <c r="D942" i="23"/>
  <c r="E942" i="23"/>
  <c r="F942" i="23"/>
  <c r="A943" i="23"/>
  <c r="B943" i="23"/>
  <c r="C943" i="23"/>
  <c r="D943" i="23"/>
  <c r="E943" i="23"/>
  <c r="F943" i="23"/>
  <c r="A944" i="23"/>
  <c r="B944" i="23"/>
  <c r="C944" i="23"/>
  <c r="D944" i="23"/>
  <c r="E944" i="23"/>
  <c r="F944" i="23"/>
  <c r="A945" i="23"/>
  <c r="B945" i="23"/>
  <c r="C945" i="23"/>
  <c r="D945" i="23"/>
  <c r="E945" i="23"/>
  <c r="F945" i="23"/>
  <c r="A946" i="23"/>
  <c r="B946" i="23"/>
  <c r="C946" i="23"/>
  <c r="D946" i="23"/>
  <c r="E946" i="23"/>
  <c r="F946" i="23"/>
  <c r="A947" i="23"/>
  <c r="B947" i="23"/>
  <c r="C947" i="23"/>
  <c r="D947" i="23"/>
  <c r="E947" i="23"/>
  <c r="F947" i="23"/>
  <c r="A948" i="23"/>
  <c r="B948" i="23"/>
  <c r="C948" i="23"/>
  <c r="D948" i="23"/>
  <c r="E948" i="23"/>
  <c r="F948" i="23"/>
  <c r="A949" i="23"/>
  <c r="B949" i="23"/>
  <c r="C949" i="23"/>
  <c r="D949" i="23"/>
  <c r="E949" i="23"/>
  <c r="F949" i="23"/>
  <c r="A950" i="23"/>
  <c r="B950" i="23"/>
  <c r="C950" i="23"/>
  <c r="D950" i="23"/>
  <c r="E950" i="23"/>
  <c r="F950" i="23"/>
  <c r="A951" i="23"/>
  <c r="B951" i="23"/>
  <c r="C951" i="23"/>
  <c r="D951" i="23"/>
  <c r="E951" i="23"/>
  <c r="F951" i="23"/>
  <c r="A952" i="23"/>
  <c r="B952" i="23"/>
  <c r="C952" i="23"/>
  <c r="D952" i="23"/>
  <c r="E952" i="23"/>
  <c r="F952" i="23"/>
  <c r="A953" i="23"/>
  <c r="B953" i="23"/>
  <c r="C953" i="23"/>
  <c r="D953" i="23"/>
  <c r="E953" i="23"/>
  <c r="F953" i="23"/>
  <c r="A954" i="23"/>
  <c r="B954" i="23"/>
  <c r="C954" i="23"/>
  <c r="D954" i="23"/>
  <c r="E954" i="23"/>
  <c r="F954" i="23"/>
  <c r="A955" i="23"/>
  <c r="B955" i="23"/>
  <c r="C955" i="23"/>
  <c r="D955" i="23"/>
  <c r="E955" i="23"/>
  <c r="F955" i="23"/>
  <c r="A956" i="23"/>
  <c r="B956" i="23"/>
  <c r="C956" i="23"/>
  <c r="D956" i="23"/>
  <c r="E956" i="23"/>
  <c r="F956" i="23"/>
  <c r="A957" i="23"/>
  <c r="B957" i="23"/>
  <c r="C957" i="23"/>
  <c r="D957" i="23"/>
  <c r="E957" i="23"/>
  <c r="F957" i="23"/>
  <c r="A958" i="23"/>
  <c r="B958" i="23"/>
  <c r="C958" i="23"/>
  <c r="D958" i="23"/>
  <c r="E958" i="23"/>
  <c r="F958" i="23"/>
  <c r="A959" i="23"/>
  <c r="B959" i="23"/>
  <c r="C959" i="23"/>
  <c r="D959" i="23"/>
  <c r="E959" i="23"/>
  <c r="F959" i="23"/>
  <c r="A960" i="23"/>
  <c r="B960" i="23"/>
  <c r="C960" i="23"/>
  <c r="D960" i="23"/>
  <c r="E960" i="23"/>
  <c r="F960" i="23"/>
  <c r="A961" i="23"/>
  <c r="B961" i="23"/>
  <c r="C961" i="23"/>
  <c r="D961" i="23"/>
  <c r="E961" i="23"/>
  <c r="F961" i="23"/>
  <c r="A962" i="23"/>
  <c r="B962" i="23"/>
  <c r="C962" i="23"/>
  <c r="D962" i="23"/>
  <c r="E962" i="23"/>
  <c r="F962" i="23"/>
  <c r="A963" i="23"/>
  <c r="B963" i="23"/>
  <c r="C963" i="23"/>
  <c r="D963" i="23"/>
  <c r="E963" i="23"/>
  <c r="F963" i="23"/>
  <c r="A964" i="23"/>
  <c r="B964" i="23"/>
  <c r="C964" i="23"/>
  <c r="D964" i="23"/>
  <c r="E964" i="23"/>
  <c r="F964" i="23"/>
  <c r="A965" i="23"/>
  <c r="B965" i="23"/>
  <c r="C965" i="23"/>
  <c r="D965" i="23"/>
  <c r="E965" i="23"/>
  <c r="F965" i="23"/>
  <c r="A966" i="23"/>
  <c r="B966" i="23"/>
  <c r="C966" i="23"/>
  <c r="D966" i="23"/>
  <c r="E966" i="23"/>
  <c r="F966" i="23"/>
  <c r="A967" i="23"/>
  <c r="B967" i="23"/>
  <c r="C967" i="23"/>
  <c r="D967" i="23"/>
  <c r="E967" i="23"/>
  <c r="F967" i="23"/>
  <c r="A968" i="23"/>
  <c r="B968" i="23"/>
  <c r="C968" i="23"/>
  <c r="D968" i="23"/>
  <c r="E968" i="23"/>
  <c r="F968" i="23"/>
  <c r="A969" i="23"/>
  <c r="B969" i="23"/>
  <c r="C969" i="23"/>
  <c r="D969" i="23"/>
  <c r="E969" i="23"/>
  <c r="F969" i="23"/>
  <c r="A970" i="23"/>
  <c r="B970" i="23"/>
  <c r="C970" i="23"/>
  <c r="D970" i="23"/>
  <c r="E970" i="23"/>
  <c r="F970" i="23"/>
  <c r="A971" i="23"/>
  <c r="B971" i="23"/>
  <c r="C971" i="23"/>
  <c r="D971" i="23"/>
  <c r="E971" i="23"/>
  <c r="F971" i="23"/>
  <c r="A972" i="23"/>
  <c r="B972" i="23"/>
  <c r="C972" i="23"/>
  <c r="D972" i="23"/>
  <c r="E972" i="23"/>
  <c r="F972" i="23"/>
  <c r="A973" i="23"/>
  <c r="B973" i="23"/>
  <c r="C973" i="23"/>
  <c r="D973" i="23"/>
  <c r="E973" i="23"/>
  <c r="F973" i="23"/>
  <c r="A974" i="23"/>
  <c r="B974" i="23"/>
  <c r="C974" i="23"/>
  <c r="D974" i="23"/>
  <c r="E974" i="23"/>
  <c r="F974" i="23"/>
  <c r="A975" i="23"/>
  <c r="B975" i="23"/>
  <c r="C975" i="23"/>
  <c r="D975" i="23"/>
  <c r="E975" i="23"/>
  <c r="F975" i="23"/>
  <c r="A976" i="23"/>
  <c r="B976" i="23"/>
  <c r="C976" i="23"/>
  <c r="D976" i="23"/>
  <c r="E976" i="23"/>
  <c r="F976" i="23"/>
  <c r="A977" i="23"/>
  <c r="B977" i="23"/>
  <c r="C977" i="23"/>
  <c r="D977" i="23"/>
  <c r="E977" i="23"/>
  <c r="F977" i="23"/>
  <c r="A978" i="23"/>
  <c r="B978" i="23"/>
  <c r="C978" i="23"/>
  <c r="D978" i="23"/>
  <c r="E978" i="23"/>
  <c r="F978" i="23"/>
  <c r="A979" i="23"/>
  <c r="B979" i="23"/>
  <c r="C979" i="23"/>
  <c r="D979" i="23"/>
  <c r="E979" i="23"/>
  <c r="F979" i="23"/>
  <c r="A980" i="23"/>
  <c r="B980" i="23"/>
  <c r="C980" i="23"/>
  <c r="D980" i="23"/>
  <c r="E980" i="23"/>
  <c r="F980" i="23"/>
  <c r="A981" i="23"/>
  <c r="B981" i="23"/>
  <c r="C981" i="23"/>
  <c r="D981" i="23"/>
  <c r="E981" i="23"/>
  <c r="F981" i="23"/>
  <c r="A982" i="23"/>
  <c r="B982" i="23"/>
  <c r="C982" i="23"/>
  <c r="D982" i="23"/>
  <c r="E982" i="23"/>
  <c r="F982" i="23"/>
  <c r="A983" i="23"/>
  <c r="B983" i="23"/>
  <c r="C983" i="23"/>
  <c r="D983" i="23"/>
  <c r="E983" i="23"/>
  <c r="F983" i="23"/>
  <c r="A984" i="23"/>
  <c r="B984" i="23"/>
  <c r="C984" i="23"/>
  <c r="D984" i="23"/>
  <c r="E984" i="23"/>
  <c r="F984" i="23"/>
  <c r="A985" i="23"/>
  <c r="B985" i="23"/>
  <c r="C985" i="23"/>
  <c r="D985" i="23"/>
  <c r="E985" i="23"/>
  <c r="F985" i="23"/>
  <c r="A986" i="23"/>
  <c r="B986" i="23"/>
  <c r="C986" i="23"/>
  <c r="D986" i="23"/>
  <c r="E986" i="23"/>
  <c r="F986" i="23"/>
  <c r="A987" i="23"/>
  <c r="B987" i="23"/>
  <c r="C987" i="23"/>
  <c r="D987" i="23"/>
  <c r="E987" i="23"/>
  <c r="F987" i="23"/>
  <c r="A988" i="23"/>
  <c r="B988" i="23"/>
  <c r="C988" i="23"/>
  <c r="D988" i="23"/>
  <c r="E988" i="23"/>
  <c r="F988" i="23"/>
  <c r="A989" i="23"/>
  <c r="B989" i="23"/>
  <c r="C989" i="23"/>
  <c r="D989" i="23"/>
  <c r="E989" i="23"/>
  <c r="F989" i="23"/>
  <c r="A990" i="23"/>
  <c r="B990" i="23"/>
  <c r="C990" i="23"/>
  <c r="D990" i="23"/>
  <c r="E990" i="23"/>
  <c r="F990" i="23"/>
  <c r="A991" i="23"/>
  <c r="B991" i="23"/>
  <c r="C991" i="23"/>
  <c r="D991" i="23"/>
  <c r="E991" i="23"/>
  <c r="F991" i="23"/>
  <c r="A992" i="23"/>
  <c r="B992" i="23"/>
  <c r="C992" i="23"/>
  <c r="D992" i="23"/>
  <c r="E992" i="23"/>
  <c r="F992" i="23"/>
  <c r="A993" i="23"/>
  <c r="B993" i="23"/>
  <c r="C993" i="23"/>
  <c r="D993" i="23"/>
  <c r="E993" i="23"/>
  <c r="F993" i="23"/>
  <c r="A994" i="23"/>
  <c r="B994" i="23"/>
  <c r="C994" i="23"/>
  <c r="D994" i="23"/>
  <c r="E994" i="23"/>
  <c r="F994" i="23"/>
  <c r="A995" i="23"/>
  <c r="B995" i="23"/>
  <c r="C995" i="23"/>
  <c r="D995" i="23"/>
  <c r="E995" i="23"/>
  <c r="F995" i="23"/>
  <c r="A996" i="23"/>
  <c r="B996" i="23"/>
  <c r="C996" i="23"/>
  <c r="D996" i="23"/>
  <c r="E996" i="23"/>
  <c r="F996" i="23"/>
  <c r="A997" i="23"/>
  <c r="B997" i="23"/>
  <c r="C997" i="23"/>
  <c r="D997" i="23"/>
  <c r="E997" i="23"/>
  <c r="F997" i="23"/>
  <c r="A998" i="23"/>
  <c r="B998" i="23"/>
  <c r="C998" i="23"/>
  <c r="D998" i="23"/>
  <c r="E998" i="23"/>
  <c r="F998" i="23"/>
  <c r="A999" i="23"/>
  <c r="B999" i="23"/>
  <c r="C999" i="23"/>
  <c r="D999" i="23"/>
  <c r="E999" i="23"/>
  <c r="F999" i="23"/>
  <c r="A1000" i="23"/>
  <c r="B1000" i="23"/>
  <c r="C1000" i="23"/>
  <c r="D1000" i="23"/>
  <c r="E1000" i="23"/>
  <c r="F1000" i="23"/>
  <c r="A1001" i="23"/>
  <c r="B1001" i="23"/>
  <c r="C1001" i="23"/>
  <c r="D1001" i="23"/>
  <c r="E1001" i="23"/>
  <c r="F1001" i="23"/>
  <c r="A1002" i="23"/>
  <c r="B1002" i="23"/>
  <c r="C1002" i="23"/>
  <c r="D1002" i="23"/>
  <c r="E1002" i="23"/>
  <c r="F1002" i="23"/>
  <c r="A1003" i="23"/>
  <c r="B1003" i="23"/>
  <c r="C1003" i="23"/>
  <c r="D1003" i="23"/>
  <c r="E1003" i="23"/>
  <c r="F1003" i="23"/>
  <c r="A1004" i="23"/>
  <c r="B1004" i="23"/>
  <c r="C1004" i="23"/>
  <c r="D1004" i="23"/>
  <c r="E1004" i="23"/>
  <c r="F1004" i="23"/>
  <c r="A1005" i="23"/>
  <c r="B1005" i="23"/>
  <c r="C1005" i="23"/>
  <c r="D1005" i="23"/>
  <c r="E1005" i="23"/>
  <c r="F1005" i="23"/>
  <c r="A1006" i="23"/>
  <c r="B1006" i="23"/>
  <c r="C1006" i="23"/>
  <c r="D1006" i="23"/>
  <c r="E1006" i="23"/>
  <c r="F1006" i="23"/>
  <c r="A1007" i="23"/>
  <c r="B1007" i="23"/>
  <c r="C1007" i="23"/>
  <c r="D1007" i="23"/>
  <c r="E1007" i="23"/>
  <c r="F1007" i="23"/>
  <c r="A1008" i="23"/>
  <c r="B1008" i="23"/>
  <c r="C1008" i="23"/>
  <c r="D1008" i="23"/>
  <c r="E1008" i="23"/>
  <c r="F1008" i="23"/>
  <c r="A1009" i="23"/>
  <c r="B1009" i="23"/>
  <c r="C1009" i="23"/>
  <c r="D1009" i="23"/>
  <c r="E1009" i="23"/>
  <c r="F1009" i="23"/>
  <c r="A1010" i="23"/>
  <c r="B1010" i="23"/>
  <c r="C1010" i="23"/>
  <c r="D1010" i="23"/>
  <c r="E1010" i="23"/>
  <c r="F1010" i="23"/>
  <c r="A1011" i="23"/>
  <c r="B1011" i="23"/>
  <c r="C1011" i="23"/>
  <c r="D1011" i="23"/>
  <c r="E1011" i="23"/>
  <c r="F1011" i="23"/>
  <c r="A1012" i="23"/>
  <c r="B1012" i="23"/>
  <c r="C1012" i="23"/>
  <c r="D1012" i="23"/>
  <c r="E1012" i="23"/>
  <c r="F1012" i="23"/>
  <c r="A1013" i="23"/>
  <c r="B1013" i="23"/>
  <c r="C1013" i="23"/>
  <c r="D1013" i="23"/>
  <c r="E1013" i="23"/>
  <c r="F1013" i="23"/>
  <c r="A1014" i="23"/>
  <c r="B1014" i="23"/>
  <c r="C1014" i="23"/>
  <c r="D1014" i="23"/>
  <c r="E1014" i="23"/>
  <c r="F1014" i="23"/>
  <c r="A1015" i="23"/>
  <c r="B1015" i="23"/>
  <c r="C1015" i="23"/>
  <c r="D1015" i="23"/>
  <c r="E1015" i="23"/>
  <c r="F1015" i="23"/>
  <c r="A1016" i="23"/>
  <c r="B1016" i="23"/>
  <c r="C1016" i="23"/>
  <c r="D1016" i="23"/>
  <c r="E1016" i="23"/>
  <c r="F1016" i="23"/>
  <c r="A1017" i="23"/>
  <c r="B1017" i="23"/>
  <c r="C1017" i="23"/>
  <c r="D1017" i="23"/>
  <c r="E1017" i="23"/>
  <c r="F1017" i="23"/>
  <c r="A1018" i="23"/>
  <c r="B1018" i="23"/>
  <c r="C1018" i="23"/>
  <c r="D1018" i="23"/>
  <c r="E1018" i="23"/>
  <c r="F1018" i="23"/>
  <c r="A1019" i="23"/>
  <c r="B1019" i="23"/>
  <c r="C1019" i="23"/>
  <c r="D1019" i="23"/>
  <c r="E1019" i="23"/>
  <c r="F1019" i="23"/>
  <c r="A1020" i="23"/>
  <c r="B1020" i="23"/>
  <c r="C1020" i="23"/>
  <c r="D1020" i="23"/>
  <c r="E1020" i="23"/>
  <c r="F1020" i="23"/>
  <c r="A1021" i="23"/>
  <c r="B1021" i="23"/>
  <c r="C1021" i="23"/>
  <c r="D1021" i="23"/>
  <c r="E1021" i="23"/>
  <c r="F1021" i="23"/>
  <c r="A1022" i="23"/>
  <c r="B1022" i="23"/>
  <c r="C1022" i="23"/>
  <c r="D1022" i="23"/>
  <c r="E1022" i="23"/>
  <c r="F1022" i="23"/>
  <c r="A1023" i="23"/>
  <c r="B1023" i="23"/>
  <c r="C1023" i="23"/>
  <c r="D1023" i="23"/>
  <c r="E1023" i="23"/>
  <c r="F1023" i="23"/>
  <c r="A1024" i="23"/>
  <c r="B1024" i="23"/>
  <c r="C1024" i="23"/>
  <c r="D1024" i="23"/>
  <c r="E1024" i="23"/>
  <c r="F1024" i="23"/>
  <c r="A1025" i="23"/>
  <c r="B1025" i="23"/>
  <c r="C1025" i="23"/>
  <c r="D1025" i="23"/>
  <c r="E1025" i="23"/>
  <c r="F1025" i="23"/>
  <c r="A1026" i="23"/>
  <c r="B1026" i="23"/>
  <c r="C1026" i="23"/>
  <c r="D1026" i="23"/>
  <c r="E1026" i="23"/>
  <c r="F1026" i="23"/>
  <c r="A1027" i="23"/>
  <c r="B1027" i="23"/>
  <c r="C1027" i="23"/>
  <c r="D1027" i="23"/>
  <c r="E1027" i="23"/>
  <c r="F1027" i="23"/>
  <c r="A1028" i="23"/>
  <c r="B1028" i="23"/>
  <c r="C1028" i="23"/>
  <c r="D1028" i="23"/>
  <c r="E1028" i="23"/>
  <c r="F1028" i="23"/>
  <c r="A1029" i="23"/>
  <c r="B1029" i="23"/>
  <c r="C1029" i="23"/>
  <c r="D1029" i="23"/>
  <c r="E1029" i="23"/>
  <c r="F1029" i="23"/>
  <c r="A1030" i="23"/>
  <c r="B1030" i="23"/>
  <c r="C1030" i="23"/>
  <c r="D1030" i="23"/>
  <c r="E1030" i="23"/>
  <c r="F1030" i="23"/>
  <c r="A1031" i="23"/>
  <c r="B1031" i="23"/>
  <c r="C1031" i="23"/>
  <c r="D1031" i="23"/>
  <c r="E1031" i="23"/>
  <c r="F1031" i="23"/>
  <c r="A1032" i="23"/>
  <c r="B1032" i="23"/>
  <c r="C1032" i="23"/>
  <c r="D1032" i="23"/>
  <c r="E1032" i="23"/>
  <c r="F1032" i="23"/>
  <c r="A1033" i="23"/>
  <c r="B1033" i="23"/>
  <c r="C1033" i="23"/>
  <c r="D1033" i="23"/>
  <c r="E1033" i="23"/>
  <c r="F1033" i="23"/>
  <c r="A1034" i="23"/>
  <c r="B1034" i="23"/>
  <c r="C1034" i="23"/>
  <c r="D1034" i="23"/>
  <c r="E1034" i="23"/>
  <c r="F1034" i="23"/>
  <c r="A1035" i="23"/>
  <c r="B1035" i="23"/>
  <c r="C1035" i="23"/>
  <c r="D1035" i="23"/>
  <c r="E1035" i="23"/>
  <c r="F1035" i="23"/>
  <c r="A1036" i="23"/>
  <c r="B1036" i="23"/>
  <c r="C1036" i="23"/>
  <c r="D1036" i="23"/>
  <c r="E1036" i="23"/>
  <c r="F1036" i="23"/>
  <c r="A1037" i="23"/>
  <c r="B1037" i="23"/>
  <c r="C1037" i="23"/>
  <c r="D1037" i="23"/>
  <c r="E1037" i="23"/>
  <c r="F1037" i="23"/>
  <c r="A1038" i="23"/>
  <c r="B1038" i="23"/>
  <c r="C1038" i="23"/>
  <c r="D1038" i="23"/>
  <c r="E1038" i="23"/>
  <c r="F1038" i="23"/>
  <c r="A1039" i="23"/>
  <c r="B1039" i="23"/>
  <c r="C1039" i="23"/>
  <c r="D1039" i="23"/>
  <c r="E1039" i="23"/>
  <c r="F1039" i="23"/>
  <c r="A1040" i="23"/>
  <c r="B1040" i="23"/>
  <c r="C1040" i="23"/>
  <c r="D1040" i="23"/>
  <c r="E1040" i="23"/>
  <c r="F1040" i="23"/>
  <c r="A1041" i="23"/>
  <c r="B1041" i="23"/>
  <c r="C1041" i="23"/>
  <c r="D1041" i="23"/>
  <c r="E1041" i="23"/>
  <c r="F1041" i="23"/>
  <c r="A1042" i="23"/>
  <c r="B1042" i="23"/>
  <c r="C1042" i="23"/>
  <c r="D1042" i="23"/>
  <c r="E1042" i="23"/>
  <c r="F1042" i="23"/>
  <c r="A1043" i="23"/>
  <c r="B1043" i="23"/>
  <c r="C1043" i="23"/>
  <c r="D1043" i="23"/>
  <c r="E1043" i="23"/>
  <c r="F1043" i="23"/>
  <c r="A1044" i="23"/>
  <c r="B1044" i="23"/>
  <c r="C1044" i="23"/>
  <c r="D1044" i="23"/>
  <c r="E1044" i="23"/>
  <c r="F1044" i="23"/>
  <c r="A1045" i="23"/>
  <c r="B1045" i="23"/>
  <c r="C1045" i="23"/>
  <c r="D1045" i="23"/>
  <c r="E1045" i="23"/>
  <c r="F1045" i="23"/>
  <c r="A12" i="23"/>
  <c r="B12" i="23"/>
  <c r="C12" i="23"/>
  <c r="D12" i="23"/>
  <c r="E12" i="23"/>
  <c r="F12" i="23"/>
  <c r="A13" i="23"/>
  <c r="B13" i="23"/>
  <c r="C13" i="23"/>
  <c r="D13" i="23"/>
  <c r="E13" i="23"/>
  <c r="F13" i="23"/>
  <c r="A14" i="23"/>
  <c r="B14" i="23"/>
  <c r="C14" i="23"/>
  <c r="D14" i="23"/>
  <c r="E14" i="23"/>
  <c r="F14" i="23"/>
  <c r="A15" i="23"/>
  <c r="B15" i="23"/>
  <c r="C15" i="23"/>
  <c r="D15" i="23"/>
  <c r="E15" i="23"/>
  <c r="F15" i="23"/>
  <c r="A16" i="23"/>
  <c r="B16" i="23"/>
  <c r="C16" i="23"/>
  <c r="D16" i="23"/>
  <c r="E16" i="23"/>
  <c r="F16" i="23"/>
  <c r="A17" i="23"/>
  <c r="B17" i="23"/>
  <c r="C17" i="23"/>
  <c r="D17" i="23"/>
  <c r="E17" i="23"/>
  <c r="F17" i="23"/>
  <c r="A18" i="23"/>
  <c r="B18" i="23"/>
  <c r="C18" i="23"/>
  <c r="D18" i="23"/>
  <c r="E18" i="23"/>
  <c r="F18" i="23"/>
  <c r="B19" i="23"/>
  <c r="C19" i="23"/>
  <c r="D19" i="23"/>
  <c r="E19" i="23"/>
  <c r="F19" i="23"/>
  <c r="B20" i="23"/>
  <c r="C20" i="23"/>
  <c r="D20" i="23"/>
  <c r="E20" i="23"/>
  <c r="F20" i="23"/>
  <c r="B21" i="23"/>
  <c r="C21" i="23"/>
  <c r="D21" i="23"/>
  <c r="E21" i="23"/>
  <c r="F21" i="23"/>
  <c r="A22" i="23"/>
  <c r="B22" i="23"/>
  <c r="C22" i="23"/>
  <c r="D22" i="23"/>
  <c r="E22" i="23"/>
  <c r="F22" i="23"/>
  <c r="A23" i="23"/>
  <c r="B23" i="23"/>
  <c r="C23" i="23"/>
  <c r="D23" i="23"/>
  <c r="E23" i="23"/>
  <c r="F23" i="23"/>
  <c r="A24" i="23"/>
  <c r="B24" i="23"/>
  <c r="C24" i="23"/>
  <c r="D24" i="23"/>
  <c r="E24" i="23"/>
  <c r="F24" i="23"/>
  <c r="A25" i="23"/>
  <c r="B25" i="23"/>
  <c r="C25" i="23"/>
  <c r="D25" i="23"/>
  <c r="E25" i="23"/>
  <c r="F25" i="23"/>
  <c r="A26" i="23"/>
  <c r="B26" i="23"/>
  <c r="C26" i="23"/>
  <c r="D26" i="23"/>
  <c r="E26" i="23"/>
  <c r="F26" i="23"/>
  <c r="A27" i="23"/>
  <c r="B27" i="23"/>
  <c r="C27" i="23"/>
  <c r="D27" i="23"/>
  <c r="E27" i="23"/>
  <c r="F27" i="23"/>
  <c r="A28" i="23"/>
  <c r="B28" i="23"/>
  <c r="C28" i="23"/>
  <c r="D28" i="23"/>
  <c r="E28" i="23"/>
  <c r="F28" i="23"/>
  <c r="A29" i="23"/>
  <c r="B29" i="23"/>
  <c r="C29" i="23"/>
  <c r="D29" i="23"/>
  <c r="E29" i="23"/>
  <c r="F29" i="23"/>
  <c r="A30" i="23"/>
  <c r="B30" i="23"/>
  <c r="C30" i="23"/>
  <c r="D30" i="23"/>
  <c r="E30" i="23"/>
  <c r="F30" i="23"/>
  <c r="A31" i="23"/>
  <c r="B31" i="23"/>
  <c r="C31" i="23"/>
  <c r="D31" i="23"/>
  <c r="E31" i="23"/>
  <c r="F31" i="23"/>
  <c r="A32" i="23"/>
  <c r="B32" i="23"/>
  <c r="C32" i="23"/>
  <c r="D32" i="23"/>
  <c r="E32" i="23"/>
  <c r="F32" i="23"/>
  <c r="A33" i="23"/>
  <c r="B33" i="23"/>
  <c r="C33" i="23"/>
  <c r="D33" i="23"/>
  <c r="E33" i="23"/>
  <c r="F33" i="23"/>
  <c r="A34" i="23"/>
  <c r="B34" i="23"/>
  <c r="C34" i="23"/>
  <c r="D34" i="23"/>
  <c r="E34" i="23"/>
  <c r="F34" i="23"/>
  <c r="A35" i="23"/>
  <c r="B35" i="23"/>
  <c r="C35" i="23"/>
  <c r="D35" i="23"/>
  <c r="E35" i="23"/>
  <c r="F35" i="23"/>
  <c r="A36" i="23"/>
  <c r="B36" i="23"/>
  <c r="C36" i="23"/>
  <c r="D36" i="23"/>
  <c r="E36" i="23"/>
  <c r="F36" i="23"/>
  <c r="A37" i="23"/>
  <c r="B37" i="23"/>
  <c r="C37" i="23"/>
  <c r="D37" i="23"/>
  <c r="E37" i="23"/>
  <c r="F37" i="23"/>
  <c r="A38" i="23"/>
  <c r="B38" i="23"/>
  <c r="C38" i="23"/>
  <c r="D38" i="23"/>
  <c r="E38" i="23"/>
  <c r="F38" i="23"/>
  <c r="A39" i="23"/>
  <c r="B39" i="23"/>
  <c r="C39" i="23"/>
  <c r="D39" i="23"/>
  <c r="E39" i="23"/>
  <c r="F39" i="23"/>
  <c r="B40" i="23"/>
  <c r="C40" i="23"/>
  <c r="D40" i="23"/>
  <c r="E40" i="23"/>
  <c r="F40" i="23"/>
  <c r="A41" i="23"/>
  <c r="B41" i="23"/>
  <c r="C41" i="23"/>
  <c r="D41" i="23"/>
  <c r="E41" i="23"/>
  <c r="F41" i="23"/>
  <c r="A42" i="23"/>
  <c r="B42" i="23"/>
  <c r="C42" i="23"/>
  <c r="D42" i="23"/>
  <c r="E42" i="23"/>
  <c r="F42" i="23"/>
  <c r="A43" i="23"/>
  <c r="B43" i="23"/>
  <c r="C43" i="23"/>
  <c r="D43" i="23"/>
  <c r="E43" i="23"/>
  <c r="F43" i="23"/>
  <c r="A44" i="23"/>
  <c r="B44" i="23"/>
  <c r="C44" i="23"/>
  <c r="D44" i="23"/>
  <c r="E44" i="23"/>
  <c r="F44" i="23"/>
  <c r="A45" i="23"/>
  <c r="B45" i="23"/>
  <c r="C45" i="23"/>
  <c r="D45" i="23"/>
  <c r="E45" i="23"/>
  <c r="F45" i="23"/>
  <c r="B46" i="23"/>
  <c r="C46" i="23"/>
  <c r="D46" i="23"/>
  <c r="E46" i="23"/>
  <c r="F46" i="23"/>
  <c r="A47" i="23"/>
  <c r="B47" i="23"/>
  <c r="C47" i="23"/>
  <c r="D47" i="23"/>
  <c r="E47" i="23"/>
  <c r="F47" i="23"/>
  <c r="A48" i="23"/>
  <c r="B48" i="23"/>
  <c r="C48" i="23"/>
  <c r="D48" i="23"/>
  <c r="E48" i="23"/>
  <c r="F48" i="23"/>
  <c r="A49" i="23"/>
  <c r="B49" i="23"/>
  <c r="C49" i="23"/>
  <c r="D49" i="23"/>
  <c r="E49" i="23"/>
  <c r="F49" i="23"/>
  <c r="A50" i="23"/>
  <c r="B50" i="23"/>
  <c r="C50" i="23"/>
  <c r="D50" i="23"/>
  <c r="E50" i="23"/>
  <c r="F50" i="23"/>
  <c r="A51" i="23"/>
  <c r="B51" i="23"/>
  <c r="C51" i="23"/>
  <c r="D51" i="23"/>
  <c r="E51" i="23"/>
  <c r="F51" i="23"/>
  <c r="A52" i="23"/>
  <c r="B52" i="23"/>
  <c r="C52" i="23"/>
  <c r="D52" i="23"/>
  <c r="E52" i="23"/>
  <c r="F52" i="23"/>
  <c r="A53" i="23"/>
  <c r="B53" i="23"/>
  <c r="C53" i="23"/>
  <c r="D53" i="23"/>
  <c r="E53" i="23"/>
  <c r="F53" i="23"/>
  <c r="E106" i="35"/>
  <c r="A13" i="35"/>
  <c r="B13" i="35"/>
  <c r="C13" i="35"/>
  <c r="D13" i="35"/>
  <c r="E13" i="35"/>
  <c r="F13" i="35"/>
  <c r="A14" i="35"/>
  <c r="B14" i="35"/>
  <c r="C14" i="35"/>
  <c r="D14" i="35"/>
  <c r="E14" i="35"/>
  <c r="F14" i="35"/>
  <c r="A15" i="35"/>
  <c r="B15" i="35"/>
  <c r="C15" i="35"/>
  <c r="D15" i="35"/>
  <c r="E15" i="35"/>
  <c r="F15" i="35"/>
  <c r="A16" i="35"/>
  <c r="B16" i="35"/>
  <c r="C16" i="35"/>
  <c r="D16" i="35"/>
  <c r="E16" i="35"/>
  <c r="F16" i="35"/>
  <c r="A17" i="35"/>
  <c r="B17" i="35"/>
  <c r="C17" i="35"/>
  <c r="D17" i="35"/>
  <c r="E17" i="35"/>
  <c r="F17" i="35"/>
  <c r="A18" i="35"/>
  <c r="B18" i="35"/>
  <c r="C18" i="35"/>
  <c r="D18" i="35"/>
  <c r="E18" i="35"/>
  <c r="F18" i="35"/>
  <c r="A19" i="35"/>
  <c r="B19" i="35"/>
  <c r="C19" i="35"/>
  <c r="D19" i="35"/>
  <c r="E19" i="35"/>
  <c r="F19" i="35"/>
  <c r="A20" i="35"/>
  <c r="B20" i="35"/>
  <c r="C20" i="35"/>
  <c r="D20" i="35"/>
  <c r="E20" i="35"/>
  <c r="F20" i="35"/>
  <c r="A21" i="35"/>
  <c r="B21" i="35"/>
  <c r="C21" i="35"/>
  <c r="D21" i="35"/>
  <c r="E21" i="35"/>
  <c r="F21" i="35"/>
  <c r="A22" i="35"/>
  <c r="B22" i="35"/>
  <c r="C22" i="35"/>
  <c r="D22" i="35"/>
  <c r="E22" i="35"/>
  <c r="F22" i="35"/>
  <c r="A23" i="35"/>
  <c r="B23" i="35"/>
  <c r="C23" i="35"/>
  <c r="D23" i="35"/>
  <c r="E23" i="35"/>
  <c r="F23" i="35"/>
  <c r="A24" i="35"/>
  <c r="B24" i="35"/>
  <c r="C24" i="35"/>
  <c r="D24" i="35"/>
  <c r="E24" i="35"/>
  <c r="F24" i="35"/>
  <c r="A25" i="35"/>
  <c r="B25" i="35"/>
  <c r="C25" i="35"/>
  <c r="D25" i="35"/>
  <c r="E25" i="35"/>
  <c r="F25" i="35"/>
  <c r="A26" i="35"/>
  <c r="B26" i="35"/>
  <c r="C26" i="35"/>
  <c r="D26" i="35"/>
  <c r="E26" i="35"/>
  <c r="F26" i="35"/>
  <c r="A27" i="35"/>
  <c r="B27" i="35"/>
  <c r="C27" i="35"/>
  <c r="D27" i="35"/>
  <c r="E27" i="35"/>
  <c r="F27" i="35"/>
  <c r="A28" i="35"/>
  <c r="B28" i="35"/>
  <c r="C28" i="35"/>
  <c r="D28" i="35"/>
  <c r="E28" i="35"/>
  <c r="F28" i="35"/>
  <c r="A29" i="35"/>
  <c r="B29" i="35"/>
  <c r="C29" i="35"/>
  <c r="D29" i="35"/>
  <c r="E29" i="35"/>
  <c r="F29" i="35"/>
  <c r="A30" i="35"/>
  <c r="B30" i="35"/>
  <c r="C30" i="35"/>
  <c r="D30" i="35"/>
  <c r="E30" i="35"/>
  <c r="F30" i="35"/>
  <c r="A31" i="35"/>
  <c r="B31" i="35"/>
  <c r="C31" i="35"/>
  <c r="D31" i="35"/>
  <c r="E31" i="35"/>
  <c r="F31" i="35"/>
  <c r="A32" i="35"/>
  <c r="B32" i="35"/>
  <c r="C32" i="35"/>
  <c r="D32" i="35"/>
  <c r="E32" i="35"/>
  <c r="F32" i="35"/>
  <c r="A33" i="35"/>
  <c r="B33" i="35"/>
  <c r="C33" i="35"/>
  <c r="D33" i="35"/>
  <c r="E33" i="35"/>
  <c r="F33" i="35"/>
  <c r="A34" i="35"/>
  <c r="B34" i="35"/>
  <c r="C34" i="35"/>
  <c r="D34" i="35"/>
  <c r="E34" i="35"/>
  <c r="F34" i="35"/>
  <c r="A35" i="35"/>
  <c r="B35" i="35"/>
  <c r="C35" i="35"/>
  <c r="D35" i="35"/>
  <c r="E35" i="35"/>
  <c r="F35" i="35"/>
  <c r="A36" i="35"/>
  <c r="B36" i="35"/>
  <c r="C36" i="35"/>
  <c r="D36" i="35"/>
  <c r="E36" i="35"/>
  <c r="F36" i="35"/>
  <c r="A37" i="35"/>
  <c r="B37" i="35"/>
  <c r="C37" i="35"/>
  <c r="D37" i="35"/>
  <c r="E37" i="35"/>
  <c r="F37" i="35"/>
  <c r="A38" i="35"/>
  <c r="B38" i="35"/>
  <c r="C38" i="35"/>
  <c r="D38" i="35"/>
  <c r="E38" i="35"/>
  <c r="F38" i="35"/>
  <c r="A39" i="35"/>
  <c r="B39" i="35"/>
  <c r="C39" i="35"/>
  <c r="D39" i="35"/>
  <c r="E39" i="35"/>
  <c r="F39" i="35"/>
  <c r="A40" i="35"/>
  <c r="B40" i="35"/>
  <c r="C40" i="35"/>
  <c r="D40" i="35"/>
  <c r="E40" i="35"/>
  <c r="F40" i="35"/>
  <c r="A41" i="35"/>
  <c r="B41" i="35"/>
  <c r="C41" i="35"/>
  <c r="D41" i="35"/>
  <c r="E41" i="35"/>
  <c r="F41" i="35"/>
  <c r="A42" i="35"/>
  <c r="B42" i="35"/>
  <c r="C42" i="35"/>
  <c r="D42" i="35"/>
  <c r="E42" i="35"/>
  <c r="F42" i="35"/>
  <c r="A43" i="35"/>
  <c r="B43" i="35"/>
  <c r="C43" i="35"/>
  <c r="D43" i="35"/>
  <c r="E43" i="35"/>
  <c r="F43" i="35"/>
  <c r="A44" i="35"/>
  <c r="B44" i="35"/>
  <c r="C44" i="35"/>
  <c r="D44" i="35"/>
  <c r="E44" i="35"/>
  <c r="F44" i="35"/>
  <c r="A45" i="35"/>
  <c r="B45" i="35"/>
  <c r="C45" i="35"/>
  <c r="D45" i="35"/>
  <c r="E45" i="35"/>
  <c r="F45" i="35"/>
  <c r="A46" i="35"/>
  <c r="B46" i="35"/>
  <c r="C46" i="35"/>
  <c r="D46" i="35"/>
  <c r="E46" i="35"/>
  <c r="F46" i="35"/>
  <c r="A47" i="35"/>
  <c r="B47" i="35"/>
  <c r="C47" i="35"/>
  <c r="D47" i="35"/>
  <c r="E47" i="35"/>
  <c r="F47" i="35"/>
  <c r="A48" i="35"/>
  <c r="B48" i="35"/>
  <c r="C48" i="35"/>
  <c r="D48" i="35"/>
  <c r="E48" i="35"/>
  <c r="F48" i="35"/>
  <c r="A49" i="35"/>
  <c r="B49" i="35"/>
  <c r="C49" i="35"/>
  <c r="D49" i="35"/>
  <c r="E49" i="35"/>
  <c r="F49" i="35"/>
  <c r="A50" i="35"/>
  <c r="B50" i="35"/>
  <c r="C50" i="35"/>
  <c r="D50" i="35"/>
  <c r="E50" i="35"/>
  <c r="F50" i="35"/>
  <c r="A51" i="35"/>
  <c r="B51" i="35"/>
  <c r="C51" i="35"/>
  <c r="D51" i="35"/>
  <c r="E51" i="35"/>
  <c r="F51" i="35"/>
  <c r="A52" i="35"/>
  <c r="B52" i="35"/>
  <c r="C52" i="35"/>
  <c r="D52" i="35"/>
  <c r="E52" i="35"/>
  <c r="F52" i="35"/>
  <c r="A53" i="35"/>
  <c r="B53" i="35"/>
  <c r="C53" i="35"/>
  <c r="D53" i="35"/>
  <c r="E53" i="35"/>
  <c r="F53" i="35"/>
  <c r="A54" i="35"/>
  <c r="B54" i="35"/>
  <c r="C54" i="35"/>
  <c r="D54" i="35"/>
  <c r="E54" i="35"/>
  <c r="F54" i="35"/>
  <c r="A55" i="35"/>
  <c r="B55" i="35"/>
  <c r="C55" i="35"/>
  <c r="D55" i="35"/>
  <c r="E55" i="35"/>
  <c r="F55" i="35"/>
  <c r="A56" i="35"/>
  <c r="B56" i="35"/>
  <c r="C56" i="35"/>
  <c r="D56" i="35"/>
  <c r="E56" i="35"/>
  <c r="F56" i="35"/>
  <c r="A57" i="35"/>
  <c r="B57" i="35"/>
  <c r="C57" i="35"/>
  <c r="D57" i="35"/>
  <c r="E57" i="35"/>
  <c r="F57" i="35"/>
  <c r="A58" i="35"/>
  <c r="B58" i="35"/>
  <c r="C58" i="35"/>
  <c r="D58" i="35"/>
  <c r="E58" i="35"/>
  <c r="F58" i="35"/>
  <c r="A59" i="35"/>
  <c r="B59" i="35"/>
  <c r="C59" i="35"/>
  <c r="D59" i="35"/>
  <c r="E59" i="35"/>
  <c r="F59" i="35"/>
  <c r="A60" i="35"/>
  <c r="B60" i="35"/>
  <c r="C60" i="35"/>
  <c r="D60" i="35"/>
  <c r="E60" i="35"/>
  <c r="F60" i="35"/>
  <c r="A61" i="35"/>
  <c r="B61" i="35"/>
  <c r="C61" i="35"/>
  <c r="D61" i="35"/>
  <c r="E61" i="35"/>
  <c r="F61" i="35"/>
  <c r="A62" i="35"/>
  <c r="B62" i="35"/>
  <c r="C62" i="35"/>
  <c r="D62" i="35"/>
  <c r="E62" i="35"/>
  <c r="F62" i="35"/>
  <c r="A63" i="35"/>
  <c r="B63" i="35"/>
  <c r="C63" i="35"/>
  <c r="D63" i="35"/>
  <c r="E63" i="35"/>
  <c r="F63" i="35"/>
  <c r="A64" i="35"/>
  <c r="B64" i="35"/>
  <c r="C64" i="35"/>
  <c r="D64" i="35"/>
  <c r="E64" i="35"/>
  <c r="F64" i="35"/>
  <c r="A65" i="35"/>
  <c r="B65" i="35"/>
  <c r="C65" i="35"/>
  <c r="D65" i="35"/>
  <c r="E65" i="35"/>
  <c r="F65" i="35"/>
  <c r="A66" i="35"/>
  <c r="B66" i="35"/>
  <c r="C66" i="35"/>
  <c r="D66" i="35"/>
  <c r="E66" i="35"/>
  <c r="F66" i="35"/>
  <c r="A67" i="35"/>
  <c r="B67" i="35"/>
  <c r="C67" i="35"/>
  <c r="D67" i="35"/>
  <c r="E67" i="35"/>
  <c r="F67" i="35"/>
  <c r="A68" i="35"/>
  <c r="B68" i="35"/>
  <c r="C68" i="35"/>
  <c r="D68" i="35"/>
  <c r="E68" i="35"/>
  <c r="F68" i="35"/>
  <c r="A69" i="35"/>
  <c r="B69" i="35"/>
  <c r="C69" i="35"/>
  <c r="D69" i="35"/>
  <c r="E69" i="35"/>
  <c r="F69" i="35"/>
  <c r="A70" i="35"/>
  <c r="B70" i="35"/>
  <c r="C70" i="35"/>
  <c r="D70" i="35"/>
  <c r="E70" i="35"/>
  <c r="A71" i="35"/>
  <c r="B71" i="35"/>
  <c r="C71" i="35"/>
  <c r="D71" i="35"/>
  <c r="E71" i="35"/>
  <c r="A72" i="35"/>
  <c r="B72" i="35"/>
  <c r="C72" i="35"/>
  <c r="D72" i="35"/>
  <c r="E72" i="35"/>
  <c r="A73" i="35"/>
  <c r="B73" i="35"/>
  <c r="C73" i="35"/>
  <c r="D73" i="35"/>
  <c r="E73" i="35"/>
  <c r="A74" i="35"/>
  <c r="B74" i="35"/>
  <c r="C74" i="35"/>
  <c r="D74" i="35"/>
  <c r="E74" i="35"/>
  <c r="A75" i="35"/>
  <c r="B75" i="35"/>
  <c r="C75" i="35"/>
  <c r="D75" i="35"/>
  <c r="E75" i="35"/>
  <c r="F75" i="35"/>
  <c r="A76" i="35"/>
  <c r="B76" i="35"/>
  <c r="C76" i="35"/>
  <c r="D76" i="35"/>
  <c r="E76" i="35"/>
  <c r="F76" i="35"/>
  <c r="A77" i="35"/>
  <c r="B77" i="35"/>
  <c r="C77" i="35"/>
  <c r="D77" i="35"/>
  <c r="E77" i="35"/>
  <c r="F77" i="35"/>
  <c r="A78" i="35"/>
  <c r="B78" i="35"/>
  <c r="C78" i="35"/>
  <c r="D78" i="35"/>
  <c r="E78" i="35"/>
  <c r="F78" i="35"/>
  <c r="A79" i="35"/>
  <c r="B79" i="35"/>
  <c r="C79" i="35"/>
  <c r="D79" i="35"/>
  <c r="E79" i="35"/>
  <c r="F79" i="35"/>
  <c r="A80" i="35"/>
  <c r="B80" i="35"/>
  <c r="C80" i="35"/>
  <c r="D80" i="35"/>
  <c r="E80" i="35"/>
  <c r="F80" i="35"/>
  <c r="A81" i="35"/>
  <c r="B81" i="35"/>
  <c r="C81" i="35"/>
  <c r="D81" i="35"/>
  <c r="E81" i="35"/>
  <c r="F81" i="35"/>
  <c r="A82" i="35"/>
  <c r="B82" i="35"/>
  <c r="C82" i="35"/>
  <c r="D82" i="35"/>
  <c r="E82" i="35"/>
  <c r="F82" i="35"/>
  <c r="A83" i="35"/>
  <c r="B83" i="35"/>
  <c r="C83" i="35"/>
  <c r="D83" i="35"/>
  <c r="E83" i="35"/>
  <c r="F83" i="35"/>
  <c r="A84" i="35"/>
  <c r="B84" i="35"/>
  <c r="C84" i="35"/>
  <c r="D84" i="35"/>
  <c r="E84" i="35"/>
  <c r="F84" i="35"/>
  <c r="A85" i="35"/>
  <c r="B85" i="35"/>
  <c r="C85" i="35"/>
  <c r="D85" i="35"/>
  <c r="E85" i="35"/>
  <c r="F85" i="35"/>
  <c r="A86" i="35"/>
  <c r="B86" i="35"/>
  <c r="C86" i="35"/>
  <c r="D86" i="35"/>
  <c r="E86" i="35"/>
  <c r="F86" i="35"/>
  <c r="A87" i="35"/>
  <c r="B87" i="35"/>
  <c r="C87" i="35"/>
  <c r="D87" i="35"/>
  <c r="E87" i="35"/>
  <c r="F87" i="35"/>
  <c r="A88" i="35"/>
  <c r="B88" i="35"/>
  <c r="C88" i="35"/>
  <c r="D88" i="35"/>
  <c r="E88" i="35"/>
  <c r="F88" i="35"/>
  <c r="A89" i="35"/>
  <c r="B89" i="35"/>
  <c r="C89" i="35"/>
  <c r="D89" i="35"/>
  <c r="E89" i="35"/>
  <c r="F89" i="35"/>
  <c r="A90" i="35"/>
  <c r="B90" i="35"/>
  <c r="C90" i="35"/>
  <c r="D90" i="35"/>
  <c r="E90" i="35"/>
  <c r="F90" i="35"/>
  <c r="A91" i="35"/>
  <c r="B91" i="35"/>
  <c r="C91" i="35"/>
  <c r="D91" i="35"/>
  <c r="E91" i="35"/>
  <c r="F91" i="35"/>
  <c r="A92" i="35"/>
  <c r="B92" i="35"/>
  <c r="C92" i="35"/>
  <c r="D92" i="35"/>
  <c r="E92" i="35"/>
  <c r="F92" i="35"/>
  <c r="A93" i="35"/>
  <c r="B93" i="35"/>
  <c r="C93" i="35"/>
  <c r="D93" i="35"/>
  <c r="E93" i="35"/>
  <c r="F93" i="35"/>
  <c r="A94" i="35"/>
  <c r="B94" i="35"/>
  <c r="C94" i="35"/>
  <c r="D94" i="35"/>
  <c r="E94" i="35"/>
  <c r="F94" i="35"/>
  <c r="A95" i="35"/>
  <c r="B95" i="35"/>
  <c r="C95" i="35"/>
  <c r="D95" i="35"/>
  <c r="E95" i="35"/>
  <c r="F95" i="35"/>
  <c r="A96" i="35"/>
  <c r="B96" i="35"/>
  <c r="C96" i="35"/>
  <c r="D96" i="35"/>
  <c r="E96" i="35"/>
  <c r="F96" i="35"/>
  <c r="A97" i="35"/>
  <c r="B97" i="35"/>
  <c r="C97" i="35"/>
  <c r="D97" i="35"/>
  <c r="E97" i="35"/>
  <c r="A98" i="35"/>
  <c r="B98" i="35"/>
  <c r="C98" i="35"/>
  <c r="D98" i="35"/>
  <c r="E98" i="35"/>
  <c r="F98" i="35"/>
  <c r="A99" i="35"/>
  <c r="B99" i="35"/>
  <c r="C99" i="35"/>
  <c r="D99" i="35"/>
  <c r="E99" i="35"/>
  <c r="F99" i="35"/>
  <c r="A100" i="35"/>
  <c r="B100" i="35"/>
  <c r="C100" i="35"/>
  <c r="D100" i="35"/>
  <c r="E100" i="35"/>
  <c r="F100" i="35"/>
  <c r="A101" i="35"/>
  <c r="B101" i="35"/>
  <c r="C101" i="35"/>
  <c r="D101" i="35"/>
  <c r="E101" i="35"/>
  <c r="F101" i="35"/>
  <c r="A102" i="35"/>
  <c r="B102" i="35"/>
  <c r="C102" i="35"/>
  <c r="D102" i="35"/>
  <c r="E102" i="35"/>
  <c r="F102" i="35"/>
  <c r="A103" i="35"/>
  <c r="B103" i="35"/>
  <c r="C103" i="35"/>
  <c r="D103" i="35"/>
  <c r="E103" i="35"/>
  <c r="F103" i="35"/>
  <c r="A104" i="35"/>
  <c r="B104" i="35"/>
  <c r="C104" i="35"/>
  <c r="D104" i="35"/>
  <c r="E104" i="35"/>
  <c r="F104" i="35"/>
  <c r="A105" i="35"/>
  <c r="B105" i="35"/>
  <c r="C105" i="35"/>
  <c r="D105" i="35"/>
  <c r="E105" i="35"/>
  <c r="F105" i="35"/>
  <c r="A106" i="35"/>
  <c r="B106" i="35"/>
  <c r="C106" i="35"/>
  <c r="D106" i="35"/>
  <c r="F106" i="35"/>
  <c r="A107" i="35"/>
  <c r="B107" i="35"/>
  <c r="C107" i="35"/>
  <c r="D107" i="35"/>
  <c r="E107" i="35"/>
  <c r="F107" i="35"/>
  <c r="A108" i="35"/>
  <c r="B108" i="35"/>
  <c r="C108" i="35"/>
  <c r="D108" i="35"/>
  <c r="E108" i="35"/>
  <c r="F108" i="35"/>
  <c r="A109" i="35"/>
  <c r="B109" i="35"/>
  <c r="C109" i="35"/>
  <c r="D109" i="35"/>
  <c r="E109" i="35"/>
  <c r="F109" i="35"/>
  <c r="A110" i="35"/>
  <c r="B110" i="35"/>
  <c r="C110" i="35"/>
  <c r="D110" i="35"/>
  <c r="E110" i="35"/>
  <c r="F110" i="35"/>
  <c r="A111" i="35"/>
  <c r="B111" i="35"/>
  <c r="C111" i="35"/>
  <c r="D111" i="35"/>
  <c r="E111" i="35"/>
  <c r="F111" i="35"/>
  <c r="A112" i="35"/>
  <c r="B112" i="35"/>
  <c r="C112" i="35"/>
  <c r="D112" i="35"/>
  <c r="E112" i="35"/>
  <c r="F112" i="35"/>
  <c r="A113" i="35"/>
  <c r="B113" i="35"/>
  <c r="C113" i="35"/>
  <c r="D113" i="35"/>
  <c r="E113" i="35"/>
  <c r="F113" i="35"/>
  <c r="A114" i="35"/>
  <c r="B114" i="35"/>
  <c r="C114" i="35"/>
  <c r="D114" i="35"/>
  <c r="E114" i="35"/>
  <c r="J114" i="35" s="1"/>
  <c r="F114" i="35"/>
  <c r="A115" i="35"/>
  <c r="B115" i="35"/>
  <c r="C115" i="35"/>
  <c r="D115" i="35"/>
  <c r="E115" i="35"/>
  <c r="I115" i="35" s="1"/>
  <c r="F115" i="35"/>
  <c r="A116" i="35"/>
  <c r="B116" i="35"/>
  <c r="C116" i="35"/>
  <c r="D116" i="35"/>
  <c r="E116" i="35"/>
  <c r="H116" i="35" s="1"/>
  <c r="F116" i="35"/>
  <c r="A117" i="35"/>
  <c r="B117" i="35"/>
  <c r="C117" i="35"/>
  <c r="D117" i="35"/>
  <c r="E117" i="35"/>
  <c r="I117" i="35" s="1"/>
  <c r="F117" i="35"/>
  <c r="A118" i="35"/>
  <c r="B118" i="35"/>
  <c r="C118" i="35"/>
  <c r="D118" i="35"/>
  <c r="E118" i="35"/>
  <c r="F118" i="35"/>
  <c r="A119" i="35"/>
  <c r="B119" i="35"/>
  <c r="C119" i="35"/>
  <c r="D119" i="35"/>
  <c r="E119" i="35"/>
  <c r="M119" i="35" s="1"/>
  <c r="F119" i="35"/>
  <c r="A120" i="35"/>
  <c r="B120" i="35"/>
  <c r="C120" i="35"/>
  <c r="D120" i="35"/>
  <c r="E120" i="35"/>
  <c r="G120" i="35" s="1"/>
  <c r="F120" i="35"/>
  <c r="A121" i="35"/>
  <c r="B121" i="35"/>
  <c r="C121" i="35"/>
  <c r="D121" i="35"/>
  <c r="E121" i="35"/>
  <c r="L121" i="35" s="1"/>
  <c r="F121" i="35"/>
  <c r="A122" i="35"/>
  <c r="B122" i="35"/>
  <c r="C122" i="35"/>
  <c r="D122" i="35"/>
  <c r="E122" i="35"/>
  <c r="F122" i="35"/>
  <c r="A123" i="35"/>
  <c r="B123" i="35"/>
  <c r="C123" i="35"/>
  <c r="D123" i="35"/>
  <c r="E123" i="35"/>
  <c r="I123" i="35" s="1"/>
  <c r="F123" i="35"/>
  <c r="A124" i="35"/>
  <c r="B124" i="35"/>
  <c r="C124" i="35"/>
  <c r="D124" i="35"/>
  <c r="E124" i="35"/>
  <c r="F124" i="35"/>
  <c r="A125" i="35"/>
  <c r="B125" i="35"/>
  <c r="C125" i="35"/>
  <c r="D125" i="35"/>
  <c r="E125" i="35"/>
  <c r="F125" i="35"/>
  <c r="A126" i="35"/>
  <c r="B126" i="35"/>
  <c r="C126" i="35"/>
  <c r="D126" i="35"/>
  <c r="E126" i="35"/>
  <c r="F126" i="35"/>
  <c r="A127" i="35"/>
  <c r="B127" i="35"/>
  <c r="C127" i="35"/>
  <c r="D127" i="35"/>
  <c r="E127" i="35"/>
  <c r="F127" i="35"/>
  <c r="A128" i="35"/>
  <c r="B128" i="35"/>
  <c r="C128" i="35"/>
  <c r="D128" i="35"/>
  <c r="E128" i="35"/>
  <c r="F128" i="35"/>
  <c r="A129" i="35"/>
  <c r="B129" i="35"/>
  <c r="C129" i="35"/>
  <c r="D129" i="35"/>
  <c r="E129" i="35"/>
  <c r="F129" i="35"/>
  <c r="A130" i="35"/>
  <c r="B130" i="35"/>
  <c r="C130" i="35"/>
  <c r="D130" i="35"/>
  <c r="E130" i="35"/>
  <c r="G130" i="35" s="1"/>
  <c r="F130" i="35"/>
  <c r="A131" i="35"/>
  <c r="B131" i="35"/>
  <c r="C131" i="35"/>
  <c r="D131" i="35"/>
  <c r="E131" i="35"/>
  <c r="F131" i="35"/>
  <c r="A132" i="35"/>
  <c r="B132" i="35"/>
  <c r="C132" i="35"/>
  <c r="D132" i="35"/>
  <c r="E132" i="35"/>
  <c r="G132" i="35" s="1"/>
  <c r="F132" i="35"/>
  <c r="A133" i="35"/>
  <c r="B133" i="35"/>
  <c r="C133" i="35"/>
  <c r="D133" i="35"/>
  <c r="E133" i="35"/>
  <c r="N133" i="35" s="1"/>
  <c r="F133" i="35"/>
  <c r="A134" i="35"/>
  <c r="B134" i="35"/>
  <c r="C134" i="35"/>
  <c r="D134" i="35"/>
  <c r="E134" i="35"/>
  <c r="H134" i="35" s="1"/>
  <c r="F134" i="35"/>
  <c r="A135" i="35"/>
  <c r="B135" i="35"/>
  <c r="C135" i="35"/>
  <c r="D135" i="35"/>
  <c r="E135" i="35"/>
  <c r="G135" i="35" s="1"/>
  <c r="F135" i="35"/>
  <c r="A136" i="35"/>
  <c r="B136" i="35"/>
  <c r="C136" i="35"/>
  <c r="D136" i="35"/>
  <c r="E136" i="35"/>
  <c r="G136" i="35" s="1"/>
  <c r="F136" i="35"/>
  <c r="A137" i="35"/>
  <c r="B137" i="35"/>
  <c r="C137" i="35"/>
  <c r="D137" i="35"/>
  <c r="E137" i="35"/>
  <c r="F137" i="35"/>
  <c r="A138" i="35"/>
  <c r="B138" i="35"/>
  <c r="C138" i="35"/>
  <c r="D138" i="35"/>
  <c r="E138" i="35"/>
  <c r="G138" i="35" s="1"/>
  <c r="F138" i="35"/>
  <c r="A139" i="35"/>
  <c r="B139" i="35"/>
  <c r="C139" i="35"/>
  <c r="D139" i="35"/>
  <c r="E139" i="35"/>
  <c r="G139" i="35" s="1"/>
  <c r="F139" i="35"/>
  <c r="A12" i="21"/>
  <c r="A13" i="21"/>
  <c r="A14" i="21"/>
  <c r="A15" i="21"/>
  <c r="A16" i="21"/>
  <c r="A17" i="21"/>
  <c r="A18" i="21"/>
  <c r="A22" i="21"/>
  <c r="A23" i="21"/>
  <c r="A24" i="21"/>
  <c r="A25" i="21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1" i="21"/>
  <c r="A42" i="21"/>
  <c r="A43" i="21"/>
  <c r="A44" i="21"/>
  <c r="A45" i="21"/>
  <c r="A47" i="21"/>
  <c r="A48" i="21"/>
  <c r="A49" i="21"/>
  <c r="A50" i="21"/>
  <c r="A51" i="21"/>
  <c r="A52" i="21"/>
  <c r="A53" i="21"/>
  <c r="A54" i="21"/>
  <c r="A55" i="21"/>
  <c r="A56" i="21"/>
  <c r="A57" i="21"/>
  <c r="A58" i="21"/>
  <c r="A59" i="21"/>
  <c r="A60" i="21"/>
  <c r="A61" i="21"/>
  <c r="A62" i="21"/>
  <c r="A63" i="21"/>
  <c r="A64" i="21"/>
  <c r="A65" i="21"/>
  <c r="A66" i="21"/>
  <c r="A67" i="21"/>
  <c r="A68" i="21"/>
  <c r="A69" i="21"/>
  <c r="A70" i="21"/>
  <c r="A71" i="21"/>
  <c r="A72" i="21"/>
  <c r="A73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89" i="21"/>
  <c r="A90" i="21"/>
  <c r="A91" i="21"/>
  <c r="A92" i="21"/>
  <c r="A93" i="21"/>
  <c r="A94" i="21"/>
  <c r="A95" i="21"/>
  <c r="A96" i="21"/>
  <c r="A97" i="21"/>
  <c r="A98" i="21"/>
  <c r="A99" i="21"/>
  <c r="A100" i="21"/>
  <c r="A101" i="21"/>
  <c r="A102" i="21"/>
  <c r="A103" i="21"/>
  <c r="A104" i="21"/>
  <c r="A105" i="21"/>
  <c r="A106" i="21"/>
  <c r="A107" i="21"/>
  <c r="A108" i="21"/>
  <c r="A109" i="21"/>
  <c r="A110" i="21"/>
  <c r="A111" i="21"/>
  <c r="A112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126" i="21"/>
  <c r="A127" i="21"/>
  <c r="A128" i="21"/>
  <c r="A129" i="21"/>
  <c r="A130" i="21"/>
  <c r="A131" i="21"/>
  <c r="A132" i="21"/>
  <c r="A133" i="21"/>
  <c r="A134" i="21"/>
  <c r="A135" i="21"/>
  <c r="A136" i="21"/>
  <c r="A137" i="21"/>
  <c r="A138" i="21"/>
  <c r="A139" i="21"/>
  <c r="A140" i="21"/>
  <c r="A141" i="21"/>
  <c r="A142" i="21"/>
  <c r="A143" i="21"/>
  <c r="A144" i="21"/>
  <c r="A145" i="21"/>
  <c r="A146" i="21"/>
  <c r="A147" i="21"/>
  <c r="A148" i="21"/>
  <c r="A149" i="21"/>
  <c r="A150" i="21"/>
  <c r="A151" i="21"/>
  <c r="A152" i="21"/>
  <c r="A153" i="21"/>
  <c r="A154" i="21"/>
  <c r="A155" i="21"/>
  <c r="A156" i="21"/>
  <c r="A157" i="21"/>
  <c r="A158" i="21"/>
  <c r="A159" i="21"/>
  <c r="A160" i="21"/>
  <c r="A161" i="21"/>
  <c r="A162" i="21"/>
  <c r="A163" i="21"/>
  <c r="A164" i="21"/>
  <c r="A165" i="21"/>
  <c r="A166" i="21"/>
  <c r="A167" i="21"/>
  <c r="A168" i="21"/>
  <c r="A169" i="21"/>
  <c r="A170" i="21"/>
  <c r="A171" i="21"/>
  <c r="A172" i="21"/>
  <c r="A173" i="21"/>
  <c r="A174" i="21"/>
  <c r="A175" i="21"/>
  <c r="A176" i="21"/>
  <c r="A177" i="21"/>
  <c r="A178" i="21"/>
  <c r="A179" i="21"/>
  <c r="A180" i="21"/>
  <c r="A181" i="21"/>
  <c r="A182" i="21"/>
  <c r="A183" i="21"/>
  <c r="A184" i="21"/>
  <c r="A185" i="21"/>
  <c r="A186" i="21"/>
  <c r="A187" i="21"/>
  <c r="A188" i="21"/>
  <c r="A189" i="21"/>
  <c r="A190" i="21"/>
  <c r="A191" i="21"/>
  <c r="A192" i="21"/>
  <c r="A193" i="21"/>
  <c r="A194" i="21"/>
  <c r="A195" i="21"/>
  <c r="A196" i="21"/>
  <c r="A197" i="21"/>
  <c r="A198" i="21"/>
  <c r="A199" i="21"/>
  <c r="A200" i="21"/>
  <c r="A201" i="21"/>
  <c r="A202" i="21"/>
  <c r="A203" i="21"/>
  <c r="A204" i="21"/>
  <c r="A205" i="21"/>
  <c r="A206" i="21"/>
  <c r="A207" i="21"/>
  <c r="A208" i="21"/>
  <c r="A209" i="21"/>
  <c r="A210" i="21"/>
  <c r="A211" i="21"/>
  <c r="A212" i="21"/>
  <c r="A213" i="21"/>
  <c r="A214" i="21"/>
  <c r="A215" i="21"/>
  <c r="A216" i="21"/>
  <c r="A217" i="21"/>
  <c r="A218" i="21"/>
  <c r="A219" i="21"/>
  <c r="A220" i="21"/>
  <c r="A221" i="21"/>
  <c r="A222" i="21"/>
  <c r="A223" i="21"/>
  <c r="A224" i="21"/>
  <c r="A225" i="21"/>
  <c r="A226" i="21"/>
  <c r="A227" i="21"/>
  <c r="A228" i="21"/>
  <c r="A229" i="21"/>
  <c r="A230" i="21"/>
  <c r="A231" i="21"/>
  <c r="A232" i="21"/>
  <c r="A233" i="21"/>
  <c r="A234" i="21"/>
  <c r="A235" i="21"/>
  <c r="A236" i="21"/>
  <c r="A237" i="21"/>
  <c r="A238" i="21"/>
  <c r="A239" i="21"/>
  <c r="A240" i="21"/>
  <c r="A241" i="21"/>
  <c r="A242" i="21"/>
  <c r="A243" i="21"/>
  <c r="A244" i="21"/>
  <c r="A245" i="21"/>
  <c r="A246" i="21"/>
  <c r="A247" i="21"/>
  <c r="A248" i="21"/>
  <c r="A249" i="21"/>
  <c r="A250" i="21"/>
  <c r="A251" i="21"/>
  <c r="A252" i="21"/>
  <c r="A253" i="21"/>
  <c r="A254" i="21"/>
  <c r="A255" i="21"/>
  <c r="A256" i="21"/>
  <c r="A257" i="21"/>
  <c r="A258" i="21"/>
  <c r="A259" i="21"/>
  <c r="A260" i="21"/>
  <c r="A261" i="21"/>
  <c r="A262" i="21"/>
  <c r="A263" i="21"/>
  <c r="A264" i="21"/>
  <c r="A265" i="21"/>
  <c r="A266" i="21"/>
  <c r="A267" i="21"/>
  <c r="A268" i="21"/>
  <c r="A269" i="21"/>
  <c r="A270" i="21"/>
  <c r="A271" i="21"/>
  <c r="A272" i="21"/>
  <c r="A273" i="21"/>
  <c r="A274" i="21"/>
  <c r="A275" i="21"/>
  <c r="A276" i="21"/>
  <c r="A277" i="21"/>
  <c r="A278" i="21"/>
  <c r="A279" i="21"/>
  <c r="A280" i="21"/>
  <c r="A281" i="21"/>
  <c r="A282" i="21"/>
  <c r="A283" i="21"/>
  <c r="A284" i="21"/>
  <c r="A285" i="21"/>
  <c r="A286" i="21"/>
  <c r="A287" i="21"/>
  <c r="A288" i="21"/>
  <c r="A289" i="21"/>
  <c r="A290" i="21"/>
  <c r="A291" i="21"/>
  <c r="A292" i="21"/>
  <c r="A293" i="21"/>
  <c r="A294" i="21"/>
  <c r="A295" i="21"/>
  <c r="A296" i="21"/>
  <c r="A297" i="21"/>
  <c r="A298" i="21"/>
  <c r="A299" i="21"/>
  <c r="A300" i="21"/>
  <c r="G30" i="6"/>
  <c r="Y30" i="6" s="1"/>
  <c r="U30" i="6"/>
  <c r="AA30" i="6"/>
  <c r="AC30" i="6"/>
  <c r="AD30" i="6"/>
  <c r="G91" i="5"/>
  <c r="G92" i="5"/>
  <c r="G93" i="5"/>
  <c r="B101" i="5"/>
  <c r="F96" i="21"/>
  <c r="A77" i="5"/>
  <c r="F74" i="35"/>
  <c r="F73" i="35"/>
  <c r="F72" i="35"/>
  <c r="F71" i="35"/>
  <c r="F69" i="21"/>
  <c r="B9" i="5"/>
  <c r="B10" i="5"/>
  <c r="B11" i="5"/>
  <c r="B12" i="5"/>
  <c r="B13" i="5"/>
  <c r="B14" i="5"/>
  <c r="B15" i="5"/>
  <c r="G56" i="5"/>
  <c r="G57" i="5"/>
  <c r="A54" i="5"/>
  <c r="A55" i="5"/>
  <c r="V3" i="6"/>
  <c r="C40" i="39"/>
  <c r="AC34" i="6"/>
  <c r="G34" i="6"/>
  <c r="T34" i="6"/>
  <c r="Z34" i="6" s="1"/>
  <c r="U34" i="6"/>
  <c r="AA34" i="6"/>
  <c r="U23" i="6"/>
  <c r="U24" i="6"/>
  <c r="A24" i="5"/>
  <c r="B24" i="5"/>
  <c r="G24" i="5"/>
  <c r="S24" i="5" s="1"/>
  <c r="R24" i="5"/>
  <c r="Y24" i="5"/>
  <c r="Z24" i="5"/>
  <c r="A25" i="5"/>
  <c r="B25" i="5"/>
  <c r="G25" i="5"/>
  <c r="T25" i="5" s="1"/>
  <c r="R25" i="5"/>
  <c r="U25" i="5"/>
  <c r="V25" i="5"/>
  <c r="Y25" i="5"/>
  <c r="Z25" i="5"/>
  <c r="A26" i="5"/>
  <c r="B26" i="5"/>
  <c r="G26" i="5"/>
  <c r="T26" i="5" s="1"/>
  <c r="R26" i="5"/>
  <c r="U26" i="5"/>
  <c r="V26" i="5"/>
  <c r="W26" i="5"/>
  <c r="X26" i="5"/>
  <c r="Y26" i="5"/>
  <c r="Z26" i="5"/>
  <c r="A27" i="5"/>
  <c r="B27" i="5"/>
  <c r="G27" i="5"/>
  <c r="S27" i="5" s="1"/>
  <c r="R27" i="5"/>
  <c r="Y27" i="5"/>
  <c r="Z27" i="5"/>
  <c r="A28" i="5"/>
  <c r="B28" i="5"/>
  <c r="G28" i="5"/>
  <c r="S28" i="5" s="1"/>
  <c r="R28" i="5"/>
  <c r="Y28" i="5"/>
  <c r="Z28" i="5"/>
  <c r="A21" i="5"/>
  <c r="B21" i="5"/>
  <c r="G21" i="5"/>
  <c r="S21" i="5" s="1"/>
  <c r="R21" i="5"/>
  <c r="U21" i="5"/>
  <c r="V21" i="5"/>
  <c r="Y21" i="5"/>
  <c r="Z21" i="5"/>
  <c r="A22" i="5"/>
  <c r="B22" i="5"/>
  <c r="G22" i="5"/>
  <c r="S22" i="5" s="1"/>
  <c r="R22" i="5"/>
  <c r="U22" i="5"/>
  <c r="V22" i="5"/>
  <c r="Y22" i="5"/>
  <c r="Z22" i="5"/>
  <c r="A23" i="5"/>
  <c r="B23" i="5"/>
  <c r="G23" i="5"/>
  <c r="S23" i="5" s="1"/>
  <c r="R23" i="5"/>
  <c r="U23" i="5"/>
  <c r="V23" i="5"/>
  <c r="Y23" i="5"/>
  <c r="Z23" i="5"/>
  <c r="G24" i="6"/>
  <c r="Y24" i="6" s="1"/>
  <c r="AB24" i="6" s="1"/>
  <c r="T24" i="6"/>
  <c r="Z24" i="6" s="1"/>
  <c r="AA24" i="6"/>
  <c r="AC24" i="6"/>
  <c r="AC23" i="6"/>
  <c r="AA23" i="6"/>
  <c r="G23" i="6"/>
  <c r="Y23" i="6" s="1"/>
  <c r="C22" i="39"/>
  <c r="C21" i="39"/>
  <c r="C19" i="39"/>
  <c r="C11" i="39"/>
  <c r="G14" i="46"/>
  <c r="A14" i="46" s="1"/>
  <c r="G15" i="46"/>
  <c r="B15" i="46" s="1"/>
  <c r="G16" i="46"/>
  <c r="C16" i="46" s="1"/>
  <c r="G17" i="46"/>
  <c r="G18" i="46"/>
  <c r="A18" i="46" s="1"/>
  <c r="G19" i="46"/>
  <c r="B19" i="46" s="1"/>
  <c r="G20" i="46"/>
  <c r="C20" i="46" s="1"/>
  <c r="G21" i="46"/>
  <c r="G22" i="46"/>
  <c r="A22" i="46" s="1"/>
  <c r="G23" i="46"/>
  <c r="B23" i="46" s="1"/>
  <c r="G24" i="46"/>
  <c r="C24" i="46" s="1"/>
  <c r="G25" i="46"/>
  <c r="G26" i="46"/>
  <c r="A26" i="46" s="1"/>
  <c r="G27" i="46"/>
  <c r="B27" i="46" s="1"/>
  <c r="G28" i="46"/>
  <c r="C28" i="46" s="1"/>
  <c r="G29" i="46"/>
  <c r="G30" i="46"/>
  <c r="A30" i="46" s="1"/>
  <c r="G31" i="46"/>
  <c r="B31" i="46" s="1"/>
  <c r="G32" i="46"/>
  <c r="C32" i="46" s="1"/>
  <c r="G33" i="46"/>
  <c r="G34" i="46"/>
  <c r="A34" i="46" s="1"/>
  <c r="G35" i="46"/>
  <c r="B35" i="46" s="1"/>
  <c r="G36" i="46"/>
  <c r="C36" i="46" s="1"/>
  <c r="G37" i="46"/>
  <c r="G38" i="46"/>
  <c r="A38" i="46" s="1"/>
  <c r="G39" i="46"/>
  <c r="B39" i="46" s="1"/>
  <c r="G40" i="46"/>
  <c r="C40" i="46" s="1"/>
  <c r="G41" i="46"/>
  <c r="G42" i="46"/>
  <c r="A42" i="46" s="1"/>
  <c r="G43" i="46"/>
  <c r="B43" i="46" s="1"/>
  <c r="G44" i="46"/>
  <c r="C44" i="46" s="1"/>
  <c r="G45" i="46"/>
  <c r="G46" i="46"/>
  <c r="A46" i="46" s="1"/>
  <c r="G47" i="46"/>
  <c r="B47" i="46" s="1"/>
  <c r="G48" i="46"/>
  <c r="C48" i="46" s="1"/>
  <c r="G49" i="46"/>
  <c r="G50" i="46"/>
  <c r="A50" i="46" s="1"/>
  <c r="G51" i="46"/>
  <c r="B51" i="46" s="1"/>
  <c r="G52" i="46"/>
  <c r="C52" i="46" s="1"/>
  <c r="G53" i="46"/>
  <c r="G54" i="46"/>
  <c r="A54" i="46" s="1"/>
  <c r="G55" i="46"/>
  <c r="B55" i="46" s="1"/>
  <c r="G56" i="46"/>
  <c r="C56" i="46" s="1"/>
  <c r="G57" i="46"/>
  <c r="G58" i="46"/>
  <c r="A58" i="46" s="1"/>
  <c r="G59" i="46"/>
  <c r="B59" i="46" s="1"/>
  <c r="G60" i="46"/>
  <c r="C60" i="46" s="1"/>
  <c r="G61" i="46"/>
  <c r="G62" i="46"/>
  <c r="A62" i="46" s="1"/>
  <c r="G63" i="46"/>
  <c r="B63" i="46" s="1"/>
  <c r="G64" i="46"/>
  <c r="C64" i="46" s="1"/>
  <c r="G65" i="46"/>
  <c r="G66" i="46"/>
  <c r="D66" i="46" s="1"/>
  <c r="G67" i="46"/>
  <c r="B67" i="46" s="1"/>
  <c r="G68" i="46"/>
  <c r="C68" i="46" s="1"/>
  <c r="G69" i="46"/>
  <c r="D69" i="46" s="1"/>
  <c r="G70" i="46"/>
  <c r="A70" i="46" s="1"/>
  <c r="G71" i="46"/>
  <c r="G72" i="46"/>
  <c r="A72" i="46" s="1"/>
  <c r="G73" i="46"/>
  <c r="B73" i="46" s="1"/>
  <c r="G74" i="46"/>
  <c r="C74" i="46" s="1"/>
  <c r="G75" i="46"/>
  <c r="G76" i="46"/>
  <c r="A76" i="46" s="1"/>
  <c r="G77" i="46"/>
  <c r="B77" i="46" s="1"/>
  <c r="G78" i="46"/>
  <c r="C78" i="46" s="1"/>
  <c r="G79" i="46"/>
  <c r="G80" i="46"/>
  <c r="A80" i="46" s="1"/>
  <c r="G81" i="46"/>
  <c r="B81" i="46" s="1"/>
  <c r="G82" i="46"/>
  <c r="C82" i="46" s="1"/>
  <c r="G83" i="46"/>
  <c r="G84" i="46"/>
  <c r="A84" i="46" s="1"/>
  <c r="G85" i="46"/>
  <c r="B85" i="46" s="1"/>
  <c r="G86" i="46"/>
  <c r="C86" i="46" s="1"/>
  <c r="G87" i="46"/>
  <c r="G88" i="46"/>
  <c r="G89" i="46"/>
  <c r="B89" i="46" s="1"/>
  <c r="G90" i="46"/>
  <c r="C90" i="46" s="1"/>
  <c r="G91" i="46"/>
  <c r="G92" i="46"/>
  <c r="A92" i="46" s="1"/>
  <c r="G93" i="46"/>
  <c r="G94" i="46"/>
  <c r="C94" i="46" s="1"/>
  <c r="G95" i="46"/>
  <c r="G96" i="46"/>
  <c r="A96" i="46" s="1"/>
  <c r="G97" i="46"/>
  <c r="G98" i="46"/>
  <c r="C98" i="46" s="1"/>
  <c r="G99" i="46"/>
  <c r="G100" i="46"/>
  <c r="A100" i="46" s="1"/>
  <c r="G101" i="46"/>
  <c r="B101" i="46" s="1"/>
  <c r="G102" i="46"/>
  <c r="C102" i="46" s="1"/>
  <c r="G103" i="46"/>
  <c r="G104" i="46"/>
  <c r="A104" i="46" s="1"/>
  <c r="G105" i="46"/>
  <c r="G106" i="46"/>
  <c r="C106" i="46" s="1"/>
  <c r="G107" i="46"/>
  <c r="G108" i="46"/>
  <c r="G109" i="46"/>
  <c r="G110" i="46"/>
  <c r="C110" i="46" s="1"/>
  <c r="G111" i="46"/>
  <c r="G112" i="46"/>
  <c r="A112" i="46" s="1"/>
  <c r="G113" i="46"/>
  <c r="G114" i="46"/>
  <c r="C114" i="46" s="1"/>
  <c r="G115" i="46"/>
  <c r="G116" i="46"/>
  <c r="G117" i="46"/>
  <c r="C117" i="46" s="1"/>
  <c r="G118" i="46"/>
  <c r="B118" i="46" s="1"/>
  <c r="G119" i="46"/>
  <c r="A119" i="46" s="1"/>
  <c r="G120" i="46"/>
  <c r="A120" i="46" s="1"/>
  <c r="G121" i="46"/>
  <c r="E121" i="46" s="1"/>
  <c r="G122" i="46"/>
  <c r="C122" i="46" s="1"/>
  <c r="G123" i="46"/>
  <c r="C123" i="46" s="1"/>
  <c r="G124" i="46"/>
  <c r="D124" i="46" s="1"/>
  <c r="G125" i="46"/>
  <c r="C125" i="46" s="1"/>
  <c r="G126" i="46"/>
  <c r="E126" i="46" s="1"/>
  <c r="F126" i="46" s="1"/>
  <c r="G127" i="46"/>
  <c r="D127" i="46" s="1"/>
  <c r="G128" i="46"/>
  <c r="G129" i="46"/>
  <c r="C129" i="46" s="1"/>
  <c r="G130" i="46"/>
  <c r="B130" i="46" s="1"/>
  <c r="G131" i="46"/>
  <c r="C131" i="46" s="1"/>
  <c r="G132" i="46"/>
  <c r="C132" i="46" s="1"/>
  <c r="G133" i="46"/>
  <c r="G134" i="46"/>
  <c r="B134" i="46" s="1"/>
  <c r="G135" i="46"/>
  <c r="C135" i="46" s="1"/>
  <c r="G136" i="46"/>
  <c r="C136" i="46" s="1"/>
  <c r="G137" i="46"/>
  <c r="G138" i="46"/>
  <c r="B138" i="46" s="1"/>
  <c r="G139" i="46"/>
  <c r="C139" i="46" s="1"/>
  <c r="G140" i="46"/>
  <c r="C140" i="46" s="1"/>
  <c r="G141" i="46"/>
  <c r="C141" i="46" s="1"/>
  <c r="G142" i="46"/>
  <c r="B142" i="46" s="1"/>
  <c r="G143" i="46"/>
  <c r="C143" i="46" s="1"/>
  <c r="G144" i="46"/>
  <c r="G145" i="46"/>
  <c r="C145" i="46" s="1"/>
  <c r="G146" i="46"/>
  <c r="B146" i="46" s="1"/>
  <c r="G147" i="46"/>
  <c r="C147" i="46" s="1"/>
  <c r="G148" i="46"/>
  <c r="C148" i="46" s="1"/>
  <c r="G149" i="46"/>
  <c r="C149" i="46" s="1"/>
  <c r="G150" i="46"/>
  <c r="G151" i="46"/>
  <c r="G152" i="46"/>
  <c r="C152" i="46" s="1"/>
  <c r="G153" i="46"/>
  <c r="C153" i="46" s="1"/>
  <c r="G154" i="46"/>
  <c r="G155" i="46"/>
  <c r="G156" i="46"/>
  <c r="C156" i="46" s="1"/>
  <c r="G157" i="46"/>
  <c r="C157" i="46" s="1"/>
  <c r="G158" i="46"/>
  <c r="B158" i="46" s="1"/>
  <c r="G159" i="46"/>
  <c r="G160" i="46"/>
  <c r="G161" i="46"/>
  <c r="E161" i="46" s="1"/>
  <c r="F161" i="46" s="1"/>
  <c r="G162" i="46"/>
  <c r="G163" i="46"/>
  <c r="C163" i="46" s="1"/>
  <c r="G164" i="46"/>
  <c r="G165" i="46"/>
  <c r="G166" i="46"/>
  <c r="G167" i="46"/>
  <c r="D167" i="46" s="1"/>
  <c r="G168" i="46"/>
  <c r="E168" i="46" s="1"/>
  <c r="G169" i="46"/>
  <c r="A169" i="46" s="1"/>
  <c r="G170" i="46"/>
  <c r="A170" i="46" s="1"/>
  <c r="G171" i="46"/>
  <c r="C171" i="46" s="1"/>
  <c r="G172" i="46"/>
  <c r="A172" i="46" s="1"/>
  <c r="G173" i="46"/>
  <c r="A173" i="46" s="1"/>
  <c r="G174" i="46"/>
  <c r="G175" i="46"/>
  <c r="C175" i="46" s="1"/>
  <c r="G176" i="46"/>
  <c r="E176" i="46" s="1"/>
  <c r="G177" i="46"/>
  <c r="G178" i="46"/>
  <c r="A178" i="46" s="1"/>
  <c r="G179" i="46"/>
  <c r="G180" i="46"/>
  <c r="A180" i="46" s="1"/>
  <c r="G181" i="46"/>
  <c r="G182" i="46"/>
  <c r="D182" i="46" s="1"/>
  <c r="G183" i="46"/>
  <c r="G184" i="46"/>
  <c r="G185" i="46"/>
  <c r="G186" i="46"/>
  <c r="D186" i="46" s="1"/>
  <c r="G187" i="46"/>
  <c r="G188" i="46"/>
  <c r="G189" i="46"/>
  <c r="C189" i="46" s="1"/>
  <c r="G190" i="46"/>
  <c r="D190" i="46" s="1"/>
  <c r="G191" i="46"/>
  <c r="C191" i="46" s="1"/>
  <c r="G192" i="46"/>
  <c r="D192" i="46" s="1"/>
  <c r="G193" i="46"/>
  <c r="G194" i="46"/>
  <c r="G195" i="46"/>
  <c r="G196" i="46"/>
  <c r="C196" i="46" s="1"/>
  <c r="G197" i="46"/>
  <c r="E197" i="46" s="1"/>
  <c r="F197" i="46" s="1"/>
  <c r="G198" i="46"/>
  <c r="G199" i="46"/>
  <c r="G200" i="46"/>
  <c r="C200" i="46" s="1"/>
  <c r="G201" i="46"/>
  <c r="C201" i="46" s="1"/>
  <c r="G202" i="46"/>
  <c r="D202" i="46" s="1"/>
  <c r="G203" i="46"/>
  <c r="G204" i="46"/>
  <c r="C204" i="46" s="1"/>
  <c r="G205" i="46"/>
  <c r="C205" i="46" s="1"/>
  <c r="G206" i="46"/>
  <c r="G207" i="46"/>
  <c r="C207" i="46" s="1"/>
  <c r="G208" i="46"/>
  <c r="G209" i="46"/>
  <c r="G210" i="46"/>
  <c r="G211" i="46"/>
  <c r="G212" i="46"/>
  <c r="G213" i="46"/>
  <c r="A213" i="46" s="1"/>
  <c r="G214" i="46"/>
  <c r="D214" i="46" s="1"/>
  <c r="G215" i="46"/>
  <c r="C215" i="46" s="1"/>
  <c r="G216" i="46"/>
  <c r="G217" i="46"/>
  <c r="C217" i="46" s="1"/>
  <c r="G218" i="46"/>
  <c r="D218" i="46" s="1"/>
  <c r="G219" i="46"/>
  <c r="G220" i="46"/>
  <c r="C220" i="46" s="1"/>
  <c r="G221" i="46"/>
  <c r="G222" i="46"/>
  <c r="G223" i="46"/>
  <c r="C223" i="46" s="1"/>
  <c r="G224" i="46"/>
  <c r="G225" i="46"/>
  <c r="C225" i="46" s="1"/>
  <c r="G226" i="46"/>
  <c r="C226" i="46" s="1"/>
  <c r="G227" i="46"/>
  <c r="C227" i="46" s="1"/>
  <c r="G228" i="46"/>
  <c r="B228" i="46" s="1"/>
  <c r="G229" i="46"/>
  <c r="G230" i="46"/>
  <c r="A230" i="46" s="1"/>
  <c r="G231" i="46"/>
  <c r="G232" i="46"/>
  <c r="B232" i="46" s="1"/>
  <c r="G233" i="46"/>
  <c r="G234" i="46"/>
  <c r="G235" i="46"/>
  <c r="E235" i="46" s="1"/>
  <c r="F235" i="46" s="1"/>
  <c r="G236" i="46"/>
  <c r="B236" i="46" s="1"/>
  <c r="G237" i="46"/>
  <c r="C237" i="46" s="1"/>
  <c r="G238" i="46"/>
  <c r="G239" i="46"/>
  <c r="E239" i="46" s="1"/>
  <c r="F239" i="46" s="1"/>
  <c r="G240" i="46"/>
  <c r="G241" i="46"/>
  <c r="D241" i="46" s="1"/>
  <c r="G242" i="46"/>
  <c r="B242" i="46" s="1"/>
  <c r="G243" i="46"/>
  <c r="G244" i="46"/>
  <c r="G245" i="46"/>
  <c r="G246" i="46"/>
  <c r="A246" i="46" s="1"/>
  <c r="G247" i="46"/>
  <c r="G248" i="46"/>
  <c r="B248" i="46" s="1"/>
  <c r="G249" i="46"/>
  <c r="G250" i="46"/>
  <c r="G251" i="46"/>
  <c r="E251" i="46" s="1"/>
  <c r="F251" i="46" s="1"/>
  <c r="G252" i="46"/>
  <c r="B252" i="46" s="1"/>
  <c r="G253" i="46"/>
  <c r="C253" i="46" s="1"/>
  <c r="G254" i="46"/>
  <c r="C254" i="46" s="1"/>
  <c r="G255" i="46"/>
  <c r="G256" i="46"/>
  <c r="C256" i="46" s="1"/>
  <c r="G257" i="46"/>
  <c r="G258" i="46"/>
  <c r="G259" i="46"/>
  <c r="G260" i="46"/>
  <c r="C260" i="46" s="1"/>
  <c r="G261" i="46"/>
  <c r="A261" i="46" s="1"/>
  <c r="G262" i="46"/>
  <c r="G263" i="46"/>
  <c r="G264" i="46"/>
  <c r="G265" i="46"/>
  <c r="C265" i="46" s="1"/>
  <c r="G266" i="46"/>
  <c r="A266" i="46" s="1"/>
  <c r="G267" i="46"/>
  <c r="D267" i="46" s="1"/>
  <c r="G268" i="46"/>
  <c r="C268" i="46" s="1"/>
  <c r="G269" i="46"/>
  <c r="C269" i="46" s="1"/>
  <c r="G270" i="46"/>
  <c r="G271" i="46"/>
  <c r="G272" i="46"/>
  <c r="A272" i="46" s="1"/>
  <c r="G273" i="46"/>
  <c r="C273" i="46" s="1"/>
  <c r="G274" i="46"/>
  <c r="G275" i="46"/>
  <c r="G276" i="46"/>
  <c r="G277" i="46"/>
  <c r="C277" i="46" s="1"/>
  <c r="G278" i="46"/>
  <c r="G279" i="46"/>
  <c r="E279" i="46" s="1"/>
  <c r="G280" i="46"/>
  <c r="A280" i="46" s="1"/>
  <c r="G281" i="46"/>
  <c r="C281" i="46" s="1"/>
  <c r="G282" i="46"/>
  <c r="G283" i="46"/>
  <c r="B283" i="46" s="1"/>
  <c r="G284" i="46"/>
  <c r="G285" i="46"/>
  <c r="C285" i="46" s="1"/>
  <c r="G286" i="46"/>
  <c r="A286" i="46" s="1"/>
  <c r="G287" i="46"/>
  <c r="B287" i="46" s="1"/>
  <c r="G288" i="46"/>
  <c r="G289" i="46"/>
  <c r="C289" i="46" s="1"/>
  <c r="G290" i="46"/>
  <c r="G291" i="46"/>
  <c r="G292" i="46"/>
  <c r="G293" i="46"/>
  <c r="C293" i="46" s="1"/>
  <c r="G294" i="46"/>
  <c r="A294" i="46" s="1"/>
  <c r="G295" i="46"/>
  <c r="G296" i="46"/>
  <c r="C296" i="46" s="1"/>
  <c r="G297" i="46"/>
  <c r="C297" i="46" s="1"/>
  <c r="G298" i="46"/>
  <c r="A298" i="46" s="1"/>
  <c r="G299" i="46"/>
  <c r="B299" i="46" s="1"/>
  <c r="G300" i="46"/>
  <c r="C300" i="46" s="1"/>
  <c r="G301" i="46"/>
  <c r="C301" i="46" s="1"/>
  <c r="G302" i="46"/>
  <c r="A302" i="46" s="1"/>
  <c r="G303" i="46"/>
  <c r="G304" i="46"/>
  <c r="C304" i="46" s="1"/>
  <c r="G305" i="46"/>
  <c r="C305" i="46" s="1"/>
  <c r="G306" i="46"/>
  <c r="G307" i="46"/>
  <c r="G308" i="46"/>
  <c r="G309" i="46"/>
  <c r="C309" i="46" s="1"/>
  <c r="G310" i="46"/>
  <c r="D310" i="46" s="1"/>
  <c r="G311" i="46"/>
  <c r="G312" i="46"/>
  <c r="E312" i="46" s="1"/>
  <c r="F312" i="46" s="1"/>
  <c r="G313" i="46"/>
  <c r="A313" i="46" s="1"/>
  <c r="G314" i="46"/>
  <c r="A314" i="46" s="1"/>
  <c r="G315" i="46"/>
  <c r="G316" i="46"/>
  <c r="C316" i="46" s="1"/>
  <c r="G317" i="46"/>
  <c r="G318" i="46"/>
  <c r="G319" i="46"/>
  <c r="G320" i="46"/>
  <c r="C320" i="46" s="1"/>
  <c r="G321" i="46"/>
  <c r="G322" i="46"/>
  <c r="A322" i="46" s="1"/>
  <c r="G323" i="46"/>
  <c r="G324" i="46"/>
  <c r="C324" i="46" s="1"/>
  <c r="G325" i="46"/>
  <c r="E325" i="46" s="1"/>
  <c r="G326" i="46"/>
  <c r="G327" i="46"/>
  <c r="G328" i="46"/>
  <c r="C328" i="46" s="1"/>
  <c r="G329" i="46"/>
  <c r="C329" i="46" s="1"/>
  <c r="G330" i="46"/>
  <c r="D330" i="46" s="1"/>
  <c r="G331" i="46"/>
  <c r="A331" i="46" s="1"/>
  <c r="G332" i="46"/>
  <c r="G333" i="46"/>
  <c r="G334" i="46"/>
  <c r="C334" i="46" s="1"/>
  <c r="G335" i="46"/>
  <c r="G336" i="46"/>
  <c r="G337" i="46"/>
  <c r="D337" i="46" s="1"/>
  <c r="G338" i="46"/>
  <c r="G339" i="46"/>
  <c r="G340" i="46"/>
  <c r="E340" i="46" s="1"/>
  <c r="F340" i="46" s="1"/>
  <c r="G341" i="46"/>
  <c r="B341" i="46" s="1"/>
  <c r="G342" i="46"/>
  <c r="C342" i="46" s="1"/>
  <c r="G343" i="46"/>
  <c r="C343" i="46" s="1"/>
  <c r="G344" i="46"/>
  <c r="G345" i="46"/>
  <c r="G346" i="46"/>
  <c r="G347" i="46"/>
  <c r="A347" i="46" s="1"/>
  <c r="G348" i="46"/>
  <c r="B348" i="46" s="1"/>
  <c r="G349" i="46"/>
  <c r="G350" i="46"/>
  <c r="C350" i="46" s="1"/>
  <c r="G351" i="46"/>
  <c r="G352" i="46"/>
  <c r="C352" i="46" s="1"/>
  <c r="G353" i="46"/>
  <c r="G354" i="46"/>
  <c r="G355" i="46"/>
  <c r="G356" i="46"/>
  <c r="C356" i="46" s="1"/>
  <c r="G357" i="46"/>
  <c r="G358" i="46"/>
  <c r="C358" i="46" s="1"/>
  <c r="G359" i="46"/>
  <c r="C359" i="46" s="1"/>
  <c r="G360" i="46"/>
  <c r="G361" i="46"/>
  <c r="G362" i="46"/>
  <c r="G363" i="46"/>
  <c r="C363" i="46" s="1"/>
  <c r="G364" i="46"/>
  <c r="G365" i="46"/>
  <c r="A365" i="46" s="1"/>
  <c r="G366" i="46"/>
  <c r="G367" i="46"/>
  <c r="C367" i="46" s="1"/>
  <c r="G368" i="46"/>
  <c r="G369" i="46"/>
  <c r="G370" i="46"/>
  <c r="G371" i="46"/>
  <c r="C371" i="46" s="1"/>
  <c r="G372" i="46"/>
  <c r="G373" i="46"/>
  <c r="G374" i="46"/>
  <c r="G375" i="46"/>
  <c r="C375" i="46" s="1"/>
  <c r="G376" i="46"/>
  <c r="G377" i="46"/>
  <c r="G378" i="46"/>
  <c r="G379" i="46"/>
  <c r="C379" i="46" s="1"/>
  <c r="G380" i="46"/>
  <c r="G381" i="46"/>
  <c r="A381" i="46" s="1"/>
  <c r="G382" i="46"/>
  <c r="G383" i="46"/>
  <c r="C383" i="46" s="1"/>
  <c r="G384" i="46"/>
  <c r="G385" i="46"/>
  <c r="G386" i="46"/>
  <c r="G387" i="46"/>
  <c r="C387" i="46" s="1"/>
  <c r="G388" i="46"/>
  <c r="G389" i="46"/>
  <c r="G390" i="46"/>
  <c r="G391" i="46"/>
  <c r="C391" i="46" s="1"/>
  <c r="G392" i="46"/>
  <c r="G393" i="46"/>
  <c r="G394" i="46"/>
  <c r="G395" i="46"/>
  <c r="C395" i="46" s="1"/>
  <c r="G396" i="46"/>
  <c r="G397" i="46"/>
  <c r="A397" i="46" s="1"/>
  <c r="G398" i="46"/>
  <c r="G399" i="46"/>
  <c r="C399" i="46" s="1"/>
  <c r="G400" i="46"/>
  <c r="G401" i="46"/>
  <c r="G402" i="46"/>
  <c r="G403" i="46"/>
  <c r="C403" i="46" s="1"/>
  <c r="G404" i="46"/>
  <c r="G405" i="46"/>
  <c r="G406" i="46"/>
  <c r="G407" i="46"/>
  <c r="C407" i="46" s="1"/>
  <c r="G408" i="46"/>
  <c r="G409" i="46"/>
  <c r="G410" i="46"/>
  <c r="G411" i="46"/>
  <c r="C411" i="46" s="1"/>
  <c r="G412" i="46"/>
  <c r="G413" i="46"/>
  <c r="A413" i="46" s="1"/>
  <c r="G414" i="46"/>
  <c r="G415" i="46"/>
  <c r="C415" i="46" s="1"/>
  <c r="G416" i="46"/>
  <c r="G417" i="46"/>
  <c r="G418" i="46"/>
  <c r="G419" i="46"/>
  <c r="C419" i="46" s="1"/>
  <c r="G420" i="46"/>
  <c r="G421" i="46"/>
  <c r="G422" i="46"/>
  <c r="G423" i="46"/>
  <c r="C423" i="46" s="1"/>
  <c r="G424" i="46"/>
  <c r="G425" i="46"/>
  <c r="G426" i="46"/>
  <c r="G427" i="46"/>
  <c r="C427" i="46" s="1"/>
  <c r="G428" i="46"/>
  <c r="G429" i="46"/>
  <c r="A429" i="46" s="1"/>
  <c r="G430" i="46"/>
  <c r="G431" i="46"/>
  <c r="G432" i="46"/>
  <c r="G433" i="46"/>
  <c r="G434" i="46"/>
  <c r="G435" i="46"/>
  <c r="G436" i="46"/>
  <c r="G437" i="46"/>
  <c r="G438" i="46"/>
  <c r="B438" i="46" s="1"/>
  <c r="G439" i="46"/>
  <c r="G440" i="46"/>
  <c r="D440" i="46" s="1"/>
  <c r="G441" i="46"/>
  <c r="E441" i="46" s="1"/>
  <c r="F441" i="46" s="1"/>
  <c r="G442" i="46"/>
  <c r="E442" i="46" s="1"/>
  <c r="F442" i="46" s="1"/>
  <c r="G443" i="46"/>
  <c r="C443" i="46" s="1"/>
  <c r="G444" i="46"/>
  <c r="G445" i="46"/>
  <c r="A445" i="46" s="1"/>
  <c r="G446" i="46"/>
  <c r="G447" i="46"/>
  <c r="G448" i="46"/>
  <c r="C448" i="46" s="1"/>
  <c r="G449" i="46"/>
  <c r="A449" i="46" s="1"/>
  <c r="G450" i="46"/>
  <c r="G451" i="46"/>
  <c r="B451" i="46" s="1"/>
  <c r="G452" i="46"/>
  <c r="C452" i="46" s="1"/>
  <c r="G453" i="46"/>
  <c r="E453" i="46" s="1"/>
  <c r="F453" i="46" s="1"/>
  <c r="G454" i="46"/>
  <c r="G455" i="46"/>
  <c r="G456" i="46"/>
  <c r="D456" i="46" s="1"/>
  <c r="G457" i="46"/>
  <c r="G458" i="46"/>
  <c r="G459" i="46"/>
  <c r="C459" i="46" s="1"/>
  <c r="G460" i="46"/>
  <c r="G461" i="46"/>
  <c r="A461" i="46" s="1"/>
  <c r="G462" i="46"/>
  <c r="G463" i="46"/>
  <c r="G464" i="46"/>
  <c r="C464" i="46" s="1"/>
  <c r="G465" i="46"/>
  <c r="G466" i="46"/>
  <c r="B466" i="46" s="1"/>
  <c r="G467" i="46"/>
  <c r="B467" i="46" s="1"/>
  <c r="G468" i="46"/>
  <c r="C468" i="46" s="1"/>
  <c r="G469" i="46"/>
  <c r="E469" i="46" s="1"/>
  <c r="F469" i="46" s="1"/>
  <c r="G470" i="46"/>
  <c r="G471" i="46"/>
  <c r="G472" i="46"/>
  <c r="G473" i="46"/>
  <c r="A473" i="46" s="1"/>
  <c r="G474" i="46"/>
  <c r="G475" i="46"/>
  <c r="C475" i="46" s="1"/>
  <c r="G476" i="46"/>
  <c r="A476" i="46" s="1"/>
  <c r="G477" i="46"/>
  <c r="C477" i="46" s="1"/>
  <c r="G478" i="46"/>
  <c r="G479" i="46"/>
  <c r="C479" i="46" s="1"/>
  <c r="G480" i="46"/>
  <c r="C480" i="46" s="1"/>
  <c r="G481" i="46"/>
  <c r="A481" i="46" s="1"/>
  <c r="G482" i="46"/>
  <c r="G483" i="46"/>
  <c r="C483" i="46" s="1"/>
  <c r="G484" i="46"/>
  <c r="A484" i="46" s="1"/>
  <c r="G485" i="46"/>
  <c r="E485" i="46" s="1"/>
  <c r="F485" i="46" s="1"/>
  <c r="G486" i="46"/>
  <c r="G487" i="46"/>
  <c r="G488" i="46"/>
  <c r="C488" i="46" s="1"/>
  <c r="G489" i="46"/>
  <c r="G490" i="46"/>
  <c r="G491" i="46"/>
  <c r="C491" i="46" s="1"/>
  <c r="G492" i="46"/>
  <c r="A492" i="46" s="1"/>
  <c r="G493" i="46"/>
  <c r="C493" i="46" s="1"/>
  <c r="G494" i="46"/>
  <c r="G495" i="46"/>
  <c r="C495" i="46" s="1"/>
  <c r="G496" i="46"/>
  <c r="G497" i="46"/>
  <c r="G498" i="46"/>
  <c r="G499" i="46"/>
  <c r="C499" i="46" s="1"/>
  <c r="G500" i="46"/>
  <c r="A500" i="46" s="1"/>
  <c r="G501" i="46"/>
  <c r="C501" i="46" s="1"/>
  <c r="G502" i="46"/>
  <c r="G503" i="46"/>
  <c r="C503" i="46" s="1"/>
  <c r="G504" i="46"/>
  <c r="G505" i="46"/>
  <c r="A505" i="46" s="1"/>
  <c r="G506" i="46"/>
  <c r="G507" i="46"/>
  <c r="C507" i="46" s="1"/>
  <c r="G508" i="46"/>
  <c r="A508" i="46" s="1"/>
  <c r="G509" i="46"/>
  <c r="G510" i="46"/>
  <c r="G511" i="46"/>
  <c r="C511" i="46" s="1"/>
  <c r="G512" i="46"/>
  <c r="C512" i="46" s="1"/>
  <c r="G513" i="46"/>
  <c r="G514" i="46"/>
  <c r="G515" i="46"/>
  <c r="C515" i="46" s="1"/>
  <c r="G516" i="46"/>
  <c r="A516" i="46" s="1"/>
  <c r="G517" i="46"/>
  <c r="G518" i="46"/>
  <c r="G519" i="46"/>
  <c r="C519" i="46" s="1"/>
  <c r="G520" i="46"/>
  <c r="C520" i="46" s="1"/>
  <c r="G521" i="46"/>
  <c r="A521" i="46" s="1"/>
  <c r="G522" i="46"/>
  <c r="G523" i="46"/>
  <c r="C523" i="46" s="1"/>
  <c r="G524" i="46"/>
  <c r="A524" i="46" s="1"/>
  <c r="G525" i="46"/>
  <c r="C525" i="46" s="1"/>
  <c r="G526" i="46"/>
  <c r="G527" i="46"/>
  <c r="G528" i="46"/>
  <c r="G529" i="46"/>
  <c r="G530" i="46"/>
  <c r="G531" i="46"/>
  <c r="G532" i="46"/>
  <c r="G533" i="46"/>
  <c r="G534" i="46"/>
  <c r="A534" i="46" s="1"/>
  <c r="G535" i="46"/>
  <c r="G536" i="46"/>
  <c r="B536" i="46" s="1"/>
  <c r="G537" i="46"/>
  <c r="B537" i="46" s="1"/>
  <c r="G538" i="46"/>
  <c r="A538" i="46" s="1"/>
  <c r="G539" i="46"/>
  <c r="G540" i="46"/>
  <c r="B540" i="46" s="1"/>
  <c r="G541" i="46"/>
  <c r="B541" i="46" s="1"/>
  <c r="G542" i="46"/>
  <c r="A542" i="46" s="1"/>
  <c r="G543" i="46"/>
  <c r="G544" i="46"/>
  <c r="B544" i="46" s="1"/>
  <c r="G545" i="46"/>
  <c r="B545" i="46" s="1"/>
  <c r="G546" i="46"/>
  <c r="A546" i="46" s="1"/>
  <c r="G547" i="46"/>
  <c r="G548" i="46"/>
  <c r="B548" i="46" s="1"/>
  <c r="G549" i="46"/>
  <c r="G550" i="46"/>
  <c r="A550" i="46" s="1"/>
  <c r="G551" i="46"/>
  <c r="G552" i="46"/>
  <c r="B552" i="46" s="1"/>
  <c r="G553" i="46"/>
  <c r="B553" i="46" s="1"/>
  <c r="G554" i="46"/>
  <c r="A554" i="46" s="1"/>
  <c r="G555" i="46"/>
  <c r="G556" i="46"/>
  <c r="B556" i="46" s="1"/>
  <c r="G557" i="46"/>
  <c r="B557" i="46" s="1"/>
  <c r="G558" i="46"/>
  <c r="A558" i="46" s="1"/>
  <c r="G559" i="46"/>
  <c r="G560" i="46"/>
  <c r="B560" i="46" s="1"/>
  <c r="G561" i="46"/>
  <c r="B561" i="46" s="1"/>
  <c r="G562" i="46"/>
  <c r="A562" i="46" s="1"/>
  <c r="G563" i="46"/>
  <c r="G564" i="46"/>
  <c r="B564" i="46" s="1"/>
  <c r="G565" i="46"/>
  <c r="G566" i="46"/>
  <c r="G567" i="46"/>
  <c r="G568" i="46"/>
  <c r="B568" i="46" s="1"/>
  <c r="G569" i="46"/>
  <c r="G570" i="46"/>
  <c r="A570" i="46" s="1"/>
  <c r="G571" i="46"/>
  <c r="G572" i="46"/>
  <c r="B572" i="46" s="1"/>
  <c r="G573" i="46"/>
  <c r="G574" i="46"/>
  <c r="C574" i="46" s="1"/>
  <c r="G575" i="46"/>
  <c r="G576" i="46"/>
  <c r="A576" i="46" s="1"/>
  <c r="G577" i="46"/>
  <c r="G578" i="46"/>
  <c r="C578" i="46" s="1"/>
  <c r="G579" i="46"/>
  <c r="G580" i="46"/>
  <c r="A580" i="46" s="1"/>
  <c r="G581" i="46"/>
  <c r="G582" i="46"/>
  <c r="B582" i="46" s="1"/>
  <c r="G583" i="46"/>
  <c r="G584" i="46"/>
  <c r="G585" i="46"/>
  <c r="G586" i="46"/>
  <c r="G587" i="46"/>
  <c r="A587" i="46" s="1"/>
  <c r="G588" i="46"/>
  <c r="G589" i="46"/>
  <c r="A589" i="46" s="1"/>
  <c r="G590" i="46"/>
  <c r="C590" i="46" s="1"/>
  <c r="G591" i="46"/>
  <c r="G592" i="46"/>
  <c r="A592" i="46" s="1"/>
  <c r="G593" i="46"/>
  <c r="G594" i="46"/>
  <c r="C594" i="46" s="1"/>
  <c r="G595" i="46"/>
  <c r="A595" i="46" s="1"/>
  <c r="G596" i="46"/>
  <c r="A596" i="46" s="1"/>
  <c r="G597" i="46"/>
  <c r="G598" i="46"/>
  <c r="G599" i="46"/>
  <c r="G600" i="46"/>
  <c r="G601" i="46"/>
  <c r="G602" i="46"/>
  <c r="G603" i="46"/>
  <c r="A603" i="46" s="1"/>
  <c r="G604" i="46"/>
  <c r="G605" i="46"/>
  <c r="A605" i="46" s="1"/>
  <c r="G606" i="46"/>
  <c r="C606" i="46" s="1"/>
  <c r="G607" i="46"/>
  <c r="G608" i="46"/>
  <c r="A608" i="46" s="1"/>
  <c r="G609" i="46"/>
  <c r="G610" i="46"/>
  <c r="C610" i="46" s="1"/>
  <c r="G611" i="46"/>
  <c r="A611" i="46" s="1"/>
  <c r="G612" i="46"/>
  <c r="A612" i="46" s="1"/>
  <c r="G613" i="46"/>
  <c r="G614" i="46"/>
  <c r="B614" i="46" s="1"/>
  <c r="G615" i="46"/>
  <c r="G616" i="46"/>
  <c r="G617" i="46"/>
  <c r="G618" i="46"/>
  <c r="G619" i="46"/>
  <c r="A619" i="46" s="1"/>
  <c r="G620" i="46"/>
  <c r="G621" i="46"/>
  <c r="A621" i="46" s="1"/>
  <c r="G622" i="46"/>
  <c r="C622" i="46" s="1"/>
  <c r="G623" i="46"/>
  <c r="G624" i="46"/>
  <c r="A624" i="46" s="1"/>
  <c r="G625" i="46"/>
  <c r="G626" i="46"/>
  <c r="C626" i="46" s="1"/>
  <c r="G627" i="46"/>
  <c r="B627" i="46" s="1"/>
  <c r="G628" i="46"/>
  <c r="D628" i="46" s="1"/>
  <c r="G629" i="46"/>
  <c r="C629" i="46" s="1"/>
  <c r="G630" i="46"/>
  <c r="G631" i="46"/>
  <c r="D631" i="46" s="1"/>
  <c r="G632" i="46"/>
  <c r="C632" i="46" s="1"/>
  <c r="G633" i="46"/>
  <c r="A633" i="46" s="1"/>
  <c r="G634" i="46"/>
  <c r="G635" i="46"/>
  <c r="B635" i="46" s="1"/>
  <c r="G636" i="46"/>
  <c r="G637" i="46"/>
  <c r="C637" i="46" s="1"/>
  <c r="G638" i="46"/>
  <c r="C638" i="46" s="1"/>
  <c r="G639" i="46"/>
  <c r="D639" i="46" s="1"/>
  <c r="G640" i="46"/>
  <c r="G641" i="46"/>
  <c r="A641" i="46" s="1"/>
  <c r="G642" i="46"/>
  <c r="C642" i="46" s="1"/>
  <c r="G643" i="46"/>
  <c r="B643" i="46" s="1"/>
  <c r="G644" i="46"/>
  <c r="D644" i="46" s="1"/>
  <c r="G645" i="46"/>
  <c r="G646" i="46"/>
  <c r="C646" i="46" s="1"/>
  <c r="G647" i="46"/>
  <c r="G648" i="46"/>
  <c r="C648" i="46" s="1"/>
  <c r="G649" i="46"/>
  <c r="A649" i="46" s="1"/>
  <c r="G650" i="46"/>
  <c r="C650" i="46" s="1"/>
  <c r="G651" i="46"/>
  <c r="B651" i="46" s="1"/>
  <c r="G652" i="46"/>
  <c r="D652" i="46" s="1"/>
  <c r="G653" i="46"/>
  <c r="G654" i="46"/>
  <c r="B654" i="46" s="1"/>
  <c r="G655" i="46"/>
  <c r="D655" i="46" s="1"/>
  <c r="G656" i="46"/>
  <c r="G657" i="46"/>
  <c r="A657" i="46" s="1"/>
  <c r="G658" i="46"/>
  <c r="E658" i="46" s="1"/>
  <c r="F658" i="46" s="1"/>
  <c r="G659" i="46"/>
  <c r="B659" i="46" s="1"/>
  <c r="G660" i="46"/>
  <c r="D660" i="46" s="1"/>
  <c r="G661" i="46"/>
  <c r="C661" i="46" s="1"/>
  <c r="G662" i="46"/>
  <c r="G663" i="46"/>
  <c r="B663" i="46" s="1"/>
  <c r="G664" i="46"/>
  <c r="G665" i="46"/>
  <c r="A665" i="46" s="1"/>
  <c r="G666" i="46"/>
  <c r="G667" i="46"/>
  <c r="B667" i="46" s="1"/>
  <c r="G668" i="46"/>
  <c r="G669" i="46"/>
  <c r="A669" i="46" s="1"/>
  <c r="G670" i="46"/>
  <c r="G671" i="46"/>
  <c r="B671" i="46" s="1"/>
  <c r="G672" i="46"/>
  <c r="G673" i="46"/>
  <c r="A673" i="46" s="1"/>
  <c r="G674" i="46"/>
  <c r="C674" i="46" s="1"/>
  <c r="G675" i="46"/>
  <c r="B675" i="46" s="1"/>
  <c r="G676" i="46"/>
  <c r="D676" i="46" s="1"/>
  <c r="G677" i="46"/>
  <c r="A677" i="46" s="1"/>
  <c r="G678" i="46"/>
  <c r="G679" i="46"/>
  <c r="G680" i="46"/>
  <c r="G681" i="46"/>
  <c r="A681" i="46" s="1"/>
  <c r="G682" i="46"/>
  <c r="G683" i="46"/>
  <c r="G684" i="46"/>
  <c r="D684" i="46" s="1"/>
  <c r="G685" i="46"/>
  <c r="G686" i="46"/>
  <c r="G687" i="46"/>
  <c r="B687" i="46" s="1"/>
  <c r="G688" i="46"/>
  <c r="G689" i="46"/>
  <c r="G690" i="46"/>
  <c r="G691" i="46"/>
  <c r="G692" i="46"/>
  <c r="D692" i="46" s="1"/>
  <c r="G693" i="46"/>
  <c r="A693" i="46" s="1"/>
  <c r="G694" i="46"/>
  <c r="G695" i="46"/>
  <c r="G696" i="46"/>
  <c r="G697" i="46"/>
  <c r="G698" i="46"/>
  <c r="C698" i="46" s="1"/>
  <c r="G699" i="46"/>
  <c r="G700" i="46"/>
  <c r="G701" i="46"/>
  <c r="A701" i="46" s="1"/>
  <c r="G702" i="46"/>
  <c r="G703" i="46"/>
  <c r="G704" i="46"/>
  <c r="C704" i="46" s="1"/>
  <c r="G705" i="46"/>
  <c r="G706" i="46"/>
  <c r="G707" i="46"/>
  <c r="A707" i="46" s="1"/>
  <c r="G708" i="46"/>
  <c r="D708" i="46" s="1"/>
  <c r="G709" i="46"/>
  <c r="A709" i="46" s="1"/>
  <c r="G710" i="46"/>
  <c r="G711" i="46"/>
  <c r="G712" i="46"/>
  <c r="G713" i="46"/>
  <c r="G714" i="46"/>
  <c r="C714" i="46" s="1"/>
  <c r="G715" i="46"/>
  <c r="G716" i="46"/>
  <c r="G717" i="46"/>
  <c r="C717" i="46" s="1"/>
  <c r="G718" i="46"/>
  <c r="A718" i="46" s="1"/>
  <c r="G719" i="46"/>
  <c r="C719" i="46" s="1"/>
  <c r="G720" i="46"/>
  <c r="G721" i="46"/>
  <c r="G722" i="46"/>
  <c r="G723" i="46"/>
  <c r="C723" i="46" s="1"/>
  <c r="G724" i="46"/>
  <c r="G725" i="46"/>
  <c r="C725" i="46" s="1"/>
  <c r="G726" i="46"/>
  <c r="C726" i="46" s="1"/>
  <c r="G727" i="46"/>
  <c r="G728" i="46"/>
  <c r="G729" i="46"/>
  <c r="A729" i="46" s="1"/>
  <c r="G730" i="46"/>
  <c r="G731" i="46"/>
  <c r="C731" i="46" s="1"/>
  <c r="G732" i="46"/>
  <c r="C732" i="46" s="1"/>
  <c r="G733" i="46"/>
  <c r="C733" i="46" s="1"/>
  <c r="G734" i="46"/>
  <c r="G735" i="46"/>
  <c r="A735" i="46" s="1"/>
  <c r="G736" i="46"/>
  <c r="G737" i="46"/>
  <c r="A737" i="46" s="1"/>
  <c r="G738" i="46"/>
  <c r="G739" i="46"/>
  <c r="C739" i="46" s="1"/>
  <c r="G740" i="46"/>
  <c r="C740" i="46" s="1"/>
  <c r="G741" i="46"/>
  <c r="C741" i="46" s="1"/>
  <c r="G742" i="46"/>
  <c r="C742" i="46" s="1"/>
  <c r="G743" i="46"/>
  <c r="B743" i="46" s="1"/>
  <c r="G744" i="46"/>
  <c r="D744" i="46" s="1"/>
  <c r="G745" i="46"/>
  <c r="A745" i="46" s="1"/>
  <c r="G746" i="46"/>
  <c r="G747" i="46"/>
  <c r="B747" i="46" s="1"/>
  <c r="G748" i="46"/>
  <c r="G749" i="46"/>
  <c r="A749" i="46" s="1"/>
  <c r="G750" i="46"/>
  <c r="C750" i="46" s="1"/>
  <c r="G751" i="46"/>
  <c r="B751" i="46" s="1"/>
  <c r="G752" i="46"/>
  <c r="G753" i="46"/>
  <c r="A753" i="46" s="1"/>
  <c r="G754" i="46"/>
  <c r="A754" i="46" s="1"/>
  <c r="G755" i="46"/>
  <c r="B755" i="46" s="1"/>
  <c r="G756" i="46"/>
  <c r="C756" i="46" s="1"/>
  <c r="G757" i="46"/>
  <c r="A757" i="46" s="1"/>
  <c r="G758" i="46"/>
  <c r="G759" i="46"/>
  <c r="B759" i="46" s="1"/>
  <c r="G760" i="46"/>
  <c r="D760" i="46" s="1"/>
  <c r="G761" i="46"/>
  <c r="A761" i="46" s="1"/>
  <c r="G762" i="46"/>
  <c r="G763" i="46"/>
  <c r="B763" i="46" s="1"/>
  <c r="G764" i="46"/>
  <c r="C764" i="46" s="1"/>
  <c r="G765" i="46"/>
  <c r="G766" i="46"/>
  <c r="C766" i="46" s="1"/>
  <c r="G767" i="46"/>
  <c r="B767" i="46" s="1"/>
  <c r="G768" i="46"/>
  <c r="D768" i="46" s="1"/>
  <c r="G769" i="46"/>
  <c r="A769" i="46" s="1"/>
  <c r="G770" i="46"/>
  <c r="A770" i="46" s="1"/>
  <c r="G771" i="46"/>
  <c r="B771" i="46" s="1"/>
  <c r="G772" i="46"/>
  <c r="G773" i="46"/>
  <c r="A773" i="46" s="1"/>
  <c r="G774" i="46"/>
  <c r="C774" i="46" s="1"/>
  <c r="G775" i="46"/>
  <c r="B775" i="46" s="1"/>
  <c r="G776" i="46"/>
  <c r="C776" i="46" s="1"/>
  <c r="G777" i="46"/>
  <c r="G778" i="46"/>
  <c r="B778" i="46" s="1"/>
  <c r="G779" i="46"/>
  <c r="A779" i="46" s="1"/>
  <c r="G780" i="46"/>
  <c r="D780" i="46" s="1"/>
  <c r="G781" i="46"/>
  <c r="G782" i="46"/>
  <c r="C782" i="46" s="1"/>
  <c r="G783" i="46"/>
  <c r="G784" i="46"/>
  <c r="C784" i="46" s="1"/>
  <c r="G785" i="46"/>
  <c r="C785" i="46" s="1"/>
  <c r="G786" i="46"/>
  <c r="C786" i="46" s="1"/>
  <c r="G787" i="46"/>
  <c r="G788" i="46"/>
  <c r="C788" i="46" s="1"/>
  <c r="G789" i="46"/>
  <c r="D789" i="46" s="1"/>
  <c r="G790" i="46"/>
  <c r="G791" i="46"/>
  <c r="D791" i="46" s="1"/>
  <c r="G792" i="46"/>
  <c r="C792" i="46" s="1"/>
  <c r="G793" i="46"/>
  <c r="D793" i="46" s="1"/>
  <c r="G794" i="46"/>
  <c r="A794" i="46" s="1"/>
  <c r="G795" i="46"/>
  <c r="G796" i="46"/>
  <c r="G797" i="46"/>
  <c r="D797" i="46" s="1"/>
  <c r="G798" i="46"/>
  <c r="G799" i="46"/>
  <c r="G800" i="46"/>
  <c r="C800" i="46" s="1"/>
  <c r="G801" i="46"/>
  <c r="C801" i="46" s="1"/>
  <c r="G802" i="46"/>
  <c r="G803" i="46"/>
  <c r="D803" i="46" s="1"/>
  <c r="G804" i="46"/>
  <c r="G805" i="46"/>
  <c r="D805" i="46" s="1"/>
  <c r="G806" i="46"/>
  <c r="G807" i="46"/>
  <c r="D807" i="46" s="1"/>
  <c r="G808" i="46"/>
  <c r="C808" i="46" s="1"/>
  <c r="G809" i="46"/>
  <c r="C809" i="46" s="1"/>
  <c r="G810" i="46"/>
  <c r="A810" i="46" s="1"/>
  <c r="G811" i="46"/>
  <c r="G812" i="46"/>
  <c r="C812" i="46" s="1"/>
  <c r="G813" i="46"/>
  <c r="G814" i="46"/>
  <c r="C814" i="46" s="1"/>
  <c r="G815" i="46"/>
  <c r="G816" i="46"/>
  <c r="C816" i="46" s="1"/>
  <c r="G817" i="46"/>
  <c r="D817" i="46" s="1"/>
  <c r="G818" i="46"/>
  <c r="D818" i="46" s="1"/>
  <c r="G819" i="46"/>
  <c r="C819" i="46" s="1"/>
  <c r="G820" i="46"/>
  <c r="G821" i="46"/>
  <c r="D821" i="46" s="1"/>
  <c r="G822" i="46"/>
  <c r="A822" i="46" s="1"/>
  <c r="G823" i="46"/>
  <c r="G824" i="46"/>
  <c r="C824" i="46" s="1"/>
  <c r="G825" i="46"/>
  <c r="G826" i="46"/>
  <c r="A826" i="46" s="1"/>
  <c r="G827" i="46"/>
  <c r="G828" i="46"/>
  <c r="C828" i="46" s="1"/>
  <c r="G829" i="46"/>
  <c r="G830" i="46"/>
  <c r="D830" i="46" s="1"/>
  <c r="G831" i="46"/>
  <c r="G832" i="46"/>
  <c r="C832" i="46" s="1"/>
  <c r="G833" i="46"/>
  <c r="D833" i="46" s="1"/>
  <c r="G834" i="46"/>
  <c r="D834" i="46" s="1"/>
  <c r="G835" i="46"/>
  <c r="C835" i="46" s="1"/>
  <c r="G836" i="46"/>
  <c r="C836" i="46" s="1"/>
  <c r="G837" i="46"/>
  <c r="D837" i="46" s="1"/>
  <c r="G838" i="46"/>
  <c r="G839" i="46"/>
  <c r="G840" i="46"/>
  <c r="D840" i="46" s="1"/>
  <c r="G841" i="46"/>
  <c r="C841" i="46" s="1"/>
  <c r="G842" i="46"/>
  <c r="B842" i="46" s="1"/>
  <c r="G843" i="46"/>
  <c r="C843" i="46" s="1"/>
  <c r="G844" i="46"/>
  <c r="B844" i="46" s="1"/>
  <c r="G845" i="46"/>
  <c r="C845" i="46" s="1"/>
  <c r="G846" i="46"/>
  <c r="B846" i="46" s="1"/>
  <c r="G847" i="46"/>
  <c r="C847" i="46" s="1"/>
  <c r="G848" i="46"/>
  <c r="B848" i="46" s="1"/>
  <c r="G849" i="46"/>
  <c r="E849" i="46" s="1"/>
  <c r="F849" i="46" s="1"/>
  <c r="G850" i="46"/>
  <c r="B850" i="46" s="1"/>
  <c r="G851" i="46"/>
  <c r="C851" i="46" s="1"/>
  <c r="G852" i="46"/>
  <c r="B852" i="46" s="1"/>
  <c r="G853" i="46"/>
  <c r="C853" i="46" s="1"/>
  <c r="G854" i="46"/>
  <c r="B854" i="46" s="1"/>
  <c r="G855" i="46"/>
  <c r="C855" i="46" s="1"/>
  <c r="G856" i="46"/>
  <c r="B856" i="46" s="1"/>
  <c r="G857" i="46"/>
  <c r="C857" i="46" s="1"/>
  <c r="G858" i="46"/>
  <c r="B858" i="46" s="1"/>
  <c r="G859" i="46"/>
  <c r="C859" i="46" s="1"/>
  <c r="G860" i="46"/>
  <c r="B860" i="46" s="1"/>
  <c r="G861" i="46"/>
  <c r="C861" i="46" s="1"/>
  <c r="G862" i="46"/>
  <c r="B862" i="46" s="1"/>
  <c r="G863" i="46"/>
  <c r="C863" i="46" s="1"/>
  <c r="G864" i="46"/>
  <c r="B864" i="46" s="1"/>
  <c r="G865" i="46"/>
  <c r="C865" i="46" s="1"/>
  <c r="G866" i="46"/>
  <c r="B866" i="46" s="1"/>
  <c r="G867" i="46"/>
  <c r="C867" i="46" s="1"/>
  <c r="G868" i="46"/>
  <c r="B868" i="46" s="1"/>
  <c r="G869" i="46"/>
  <c r="C869" i="46" s="1"/>
  <c r="G870" i="46"/>
  <c r="B870" i="46" s="1"/>
  <c r="G871" i="46"/>
  <c r="C871" i="46" s="1"/>
  <c r="G12" i="46"/>
  <c r="G12" i="22"/>
  <c r="F12" i="46"/>
  <c r="E12" i="46"/>
  <c r="A7" i="46"/>
  <c r="G13" i="46"/>
  <c r="A13" i="46" s="1"/>
  <c r="A6" i="46"/>
  <c r="D880" i="46"/>
  <c r="C874" i="46"/>
  <c r="A8" i="46"/>
  <c r="A5" i="46"/>
  <c r="A3" i="46"/>
  <c r="A2" i="46"/>
  <c r="A1" i="46"/>
  <c r="F12" i="35"/>
  <c r="E12" i="35"/>
  <c r="D12" i="35"/>
  <c r="C12" i="35"/>
  <c r="B12" i="35"/>
  <c r="A12" i="35"/>
  <c r="G9" i="5"/>
  <c r="G10" i="5"/>
  <c r="G11" i="5"/>
  <c r="G12" i="5"/>
  <c r="G13" i="5"/>
  <c r="G14" i="5"/>
  <c r="G15" i="5"/>
  <c r="G16" i="5"/>
  <c r="G17" i="5"/>
  <c r="G18" i="5"/>
  <c r="G19" i="5"/>
  <c r="G20" i="5"/>
  <c r="G29" i="5"/>
  <c r="G30" i="5"/>
  <c r="G31" i="5"/>
  <c r="G32" i="5"/>
  <c r="G33" i="5"/>
  <c r="G34" i="5"/>
  <c r="G35" i="5"/>
  <c r="G36" i="5"/>
  <c r="G37" i="5"/>
  <c r="G38" i="5"/>
  <c r="S38" i="5" s="1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8" i="5"/>
  <c r="G59" i="5"/>
  <c r="G60" i="5"/>
  <c r="G61" i="5"/>
  <c r="G62" i="5"/>
  <c r="G63" i="5"/>
  <c r="G64" i="5"/>
  <c r="G65" i="5"/>
  <c r="G66" i="5"/>
  <c r="G67" i="5"/>
  <c r="G74" i="5"/>
  <c r="G75" i="5"/>
  <c r="G76" i="5"/>
  <c r="G77" i="5"/>
  <c r="G78" i="5"/>
  <c r="G79" i="5"/>
  <c r="G80" i="5"/>
  <c r="G83" i="5"/>
  <c r="G84" i="5"/>
  <c r="G85" i="5"/>
  <c r="G86" i="5"/>
  <c r="G87" i="5"/>
  <c r="G88" i="5"/>
  <c r="G89" i="5"/>
  <c r="G90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11" i="5"/>
  <c r="AA212" i="5"/>
  <c r="AA213" i="5"/>
  <c r="AA214" i="5"/>
  <c r="AA215" i="5"/>
  <c r="AA216" i="5"/>
  <c r="AA217" i="5"/>
  <c r="AA218" i="5"/>
  <c r="AA219" i="5"/>
  <c r="AA220" i="5"/>
  <c r="AA221" i="5"/>
  <c r="AA222" i="5"/>
  <c r="AA223" i="5"/>
  <c r="AA224" i="5"/>
  <c r="AA225" i="5"/>
  <c r="AA226" i="5"/>
  <c r="AA227" i="5"/>
  <c r="AA228" i="5"/>
  <c r="AA229" i="5"/>
  <c r="AA230" i="5"/>
  <c r="AA231" i="5"/>
  <c r="AA232" i="5"/>
  <c r="AA233" i="5"/>
  <c r="AA234" i="5"/>
  <c r="AA235" i="5"/>
  <c r="AA236" i="5"/>
  <c r="AA237" i="5"/>
  <c r="AA238" i="5"/>
  <c r="AA239" i="5"/>
  <c r="AA240" i="5"/>
  <c r="AA241" i="5"/>
  <c r="AA242" i="5"/>
  <c r="AA243" i="5"/>
  <c r="AA244" i="5"/>
  <c r="AA245" i="5"/>
  <c r="AA246" i="5"/>
  <c r="AA247" i="5"/>
  <c r="AA248" i="5"/>
  <c r="AA249" i="5"/>
  <c r="AA250" i="5"/>
  <c r="AA251" i="5"/>
  <c r="AA252" i="5"/>
  <c r="AA253" i="5"/>
  <c r="AA254" i="5"/>
  <c r="AA255" i="5"/>
  <c r="AA256" i="5"/>
  <c r="AA257" i="5"/>
  <c r="AA258" i="5"/>
  <c r="AA259" i="5"/>
  <c r="AA260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279" i="5"/>
  <c r="AA280" i="5"/>
  <c r="AA281" i="5"/>
  <c r="AA282" i="5"/>
  <c r="AA283" i="5"/>
  <c r="AA284" i="5"/>
  <c r="AA285" i="5"/>
  <c r="AA286" i="5"/>
  <c r="AA287" i="5"/>
  <c r="AA288" i="5"/>
  <c r="AA289" i="5"/>
  <c r="AA290" i="5"/>
  <c r="AA291" i="5"/>
  <c r="AA292" i="5"/>
  <c r="AA293" i="5"/>
  <c r="AA294" i="5"/>
  <c r="AA295" i="5"/>
  <c r="AA296" i="5"/>
  <c r="AA297" i="5"/>
  <c r="AA298" i="5"/>
  <c r="AA299" i="5"/>
  <c r="AA300" i="5"/>
  <c r="AA301" i="5"/>
  <c r="AA302" i="5"/>
  <c r="AA303" i="5"/>
  <c r="AA304" i="5"/>
  <c r="AA305" i="5"/>
  <c r="AA306" i="5"/>
  <c r="AA307" i="5"/>
  <c r="AA308" i="5"/>
  <c r="AA309" i="5"/>
  <c r="AA310" i="5"/>
  <c r="AA311" i="5"/>
  <c r="AA312" i="5"/>
  <c r="AA313" i="5"/>
  <c r="AA314" i="5"/>
  <c r="AA315" i="5"/>
  <c r="AA316" i="5"/>
  <c r="AA317" i="5"/>
  <c r="AA318" i="5"/>
  <c r="AA319" i="5"/>
  <c r="AA320" i="5"/>
  <c r="AA321" i="5"/>
  <c r="AA322" i="5"/>
  <c r="AA323" i="5"/>
  <c r="AA324" i="5"/>
  <c r="AA325" i="5"/>
  <c r="AA326" i="5"/>
  <c r="AA327" i="5"/>
  <c r="AA328" i="5"/>
  <c r="AA329" i="5"/>
  <c r="AA330" i="5"/>
  <c r="AA331" i="5"/>
  <c r="AA332" i="5"/>
  <c r="AA333" i="5"/>
  <c r="AA334" i="5"/>
  <c r="AA335" i="5"/>
  <c r="AA336" i="5"/>
  <c r="AA337" i="5"/>
  <c r="AA338" i="5"/>
  <c r="AA339" i="5"/>
  <c r="AA340" i="5"/>
  <c r="AA341" i="5"/>
  <c r="AA342" i="5"/>
  <c r="AA343" i="5"/>
  <c r="AA344" i="5"/>
  <c r="AA345" i="5"/>
  <c r="AA346" i="5"/>
  <c r="AA347" i="5"/>
  <c r="AA348" i="5"/>
  <c r="AA349" i="5"/>
  <c r="AA350" i="5"/>
  <c r="AA351" i="5"/>
  <c r="AA352" i="5"/>
  <c r="AA353" i="5"/>
  <c r="AA354" i="5"/>
  <c r="AA355" i="5"/>
  <c r="AA356" i="5"/>
  <c r="AA357" i="5"/>
  <c r="AA358" i="5"/>
  <c r="AA359" i="5"/>
  <c r="AA360" i="5"/>
  <c r="AA361" i="5"/>
  <c r="AA362" i="5"/>
  <c r="AA363" i="5"/>
  <c r="AA364" i="5"/>
  <c r="AA365" i="5"/>
  <c r="AA366" i="5"/>
  <c r="AA367" i="5"/>
  <c r="AA368" i="5"/>
  <c r="AA369" i="5"/>
  <c r="AA370" i="5"/>
  <c r="AA371" i="5"/>
  <c r="AA372" i="5"/>
  <c r="AA373" i="5"/>
  <c r="AA374" i="5"/>
  <c r="AA375" i="5"/>
  <c r="AA376" i="5"/>
  <c r="AA377" i="5"/>
  <c r="AA378" i="5"/>
  <c r="AA379" i="5"/>
  <c r="AA380" i="5"/>
  <c r="AA381" i="5"/>
  <c r="AA382" i="5"/>
  <c r="AA383" i="5"/>
  <c r="AA384" i="5"/>
  <c r="AA385" i="5"/>
  <c r="AA386" i="5"/>
  <c r="AA387" i="5"/>
  <c r="AA388" i="5"/>
  <c r="AA389" i="5"/>
  <c r="AA390" i="5"/>
  <c r="AA391" i="5"/>
  <c r="AA392" i="5"/>
  <c r="AA393" i="5"/>
  <c r="AA394" i="5"/>
  <c r="AA395" i="5"/>
  <c r="AA396" i="5"/>
  <c r="AA397" i="5"/>
  <c r="AA398" i="5"/>
  <c r="AA399" i="5"/>
  <c r="AA400" i="5"/>
  <c r="AA401" i="5"/>
  <c r="AA402" i="5"/>
  <c r="AA403" i="5"/>
  <c r="AA404" i="5"/>
  <c r="AA405" i="5"/>
  <c r="AA406" i="5"/>
  <c r="AA407" i="5"/>
  <c r="AA408" i="5"/>
  <c r="AA409" i="5"/>
  <c r="AA410" i="5"/>
  <c r="AA411" i="5"/>
  <c r="AA412" i="5"/>
  <c r="AA413" i="5"/>
  <c r="AA414" i="5"/>
  <c r="AA415" i="5"/>
  <c r="AA416" i="5"/>
  <c r="AA417" i="5"/>
  <c r="AA418" i="5"/>
  <c r="AA419" i="5"/>
  <c r="AA420" i="5"/>
  <c r="AA421" i="5"/>
  <c r="AA422" i="5"/>
  <c r="AA423" i="5"/>
  <c r="AA424" i="5"/>
  <c r="AA425" i="5"/>
  <c r="AA426" i="5"/>
  <c r="AA427" i="5"/>
  <c r="AA428" i="5"/>
  <c r="AA429" i="5"/>
  <c r="AA430" i="5"/>
  <c r="AA431" i="5"/>
  <c r="AA432" i="5"/>
  <c r="AA433" i="5"/>
  <c r="AA434" i="5"/>
  <c r="AA435" i="5"/>
  <c r="AA436" i="5"/>
  <c r="AA437" i="5"/>
  <c r="AA438" i="5"/>
  <c r="AA439" i="5"/>
  <c r="AA440" i="5"/>
  <c r="AA441" i="5"/>
  <c r="AA442" i="5"/>
  <c r="AA443" i="5"/>
  <c r="AA444" i="5"/>
  <c r="AA445" i="5"/>
  <c r="AA446" i="5"/>
  <c r="AA447" i="5"/>
  <c r="AA448" i="5"/>
  <c r="A46" i="21" l="1"/>
  <c r="C46" i="39"/>
  <c r="A20" i="21"/>
  <c r="C20" i="39"/>
  <c r="J105" i="35"/>
  <c r="L103" i="35"/>
  <c r="J101" i="35"/>
  <c r="L99" i="35"/>
  <c r="N70" i="35"/>
  <c r="I66" i="35"/>
  <c r="K64" i="35"/>
  <c r="N62" i="35"/>
  <c r="I58" i="35"/>
  <c r="K56" i="35"/>
  <c r="N54" i="35"/>
  <c r="I50" i="35"/>
  <c r="K48" i="35"/>
  <c r="N46" i="35"/>
  <c r="M42" i="35"/>
  <c r="M34" i="35"/>
  <c r="G20" i="35"/>
  <c r="G16" i="35"/>
  <c r="H20" i="21"/>
  <c r="N272" i="21"/>
  <c r="I74" i="35"/>
  <c r="K272" i="21"/>
  <c r="M15" i="21"/>
  <c r="L12" i="21"/>
  <c r="K104" i="35"/>
  <c r="H102" i="35"/>
  <c r="K100" i="35"/>
  <c r="L98" i="35"/>
  <c r="K72" i="35"/>
  <c r="J67" i="35"/>
  <c r="G65" i="35"/>
  <c r="J63" i="35"/>
  <c r="J59" i="35"/>
  <c r="G57" i="35"/>
  <c r="J55" i="35"/>
  <c r="J51" i="35"/>
  <c r="G49" i="35"/>
  <c r="J47" i="35"/>
  <c r="J45" i="35"/>
  <c r="J41" i="35"/>
  <c r="J33" i="35"/>
  <c r="G148" i="38"/>
  <c r="G110" i="35"/>
  <c r="H91" i="35"/>
  <c r="H87" i="35"/>
  <c r="H83" i="35"/>
  <c r="H79" i="35"/>
  <c r="J71" i="35"/>
  <c r="G59" i="23"/>
  <c r="G662" i="23"/>
  <c r="M97" i="35"/>
  <c r="G95" i="35"/>
  <c r="M93" i="35"/>
  <c r="N89" i="35"/>
  <c r="N85" i="35"/>
  <c r="N81" i="35"/>
  <c r="L77" i="35"/>
  <c r="J106" i="35"/>
  <c r="G963" i="23"/>
  <c r="G943" i="23"/>
  <c r="G885" i="23"/>
  <c r="M106" i="35"/>
  <c r="N93" i="35"/>
  <c r="N105" i="35"/>
  <c r="H103" i="35"/>
  <c r="N101" i="35"/>
  <c r="H99" i="35"/>
  <c r="G96" i="35"/>
  <c r="H94" i="35"/>
  <c r="K92" i="35"/>
  <c r="M90" i="35"/>
  <c r="G88" i="35"/>
  <c r="M86" i="35"/>
  <c r="G84" i="35"/>
  <c r="K80" i="35"/>
  <c r="K76" i="35"/>
  <c r="N74" i="35"/>
  <c r="G73" i="35"/>
  <c r="K68" i="35"/>
  <c r="N66" i="35"/>
  <c r="K60" i="35"/>
  <c r="N58" i="35"/>
  <c r="K52" i="35"/>
  <c r="N50" i="35"/>
  <c r="G24" i="35"/>
  <c r="K38" i="21"/>
  <c r="H95" i="35"/>
  <c r="N97" i="35"/>
  <c r="G104" i="35"/>
  <c r="L102" i="35"/>
  <c r="G100" i="35"/>
  <c r="L94" i="35"/>
  <c r="G92" i="35"/>
  <c r="K88" i="35"/>
  <c r="K84" i="35"/>
  <c r="G111" i="35"/>
  <c r="K111" i="35"/>
  <c r="H111" i="35"/>
  <c r="L111" i="35"/>
  <c r="I111" i="35"/>
  <c r="M111" i="35"/>
  <c r="J111" i="35"/>
  <c r="N111" i="35"/>
  <c r="I109" i="35"/>
  <c r="M109" i="35"/>
  <c r="J109" i="35"/>
  <c r="N109" i="35"/>
  <c r="G109" i="35"/>
  <c r="K109" i="35"/>
  <c r="H109" i="35"/>
  <c r="L109" i="35"/>
  <c r="G107" i="35"/>
  <c r="K107" i="35"/>
  <c r="H107" i="35"/>
  <c r="L107" i="35"/>
  <c r="I107" i="35"/>
  <c r="M107" i="35"/>
  <c r="J107" i="35"/>
  <c r="N107" i="35"/>
  <c r="H96" i="35"/>
  <c r="L96" i="35"/>
  <c r="I96" i="35"/>
  <c r="M96" i="35"/>
  <c r="H80" i="35"/>
  <c r="L80" i="35"/>
  <c r="I80" i="35"/>
  <c r="M80" i="35"/>
  <c r="J80" i="35"/>
  <c r="N80" i="35"/>
  <c r="H78" i="35"/>
  <c r="J78" i="35"/>
  <c r="N78" i="35"/>
  <c r="K78" i="35"/>
  <c r="G78" i="35"/>
  <c r="L78" i="35"/>
  <c r="J98" i="35"/>
  <c r="N98" i="35"/>
  <c r="G98" i="35"/>
  <c r="K98" i="35"/>
  <c r="I69" i="35"/>
  <c r="M69" i="35"/>
  <c r="H69" i="35"/>
  <c r="N69" i="35"/>
  <c r="J69" i="35"/>
  <c r="K69" i="35"/>
  <c r="I65" i="35"/>
  <c r="M65" i="35"/>
  <c r="H65" i="35"/>
  <c r="N65" i="35"/>
  <c r="J65" i="35"/>
  <c r="K65" i="35"/>
  <c r="I61" i="35"/>
  <c r="M61" i="35"/>
  <c r="H61" i="35"/>
  <c r="N61" i="35"/>
  <c r="J61" i="35"/>
  <c r="K61" i="35"/>
  <c r="I57" i="35"/>
  <c r="M57" i="35"/>
  <c r="H57" i="35"/>
  <c r="N57" i="35"/>
  <c r="J57" i="35"/>
  <c r="K57" i="35"/>
  <c r="I53" i="35"/>
  <c r="M53" i="35"/>
  <c r="H53" i="35"/>
  <c r="N53" i="35"/>
  <c r="J53" i="35"/>
  <c r="K53" i="35"/>
  <c r="I49" i="35"/>
  <c r="M49" i="35"/>
  <c r="H49" i="35"/>
  <c r="N49" i="35"/>
  <c r="J49" i="35"/>
  <c r="K49" i="35"/>
  <c r="G47" i="35"/>
  <c r="K47" i="35"/>
  <c r="L47" i="35"/>
  <c r="H47" i="35"/>
  <c r="M47" i="35"/>
  <c r="I47" i="35"/>
  <c r="N47" i="35"/>
  <c r="G41" i="35"/>
  <c r="K41" i="35"/>
  <c r="H41" i="35"/>
  <c r="L41" i="35"/>
  <c r="I41" i="35"/>
  <c r="M41" i="35"/>
  <c r="N41" i="35"/>
  <c r="I39" i="35"/>
  <c r="M39" i="35"/>
  <c r="J39" i="35"/>
  <c r="N39" i="35"/>
  <c r="G39" i="35"/>
  <c r="K39" i="35"/>
  <c r="H39" i="35"/>
  <c r="G37" i="35"/>
  <c r="K37" i="35"/>
  <c r="H37" i="35"/>
  <c r="L37" i="35"/>
  <c r="I37" i="35"/>
  <c r="M37" i="35"/>
  <c r="J37" i="35"/>
  <c r="N37" i="35"/>
  <c r="I31" i="35"/>
  <c r="M31" i="35"/>
  <c r="J31" i="35"/>
  <c r="N31" i="35"/>
  <c r="G31" i="35"/>
  <c r="K31" i="35"/>
  <c r="H31" i="35"/>
  <c r="I27" i="35"/>
  <c r="M27" i="35"/>
  <c r="J27" i="35"/>
  <c r="N27" i="35"/>
  <c r="G27" i="35"/>
  <c r="K27" i="35"/>
  <c r="H27" i="35"/>
  <c r="L27" i="35"/>
  <c r="I23" i="35"/>
  <c r="M23" i="35"/>
  <c r="J23" i="35"/>
  <c r="N23" i="35"/>
  <c r="G23" i="35"/>
  <c r="K23" i="35"/>
  <c r="H23" i="35"/>
  <c r="L23" i="35"/>
  <c r="G21" i="35"/>
  <c r="K21" i="35"/>
  <c r="H21" i="35"/>
  <c r="L21" i="35"/>
  <c r="I21" i="35"/>
  <c r="M21" i="35"/>
  <c r="J21" i="35"/>
  <c r="N21" i="35"/>
  <c r="I19" i="35"/>
  <c r="M19" i="35"/>
  <c r="J19" i="35"/>
  <c r="N19" i="35"/>
  <c r="G19" i="35"/>
  <c r="K19" i="35"/>
  <c r="H19" i="35"/>
  <c r="L19" i="35"/>
  <c r="G17" i="35"/>
  <c r="K17" i="35"/>
  <c r="H17" i="35"/>
  <c r="L17" i="35"/>
  <c r="I17" i="35"/>
  <c r="M17" i="35"/>
  <c r="J17" i="35"/>
  <c r="N17" i="35"/>
  <c r="G13" i="35"/>
  <c r="K13" i="35"/>
  <c r="H13" i="35"/>
  <c r="L13" i="35"/>
  <c r="I13" i="35"/>
  <c r="M13" i="35"/>
  <c r="J13" i="35"/>
  <c r="N13" i="35"/>
  <c r="G371" i="23"/>
  <c r="G367" i="23"/>
  <c r="G363" i="23"/>
  <c r="G343" i="23"/>
  <c r="G337" i="23"/>
  <c r="G335" i="23"/>
  <c r="G333" i="23"/>
  <c r="G315" i="23"/>
  <c r="G303" i="23"/>
  <c r="N194" i="21"/>
  <c r="I194" i="21"/>
  <c r="J38" i="21"/>
  <c r="M16" i="21"/>
  <c r="M14" i="21"/>
  <c r="H12" i="21"/>
  <c r="M105" i="35"/>
  <c r="N104" i="35"/>
  <c r="G103" i="35"/>
  <c r="I102" i="35"/>
  <c r="M101" i="35"/>
  <c r="N100" i="35"/>
  <c r="G99" i="35"/>
  <c r="I98" i="35"/>
  <c r="N96" i="35"/>
  <c r="I94" i="35"/>
  <c r="N92" i="35"/>
  <c r="G80" i="35"/>
  <c r="L69" i="35"/>
  <c r="L61" i="35"/>
  <c r="L53" i="35"/>
  <c r="I113" i="35"/>
  <c r="M113" i="35"/>
  <c r="J113" i="35"/>
  <c r="N113" i="35"/>
  <c r="G113" i="35"/>
  <c r="K113" i="35"/>
  <c r="H113" i="35"/>
  <c r="L113" i="35"/>
  <c r="J82" i="35"/>
  <c r="N82" i="35"/>
  <c r="G82" i="35"/>
  <c r="K82" i="35"/>
  <c r="H82" i="35"/>
  <c r="L82" i="35"/>
  <c r="J112" i="35"/>
  <c r="N112" i="35"/>
  <c r="G112" i="35"/>
  <c r="K112" i="35"/>
  <c r="H112" i="35"/>
  <c r="L112" i="35"/>
  <c r="I112" i="35"/>
  <c r="M112" i="35"/>
  <c r="H110" i="35"/>
  <c r="L110" i="35"/>
  <c r="I110" i="35"/>
  <c r="M110" i="35"/>
  <c r="J110" i="35"/>
  <c r="N110" i="35"/>
  <c r="K110" i="35"/>
  <c r="J108" i="35"/>
  <c r="N108" i="35"/>
  <c r="G108" i="35"/>
  <c r="K108" i="35"/>
  <c r="H108" i="35"/>
  <c r="L108" i="35"/>
  <c r="I108" i="35"/>
  <c r="M108" i="35"/>
  <c r="G97" i="35"/>
  <c r="K97" i="35"/>
  <c r="H97" i="35"/>
  <c r="L97" i="35"/>
  <c r="I95" i="35"/>
  <c r="M95" i="35"/>
  <c r="J95" i="35"/>
  <c r="N95" i="35"/>
  <c r="G93" i="35"/>
  <c r="K93" i="35"/>
  <c r="H93" i="35"/>
  <c r="L93" i="35"/>
  <c r="I91" i="35"/>
  <c r="M91" i="35"/>
  <c r="J91" i="35"/>
  <c r="N91" i="35"/>
  <c r="G91" i="35"/>
  <c r="G89" i="35"/>
  <c r="K89" i="35"/>
  <c r="H89" i="35"/>
  <c r="L89" i="35"/>
  <c r="I89" i="35"/>
  <c r="M89" i="35"/>
  <c r="I87" i="35"/>
  <c r="M87" i="35"/>
  <c r="J87" i="35"/>
  <c r="N87" i="35"/>
  <c r="G87" i="35"/>
  <c r="K87" i="35"/>
  <c r="G85" i="35"/>
  <c r="K85" i="35"/>
  <c r="H85" i="35"/>
  <c r="L85" i="35"/>
  <c r="I85" i="35"/>
  <c r="M85" i="35"/>
  <c r="I83" i="35"/>
  <c r="M83" i="35"/>
  <c r="J83" i="35"/>
  <c r="N83" i="35"/>
  <c r="G83" i="35"/>
  <c r="K83" i="35"/>
  <c r="G81" i="35"/>
  <c r="K81" i="35"/>
  <c r="H81" i="35"/>
  <c r="L81" i="35"/>
  <c r="I81" i="35"/>
  <c r="M81" i="35"/>
  <c r="I79" i="35"/>
  <c r="M79" i="35"/>
  <c r="J79" i="35"/>
  <c r="N79" i="35"/>
  <c r="G79" i="35"/>
  <c r="K79" i="35"/>
  <c r="I77" i="35"/>
  <c r="M77" i="35"/>
  <c r="H77" i="35"/>
  <c r="N77" i="35"/>
  <c r="J77" i="35"/>
  <c r="K77" i="35"/>
  <c r="G75" i="35"/>
  <c r="K75" i="35"/>
  <c r="L75" i="35"/>
  <c r="H75" i="35"/>
  <c r="M75" i="35"/>
  <c r="I75" i="35"/>
  <c r="N75" i="35"/>
  <c r="G71" i="35"/>
  <c r="K71" i="35"/>
  <c r="L71" i="35"/>
  <c r="H71" i="35"/>
  <c r="M71" i="35"/>
  <c r="I71" i="35"/>
  <c r="N71" i="35"/>
  <c r="K106" i="35"/>
  <c r="G106" i="35"/>
  <c r="H106" i="35"/>
  <c r="L106" i="35"/>
  <c r="I106" i="35"/>
  <c r="H98" i="35"/>
  <c r="J97" i="35"/>
  <c r="K96" i="35"/>
  <c r="L95" i="35"/>
  <c r="J93" i="35"/>
  <c r="L91" i="35"/>
  <c r="J89" i="35"/>
  <c r="J85" i="35"/>
  <c r="M82" i="35"/>
  <c r="J81" i="35"/>
  <c r="M78" i="35"/>
  <c r="G77" i="35"/>
  <c r="J75" i="35"/>
  <c r="G69" i="35"/>
  <c r="G61" i="35"/>
  <c r="G53" i="35"/>
  <c r="J94" i="35"/>
  <c r="N94" i="35"/>
  <c r="G94" i="35"/>
  <c r="K94" i="35"/>
  <c r="H92" i="35"/>
  <c r="L92" i="35"/>
  <c r="I92" i="35"/>
  <c r="M92" i="35"/>
  <c r="J90" i="35"/>
  <c r="N90" i="35"/>
  <c r="G90" i="35"/>
  <c r="K90" i="35"/>
  <c r="H90" i="35"/>
  <c r="L90" i="35"/>
  <c r="H88" i="35"/>
  <c r="L88" i="35"/>
  <c r="I88" i="35"/>
  <c r="M88" i="35"/>
  <c r="J88" i="35"/>
  <c r="N88" i="35"/>
  <c r="J86" i="35"/>
  <c r="N86" i="35"/>
  <c r="G86" i="35"/>
  <c r="K86" i="35"/>
  <c r="H86" i="35"/>
  <c r="L86" i="35"/>
  <c r="H84" i="35"/>
  <c r="L84" i="35"/>
  <c r="I84" i="35"/>
  <c r="M84" i="35"/>
  <c r="J84" i="35"/>
  <c r="N84" i="35"/>
  <c r="J76" i="35"/>
  <c r="N76" i="35"/>
  <c r="G76" i="35"/>
  <c r="L76" i="35"/>
  <c r="H76" i="35"/>
  <c r="M76" i="35"/>
  <c r="I76" i="35"/>
  <c r="I73" i="35"/>
  <c r="M73" i="35"/>
  <c r="H73" i="35"/>
  <c r="N73" i="35"/>
  <c r="J73" i="35"/>
  <c r="K73" i="35"/>
  <c r="H104" i="35"/>
  <c r="L104" i="35"/>
  <c r="I104" i="35"/>
  <c r="M104" i="35"/>
  <c r="J102" i="35"/>
  <c r="N102" i="35"/>
  <c r="G102" i="35"/>
  <c r="K102" i="35"/>
  <c r="H100" i="35"/>
  <c r="L100" i="35"/>
  <c r="I100" i="35"/>
  <c r="M100" i="35"/>
  <c r="J72" i="35"/>
  <c r="N72" i="35"/>
  <c r="G72" i="35"/>
  <c r="L72" i="35"/>
  <c r="H72" i="35"/>
  <c r="M72" i="35"/>
  <c r="I72" i="35"/>
  <c r="G67" i="35"/>
  <c r="K67" i="35"/>
  <c r="L67" i="35"/>
  <c r="H67" i="35"/>
  <c r="M67" i="35"/>
  <c r="I67" i="35"/>
  <c r="N67" i="35"/>
  <c r="G63" i="35"/>
  <c r="K63" i="35"/>
  <c r="L63" i="35"/>
  <c r="H63" i="35"/>
  <c r="M63" i="35"/>
  <c r="I63" i="35"/>
  <c r="N63" i="35"/>
  <c r="G59" i="35"/>
  <c r="K59" i="35"/>
  <c r="L59" i="35"/>
  <c r="H59" i="35"/>
  <c r="M59" i="35"/>
  <c r="I59" i="35"/>
  <c r="N59" i="35"/>
  <c r="G55" i="35"/>
  <c r="K55" i="35"/>
  <c r="L55" i="35"/>
  <c r="H55" i="35"/>
  <c r="M55" i="35"/>
  <c r="I55" i="35"/>
  <c r="N55" i="35"/>
  <c r="G51" i="35"/>
  <c r="K51" i="35"/>
  <c r="L51" i="35"/>
  <c r="H51" i="35"/>
  <c r="M51" i="35"/>
  <c r="I51" i="35"/>
  <c r="N51" i="35"/>
  <c r="G45" i="35"/>
  <c r="K45" i="35"/>
  <c r="H45" i="35"/>
  <c r="L45" i="35"/>
  <c r="I45" i="35"/>
  <c r="M45" i="35"/>
  <c r="N45" i="35"/>
  <c r="I43" i="35"/>
  <c r="M43" i="35"/>
  <c r="J43" i="35"/>
  <c r="N43" i="35"/>
  <c r="G43" i="35"/>
  <c r="K43" i="35"/>
  <c r="H43" i="35"/>
  <c r="L43" i="35"/>
  <c r="I35" i="35"/>
  <c r="M35" i="35"/>
  <c r="J35" i="35"/>
  <c r="N35" i="35"/>
  <c r="G35" i="35"/>
  <c r="K35" i="35"/>
  <c r="H35" i="35"/>
  <c r="L35" i="35"/>
  <c r="G33" i="35"/>
  <c r="K33" i="35"/>
  <c r="H33" i="35"/>
  <c r="L33" i="35"/>
  <c r="I33" i="35"/>
  <c r="M33" i="35"/>
  <c r="N33" i="35"/>
  <c r="G29" i="35"/>
  <c r="K29" i="35"/>
  <c r="H29" i="35"/>
  <c r="L29" i="35"/>
  <c r="I29" i="35"/>
  <c r="M29" i="35"/>
  <c r="J29" i="35"/>
  <c r="N29" i="35"/>
  <c r="G25" i="35"/>
  <c r="K25" i="35"/>
  <c r="H25" i="35"/>
  <c r="L25" i="35"/>
  <c r="I25" i="35"/>
  <c r="M25" i="35"/>
  <c r="J25" i="35"/>
  <c r="N25" i="35"/>
  <c r="I15" i="35"/>
  <c r="M15" i="35"/>
  <c r="J15" i="35"/>
  <c r="N15" i="35"/>
  <c r="G15" i="35"/>
  <c r="K15" i="35"/>
  <c r="H15" i="35"/>
  <c r="L15" i="35"/>
  <c r="H12" i="35"/>
  <c r="L12" i="35"/>
  <c r="I12" i="35"/>
  <c r="M12" i="35"/>
  <c r="J12" i="35"/>
  <c r="N12" i="35"/>
  <c r="K12" i="35"/>
  <c r="G105" i="35"/>
  <c r="K105" i="35"/>
  <c r="H105" i="35"/>
  <c r="L105" i="35"/>
  <c r="I103" i="35"/>
  <c r="M103" i="35"/>
  <c r="J103" i="35"/>
  <c r="N103" i="35"/>
  <c r="G101" i="35"/>
  <c r="K101" i="35"/>
  <c r="H101" i="35"/>
  <c r="L101" i="35"/>
  <c r="I99" i="35"/>
  <c r="M99" i="35"/>
  <c r="J99" i="35"/>
  <c r="N99" i="35"/>
  <c r="H74" i="35"/>
  <c r="L74" i="35"/>
  <c r="J74" i="35"/>
  <c r="K74" i="35"/>
  <c r="G74" i="35"/>
  <c r="M74" i="35"/>
  <c r="H70" i="35"/>
  <c r="L70" i="35"/>
  <c r="J70" i="35"/>
  <c r="K70" i="35"/>
  <c r="G70" i="35"/>
  <c r="M70" i="35"/>
  <c r="J68" i="35"/>
  <c r="N68" i="35"/>
  <c r="G68" i="35"/>
  <c r="L68" i="35"/>
  <c r="H68" i="35"/>
  <c r="M68" i="35"/>
  <c r="I68" i="35"/>
  <c r="H66" i="35"/>
  <c r="L66" i="35"/>
  <c r="J66" i="35"/>
  <c r="K66" i="35"/>
  <c r="G66" i="35"/>
  <c r="M66" i="35"/>
  <c r="J64" i="35"/>
  <c r="N64" i="35"/>
  <c r="G64" i="35"/>
  <c r="L64" i="35"/>
  <c r="H64" i="35"/>
  <c r="M64" i="35"/>
  <c r="I64" i="35"/>
  <c r="H62" i="35"/>
  <c r="L62" i="35"/>
  <c r="J62" i="35"/>
  <c r="K62" i="35"/>
  <c r="G62" i="35"/>
  <c r="M62" i="35"/>
  <c r="J60" i="35"/>
  <c r="N60" i="35"/>
  <c r="G60" i="35"/>
  <c r="L60" i="35"/>
  <c r="H60" i="35"/>
  <c r="M60" i="35"/>
  <c r="I60" i="35"/>
  <c r="H58" i="35"/>
  <c r="L58" i="35"/>
  <c r="J58" i="35"/>
  <c r="K58" i="35"/>
  <c r="G58" i="35"/>
  <c r="M58" i="35"/>
  <c r="J56" i="35"/>
  <c r="N56" i="35"/>
  <c r="G56" i="35"/>
  <c r="L56" i="35"/>
  <c r="H56" i="35"/>
  <c r="M56" i="35"/>
  <c r="I56" i="35"/>
  <c r="H54" i="35"/>
  <c r="L54" i="35"/>
  <c r="J54" i="35"/>
  <c r="K54" i="35"/>
  <c r="G54" i="35"/>
  <c r="M54" i="35"/>
  <c r="J52" i="35"/>
  <c r="N52" i="35"/>
  <c r="G52" i="35"/>
  <c r="L52" i="35"/>
  <c r="H52" i="35"/>
  <c r="M52" i="35"/>
  <c r="I52" i="35"/>
  <c r="H50" i="35"/>
  <c r="L50" i="35"/>
  <c r="J50" i="35"/>
  <c r="K50" i="35"/>
  <c r="G50" i="35"/>
  <c r="M50" i="35"/>
  <c r="J48" i="35"/>
  <c r="N48" i="35"/>
  <c r="G48" i="35"/>
  <c r="L48" i="35"/>
  <c r="H48" i="35"/>
  <c r="M48" i="35"/>
  <c r="I48" i="35"/>
  <c r="G46" i="35"/>
  <c r="K46" i="35"/>
  <c r="L46" i="35"/>
  <c r="I46" i="35"/>
  <c r="J46" i="35"/>
  <c r="M46" i="35"/>
  <c r="H44" i="35"/>
  <c r="L44" i="35"/>
  <c r="I44" i="35"/>
  <c r="M44" i="35"/>
  <c r="J44" i="35"/>
  <c r="K44" i="35"/>
  <c r="N44" i="35"/>
  <c r="J42" i="35"/>
  <c r="N42" i="35"/>
  <c r="G42" i="35"/>
  <c r="K42" i="35"/>
  <c r="H42" i="35"/>
  <c r="L42" i="35"/>
  <c r="I42" i="35"/>
  <c r="H40" i="35"/>
  <c r="L40" i="35"/>
  <c r="I40" i="35"/>
  <c r="M40" i="35"/>
  <c r="J40" i="35"/>
  <c r="N40" i="35"/>
  <c r="K40" i="35"/>
  <c r="G40" i="35"/>
  <c r="J38" i="35"/>
  <c r="N38" i="35"/>
  <c r="G38" i="35"/>
  <c r="K38" i="35"/>
  <c r="H38" i="35"/>
  <c r="L38" i="35"/>
  <c r="I38" i="35"/>
  <c r="M38" i="35"/>
  <c r="H36" i="35"/>
  <c r="L36" i="35"/>
  <c r="I36" i="35"/>
  <c r="M36" i="35"/>
  <c r="J36" i="35"/>
  <c r="N36" i="35"/>
  <c r="K36" i="35"/>
  <c r="J34" i="35"/>
  <c r="N34" i="35"/>
  <c r="G34" i="35"/>
  <c r="K34" i="35"/>
  <c r="H34" i="35"/>
  <c r="L34" i="35"/>
  <c r="I34" i="35"/>
  <c r="H32" i="35"/>
  <c r="L32" i="35"/>
  <c r="I32" i="35"/>
  <c r="M32" i="35"/>
  <c r="J32" i="35"/>
  <c r="N32" i="35"/>
  <c r="K32" i="35"/>
  <c r="G32" i="35"/>
  <c r="J30" i="35"/>
  <c r="N30" i="35"/>
  <c r="G30" i="35"/>
  <c r="K30" i="35"/>
  <c r="H30" i="35"/>
  <c r="L30" i="35"/>
  <c r="I30" i="35"/>
  <c r="M30" i="35"/>
  <c r="H28" i="35"/>
  <c r="L28" i="35"/>
  <c r="I28" i="35"/>
  <c r="M28" i="35"/>
  <c r="J28" i="35"/>
  <c r="N28" i="35"/>
  <c r="K28" i="35"/>
  <c r="J26" i="35"/>
  <c r="N26" i="35"/>
  <c r="G26" i="35"/>
  <c r="K26" i="35"/>
  <c r="H26" i="35"/>
  <c r="L26" i="35"/>
  <c r="I26" i="35"/>
  <c r="M26" i="35"/>
  <c r="H24" i="35"/>
  <c r="L24" i="35"/>
  <c r="I24" i="35"/>
  <c r="M24" i="35"/>
  <c r="J24" i="35"/>
  <c r="N24" i="35"/>
  <c r="K24" i="35"/>
  <c r="J22" i="35"/>
  <c r="N22" i="35"/>
  <c r="G22" i="35"/>
  <c r="K22" i="35"/>
  <c r="H22" i="35"/>
  <c r="L22" i="35"/>
  <c r="I22" i="35"/>
  <c r="M22" i="35"/>
  <c r="H20" i="35"/>
  <c r="L20" i="35"/>
  <c r="I20" i="35"/>
  <c r="M20" i="35"/>
  <c r="J20" i="35"/>
  <c r="N20" i="35"/>
  <c r="K20" i="35"/>
  <c r="J18" i="35"/>
  <c r="N18" i="35"/>
  <c r="G18" i="35"/>
  <c r="K18" i="35"/>
  <c r="H18" i="35"/>
  <c r="L18" i="35"/>
  <c r="I18" i="35"/>
  <c r="M18" i="35"/>
  <c r="H16" i="35"/>
  <c r="L16" i="35"/>
  <c r="I16" i="35"/>
  <c r="M16" i="35"/>
  <c r="J16" i="35"/>
  <c r="N16" i="35"/>
  <c r="K16" i="35"/>
  <c r="J14" i="35"/>
  <c r="N14" i="35"/>
  <c r="G14" i="35"/>
  <c r="K14" i="35"/>
  <c r="H14" i="35"/>
  <c r="L14" i="35"/>
  <c r="I14" i="35"/>
  <c r="M14" i="35"/>
  <c r="N106" i="35"/>
  <c r="I105" i="35"/>
  <c r="J104" i="35"/>
  <c r="K103" i="35"/>
  <c r="M102" i="35"/>
  <c r="I101" i="35"/>
  <c r="J100" i="35"/>
  <c r="K99" i="35"/>
  <c r="M98" i="35"/>
  <c r="I97" i="35"/>
  <c r="J96" i="35"/>
  <c r="K95" i="35"/>
  <c r="M94" i="35"/>
  <c r="I93" i="35"/>
  <c r="J92" i="35"/>
  <c r="K91" i="35"/>
  <c r="I90" i="35"/>
  <c r="L87" i="35"/>
  <c r="I86" i="35"/>
  <c r="L83" i="35"/>
  <c r="I82" i="35"/>
  <c r="L79" i="35"/>
  <c r="I78" i="35"/>
  <c r="L73" i="35"/>
  <c r="I70" i="35"/>
  <c r="L65" i="35"/>
  <c r="I62" i="35"/>
  <c r="L57" i="35"/>
  <c r="I54" i="35"/>
  <c r="L49" i="35"/>
  <c r="H46" i="35"/>
  <c r="G44" i="35"/>
  <c r="L39" i="35"/>
  <c r="G36" i="35"/>
  <c r="L31" i="35"/>
  <c r="G28" i="35"/>
  <c r="G12" i="35"/>
  <c r="G236" i="38"/>
  <c r="S72" i="5"/>
  <c r="S69" i="5"/>
  <c r="S70" i="5"/>
  <c r="T68" i="5"/>
  <c r="G370" i="23"/>
  <c r="G368" i="23"/>
  <c r="G346" i="23"/>
  <c r="G308" i="23"/>
  <c r="G304" i="23"/>
  <c r="G294" i="23"/>
  <c r="G292" i="23"/>
  <c r="G286" i="23"/>
  <c r="G284" i="23"/>
  <c r="G274" i="23"/>
  <c r="G272" i="23"/>
  <c r="G266" i="23"/>
  <c r="G254" i="23"/>
  <c r="G244" i="23"/>
  <c r="G214" i="23"/>
  <c r="G210" i="23"/>
  <c r="G208" i="23"/>
  <c r="G202" i="23"/>
  <c r="G200" i="23"/>
  <c r="G194" i="23"/>
  <c r="G379" i="38"/>
  <c r="G371" i="38"/>
  <c r="G367" i="38"/>
  <c r="G285" i="38"/>
  <c r="G283" i="38"/>
  <c r="M289" i="21"/>
  <c r="J106" i="21"/>
  <c r="N30" i="21"/>
  <c r="I18" i="21"/>
  <c r="L13" i="21"/>
  <c r="G916" i="23"/>
  <c r="G894" i="23"/>
  <c r="G868" i="23"/>
  <c r="G842" i="23"/>
  <c r="G78" i="23"/>
  <c r="G607" i="23"/>
  <c r="G563" i="23"/>
  <c r="G399" i="23"/>
  <c r="N271" i="21"/>
  <c r="N19" i="21"/>
  <c r="H16" i="21"/>
  <c r="M18" i="21"/>
  <c r="M84" i="21"/>
  <c r="G38" i="21"/>
  <c r="J31" i="21"/>
  <c r="M17" i="21"/>
  <c r="H14" i="21"/>
  <c r="T71" i="5"/>
  <c r="G1029" i="23"/>
  <c r="G1027" i="23"/>
  <c r="G1017" i="38"/>
  <c r="G967" i="38"/>
  <c r="G741" i="38"/>
  <c r="G677" i="38"/>
  <c r="G647" i="38"/>
  <c r="G383" i="38"/>
  <c r="G368" i="38"/>
  <c r="G364" i="38"/>
  <c r="G362" i="38"/>
  <c r="G340" i="38"/>
  <c r="G338" i="38"/>
  <c r="G320" i="38"/>
  <c r="G304" i="38"/>
  <c r="G302" i="38"/>
  <c r="G296" i="38"/>
  <c r="G280" i="38"/>
  <c r="G278" i="38"/>
  <c r="J295" i="21"/>
  <c r="I277" i="21"/>
  <c r="K269" i="21"/>
  <c r="H232" i="21"/>
  <c r="K200" i="21"/>
  <c r="H17" i="21"/>
  <c r="H13" i="21"/>
  <c r="S73" i="5"/>
  <c r="G858" i="38"/>
  <c r="G546" i="38"/>
  <c r="G392" i="38"/>
  <c r="G43" i="38"/>
  <c r="I240" i="21"/>
  <c r="K237" i="21"/>
  <c r="M220" i="21"/>
  <c r="M201" i="21"/>
  <c r="J168" i="21"/>
  <c r="J102" i="21"/>
  <c r="K86" i="21"/>
  <c r="H28" i="21"/>
  <c r="I19" i="21"/>
  <c r="H15" i="21"/>
  <c r="G978" i="23"/>
  <c r="G822" i="23"/>
  <c r="G806" i="23"/>
  <c r="G802" i="23"/>
  <c r="G796" i="23"/>
  <c r="G790" i="23"/>
  <c r="G726" i="23"/>
  <c r="G706" i="23"/>
  <c r="G702" i="23"/>
  <c r="G690" i="23"/>
  <c r="G688" i="23"/>
  <c r="G686" i="23"/>
  <c r="G678" i="23"/>
  <c r="G559" i="23"/>
  <c r="G557" i="23"/>
  <c r="G543" i="23"/>
  <c r="G537" i="23"/>
  <c r="G529" i="23"/>
  <c r="G527" i="23"/>
  <c r="G487" i="23"/>
  <c r="G481" i="23"/>
  <c r="G479" i="23"/>
  <c r="G463" i="23"/>
  <c r="G459" i="23"/>
  <c r="G455" i="23"/>
  <c r="G453" i="23"/>
  <c r="G193" i="23"/>
  <c r="G1003" i="38"/>
  <c r="G987" i="38"/>
  <c r="G643" i="38"/>
  <c r="G633" i="38"/>
  <c r="G593" i="38"/>
  <c r="G585" i="38"/>
  <c r="G583" i="38"/>
  <c r="G251" i="38"/>
  <c r="I293" i="21"/>
  <c r="H277" i="21"/>
  <c r="M269" i="21"/>
  <c r="J237" i="21"/>
  <c r="N200" i="21"/>
  <c r="G194" i="21"/>
  <c r="L168" i="21"/>
  <c r="M147" i="21"/>
  <c r="H106" i="21"/>
  <c r="K97" i="21"/>
  <c r="I30" i="21"/>
  <c r="L19" i="21"/>
  <c r="H19" i="21"/>
  <c r="L18" i="21"/>
  <c r="G18" i="21"/>
  <c r="L17" i="21"/>
  <c r="G17" i="21"/>
  <c r="L16" i="21"/>
  <c r="G16" i="21"/>
  <c r="L15" i="21"/>
  <c r="G15" i="21"/>
  <c r="K14" i="21"/>
  <c r="G14" i="21"/>
  <c r="K13" i="21"/>
  <c r="G13" i="21"/>
  <c r="K12" i="21"/>
  <c r="G12" i="21"/>
  <c r="K19" i="21"/>
  <c r="M19" i="21"/>
  <c r="K18" i="21"/>
  <c r="K17" i="21"/>
  <c r="K16" i="21"/>
  <c r="J15" i="21"/>
  <c r="J14" i="21"/>
  <c r="J13" i="21"/>
  <c r="J12" i="21"/>
  <c r="G993" i="23"/>
  <c r="G991" i="23"/>
  <c r="G981" i="23"/>
  <c r="G979" i="23"/>
  <c r="G827" i="23"/>
  <c r="G787" i="23"/>
  <c r="G779" i="23"/>
  <c r="G743" i="23"/>
  <c r="G739" i="23"/>
  <c r="G675" i="23"/>
  <c r="G669" i="23"/>
  <c r="G87" i="23"/>
  <c r="G558" i="23"/>
  <c r="G556" i="23"/>
  <c r="G550" i="23"/>
  <c r="G536" i="23"/>
  <c r="G532" i="23"/>
  <c r="G526" i="23"/>
  <c r="G524" i="23"/>
  <c r="G522" i="23"/>
  <c r="G518" i="23"/>
  <c r="G514" i="23"/>
  <c r="G510" i="23"/>
  <c r="G508" i="23"/>
  <c r="G500" i="23"/>
  <c r="G486" i="23"/>
  <c r="G484" i="23"/>
  <c r="G480" i="23"/>
  <c r="G478" i="23"/>
  <c r="G474" i="23"/>
  <c r="G472" i="23"/>
  <c r="G452" i="23"/>
  <c r="G182" i="23"/>
  <c r="G150" i="23"/>
  <c r="G1019" i="38"/>
  <c r="G1016" i="38"/>
  <c r="G1006" i="38"/>
  <c r="G984" i="38"/>
  <c r="G638" i="38"/>
  <c r="G632" i="38"/>
  <c r="G592" i="38"/>
  <c r="G590" i="38"/>
  <c r="G244" i="38"/>
  <c r="G213" i="38"/>
  <c r="G211" i="38"/>
  <c r="G191" i="38"/>
  <c r="G177" i="38"/>
  <c r="G151" i="38"/>
  <c r="G149" i="38"/>
  <c r="G101" i="38"/>
  <c r="G51" i="38"/>
  <c r="G45" i="38"/>
  <c r="G26" i="38"/>
  <c r="L289" i="21"/>
  <c r="H269" i="21"/>
  <c r="L262" i="21"/>
  <c r="H240" i="21"/>
  <c r="L237" i="21"/>
  <c r="K236" i="21"/>
  <c r="K201" i="21"/>
  <c r="J200" i="21"/>
  <c r="J194" i="21"/>
  <c r="I168" i="21"/>
  <c r="L106" i="21"/>
  <c r="I102" i="21"/>
  <c r="I79" i="21"/>
  <c r="L22" i="21"/>
  <c r="J19" i="21"/>
  <c r="N18" i="21"/>
  <c r="J18" i="21"/>
  <c r="N17" i="21"/>
  <c r="J17" i="21"/>
  <c r="N16" i="21"/>
  <c r="I16" i="21"/>
  <c r="N15" i="21"/>
  <c r="I15" i="21"/>
  <c r="N14" i="21"/>
  <c r="I14" i="21"/>
  <c r="N13" i="21"/>
  <c r="I13" i="21"/>
  <c r="M12" i="21"/>
  <c r="I12" i="21"/>
  <c r="G954" i="23"/>
  <c r="G952" i="23"/>
  <c r="G950" i="23"/>
  <c r="G942" i="23"/>
  <c r="G940" i="23"/>
  <c r="G934" i="23"/>
  <c r="G880" i="23"/>
  <c r="G878" i="23"/>
  <c r="G874" i="23"/>
  <c r="G838" i="23"/>
  <c r="G830" i="23"/>
  <c r="G774" i="23"/>
  <c r="G670" i="23"/>
  <c r="G82" i="23"/>
  <c r="G654" i="23"/>
  <c r="G652" i="23"/>
  <c r="G650" i="23"/>
  <c r="G646" i="23"/>
  <c r="G644" i="23"/>
  <c r="G642" i="23"/>
  <c r="G634" i="23"/>
  <c r="G614" i="23"/>
  <c r="G610" i="23"/>
  <c r="G608" i="23"/>
  <c r="G604" i="23"/>
  <c r="G594" i="23"/>
  <c r="G454" i="23"/>
  <c r="G439" i="23"/>
  <c r="G423" i="23"/>
  <c r="G285" i="23"/>
  <c r="G273" i="23"/>
  <c r="G211" i="23"/>
  <c r="G199" i="23"/>
  <c r="G980" i="38"/>
  <c r="G976" i="38"/>
  <c r="G968" i="38"/>
  <c r="G946" i="38"/>
  <c r="G944" i="38"/>
  <c r="G928" i="38"/>
  <c r="G922" i="38"/>
  <c r="G920" i="38"/>
  <c r="G908" i="38"/>
  <c r="G902" i="38"/>
  <c r="G880" i="38"/>
  <c r="G868" i="38"/>
  <c r="G768" i="38"/>
  <c r="G738" i="38"/>
  <c r="G724" i="38"/>
  <c r="G700" i="38"/>
  <c r="G698" i="38"/>
  <c r="G662" i="38"/>
  <c r="G654" i="38"/>
  <c r="G614" i="38"/>
  <c r="G548" i="38"/>
  <c r="G475" i="38"/>
  <c r="G449" i="38"/>
  <c r="G427" i="38"/>
  <c r="G407" i="38"/>
  <c r="G403" i="38"/>
  <c r="G397" i="38"/>
  <c r="G395" i="38"/>
  <c r="G393" i="38"/>
  <c r="G259" i="38"/>
  <c r="M271" i="21"/>
  <c r="K94" i="21"/>
  <c r="J91" i="21"/>
  <c r="I28" i="21"/>
  <c r="G20" i="21"/>
  <c r="L20" i="21"/>
  <c r="M20" i="21"/>
  <c r="S81" i="5"/>
  <c r="G47" i="23"/>
  <c r="G34" i="23"/>
  <c r="G26" i="23"/>
  <c r="G1002" i="23"/>
  <c r="G915" i="23"/>
  <c r="G913" i="23"/>
  <c r="G897" i="23"/>
  <c r="G887" i="23"/>
  <c r="G863" i="23"/>
  <c r="G861" i="23"/>
  <c r="G859" i="23"/>
  <c r="G841" i="23"/>
  <c r="G76" i="23"/>
  <c r="G68" i="23"/>
  <c r="G66" i="23"/>
  <c r="G667" i="23"/>
  <c r="G659" i="23"/>
  <c r="G655" i="23"/>
  <c r="G645" i="23"/>
  <c r="G448" i="23"/>
  <c r="G442" i="23"/>
  <c r="G414" i="23"/>
  <c r="G406" i="23"/>
  <c r="G394" i="23"/>
  <c r="G388" i="23"/>
  <c r="G376" i="23"/>
  <c r="G374" i="23"/>
  <c r="G340" i="23"/>
  <c r="G191" i="23"/>
  <c r="G189" i="23"/>
  <c r="G165" i="23"/>
  <c r="G163" i="23"/>
  <c r="G145" i="23"/>
  <c r="G139" i="23"/>
  <c r="G107" i="23"/>
  <c r="G1038" i="38"/>
  <c r="G1002" i="38"/>
  <c r="G979" i="38"/>
  <c r="G939" i="38"/>
  <c r="G911" i="38"/>
  <c r="G909" i="38"/>
  <c r="G891" i="38"/>
  <c r="G861" i="38"/>
  <c r="G807" i="38"/>
  <c r="G801" i="38"/>
  <c r="G659" i="38"/>
  <c r="G611" i="38"/>
  <c r="G567" i="38"/>
  <c r="G520" i="38"/>
  <c r="G518" i="38"/>
  <c r="G516" i="38"/>
  <c r="G496" i="38"/>
  <c r="G482" i="38"/>
  <c r="G412" i="38"/>
  <c r="J236" i="21"/>
  <c r="L220" i="21"/>
  <c r="N187" i="21"/>
  <c r="K176" i="21"/>
  <c r="N106" i="21"/>
  <c r="I31" i="21"/>
  <c r="G28" i="21"/>
  <c r="K20" i="21"/>
  <c r="L80" i="21"/>
  <c r="M80" i="21"/>
  <c r="F71" i="21"/>
  <c r="H138" i="35"/>
  <c r="F97" i="35"/>
  <c r="G16" i="23"/>
  <c r="G1036" i="23"/>
  <c r="G1026" i="23"/>
  <c r="G1024" i="23"/>
  <c r="G1018" i="23"/>
  <c r="G1014" i="23"/>
  <c r="G1006" i="23"/>
  <c r="G951" i="23"/>
  <c r="G914" i="23"/>
  <c r="G898" i="23"/>
  <c r="G883" i="23"/>
  <c r="G866" i="23"/>
  <c r="G837" i="23"/>
  <c r="G831" i="23"/>
  <c r="G791" i="23"/>
  <c r="G766" i="23"/>
  <c r="G762" i="23"/>
  <c r="G760" i="23"/>
  <c r="G754" i="23"/>
  <c r="G738" i="23"/>
  <c r="G719" i="23"/>
  <c r="G715" i="23"/>
  <c r="G711" i="23"/>
  <c r="G691" i="23"/>
  <c r="G681" i="23"/>
  <c r="G677" i="23"/>
  <c r="G104" i="23"/>
  <c r="G100" i="23"/>
  <c r="G92" i="23"/>
  <c r="G666" i="23"/>
  <c r="G664" i="23"/>
  <c r="G658" i="23"/>
  <c r="G656" i="23"/>
  <c r="G631" i="23"/>
  <c r="G627" i="23"/>
  <c r="G625" i="23"/>
  <c r="G623" i="23"/>
  <c r="G615" i="23"/>
  <c r="G601" i="23"/>
  <c r="G595" i="23"/>
  <c r="G591" i="23"/>
  <c r="G587" i="23"/>
  <c r="G585" i="23"/>
  <c r="G565" i="23"/>
  <c r="G517" i="23"/>
  <c r="G469" i="23"/>
  <c r="G465" i="23"/>
  <c r="G460" i="23"/>
  <c r="G426" i="23"/>
  <c r="G397" i="23"/>
  <c r="G395" i="23"/>
  <c r="G387" i="23"/>
  <c r="G385" i="23"/>
  <c r="G357" i="23"/>
  <c r="G326" i="23"/>
  <c r="G318" i="23"/>
  <c r="G283" i="23"/>
  <c r="G275" i="23"/>
  <c r="G261" i="23"/>
  <c r="G259" i="23"/>
  <c r="G243" i="23"/>
  <c r="G237" i="23"/>
  <c r="G229" i="23"/>
  <c r="G749" i="38"/>
  <c r="N260" i="21"/>
  <c r="J260" i="21"/>
  <c r="G219" i="21"/>
  <c r="I219" i="21"/>
  <c r="M161" i="21"/>
  <c r="G161" i="21"/>
  <c r="G101" i="21"/>
  <c r="N101" i="21"/>
  <c r="F70" i="35"/>
  <c r="G39" i="23"/>
  <c r="G35" i="23"/>
  <c r="G1037" i="23"/>
  <c r="G1015" i="23"/>
  <c r="G1013" i="23"/>
  <c r="G974" i="23"/>
  <c r="G970" i="23"/>
  <c r="G964" i="23"/>
  <c r="G927" i="23"/>
  <c r="G923" i="23"/>
  <c r="G919" i="23"/>
  <c r="G899" i="23"/>
  <c r="G886" i="23"/>
  <c r="G879" i="23"/>
  <c r="G867" i="23"/>
  <c r="G850" i="23"/>
  <c r="G819" i="23"/>
  <c r="G813" i="23"/>
  <c r="G763" i="23"/>
  <c r="G753" i="23"/>
  <c r="G93" i="23"/>
  <c r="G657" i="23"/>
  <c r="G628" i="23"/>
  <c r="G580" i="23"/>
  <c r="G153" i="23"/>
  <c r="G123" i="23"/>
  <c r="G1034" i="38"/>
  <c r="G958" i="38"/>
  <c r="G835" i="38"/>
  <c r="G809" i="38"/>
  <c r="G798" i="38"/>
  <c r="G786" i="38"/>
  <c r="G762" i="38"/>
  <c r="G729" i="38"/>
  <c r="G683" i="38"/>
  <c r="G582" i="38"/>
  <c r="L260" i="21"/>
  <c r="H234" i="21"/>
  <c r="J234" i="21"/>
  <c r="M169" i="21"/>
  <c r="K161" i="21"/>
  <c r="H96" i="21"/>
  <c r="I96" i="21"/>
  <c r="J23" i="21"/>
  <c r="I23" i="21"/>
  <c r="M23" i="21"/>
  <c r="G23" i="21"/>
  <c r="N23" i="21"/>
  <c r="T82" i="5"/>
  <c r="S82" i="5"/>
  <c r="G24" i="23"/>
  <c r="G22" i="23"/>
  <c r="G965" i="23"/>
  <c r="G918" i="23"/>
  <c r="G870" i="23"/>
  <c r="G851" i="23"/>
  <c r="G784" i="23"/>
  <c r="G544" i="23"/>
  <c r="G490" i="23"/>
  <c r="G344" i="23"/>
  <c r="G186" i="23"/>
  <c r="G184" i="23"/>
  <c r="G977" i="38"/>
  <c r="G862" i="38"/>
  <c r="L299" i="21"/>
  <c r="N223" i="21"/>
  <c r="J223" i="21"/>
  <c r="K185" i="21"/>
  <c r="L185" i="21"/>
  <c r="G185" i="21"/>
  <c r="H23" i="21"/>
  <c r="I21" i="21"/>
  <c r="K21" i="21"/>
  <c r="L21" i="21"/>
  <c r="G21" i="21"/>
  <c r="G624" i="38"/>
  <c r="G576" i="38"/>
  <c r="G566" i="38"/>
  <c r="G410" i="38"/>
  <c r="G408" i="38"/>
  <c r="G323" i="38"/>
  <c r="G139" i="38"/>
  <c r="G107" i="38"/>
  <c r="G103" i="38"/>
  <c r="J20" i="21"/>
  <c r="G232" i="38"/>
  <c r="G230" i="38"/>
  <c r="G200" i="38"/>
  <c r="G170" i="38"/>
  <c r="G152" i="38"/>
  <c r="G27" i="38"/>
  <c r="G271" i="21"/>
  <c r="M263" i="21"/>
  <c r="G240" i="21"/>
  <c r="M236" i="21"/>
  <c r="I236" i="21"/>
  <c r="M200" i="21"/>
  <c r="H200" i="21"/>
  <c r="N142" i="21"/>
  <c r="K116" i="21"/>
  <c r="N57" i="21"/>
  <c r="G282" i="23"/>
  <c r="G280" i="23"/>
  <c r="G238" i="23"/>
  <c r="G236" i="23"/>
  <c r="G220" i="23"/>
  <c r="G172" i="23"/>
  <c r="G154" i="23"/>
  <c r="G152" i="23"/>
  <c r="G128" i="23"/>
  <c r="G122" i="23"/>
  <c r="G114" i="23"/>
  <c r="G112" i="23"/>
  <c r="G110" i="23"/>
  <c r="G1035" i="38"/>
  <c r="G1033" i="38"/>
  <c r="G998" i="38"/>
  <c r="G996" i="38"/>
  <c r="G953" i="38"/>
  <c r="G951" i="38"/>
  <c r="G929" i="38"/>
  <c r="G834" i="38"/>
  <c r="G824" i="38"/>
  <c r="G822" i="38"/>
  <c r="G820" i="38"/>
  <c r="G816" i="38"/>
  <c r="G810" i="38"/>
  <c r="G795" i="38"/>
  <c r="G787" i="38"/>
  <c r="G777" i="38"/>
  <c r="G771" i="38"/>
  <c r="G759" i="38"/>
  <c r="G751" i="38"/>
  <c r="G696" i="38"/>
  <c r="G639" i="38"/>
  <c r="G608" i="38"/>
  <c r="G596" i="38"/>
  <c r="G563" i="38"/>
  <c r="G561" i="38"/>
  <c r="G557" i="38"/>
  <c r="G551" i="38"/>
  <c r="G521" i="38"/>
  <c r="G511" i="38"/>
  <c r="G499" i="38"/>
  <c r="G483" i="38"/>
  <c r="G415" i="38"/>
  <c r="G352" i="38"/>
  <c r="G284" i="38"/>
  <c r="G247" i="38"/>
  <c r="G245" i="38"/>
  <c r="G203" i="38"/>
  <c r="G161" i="38"/>
  <c r="G159" i="38"/>
  <c r="G112" i="38"/>
  <c r="G110" i="38"/>
  <c r="L236" i="21"/>
  <c r="I201" i="21"/>
  <c r="N168" i="21"/>
  <c r="M106" i="21"/>
  <c r="G106" i="21"/>
  <c r="G102" i="21"/>
  <c r="N76" i="21"/>
  <c r="N282" i="21"/>
  <c r="J282" i="21"/>
  <c r="H132" i="35"/>
  <c r="G31" i="23"/>
  <c r="G1043" i="23"/>
  <c r="G986" i="23"/>
  <c r="G953" i="23"/>
  <c r="G931" i="23"/>
  <c r="G892" i="23"/>
  <c r="G890" i="23"/>
  <c r="G834" i="23"/>
  <c r="G821" i="23"/>
  <c r="G814" i="23"/>
  <c r="G810" i="23"/>
  <c r="G782" i="23"/>
  <c r="G701" i="23"/>
  <c r="G95" i="23"/>
  <c r="G91" i="23"/>
  <c r="G70" i="23"/>
  <c r="G651" i="23"/>
  <c r="G635" i="23"/>
  <c r="G618" i="23"/>
  <c r="G616" i="23"/>
  <c r="G574" i="23"/>
  <c r="G570" i="23"/>
  <c r="G568" i="23"/>
  <c r="G566" i="23"/>
  <c r="G542" i="23"/>
  <c r="G513" i="23"/>
  <c r="G511" i="23"/>
  <c r="G501" i="23"/>
  <c r="G495" i="23"/>
  <c r="G470" i="23"/>
  <c r="G434" i="23"/>
  <c r="G428" i="23"/>
  <c r="G422" i="23"/>
  <c r="G391" i="23"/>
  <c r="G366" i="23"/>
  <c r="G364" i="23"/>
  <c r="G302" i="23"/>
  <c r="G253" i="23"/>
  <c r="G251" i="23"/>
  <c r="G222" i="23"/>
  <c r="G201" i="23"/>
  <c r="G178" i="23"/>
  <c r="G170" i="23"/>
  <c r="G138" i="23"/>
  <c r="G121" i="23"/>
  <c r="G1041" i="38"/>
  <c r="G1026" i="38"/>
  <c r="G1020" i="38"/>
  <c r="G1013" i="38"/>
  <c r="G1011" i="38"/>
  <c r="G1005" i="38"/>
  <c r="G989" i="38"/>
  <c r="G963" i="38"/>
  <c r="G942" i="38"/>
  <c r="G915" i="38"/>
  <c r="G867" i="38"/>
  <c r="G854" i="38"/>
  <c r="G770" i="38"/>
  <c r="G755" i="38"/>
  <c r="G719" i="38"/>
  <c r="G713" i="38"/>
  <c r="G641" i="38"/>
  <c r="G607" i="38"/>
  <c r="K199" i="21"/>
  <c r="L199" i="21"/>
  <c r="G199" i="21"/>
  <c r="M199" i="21"/>
  <c r="I197" i="21"/>
  <c r="N192" i="21"/>
  <c r="L192" i="21"/>
  <c r="I158" i="21"/>
  <c r="J158" i="21"/>
  <c r="K130" i="21"/>
  <c r="M34" i="21"/>
  <c r="N34" i="21"/>
  <c r="G893" i="23"/>
  <c r="G881" i="23"/>
  <c r="G506" i="23"/>
  <c r="G404" i="23"/>
  <c r="G250" i="23"/>
  <c r="G828" i="38"/>
  <c r="G779" i="38"/>
  <c r="G676" i="38"/>
  <c r="G564" i="38"/>
  <c r="G533" i="38"/>
  <c r="G387" i="38"/>
  <c r="G356" i="38"/>
  <c r="G343" i="38"/>
  <c r="G341" i="38"/>
  <c r="G331" i="38"/>
  <c r="G329" i="38"/>
  <c r="K281" i="21"/>
  <c r="G281" i="21"/>
  <c r="K274" i="21"/>
  <c r="G227" i="21"/>
  <c r="J227" i="21"/>
  <c r="J199" i="21"/>
  <c r="M192" i="21"/>
  <c r="H160" i="21"/>
  <c r="L160" i="21"/>
  <c r="M160" i="21"/>
  <c r="G160" i="21"/>
  <c r="K158" i="21"/>
  <c r="I24" i="21"/>
  <c r="L24" i="21"/>
  <c r="G24" i="21"/>
  <c r="M24" i="21"/>
  <c r="G50" i="23"/>
  <c r="G1030" i="23"/>
  <c r="G975" i="23"/>
  <c r="G962" i="23"/>
  <c r="G857" i="23"/>
  <c r="G771" i="23"/>
  <c r="G689" i="23"/>
  <c r="G687" i="23"/>
  <c r="G69" i="23"/>
  <c r="G590" i="23"/>
  <c r="G546" i="23"/>
  <c r="G421" i="23"/>
  <c r="G415" i="23"/>
  <c r="G398" i="23"/>
  <c r="G339" i="23"/>
  <c r="G325" i="23"/>
  <c r="G291" i="23"/>
  <c r="G171" i="23"/>
  <c r="G1029" i="38"/>
  <c r="G994" i="38"/>
  <c r="G837" i="38"/>
  <c r="G660" i="38"/>
  <c r="G626" i="38"/>
  <c r="G581" i="38"/>
  <c r="K191" i="21"/>
  <c r="I191" i="21"/>
  <c r="G191" i="21"/>
  <c r="I160" i="21"/>
  <c r="H93" i="21"/>
  <c r="I93" i="21"/>
  <c r="G33" i="21"/>
  <c r="N33" i="21"/>
  <c r="L33" i="21"/>
  <c r="H24" i="21"/>
  <c r="I22" i="21"/>
  <c r="M22" i="21"/>
  <c r="J22" i="21"/>
  <c r="N22" i="21"/>
  <c r="G22" i="21"/>
  <c r="K22" i="21"/>
  <c r="G831" i="38"/>
  <c r="G827" i="38"/>
  <c r="G825" i="38"/>
  <c r="G813" i="38"/>
  <c r="G792" i="38"/>
  <c r="G752" i="38"/>
  <c r="G710" i="38"/>
  <c r="G690" i="38"/>
  <c r="G652" i="38"/>
  <c r="G472" i="38"/>
  <c r="G470" i="38"/>
  <c r="G468" i="38"/>
  <c r="G466" i="38"/>
  <c r="G464" i="38"/>
  <c r="G462" i="38"/>
  <c r="G460" i="38"/>
  <c r="G452" i="38"/>
  <c r="G420" i="38"/>
  <c r="G398" i="38"/>
  <c r="G375" i="38"/>
  <c r="G291" i="38"/>
  <c r="G219" i="38"/>
  <c r="G195" i="38"/>
  <c r="G136" i="38"/>
  <c r="N269" i="21"/>
  <c r="N263" i="21"/>
  <c r="N262" i="21"/>
  <c r="N234" i="21"/>
  <c r="J201" i="21"/>
  <c r="N147" i="21"/>
  <c r="K106" i="21"/>
  <c r="J79" i="21"/>
  <c r="L51" i="21"/>
  <c r="J21" i="21"/>
  <c r="I20" i="21"/>
  <c r="G471" i="38"/>
  <c r="G439" i="38"/>
  <c r="G351" i="38"/>
  <c r="G312" i="38"/>
  <c r="G185" i="38"/>
  <c r="G183" i="38"/>
  <c r="G209" i="38"/>
  <c r="G207" i="38"/>
  <c r="G125" i="38"/>
  <c r="G115" i="38"/>
  <c r="G100" i="38"/>
  <c r="G98" i="38"/>
  <c r="J262" i="21"/>
  <c r="I217" i="21"/>
  <c r="L201" i="21"/>
  <c r="G201" i="21"/>
  <c r="J147" i="21"/>
  <c r="M142" i="21"/>
  <c r="I94" i="21"/>
  <c r="N82" i="21"/>
  <c r="I80" i="21"/>
  <c r="G792" i="23"/>
  <c r="G621" i="23"/>
  <c r="G412" i="23"/>
  <c r="G331" i="23"/>
  <c r="G800" i="38"/>
  <c r="G131" i="38"/>
  <c r="G436" i="38"/>
  <c r="G203" i="21"/>
  <c r="H203" i="21"/>
  <c r="J203" i="21"/>
  <c r="K203" i="21"/>
  <c r="L203" i="21"/>
  <c r="I203" i="21"/>
  <c r="G998" i="23"/>
  <c r="G383" i="23"/>
  <c r="G135" i="23"/>
  <c r="G424" i="38"/>
  <c r="G225" i="38"/>
  <c r="G20" i="38"/>
  <c r="N146" i="21"/>
  <c r="K146" i="21"/>
  <c r="L146" i="21"/>
  <c r="I146" i="21"/>
  <c r="J146" i="21"/>
  <c r="G109" i="21"/>
  <c r="H109" i="21"/>
  <c r="G23" i="23"/>
  <c r="G856" i="23"/>
  <c r="G71" i="23"/>
  <c r="G884" i="38"/>
  <c r="G539" i="38"/>
  <c r="I195" i="21"/>
  <c r="G195" i="21"/>
  <c r="J195" i="21"/>
  <c r="K195" i="21"/>
  <c r="G125" i="21"/>
  <c r="K125" i="21"/>
  <c r="N125" i="21"/>
  <c r="I111" i="21"/>
  <c r="J111" i="21"/>
  <c r="G903" i="23"/>
  <c r="G699" i="23"/>
  <c r="G215" i="23"/>
  <c r="G629" i="38"/>
  <c r="G571" i="23"/>
  <c r="G931" i="38"/>
  <c r="G617" i="38"/>
  <c r="G299" i="38"/>
  <c r="L136" i="21"/>
  <c r="G136" i="21"/>
  <c r="H136" i="21"/>
  <c r="G895" i="23"/>
  <c r="G493" i="23"/>
  <c r="G693" i="38"/>
  <c r="G48" i="23"/>
  <c r="G987" i="23"/>
  <c r="G679" i="23"/>
  <c r="G279" i="23"/>
  <c r="G960" i="38"/>
  <c r="G917" i="38"/>
  <c r="G595" i="38"/>
  <c r="G556" i="38"/>
  <c r="N266" i="21"/>
  <c r="K266" i="21"/>
  <c r="L266" i="21"/>
  <c r="G198" i="21"/>
  <c r="K115" i="21"/>
  <c r="L115" i="21"/>
  <c r="I115" i="21"/>
  <c r="H62" i="21"/>
  <c r="K62" i="21"/>
  <c r="M62" i="21"/>
  <c r="G213" i="21"/>
  <c r="H213" i="21"/>
  <c r="I213" i="21"/>
  <c r="L119" i="21"/>
  <c r="M119" i="21"/>
  <c r="N119" i="21"/>
  <c r="G119" i="21"/>
  <c r="G794" i="23"/>
  <c r="G319" i="23"/>
  <c r="G135" i="38"/>
  <c r="G127" i="38"/>
  <c r="G113" i="38"/>
  <c r="G356" i="23"/>
  <c r="G143" i="23"/>
  <c r="G438" i="38"/>
  <c r="G188" i="38"/>
  <c r="G75" i="21"/>
  <c r="M75" i="21"/>
  <c r="N75" i="21"/>
  <c r="H75" i="21"/>
  <c r="I75" i="21"/>
  <c r="G1000" i="23"/>
  <c r="G994" i="23"/>
  <c r="G788" i="23"/>
  <c r="G381" i="23"/>
  <c r="G131" i="23"/>
  <c r="G843" i="38"/>
  <c r="G416" i="38"/>
  <c r="G14" i="38"/>
  <c r="G854" i="23"/>
  <c r="G825" i="23"/>
  <c r="G75" i="23"/>
  <c r="G632" i="23"/>
  <c r="G548" i="23"/>
  <c r="G525" i="23"/>
  <c r="G164" i="38"/>
  <c r="M56" i="21"/>
  <c r="I56" i="21"/>
  <c r="G158" i="23"/>
  <c r="G888" i="38"/>
  <c r="G882" i="38"/>
  <c r="G248" i="38"/>
  <c r="I58" i="21"/>
  <c r="M58" i="21"/>
  <c r="G58" i="21"/>
  <c r="H58" i="21"/>
  <c r="J58" i="21"/>
  <c r="G435" i="23"/>
  <c r="G217" i="23"/>
  <c r="G656" i="38"/>
  <c r="G509" i="38"/>
  <c r="G501" i="38"/>
  <c r="G491" i="38"/>
  <c r="I207" i="21"/>
  <c r="J207" i="21"/>
  <c r="K207" i="21"/>
  <c r="G207" i="21"/>
  <c r="G746" i="23"/>
  <c r="G579" i="23"/>
  <c r="G295" i="38"/>
  <c r="G691" i="38"/>
  <c r="G689" i="38"/>
  <c r="G687" i="38"/>
  <c r="G644" i="38"/>
  <c r="G572" i="38"/>
  <c r="G467" i="38"/>
  <c r="N202" i="21"/>
  <c r="G202" i="21"/>
  <c r="H202" i="21"/>
  <c r="I202" i="21"/>
  <c r="J202" i="21"/>
  <c r="K202" i="21"/>
  <c r="L202" i="21"/>
  <c r="G44" i="21"/>
  <c r="K44" i="21"/>
  <c r="G971" i="23"/>
  <c r="G930" i="23"/>
  <c r="G922" i="23"/>
  <c r="G920" i="23"/>
  <c r="G777" i="23"/>
  <c r="G775" i="23"/>
  <c r="G773" i="23"/>
  <c r="G718" i="23"/>
  <c r="G714" i="23"/>
  <c r="G598" i="23"/>
  <c r="G520" i="23"/>
  <c r="G483" i="23"/>
  <c r="G477" i="23"/>
  <c r="G296" i="23"/>
  <c r="G1008" i="38"/>
  <c r="G993" i="38"/>
  <c r="G728" i="38"/>
  <c r="L39" i="21"/>
  <c r="M39" i="21"/>
  <c r="N39" i="21"/>
  <c r="G323" i="23"/>
  <c r="G133" i="38"/>
  <c r="G40" i="38"/>
  <c r="G28" i="38"/>
  <c r="G1039" i="23"/>
  <c r="G531" i="23"/>
  <c r="G448" i="38"/>
  <c r="G434" i="38"/>
  <c r="H68" i="21"/>
  <c r="N68" i="21"/>
  <c r="G1035" i="23"/>
  <c r="G379" i="23"/>
  <c r="G313" i="23"/>
  <c r="G188" i="23"/>
  <c r="G365" i="38"/>
  <c r="G221" i="38"/>
  <c r="G16" i="38"/>
  <c r="K85" i="21"/>
  <c r="L85" i="21"/>
  <c r="N85" i="21"/>
  <c r="N54" i="21"/>
  <c r="J54" i="21"/>
  <c r="G373" i="23"/>
  <c r="G166" i="38"/>
  <c r="H159" i="21"/>
  <c r="M159" i="21"/>
  <c r="G159" i="21"/>
  <c r="G441" i="23"/>
  <c r="G898" i="38"/>
  <c r="G890" i="38"/>
  <c r="G535" i="38"/>
  <c r="G259" i="21"/>
  <c r="N259" i="21"/>
  <c r="L259" i="21"/>
  <c r="M259" i="21"/>
  <c r="G124" i="35"/>
  <c r="H124" i="35"/>
  <c r="G697" i="23"/>
  <c r="G102" i="23"/>
  <c r="G223" i="23"/>
  <c r="G627" i="38"/>
  <c r="G515" i="38"/>
  <c r="G503" i="38"/>
  <c r="G487" i="38"/>
  <c r="G619" i="38"/>
  <c r="G499" i="23"/>
  <c r="G271" i="23"/>
  <c r="G1045" i="38"/>
  <c r="G58" i="38"/>
  <c r="G46" i="38"/>
  <c r="I298" i="21"/>
  <c r="H298" i="21"/>
  <c r="I68" i="21"/>
  <c r="H48" i="21"/>
  <c r="I48" i="21"/>
  <c r="J48" i="21"/>
  <c r="G48" i="21"/>
  <c r="M48" i="21"/>
  <c r="G307" i="23"/>
  <c r="G780" i="38"/>
  <c r="G675" i="38"/>
  <c r="G669" i="38"/>
  <c r="G665" i="38"/>
  <c r="G14" i="23"/>
  <c r="G1017" i="23"/>
  <c r="G755" i="23"/>
  <c r="G390" i="23"/>
  <c r="G117" i="23"/>
  <c r="G934" i="38"/>
  <c r="G396" i="38"/>
  <c r="G326" i="38"/>
  <c r="G242" i="21"/>
  <c r="J242" i="21"/>
  <c r="G53" i="21"/>
  <c r="K53" i="21"/>
  <c r="G698" i="23"/>
  <c r="G671" i="23"/>
  <c r="G921" i="23"/>
  <c r="G833" i="23"/>
  <c r="G717" i="23"/>
  <c r="G707" i="23"/>
  <c r="G589" i="23"/>
  <c r="G535" i="23"/>
  <c r="G711" i="38"/>
  <c r="G705" i="38"/>
  <c r="G701" i="38"/>
  <c r="G456" i="38"/>
  <c r="N237" i="21"/>
  <c r="N155" i="21"/>
  <c r="I155" i="21"/>
  <c r="G15" i="23"/>
  <c r="G1041" i="23"/>
  <c r="G989" i="23"/>
  <c r="G758" i="23"/>
  <c r="G857" i="38"/>
  <c r="G855" i="38"/>
  <c r="G405" i="38"/>
  <c r="G399" i="38"/>
  <c r="G327" i="38"/>
  <c r="G147" i="38"/>
  <c r="G137" i="38"/>
  <c r="M237" i="21"/>
  <c r="L145" i="21"/>
  <c r="K145" i="21"/>
  <c r="M145" i="21"/>
  <c r="G34" i="21"/>
  <c r="H34" i="21"/>
  <c r="G309" i="23"/>
  <c r="G232" i="23"/>
  <c r="G667" i="38"/>
  <c r="H43" i="21"/>
  <c r="K43" i="21"/>
  <c r="G959" i="23"/>
  <c r="G778" i="23"/>
  <c r="G751" i="23"/>
  <c r="G119" i="23"/>
  <c r="G936" i="38"/>
  <c r="G324" i="38"/>
  <c r="G223" i="21"/>
  <c r="K223" i="21"/>
  <c r="L223" i="21"/>
  <c r="J145" i="21"/>
  <c r="G982" i="23"/>
  <c r="G700" i="23"/>
  <c r="G694" i="23"/>
  <c r="G519" i="23"/>
  <c r="G419" i="23"/>
  <c r="G1044" i="38"/>
  <c r="G1042" i="38"/>
  <c r="G840" i="38"/>
  <c r="G353" i="38"/>
  <c r="G281" i="38"/>
  <c r="G277" i="38"/>
  <c r="G271" i="38"/>
  <c r="G189" i="38"/>
  <c r="G187" i="38"/>
  <c r="G116" i="38"/>
  <c r="G73" i="38"/>
  <c r="G69" i="38"/>
  <c r="G65" i="38"/>
  <c r="G63" i="38"/>
  <c r="G57" i="38"/>
  <c r="G53" i="38"/>
  <c r="I145" i="21"/>
  <c r="J141" i="21"/>
  <c r="L34" i="21"/>
  <c r="G949" i="23"/>
  <c r="G947" i="23"/>
  <c r="G795" i="23"/>
  <c r="G488" i="23"/>
  <c r="G467" i="23"/>
  <c r="G446" i="23"/>
  <c r="G405" i="23"/>
  <c r="G879" i="38"/>
  <c r="G875" i="38"/>
  <c r="G684" i="38"/>
  <c r="G653" i="38"/>
  <c r="G484" i="38"/>
  <c r="G425" i="38"/>
  <c r="G419" i="38"/>
  <c r="G417" i="38"/>
  <c r="G386" i="38"/>
  <c r="G384" i="38"/>
  <c r="G220" i="38"/>
  <c r="H244" i="21"/>
  <c r="I244" i="21"/>
  <c r="G145" i="21"/>
  <c r="L84" i="21"/>
  <c r="I84" i="21"/>
  <c r="K34" i="21"/>
  <c r="G1005" i="23"/>
  <c r="G843" i="23"/>
  <c r="G818" i="23"/>
  <c r="G735" i="23"/>
  <c r="G729" i="23"/>
  <c r="G725" i="23"/>
  <c r="G541" i="23"/>
  <c r="G438" i="23"/>
  <c r="G430" i="23"/>
  <c r="G322" i="23"/>
  <c r="G289" i="23"/>
  <c r="G181" i="23"/>
  <c r="G179" i="23"/>
  <c r="G177" i="23"/>
  <c r="G175" i="23"/>
  <c r="G159" i="23"/>
  <c r="G136" i="23"/>
  <c r="G134" i="23"/>
  <c r="G918" i="38"/>
  <c r="G789" i="38"/>
  <c r="G758" i="38"/>
  <c r="G756" i="38"/>
  <c r="G555" i="38"/>
  <c r="G382" i="38"/>
  <c r="G300" i="38"/>
  <c r="G165" i="38"/>
  <c r="G163" i="38"/>
  <c r="G263" i="21"/>
  <c r="K263" i="21"/>
  <c r="N67" i="21"/>
  <c r="H67" i="21"/>
  <c r="I67" i="21"/>
  <c r="G1038" i="23"/>
  <c r="G990" i="23"/>
  <c r="G786" i="23"/>
  <c r="G523" i="23"/>
  <c r="G512" i="23"/>
  <c r="G451" i="23"/>
  <c r="G736" i="23"/>
  <c r="G643" i="23"/>
  <c r="G534" i="23"/>
  <c r="G449" i="23"/>
  <c r="G924" i="38"/>
  <c r="G823" i="38"/>
  <c r="G765" i="38"/>
  <c r="G672" i="38"/>
  <c r="G540" i="38"/>
  <c r="G532" i="38"/>
  <c r="G530" i="38"/>
  <c r="G524" i="38"/>
  <c r="G260" i="38"/>
  <c r="G1034" i="23"/>
  <c r="G1032" i="23"/>
  <c r="G1011" i="23"/>
  <c r="G1007" i="23"/>
  <c r="G907" i="23"/>
  <c r="G905" i="23"/>
  <c r="G845" i="23"/>
  <c r="G805" i="23"/>
  <c r="G799" i="23"/>
  <c r="G761" i="23"/>
  <c r="G603" i="23"/>
  <c r="G572" i="23"/>
  <c r="G468" i="23"/>
  <c r="G447" i="23"/>
  <c r="G351" i="23"/>
  <c r="G347" i="23"/>
  <c r="G332" i="23"/>
  <c r="G328" i="23"/>
  <c r="G295" i="23"/>
  <c r="G1028" i="38"/>
  <c r="G1024" i="38"/>
  <c r="G1001" i="38"/>
  <c r="G943" i="38"/>
  <c r="G852" i="38"/>
  <c r="G600" i="38"/>
  <c r="G594" i="38"/>
  <c r="G575" i="38"/>
  <c r="G573" i="38"/>
  <c r="G305" i="38"/>
  <c r="G256" i="38"/>
  <c r="G254" i="38"/>
  <c r="G252" i="38"/>
  <c r="G196" i="38"/>
  <c r="G21" i="38"/>
  <c r="G17" i="38"/>
  <c r="G15" i="38"/>
  <c r="M53" i="21"/>
  <c r="G1042" i="23"/>
  <c r="G1021" i="23"/>
  <c r="G939" i="23"/>
  <c r="G937" i="23"/>
  <c r="G935" i="23"/>
  <c r="G933" i="23"/>
  <c r="G910" i="23"/>
  <c r="G785" i="23"/>
  <c r="G772" i="23"/>
  <c r="G83" i="23"/>
  <c r="G639" i="23"/>
  <c r="G553" i="23"/>
  <c r="G392" i="23"/>
  <c r="G270" i="23"/>
  <c r="G218" i="23"/>
  <c r="G118" i="23"/>
  <c r="G116" i="23"/>
  <c r="G982" i="38"/>
  <c r="G806" i="38"/>
  <c r="G727" i="38"/>
  <c r="G543" i="38"/>
  <c r="G441" i="38"/>
  <c r="G437" i="38"/>
  <c r="G321" i="38"/>
  <c r="G315" i="38"/>
  <c r="G307" i="38"/>
  <c r="G173" i="38"/>
  <c r="G521" i="23"/>
  <c r="G491" i="23"/>
  <c r="G375" i="23"/>
  <c r="G213" i="23"/>
  <c r="G974" i="38"/>
  <c r="G904" i="23"/>
  <c r="G539" i="23"/>
  <c r="G360" i="23"/>
  <c r="G230" i="23"/>
  <c r="G584" i="38"/>
  <c r="G846" i="23"/>
  <c r="G103" i="23"/>
  <c r="G63" i="23"/>
  <c r="G226" i="23"/>
  <c r="G492" i="38"/>
  <c r="G391" i="38"/>
  <c r="G967" i="23"/>
  <c r="G808" i="23"/>
  <c r="G354" i="23"/>
  <c r="G247" i="23"/>
  <c r="G515" i="23"/>
  <c r="G287" i="23"/>
  <c r="G747" i="23"/>
  <c r="G596" i="23"/>
  <c r="G569" i="23"/>
  <c r="G443" i="23"/>
  <c r="G239" i="23"/>
  <c r="G821" i="38"/>
  <c r="G717" i="38"/>
  <c r="G592" i="23"/>
  <c r="G680" i="38"/>
  <c r="G995" i="23"/>
  <c r="G609" i="23"/>
  <c r="G1036" i="38"/>
  <c r="G842" i="38"/>
  <c r="H251" i="21"/>
  <c r="K251" i="21"/>
  <c r="I193" i="21"/>
  <c r="J184" i="21"/>
  <c r="K182" i="21"/>
  <c r="G1031" i="23"/>
  <c r="G945" i="23"/>
  <c r="G620" i="23"/>
  <c r="G582" i="23"/>
  <c r="G429" i="23"/>
  <c r="G277" i="23"/>
  <c r="G147" i="23"/>
  <c r="G906" i="38"/>
  <c r="G836" i="38"/>
  <c r="G782" i="38"/>
  <c r="G761" i="38"/>
  <c r="G734" i="38"/>
  <c r="G668" i="38"/>
  <c r="G666" i="38"/>
  <c r="G485" i="38"/>
  <c r="I275" i="21"/>
  <c r="M275" i="21"/>
  <c r="N275" i="21"/>
  <c r="H275" i="21"/>
  <c r="G193" i="21"/>
  <c r="J182" i="21"/>
  <c r="K141" i="21"/>
  <c r="G141" i="21"/>
  <c r="I141" i="21"/>
  <c r="G661" i="23"/>
  <c r="G995" i="38"/>
  <c r="G970" i="38"/>
  <c r="G849" i="38"/>
  <c r="G461" i="38"/>
  <c r="G349" i="38"/>
  <c r="I233" i="21"/>
  <c r="H233" i="21"/>
  <c r="M233" i="21"/>
  <c r="K233" i="21"/>
  <c r="L233" i="21"/>
  <c r="G682" i="23"/>
  <c r="G88" i="23"/>
  <c r="G362" i="23"/>
  <c r="G316" i="38"/>
  <c r="G310" i="38"/>
  <c r="G306" i="38"/>
  <c r="G946" i="23"/>
  <c r="G902" i="23"/>
  <c r="G115" i="23"/>
  <c r="G903" i="38"/>
  <c r="G243" i="21"/>
  <c r="H243" i="21"/>
  <c r="K243" i="21"/>
  <c r="N243" i="21"/>
  <c r="L32" i="21"/>
  <c r="M32" i="21"/>
  <c r="N32" i="21"/>
  <c r="G80" i="23"/>
  <c r="G502" i="23"/>
  <c r="G249" i="23"/>
  <c r="G205" i="23"/>
  <c r="N284" i="21"/>
  <c r="K284" i="21"/>
  <c r="L284" i="21"/>
  <c r="K95" i="21"/>
  <c r="I95" i="21"/>
  <c r="H95" i="21"/>
  <c r="G95" i="21"/>
  <c r="J95" i="21"/>
  <c r="G533" i="23"/>
  <c r="G369" i="23"/>
  <c r="G1023" i="38"/>
  <c r="G686" i="38"/>
  <c r="G599" i="38"/>
  <c r="I137" i="21"/>
  <c r="K137" i="21"/>
  <c r="H137" i="21"/>
  <c r="L137" i="21"/>
  <c r="G137" i="21"/>
  <c r="H52" i="21"/>
  <c r="I52" i="21"/>
  <c r="K52" i="21"/>
  <c r="L52" i="21"/>
  <c r="L123" i="35"/>
  <c r="J123" i="35"/>
  <c r="K123" i="35"/>
  <c r="G1022" i="23"/>
  <c r="G72" i="23"/>
  <c r="G445" i="23"/>
  <c r="G416" i="23"/>
  <c r="G268" i="23"/>
  <c r="G241" i="23"/>
  <c r="G56" i="38"/>
  <c r="H296" i="21"/>
  <c r="J296" i="21"/>
  <c r="M296" i="21"/>
  <c r="K143" i="21"/>
  <c r="I143" i="21"/>
  <c r="J143" i="21"/>
  <c r="G143" i="21"/>
  <c r="H143" i="21"/>
  <c r="L143" i="21"/>
  <c r="M143" i="21"/>
  <c r="N143" i="21"/>
  <c r="M63" i="21"/>
  <c r="I63" i="21"/>
  <c r="L63" i="21"/>
  <c r="G1040" i="38"/>
  <c r="G703" i="38"/>
  <c r="G678" i="38"/>
  <c r="G628" i="38"/>
  <c r="M222" i="21"/>
  <c r="G222" i="21"/>
  <c r="L222" i="21"/>
  <c r="N83" i="21"/>
  <c r="I83" i="21"/>
  <c r="K83" i="21"/>
  <c r="H119" i="35"/>
  <c r="K119" i="35"/>
  <c r="I119" i="35"/>
  <c r="L119" i="35"/>
  <c r="K115" i="35"/>
  <c r="G976" i="23"/>
  <c r="I137" i="35"/>
  <c r="G137" i="35"/>
  <c r="J135" i="35"/>
  <c r="I132" i="35"/>
  <c r="N132" i="35"/>
  <c r="G38" i="23"/>
  <c r="G637" i="23"/>
  <c r="G622" i="23"/>
  <c r="G605" i="23"/>
  <c r="H115" i="35"/>
  <c r="G807" i="23"/>
  <c r="G727" i="23"/>
  <c r="G164" i="23"/>
  <c r="G160" i="23"/>
  <c r="G272" i="38"/>
  <c r="G268" i="38"/>
  <c r="G266" i="38"/>
  <c r="G208" i="38"/>
  <c r="G169" i="38"/>
  <c r="J279" i="21"/>
  <c r="G279" i="21"/>
  <c r="H279" i="21"/>
  <c r="I279" i="21"/>
  <c r="K264" i="21"/>
  <c r="M264" i="21"/>
  <c r="G264" i="21"/>
  <c r="L264" i="21"/>
  <c r="I198" i="21"/>
  <c r="H198" i="21"/>
  <c r="L198" i="21"/>
  <c r="N198" i="21"/>
  <c r="M198" i="21"/>
  <c r="K198" i="21"/>
  <c r="K196" i="21"/>
  <c r="H196" i="21"/>
  <c r="N196" i="21"/>
  <c r="G196" i="21"/>
  <c r="J196" i="21"/>
  <c r="L196" i="21"/>
  <c r="M196" i="21"/>
  <c r="I196" i="21"/>
  <c r="K122" i="35"/>
  <c r="G122" i="35"/>
  <c r="I231" i="21"/>
  <c r="J231" i="21"/>
  <c r="H231" i="21"/>
  <c r="J229" i="21"/>
  <c r="K229" i="21"/>
  <c r="M229" i="21"/>
  <c r="I221" i="21"/>
  <c r="N221" i="21"/>
  <c r="M221" i="21"/>
  <c r="G221" i="21"/>
  <c r="L221" i="21"/>
  <c r="K221" i="21"/>
  <c r="N193" i="21"/>
  <c r="H193" i="21"/>
  <c r="J193" i="21"/>
  <c r="K193" i="21"/>
  <c r="M193" i="21"/>
  <c r="I184" i="21"/>
  <c r="N184" i="21"/>
  <c r="G47" i="21"/>
  <c r="H47" i="21"/>
  <c r="K47" i="21"/>
  <c r="G835" i="23"/>
  <c r="G530" i="23"/>
  <c r="G341" i="23"/>
  <c r="G847" i="38"/>
  <c r="G559" i="38"/>
  <c r="G293" i="38"/>
  <c r="G190" i="38"/>
  <c r="I144" i="21"/>
  <c r="K144" i="21"/>
  <c r="J144" i="21"/>
  <c r="L144" i="21"/>
  <c r="H144" i="21"/>
  <c r="M144" i="21"/>
  <c r="N70" i="21"/>
  <c r="L70" i="21"/>
  <c r="M70" i="21"/>
  <c r="G70" i="21"/>
  <c r="H70" i="21"/>
  <c r="K70" i="21"/>
  <c r="G56" i="23"/>
  <c r="G90" i="23"/>
  <c r="G528" i="23"/>
  <c r="G489" i="23"/>
  <c r="G1010" i="38"/>
  <c r="G314" i="38"/>
  <c r="G308" i="38"/>
  <c r="G948" i="23"/>
  <c r="G900" i="23"/>
  <c r="G812" i="23"/>
  <c r="G583" i="23"/>
  <c r="G278" i="23"/>
  <c r="G146" i="23"/>
  <c r="G964" i="38"/>
  <c r="G905" i="38"/>
  <c r="G490" i="38"/>
  <c r="G335" i="38"/>
  <c r="K224" i="21"/>
  <c r="L224" i="21"/>
  <c r="G969" i="23"/>
  <c r="G693" i="23"/>
  <c r="G350" i="23"/>
  <c r="G207" i="23"/>
  <c r="N280" i="21"/>
  <c r="H280" i="21"/>
  <c r="I280" i="21"/>
  <c r="J280" i="21"/>
  <c r="L280" i="21"/>
  <c r="G280" i="21"/>
  <c r="G97" i="23"/>
  <c r="G636" i="38"/>
  <c r="G605" i="38"/>
  <c r="G597" i="38"/>
  <c r="M239" i="21"/>
  <c r="J239" i="21"/>
  <c r="L239" i="21"/>
  <c r="K239" i="21"/>
  <c r="N74" i="21"/>
  <c r="I74" i="21"/>
  <c r="M74" i="21"/>
  <c r="H74" i="21"/>
  <c r="G74" i="21"/>
  <c r="G1003" i="23"/>
  <c r="G130" i="23"/>
  <c r="G62" i="38"/>
  <c r="K270" i="21"/>
  <c r="M270" i="21"/>
  <c r="N270" i="21"/>
  <c r="G270" i="21"/>
  <c r="L270" i="21"/>
  <c r="J44" i="21"/>
  <c r="L44" i="21"/>
  <c r="L115" i="35"/>
  <c r="G710" i="23"/>
  <c r="G707" i="38"/>
  <c r="G298" i="23"/>
  <c r="G260" i="23"/>
  <c r="G231" i="23"/>
  <c r="G740" i="38"/>
  <c r="G645" i="38"/>
  <c r="J115" i="35"/>
  <c r="G1025" i="23"/>
  <c r="G1023" i="23"/>
  <c r="G820" i="23"/>
  <c r="G801" i="23"/>
  <c r="G129" i="23"/>
  <c r="G955" i="38"/>
  <c r="G947" i="38"/>
  <c r="G896" i="38"/>
  <c r="G859" i="38"/>
  <c r="G830" i="38"/>
  <c r="G428" i="38"/>
  <c r="G401" i="38"/>
  <c r="G355" i="38"/>
  <c r="G233" i="38"/>
  <c r="G96" i="21"/>
  <c r="K96" i="21"/>
  <c r="G823" i="23"/>
  <c r="G382" i="23"/>
  <c r="G380" i="23"/>
  <c r="G258" i="23"/>
  <c r="G157" i="23"/>
  <c r="G155" i="23"/>
  <c r="G127" i="23"/>
  <c r="G983" i="38"/>
  <c r="G981" i="38"/>
  <c r="G935" i="38"/>
  <c r="G799" i="38"/>
  <c r="G776" i="38"/>
  <c r="G774" i="38"/>
  <c r="G523" i="38"/>
  <c r="G360" i="38"/>
  <c r="G269" i="38"/>
  <c r="G265" i="38"/>
  <c r="G263" i="38"/>
  <c r="N228" i="21"/>
  <c r="I228" i="21"/>
  <c r="J228" i="21"/>
  <c r="K228" i="21"/>
  <c r="M228" i="21"/>
  <c r="L226" i="21"/>
  <c r="M226" i="21"/>
  <c r="L167" i="21"/>
  <c r="M167" i="21"/>
  <c r="N167" i="21"/>
  <c r="I109" i="21"/>
  <c r="J109" i="21"/>
  <c r="K109" i="21"/>
  <c r="A21" i="21"/>
  <c r="A21" i="23"/>
  <c r="H120" i="35"/>
  <c r="I120" i="35"/>
  <c r="G977" i="23"/>
  <c r="G928" i="23"/>
  <c r="G855" i="23"/>
  <c r="G742" i="23"/>
  <c r="G630" i="23"/>
  <c r="G578" i="23"/>
  <c r="G555" i="23"/>
  <c r="G538" i="23"/>
  <c r="G466" i="23"/>
  <c r="G440" i="23"/>
  <c r="G246" i="23"/>
  <c r="G174" i="23"/>
  <c r="G142" i="23"/>
  <c r="G140" i="23"/>
  <c r="G1032" i="38"/>
  <c r="G1015" i="38"/>
  <c r="G812" i="38"/>
  <c r="G791" i="38"/>
  <c r="G714" i="38"/>
  <c r="G429" i="38"/>
  <c r="G404" i="38"/>
  <c r="G104" i="38"/>
  <c r="G39" i="38"/>
  <c r="G37" i="38"/>
  <c r="G35" i="38"/>
  <c r="G33" i="38"/>
  <c r="G31" i="38"/>
  <c r="K299" i="21"/>
  <c r="M299" i="21"/>
  <c r="G266" i="21"/>
  <c r="H266" i="21"/>
  <c r="I177" i="21"/>
  <c r="G177" i="21"/>
  <c r="H177" i="21"/>
  <c r="L131" i="21"/>
  <c r="M131" i="21"/>
  <c r="H49" i="21"/>
  <c r="N49" i="21"/>
  <c r="G123" i="38"/>
  <c r="G119" i="38"/>
  <c r="G117" i="38"/>
  <c r="N235" i="21"/>
  <c r="M235" i="21"/>
  <c r="I179" i="21"/>
  <c r="H179" i="21"/>
  <c r="G179" i="21"/>
  <c r="M179" i="21"/>
  <c r="J162" i="21"/>
  <c r="K162" i="21"/>
  <c r="I55" i="21"/>
  <c r="J55" i="21"/>
  <c r="G723" i="23"/>
  <c r="G685" i="23"/>
  <c r="J129" i="35"/>
  <c r="L129" i="35"/>
  <c r="K129" i="35"/>
  <c r="G44" i="23"/>
  <c r="G749" i="23"/>
  <c r="G613" i="23"/>
  <c r="G611" i="23"/>
  <c r="G462" i="23"/>
  <c r="G436" i="23"/>
  <c r="G402" i="23"/>
  <c r="G166" i="23"/>
  <c r="G151" i="23"/>
  <c r="G1022" i="38"/>
  <c r="G1007" i="38"/>
  <c r="G848" i="38"/>
  <c r="G846" i="38"/>
  <c r="G844" i="38"/>
  <c r="G804" i="38"/>
  <c r="G571" i="38"/>
  <c r="G544" i="38"/>
  <c r="G507" i="38"/>
  <c r="J197" i="21"/>
  <c r="H197" i="21"/>
  <c r="K197" i="21"/>
  <c r="M197" i="21"/>
  <c r="N197" i="21"/>
  <c r="L197" i="21"/>
  <c r="M181" i="21"/>
  <c r="G181" i="21"/>
  <c r="J181" i="21"/>
  <c r="K181" i="21"/>
  <c r="I181" i="21"/>
  <c r="G242" i="38"/>
  <c r="G153" i="38"/>
  <c r="J287" i="21"/>
  <c r="K287" i="21"/>
  <c r="L166" i="21"/>
  <c r="M166" i="21"/>
  <c r="N126" i="21"/>
  <c r="K126" i="21"/>
  <c r="G126" i="21"/>
  <c r="M126" i="21"/>
  <c r="G30" i="23"/>
  <c r="G389" i="23"/>
  <c r="G212" i="23"/>
  <c r="G737" i="38"/>
  <c r="G712" i="38"/>
  <c r="G369" i="38"/>
  <c r="G182" i="38"/>
  <c r="G132" i="38"/>
  <c r="G124" i="38"/>
  <c r="L234" i="21"/>
  <c r="K234" i="21"/>
  <c r="M234" i="21"/>
  <c r="M194" i="21"/>
  <c r="H194" i="21"/>
  <c r="K194" i="21"/>
  <c r="L194" i="21"/>
  <c r="I62" i="21"/>
  <c r="G62" i="21"/>
  <c r="I60" i="21"/>
  <c r="M60" i="21"/>
  <c r="G49" i="23"/>
  <c r="G817" i="23"/>
  <c r="G750" i="23"/>
  <c r="G660" i="23"/>
  <c r="G647" i="23"/>
  <c r="G560" i="23"/>
  <c r="G361" i="23"/>
  <c r="G197" i="23"/>
  <c r="G169" i="23"/>
  <c r="G141" i="23"/>
  <c r="G1018" i="38"/>
  <c r="G969" i="38"/>
  <c r="G927" i="38"/>
  <c r="G895" i="38"/>
  <c r="G568" i="38"/>
  <c r="G545" i="38"/>
  <c r="G512" i="38"/>
  <c r="G290" i="38"/>
  <c r="H238" i="21"/>
  <c r="I238" i="21"/>
  <c r="H214" i="21"/>
  <c r="G214" i="21"/>
  <c r="H130" i="21"/>
  <c r="I130" i="21"/>
  <c r="N130" i="21"/>
  <c r="G45" i="23"/>
  <c r="G985" i="23"/>
  <c r="G849" i="23"/>
  <c r="G798" i="23"/>
  <c r="G64" i="23"/>
  <c r="G62" i="23"/>
  <c r="G60" i="23"/>
  <c r="G612" i="23"/>
  <c r="G573" i="23"/>
  <c r="G507" i="23"/>
  <c r="G411" i="23"/>
  <c r="G409" i="23"/>
  <c r="G342" i="23"/>
  <c r="G327" i="23"/>
  <c r="G314" i="23"/>
  <c r="G312" i="23"/>
  <c r="G297" i="23"/>
  <c r="G180" i="23"/>
  <c r="G986" i="38"/>
  <c r="G910" i="38"/>
  <c r="G885" i="38"/>
  <c r="G883" i="38"/>
  <c r="G860" i="38"/>
  <c r="G510" i="38"/>
  <c r="G473" i="38"/>
  <c r="G413" i="38"/>
  <c r="G317" i="38"/>
  <c r="G311" i="38"/>
  <c r="G309" i="38"/>
  <c r="G199" i="38"/>
  <c r="G197" i="38"/>
  <c r="G22" i="38"/>
  <c r="G157" i="38"/>
  <c r="G155" i="38"/>
  <c r="G105" i="38"/>
  <c r="H281" i="21"/>
  <c r="L281" i="21"/>
  <c r="N281" i="21"/>
  <c r="M168" i="21"/>
  <c r="K168" i="21"/>
  <c r="H168" i="21"/>
  <c r="K118" i="21"/>
  <c r="G118" i="21"/>
  <c r="G836" i="23"/>
  <c r="G832" i="23"/>
  <c r="G765" i="23"/>
  <c r="G724" i="23"/>
  <c r="G653" i="23"/>
  <c r="G549" i="23"/>
  <c r="G498" i="23"/>
  <c r="G485" i="23"/>
  <c r="G263" i="23"/>
  <c r="G227" i="23"/>
  <c r="G126" i="23"/>
  <c r="G950" i="38"/>
  <c r="G916" i="38"/>
  <c r="G866" i="38"/>
  <c r="G735" i="38"/>
  <c r="G708" i="38"/>
  <c r="G547" i="38"/>
  <c r="G134" i="38"/>
  <c r="G130" i="38"/>
  <c r="G957" i="23"/>
  <c r="G789" i="23"/>
  <c r="G748" i="23"/>
  <c r="G705" i="23"/>
  <c r="G85" i="23"/>
  <c r="G649" i="23"/>
  <c r="G562" i="23"/>
  <c r="G494" i="23"/>
  <c r="G461" i="23"/>
  <c r="G396" i="23"/>
  <c r="G359" i="23"/>
  <c r="G299" i="23"/>
  <c r="G290" i="23"/>
  <c r="G195" i="23"/>
  <c r="G773" i="38"/>
  <c r="G450" i="38"/>
  <c r="G292" i="38"/>
  <c r="G176" i="38"/>
  <c r="H267" i="21"/>
  <c r="J267" i="21"/>
  <c r="K267" i="21"/>
  <c r="K169" i="21"/>
  <c r="I169" i="21"/>
  <c r="G169" i="21"/>
  <c r="H169" i="21"/>
  <c r="J142" i="21"/>
  <c r="G142" i="21"/>
  <c r="H142" i="21"/>
  <c r="G968" i="23"/>
  <c r="G877" i="23"/>
  <c r="G811" i="23"/>
  <c r="G809" i="23"/>
  <c r="G783" i="23"/>
  <c r="G759" i="23"/>
  <c r="G733" i="23"/>
  <c r="G597" i="23"/>
  <c r="G586" i="23"/>
  <c r="G584" i="23"/>
  <c r="G505" i="23"/>
  <c r="G503" i="23"/>
  <c r="G355" i="23"/>
  <c r="G349" i="23"/>
  <c r="G219" i="23"/>
  <c r="G206" i="23"/>
  <c r="G1014" i="38"/>
  <c r="G965" i="38"/>
  <c r="G938" i="38"/>
  <c r="G921" i="38"/>
  <c r="G748" i="38"/>
  <c r="G746" i="38"/>
  <c r="G744" i="38"/>
  <c r="G723" i="38"/>
  <c r="G650" i="38"/>
  <c r="G527" i="38"/>
  <c r="G525" i="38"/>
  <c r="G508" i="38"/>
  <c r="G506" i="38"/>
  <c r="G502" i="38"/>
  <c r="G500" i="38"/>
  <c r="G446" i="38"/>
  <c r="G440" i="38"/>
  <c r="G332" i="38"/>
  <c r="G143" i="38"/>
  <c r="G59" i="38"/>
  <c r="J298" i="21"/>
  <c r="K298" i="21"/>
  <c r="N201" i="21"/>
  <c r="L195" i="21"/>
  <c r="H195" i="21"/>
  <c r="M195" i="21"/>
  <c r="N195" i="21"/>
  <c r="G923" i="38"/>
  <c r="G914" i="38"/>
  <c r="G912" i="38"/>
  <c r="G876" i="38"/>
  <c r="G872" i="38"/>
  <c r="G819" i="38"/>
  <c r="G783" i="38"/>
  <c r="G651" i="38"/>
  <c r="G609" i="38"/>
  <c r="G577" i="38"/>
  <c r="G560" i="38"/>
  <c r="G558" i="38"/>
  <c r="G275" i="38"/>
  <c r="G229" i="38"/>
  <c r="G181" i="38"/>
  <c r="G160" i="38"/>
  <c r="G50" i="38"/>
  <c r="H199" i="21"/>
  <c r="I199" i="21"/>
  <c r="G80" i="21"/>
  <c r="H80" i="21"/>
  <c r="G552" i="38"/>
  <c r="G194" i="38"/>
  <c r="G192" i="38"/>
  <c r="G171" i="38"/>
  <c r="G34" i="38"/>
  <c r="M258" i="21"/>
  <c r="G258" i="21"/>
  <c r="J256" i="21"/>
  <c r="I256" i="21"/>
  <c r="M240" i="21"/>
  <c r="K240" i="21"/>
  <c r="G200" i="21"/>
  <c r="I200" i="21"/>
  <c r="G1012" i="23"/>
  <c r="G958" i="23"/>
  <c r="G941" i="23"/>
  <c r="G906" i="23"/>
  <c r="G873" i="23"/>
  <c r="G871" i="23"/>
  <c r="G860" i="23"/>
  <c r="G826" i="23"/>
  <c r="G769" i="23"/>
  <c r="G734" i="23"/>
  <c r="G732" i="23"/>
  <c r="G676" i="23"/>
  <c r="G663" i="23"/>
  <c r="G599" i="23"/>
  <c r="G577" i="23"/>
  <c r="G575" i="23"/>
  <c r="G551" i="23"/>
  <c r="G540" i="23"/>
  <c r="G433" i="23"/>
  <c r="G431" i="23"/>
  <c r="G316" i="23"/>
  <c r="G301" i="23"/>
  <c r="G267" i="23"/>
  <c r="G252" i="23"/>
  <c r="G235" i="23"/>
  <c r="G233" i="23"/>
  <c r="G209" i="23"/>
  <c r="G198" i="23"/>
  <c r="G148" i="23"/>
  <c r="G1031" i="38"/>
  <c r="G992" i="38"/>
  <c r="G988" i="38"/>
  <c r="G954" i="38"/>
  <c r="G841" i="38"/>
  <c r="G796" i="38"/>
  <c r="G747" i="38"/>
  <c r="G720" i="38"/>
  <c r="G640" i="38"/>
  <c r="G623" i="38"/>
  <c r="G479" i="38"/>
  <c r="G435" i="38"/>
  <c r="G350" i="38"/>
  <c r="G348" i="38"/>
  <c r="G346" i="38"/>
  <c r="G344" i="38"/>
  <c r="G325" i="38"/>
  <c r="G239" i="38"/>
  <c r="G72" i="38"/>
  <c r="G70" i="38"/>
  <c r="G49" i="38"/>
  <c r="G47" i="38"/>
  <c r="J115" i="21"/>
  <c r="H115" i="21"/>
  <c r="G894" i="38"/>
  <c r="G642" i="38"/>
  <c r="G580" i="38"/>
  <c r="G531" i="38"/>
  <c r="G495" i="38"/>
  <c r="G480" i="38"/>
  <c r="G478" i="38"/>
  <c r="G421" i="38"/>
  <c r="G406" i="38"/>
  <c r="G376" i="38"/>
  <c r="G374" i="38"/>
  <c r="G361" i="38"/>
  <c r="G359" i="38"/>
  <c r="G243" i="38"/>
  <c r="G201" i="38"/>
  <c r="G146" i="38"/>
  <c r="G99" i="38"/>
  <c r="G25" i="38"/>
  <c r="K54" i="21"/>
  <c r="G81" i="21"/>
  <c r="H81" i="21"/>
  <c r="K81" i="21"/>
  <c r="M81" i="21"/>
  <c r="L81" i="21"/>
  <c r="N81" i="21"/>
  <c r="G66" i="21"/>
  <c r="I66" i="21"/>
  <c r="J46" i="21"/>
  <c r="K46" i="21"/>
  <c r="M46" i="21"/>
  <c r="G46" i="21"/>
  <c r="L46" i="21"/>
  <c r="N46" i="21"/>
  <c r="I46" i="21"/>
  <c r="H46" i="21"/>
  <c r="A40" i="21"/>
  <c r="A40" i="23"/>
  <c r="G1008" i="23"/>
  <c r="G858" i="23"/>
  <c r="J128" i="35"/>
  <c r="K128" i="35"/>
  <c r="G43" i="23"/>
  <c r="G41" i="23"/>
  <c r="G944" i="23"/>
  <c r="G602" i="23"/>
  <c r="G358" i="23"/>
  <c r="G873" i="38"/>
  <c r="G966" i="23"/>
  <c r="G378" i="23"/>
  <c r="G432" i="38"/>
  <c r="G899" i="38"/>
  <c r="G704" i="38"/>
  <c r="M165" i="21"/>
  <c r="N165" i="21"/>
  <c r="K165" i="21"/>
  <c r="L165" i="21"/>
  <c r="H165" i="21"/>
  <c r="J165" i="21"/>
  <c r="I165" i="21"/>
  <c r="G165" i="21"/>
  <c r="G988" i="23"/>
  <c r="G73" i="23"/>
  <c r="G224" i="23"/>
  <c r="G443" i="38"/>
  <c r="L300" i="21"/>
  <c r="I300" i="21"/>
  <c r="J300" i="21"/>
  <c r="H300" i="21"/>
  <c r="K300" i="21"/>
  <c r="G300" i="21"/>
  <c r="G847" i="23"/>
  <c r="G407" i="23"/>
  <c r="G261" i="38"/>
  <c r="K268" i="21"/>
  <c r="I268" i="21"/>
  <c r="N268" i="21"/>
  <c r="G268" i="21"/>
  <c r="M268" i="21"/>
  <c r="J268" i="21"/>
  <c r="L268" i="21"/>
  <c r="H268" i="21"/>
  <c r="G999" i="23"/>
  <c r="G86" i="23"/>
  <c r="G498" i="38"/>
  <c r="G1010" i="23"/>
  <c r="G674" i="23"/>
  <c r="G672" i="23"/>
  <c r="G99" i="23"/>
  <c r="G265" i="23"/>
  <c r="G276" i="38"/>
  <c r="G1019" i="23"/>
  <c r="G882" i="23"/>
  <c r="G709" i="23"/>
  <c r="G683" i="23"/>
  <c r="G28" i="23"/>
  <c r="G926" i="23"/>
  <c r="G924" i="23"/>
  <c r="G722" i="23"/>
  <c r="G720" i="23"/>
  <c r="J183" i="21"/>
  <c r="K183" i="21"/>
  <c r="N183" i="21"/>
  <c r="M183" i="21"/>
  <c r="G183" i="21"/>
  <c r="I183" i="21"/>
  <c r="G458" i="23"/>
  <c r="G663" i="38"/>
  <c r="G29" i="38"/>
  <c r="N186" i="21"/>
  <c r="G186" i="21"/>
  <c r="J186" i="21"/>
  <c r="K186" i="21"/>
  <c r="M186" i="21"/>
  <c r="L186" i="21"/>
  <c r="G955" i="23"/>
  <c r="G770" i="23"/>
  <c r="G768" i="23"/>
  <c r="G757" i="23"/>
  <c r="G476" i="23"/>
  <c r="G52" i="38"/>
  <c r="G84" i="23"/>
  <c r="G629" i="23"/>
  <c r="G593" i="23"/>
  <c r="G492" i="23"/>
  <c r="G456" i="23"/>
  <c r="G338" i="23"/>
  <c r="G310" i="23"/>
  <c r="G204" i="23"/>
  <c r="G125" i="23"/>
  <c r="G856" i="38"/>
  <c r="G702" i="38"/>
  <c r="G289" i="38"/>
  <c r="G128" i="38"/>
  <c r="H297" i="21"/>
  <c r="L297" i="21"/>
  <c r="M297" i="21"/>
  <c r="I297" i="21"/>
  <c r="J297" i="21"/>
  <c r="G744" i="23"/>
  <c r="G692" i="23"/>
  <c r="G418" i="23"/>
  <c r="G288" i="23"/>
  <c r="G772" i="38"/>
  <c r="G753" i="38"/>
  <c r="G454" i="38"/>
  <c r="G126" i="38"/>
  <c r="G27" i="21"/>
  <c r="H27" i="21"/>
  <c r="N27" i="21"/>
  <c r="G1028" i="23"/>
  <c r="G889" i="23"/>
  <c r="G703" i="23"/>
  <c r="G636" i="23"/>
  <c r="G975" i="38"/>
  <c r="G785" i="38"/>
  <c r="G715" i="38"/>
  <c r="G569" i="38"/>
  <c r="G334" i="38"/>
  <c r="G227" i="38"/>
  <c r="G111" i="38"/>
  <c r="G44" i="38"/>
  <c r="G909" i="23"/>
  <c r="G815" i="23"/>
  <c r="G804" i="23"/>
  <c r="G55" i="23"/>
  <c r="G403" i="23"/>
  <c r="G176" i="23"/>
  <c r="G1012" i="38"/>
  <c r="G941" i="38"/>
  <c r="G631" i="38"/>
  <c r="G554" i="38"/>
  <c r="G319" i="38"/>
  <c r="G141" i="38"/>
  <c r="G109" i="38"/>
  <c r="G980" i="23"/>
  <c r="G936" i="23"/>
  <c r="G872" i="23"/>
  <c r="G712" i="23"/>
  <c r="G293" i="23"/>
  <c r="G242" i="23"/>
  <c r="G952" i="38"/>
  <c r="G937" i="38"/>
  <c r="G926" i="38"/>
  <c r="G764" i="38"/>
  <c r="G800" i="23"/>
  <c r="G450" i="23"/>
  <c r="G1030" i="38"/>
  <c r="G790" i="38"/>
  <c r="G377" i="38"/>
  <c r="G489" i="38"/>
  <c r="G451" i="38"/>
  <c r="G414" i="38"/>
  <c r="G333" i="38"/>
  <c r="G299" i="21"/>
  <c r="N299" i="21"/>
  <c r="I299" i="21"/>
  <c r="J299" i="21"/>
  <c r="K297" i="21"/>
  <c r="H235" i="21"/>
  <c r="G235" i="21"/>
  <c r="J235" i="21"/>
  <c r="K235" i="21"/>
  <c r="I235" i="21"/>
  <c r="L235" i="21"/>
  <c r="N206" i="21"/>
  <c r="M163" i="21"/>
  <c r="L118" i="21"/>
  <c r="H117" i="21"/>
  <c r="I117" i="21"/>
  <c r="N117" i="21"/>
  <c r="J117" i="21"/>
  <c r="M117" i="21"/>
  <c r="J50" i="21"/>
  <c r="M49" i="21"/>
  <c r="K49" i="21"/>
  <c r="L49" i="21"/>
  <c r="I49" i="21"/>
  <c r="J49" i="21"/>
  <c r="G281" i="23"/>
  <c r="G962" i="38"/>
  <c r="G886" i="38"/>
  <c r="G528" i="38"/>
  <c r="G357" i="38"/>
  <c r="G342" i="38"/>
  <c r="M134" i="35"/>
  <c r="G134" i="35"/>
  <c r="G997" i="23"/>
  <c r="G891" i="23"/>
  <c r="G731" i="23"/>
  <c r="G248" i="23"/>
  <c r="G897" i="38"/>
  <c r="G458" i="38"/>
  <c r="I273" i="21"/>
  <c r="G273" i="21"/>
  <c r="H273" i="21"/>
  <c r="N273" i="21"/>
  <c r="J273" i="21"/>
  <c r="K273" i="21"/>
  <c r="H261" i="21"/>
  <c r="K261" i="21"/>
  <c r="N261" i="21"/>
  <c r="J261" i="21"/>
  <c r="L261" i="21"/>
  <c r="M261" i="21"/>
  <c r="H215" i="21"/>
  <c r="I215" i="21"/>
  <c r="G215" i="21"/>
  <c r="J215" i="21"/>
  <c r="M204" i="21"/>
  <c r="L204" i="21"/>
  <c r="N204" i="21"/>
  <c r="G204" i="21"/>
  <c r="J204" i="21"/>
  <c r="K204" i="21"/>
  <c r="N157" i="21"/>
  <c r="M157" i="21"/>
  <c r="G157" i="21"/>
  <c r="J157" i="21"/>
  <c r="K157" i="21"/>
  <c r="H157" i="21"/>
  <c r="G129" i="21"/>
  <c r="J129" i="21"/>
  <c r="K98" i="21"/>
  <c r="M98" i="21"/>
  <c r="N98" i="21"/>
  <c r="I98" i="21"/>
  <c r="K59" i="21"/>
  <c r="N59" i="21"/>
  <c r="L59" i="21"/>
  <c r="M59" i="21"/>
  <c r="G59" i="21"/>
  <c r="A19" i="21"/>
  <c r="A19" i="23"/>
  <c r="G984" i="23"/>
  <c r="G973" i="23"/>
  <c r="G852" i="23"/>
  <c r="G764" i="23"/>
  <c r="G427" i="23"/>
  <c r="G156" i="23"/>
  <c r="G132" i="23"/>
  <c r="G971" i="38"/>
  <c r="G919" i="38"/>
  <c r="G863" i="38"/>
  <c r="G616" i="38"/>
  <c r="G385" i="38"/>
  <c r="G202" i="38"/>
  <c r="G282" i="21"/>
  <c r="H282" i="21"/>
  <c r="N265" i="21"/>
  <c r="I265" i="21"/>
  <c r="J265" i="21"/>
  <c r="K265" i="21"/>
  <c r="G265" i="21"/>
  <c r="H265" i="21"/>
  <c r="K232" i="21"/>
  <c r="G232" i="21"/>
  <c r="M232" i="21"/>
  <c r="N232" i="21"/>
  <c r="K132" i="21"/>
  <c r="L132" i="21"/>
  <c r="N87" i="21"/>
  <c r="M87" i="21"/>
  <c r="L40" i="21"/>
  <c r="M40" i="21"/>
  <c r="G40" i="21"/>
  <c r="K40" i="21"/>
  <c r="G1004" i="23"/>
  <c r="G740" i="23"/>
  <c r="G57" i="23"/>
  <c r="G425" i="23"/>
  <c r="G401" i="23"/>
  <c r="G330" i="23"/>
  <c r="G187" i="23"/>
  <c r="G893" i="38"/>
  <c r="G833" i="38"/>
  <c r="G522" i="38"/>
  <c r="G486" i="38"/>
  <c r="G240" i="38"/>
  <c r="G223" i="38"/>
  <c r="N238" i="21"/>
  <c r="G238" i="21"/>
  <c r="L238" i="21"/>
  <c r="M238" i="21"/>
  <c r="G33" i="23"/>
  <c r="G896" i="23"/>
  <c r="G317" i="23"/>
  <c r="G240" i="23"/>
  <c r="G216" i="23"/>
  <c r="G409" i="38"/>
  <c r="G381" i="38"/>
  <c r="G347" i="38"/>
  <c r="G264" i="38"/>
  <c r="G253" i="38"/>
  <c r="G118" i="38"/>
  <c r="L245" i="21"/>
  <c r="N245" i="21"/>
  <c r="H245" i="21"/>
  <c r="K245" i="21"/>
  <c r="G245" i="21"/>
  <c r="I245" i="21"/>
  <c r="G218" i="21"/>
  <c r="I218" i="21"/>
  <c r="J218" i="21"/>
  <c r="J161" i="21"/>
  <c r="N161" i="21"/>
  <c r="L161" i="21"/>
  <c r="H161" i="21"/>
  <c r="I161" i="21"/>
  <c r="G110" i="21"/>
  <c r="K110" i="21"/>
  <c r="H110" i="21"/>
  <c r="I110" i="21"/>
  <c r="J110" i="21"/>
  <c r="G1033" i="23"/>
  <c r="G956" i="23"/>
  <c r="G61" i="23"/>
  <c r="G576" i="23"/>
  <c r="G504" i="23"/>
  <c r="G432" i="23"/>
  <c r="G410" i="23"/>
  <c r="G348" i="23"/>
  <c r="G300" i="23"/>
  <c r="G225" i="23"/>
  <c r="G161" i="23"/>
  <c r="G948" i="38"/>
  <c r="G900" i="38"/>
  <c r="G463" i="38"/>
  <c r="G262" i="38"/>
  <c r="G234" i="38"/>
  <c r="G217" i="38"/>
  <c r="G215" i="38"/>
  <c r="G158" i="38"/>
  <c r="G154" i="38"/>
  <c r="G298" i="21"/>
  <c r="M298" i="21"/>
  <c r="L298" i="21"/>
  <c r="L184" i="21"/>
  <c r="M184" i="21"/>
  <c r="G164" i="21"/>
  <c r="N164" i="21"/>
  <c r="K164" i="21"/>
  <c r="L164" i="21"/>
  <c r="M164" i="21"/>
  <c r="H164" i="21"/>
  <c r="I164" i="21"/>
  <c r="L125" i="21"/>
  <c r="M125" i="21"/>
  <c r="K93" i="21"/>
  <c r="J93" i="21"/>
  <c r="H85" i="21"/>
  <c r="I85" i="21"/>
  <c r="J85" i="21"/>
  <c r="G82" i="21"/>
  <c r="I82" i="21"/>
  <c r="J82" i="21"/>
  <c r="K82" i="21"/>
  <c r="L82" i="21"/>
  <c r="M82" i="21"/>
  <c r="H130" i="35"/>
  <c r="I130" i="35"/>
  <c r="J130" i="35"/>
  <c r="G119" i="35"/>
  <c r="J119" i="35"/>
  <c r="N119" i="35"/>
  <c r="G42" i="23"/>
  <c r="G27" i="23"/>
  <c r="G1020" i="23"/>
  <c r="G1009" i="23"/>
  <c r="G925" i="23"/>
  <c r="G844" i="23"/>
  <c r="G780" i="23"/>
  <c r="G767" i="23"/>
  <c r="G756" i="23"/>
  <c r="G721" i="23"/>
  <c r="G708" i="23"/>
  <c r="G695" i="23"/>
  <c r="G684" i="23"/>
  <c r="G673" i="23"/>
  <c r="G641" i="23"/>
  <c r="G619" i="23"/>
  <c r="G311" i="23"/>
  <c r="G1004" i="38"/>
  <c r="G978" i="38"/>
  <c r="G933" i="38"/>
  <c r="G870" i="38"/>
  <c r="G788" i="38"/>
  <c r="G775" i="38"/>
  <c r="G688" i="38"/>
  <c r="G587" i="38"/>
  <c r="G574" i="38"/>
  <c r="G497" i="38"/>
  <c r="G476" i="38"/>
  <c r="G431" i="38"/>
  <c r="G358" i="38"/>
  <c r="G286" i="38"/>
  <c r="G249" i="38"/>
  <c r="G114" i="38"/>
  <c r="L274" i="21"/>
  <c r="H274" i="21"/>
  <c r="G274" i="21"/>
  <c r="I274" i="21"/>
  <c r="G262" i="21"/>
  <c r="K262" i="21"/>
  <c r="H262" i="21"/>
  <c r="I262" i="21"/>
  <c r="M205" i="21"/>
  <c r="G205" i="21"/>
  <c r="H205" i="21"/>
  <c r="J205" i="21"/>
  <c r="K205" i="21"/>
  <c r="L191" i="21"/>
  <c r="M191" i="21"/>
  <c r="J191" i="21"/>
  <c r="N191" i="21"/>
  <c r="G25" i="23"/>
  <c r="G1040" i="23"/>
  <c r="G932" i="23"/>
  <c r="G901" i="23"/>
  <c r="G730" i="23"/>
  <c r="G81" i="23"/>
  <c r="G464" i="23"/>
  <c r="G417" i="23"/>
  <c r="G234" i="23"/>
  <c r="G699" i="38"/>
  <c r="G602" i="38"/>
  <c r="G514" i="38"/>
  <c r="G322" i="38"/>
  <c r="N133" i="21"/>
  <c r="G133" i="21"/>
  <c r="K133" i="21"/>
  <c r="N50" i="21"/>
  <c r="L136" i="35"/>
  <c r="H136" i="35"/>
  <c r="I136" i="35"/>
  <c r="A46" i="23"/>
  <c r="G36" i="23"/>
  <c r="G17" i="23"/>
  <c r="G983" i="23"/>
  <c r="G972" i="23"/>
  <c r="G912" i="23"/>
  <c r="G888" i="23"/>
  <c r="G853" i="23"/>
  <c r="G840" i="23"/>
  <c r="G829" i="23"/>
  <c r="G776" i="23"/>
  <c r="G728" i="23"/>
  <c r="G704" i="23"/>
  <c r="G680" i="23"/>
  <c r="G94" i="23"/>
  <c r="G79" i="23"/>
  <c r="G626" i="23"/>
  <c r="G581" i="23"/>
  <c r="G561" i="23"/>
  <c r="G471" i="23"/>
  <c r="G437" i="23"/>
  <c r="G393" i="23"/>
  <c r="G320" i="23"/>
  <c r="G245" i="23"/>
  <c r="G190" i="23"/>
  <c r="G133" i="23"/>
  <c r="G1037" i="38"/>
  <c r="G1000" i="38"/>
  <c r="G972" i="38"/>
  <c r="G957" i="38"/>
  <c r="G881" i="38"/>
  <c r="G864" i="38"/>
  <c r="G851" i="38"/>
  <c r="G808" i="38"/>
  <c r="G797" i="38"/>
  <c r="G784" i="38"/>
  <c r="G731" i="38"/>
  <c r="G716" i="38"/>
  <c r="G697" i="38"/>
  <c r="G615" i="38"/>
  <c r="G570" i="38"/>
  <c r="J137" i="35"/>
  <c r="J134" i="35"/>
  <c r="G32" i="23"/>
  <c r="G1001" i="23"/>
  <c r="G992" i="23"/>
  <c r="G961" i="23"/>
  <c r="G908" i="23"/>
  <c r="G862" i="23"/>
  <c r="G816" i="23"/>
  <c r="G803" i="23"/>
  <c r="G741" i="23"/>
  <c r="G713" i="23"/>
  <c r="G54" i="23"/>
  <c r="G606" i="23"/>
  <c r="G588" i="23"/>
  <c r="G496" i="23"/>
  <c r="G444" i="23"/>
  <c r="G424" i="23"/>
  <c r="G400" i="23"/>
  <c r="G353" i="23"/>
  <c r="G256" i="23"/>
  <c r="G109" i="23"/>
  <c r="G892" i="38"/>
  <c r="G845" i="38"/>
  <c r="G832" i="38"/>
  <c r="G695" i="38"/>
  <c r="G671" i="38"/>
  <c r="G579" i="38"/>
  <c r="G423" i="38"/>
  <c r="G297" i="38"/>
  <c r="G282" i="38"/>
  <c r="G267" i="38"/>
  <c r="G241" i="38"/>
  <c r="G224" i="38"/>
  <c r="G184" i="38"/>
  <c r="G297" i="21"/>
  <c r="K288" i="21"/>
  <c r="L288" i="21"/>
  <c r="M288" i="21"/>
  <c r="L282" i="21"/>
  <c r="M273" i="21"/>
  <c r="I261" i="21"/>
  <c r="K260" i="21"/>
  <c r="M260" i="21"/>
  <c r="H260" i="21"/>
  <c r="J251" i="21"/>
  <c r="I251" i="21"/>
  <c r="M251" i="21"/>
  <c r="N251" i="21"/>
  <c r="L251" i="21"/>
  <c r="G251" i="21"/>
  <c r="K238" i="21"/>
  <c r="J232" i="21"/>
  <c r="L215" i="21"/>
  <c r="I204" i="21"/>
  <c r="N170" i="21"/>
  <c r="L157" i="21"/>
  <c r="I131" i="21"/>
  <c r="J131" i="21"/>
  <c r="I64" i="21"/>
  <c r="L64" i="21"/>
  <c r="M64" i="21"/>
  <c r="N64" i="21"/>
  <c r="H61" i="21"/>
  <c r="N61" i="21"/>
  <c r="I61" i="21"/>
  <c r="L61" i="21"/>
  <c r="K61" i="21"/>
  <c r="I59" i="21"/>
  <c r="G564" i="23"/>
  <c r="G149" i="23"/>
  <c r="G932" i="38"/>
  <c r="G477" i="38"/>
  <c r="G430" i="38"/>
  <c r="G370" i="38"/>
  <c r="G287" i="38"/>
  <c r="G67" i="38"/>
  <c r="G206" i="21"/>
  <c r="J206" i="21"/>
  <c r="K206" i="21"/>
  <c r="H206" i="21"/>
  <c r="H163" i="21"/>
  <c r="N163" i="21"/>
  <c r="J163" i="21"/>
  <c r="K163" i="21"/>
  <c r="G163" i="21"/>
  <c r="I163" i="21"/>
  <c r="L50" i="21"/>
  <c r="K50" i="21"/>
  <c r="M50" i="21"/>
  <c r="H50" i="21"/>
  <c r="G50" i="21"/>
  <c r="G638" i="23"/>
  <c r="G600" i="23"/>
  <c r="G345" i="23"/>
  <c r="G167" i="23"/>
  <c r="G930" i="38"/>
  <c r="G526" i="38"/>
  <c r="G513" i="38"/>
  <c r="G389" i="38"/>
  <c r="G865" i="23"/>
  <c r="G839" i="23"/>
  <c r="G365" i="23"/>
  <c r="G321" i="23"/>
  <c r="G973" i="38"/>
  <c r="G618" i="38"/>
  <c r="G61" i="38"/>
  <c r="G23" i="38"/>
  <c r="K258" i="21"/>
  <c r="L258" i="21"/>
  <c r="K178" i="21"/>
  <c r="J178" i="21"/>
  <c r="G178" i="21"/>
  <c r="H178" i="21"/>
  <c r="G155" i="21"/>
  <c r="H155" i="21"/>
  <c r="M155" i="21"/>
  <c r="K155" i="21"/>
  <c r="L155" i="21"/>
  <c r="G148" i="21"/>
  <c r="J148" i="21"/>
  <c r="L148" i="21"/>
  <c r="M148" i="21"/>
  <c r="I148" i="21"/>
  <c r="N148" i="21"/>
  <c r="I118" i="21"/>
  <c r="J118" i="21"/>
  <c r="N118" i="21"/>
  <c r="N56" i="21"/>
  <c r="K56" i="21"/>
  <c r="L56" i="21"/>
  <c r="G56" i="21"/>
  <c r="H56" i="21"/>
  <c r="G129" i="35"/>
  <c r="H129" i="35"/>
  <c r="G876" i="23"/>
  <c r="G668" i="23"/>
  <c r="G497" i="23"/>
  <c r="G255" i="23"/>
  <c r="G794" i="38"/>
  <c r="G612" i="38"/>
  <c r="G537" i="38"/>
  <c r="G400" i="38"/>
  <c r="G174" i="21"/>
  <c r="H174" i="21"/>
  <c r="G938" i="23"/>
  <c r="G824" i="23"/>
  <c r="G793" i="23"/>
  <c r="G567" i="23"/>
  <c r="G547" i="23"/>
  <c r="G196" i="23"/>
  <c r="G904" i="38"/>
  <c r="G803" i="38"/>
  <c r="G578" i="38"/>
  <c r="G422" i="38"/>
  <c r="G345" i="38"/>
  <c r="G238" i="38"/>
  <c r="G179" i="38"/>
  <c r="G122" i="38"/>
  <c r="G96" i="38"/>
  <c r="G55" i="38"/>
  <c r="H242" i="21"/>
  <c r="I242" i="21"/>
  <c r="K242" i="21"/>
  <c r="N242" i="21"/>
  <c r="I220" i="21"/>
  <c r="J220" i="21"/>
  <c r="K51" i="21"/>
  <c r="M51" i="21"/>
  <c r="N51" i="21"/>
  <c r="J51" i="21"/>
  <c r="H51" i="21"/>
  <c r="I51" i="21"/>
  <c r="G1044" i="23"/>
  <c r="G545" i="23"/>
  <c r="G408" i="23"/>
  <c r="G183" i="23"/>
  <c r="G760" i="38"/>
  <c r="G743" i="38"/>
  <c r="G679" i="38"/>
  <c r="G664" i="38"/>
  <c r="H287" i="21"/>
  <c r="M287" i="21"/>
  <c r="N287" i="21"/>
  <c r="G287" i="21"/>
  <c r="I287" i="21"/>
  <c r="G283" i="21"/>
  <c r="I283" i="21"/>
  <c r="K283" i="21"/>
  <c r="L283" i="21"/>
  <c r="N283" i="21"/>
  <c r="H54" i="21"/>
  <c r="L54" i="21"/>
  <c r="M54" i="21"/>
  <c r="G54" i="21"/>
  <c r="I54" i="21"/>
  <c r="J45" i="21"/>
  <c r="K45" i="21"/>
  <c r="I45" i="21"/>
  <c r="M45" i="21"/>
  <c r="G554" i="23"/>
  <c r="G457" i="23"/>
  <c r="G203" i="23"/>
  <c r="G124" i="23"/>
  <c r="G418" i="38"/>
  <c r="G394" i="38"/>
  <c r="G288" i="38"/>
  <c r="G129" i="38"/>
  <c r="G68" i="38"/>
  <c r="H271" i="21"/>
  <c r="J271" i="21"/>
  <c r="I271" i="21"/>
  <c r="K271" i="21"/>
  <c r="M158" i="21"/>
  <c r="N158" i="21"/>
  <c r="H158" i="21"/>
  <c r="L158" i="21"/>
  <c r="G158" i="21"/>
  <c r="M57" i="21"/>
  <c r="K57" i="21"/>
  <c r="L57" i="21"/>
  <c r="H57" i="21"/>
  <c r="I57" i="21"/>
  <c r="J57" i="21"/>
  <c r="J30" i="21"/>
  <c r="M30" i="21"/>
  <c r="A20" i="23"/>
  <c r="G648" i="23"/>
  <c r="G617" i="23"/>
  <c r="G552" i="23"/>
  <c r="G386" i="23"/>
  <c r="G168" i="23"/>
  <c r="G1039" i="38"/>
  <c r="G991" i="38"/>
  <c r="G718" i="38"/>
  <c r="G621" i="38"/>
  <c r="G604" i="38"/>
  <c r="G598" i="38"/>
  <c r="G542" i="38"/>
  <c r="G474" i="38"/>
  <c r="G388" i="38"/>
  <c r="G273" i="38"/>
  <c r="G167" i="38"/>
  <c r="H227" i="21"/>
  <c r="I227" i="21"/>
  <c r="K227" i="21"/>
  <c r="L227" i="21"/>
  <c r="M227" i="21"/>
  <c r="N215" i="21"/>
  <c r="N179" i="21"/>
  <c r="L179" i="21"/>
  <c r="J179" i="21"/>
  <c r="K179" i="21"/>
  <c r="I167" i="21"/>
  <c r="J167" i="21"/>
  <c r="K167" i="21"/>
  <c r="G167" i="21"/>
  <c r="H167" i="21"/>
  <c r="H154" i="21"/>
  <c r="I154" i="21"/>
  <c r="M118" i="21"/>
  <c r="I134" i="35"/>
  <c r="I124" i="35"/>
  <c r="G917" i="23"/>
  <c r="G869" i="23"/>
  <c r="G737" i="23"/>
  <c r="G447" i="38"/>
  <c r="G372" i="38"/>
  <c r="L286" i="21"/>
  <c r="M286" i="21"/>
  <c r="K282" i="21"/>
  <c r="L273" i="21"/>
  <c r="M265" i="21"/>
  <c r="G261" i="21"/>
  <c r="J258" i="21"/>
  <c r="J238" i="21"/>
  <c r="I232" i="21"/>
  <c r="L231" i="21"/>
  <c r="G231" i="21"/>
  <c r="K231" i="21"/>
  <c r="M231" i="21"/>
  <c r="N231" i="21"/>
  <c r="K215" i="21"/>
  <c r="H204" i="21"/>
  <c r="I180" i="21"/>
  <c r="H180" i="21"/>
  <c r="J180" i="21"/>
  <c r="K180" i="21"/>
  <c r="L178" i="21"/>
  <c r="L159" i="21"/>
  <c r="N159" i="21"/>
  <c r="I159" i="21"/>
  <c r="J159" i="21"/>
  <c r="K159" i="21"/>
  <c r="I157" i="21"/>
  <c r="J155" i="21"/>
  <c r="I136" i="21"/>
  <c r="M132" i="21"/>
  <c r="K129" i="21"/>
  <c r="G124" i="21"/>
  <c r="K124" i="21"/>
  <c r="L124" i="21"/>
  <c r="M124" i="21"/>
  <c r="N124" i="21"/>
  <c r="H118" i="21"/>
  <c r="H59" i="21"/>
  <c r="J56" i="21"/>
  <c r="M94" i="21"/>
  <c r="N94" i="21"/>
  <c r="J94" i="21"/>
  <c r="G94" i="21"/>
  <c r="H94" i="21"/>
  <c r="G55" i="21"/>
  <c r="L55" i="21"/>
  <c r="M55" i="21"/>
  <c r="K55" i="21"/>
  <c r="N55" i="21"/>
  <c r="J52" i="21"/>
  <c r="M52" i="21"/>
  <c r="N52" i="21"/>
  <c r="G52" i="21"/>
  <c r="N135" i="35"/>
  <c r="K135" i="35"/>
  <c r="G37" i="23"/>
  <c r="G13" i="23"/>
  <c r="G1045" i="23"/>
  <c r="G1016" i="23"/>
  <c r="G960" i="23"/>
  <c r="G875" i="23"/>
  <c r="G848" i="23"/>
  <c r="G828" i="23"/>
  <c r="G745" i="23"/>
  <c r="G716" i="23"/>
  <c r="G98" i="23"/>
  <c r="G67" i="23"/>
  <c r="G665" i="23"/>
  <c r="G633" i="23"/>
  <c r="G624" i="23"/>
  <c r="G516" i="23"/>
  <c r="G509" i="23"/>
  <c r="G475" i="23"/>
  <c r="G413" i="23"/>
  <c r="G372" i="23"/>
  <c r="G352" i="23"/>
  <c r="G334" i="23"/>
  <c r="G305" i="23"/>
  <c r="G137" i="23"/>
  <c r="G874" i="38"/>
  <c r="G839" i="38"/>
  <c r="G763" i="38"/>
  <c r="G739" i="38"/>
  <c r="G726" i="38"/>
  <c r="G635" i="38"/>
  <c r="G534" i="38"/>
  <c r="G380" i="38"/>
  <c r="G354" i="38"/>
  <c r="G328" i="38"/>
  <c r="G313" i="38"/>
  <c r="G274" i="38"/>
  <c r="G193" i="38"/>
  <c r="G178" i="38"/>
  <c r="G140" i="38"/>
  <c r="J275" i="21"/>
  <c r="K275" i="21"/>
  <c r="L275" i="21"/>
  <c r="G275" i="21"/>
  <c r="G272" i="21"/>
  <c r="J272" i="21"/>
  <c r="H272" i="21"/>
  <c r="L272" i="21"/>
  <c r="M272" i="21"/>
  <c r="L267" i="21"/>
  <c r="I267" i="21"/>
  <c r="M267" i="21"/>
  <c r="N267" i="21"/>
  <c r="G239" i="21"/>
  <c r="H239" i="21"/>
  <c r="N239" i="21"/>
  <c r="J219" i="21"/>
  <c r="K219" i="21"/>
  <c r="G116" i="21"/>
  <c r="H116" i="21"/>
  <c r="I116" i="21"/>
  <c r="J116" i="21"/>
  <c r="J83" i="21"/>
  <c r="L83" i="21"/>
  <c r="M83" i="21"/>
  <c r="I86" i="21"/>
  <c r="J86" i="21"/>
  <c r="M86" i="21"/>
  <c r="N86" i="21"/>
  <c r="G996" i="23"/>
  <c r="G929" i="23"/>
  <c r="G911" i="23"/>
  <c r="G884" i="23"/>
  <c r="G864" i="23"/>
  <c r="G797" i="23"/>
  <c r="G781" i="23"/>
  <c r="G752" i="23"/>
  <c r="G696" i="23"/>
  <c r="G58" i="23"/>
  <c r="G96" i="23"/>
  <c r="G65" i="23"/>
  <c r="G640" i="23"/>
  <c r="G482" i="23"/>
  <c r="G473" i="23"/>
  <c r="G420" i="23"/>
  <c r="G162" i="23"/>
  <c r="G144" i="23"/>
  <c r="G108" i="23"/>
  <c r="G1027" i="38"/>
  <c r="G999" i="38"/>
  <c r="G990" i="38"/>
  <c r="G966" i="38"/>
  <c r="G940" i="38"/>
  <c r="G811" i="38"/>
  <c r="G750" i="38"/>
  <c r="G722" i="38"/>
  <c r="G655" i="38"/>
  <c r="G620" i="38"/>
  <c r="G588" i="38"/>
  <c r="G586" i="38"/>
  <c r="G519" i="38"/>
  <c r="G504" i="38"/>
  <c r="G465" i="38"/>
  <c r="G411" i="38"/>
  <c r="G378" i="38"/>
  <c r="G363" i="38"/>
  <c r="G337" i="38"/>
  <c r="G298" i="38"/>
  <c r="G212" i="38"/>
  <c r="G206" i="38"/>
  <c r="G204" i="38"/>
  <c r="G41" i="38"/>
  <c r="G24" i="38"/>
  <c r="G278" i="21"/>
  <c r="I278" i="21"/>
  <c r="J278" i="21"/>
  <c r="H278" i="21"/>
  <c r="J263" i="21"/>
  <c r="H263" i="21"/>
  <c r="I263" i="21"/>
  <c r="N257" i="21"/>
  <c r="G257" i="21"/>
  <c r="I257" i="21"/>
  <c r="K257" i="21"/>
  <c r="J233" i="21"/>
  <c r="G233" i="21"/>
  <c r="N233" i="21"/>
  <c r="M230" i="21"/>
  <c r="G230" i="21"/>
  <c r="N230" i="21"/>
  <c r="I230" i="21"/>
  <c r="J230" i="21"/>
  <c r="H230" i="21"/>
  <c r="K230" i="21"/>
  <c r="H224" i="21"/>
  <c r="J224" i="21"/>
  <c r="M224" i="21"/>
  <c r="N224" i="21"/>
  <c r="G182" i="21"/>
  <c r="I182" i="21"/>
  <c r="K120" i="21"/>
  <c r="L120" i="21"/>
  <c r="M120" i="21"/>
  <c r="G120" i="21"/>
  <c r="G60" i="21"/>
  <c r="K60" i="21"/>
  <c r="L60" i="21"/>
  <c r="G228" i="23"/>
  <c r="G1025" i="38"/>
  <c r="G956" i="38"/>
  <c r="G769" i="38"/>
  <c r="G384" i="23"/>
  <c r="G377" i="23"/>
  <c r="G324" i="23"/>
  <c r="G262" i="23"/>
  <c r="G221" i="23"/>
  <c r="G1043" i="38"/>
  <c r="G985" i="38"/>
  <c r="G869" i="38"/>
  <c r="G725" i="38"/>
  <c r="G674" i="38"/>
  <c r="G648" i="38"/>
  <c r="G630" i="38"/>
  <c r="G549" i="38"/>
  <c r="G529" i="38"/>
  <c r="G494" i="38"/>
  <c r="G444" i="38"/>
  <c r="G426" i="38"/>
  <c r="G373" i="38"/>
  <c r="G318" i="38"/>
  <c r="G270" i="38"/>
  <c r="G235" i="38"/>
  <c r="G175" i="38"/>
  <c r="G64" i="38"/>
  <c r="G38" i="38"/>
  <c r="G32" i="38"/>
  <c r="G19" i="38"/>
  <c r="J259" i="21"/>
  <c r="K259" i="21"/>
  <c r="J244" i="21"/>
  <c r="L244" i="21"/>
  <c r="G244" i="21"/>
  <c r="G241" i="21"/>
  <c r="I241" i="21"/>
  <c r="J241" i="21"/>
  <c r="K241" i="21"/>
  <c r="N176" i="21"/>
  <c r="H176" i="21"/>
  <c r="I176" i="21"/>
  <c r="I162" i="21"/>
  <c r="N162" i="21"/>
  <c r="M162" i="21"/>
  <c r="G162" i="21"/>
  <c r="H162" i="21"/>
  <c r="I135" i="21"/>
  <c r="H135" i="21"/>
  <c r="G135" i="21"/>
  <c r="H119" i="21"/>
  <c r="K119" i="21"/>
  <c r="H97" i="21"/>
  <c r="L97" i="21"/>
  <c r="N97" i="21"/>
  <c r="H84" i="21"/>
  <c r="K84" i="21"/>
  <c r="N63" i="21"/>
  <c r="H63" i="21"/>
  <c r="I53" i="21"/>
  <c r="N53" i="21"/>
  <c r="H53" i="21"/>
  <c r="J53" i="21"/>
  <c r="G29" i="23"/>
  <c r="G18" i="23"/>
  <c r="G101" i="23"/>
  <c r="G74" i="23"/>
  <c r="G306" i="23"/>
  <c r="G276" i="23"/>
  <c r="G269" i="23"/>
  <c r="G173" i="23"/>
  <c r="G111" i="23"/>
  <c r="G945" i="38"/>
  <c r="G887" i="38"/>
  <c r="G878" i="38"/>
  <c r="G818" i="38"/>
  <c r="G767" i="38"/>
  <c r="G736" i="38"/>
  <c r="G732" i="38"/>
  <c r="G692" i="38"/>
  <c r="G657" i="38"/>
  <c r="G646" i="38"/>
  <c r="G606" i="38"/>
  <c r="G591" i="38"/>
  <c r="G562" i="38"/>
  <c r="G538" i="38"/>
  <c r="G536" i="38"/>
  <c r="G481" i="38"/>
  <c r="G455" i="38"/>
  <c r="G453" i="38"/>
  <c r="G442" i="38"/>
  <c r="G433" i="38"/>
  <c r="G336" i="38"/>
  <c r="G303" i="38"/>
  <c r="G257" i="38"/>
  <c r="G255" i="38"/>
  <c r="G246" i="38"/>
  <c r="G218" i="38"/>
  <c r="G214" i="38"/>
  <c r="G186" i="38"/>
  <c r="G145" i="38"/>
  <c r="G121" i="38"/>
  <c r="G108" i="38"/>
  <c r="G106" i="38"/>
  <c r="G30" i="38"/>
  <c r="K296" i="21"/>
  <c r="L296" i="21"/>
  <c r="J269" i="21"/>
  <c r="I269" i="21"/>
  <c r="G269" i="21"/>
  <c r="N264" i="21"/>
  <c r="I264" i="21"/>
  <c r="H264" i="21"/>
  <c r="J264" i="21"/>
  <c r="N229" i="21"/>
  <c r="G229" i="21"/>
  <c r="L229" i="21"/>
  <c r="H229" i="21"/>
  <c r="J222" i="21"/>
  <c r="K222" i="21"/>
  <c r="H207" i="21"/>
  <c r="N207" i="21"/>
  <c r="G147" i="21"/>
  <c r="I147" i="21"/>
  <c r="H140" i="21"/>
  <c r="I140" i="21"/>
  <c r="G130" i="21"/>
  <c r="L130" i="21"/>
  <c r="M130" i="21"/>
  <c r="H101" i="21"/>
  <c r="J101" i="21"/>
  <c r="H76" i="21"/>
  <c r="I76" i="21"/>
  <c r="M76" i="21"/>
  <c r="K68" i="21"/>
  <c r="G68" i="21"/>
  <c r="N58" i="21"/>
  <c r="K58" i="21"/>
  <c r="L58" i="21"/>
  <c r="I270" i="21"/>
  <c r="J270" i="21"/>
  <c r="H270" i="21"/>
  <c r="I243" i="21"/>
  <c r="J243" i="21"/>
  <c r="G236" i="21"/>
  <c r="H236" i="21"/>
  <c r="L177" i="21"/>
  <c r="J177" i="21"/>
  <c r="K177" i="21"/>
  <c r="K160" i="21"/>
  <c r="N160" i="21"/>
  <c r="J160" i="21"/>
  <c r="G111" i="21"/>
  <c r="H111" i="21"/>
  <c r="L111" i="21"/>
  <c r="I70" i="21"/>
  <c r="J70" i="21"/>
  <c r="L47" i="21"/>
  <c r="I47" i="21"/>
  <c r="J47" i="21"/>
  <c r="G39" i="21"/>
  <c r="J39" i="21"/>
  <c r="I34" i="21"/>
  <c r="J34" i="21"/>
  <c r="G336" i="23"/>
  <c r="G329" i="23"/>
  <c r="G264" i="23"/>
  <c r="G257" i="23"/>
  <c r="G192" i="23"/>
  <c r="G185" i="23"/>
  <c r="G120" i="23"/>
  <c r="G113" i="23"/>
  <c r="G959" i="38"/>
  <c r="G907" i="38"/>
  <c r="G871" i="38"/>
  <c r="G815" i="38"/>
  <c r="G681" i="38"/>
  <c r="G625" i="38"/>
  <c r="G603" i="38"/>
  <c r="G550" i="38"/>
  <c r="G488" i="38"/>
  <c r="G459" i="38"/>
  <c r="G390" i="38"/>
  <c r="G339" i="38"/>
  <c r="G301" i="38"/>
  <c r="G279" i="38"/>
  <c r="G250" i="38"/>
  <c r="G237" i="38"/>
  <c r="G226" i="38"/>
  <c r="G172" i="38"/>
  <c r="G144" i="38"/>
  <c r="G71" i="38"/>
  <c r="G237" i="21"/>
  <c r="H237" i="21"/>
  <c r="G228" i="21"/>
  <c r="H228" i="21"/>
  <c r="L228" i="21"/>
  <c r="M203" i="21"/>
  <c r="N203" i="21"/>
  <c r="G231" i="38"/>
  <c r="G205" i="38"/>
  <c r="G142" i="38"/>
  <c r="G97" i="38"/>
  <c r="G60" i="38"/>
  <c r="M266" i="21"/>
  <c r="I266" i="21"/>
  <c r="I234" i="21"/>
  <c r="G234" i="21"/>
  <c r="M185" i="21"/>
  <c r="N185" i="21"/>
  <c r="N48" i="21"/>
  <c r="K48" i="21"/>
  <c r="L48" i="21"/>
  <c r="I210" i="21"/>
  <c r="M210" i="21"/>
  <c r="G210" i="21"/>
  <c r="J210" i="21"/>
  <c r="K210" i="21"/>
  <c r="L210" i="21"/>
  <c r="H210" i="21"/>
  <c r="N210" i="21"/>
  <c r="K123" i="21"/>
  <c r="H123" i="21"/>
  <c r="I123" i="21"/>
  <c r="M123" i="21"/>
  <c r="N123" i="21"/>
  <c r="J112" i="21"/>
  <c r="M112" i="21"/>
  <c r="N112" i="21"/>
  <c r="H112" i="21"/>
  <c r="I112" i="21"/>
  <c r="G112" i="21"/>
  <c r="K112" i="21"/>
  <c r="L112" i="21"/>
  <c r="K292" i="21"/>
  <c r="H292" i="21"/>
  <c r="I292" i="21"/>
  <c r="L292" i="21"/>
  <c r="M292" i="21"/>
  <c r="N292" i="21"/>
  <c r="J292" i="21"/>
  <c r="I216" i="21"/>
  <c r="J216" i="21"/>
  <c r="L216" i="21"/>
  <c r="M216" i="21"/>
  <c r="N216" i="21"/>
  <c r="K216" i="21"/>
  <c r="G212" i="21"/>
  <c r="M212" i="21"/>
  <c r="J212" i="21"/>
  <c r="L212" i="21"/>
  <c r="N212" i="21"/>
  <c r="K212" i="21"/>
  <c r="K208" i="21"/>
  <c r="M208" i="21"/>
  <c r="G208" i="21"/>
  <c r="H208" i="21"/>
  <c r="I208" i="21"/>
  <c r="J208" i="21"/>
  <c r="M290" i="21"/>
  <c r="H290" i="21"/>
  <c r="J290" i="21"/>
  <c r="K290" i="21"/>
  <c r="G290" i="21"/>
  <c r="I290" i="21"/>
  <c r="J173" i="21"/>
  <c r="M173" i="21"/>
  <c r="H173" i="21"/>
  <c r="K173" i="21"/>
  <c r="L173" i="21"/>
  <c r="N173" i="21"/>
  <c r="I173" i="21"/>
  <c r="G103" i="21"/>
  <c r="K103" i="21"/>
  <c r="N103" i="21"/>
  <c r="H103" i="21"/>
  <c r="I103" i="21"/>
  <c r="J103" i="21"/>
  <c r="L103" i="21"/>
  <c r="N92" i="21"/>
  <c r="G92" i="21"/>
  <c r="K92" i="21"/>
  <c r="M92" i="21"/>
  <c r="L92" i="21"/>
  <c r="G35" i="21"/>
  <c r="I35" i="21"/>
  <c r="J35" i="21"/>
  <c r="K35" i="21"/>
  <c r="H35" i="21"/>
  <c r="L35" i="21"/>
  <c r="M35" i="21"/>
  <c r="H153" i="21"/>
  <c r="J153" i="21"/>
  <c r="L153" i="21"/>
  <c r="M153" i="21"/>
  <c r="N153" i="21"/>
  <c r="K153" i="21"/>
  <c r="J149" i="21"/>
  <c r="H149" i="21"/>
  <c r="G149" i="21"/>
  <c r="I149" i="21"/>
  <c r="K149" i="21"/>
  <c r="L149" i="21"/>
  <c r="I138" i="21"/>
  <c r="M138" i="21"/>
  <c r="N138" i="21"/>
  <c r="H138" i="21"/>
  <c r="J138" i="21"/>
  <c r="G138" i="21"/>
  <c r="K138" i="21"/>
  <c r="L138" i="21"/>
  <c r="I105" i="21"/>
  <c r="N105" i="21"/>
  <c r="H105" i="21"/>
  <c r="K105" i="21"/>
  <c r="L105" i="21"/>
  <c r="M105" i="21"/>
  <c r="J105" i="21"/>
  <c r="H295" i="21"/>
  <c r="I295" i="21"/>
  <c r="M295" i="21"/>
  <c r="N295" i="21"/>
  <c r="K286" i="21"/>
  <c r="H286" i="21"/>
  <c r="I286" i="21"/>
  <c r="J286" i="21"/>
  <c r="G286" i="21"/>
  <c r="G190" i="21"/>
  <c r="H190" i="21"/>
  <c r="J190" i="21"/>
  <c r="K190" i="21"/>
  <c r="I190" i="21"/>
  <c r="L190" i="21"/>
  <c r="M190" i="21"/>
  <c r="H166" i="21"/>
  <c r="I166" i="21"/>
  <c r="K166" i="21"/>
  <c r="G166" i="21"/>
  <c r="J166" i="21"/>
  <c r="G140" i="21"/>
  <c r="M140" i="21"/>
  <c r="N140" i="21"/>
  <c r="K140" i="21"/>
  <c r="L140" i="21"/>
  <c r="K256" i="21"/>
  <c r="H256" i="21"/>
  <c r="L256" i="21"/>
  <c r="N256" i="21"/>
  <c r="M256" i="21"/>
  <c r="I252" i="21"/>
  <c r="G252" i="21"/>
  <c r="J252" i="21"/>
  <c r="K252" i="21"/>
  <c r="L252" i="21"/>
  <c r="H252" i="21"/>
  <c r="M252" i="21"/>
  <c r="H78" i="21"/>
  <c r="K78" i="21"/>
  <c r="L78" i="21"/>
  <c r="I78" i="21"/>
  <c r="M78" i="21"/>
  <c r="N78" i="21"/>
  <c r="J78" i="21"/>
  <c r="G31" i="21"/>
  <c r="K31" i="21"/>
  <c r="L31" i="21"/>
  <c r="M31" i="21"/>
  <c r="N31" i="21"/>
  <c r="I294" i="21"/>
  <c r="H294" i="21"/>
  <c r="L294" i="21"/>
  <c r="N294" i="21"/>
  <c r="M294" i="21"/>
  <c r="L255" i="21"/>
  <c r="H255" i="21"/>
  <c r="J255" i="21"/>
  <c r="M255" i="21"/>
  <c r="N255" i="21"/>
  <c r="K255" i="21"/>
  <c r="H225" i="21"/>
  <c r="G225" i="21"/>
  <c r="I225" i="21"/>
  <c r="J225" i="21"/>
  <c r="K225" i="21"/>
  <c r="H156" i="21"/>
  <c r="J156" i="21"/>
  <c r="K156" i="21"/>
  <c r="I156" i="21"/>
  <c r="L156" i="21"/>
  <c r="M156" i="21"/>
  <c r="H175" i="21"/>
  <c r="M175" i="21"/>
  <c r="K175" i="21"/>
  <c r="N175" i="21"/>
  <c r="L175" i="21"/>
  <c r="H114" i="21"/>
  <c r="M114" i="21"/>
  <c r="N114" i="21"/>
  <c r="K114" i="21"/>
  <c r="L114" i="21"/>
  <c r="I65" i="21"/>
  <c r="K65" i="21"/>
  <c r="H65" i="21"/>
  <c r="J65" i="21"/>
  <c r="L65" i="21"/>
  <c r="M65" i="21"/>
  <c r="G65" i="21"/>
  <c r="N65" i="21"/>
  <c r="H151" i="21"/>
  <c r="I151" i="21"/>
  <c r="G151" i="21"/>
  <c r="K151" i="21"/>
  <c r="L151" i="21"/>
  <c r="M151" i="21"/>
  <c r="N151" i="21"/>
  <c r="J151" i="21"/>
  <c r="N108" i="21"/>
  <c r="L108" i="21"/>
  <c r="M108" i="21"/>
  <c r="J108" i="21"/>
  <c r="K108" i="21"/>
  <c r="J100" i="21"/>
  <c r="K100" i="21"/>
  <c r="I100" i="21"/>
  <c r="L100" i="21"/>
  <c r="H100" i="21"/>
  <c r="N100" i="21"/>
  <c r="M100" i="21"/>
  <c r="J88" i="21"/>
  <c r="G88" i="21"/>
  <c r="I88" i="21"/>
  <c r="K88" i="21"/>
  <c r="H88" i="21"/>
  <c r="L88" i="21"/>
  <c r="M88" i="21"/>
  <c r="M276" i="21"/>
  <c r="J276" i="21"/>
  <c r="L276" i="21"/>
  <c r="N276" i="21"/>
  <c r="K276" i="21"/>
  <c r="H90" i="21"/>
  <c r="G90" i="21"/>
  <c r="J90" i="21"/>
  <c r="L90" i="21"/>
  <c r="M90" i="21"/>
  <c r="N90" i="21"/>
  <c r="K90" i="21"/>
  <c r="I41" i="21"/>
  <c r="H41" i="21"/>
  <c r="J41" i="21"/>
  <c r="G41" i="21"/>
  <c r="K41" i="21"/>
  <c r="L41" i="21"/>
  <c r="M41" i="21"/>
  <c r="M37" i="21"/>
  <c r="H37" i="21"/>
  <c r="I37" i="21"/>
  <c r="K37" i="21"/>
  <c r="N37" i="21"/>
  <c r="L37" i="21"/>
  <c r="G226" i="21"/>
  <c r="H226" i="21"/>
  <c r="I226" i="21"/>
  <c r="J226" i="21"/>
  <c r="K226" i="21"/>
  <c r="G188" i="21"/>
  <c r="I188" i="21"/>
  <c r="J188" i="21"/>
  <c r="K188" i="21"/>
  <c r="M188" i="21"/>
  <c r="H188" i="21"/>
  <c r="L188" i="21"/>
  <c r="G43" i="21"/>
  <c r="I43" i="21"/>
  <c r="J43" i="21"/>
  <c r="L43" i="21"/>
  <c r="N43" i="21"/>
  <c r="M43" i="21"/>
  <c r="H247" i="21"/>
  <c r="M247" i="21"/>
  <c r="I247" i="21"/>
  <c r="J247" i="21"/>
  <c r="K247" i="21"/>
  <c r="L247" i="21"/>
  <c r="G247" i="21"/>
  <c r="N128" i="21"/>
  <c r="H128" i="21"/>
  <c r="I128" i="21"/>
  <c r="J128" i="21"/>
  <c r="L128" i="21"/>
  <c r="M128" i="21"/>
  <c r="K128" i="21"/>
  <c r="N246" i="21"/>
  <c r="M225" i="21"/>
  <c r="J175" i="21"/>
  <c r="I174" i="21"/>
  <c r="M174" i="21"/>
  <c r="J174" i="21"/>
  <c r="L174" i="21"/>
  <c r="N174" i="21"/>
  <c r="K174" i="21"/>
  <c r="M170" i="21"/>
  <c r="L170" i="21"/>
  <c r="G170" i="21"/>
  <c r="H170" i="21"/>
  <c r="I170" i="21"/>
  <c r="J170" i="21"/>
  <c r="N156" i="21"/>
  <c r="G154" i="21"/>
  <c r="J154" i="21"/>
  <c r="L154" i="21"/>
  <c r="M154" i="21"/>
  <c r="K154" i="21"/>
  <c r="N154" i="21"/>
  <c r="I150" i="21"/>
  <c r="H150" i="21"/>
  <c r="J150" i="21"/>
  <c r="K150" i="21"/>
  <c r="G150" i="21"/>
  <c r="L150" i="21"/>
  <c r="M150" i="21"/>
  <c r="J123" i="21"/>
  <c r="J114" i="21"/>
  <c r="G107" i="21"/>
  <c r="M107" i="21"/>
  <c r="N107" i="21"/>
  <c r="I107" i="21"/>
  <c r="K107" i="21"/>
  <c r="L107" i="21"/>
  <c r="J107" i="21"/>
  <c r="J104" i="21"/>
  <c r="N104" i="21"/>
  <c r="G104" i="21"/>
  <c r="I104" i="21"/>
  <c r="K104" i="21"/>
  <c r="L104" i="21"/>
  <c r="H104" i="21"/>
  <c r="M104" i="21"/>
  <c r="I89" i="21"/>
  <c r="G89" i="21"/>
  <c r="H89" i="21"/>
  <c r="K89" i="21"/>
  <c r="L89" i="21"/>
  <c r="M89" i="21"/>
  <c r="J89" i="21"/>
  <c r="N89" i="21"/>
  <c r="H73" i="21"/>
  <c r="H66" i="21"/>
  <c r="K66" i="21"/>
  <c r="J66" i="21"/>
  <c r="L66" i="21"/>
  <c r="M66" i="21"/>
  <c r="N66" i="21"/>
  <c r="N36" i="21"/>
  <c r="H36" i="21"/>
  <c r="I36" i="21"/>
  <c r="G36" i="21"/>
  <c r="K36" i="21"/>
  <c r="L36" i="21"/>
  <c r="J36" i="21"/>
  <c r="M36" i="21"/>
  <c r="I29" i="21"/>
  <c r="K29" i="21"/>
  <c r="L29" i="21"/>
  <c r="H29" i="21"/>
  <c r="J29" i="21"/>
  <c r="G29" i="21"/>
  <c r="M29" i="21"/>
  <c r="N29" i="21"/>
  <c r="G294" i="21"/>
  <c r="I212" i="21"/>
  <c r="N208" i="21"/>
  <c r="G156" i="21"/>
  <c r="G152" i="21"/>
  <c r="I152" i="21"/>
  <c r="J152" i="21"/>
  <c r="L152" i="21"/>
  <c r="M152" i="21"/>
  <c r="N152" i="21"/>
  <c r="K152" i="21"/>
  <c r="G91" i="21"/>
  <c r="H91" i="21"/>
  <c r="K91" i="21"/>
  <c r="M91" i="21"/>
  <c r="N91" i="21"/>
  <c r="L91" i="21"/>
  <c r="H42" i="21"/>
  <c r="I42" i="21"/>
  <c r="J42" i="21"/>
  <c r="G42" i="21"/>
  <c r="L42" i="21"/>
  <c r="M42" i="21"/>
  <c r="K42" i="21"/>
  <c r="N42" i="21"/>
  <c r="L295" i="21"/>
  <c r="G292" i="21"/>
  <c r="N290" i="21"/>
  <c r="N289" i="21"/>
  <c r="H289" i="21"/>
  <c r="G289" i="21"/>
  <c r="I289" i="21"/>
  <c r="J289" i="21"/>
  <c r="I276" i="21"/>
  <c r="G216" i="21"/>
  <c r="K214" i="21"/>
  <c r="J214" i="21"/>
  <c r="M214" i="21"/>
  <c r="N214" i="21"/>
  <c r="L214" i="21"/>
  <c r="H212" i="21"/>
  <c r="L208" i="21"/>
  <c r="H189" i="21"/>
  <c r="G189" i="21"/>
  <c r="J189" i="21"/>
  <c r="K189" i="21"/>
  <c r="L189" i="21"/>
  <c r="M189" i="21"/>
  <c r="I189" i="21"/>
  <c r="G175" i="21"/>
  <c r="H139" i="21"/>
  <c r="M139" i="21"/>
  <c r="N139" i="21"/>
  <c r="I139" i="21"/>
  <c r="K139" i="21"/>
  <c r="L139" i="21"/>
  <c r="J139" i="21"/>
  <c r="G127" i="21"/>
  <c r="I127" i="21"/>
  <c r="J127" i="21"/>
  <c r="K127" i="21"/>
  <c r="L127" i="21"/>
  <c r="M127" i="21"/>
  <c r="H127" i="21"/>
  <c r="N127" i="21"/>
  <c r="G114" i="21"/>
  <c r="H108" i="21"/>
  <c r="I92" i="21"/>
  <c r="I77" i="21"/>
  <c r="K77" i="21"/>
  <c r="L77" i="21"/>
  <c r="H77" i="21"/>
  <c r="J77" i="21"/>
  <c r="G77" i="21"/>
  <c r="M77" i="21"/>
  <c r="N77" i="21"/>
  <c r="L285" i="21"/>
  <c r="H285" i="21"/>
  <c r="I285" i="21"/>
  <c r="J285" i="21"/>
  <c r="G285" i="21"/>
  <c r="K250" i="21"/>
  <c r="H250" i="21"/>
  <c r="J250" i="21"/>
  <c r="L250" i="21"/>
  <c r="M250" i="21"/>
  <c r="N250" i="21"/>
  <c r="I250" i="21"/>
  <c r="I246" i="21"/>
  <c r="M246" i="21"/>
  <c r="G246" i="21"/>
  <c r="H246" i="21"/>
  <c r="J246" i="21"/>
  <c r="K246" i="21"/>
  <c r="M73" i="21"/>
  <c r="J73" i="21"/>
  <c r="K73" i="21"/>
  <c r="L73" i="21"/>
  <c r="N73" i="21"/>
  <c r="M25" i="21"/>
  <c r="J25" i="21"/>
  <c r="K25" i="21"/>
  <c r="G25" i="21"/>
  <c r="H25" i="21"/>
  <c r="I25" i="21"/>
  <c r="L25" i="21"/>
  <c r="L171" i="21"/>
  <c r="M171" i="21"/>
  <c r="H171" i="21"/>
  <c r="I171" i="21"/>
  <c r="J171" i="21"/>
  <c r="G171" i="21"/>
  <c r="K171" i="21"/>
  <c r="M254" i="21"/>
  <c r="H254" i="21"/>
  <c r="I254" i="21"/>
  <c r="K254" i="21"/>
  <c r="L254" i="21"/>
  <c r="N254" i="21"/>
  <c r="J254" i="21"/>
  <c r="L249" i="21"/>
  <c r="H249" i="21"/>
  <c r="J249" i="21"/>
  <c r="K249" i="21"/>
  <c r="M249" i="21"/>
  <c r="N249" i="21"/>
  <c r="I249" i="21"/>
  <c r="N217" i="21"/>
  <c r="H217" i="21"/>
  <c r="J217" i="21"/>
  <c r="L217" i="21"/>
  <c r="M217" i="21"/>
  <c r="K217" i="21"/>
  <c r="L213" i="21"/>
  <c r="J213" i="21"/>
  <c r="M213" i="21"/>
  <c r="N213" i="21"/>
  <c r="K213" i="21"/>
  <c r="J209" i="21"/>
  <c r="M209" i="21"/>
  <c r="H209" i="21"/>
  <c r="I209" i="21"/>
  <c r="K209" i="21"/>
  <c r="L209" i="21"/>
  <c r="G209" i="21"/>
  <c r="K135" i="21"/>
  <c r="J135" i="21"/>
  <c r="L135" i="21"/>
  <c r="M135" i="21"/>
  <c r="N135" i="21"/>
  <c r="L122" i="21"/>
  <c r="H122" i="21"/>
  <c r="I122" i="21"/>
  <c r="J122" i="21"/>
  <c r="M122" i="21"/>
  <c r="N122" i="21"/>
  <c r="K122" i="21"/>
  <c r="N72" i="21"/>
  <c r="J72" i="21"/>
  <c r="K72" i="21"/>
  <c r="H72" i="21"/>
  <c r="L72" i="21"/>
  <c r="M72" i="21"/>
  <c r="I72" i="21"/>
  <c r="I69" i="21"/>
  <c r="L69" i="21"/>
  <c r="M69" i="21"/>
  <c r="G69" i="21"/>
  <c r="H69" i="21"/>
  <c r="J69" i="21"/>
  <c r="K69" i="21"/>
  <c r="L26" i="21"/>
  <c r="J26" i="21"/>
  <c r="K26" i="21"/>
  <c r="G26" i="21"/>
  <c r="H26" i="21"/>
  <c r="I26" i="21"/>
  <c r="N26" i="21"/>
  <c r="M26" i="21"/>
  <c r="K294" i="21"/>
  <c r="J293" i="21"/>
  <c r="H293" i="21"/>
  <c r="K293" i="21"/>
  <c r="N293" i="21"/>
  <c r="L293" i="21"/>
  <c r="M293" i="21"/>
  <c r="L291" i="21"/>
  <c r="H291" i="21"/>
  <c r="G291" i="21"/>
  <c r="J291" i="21"/>
  <c r="K291" i="21"/>
  <c r="I291" i="21"/>
  <c r="M291" i="21"/>
  <c r="I288" i="21"/>
  <c r="G288" i="21"/>
  <c r="H288" i="21"/>
  <c r="J288" i="21"/>
  <c r="N285" i="21"/>
  <c r="N277" i="21"/>
  <c r="L277" i="21"/>
  <c r="J277" i="21"/>
  <c r="M277" i="21"/>
  <c r="K277" i="21"/>
  <c r="N225" i="21"/>
  <c r="H211" i="21"/>
  <c r="M211" i="21"/>
  <c r="I211" i="21"/>
  <c r="K211" i="21"/>
  <c r="L211" i="21"/>
  <c r="N211" i="21"/>
  <c r="J211" i="21"/>
  <c r="K172" i="21"/>
  <c r="M172" i="21"/>
  <c r="G172" i="21"/>
  <c r="I172" i="21"/>
  <c r="J172" i="21"/>
  <c r="N172" i="21"/>
  <c r="H172" i="21"/>
  <c r="L172" i="21"/>
  <c r="L123" i="21"/>
  <c r="I113" i="21"/>
  <c r="M113" i="21"/>
  <c r="N113" i="21"/>
  <c r="H113" i="21"/>
  <c r="K113" i="21"/>
  <c r="L113" i="21"/>
  <c r="J113" i="21"/>
  <c r="K99" i="21"/>
  <c r="J99" i="21"/>
  <c r="H99" i="21"/>
  <c r="I99" i="21"/>
  <c r="G99" i="21"/>
  <c r="L99" i="21"/>
  <c r="M99" i="21"/>
  <c r="N99" i="21"/>
  <c r="I73" i="21"/>
  <c r="J294" i="21"/>
  <c r="G284" i="21"/>
  <c r="M284" i="21"/>
  <c r="H284" i="21"/>
  <c r="I284" i="21"/>
  <c r="J284" i="21"/>
  <c r="I255" i="21"/>
  <c r="K285" i="21"/>
  <c r="G255" i="21"/>
  <c r="L225" i="21"/>
  <c r="H216" i="21"/>
  <c r="H192" i="21"/>
  <c r="I192" i="21"/>
  <c r="G192" i="21"/>
  <c r="J192" i="21"/>
  <c r="K192" i="21"/>
  <c r="I175" i="21"/>
  <c r="G123" i="21"/>
  <c r="I114" i="21"/>
  <c r="I108" i="21"/>
  <c r="J92" i="21"/>
  <c r="K87" i="21"/>
  <c r="G87" i="21"/>
  <c r="H87" i="21"/>
  <c r="I87" i="21"/>
  <c r="J87" i="21"/>
  <c r="L87" i="21"/>
  <c r="K295" i="21"/>
  <c r="L290" i="21"/>
  <c r="N286" i="21"/>
  <c r="M278" i="21"/>
  <c r="L278" i="21"/>
  <c r="K278" i="21"/>
  <c r="N278" i="21"/>
  <c r="H276" i="21"/>
  <c r="N253" i="21"/>
  <c r="H253" i="21"/>
  <c r="G253" i="21"/>
  <c r="K253" i="21"/>
  <c r="L253" i="21"/>
  <c r="M253" i="21"/>
  <c r="I253" i="21"/>
  <c r="J253" i="21"/>
  <c r="G248" i="21"/>
  <c r="M248" i="21"/>
  <c r="H248" i="21"/>
  <c r="J248" i="21"/>
  <c r="K248" i="21"/>
  <c r="L248" i="21"/>
  <c r="N248" i="21"/>
  <c r="I248" i="21"/>
  <c r="N226" i="21"/>
  <c r="M218" i="21"/>
  <c r="H218" i="21"/>
  <c r="K218" i="21"/>
  <c r="N218" i="21"/>
  <c r="L218" i="21"/>
  <c r="H187" i="21"/>
  <c r="I187" i="21"/>
  <c r="G187" i="21"/>
  <c r="J187" i="21"/>
  <c r="K187" i="21"/>
  <c r="L187" i="21"/>
  <c r="G173" i="21"/>
  <c r="N166" i="21"/>
  <c r="I153" i="21"/>
  <c r="N149" i="21"/>
  <c r="J140" i="21"/>
  <c r="L134" i="21"/>
  <c r="J134" i="21"/>
  <c r="I134" i="21"/>
  <c r="K134" i="21"/>
  <c r="G134" i="21"/>
  <c r="M134" i="21"/>
  <c r="N134" i="21"/>
  <c r="H134" i="21"/>
  <c r="M129" i="21"/>
  <c r="H129" i="21"/>
  <c r="I129" i="21"/>
  <c r="L129" i="21"/>
  <c r="N129" i="21"/>
  <c r="M121" i="21"/>
  <c r="H121" i="21"/>
  <c r="I121" i="21"/>
  <c r="J121" i="21"/>
  <c r="K121" i="21"/>
  <c r="G121" i="21"/>
  <c r="L121" i="21"/>
  <c r="N121" i="21"/>
  <c r="G108" i="21"/>
  <c r="M103" i="21"/>
  <c r="G100" i="21"/>
  <c r="H92" i="21"/>
  <c r="N88" i="21"/>
  <c r="G79" i="21"/>
  <c r="K79" i="21"/>
  <c r="L79" i="21"/>
  <c r="M79" i="21"/>
  <c r="N79" i="21"/>
  <c r="G71" i="21"/>
  <c r="K71" i="21"/>
  <c r="L71" i="21"/>
  <c r="I71" i="21"/>
  <c r="J71" i="21"/>
  <c r="H71" i="21"/>
  <c r="M71" i="21"/>
  <c r="N71" i="21"/>
  <c r="J37" i="21"/>
  <c r="N35" i="21"/>
  <c r="L219" i="21"/>
  <c r="H219" i="21"/>
  <c r="K131" i="21"/>
  <c r="G131" i="21"/>
  <c r="H131" i="21"/>
  <c r="I101" i="21"/>
  <c r="K101" i="21"/>
  <c r="L101" i="21"/>
  <c r="M101" i="21"/>
  <c r="N96" i="21"/>
  <c r="J96" i="21"/>
  <c r="M93" i="21"/>
  <c r="G93" i="21"/>
  <c r="H44" i="21"/>
  <c r="I44" i="21"/>
  <c r="L38" i="21"/>
  <c r="H38" i="21"/>
  <c r="I38" i="21"/>
  <c r="K27" i="21"/>
  <c r="J27" i="21"/>
  <c r="L27" i="21"/>
  <c r="I27" i="21"/>
  <c r="M27" i="21"/>
  <c r="L141" i="21"/>
  <c r="M141" i="21"/>
  <c r="J124" i="21"/>
  <c r="H124" i="21"/>
  <c r="I124" i="21"/>
  <c r="G115" i="21"/>
  <c r="M115" i="21"/>
  <c r="N115" i="21"/>
  <c r="J80" i="21"/>
  <c r="K80" i="21"/>
  <c r="G45" i="21"/>
  <c r="H45" i="21"/>
  <c r="J32" i="21"/>
  <c r="K32" i="21"/>
  <c r="G32" i="21"/>
  <c r="H32" i="21"/>
  <c r="L243" i="21"/>
  <c r="M243" i="21"/>
  <c r="M300" i="21"/>
  <c r="I282" i="21"/>
  <c r="M282" i="21"/>
  <c r="M274" i="21"/>
  <c r="K244" i="21"/>
  <c r="M244" i="21"/>
  <c r="N240" i="21"/>
  <c r="H223" i="21"/>
  <c r="I223" i="21"/>
  <c r="N219" i="21"/>
  <c r="M206" i="21"/>
  <c r="L206" i="21"/>
  <c r="J185" i="21"/>
  <c r="H185" i="21"/>
  <c r="M180" i="21"/>
  <c r="N178" i="21"/>
  <c r="N177" i="21"/>
  <c r="L147" i="21"/>
  <c r="H147" i="21"/>
  <c r="I119" i="21"/>
  <c r="J119" i="21"/>
  <c r="K117" i="21"/>
  <c r="L117" i="21"/>
  <c r="M96" i="21"/>
  <c r="M95" i="21"/>
  <c r="N93" i="21"/>
  <c r="M85" i="21"/>
  <c r="G85" i="21"/>
  <c r="J68" i="21"/>
  <c r="L68" i="21"/>
  <c r="M68" i="21"/>
  <c r="J64" i="21"/>
  <c r="K64" i="21"/>
  <c r="G64" i="21"/>
  <c r="H64" i="21"/>
  <c r="M47" i="21"/>
  <c r="N44" i="21"/>
  <c r="J40" i="21"/>
  <c r="H40" i="21"/>
  <c r="I40" i="21"/>
  <c r="I33" i="21"/>
  <c r="J33" i="21"/>
  <c r="H33" i="21"/>
  <c r="K33" i="21"/>
  <c r="J28" i="21"/>
  <c r="K28" i="21"/>
  <c r="L28" i="21"/>
  <c r="N28" i="21"/>
  <c r="J257" i="21"/>
  <c r="H257" i="21"/>
  <c r="N181" i="21"/>
  <c r="H181" i="21"/>
  <c r="G176" i="21"/>
  <c r="M176" i="21"/>
  <c r="G296" i="21"/>
  <c r="I296" i="21"/>
  <c r="L279" i="21"/>
  <c r="M279" i="21"/>
  <c r="I258" i="21"/>
  <c r="H258" i="21"/>
  <c r="N241" i="21"/>
  <c r="L241" i="21"/>
  <c r="K220" i="21"/>
  <c r="H220" i="21"/>
  <c r="M182" i="21"/>
  <c r="H182" i="21"/>
  <c r="M109" i="21"/>
  <c r="L109" i="21"/>
  <c r="N109" i="21"/>
  <c r="M97" i="21"/>
  <c r="J97" i="21"/>
  <c r="G97" i="21"/>
  <c r="L74" i="21"/>
  <c r="J74" i="21"/>
  <c r="K74" i="21"/>
  <c r="G67" i="21"/>
  <c r="K67" i="21"/>
  <c r="L67" i="21"/>
  <c r="M67" i="21"/>
  <c r="L62" i="21"/>
  <c r="J62" i="21"/>
  <c r="K280" i="21"/>
  <c r="M280" i="21"/>
  <c r="H259" i="21"/>
  <c r="I259" i="21"/>
  <c r="M242" i="21"/>
  <c r="L242" i="21"/>
  <c r="J221" i="21"/>
  <c r="H221" i="21"/>
  <c r="L183" i="21"/>
  <c r="H183" i="21"/>
  <c r="N145" i="21"/>
  <c r="H145" i="21"/>
  <c r="K142" i="21"/>
  <c r="L142" i="21"/>
  <c r="J136" i="21"/>
  <c r="K136" i="21"/>
  <c r="M136" i="21"/>
  <c r="N136" i="21"/>
  <c r="N132" i="21"/>
  <c r="J132" i="21"/>
  <c r="G132" i="21"/>
  <c r="H132" i="21"/>
  <c r="G83" i="21"/>
  <c r="H83" i="21"/>
  <c r="I81" i="21"/>
  <c r="J81" i="21"/>
  <c r="K63" i="21"/>
  <c r="J63" i="21"/>
  <c r="G63" i="21"/>
  <c r="K39" i="21"/>
  <c r="H39" i="21"/>
  <c r="I39" i="21"/>
  <c r="N300" i="21"/>
  <c r="J281" i="21"/>
  <c r="M281" i="21"/>
  <c r="N274" i="21"/>
  <c r="G260" i="21"/>
  <c r="I260" i="21"/>
  <c r="I222" i="21"/>
  <c r="H222" i="21"/>
  <c r="N205" i="21"/>
  <c r="L205" i="21"/>
  <c r="K184" i="21"/>
  <c r="H184" i="21"/>
  <c r="N180" i="21"/>
  <c r="M146" i="21"/>
  <c r="H146" i="21"/>
  <c r="I125" i="21"/>
  <c r="H125" i="21"/>
  <c r="J125" i="21"/>
  <c r="L116" i="21"/>
  <c r="M116" i="21"/>
  <c r="L110" i="21"/>
  <c r="M110" i="21"/>
  <c r="N110" i="21"/>
  <c r="H102" i="21"/>
  <c r="K102" i="21"/>
  <c r="M102" i="21"/>
  <c r="N102" i="21"/>
  <c r="L98" i="21"/>
  <c r="J98" i="21"/>
  <c r="G98" i="21"/>
  <c r="H98" i="21"/>
  <c r="N95" i="21"/>
  <c r="N84" i="21"/>
  <c r="G84" i="21"/>
  <c r="K75" i="21"/>
  <c r="J75" i="21"/>
  <c r="L75" i="21"/>
  <c r="N47" i="21"/>
  <c r="K23" i="21"/>
  <c r="L23" i="21"/>
  <c r="M21" i="21"/>
  <c r="N21" i="21"/>
  <c r="N298" i="21"/>
  <c r="N297" i="21"/>
  <c r="N296" i="21"/>
  <c r="H283" i="21"/>
  <c r="M283" i="21"/>
  <c r="N279" i="21"/>
  <c r="N258" i="21"/>
  <c r="M257" i="21"/>
  <c r="J245" i="21"/>
  <c r="M245" i="21"/>
  <c r="M241" i="21"/>
  <c r="L240" i="21"/>
  <c r="G224" i="21"/>
  <c r="I224" i="21"/>
  <c r="N220" i="21"/>
  <c r="M219" i="21"/>
  <c r="L207" i="21"/>
  <c r="M207" i="21"/>
  <c r="I186" i="21"/>
  <c r="H186" i="21"/>
  <c r="N182" i="21"/>
  <c r="L181" i="21"/>
  <c r="L180" i="21"/>
  <c r="M178" i="21"/>
  <c r="M177" i="21"/>
  <c r="L176" i="21"/>
  <c r="N169" i="21"/>
  <c r="L169" i="21"/>
  <c r="K148" i="21"/>
  <c r="H148" i="21"/>
  <c r="N144" i="21"/>
  <c r="N141" i="21"/>
  <c r="J137" i="21"/>
  <c r="M137" i="21"/>
  <c r="N137" i="21"/>
  <c r="M133" i="21"/>
  <c r="J133" i="21"/>
  <c r="H133" i="21"/>
  <c r="I133" i="21"/>
  <c r="N131" i="21"/>
  <c r="H126" i="21"/>
  <c r="I126" i="21"/>
  <c r="J126" i="21"/>
  <c r="N120" i="21"/>
  <c r="H120" i="21"/>
  <c r="I120" i="21"/>
  <c r="K111" i="21"/>
  <c r="M111" i="21"/>
  <c r="N111" i="21"/>
  <c r="L96" i="21"/>
  <c r="L95" i="21"/>
  <c r="L93" i="21"/>
  <c r="L86" i="21"/>
  <c r="G86" i="21"/>
  <c r="N80" i="21"/>
  <c r="J76" i="21"/>
  <c r="K76" i="21"/>
  <c r="L76" i="21"/>
  <c r="N62" i="21"/>
  <c r="N45" i="21"/>
  <c r="M44" i="21"/>
  <c r="N38" i="21"/>
  <c r="N60" i="21"/>
  <c r="J60" i="21"/>
  <c r="H30" i="21"/>
  <c r="K30" i="21"/>
  <c r="L30" i="21"/>
  <c r="N24" i="21"/>
  <c r="J24" i="21"/>
  <c r="K24" i="21"/>
  <c r="M61" i="21"/>
  <c r="J61" i="21"/>
  <c r="G802" i="38"/>
  <c r="G781" i="38"/>
  <c r="G709" i="38"/>
  <c r="G13" i="38"/>
  <c r="G877" i="38"/>
  <c r="G670" i="38"/>
  <c r="G589" i="38"/>
  <c r="G330" i="38"/>
  <c r="G826" i="38"/>
  <c r="G754" i="38"/>
  <c r="G733" i="38"/>
  <c r="G682" i="38"/>
  <c r="G610" i="38"/>
  <c r="G913" i="38"/>
  <c r="G601" i="38"/>
  <c r="G553" i="38"/>
  <c r="G505" i="38"/>
  <c r="G457" i="38"/>
  <c r="G216" i="38"/>
  <c r="G54" i="38"/>
  <c r="G925" i="38"/>
  <c r="G838" i="38"/>
  <c r="G817" i="38"/>
  <c r="G766" i="38"/>
  <c r="G745" i="38"/>
  <c r="G694" i="38"/>
  <c r="G673" i="38"/>
  <c r="G622" i="38"/>
  <c r="G174" i="38"/>
  <c r="G12" i="38"/>
  <c r="G42" i="38"/>
  <c r="G865" i="38"/>
  <c r="G18" i="38"/>
  <c r="G258" i="38"/>
  <c r="G198" i="38"/>
  <c r="G949" i="38"/>
  <c r="G850" i="38"/>
  <c r="G829" i="38"/>
  <c r="G778" i="38"/>
  <c r="G757" i="38"/>
  <c r="G706" i="38"/>
  <c r="G685" i="38"/>
  <c r="G634" i="38"/>
  <c r="G613" i="38"/>
  <c r="G565" i="38"/>
  <c r="G517" i="38"/>
  <c r="G469" i="38"/>
  <c r="G150" i="38"/>
  <c r="G637" i="38"/>
  <c r="G162" i="38"/>
  <c r="G793" i="38"/>
  <c r="G742" i="38"/>
  <c r="G721" i="38"/>
  <c r="G541" i="38"/>
  <c r="G222" i="38"/>
  <c r="G889" i="38"/>
  <c r="G294" i="38"/>
  <c r="G901" i="38"/>
  <c r="G805" i="38"/>
  <c r="G156" i="38"/>
  <c r="G36" i="38"/>
  <c r="G961" i="38"/>
  <c r="G210" i="38"/>
  <c r="G168" i="38"/>
  <c r="G48" i="38"/>
  <c r="G997" i="38"/>
  <c r="G853" i="38"/>
  <c r="G730" i="38"/>
  <c r="G658" i="38"/>
  <c r="G1009" i="38"/>
  <c r="G1021" i="38"/>
  <c r="G814" i="38"/>
  <c r="G649" i="38"/>
  <c r="G493" i="38"/>
  <c r="G445" i="38"/>
  <c r="G180" i="38"/>
  <c r="G402" i="38"/>
  <c r="G366" i="38"/>
  <c r="G138" i="38"/>
  <c r="G120" i="38"/>
  <c r="G102" i="38"/>
  <c r="G661" i="38"/>
  <c r="G228" i="38"/>
  <c r="G66" i="38"/>
  <c r="G12" i="23"/>
  <c r="J127" i="35"/>
  <c r="K127" i="35"/>
  <c r="L127" i="35"/>
  <c r="J118" i="35"/>
  <c r="G118" i="35"/>
  <c r="L128" i="35"/>
  <c r="G128" i="35"/>
  <c r="H128" i="35"/>
  <c r="I128" i="35"/>
  <c r="M124" i="35"/>
  <c r="N124" i="35"/>
  <c r="N118" i="35"/>
  <c r="M118" i="35"/>
  <c r="N117" i="35"/>
  <c r="M116" i="35"/>
  <c r="I121" i="35"/>
  <c r="L118" i="35"/>
  <c r="L117" i="35"/>
  <c r="L116" i="35"/>
  <c r="M135" i="35"/>
  <c r="N134" i="35"/>
  <c r="N128" i="35"/>
  <c r="M127" i="35"/>
  <c r="K124" i="35"/>
  <c r="L122" i="35"/>
  <c r="G121" i="35"/>
  <c r="J120" i="35"/>
  <c r="K120" i="35"/>
  <c r="I118" i="35"/>
  <c r="J117" i="35"/>
  <c r="G116" i="35"/>
  <c r="N137" i="35"/>
  <c r="H137" i="35"/>
  <c r="K136" i="35"/>
  <c r="M136" i="35"/>
  <c r="N136" i="35"/>
  <c r="K131" i="35"/>
  <c r="G131" i="35"/>
  <c r="J131" i="35"/>
  <c r="N116" i="35"/>
  <c r="N127" i="35"/>
  <c r="L124" i="35"/>
  <c r="M122" i="35"/>
  <c r="H121" i="35"/>
  <c r="K118" i="35"/>
  <c r="K117" i="35"/>
  <c r="I116" i="35"/>
  <c r="J136" i="35"/>
  <c r="L135" i="35"/>
  <c r="K132" i="35"/>
  <c r="J132" i="35"/>
  <c r="M132" i="35"/>
  <c r="L132" i="35"/>
  <c r="M128" i="35"/>
  <c r="G127" i="35"/>
  <c r="J124" i="35"/>
  <c r="H118" i="35"/>
  <c r="N129" i="35"/>
  <c r="I129" i="35"/>
  <c r="K126" i="35"/>
  <c r="L126" i="35"/>
  <c r="M125" i="35"/>
  <c r="N125" i="35"/>
  <c r="H139" i="35"/>
  <c r="I139" i="35"/>
  <c r="K138" i="35"/>
  <c r="L138" i="35"/>
  <c r="M133" i="35"/>
  <c r="H131" i="35"/>
  <c r="I131" i="35"/>
  <c r="L133" i="35"/>
  <c r="K130" i="35"/>
  <c r="L130" i="35"/>
  <c r="N126" i="35"/>
  <c r="G123" i="35"/>
  <c r="H123" i="35"/>
  <c r="J122" i="35"/>
  <c r="H122" i="35"/>
  <c r="I122" i="35"/>
  <c r="M121" i="35"/>
  <c r="J121" i="35"/>
  <c r="K121" i="35"/>
  <c r="N114" i="35"/>
  <c r="K133" i="35"/>
  <c r="M126" i="35"/>
  <c r="L125" i="35"/>
  <c r="M120" i="35"/>
  <c r="N120" i="35"/>
  <c r="M114" i="35"/>
  <c r="N139" i="35"/>
  <c r="J133" i="35"/>
  <c r="J126" i="35"/>
  <c r="K125" i="35"/>
  <c r="L114" i="35"/>
  <c r="M139" i="35"/>
  <c r="N138" i="35"/>
  <c r="I133" i="35"/>
  <c r="I126" i="35"/>
  <c r="J125" i="35"/>
  <c r="K114" i="35"/>
  <c r="L139" i="35"/>
  <c r="M138" i="35"/>
  <c r="M137" i="35"/>
  <c r="H135" i="35"/>
  <c r="I135" i="35"/>
  <c r="H133" i="35"/>
  <c r="N131" i="35"/>
  <c r="H126" i="35"/>
  <c r="I125" i="35"/>
  <c r="I114" i="35"/>
  <c r="K139" i="35"/>
  <c r="J138" i="35"/>
  <c r="L137" i="35"/>
  <c r="K134" i="35"/>
  <c r="L134" i="35"/>
  <c r="G133" i="35"/>
  <c r="M131" i="35"/>
  <c r="N130" i="35"/>
  <c r="G126" i="35"/>
  <c r="H125" i="35"/>
  <c r="N123" i="35"/>
  <c r="M117" i="35"/>
  <c r="G117" i="35"/>
  <c r="H117" i="35"/>
  <c r="H114" i="35"/>
  <c r="J139" i="35"/>
  <c r="I138" i="35"/>
  <c r="K137" i="35"/>
  <c r="L131" i="35"/>
  <c r="M130" i="35"/>
  <c r="M129" i="35"/>
  <c r="H127" i="35"/>
  <c r="I127" i="35"/>
  <c r="G125" i="35"/>
  <c r="M123" i="35"/>
  <c r="N122" i="35"/>
  <c r="N121" i="35"/>
  <c r="L120" i="35"/>
  <c r="J116" i="35"/>
  <c r="K116" i="35"/>
  <c r="G115" i="35"/>
  <c r="M115" i="35"/>
  <c r="N115" i="35"/>
  <c r="G114" i="35"/>
  <c r="W30" i="6"/>
  <c r="S25" i="5"/>
  <c r="T22" i="5"/>
  <c r="S26" i="5"/>
  <c r="T21" i="5"/>
  <c r="T27" i="5"/>
  <c r="T24" i="5"/>
  <c r="W34" i="6"/>
  <c r="Y34" i="6"/>
  <c r="AB34" i="6" s="1"/>
  <c r="T23" i="5"/>
  <c r="T23" i="6"/>
  <c r="T28" i="5"/>
  <c r="E723" i="46"/>
  <c r="F723" i="46" s="1"/>
  <c r="D673" i="46"/>
  <c r="B594" i="46"/>
  <c r="E170" i="46"/>
  <c r="F170" i="46" s="1"/>
  <c r="E204" i="46"/>
  <c r="F204" i="46" s="1"/>
  <c r="E541" i="46"/>
  <c r="F541" i="46" s="1"/>
  <c r="E328" i="46"/>
  <c r="F328" i="46" s="1"/>
  <c r="E356" i="46"/>
  <c r="F356" i="46" s="1"/>
  <c r="E501" i="46"/>
  <c r="F501" i="46" s="1"/>
  <c r="D265" i="46"/>
  <c r="D511" i="46"/>
  <c r="C472" i="46"/>
  <c r="D472" i="46"/>
  <c r="C619" i="46"/>
  <c r="C354" i="46"/>
  <c r="D354" i="46"/>
  <c r="D868" i="46"/>
  <c r="D813" i="46"/>
  <c r="C813" i="46"/>
  <c r="D742" i="46"/>
  <c r="E178" i="46"/>
  <c r="F178" i="46" s="1"/>
  <c r="E639" i="46"/>
  <c r="F639" i="46" s="1"/>
  <c r="C133" i="46"/>
  <c r="E133" i="46"/>
  <c r="F133" i="46" s="1"/>
  <c r="C763" i="46"/>
  <c r="D143" i="46"/>
  <c r="E841" i="46"/>
  <c r="F841" i="46" s="1"/>
  <c r="B291" i="46"/>
  <c r="E291" i="46"/>
  <c r="F291" i="46" s="1"/>
  <c r="B143" i="46"/>
  <c r="B841" i="46"/>
  <c r="E671" i="46"/>
  <c r="F671" i="46" s="1"/>
  <c r="E557" i="46"/>
  <c r="F557" i="46" s="1"/>
  <c r="B443" i="46"/>
  <c r="A337" i="46"/>
  <c r="C208" i="46"/>
  <c r="D208" i="46"/>
  <c r="E208" i="46"/>
  <c r="F208" i="46" s="1"/>
  <c r="C185" i="46"/>
  <c r="E185" i="46"/>
  <c r="F185" i="46" s="1"/>
  <c r="A691" i="46"/>
  <c r="C691" i="46"/>
  <c r="A116" i="46"/>
  <c r="D116" i="46"/>
  <c r="C701" i="46"/>
  <c r="D345" i="46"/>
  <c r="E345" i="46"/>
  <c r="F345" i="46" s="1"/>
  <c r="D194" i="46"/>
  <c r="C194" i="46"/>
  <c r="D610" i="46"/>
  <c r="B576" i="46"/>
  <c r="A530" i="46"/>
  <c r="D530" i="46"/>
  <c r="E833" i="46"/>
  <c r="F833" i="46" s="1"/>
  <c r="C803" i="46"/>
  <c r="E638" i="46"/>
  <c r="F638" i="46" s="1"/>
  <c r="D488" i="46"/>
  <c r="E48" i="46"/>
  <c r="F48" i="46" s="1"/>
  <c r="C760" i="46"/>
  <c r="D698" i="46"/>
  <c r="E590" i="46"/>
  <c r="F590" i="46" s="1"/>
  <c r="B580" i="46"/>
  <c r="E114" i="46"/>
  <c r="F114" i="46" s="1"/>
  <c r="E537" i="46"/>
  <c r="F537" i="46" s="1"/>
  <c r="E352" i="46"/>
  <c r="F352" i="46" s="1"/>
  <c r="E324" i="46"/>
  <c r="F324" i="46" s="1"/>
  <c r="D316" i="46"/>
  <c r="D296" i="46"/>
  <c r="B268" i="46"/>
  <c r="E192" i="46"/>
  <c r="F192" i="46" s="1"/>
  <c r="D157" i="46"/>
  <c r="D122" i="46"/>
  <c r="B324" i="46"/>
  <c r="A182" i="46"/>
  <c r="D147" i="46"/>
  <c r="D139" i="46"/>
  <c r="C837" i="46"/>
  <c r="D624" i="46"/>
  <c r="E553" i="46"/>
  <c r="F553" i="46" s="1"/>
  <c r="B304" i="46"/>
  <c r="B147" i="46"/>
  <c r="E853" i="46"/>
  <c r="F853" i="46" s="1"/>
  <c r="D757" i="46"/>
  <c r="B704" i="46"/>
  <c r="D665" i="46"/>
  <c r="C595" i="46"/>
  <c r="D578" i="46"/>
  <c r="D525" i="46"/>
  <c r="E205" i="46"/>
  <c r="F205" i="46" s="1"/>
  <c r="E172" i="46"/>
  <c r="F172" i="46" s="1"/>
  <c r="E89" i="46"/>
  <c r="F89" i="46" s="1"/>
  <c r="D20" i="46"/>
  <c r="D836" i="46"/>
  <c r="B642" i="46"/>
  <c r="B578" i="46"/>
  <c r="E493" i="46"/>
  <c r="F493" i="46" s="1"/>
  <c r="D445" i="46"/>
  <c r="B322" i="46"/>
  <c r="D294" i="46"/>
  <c r="B266" i="46"/>
  <c r="D205" i="46"/>
  <c r="E180" i="46"/>
  <c r="F180" i="46" s="1"/>
  <c r="D608" i="46"/>
  <c r="D580" i="46"/>
  <c r="D574" i="46"/>
  <c r="D479" i="46"/>
  <c r="D217" i="46"/>
  <c r="E158" i="46"/>
  <c r="F158" i="46" s="1"/>
  <c r="E149" i="46"/>
  <c r="F149" i="46" s="1"/>
  <c r="E865" i="46"/>
  <c r="F865" i="46" s="1"/>
  <c r="D856" i="46"/>
  <c r="D740" i="46"/>
  <c r="E316" i="46"/>
  <c r="F316" i="46" s="1"/>
  <c r="D268" i="46"/>
  <c r="D201" i="46"/>
  <c r="B175" i="46"/>
  <c r="D131" i="46"/>
  <c r="E122" i="46"/>
  <c r="F122" i="46" s="1"/>
  <c r="B865" i="46"/>
  <c r="C821" i="46"/>
  <c r="D448" i="46"/>
  <c r="D207" i="46"/>
  <c r="A81" i="46"/>
  <c r="C644" i="46"/>
  <c r="B606" i="46"/>
  <c r="B596" i="46"/>
  <c r="D495" i="46"/>
  <c r="B296" i="46"/>
  <c r="D200" i="46"/>
  <c r="B157" i="46"/>
  <c r="D726" i="46"/>
  <c r="E578" i="46"/>
  <c r="F578" i="46" s="1"/>
  <c r="E561" i="46"/>
  <c r="F561" i="46" s="1"/>
  <c r="E477" i="46"/>
  <c r="F477" i="46" s="1"/>
  <c r="D359" i="46"/>
  <c r="D246" i="46"/>
  <c r="A214" i="46"/>
  <c r="E129" i="46"/>
  <c r="F129" i="46" s="1"/>
  <c r="B112" i="46"/>
  <c r="D844" i="46"/>
  <c r="B570" i="46"/>
  <c r="D477" i="46"/>
  <c r="D266" i="46"/>
  <c r="A190" i="46"/>
  <c r="B861" i="46"/>
  <c r="D852" i="46"/>
  <c r="B764" i="46"/>
  <c r="C693" i="46"/>
  <c r="C684" i="46"/>
  <c r="D632" i="46"/>
  <c r="C603" i="46"/>
  <c r="E594" i="46"/>
  <c r="F594" i="46" s="1"/>
  <c r="D302" i="46"/>
  <c r="B294" i="46"/>
  <c r="B205" i="46"/>
  <c r="E127" i="46"/>
  <c r="F127" i="46" s="1"/>
  <c r="B110" i="46"/>
  <c r="W24" i="6"/>
  <c r="W23" i="6"/>
  <c r="D828" i="46"/>
  <c r="E801" i="46"/>
  <c r="F801" i="46" s="1"/>
  <c r="E793" i="46"/>
  <c r="F793" i="46" s="1"/>
  <c r="D788" i="46"/>
  <c r="D786" i="46"/>
  <c r="D773" i="46"/>
  <c r="C771" i="46"/>
  <c r="C755" i="46"/>
  <c r="D749" i="46"/>
  <c r="C747" i="46"/>
  <c r="C744" i="46"/>
  <c r="B732" i="46"/>
  <c r="C709" i="46"/>
  <c r="D669" i="46"/>
  <c r="C660" i="46"/>
  <c r="E655" i="46"/>
  <c r="F655" i="46" s="1"/>
  <c r="D646" i="46"/>
  <c r="C628" i="46"/>
  <c r="E626" i="46"/>
  <c r="F626" i="46" s="1"/>
  <c r="E622" i="46"/>
  <c r="F622" i="46" s="1"/>
  <c r="C611" i="46"/>
  <c r="B610" i="46"/>
  <c r="D594" i="46"/>
  <c r="D592" i="46"/>
  <c r="B590" i="46"/>
  <c r="C587" i="46"/>
  <c r="D519" i="46"/>
  <c r="D512" i="46"/>
  <c r="D503" i="46"/>
  <c r="B501" i="46"/>
  <c r="D493" i="46"/>
  <c r="B477" i="46"/>
  <c r="D449" i="46"/>
  <c r="B356" i="46"/>
  <c r="B352" i="46"/>
  <c r="E343" i="46"/>
  <c r="F343" i="46" s="1"/>
  <c r="E320" i="46"/>
  <c r="F320" i="46" s="1"/>
  <c r="B316" i="46"/>
  <c r="A283" i="46"/>
  <c r="D256" i="46"/>
  <c r="E254" i="46"/>
  <c r="F254" i="46" s="1"/>
  <c r="B246" i="46"/>
  <c r="B230" i="46"/>
  <c r="E227" i="46"/>
  <c r="F227" i="46" s="1"/>
  <c r="E226" i="46"/>
  <c r="F226" i="46" s="1"/>
  <c r="E218" i="46"/>
  <c r="F218" i="46" s="1"/>
  <c r="C202" i="46"/>
  <c r="B201" i="46"/>
  <c r="E196" i="46"/>
  <c r="F196" i="46" s="1"/>
  <c r="C176" i="46"/>
  <c r="D163" i="46"/>
  <c r="A158" i="46"/>
  <c r="E153" i="46"/>
  <c r="F153" i="46" s="1"/>
  <c r="E146" i="46"/>
  <c r="F146" i="46" s="1"/>
  <c r="E142" i="46"/>
  <c r="F142" i="46" s="1"/>
  <c r="E138" i="46"/>
  <c r="F138" i="46" s="1"/>
  <c r="D133" i="46"/>
  <c r="B131" i="46"/>
  <c r="B116" i="46"/>
  <c r="B114" i="46"/>
  <c r="B102" i="46"/>
  <c r="A89" i="46"/>
  <c r="E68" i="46"/>
  <c r="F68" i="46" s="1"/>
  <c r="E36" i="46"/>
  <c r="F36" i="46" s="1"/>
  <c r="E869" i="46"/>
  <c r="F869" i="46" s="1"/>
  <c r="D801" i="46"/>
  <c r="C793" i="46"/>
  <c r="D626" i="46"/>
  <c r="B622" i="46"/>
  <c r="B320" i="46"/>
  <c r="D254" i="46"/>
  <c r="B227" i="46"/>
  <c r="D226" i="46"/>
  <c r="C218" i="46"/>
  <c r="A202" i="46"/>
  <c r="A176" i="46"/>
  <c r="D153" i="46"/>
  <c r="A146" i="46"/>
  <c r="A142" i="46"/>
  <c r="A138" i="46"/>
  <c r="B104" i="46"/>
  <c r="B94" i="46"/>
  <c r="E85" i="46"/>
  <c r="F85" i="46" s="1"/>
  <c r="E64" i="46"/>
  <c r="F64" i="46" s="1"/>
  <c r="E32" i="46"/>
  <c r="F32" i="46" s="1"/>
  <c r="A15" i="46"/>
  <c r="D864" i="46"/>
  <c r="E861" i="46"/>
  <c r="F861" i="46" s="1"/>
  <c r="D841" i="46"/>
  <c r="C833" i="46"/>
  <c r="E817" i="46"/>
  <c r="F817" i="46" s="1"/>
  <c r="C805" i="46"/>
  <c r="C797" i="46"/>
  <c r="C789" i="46"/>
  <c r="D782" i="46"/>
  <c r="D774" i="46"/>
  <c r="D766" i="46"/>
  <c r="B756" i="46"/>
  <c r="D714" i="46"/>
  <c r="D661" i="46"/>
  <c r="E642" i="46"/>
  <c r="F642" i="46" s="1"/>
  <c r="B638" i="46"/>
  <c r="D629" i="46"/>
  <c r="B626" i="46"/>
  <c r="B612" i="46"/>
  <c r="E610" i="46"/>
  <c r="F610" i="46" s="1"/>
  <c r="E606" i="46"/>
  <c r="F606" i="46" s="1"/>
  <c r="D576" i="46"/>
  <c r="E574" i="46"/>
  <c r="F574" i="46" s="1"/>
  <c r="E525" i="46"/>
  <c r="F525" i="46" s="1"/>
  <c r="D520" i="46"/>
  <c r="B254" i="46"/>
  <c r="A227" i="46"/>
  <c r="B226" i="46"/>
  <c r="E52" i="46"/>
  <c r="F52" i="46" s="1"/>
  <c r="E20" i="46"/>
  <c r="F20" i="46" s="1"/>
  <c r="D825" i="46"/>
  <c r="C825" i="46"/>
  <c r="C738" i="46"/>
  <c r="E738" i="46"/>
  <c r="F738" i="46" s="1"/>
  <c r="D738" i="46"/>
  <c r="C700" i="46"/>
  <c r="D700" i="46"/>
  <c r="C602" i="46"/>
  <c r="E602" i="46"/>
  <c r="F602" i="46" s="1"/>
  <c r="B602" i="46"/>
  <c r="A584" i="46"/>
  <c r="D584" i="46"/>
  <c r="B584" i="46"/>
  <c r="C509" i="46"/>
  <c r="E509" i="46"/>
  <c r="F509" i="46" s="1"/>
  <c r="B509" i="46"/>
  <c r="C457" i="46"/>
  <c r="B457" i="46"/>
  <c r="C454" i="46"/>
  <c r="E454" i="46"/>
  <c r="F454" i="46" s="1"/>
  <c r="A454" i="46"/>
  <c r="C288" i="46"/>
  <c r="E288" i="46"/>
  <c r="F288" i="46" s="1"/>
  <c r="B288" i="46"/>
  <c r="A282" i="46"/>
  <c r="D282" i="46"/>
  <c r="B282" i="46"/>
  <c r="C264" i="46"/>
  <c r="D264" i="46"/>
  <c r="C221" i="46"/>
  <c r="E221" i="46"/>
  <c r="F221" i="46" s="1"/>
  <c r="D221" i="46"/>
  <c r="D206" i="46"/>
  <c r="A206" i="46"/>
  <c r="C199" i="46"/>
  <c r="D199" i="46"/>
  <c r="C179" i="46"/>
  <c r="D179" i="46"/>
  <c r="C151" i="46"/>
  <c r="B151" i="46"/>
  <c r="C137" i="46"/>
  <c r="E137" i="46"/>
  <c r="F137" i="46" s="1"/>
  <c r="D137" i="46"/>
  <c r="A108" i="46"/>
  <c r="B108" i="46"/>
  <c r="A88" i="46"/>
  <c r="B88" i="46"/>
  <c r="C804" i="46"/>
  <c r="D804" i="46"/>
  <c r="C796" i="46"/>
  <c r="D796" i="46"/>
  <c r="D781" i="46"/>
  <c r="C781" i="46"/>
  <c r="C722" i="46"/>
  <c r="D722" i="46"/>
  <c r="C688" i="46"/>
  <c r="D688" i="46"/>
  <c r="D664" i="46"/>
  <c r="C664" i="46"/>
  <c r="D656" i="46"/>
  <c r="C656" i="46"/>
  <c r="A616" i="46"/>
  <c r="D616" i="46"/>
  <c r="B616" i="46"/>
  <c r="C598" i="46"/>
  <c r="E598" i="46"/>
  <c r="F598" i="46" s="1"/>
  <c r="D598" i="46"/>
  <c r="B565" i="46"/>
  <c r="A565" i="46"/>
  <c r="C471" i="46"/>
  <c r="D471" i="46"/>
  <c r="B303" i="46"/>
  <c r="A303" i="46"/>
  <c r="B869" i="46"/>
  <c r="D860" i="46"/>
  <c r="E857" i="46"/>
  <c r="F857" i="46" s="1"/>
  <c r="B853" i="46"/>
  <c r="D848" i="46"/>
  <c r="E845" i="46"/>
  <c r="F845" i="46" s="1"/>
  <c r="E825" i="46"/>
  <c r="F825" i="46" s="1"/>
  <c r="C817" i="46"/>
  <c r="D814" i="46"/>
  <c r="D812" i="46"/>
  <c r="D809" i="46"/>
  <c r="E809" i="46"/>
  <c r="F809" i="46" s="1"/>
  <c r="C798" i="46"/>
  <c r="D798" i="46"/>
  <c r="C778" i="46"/>
  <c r="E778" i="46"/>
  <c r="F778" i="46" s="1"/>
  <c r="D778" i="46"/>
  <c r="C768" i="46"/>
  <c r="D765" i="46"/>
  <c r="A765" i="46"/>
  <c r="D750" i="46"/>
  <c r="C748" i="46"/>
  <c r="B748" i="46"/>
  <c r="B738" i="46"/>
  <c r="A727" i="46"/>
  <c r="C727" i="46"/>
  <c r="C708" i="46"/>
  <c r="B708" i="46"/>
  <c r="C702" i="46"/>
  <c r="D702" i="46"/>
  <c r="D681" i="46"/>
  <c r="D674" i="46"/>
  <c r="D672" i="46"/>
  <c r="C672" i="46"/>
  <c r="C658" i="46"/>
  <c r="D658" i="46"/>
  <c r="B658" i="46"/>
  <c r="D650" i="46"/>
  <c r="D648" i="46"/>
  <c r="C645" i="46"/>
  <c r="D645" i="46"/>
  <c r="B598" i="46"/>
  <c r="E565" i="46"/>
  <c r="F565" i="46" s="1"/>
  <c r="E545" i="46"/>
  <c r="F545" i="46" s="1"/>
  <c r="B529" i="46"/>
  <c r="E529" i="46"/>
  <c r="F529" i="46" s="1"/>
  <c r="A529" i="46"/>
  <c r="C496" i="46"/>
  <c r="D496" i="46"/>
  <c r="C485" i="46"/>
  <c r="B485" i="46"/>
  <c r="D480" i="46"/>
  <c r="D464" i="46"/>
  <c r="E457" i="46"/>
  <c r="F457" i="46" s="1"/>
  <c r="C453" i="46"/>
  <c r="D453" i="46"/>
  <c r="B453" i="46"/>
  <c r="C441" i="46"/>
  <c r="D441" i="46"/>
  <c r="B441" i="46"/>
  <c r="C344" i="46"/>
  <c r="D344" i="46"/>
  <c r="C336" i="46"/>
  <c r="E336" i="46"/>
  <c r="F336" i="46" s="1"/>
  <c r="D336" i="46"/>
  <c r="C330" i="46"/>
  <c r="C317" i="46"/>
  <c r="A317" i="46"/>
  <c r="B314" i="46"/>
  <c r="B284" i="46"/>
  <c r="D284" i="46"/>
  <c r="A278" i="46"/>
  <c r="D278" i="46"/>
  <c r="B278" i="46"/>
  <c r="B271" i="46"/>
  <c r="A271" i="46"/>
  <c r="C243" i="46"/>
  <c r="E243" i="46"/>
  <c r="F243" i="46" s="1"/>
  <c r="B243" i="46"/>
  <c r="C238" i="46"/>
  <c r="D238" i="46"/>
  <c r="B238" i="46"/>
  <c r="C193" i="46"/>
  <c r="E193" i="46"/>
  <c r="F193" i="46" s="1"/>
  <c r="D193" i="46"/>
  <c r="C168" i="46"/>
  <c r="A168" i="46"/>
  <c r="D151" i="46"/>
  <c r="B137" i="46"/>
  <c r="E134" i="46"/>
  <c r="F134" i="46" s="1"/>
  <c r="E119" i="46"/>
  <c r="F119" i="46" s="1"/>
  <c r="C119" i="46"/>
  <c r="C115" i="46"/>
  <c r="A115" i="46"/>
  <c r="B96" i="46"/>
  <c r="B93" i="46"/>
  <c r="E93" i="46"/>
  <c r="F93" i="46" s="1"/>
  <c r="B857" i="46"/>
  <c r="C849" i="46"/>
  <c r="B849" i="46"/>
  <c r="B845" i="46"/>
  <c r="D829" i="46"/>
  <c r="C829" i="46"/>
  <c r="E785" i="46"/>
  <c r="F785" i="46" s="1"/>
  <c r="D785" i="46"/>
  <c r="D752" i="46"/>
  <c r="C752" i="46"/>
  <c r="C730" i="46"/>
  <c r="D730" i="46"/>
  <c r="C692" i="46"/>
  <c r="B692" i="46"/>
  <c r="C690" i="46"/>
  <c r="E690" i="46"/>
  <c r="F690" i="46" s="1"/>
  <c r="B690" i="46"/>
  <c r="B683" i="46"/>
  <c r="E683" i="46"/>
  <c r="F683" i="46" s="1"/>
  <c r="C618" i="46"/>
  <c r="E618" i="46"/>
  <c r="F618" i="46" s="1"/>
  <c r="B618" i="46"/>
  <c r="C614" i="46"/>
  <c r="E614" i="46"/>
  <c r="F614" i="46" s="1"/>
  <c r="D614" i="46"/>
  <c r="A600" i="46"/>
  <c r="D600" i="46"/>
  <c r="B600" i="46"/>
  <c r="C586" i="46"/>
  <c r="E586" i="46"/>
  <c r="F586" i="46" s="1"/>
  <c r="B586" i="46"/>
  <c r="C582" i="46"/>
  <c r="E582" i="46"/>
  <c r="F582" i="46" s="1"/>
  <c r="D582" i="46"/>
  <c r="B549" i="46"/>
  <c r="E549" i="46"/>
  <c r="F549" i="46" s="1"/>
  <c r="C517" i="46"/>
  <c r="E517" i="46"/>
  <c r="F517" i="46" s="1"/>
  <c r="B517" i="46"/>
  <c r="C504" i="46"/>
  <c r="D504" i="46"/>
  <c r="C469" i="46"/>
  <c r="B469" i="46"/>
  <c r="C338" i="46"/>
  <c r="D338" i="46"/>
  <c r="B336" i="46"/>
  <c r="C332" i="46"/>
  <c r="E332" i="46"/>
  <c r="F332" i="46" s="1"/>
  <c r="E317" i="46"/>
  <c r="F317" i="46" s="1"/>
  <c r="A310" i="46"/>
  <c r="B310" i="46"/>
  <c r="B307" i="46"/>
  <c r="E307" i="46"/>
  <c r="F307" i="46" s="1"/>
  <c r="E299" i="46"/>
  <c r="F299" i="46" s="1"/>
  <c r="A287" i="46"/>
  <c r="E271" i="46"/>
  <c r="F271" i="46" s="1"/>
  <c r="A243" i="46"/>
  <c r="E238" i="46"/>
  <c r="F238" i="46" s="1"/>
  <c r="C228" i="46"/>
  <c r="E220" i="46"/>
  <c r="F220" i="46" s="1"/>
  <c r="C197" i="46"/>
  <c r="D197" i="46"/>
  <c r="B162" i="46"/>
  <c r="E162" i="46"/>
  <c r="F162" i="46" s="1"/>
  <c r="A162" i="46"/>
  <c r="C159" i="46"/>
  <c r="D159" i="46"/>
  <c r="C820" i="46"/>
  <c r="D820" i="46"/>
  <c r="C802" i="46"/>
  <c r="D802" i="46"/>
  <c r="D787" i="46"/>
  <c r="C787" i="46"/>
  <c r="D779" i="46"/>
  <c r="E779" i="46"/>
  <c r="F779" i="46" s="1"/>
  <c r="C779" i="46"/>
  <c r="C772" i="46"/>
  <c r="B772" i="46"/>
  <c r="C758" i="46"/>
  <c r="D758" i="46"/>
  <c r="C716" i="46"/>
  <c r="B716" i="46"/>
  <c r="A685" i="46"/>
  <c r="D685" i="46"/>
  <c r="C654" i="46"/>
  <c r="E654" i="46"/>
  <c r="F654" i="46" s="1"/>
  <c r="D654" i="46"/>
  <c r="B569" i="46"/>
  <c r="E569" i="46"/>
  <c r="F569" i="46" s="1"/>
  <c r="A569" i="46"/>
  <c r="B533" i="46"/>
  <c r="E533" i="46"/>
  <c r="F533" i="46" s="1"/>
  <c r="A533" i="46"/>
  <c r="C487" i="46"/>
  <c r="D487" i="46"/>
  <c r="C458" i="46"/>
  <c r="E458" i="46"/>
  <c r="F458" i="46" s="1"/>
  <c r="A458" i="46"/>
  <c r="C442" i="46"/>
  <c r="B442" i="46"/>
  <c r="A442" i="46"/>
  <c r="C348" i="46"/>
  <c r="E348" i="46"/>
  <c r="F348" i="46" s="1"/>
  <c r="D348" i="46"/>
  <c r="C340" i="46"/>
  <c r="D340" i="46"/>
  <c r="B340" i="46"/>
  <c r="C335" i="46"/>
  <c r="D335" i="46"/>
  <c r="C325" i="46"/>
  <c r="A325" i="46"/>
  <c r="A321" i="46"/>
  <c r="E321" i="46"/>
  <c r="F321" i="46" s="1"/>
  <c r="C312" i="46"/>
  <c r="B312" i="46"/>
  <c r="C242" i="46"/>
  <c r="E242" i="46"/>
  <c r="F242" i="46" s="1"/>
  <c r="D242" i="46"/>
  <c r="C239" i="46"/>
  <c r="B239" i="46"/>
  <c r="A239" i="46"/>
  <c r="C167" i="46"/>
  <c r="B167" i="46"/>
  <c r="A164" i="46"/>
  <c r="E164" i="46"/>
  <c r="F164" i="46" s="1"/>
  <c r="C161" i="46"/>
  <c r="D161" i="46"/>
  <c r="B161" i="46"/>
  <c r="B154" i="46"/>
  <c r="E154" i="46"/>
  <c r="F154" i="46" s="1"/>
  <c r="C126" i="46"/>
  <c r="D126" i="46"/>
  <c r="B126" i="46"/>
  <c r="C118" i="46"/>
  <c r="E118" i="46"/>
  <c r="F118" i="46" s="1"/>
  <c r="D118" i="46"/>
  <c r="B106" i="46"/>
  <c r="E101" i="46"/>
  <c r="F101" i="46" s="1"/>
  <c r="B97" i="46"/>
  <c r="E97" i="46"/>
  <c r="F97" i="46" s="1"/>
  <c r="A97" i="46"/>
  <c r="B86" i="46"/>
  <c r="E329" i="46"/>
  <c r="F329" i="46" s="1"/>
  <c r="E313" i="46"/>
  <c r="F313" i="46" s="1"/>
  <c r="E304" i="46"/>
  <c r="F304" i="46" s="1"/>
  <c r="D300" i="46"/>
  <c r="B298" i="46"/>
  <c r="E296" i="46"/>
  <c r="F296" i="46" s="1"/>
  <c r="D286" i="46"/>
  <c r="B272" i="46"/>
  <c r="E268" i="46"/>
  <c r="F268" i="46" s="1"/>
  <c r="D223" i="46"/>
  <c r="E217" i="46"/>
  <c r="F217" i="46" s="1"/>
  <c r="E202" i="46"/>
  <c r="F202" i="46" s="1"/>
  <c r="E201" i="46"/>
  <c r="F201" i="46" s="1"/>
  <c r="E200" i="46"/>
  <c r="F200" i="46" s="1"/>
  <c r="E194" i="46"/>
  <c r="F194" i="46" s="1"/>
  <c r="D191" i="46"/>
  <c r="E189" i="46"/>
  <c r="F189" i="46" s="1"/>
  <c r="E186" i="46"/>
  <c r="F186" i="46" s="1"/>
  <c r="D175" i="46"/>
  <c r="D171" i="46"/>
  <c r="E157" i="46"/>
  <c r="F157" i="46" s="1"/>
  <c r="E73" i="46"/>
  <c r="F73" i="46" s="1"/>
  <c r="E81" i="46"/>
  <c r="F81" i="46" s="1"/>
  <c r="D76" i="46"/>
  <c r="D74" i="46"/>
  <c r="A73" i="46"/>
  <c r="E60" i="46"/>
  <c r="F60" i="46" s="1"/>
  <c r="E44" i="46"/>
  <c r="F44" i="46" s="1"/>
  <c r="E28" i="46"/>
  <c r="F28" i="46" s="1"/>
  <c r="E16" i="46"/>
  <c r="F16" i="46" s="1"/>
  <c r="B76" i="46"/>
  <c r="B74" i="46"/>
  <c r="E56" i="46"/>
  <c r="F56" i="46" s="1"/>
  <c r="E40" i="46"/>
  <c r="F40" i="46" s="1"/>
  <c r="E24" i="46"/>
  <c r="F24" i="46" s="1"/>
  <c r="A16" i="46"/>
  <c r="B574" i="46"/>
  <c r="B525" i="46"/>
  <c r="B493" i="46"/>
  <c r="B122" i="46"/>
  <c r="E77" i="46"/>
  <c r="F77" i="46" s="1"/>
  <c r="C838" i="46"/>
  <c r="B838" i="46"/>
  <c r="E838" i="46"/>
  <c r="F838" i="46" s="1"/>
  <c r="D831" i="46"/>
  <c r="C831" i="46"/>
  <c r="D827" i="46"/>
  <c r="A827" i="46"/>
  <c r="E827" i="46"/>
  <c r="F827" i="46" s="1"/>
  <c r="D811" i="46"/>
  <c r="A811" i="46"/>
  <c r="C811" i="46"/>
  <c r="E811" i="46"/>
  <c r="F811" i="46" s="1"/>
  <c r="C806" i="46"/>
  <c r="B806" i="46"/>
  <c r="D806" i="46"/>
  <c r="E806" i="46"/>
  <c r="F806" i="46" s="1"/>
  <c r="C762" i="46"/>
  <c r="B762" i="46"/>
  <c r="D762" i="46"/>
  <c r="E762" i="46"/>
  <c r="F762" i="46" s="1"/>
  <c r="C736" i="46"/>
  <c r="B736" i="46"/>
  <c r="D736" i="46"/>
  <c r="C710" i="46"/>
  <c r="B710" i="46"/>
  <c r="D710" i="46"/>
  <c r="E710" i="46"/>
  <c r="F710" i="46" s="1"/>
  <c r="C706" i="46"/>
  <c r="B706" i="46"/>
  <c r="D706" i="46"/>
  <c r="E706" i="46"/>
  <c r="F706" i="46" s="1"/>
  <c r="A699" i="46"/>
  <c r="C699" i="46"/>
  <c r="C696" i="46"/>
  <c r="B696" i="46"/>
  <c r="D696" i="46"/>
  <c r="C678" i="46"/>
  <c r="B678" i="46"/>
  <c r="D678" i="46"/>
  <c r="E678" i="46"/>
  <c r="F678" i="46" s="1"/>
  <c r="C666" i="46"/>
  <c r="B666" i="46"/>
  <c r="D666" i="46"/>
  <c r="E666" i="46"/>
  <c r="F666" i="46" s="1"/>
  <c r="C662" i="46"/>
  <c r="B662" i="46"/>
  <c r="D662" i="46"/>
  <c r="E662" i="46"/>
  <c r="F662" i="46" s="1"/>
  <c r="C634" i="46"/>
  <c r="B634" i="46"/>
  <c r="D634" i="46"/>
  <c r="E634" i="46"/>
  <c r="F634" i="46" s="1"/>
  <c r="C630" i="46"/>
  <c r="B630" i="46"/>
  <c r="D630" i="46"/>
  <c r="E630" i="46"/>
  <c r="F630" i="46" s="1"/>
  <c r="A620" i="46"/>
  <c r="B620" i="46"/>
  <c r="D620" i="46"/>
  <c r="A604" i="46"/>
  <c r="B604" i="46"/>
  <c r="D604" i="46"/>
  <c r="A588" i="46"/>
  <c r="B588" i="46"/>
  <c r="D588" i="46"/>
  <c r="B577" i="46"/>
  <c r="A577" i="46"/>
  <c r="E577" i="46"/>
  <c r="F577" i="46" s="1"/>
  <c r="C526" i="46"/>
  <c r="B526" i="46"/>
  <c r="E526" i="46"/>
  <c r="F526" i="46" s="1"/>
  <c r="A526" i="46"/>
  <c r="D526" i="46"/>
  <c r="C489" i="46"/>
  <c r="B489" i="46"/>
  <c r="E489" i="46"/>
  <c r="F489" i="46" s="1"/>
  <c r="A489" i="46"/>
  <c r="D489" i="46"/>
  <c r="C431" i="46"/>
  <c r="B431" i="46"/>
  <c r="C409" i="46"/>
  <c r="B409" i="46"/>
  <c r="D409" i="46"/>
  <c r="E409" i="46"/>
  <c r="F409" i="46" s="1"/>
  <c r="A409" i="46"/>
  <c r="C390" i="46"/>
  <c r="A390" i="46"/>
  <c r="B390" i="46"/>
  <c r="E390" i="46"/>
  <c r="F390" i="46" s="1"/>
  <c r="A290" i="46"/>
  <c r="B290" i="46"/>
  <c r="D290" i="46"/>
  <c r="C276" i="46"/>
  <c r="D276" i="46"/>
  <c r="A276" i="46"/>
  <c r="B276" i="46"/>
  <c r="E276" i="46"/>
  <c r="F276" i="46" s="1"/>
  <c r="C257" i="46"/>
  <c r="D257" i="46"/>
  <c r="C247" i="46"/>
  <c r="E247" i="46"/>
  <c r="F247" i="46" s="1"/>
  <c r="A247" i="46"/>
  <c r="B247" i="46"/>
  <c r="C209" i="46"/>
  <c r="E209" i="46"/>
  <c r="F209" i="46" s="1"/>
  <c r="B209" i="46"/>
  <c r="D209" i="46"/>
  <c r="A209" i="46"/>
  <c r="A869" i="46"/>
  <c r="A868" i="46"/>
  <c r="A865" i="46"/>
  <c r="A864" i="46"/>
  <c r="A861" i="46"/>
  <c r="A860" i="46"/>
  <c r="A857" i="46"/>
  <c r="A856" i="46"/>
  <c r="A853" i="46"/>
  <c r="A852" i="46"/>
  <c r="A849" i="46"/>
  <c r="A848" i="46"/>
  <c r="A845" i="46"/>
  <c r="A844" i="46"/>
  <c r="B840" i="46"/>
  <c r="E840" i="46"/>
  <c r="F840" i="46" s="1"/>
  <c r="A840" i="46"/>
  <c r="D838" i="46"/>
  <c r="C834" i="46"/>
  <c r="E834" i="46"/>
  <c r="F834" i="46" s="1"/>
  <c r="B834" i="46"/>
  <c r="C830" i="46"/>
  <c r="E830" i="46"/>
  <c r="F830" i="46" s="1"/>
  <c r="B830" i="46"/>
  <c r="C827" i="46"/>
  <c r="D823" i="46"/>
  <c r="C823" i="46"/>
  <c r="D819" i="46"/>
  <c r="E819" i="46"/>
  <c r="F819" i="46" s="1"/>
  <c r="A819" i="46"/>
  <c r="D815" i="46"/>
  <c r="C815" i="46"/>
  <c r="C810" i="46"/>
  <c r="B810" i="46"/>
  <c r="D810" i="46"/>
  <c r="E810" i="46"/>
  <c r="F810" i="46" s="1"/>
  <c r="A806" i="46"/>
  <c r="C777" i="46"/>
  <c r="D777" i="46"/>
  <c r="E777" i="46"/>
  <c r="F777" i="46" s="1"/>
  <c r="C770" i="46"/>
  <c r="B770" i="46"/>
  <c r="D770" i="46"/>
  <c r="E770" i="46"/>
  <c r="F770" i="46" s="1"/>
  <c r="A762" i="46"/>
  <c r="C724" i="46"/>
  <c r="B724" i="46"/>
  <c r="D724" i="46"/>
  <c r="C718" i="46"/>
  <c r="B718" i="46"/>
  <c r="D718" i="46"/>
  <c r="E718" i="46"/>
  <c r="F718" i="46" s="1"/>
  <c r="A710" i="46"/>
  <c r="A706" i="46"/>
  <c r="A678" i="46"/>
  <c r="A666" i="46"/>
  <c r="A662" i="46"/>
  <c r="C653" i="46"/>
  <c r="D653" i="46"/>
  <c r="A634" i="46"/>
  <c r="A630" i="46"/>
  <c r="B573" i="46"/>
  <c r="A573" i="46"/>
  <c r="E573" i="46"/>
  <c r="F573" i="46" s="1"/>
  <c r="C566" i="46"/>
  <c r="E566" i="46"/>
  <c r="F566" i="46" s="1"/>
  <c r="A566" i="46"/>
  <c r="B566" i="46"/>
  <c r="D566" i="46"/>
  <c r="C513" i="46"/>
  <c r="E513" i="46"/>
  <c r="F513" i="46" s="1"/>
  <c r="B513" i="46"/>
  <c r="A513" i="46"/>
  <c r="D513" i="46"/>
  <c r="C393" i="46"/>
  <c r="B393" i="46"/>
  <c r="D393" i="46"/>
  <c r="E393" i="46"/>
  <c r="F393" i="46" s="1"/>
  <c r="A393" i="46"/>
  <c r="C374" i="46"/>
  <c r="A374" i="46"/>
  <c r="B374" i="46"/>
  <c r="E374" i="46"/>
  <c r="F374" i="46" s="1"/>
  <c r="A306" i="46"/>
  <c r="B306" i="46"/>
  <c r="D306" i="46"/>
  <c r="C292" i="46"/>
  <c r="B292" i="46"/>
  <c r="D292" i="46"/>
  <c r="E292" i="46"/>
  <c r="F292" i="46" s="1"/>
  <c r="A292" i="46"/>
  <c r="A838" i="46"/>
  <c r="C826" i="46"/>
  <c r="B826" i="46"/>
  <c r="E826" i="46"/>
  <c r="F826" i="46" s="1"/>
  <c r="C822" i="46"/>
  <c r="B822" i="46"/>
  <c r="E822" i="46"/>
  <c r="F822" i="46" s="1"/>
  <c r="D795" i="46"/>
  <c r="A795" i="46"/>
  <c r="C795" i="46"/>
  <c r="E795" i="46"/>
  <c r="F795" i="46" s="1"/>
  <c r="C790" i="46"/>
  <c r="B790" i="46"/>
  <c r="D790" i="46"/>
  <c r="E790" i="46"/>
  <c r="F790" i="46" s="1"/>
  <c r="D783" i="46"/>
  <c r="C783" i="46"/>
  <c r="C746" i="46"/>
  <c r="B746" i="46"/>
  <c r="D746" i="46"/>
  <c r="E746" i="46"/>
  <c r="F746" i="46" s="1"/>
  <c r="C734" i="46"/>
  <c r="B734" i="46"/>
  <c r="D734" i="46"/>
  <c r="E734" i="46"/>
  <c r="F734" i="46" s="1"/>
  <c r="C712" i="46"/>
  <c r="B712" i="46"/>
  <c r="D712" i="46"/>
  <c r="C694" i="46"/>
  <c r="B694" i="46"/>
  <c r="D694" i="46"/>
  <c r="E694" i="46"/>
  <c r="F694" i="46" s="1"/>
  <c r="C686" i="46"/>
  <c r="B686" i="46"/>
  <c r="D686" i="46"/>
  <c r="E686" i="46"/>
  <c r="F686" i="46" s="1"/>
  <c r="C682" i="46"/>
  <c r="B682" i="46"/>
  <c r="D682" i="46"/>
  <c r="E682" i="46"/>
  <c r="F682" i="46" s="1"/>
  <c r="C680" i="46"/>
  <c r="D680" i="46"/>
  <c r="C670" i="46"/>
  <c r="B670" i="46"/>
  <c r="D670" i="46"/>
  <c r="E670" i="46"/>
  <c r="F670" i="46" s="1"/>
  <c r="D668" i="46"/>
  <c r="C668" i="46"/>
  <c r="D647" i="46"/>
  <c r="E647" i="46"/>
  <c r="F647" i="46" s="1"/>
  <c r="D636" i="46"/>
  <c r="C636" i="46"/>
  <c r="A532" i="46"/>
  <c r="D532" i="46"/>
  <c r="B532" i="46"/>
  <c r="C497" i="46"/>
  <c r="E497" i="46"/>
  <c r="F497" i="46" s="1"/>
  <c r="B497" i="46"/>
  <c r="A497" i="46"/>
  <c r="D497" i="46"/>
  <c r="C462" i="46"/>
  <c r="E462" i="46"/>
  <c r="F462" i="46" s="1"/>
  <c r="A462" i="46"/>
  <c r="B462" i="46"/>
  <c r="B447" i="46"/>
  <c r="C447" i="46"/>
  <c r="C433" i="46"/>
  <c r="B433" i="46"/>
  <c r="E433" i="46"/>
  <c r="F433" i="46" s="1"/>
  <c r="A433" i="46"/>
  <c r="D433" i="46"/>
  <c r="C422" i="46"/>
  <c r="A422" i="46"/>
  <c r="B422" i="46"/>
  <c r="E422" i="46"/>
  <c r="F422" i="46" s="1"/>
  <c r="C377" i="46"/>
  <c r="B377" i="46"/>
  <c r="D377" i="46"/>
  <c r="E377" i="46"/>
  <c r="F377" i="46" s="1"/>
  <c r="A377" i="46"/>
  <c r="C308" i="46"/>
  <c r="B308" i="46"/>
  <c r="D308" i="46"/>
  <c r="E308" i="46"/>
  <c r="F308" i="46" s="1"/>
  <c r="A308" i="46"/>
  <c r="D871" i="46"/>
  <c r="D869" i="46"/>
  <c r="E868" i="46"/>
  <c r="D867" i="46"/>
  <c r="D865" i="46"/>
  <c r="E864" i="46"/>
  <c r="F864" i="46" s="1"/>
  <c r="D863" i="46"/>
  <c r="D861" i="46"/>
  <c r="E860" i="46"/>
  <c r="F860" i="46" s="1"/>
  <c r="D859" i="46"/>
  <c r="D857" i="46"/>
  <c r="E856" i="46"/>
  <c r="F856" i="46" s="1"/>
  <c r="D855" i="46"/>
  <c r="D853" i="46"/>
  <c r="E852" i="46"/>
  <c r="F852" i="46" s="1"/>
  <c r="D851" i="46"/>
  <c r="D849" i="46"/>
  <c r="E848" i="46"/>
  <c r="F848" i="46" s="1"/>
  <c r="D847" i="46"/>
  <c r="D845" i="46"/>
  <c r="E844" i="46"/>
  <c r="F844" i="46" s="1"/>
  <c r="D843" i="46"/>
  <c r="D839" i="46"/>
  <c r="C839" i="46"/>
  <c r="D835" i="46"/>
  <c r="E835" i="46"/>
  <c r="F835" i="46" s="1"/>
  <c r="A835" i="46"/>
  <c r="A834" i="46"/>
  <c r="A830" i="46"/>
  <c r="D826" i="46"/>
  <c r="D822" i="46"/>
  <c r="C818" i="46"/>
  <c r="E818" i="46"/>
  <c r="F818" i="46" s="1"/>
  <c r="A818" i="46"/>
  <c r="B818" i="46"/>
  <c r="D799" i="46"/>
  <c r="C799" i="46"/>
  <c r="C794" i="46"/>
  <c r="B794" i="46"/>
  <c r="D794" i="46"/>
  <c r="E794" i="46"/>
  <c r="F794" i="46" s="1"/>
  <c r="A790" i="46"/>
  <c r="C754" i="46"/>
  <c r="B754" i="46"/>
  <c r="D754" i="46"/>
  <c r="E754" i="46"/>
  <c r="F754" i="46" s="1"/>
  <c r="A746" i="46"/>
  <c r="A734" i="46"/>
  <c r="C728" i="46"/>
  <c r="B728" i="46"/>
  <c r="D728" i="46"/>
  <c r="C720" i="46"/>
  <c r="B720" i="46"/>
  <c r="D720" i="46"/>
  <c r="A694" i="46"/>
  <c r="A686" i="46"/>
  <c r="A682" i="46"/>
  <c r="A670" i="46"/>
  <c r="C640" i="46"/>
  <c r="D640" i="46"/>
  <c r="A613" i="46"/>
  <c r="C613" i="46"/>
  <c r="A597" i="46"/>
  <c r="C597" i="46"/>
  <c r="B581" i="46"/>
  <c r="A581" i="46"/>
  <c r="E581" i="46"/>
  <c r="F581" i="46" s="1"/>
  <c r="C425" i="46"/>
  <c r="B425" i="46"/>
  <c r="D425" i="46"/>
  <c r="E425" i="46"/>
  <c r="F425" i="46" s="1"/>
  <c r="A425" i="46"/>
  <c r="C406" i="46"/>
  <c r="A406" i="46"/>
  <c r="B406" i="46"/>
  <c r="E406" i="46"/>
  <c r="F406" i="46" s="1"/>
  <c r="C361" i="46"/>
  <c r="B361" i="46"/>
  <c r="D361" i="46"/>
  <c r="E361" i="46"/>
  <c r="F361" i="46" s="1"/>
  <c r="A361" i="46"/>
  <c r="A841" i="46"/>
  <c r="B814" i="46"/>
  <c r="A803" i="46"/>
  <c r="B802" i="46"/>
  <c r="B798" i="46"/>
  <c r="A787" i="46"/>
  <c r="B786" i="46"/>
  <c r="B782" i="46"/>
  <c r="B774" i="46"/>
  <c r="B766" i="46"/>
  <c r="B758" i="46"/>
  <c r="B750" i="46"/>
  <c r="B742" i="46"/>
  <c r="A738" i="46"/>
  <c r="B730" i="46"/>
  <c r="B726" i="46"/>
  <c r="B722" i="46"/>
  <c r="B714" i="46"/>
  <c r="B702" i="46"/>
  <c r="B698" i="46"/>
  <c r="A690" i="46"/>
  <c r="B674" i="46"/>
  <c r="B650" i="46"/>
  <c r="B646" i="46"/>
  <c r="A642" i="46"/>
  <c r="A638" i="46"/>
  <c r="A622" i="46"/>
  <c r="A618" i="46"/>
  <c r="A606" i="46"/>
  <c r="A602" i="46"/>
  <c r="A590" i="46"/>
  <c r="A586" i="46"/>
  <c r="A568" i="46"/>
  <c r="D568" i="46"/>
  <c r="A528" i="46"/>
  <c r="D528" i="46"/>
  <c r="D522" i="46"/>
  <c r="E522" i="46"/>
  <c r="F522" i="46" s="1"/>
  <c r="D506" i="46"/>
  <c r="E506" i="46"/>
  <c r="F506" i="46" s="1"/>
  <c r="D482" i="46"/>
  <c r="E482" i="46"/>
  <c r="F482" i="46" s="1"/>
  <c r="D474" i="46"/>
  <c r="E474" i="46"/>
  <c r="F474" i="46" s="1"/>
  <c r="C465" i="46"/>
  <c r="B465" i="46"/>
  <c r="E465" i="46"/>
  <c r="F465" i="46" s="1"/>
  <c r="C450" i="46"/>
  <c r="A450" i="46"/>
  <c r="E450" i="46"/>
  <c r="F450" i="46" s="1"/>
  <c r="C446" i="46"/>
  <c r="E446" i="46"/>
  <c r="F446" i="46" s="1"/>
  <c r="A446" i="46"/>
  <c r="C437" i="46"/>
  <c r="B437" i="46"/>
  <c r="E437" i="46"/>
  <c r="F437" i="46" s="1"/>
  <c r="C435" i="46"/>
  <c r="B435" i="46"/>
  <c r="C430" i="46"/>
  <c r="A430" i="46"/>
  <c r="E430" i="46"/>
  <c r="F430" i="46" s="1"/>
  <c r="C421" i="46"/>
  <c r="B421" i="46"/>
  <c r="D421" i="46"/>
  <c r="E421" i="46"/>
  <c r="F421" i="46" s="1"/>
  <c r="C418" i="46"/>
  <c r="A418" i="46"/>
  <c r="B418" i="46"/>
  <c r="E418" i="46"/>
  <c r="F418" i="46" s="1"/>
  <c r="C405" i="46"/>
  <c r="B405" i="46"/>
  <c r="D405" i="46"/>
  <c r="E405" i="46"/>
  <c r="F405" i="46" s="1"/>
  <c r="C402" i="46"/>
  <c r="A402" i="46"/>
  <c r="B402" i="46"/>
  <c r="E402" i="46"/>
  <c r="F402" i="46" s="1"/>
  <c r="C389" i="46"/>
  <c r="B389" i="46"/>
  <c r="D389" i="46"/>
  <c r="E389" i="46"/>
  <c r="F389" i="46" s="1"/>
  <c r="C386" i="46"/>
  <c r="A386" i="46"/>
  <c r="B386" i="46"/>
  <c r="E386" i="46"/>
  <c r="F386" i="46" s="1"/>
  <c r="C373" i="46"/>
  <c r="B373" i="46"/>
  <c r="D373" i="46"/>
  <c r="E373" i="46"/>
  <c r="F373" i="46" s="1"/>
  <c r="C370" i="46"/>
  <c r="A370" i="46"/>
  <c r="B370" i="46"/>
  <c r="E370" i="46"/>
  <c r="F370" i="46" s="1"/>
  <c r="B275" i="46"/>
  <c r="E275" i="46"/>
  <c r="F275" i="46" s="1"/>
  <c r="A275" i="46"/>
  <c r="C250" i="46"/>
  <c r="B250" i="46"/>
  <c r="A250" i="46"/>
  <c r="D250" i="46"/>
  <c r="E250" i="46"/>
  <c r="F250" i="46" s="1"/>
  <c r="C231" i="46"/>
  <c r="E231" i="46"/>
  <c r="F231" i="46" s="1"/>
  <c r="A231" i="46"/>
  <c r="B231" i="46"/>
  <c r="E166" i="46"/>
  <c r="F166" i="46" s="1"/>
  <c r="A166" i="46"/>
  <c r="C166" i="46"/>
  <c r="A814" i="46"/>
  <c r="A802" i="46"/>
  <c r="A798" i="46"/>
  <c r="A786" i="46"/>
  <c r="A782" i="46"/>
  <c r="A774" i="46"/>
  <c r="A766" i="46"/>
  <c r="A758" i="46"/>
  <c r="A750" i="46"/>
  <c r="A742" i="46"/>
  <c r="A730" i="46"/>
  <c r="A726" i="46"/>
  <c r="A722" i="46"/>
  <c r="A714" i="46"/>
  <c r="A702" i="46"/>
  <c r="A698" i="46"/>
  <c r="A674" i="46"/>
  <c r="A650" i="46"/>
  <c r="A646" i="46"/>
  <c r="C570" i="46"/>
  <c r="E570" i="46"/>
  <c r="F570" i="46" s="1"/>
  <c r="C562" i="46"/>
  <c r="B562" i="46"/>
  <c r="E562" i="46"/>
  <c r="F562" i="46" s="1"/>
  <c r="C558" i="46"/>
  <c r="B558" i="46"/>
  <c r="E558" i="46"/>
  <c r="F558" i="46" s="1"/>
  <c r="C554" i="46"/>
  <c r="B554" i="46"/>
  <c r="E554" i="46"/>
  <c r="F554" i="46" s="1"/>
  <c r="C550" i="46"/>
  <c r="B550" i="46"/>
  <c r="E550" i="46"/>
  <c r="F550" i="46" s="1"/>
  <c r="C546" i="46"/>
  <c r="B546" i="46"/>
  <c r="E546" i="46"/>
  <c r="F546" i="46" s="1"/>
  <c r="C542" i="46"/>
  <c r="B542" i="46"/>
  <c r="E542" i="46"/>
  <c r="F542" i="46" s="1"/>
  <c r="C538" i="46"/>
  <c r="B538" i="46"/>
  <c r="E538" i="46"/>
  <c r="F538" i="46" s="1"/>
  <c r="C534" i="46"/>
  <c r="B534" i="46"/>
  <c r="E534" i="46"/>
  <c r="F534" i="46" s="1"/>
  <c r="B528" i="46"/>
  <c r="C521" i="46"/>
  <c r="B521" i="46"/>
  <c r="E521" i="46"/>
  <c r="F521" i="46" s="1"/>
  <c r="C505" i="46"/>
  <c r="B505" i="46"/>
  <c r="E505" i="46"/>
  <c r="F505" i="46" s="1"/>
  <c r="C481" i="46"/>
  <c r="E481" i="46"/>
  <c r="F481" i="46" s="1"/>
  <c r="B481" i="46"/>
  <c r="C473" i="46"/>
  <c r="B473" i="46"/>
  <c r="E473" i="46"/>
  <c r="F473" i="46" s="1"/>
  <c r="D465" i="46"/>
  <c r="C461" i="46"/>
  <c r="E461" i="46"/>
  <c r="F461" i="46" s="1"/>
  <c r="B461" i="46"/>
  <c r="B450" i="46"/>
  <c r="B446" i="46"/>
  <c r="C439" i="46"/>
  <c r="B439" i="46"/>
  <c r="D437" i="46"/>
  <c r="C434" i="46"/>
  <c r="A434" i="46"/>
  <c r="E434" i="46"/>
  <c r="F434" i="46" s="1"/>
  <c r="B430" i="46"/>
  <c r="A421" i="46"/>
  <c r="C417" i="46"/>
  <c r="B417" i="46"/>
  <c r="D417" i="46"/>
  <c r="E417" i="46"/>
  <c r="F417" i="46" s="1"/>
  <c r="C414" i="46"/>
  <c r="A414" i="46"/>
  <c r="B414" i="46"/>
  <c r="E414" i="46"/>
  <c r="F414" i="46" s="1"/>
  <c r="A405" i="46"/>
  <c r="C401" i="46"/>
  <c r="B401" i="46"/>
  <c r="D401" i="46"/>
  <c r="E401" i="46"/>
  <c r="F401" i="46" s="1"/>
  <c r="C398" i="46"/>
  <c r="A398" i="46"/>
  <c r="B398" i="46"/>
  <c r="E398" i="46"/>
  <c r="F398" i="46" s="1"/>
  <c r="A389" i="46"/>
  <c r="C385" i="46"/>
  <c r="B385" i="46"/>
  <c r="D385" i="46"/>
  <c r="E385" i="46"/>
  <c r="F385" i="46" s="1"/>
  <c r="C382" i="46"/>
  <c r="A382" i="46"/>
  <c r="B382" i="46"/>
  <c r="E382" i="46"/>
  <c r="F382" i="46" s="1"/>
  <c r="A373" i="46"/>
  <c r="C369" i="46"/>
  <c r="B369" i="46"/>
  <c r="D369" i="46"/>
  <c r="E369" i="46"/>
  <c r="F369" i="46" s="1"/>
  <c r="C366" i="46"/>
  <c r="A366" i="46"/>
  <c r="B366" i="46"/>
  <c r="E366" i="46"/>
  <c r="F366" i="46" s="1"/>
  <c r="D353" i="46"/>
  <c r="A353" i="46"/>
  <c r="E353" i="46"/>
  <c r="F353" i="46" s="1"/>
  <c r="C351" i="46"/>
  <c r="D351" i="46"/>
  <c r="E351" i="46"/>
  <c r="F351" i="46" s="1"/>
  <c r="C346" i="46"/>
  <c r="D346" i="46"/>
  <c r="A327" i="46"/>
  <c r="C327" i="46"/>
  <c r="E327" i="46"/>
  <c r="F327" i="46" s="1"/>
  <c r="A323" i="46"/>
  <c r="E323" i="46"/>
  <c r="F323" i="46" s="1"/>
  <c r="A319" i="46"/>
  <c r="C319" i="46"/>
  <c r="E319" i="46"/>
  <c r="F319" i="46" s="1"/>
  <c r="C262" i="46"/>
  <c r="D262" i="46"/>
  <c r="A262" i="46"/>
  <c r="B262" i="46"/>
  <c r="E262" i="46"/>
  <c r="F262" i="46" s="1"/>
  <c r="C249" i="46"/>
  <c r="D249" i="46"/>
  <c r="B244" i="46"/>
  <c r="C244" i="46"/>
  <c r="C234" i="46"/>
  <c r="B234" i="46"/>
  <c r="A234" i="46"/>
  <c r="D234" i="46"/>
  <c r="E234" i="46"/>
  <c r="F234" i="46" s="1"/>
  <c r="E814" i="46"/>
  <c r="F814" i="46" s="1"/>
  <c r="C807" i="46"/>
  <c r="E803" i="46"/>
  <c r="F803" i="46" s="1"/>
  <c r="E802" i="46"/>
  <c r="F802" i="46" s="1"/>
  <c r="E798" i="46"/>
  <c r="F798" i="46" s="1"/>
  <c r="C791" i="46"/>
  <c r="E787" i="46"/>
  <c r="F787" i="46" s="1"/>
  <c r="E786" i="46"/>
  <c r="F786" i="46" s="1"/>
  <c r="E782" i="46"/>
  <c r="F782" i="46" s="1"/>
  <c r="A778" i="46"/>
  <c r="E774" i="46"/>
  <c r="F774" i="46" s="1"/>
  <c r="E766" i="46"/>
  <c r="F766" i="46" s="1"/>
  <c r="E758" i="46"/>
  <c r="F758" i="46" s="1"/>
  <c r="E750" i="46"/>
  <c r="F750" i="46" s="1"/>
  <c r="E742" i="46"/>
  <c r="F742" i="46" s="1"/>
  <c r="B740" i="46"/>
  <c r="D732" i="46"/>
  <c r="E730" i="46"/>
  <c r="F730" i="46" s="1"/>
  <c r="E726" i="46"/>
  <c r="F726" i="46" s="1"/>
  <c r="E722" i="46"/>
  <c r="F722" i="46" s="1"/>
  <c r="D716" i="46"/>
  <c r="E714" i="46"/>
  <c r="F714" i="46" s="1"/>
  <c r="C707" i="46"/>
  <c r="D704" i="46"/>
  <c r="E702" i="46"/>
  <c r="F702" i="46" s="1"/>
  <c r="B700" i="46"/>
  <c r="E698" i="46"/>
  <c r="F698" i="46" s="1"/>
  <c r="E691" i="46"/>
  <c r="F691" i="46" s="1"/>
  <c r="D690" i="46"/>
  <c r="E687" i="46"/>
  <c r="F687" i="46" s="1"/>
  <c r="C676" i="46"/>
  <c r="E674" i="46"/>
  <c r="F674" i="46" s="1"/>
  <c r="E667" i="46"/>
  <c r="F667" i="46" s="1"/>
  <c r="A658" i="46"/>
  <c r="A654" i="46"/>
  <c r="C652" i="46"/>
  <c r="E650" i="46"/>
  <c r="F650" i="46" s="1"/>
  <c r="E646" i="46"/>
  <c r="F646" i="46" s="1"/>
  <c r="D642" i="46"/>
  <c r="D638" i="46"/>
  <c r="D637" i="46"/>
  <c r="E631" i="46"/>
  <c r="F631" i="46" s="1"/>
  <c r="A626" i="46"/>
  <c r="B624" i="46"/>
  <c r="D622" i="46"/>
  <c r="C621" i="46"/>
  <c r="D618" i="46"/>
  <c r="A614" i="46"/>
  <c r="D612" i="46"/>
  <c r="A610" i="46"/>
  <c r="B608" i="46"/>
  <c r="D606" i="46"/>
  <c r="C605" i="46"/>
  <c r="D602" i="46"/>
  <c r="A598" i="46"/>
  <c r="D596" i="46"/>
  <c r="A594" i="46"/>
  <c r="B592" i="46"/>
  <c r="D590" i="46"/>
  <c r="C589" i="46"/>
  <c r="D586" i="46"/>
  <c r="A582" i="46"/>
  <c r="A578" i="46"/>
  <c r="A574" i="46"/>
  <c r="A572" i="46"/>
  <c r="D572" i="46"/>
  <c r="D570" i="46"/>
  <c r="A564" i="46"/>
  <c r="D564" i="46"/>
  <c r="D562" i="46"/>
  <c r="A560" i="46"/>
  <c r="D560" i="46"/>
  <c r="D558" i="46"/>
  <c r="A556" i="46"/>
  <c r="D556" i="46"/>
  <c r="D554" i="46"/>
  <c r="A552" i="46"/>
  <c r="D552" i="46"/>
  <c r="D550" i="46"/>
  <c r="A548" i="46"/>
  <c r="D548" i="46"/>
  <c r="D546" i="46"/>
  <c r="A544" i="46"/>
  <c r="D544" i="46"/>
  <c r="D542" i="46"/>
  <c r="A540" i="46"/>
  <c r="D540" i="46"/>
  <c r="D538" i="46"/>
  <c r="A536" i="46"/>
  <c r="D536" i="46"/>
  <c r="D534" i="46"/>
  <c r="C530" i="46"/>
  <c r="B530" i="46"/>
  <c r="E530" i="46"/>
  <c r="F530" i="46" s="1"/>
  <c r="D521" i="46"/>
  <c r="D514" i="46"/>
  <c r="E514" i="46"/>
  <c r="F514" i="46" s="1"/>
  <c r="D505" i="46"/>
  <c r="D498" i="46"/>
  <c r="E498" i="46"/>
  <c r="F498" i="46" s="1"/>
  <c r="D490" i="46"/>
  <c r="E490" i="46"/>
  <c r="F490" i="46" s="1"/>
  <c r="D481" i="46"/>
  <c r="D473" i="46"/>
  <c r="C466" i="46"/>
  <c r="A466" i="46"/>
  <c r="E466" i="46"/>
  <c r="F466" i="46" s="1"/>
  <c r="A465" i="46"/>
  <c r="B463" i="46"/>
  <c r="C463" i="46"/>
  <c r="D461" i="46"/>
  <c r="B459" i="46"/>
  <c r="C449" i="46"/>
  <c r="B449" i="46"/>
  <c r="E449" i="46"/>
  <c r="F449" i="46" s="1"/>
  <c r="C445" i="46"/>
  <c r="E445" i="46"/>
  <c r="F445" i="46" s="1"/>
  <c r="B445" i="46"/>
  <c r="C438" i="46"/>
  <c r="A438" i="46"/>
  <c r="E438" i="46"/>
  <c r="F438" i="46" s="1"/>
  <c r="A437" i="46"/>
  <c r="B434" i="46"/>
  <c r="C429" i="46"/>
  <c r="B429" i="46"/>
  <c r="D429" i="46"/>
  <c r="E429" i="46"/>
  <c r="F429" i="46" s="1"/>
  <c r="C426" i="46"/>
  <c r="A426" i="46"/>
  <c r="B426" i="46"/>
  <c r="E426" i="46"/>
  <c r="F426" i="46" s="1"/>
  <c r="A417" i="46"/>
  <c r="C413" i="46"/>
  <c r="B413" i="46"/>
  <c r="D413" i="46"/>
  <c r="E413" i="46"/>
  <c r="F413" i="46" s="1"/>
  <c r="C410" i="46"/>
  <c r="A410" i="46"/>
  <c r="B410" i="46"/>
  <c r="E410" i="46"/>
  <c r="F410" i="46" s="1"/>
  <c r="A401" i="46"/>
  <c r="C397" i="46"/>
  <c r="B397" i="46"/>
  <c r="D397" i="46"/>
  <c r="E397" i="46"/>
  <c r="F397" i="46" s="1"/>
  <c r="C394" i="46"/>
  <c r="A394" i="46"/>
  <c r="B394" i="46"/>
  <c r="E394" i="46"/>
  <c r="F394" i="46" s="1"/>
  <c r="A385" i="46"/>
  <c r="C381" i="46"/>
  <c r="B381" i="46"/>
  <c r="D381" i="46"/>
  <c r="E381" i="46"/>
  <c r="F381" i="46" s="1"/>
  <c r="C378" i="46"/>
  <c r="A378" i="46"/>
  <c r="B378" i="46"/>
  <c r="E378" i="46"/>
  <c r="F378" i="46" s="1"/>
  <c r="A369" i="46"/>
  <c r="C365" i="46"/>
  <c r="B365" i="46"/>
  <c r="D365" i="46"/>
  <c r="E365" i="46"/>
  <c r="F365" i="46" s="1"/>
  <c r="C362" i="46"/>
  <c r="A362" i="46"/>
  <c r="B362" i="46"/>
  <c r="E362" i="46"/>
  <c r="F362" i="46" s="1"/>
  <c r="A326" i="46"/>
  <c r="B326" i="46"/>
  <c r="D326" i="46"/>
  <c r="A318" i="46"/>
  <c r="B318" i="46"/>
  <c r="D318" i="46"/>
  <c r="A315" i="46"/>
  <c r="E315" i="46"/>
  <c r="F315" i="46" s="1"/>
  <c r="B311" i="46"/>
  <c r="A311" i="46"/>
  <c r="E311" i="46"/>
  <c r="F311" i="46" s="1"/>
  <c r="B295" i="46"/>
  <c r="A295" i="46"/>
  <c r="E295" i="46"/>
  <c r="F295" i="46" s="1"/>
  <c r="C258" i="46"/>
  <c r="B258" i="46"/>
  <c r="A258" i="46"/>
  <c r="D258" i="46"/>
  <c r="E258" i="46"/>
  <c r="F258" i="46" s="1"/>
  <c r="C233" i="46"/>
  <c r="D233" i="46"/>
  <c r="C224" i="46"/>
  <c r="B224" i="46"/>
  <c r="C216" i="46"/>
  <c r="D216" i="46"/>
  <c r="E216" i="46"/>
  <c r="F216" i="46" s="1"/>
  <c r="A525" i="46"/>
  <c r="D517" i="46"/>
  <c r="A509" i="46"/>
  <c r="D501" i="46"/>
  <c r="A493" i="46"/>
  <c r="D485" i="46"/>
  <c r="A477" i="46"/>
  <c r="D469" i="46"/>
  <c r="B458" i="46"/>
  <c r="D457" i="46"/>
  <c r="B454" i="46"/>
  <c r="D356" i="46"/>
  <c r="D352" i="46"/>
  <c r="A348" i="46"/>
  <c r="A345" i="46"/>
  <c r="B344" i="46"/>
  <c r="D343" i="46"/>
  <c r="A340" i="46"/>
  <c r="A336" i="46"/>
  <c r="D332" i="46"/>
  <c r="D328" i="46"/>
  <c r="D324" i="46"/>
  <c r="D320" i="46"/>
  <c r="D312" i="46"/>
  <c r="A304" i="46"/>
  <c r="B300" i="46"/>
  <c r="A299" i="46"/>
  <c r="A288" i="46"/>
  <c r="C280" i="46"/>
  <c r="B280" i="46"/>
  <c r="B279" i="46"/>
  <c r="A279" i="46"/>
  <c r="A270" i="46"/>
  <c r="D270" i="46"/>
  <c r="C251" i="46"/>
  <c r="A251" i="46"/>
  <c r="C235" i="46"/>
  <c r="A235" i="46"/>
  <c r="C212" i="46"/>
  <c r="E212" i="46"/>
  <c r="F212" i="46" s="1"/>
  <c r="E184" i="46"/>
  <c r="F184" i="46" s="1"/>
  <c r="C184" i="46"/>
  <c r="D184" i="46"/>
  <c r="C181" i="46"/>
  <c r="E181" i="46"/>
  <c r="F181" i="46" s="1"/>
  <c r="B181" i="46"/>
  <c r="D181" i="46"/>
  <c r="C177" i="46"/>
  <c r="E177" i="46"/>
  <c r="F177" i="46" s="1"/>
  <c r="B177" i="46"/>
  <c r="D177" i="46"/>
  <c r="C165" i="46"/>
  <c r="E165" i="46"/>
  <c r="F165" i="46" s="1"/>
  <c r="B165" i="46"/>
  <c r="D165" i="46"/>
  <c r="B150" i="46"/>
  <c r="E150" i="46"/>
  <c r="F150" i="46" s="1"/>
  <c r="A150" i="46"/>
  <c r="A344" i="46"/>
  <c r="B332" i="46"/>
  <c r="B328" i="46"/>
  <c r="A300" i="46"/>
  <c r="C284" i="46"/>
  <c r="A284" i="46"/>
  <c r="E280" i="46"/>
  <c r="F280" i="46" s="1"/>
  <c r="A274" i="46"/>
  <c r="B274" i="46"/>
  <c r="C272" i="46"/>
  <c r="E272" i="46"/>
  <c r="F272" i="46" s="1"/>
  <c r="B270" i="46"/>
  <c r="E267" i="46"/>
  <c r="F267" i="46" s="1"/>
  <c r="C213" i="46"/>
  <c r="B213" i="46"/>
  <c r="D213" i="46"/>
  <c r="D198" i="46"/>
  <c r="A198" i="46"/>
  <c r="C183" i="46"/>
  <c r="D183" i="46"/>
  <c r="A181" i="46"/>
  <c r="A177" i="46"/>
  <c r="E174" i="46"/>
  <c r="F174" i="46" s="1"/>
  <c r="A174" i="46"/>
  <c r="C174" i="46"/>
  <c r="A165" i="46"/>
  <c r="C155" i="46"/>
  <c r="D155" i="46"/>
  <c r="B155" i="46"/>
  <c r="A561" i="46"/>
  <c r="A557" i="46"/>
  <c r="A553" i="46"/>
  <c r="A549" i="46"/>
  <c r="A545" i="46"/>
  <c r="A541" i="46"/>
  <c r="A537" i="46"/>
  <c r="A517" i="46"/>
  <c r="D509" i="46"/>
  <c r="A501" i="46"/>
  <c r="A485" i="46"/>
  <c r="A469" i="46"/>
  <c r="A457" i="46"/>
  <c r="A453" i="46"/>
  <c r="A441" i="46"/>
  <c r="B427" i="46"/>
  <c r="B423" i="46"/>
  <c r="B419" i="46"/>
  <c r="B415" i="46"/>
  <c r="B411" i="46"/>
  <c r="B407" i="46"/>
  <c r="B403" i="46"/>
  <c r="B399" i="46"/>
  <c r="B395" i="46"/>
  <c r="B391" i="46"/>
  <c r="B387" i="46"/>
  <c r="B383" i="46"/>
  <c r="B379" i="46"/>
  <c r="B375" i="46"/>
  <c r="B371" i="46"/>
  <c r="B367" i="46"/>
  <c r="B363" i="46"/>
  <c r="E359" i="46"/>
  <c r="F359" i="46" s="1"/>
  <c r="A356" i="46"/>
  <c r="A352" i="46"/>
  <c r="E344" i="46"/>
  <c r="F344" i="46" s="1"/>
  <c r="E337" i="46"/>
  <c r="F337" i="46" s="1"/>
  <c r="E335" i="46"/>
  <c r="F335" i="46" s="1"/>
  <c r="A332" i="46"/>
  <c r="A328" i="46"/>
  <c r="A324" i="46"/>
  <c r="D322" i="46"/>
  <c r="A320" i="46"/>
  <c r="A316" i="46"/>
  <c r="D314" i="46"/>
  <c r="A312" i="46"/>
  <c r="A307" i="46"/>
  <c r="D304" i="46"/>
  <c r="E303" i="46"/>
  <c r="F303" i="46" s="1"/>
  <c r="B302" i="46"/>
  <c r="E300" i="46"/>
  <c r="F300" i="46" s="1"/>
  <c r="D298" i="46"/>
  <c r="A296" i="46"/>
  <c r="A291" i="46"/>
  <c r="D288" i="46"/>
  <c r="E287" i="46"/>
  <c r="F287" i="46" s="1"/>
  <c r="B286" i="46"/>
  <c r="E284" i="46"/>
  <c r="F284" i="46" s="1"/>
  <c r="E283" i="46"/>
  <c r="F283" i="46" s="1"/>
  <c r="D280" i="46"/>
  <c r="D274" i="46"/>
  <c r="D272" i="46"/>
  <c r="C266" i="46"/>
  <c r="E266" i="46"/>
  <c r="F266" i="46" s="1"/>
  <c r="D259" i="46"/>
  <c r="E259" i="46"/>
  <c r="F259" i="46" s="1"/>
  <c r="B251" i="46"/>
  <c r="C248" i="46"/>
  <c r="C246" i="46"/>
  <c r="E246" i="46"/>
  <c r="F246" i="46" s="1"/>
  <c r="B235" i="46"/>
  <c r="C232" i="46"/>
  <c r="C230" i="46"/>
  <c r="D230" i="46"/>
  <c r="E230" i="46"/>
  <c r="F230" i="46" s="1"/>
  <c r="D222" i="46"/>
  <c r="A222" i="46"/>
  <c r="D215" i="46"/>
  <c r="E213" i="46"/>
  <c r="F213" i="46" s="1"/>
  <c r="D210" i="46"/>
  <c r="E210" i="46"/>
  <c r="F210" i="46" s="1"/>
  <c r="A210" i="46"/>
  <c r="C210" i="46"/>
  <c r="C188" i="46"/>
  <c r="E188" i="46"/>
  <c r="F188" i="46" s="1"/>
  <c r="C173" i="46"/>
  <c r="E173" i="46"/>
  <c r="F173" i="46" s="1"/>
  <c r="B173" i="46"/>
  <c r="D173" i="46"/>
  <c r="C169" i="46"/>
  <c r="E169" i="46"/>
  <c r="F169" i="46" s="1"/>
  <c r="B169" i="46"/>
  <c r="D169" i="46"/>
  <c r="A268" i="46"/>
  <c r="A254" i="46"/>
  <c r="A242" i="46"/>
  <c r="A238" i="46"/>
  <c r="A226" i="46"/>
  <c r="B221" i="46"/>
  <c r="A218" i="46"/>
  <c r="B217" i="46"/>
  <c r="A197" i="46"/>
  <c r="A193" i="46"/>
  <c r="C192" i="46"/>
  <c r="B189" i="46"/>
  <c r="A186" i="46"/>
  <c r="B185" i="46"/>
  <c r="A153" i="46"/>
  <c r="B149" i="46"/>
  <c r="D145" i="46"/>
  <c r="D141" i="46"/>
  <c r="B135" i="46"/>
  <c r="A133" i="46"/>
  <c r="A130" i="46"/>
  <c r="B129" i="46"/>
  <c r="A123" i="46"/>
  <c r="C121" i="46"/>
  <c r="B120" i="46"/>
  <c r="A117" i="46"/>
  <c r="B100" i="46"/>
  <c r="B98" i="46"/>
  <c r="B92" i="46"/>
  <c r="B90" i="46"/>
  <c r="B84" i="46"/>
  <c r="B82" i="46"/>
  <c r="A221" i="46"/>
  <c r="A217" i="46"/>
  <c r="A189" i="46"/>
  <c r="A185" i="46"/>
  <c r="A149" i="46"/>
  <c r="B145" i="46"/>
  <c r="B141" i="46"/>
  <c r="A129" i="46"/>
  <c r="A126" i="46"/>
  <c r="B124" i="46"/>
  <c r="A122" i="46"/>
  <c r="A121" i="46"/>
  <c r="A118" i="46"/>
  <c r="E115" i="46"/>
  <c r="F115" i="46" s="1"/>
  <c r="D114" i="46"/>
  <c r="D112" i="46"/>
  <c r="D110" i="46"/>
  <c r="D108" i="46"/>
  <c r="D106" i="46"/>
  <c r="D104" i="46"/>
  <c r="D102" i="46"/>
  <c r="A101" i="46"/>
  <c r="D96" i="46"/>
  <c r="D94" i="46"/>
  <c r="A93" i="46"/>
  <c r="D88" i="46"/>
  <c r="D86" i="46"/>
  <c r="A85" i="46"/>
  <c r="D80" i="46"/>
  <c r="D78" i="46"/>
  <c r="A77" i="46"/>
  <c r="D72" i="46"/>
  <c r="E70" i="46"/>
  <c r="F70" i="46" s="1"/>
  <c r="C69" i="46"/>
  <c r="D68" i="46"/>
  <c r="E67" i="46"/>
  <c r="F67" i="46" s="1"/>
  <c r="D64" i="46"/>
  <c r="E63" i="46"/>
  <c r="F63" i="46" s="1"/>
  <c r="D62" i="46"/>
  <c r="D60" i="46"/>
  <c r="E59" i="46"/>
  <c r="F59" i="46" s="1"/>
  <c r="D58" i="46"/>
  <c r="D56" i="46"/>
  <c r="E55" i="46"/>
  <c r="F55" i="46" s="1"/>
  <c r="D54" i="46"/>
  <c r="D52" i="46"/>
  <c r="E51" i="46"/>
  <c r="F51" i="46" s="1"/>
  <c r="D50" i="46"/>
  <c r="D48" i="46"/>
  <c r="E47" i="46"/>
  <c r="F47" i="46" s="1"/>
  <c r="D46" i="46"/>
  <c r="D44" i="46"/>
  <c r="E43" i="46"/>
  <c r="F43" i="46" s="1"/>
  <c r="D42" i="46"/>
  <c r="D40" i="46"/>
  <c r="E39" i="46"/>
  <c r="F39" i="46" s="1"/>
  <c r="D38" i="46"/>
  <c r="D36" i="46"/>
  <c r="E35" i="46"/>
  <c r="F35" i="46" s="1"/>
  <c r="D34" i="46"/>
  <c r="D32" i="46"/>
  <c r="E31" i="46"/>
  <c r="F31" i="46" s="1"/>
  <c r="D30" i="46"/>
  <c r="D28" i="46"/>
  <c r="E27" i="46"/>
  <c r="F27" i="46" s="1"/>
  <c r="D26" i="46"/>
  <c r="D24" i="46"/>
  <c r="E23" i="46"/>
  <c r="F23" i="46" s="1"/>
  <c r="D22" i="46"/>
  <c r="E19" i="46"/>
  <c r="F19" i="46" s="1"/>
  <c r="D18" i="46"/>
  <c r="A145" i="46"/>
  <c r="A141" i="46"/>
  <c r="B80" i="46"/>
  <c r="B78" i="46"/>
  <c r="B72" i="46"/>
  <c r="D70" i="46"/>
  <c r="A69" i="46"/>
  <c r="B68" i="46"/>
  <c r="D67" i="46"/>
  <c r="B64" i="46"/>
  <c r="D63" i="46"/>
  <c r="B60" i="46"/>
  <c r="D59" i="46"/>
  <c r="B56" i="46"/>
  <c r="D55" i="46"/>
  <c r="B52" i="46"/>
  <c r="D51" i="46"/>
  <c r="B48" i="46"/>
  <c r="D47" i="46"/>
  <c r="B44" i="46"/>
  <c r="D43" i="46"/>
  <c r="B40" i="46"/>
  <c r="D39" i="46"/>
  <c r="B36" i="46"/>
  <c r="D35" i="46"/>
  <c r="B32" i="46"/>
  <c r="D31" i="46"/>
  <c r="B28" i="46"/>
  <c r="D27" i="46"/>
  <c r="B24" i="46"/>
  <c r="D23" i="46"/>
  <c r="B20" i="46"/>
  <c r="D19" i="46"/>
  <c r="D16" i="46"/>
  <c r="E15" i="46"/>
  <c r="F15" i="46" s="1"/>
  <c r="D14" i="46"/>
  <c r="A205" i="46"/>
  <c r="A201" i="46"/>
  <c r="B197" i="46"/>
  <c r="A194" i="46"/>
  <c r="B193" i="46"/>
  <c r="D189" i="46"/>
  <c r="C186" i="46"/>
  <c r="D185" i="46"/>
  <c r="B179" i="46"/>
  <c r="B171" i="46"/>
  <c r="B163" i="46"/>
  <c r="A161" i="46"/>
  <c r="B159" i="46"/>
  <c r="A157" i="46"/>
  <c r="A154" i="46"/>
  <c r="B153" i="46"/>
  <c r="D149" i="46"/>
  <c r="E145" i="46"/>
  <c r="F145" i="46" s="1"/>
  <c r="E141" i="46"/>
  <c r="F141" i="46" s="1"/>
  <c r="B139" i="46"/>
  <c r="A137" i="46"/>
  <c r="D135" i="46"/>
  <c r="A134" i="46"/>
  <c r="B133" i="46"/>
  <c r="E130" i="46"/>
  <c r="F130" i="46" s="1"/>
  <c r="D129" i="46"/>
  <c r="D125" i="46"/>
  <c r="E123" i="46"/>
  <c r="F123" i="46" s="1"/>
  <c r="D120" i="46"/>
  <c r="E117" i="46"/>
  <c r="F117" i="46" s="1"/>
  <c r="D100" i="46"/>
  <c r="D98" i="46"/>
  <c r="D92" i="46"/>
  <c r="D90" i="46"/>
  <c r="D84" i="46"/>
  <c r="D82" i="46"/>
  <c r="B70" i="46"/>
  <c r="A68" i="46"/>
  <c r="A67" i="46"/>
  <c r="A64" i="46"/>
  <c r="A63" i="46"/>
  <c r="A60" i="46"/>
  <c r="A59" i="46"/>
  <c r="A56" i="46"/>
  <c r="A55" i="46"/>
  <c r="A52" i="46"/>
  <c r="A51" i="46"/>
  <c r="A48" i="46"/>
  <c r="A47" i="46"/>
  <c r="A44" i="46"/>
  <c r="A43" i="46"/>
  <c r="A40" i="46"/>
  <c r="A39" i="46"/>
  <c r="A36" i="46"/>
  <c r="A35" i="46"/>
  <c r="A32" i="46"/>
  <c r="A31" i="46"/>
  <c r="A28" i="46"/>
  <c r="A27" i="46"/>
  <c r="A24" i="46"/>
  <c r="A23" i="46"/>
  <c r="A20" i="46"/>
  <c r="A19" i="46"/>
  <c r="B16" i="46"/>
  <c r="D15" i="46"/>
  <c r="E14" i="46"/>
  <c r="F14" i="46" s="1"/>
  <c r="B871" i="46"/>
  <c r="E870" i="46"/>
  <c r="F870" i="46" s="1"/>
  <c r="A870" i="46"/>
  <c r="C868" i="46"/>
  <c r="B867" i="46"/>
  <c r="E866" i="46"/>
  <c r="F866" i="46" s="1"/>
  <c r="A866" i="46"/>
  <c r="C864" i="46"/>
  <c r="B863" i="46"/>
  <c r="E862" i="46"/>
  <c r="F862" i="46" s="1"/>
  <c r="A862" i="46"/>
  <c r="C860" i="46"/>
  <c r="B859" i="46"/>
  <c r="E858" i="46"/>
  <c r="F858" i="46" s="1"/>
  <c r="A858" i="46"/>
  <c r="C856" i="46"/>
  <c r="B855" i="46"/>
  <c r="E854" i="46"/>
  <c r="F854" i="46" s="1"/>
  <c r="A854" i="46"/>
  <c r="C852" i="46"/>
  <c r="B851" i="46"/>
  <c r="E850" i="46"/>
  <c r="F850" i="46" s="1"/>
  <c r="A850" i="46"/>
  <c r="C848" i="46"/>
  <c r="B847" i="46"/>
  <c r="E846" i="46"/>
  <c r="F846" i="46" s="1"/>
  <c r="A846" i="46"/>
  <c r="C844" i="46"/>
  <c r="B843" i="46"/>
  <c r="E842" i="46"/>
  <c r="F842" i="46" s="1"/>
  <c r="A842" i="46"/>
  <c r="C840" i="46"/>
  <c r="A839" i="46"/>
  <c r="E837" i="46"/>
  <c r="F837" i="46" s="1"/>
  <c r="A836" i="46"/>
  <c r="E836" i="46"/>
  <c r="F836" i="46" s="1"/>
  <c r="B836" i="46"/>
  <c r="D832" i="46"/>
  <c r="A831" i="46"/>
  <c r="E829" i="46"/>
  <c r="F829" i="46" s="1"/>
  <c r="A828" i="46"/>
  <c r="E828" i="46"/>
  <c r="F828" i="46" s="1"/>
  <c r="B828" i="46"/>
  <c r="D824" i="46"/>
  <c r="A823" i="46"/>
  <c r="E821" i="46"/>
  <c r="F821" i="46" s="1"/>
  <c r="A820" i="46"/>
  <c r="E820" i="46"/>
  <c r="F820" i="46" s="1"/>
  <c r="B820" i="46"/>
  <c r="D816" i="46"/>
  <c r="A815" i="46"/>
  <c r="E813" i="46"/>
  <c r="F813" i="46" s="1"/>
  <c r="A812" i="46"/>
  <c r="E812" i="46"/>
  <c r="F812" i="46" s="1"/>
  <c r="B812" i="46"/>
  <c r="D808" i="46"/>
  <c r="A807" i="46"/>
  <c r="E805" i="46"/>
  <c r="F805" i="46" s="1"/>
  <c r="A804" i="46"/>
  <c r="E804" i="46"/>
  <c r="F804" i="46" s="1"/>
  <c r="B804" i="46"/>
  <c r="D800" i="46"/>
  <c r="A799" i="46"/>
  <c r="E797" i="46"/>
  <c r="F797" i="46" s="1"/>
  <c r="A796" i="46"/>
  <c r="E796" i="46"/>
  <c r="F796" i="46" s="1"/>
  <c r="B796" i="46"/>
  <c r="D792" i="46"/>
  <c r="A791" i="46"/>
  <c r="E789" i="46"/>
  <c r="F789" i="46" s="1"/>
  <c r="A788" i="46"/>
  <c r="E788" i="46"/>
  <c r="F788" i="46" s="1"/>
  <c r="B788" i="46"/>
  <c r="D784" i="46"/>
  <c r="A783" i="46"/>
  <c r="E781" i="46"/>
  <c r="F781" i="46" s="1"/>
  <c r="A780" i="46"/>
  <c r="E780" i="46"/>
  <c r="F780" i="46" s="1"/>
  <c r="B780" i="46"/>
  <c r="D776" i="46"/>
  <c r="E775" i="46"/>
  <c r="F775" i="46" s="1"/>
  <c r="B773" i="46"/>
  <c r="C773" i="46"/>
  <c r="A772" i="46"/>
  <c r="E772" i="46"/>
  <c r="F772" i="46" s="1"/>
  <c r="D772" i="46"/>
  <c r="D771" i="46"/>
  <c r="A771" i="46"/>
  <c r="C769" i="46"/>
  <c r="E767" i="46"/>
  <c r="F767" i="46" s="1"/>
  <c r="B765" i="46"/>
  <c r="C765" i="46"/>
  <c r="A764" i="46"/>
  <c r="E764" i="46"/>
  <c r="F764" i="46" s="1"/>
  <c r="D764" i="46"/>
  <c r="D763" i="46"/>
  <c r="A763" i="46"/>
  <c r="C761" i="46"/>
  <c r="E759" i="46"/>
  <c r="F759" i="46" s="1"/>
  <c r="B757" i="46"/>
  <c r="C757" i="46"/>
  <c r="A756" i="46"/>
  <c r="E756" i="46"/>
  <c r="F756" i="46" s="1"/>
  <c r="D756" i="46"/>
  <c r="D755" i="46"/>
  <c r="A755" i="46"/>
  <c r="C753" i="46"/>
  <c r="E751" i="46"/>
  <c r="F751" i="46" s="1"/>
  <c r="B749" i="46"/>
  <c r="C749" i="46"/>
  <c r="A748" i="46"/>
  <c r="E748" i="46"/>
  <c r="F748" i="46" s="1"/>
  <c r="D748" i="46"/>
  <c r="D747" i="46"/>
  <c r="A747" i="46"/>
  <c r="C745" i="46"/>
  <c r="E743" i="46"/>
  <c r="F743" i="46" s="1"/>
  <c r="D741" i="46"/>
  <c r="B741" i="46"/>
  <c r="A741" i="46"/>
  <c r="E739" i="46"/>
  <c r="F739" i="46" s="1"/>
  <c r="D737" i="46"/>
  <c r="B737" i="46"/>
  <c r="E737" i="46"/>
  <c r="F737" i="46" s="1"/>
  <c r="E733" i="46"/>
  <c r="F733" i="46" s="1"/>
  <c r="C729" i="46"/>
  <c r="B715" i="46"/>
  <c r="D715" i="46"/>
  <c r="E715" i="46"/>
  <c r="F715" i="46" s="1"/>
  <c r="A715" i="46"/>
  <c r="D713" i="46"/>
  <c r="B713" i="46"/>
  <c r="A713" i="46"/>
  <c r="E713" i="46"/>
  <c r="F713" i="46" s="1"/>
  <c r="D679" i="46"/>
  <c r="A679" i="46"/>
  <c r="C679" i="46"/>
  <c r="B679" i="46"/>
  <c r="E679" i="46"/>
  <c r="F679" i="46" s="1"/>
  <c r="E871" i="46"/>
  <c r="F871" i="46" s="1"/>
  <c r="A871" i="46"/>
  <c r="D870" i="46"/>
  <c r="F868" i="46"/>
  <c r="E867" i="46"/>
  <c r="F867" i="46" s="1"/>
  <c r="A867" i="46"/>
  <c r="D866" i="46"/>
  <c r="E863" i="46"/>
  <c r="F863" i="46" s="1"/>
  <c r="A863" i="46"/>
  <c r="D862" i="46"/>
  <c r="E859" i="46"/>
  <c r="F859" i="46" s="1"/>
  <c r="A859" i="46"/>
  <c r="D858" i="46"/>
  <c r="E855" i="46"/>
  <c r="F855" i="46" s="1"/>
  <c r="A855" i="46"/>
  <c r="D854" i="46"/>
  <c r="E851" i="46"/>
  <c r="F851" i="46" s="1"/>
  <c r="A851" i="46"/>
  <c r="D850" i="46"/>
  <c r="E847" i="46"/>
  <c r="F847" i="46" s="1"/>
  <c r="A847" i="46"/>
  <c r="D846" i="46"/>
  <c r="E843" i="46"/>
  <c r="F843" i="46" s="1"/>
  <c r="A843" i="46"/>
  <c r="D842" i="46"/>
  <c r="E839" i="46"/>
  <c r="F839" i="46" s="1"/>
  <c r="B835" i="46"/>
  <c r="B833" i="46"/>
  <c r="A833" i="46"/>
  <c r="E831" i="46"/>
  <c r="F831" i="46" s="1"/>
  <c r="B827" i="46"/>
  <c r="B825" i="46"/>
  <c r="A825" i="46"/>
  <c r="E823" i="46"/>
  <c r="F823" i="46" s="1"/>
  <c r="B819" i="46"/>
  <c r="B817" i="46"/>
  <c r="A817" i="46"/>
  <c r="E815" i="46"/>
  <c r="F815" i="46" s="1"/>
  <c r="B811" i="46"/>
  <c r="B809" i="46"/>
  <c r="A809" i="46"/>
  <c r="E807" i="46"/>
  <c r="F807" i="46" s="1"/>
  <c r="B803" i="46"/>
  <c r="B801" i="46"/>
  <c r="A801" i="46"/>
  <c r="E799" i="46"/>
  <c r="F799" i="46" s="1"/>
  <c r="B795" i="46"/>
  <c r="B793" i="46"/>
  <c r="A793" i="46"/>
  <c r="E791" i="46"/>
  <c r="F791" i="46" s="1"/>
  <c r="B787" i="46"/>
  <c r="B785" i="46"/>
  <c r="A785" i="46"/>
  <c r="E783" i="46"/>
  <c r="F783" i="46" s="1"/>
  <c r="B779" i="46"/>
  <c r="B777" i="46"/>
  <c r="A777" i="46"/>
  <c r="E773" i="46"/>
  <c r="F773" i="46" s="1"/>
  <c r="E771" i="46"/>
  <c r="F771" i="46" s="1"/>
  <c r="E765" i="46"/>
  <c r="F765" i="46" s="1"/>
  <c r="E763" i="46"/>
  <c r="F763" i="46" s="1"/>
  <c r="E757" i="46"/>
  <c r="F757" i="46" s="1"/>
  <c r="E755" i="46"/>
  <c r="F755" i="46" s="1"/>
  <c r="E749" i="46"/>
  <c r="F749" i="46" s="1"/>
  <c r="E747" i="46"/>
  <c r="F747" i="46" s="1"/>
  <c r="E741" i="46"/>
  <c r="F741" i="46" s="1"/>
  <c r="C737" i="46"/>
  <c r="B727" i="46"/>
  <c r="D727" i="46"/>
  <c r="E727" i="46"/>
  <c r="F727" i="46" s="1"/>
  <c r="B723" i="46"/>
  <c r="D723" i="46"/>
  <c r="A723" i="46"/>
  <c r="C715" i="46"/>
  <c r="C713" i="46"/>
  <c r="B711" i="46"/>
  <c r="D711" i="46"/>
  <c r="A711" i="46"/>
  <c r="C711" i="46"/>
  <c r="E711" i="46"/>
  <c r="F711" i="46" s="1"/>
  <c r="D705" i="46"/>
  <c r="B705" i="46"/>
  <c r="A705" i="46"/>
  <c r="C705" i="46"/>
  <c r="E705" i="46"/>
  <c r="F705" i="46" s="1"/>
  <c r="B703" i="46"/>
  <c r="D703" i="46"/>
  <c r="A703" i="46"/>
  <c r="C703" i="46"/>
  <c r="E703" i="46"/>
  <c r="F703" i="46" s="1"/>
  <c r="D697" i="46"/>
  <c r="B697" i="46"/>
  <c r="A697" i="46"/>
  <c r="C697" i="46"/>
  <c r="E697" i="46"/>
  <c r="F697" i="46" s="1"/>
  <c r="B695" i="46"/>
  <c r="D695" i="46"/>
  <c r="A695" i="46"/>
  <c r="C695" i="46"/>
  <c r="E695" i="46"/>
  <c r="F695" i="46" s="1"/>
  <c r="C870" i="46"/>
  <c r="C866" i="46"/>
  <c r="C862" i="46"/>
  <c r="C858" i="46"/>
  <c r="C854" i="46"/>
  <c r="C850" i="46"/>
  <c r="C846" i="46"/>
  <c r="C842" i="46"/>
  <c r="A832" i="46"/>
  <c r="E832" i="46"/>
  <c r="F832" i="46" s="1"/>
  <c r="B832" i="46"/>
  <c r="A824" i="46"/>
  <c r="E824" i="46"/>
  <c r="F824" i="46" s="1"/>
  <c r="B824" i="46"/>
  <c r="A816" i="46"/>
  <c r="E816" i="46"/>
  <c r="F816" i="46" s="1"/>
  <c r="B816" i="46"/>
  <c r="A808" i="46"/>
  <c r="E808" i="46"/>
  <c r="F808" i="46" s="1"/>
  <c r="B808" i="46"/>
  <c r="A800" i="46"/>
  <c r="E800" i="46"/>
  <c r="F800" i="46" s="1"/>
  <c r="B800" i="46"/>
  <c r="A792" i="46"/>
  <c r="E792" i="46"/>
  <c r="F792" i="46" s="1"/>
  <c r="B792" i="46"/>
  <c r="A784" i="46"/>
  <c r="E784" i="46"/>
  <c r="F784" i="46" s="1"/>
  <c r="B784" i="46"/>
  <c r="A776" i="46"/>
  <c r="E776" i="46"/>
  <c r="F776" i="46" s="1"/>
  <c r="B776" i="46"/>
  <c r="D775" i="46"/>
  <c r="C775" i="46"/>
  <c r="A775" i="46"/>
  <c r="B769" i="46"/>
  <c r="E769" i="46"/>
  <c r="F769" i="46" s="1"/>
  <c r="D767" i="46"/>
  <c r="C767" i="46"/>
  <c r="A767" i="46"/>
  <c r="B761" i="46"/>
  <c r="E761" i="46"/>
  <c r="F761" i="46" s="1"/>
  <c r="D759" i="46"/>
  <c r="C759" i="46"/>
  <c r="A759" i="46"/>
  <c r="B753" i="46"/>
  <c r="E753" i="46"/>
  <c r="F753" i="46" s="1"/>
  <c r="D751" i="46"/>
  <c r="C751" i="46"/>
  <c r="A751" i="46"/>
  <c r="B745" i="46"/>
  <c r="E745" i="46"/>
  <c r="F745" i="46" s="1"/>
  <c r="D743" i="46"/>
  <c r="C743" i="46"/>
  <c r="A743" i="46"/>
  <c r="B735" i="46"/>
  <c r="D735" i="46"/>
  <c r="E735" i="46"/>
  <c r="F735" i="46" s="1"/>
  <c r="B731" i="46"/>
  <c r="D731" i="46"/>
  <c r="A731" i="46"/>
  <c r="D725" i="46"/>
  <c r="B725" i="46"/>
  <c r="A725" i="46"/>
  <c r="D721" i="46"/>
  <c r="B721" i="46"/>
  <c r="A721" i="46"/>
  <c r="E721" i="46"/>
  <c r="F721" i="46" s="1"/>
  <c r="B689" i="46"/>
  <c r="C689" i="46"/>
  <c r="E689" i="46"/>
  <c r="F689" i="46" s="1"/>
  <c r="A689" i="46"/>
  <c r="D689" i="46"/>
  <c r="B839" i="46"/>
  <c r="B837" i="46"/>
  <c r="A837" i="46"/>
  <c r="B831" i="46"/>
  <c r="B829" i="46"/>
  <c r="A829" i="46"/>
  <c r="B823" i="46"/>
  <c r="B821" i="46"/>
  <c r="A821" i="46"/>
  <c r="B815" i="46"/>
  <c r="B813" i="46"/>
  <c r="A813" i="46"/>
  <c r="B807" i="46"/>
  <c r="B805" i="46"/>
  <c r="A805" i="46"/>
  <c r="B799" i="46"/>
  <c r="B797" i="46"/>
  <c r="A797" i="46"/>
  <c r="B791" i="46"/>
  <c r="B789" i="46"/>
  <c r="A789" i="46"/>
  <c r="B783" i="46"/>
  <c r="B781" i="46"/>
  <c r="A781" i="46"/>
  <c r="C780" i="46"/>
  <c r="D769" i="46"/>
  <c r="D761" i="46"/>
  <c r="D753" i="46"/>
  <c r="D745" i="46"/>
  <c r="B739" i="46"/>
  <c r="D739" i="46"/>
  <c r="A739" i="46"/>
  <c r="C735" i="46"/>
  <c r="D733" i="46"/>
  <c r="B733" i="46"/>
  <c r="A733" i="46"/>
  <c r="E731" i="46"/>
  <c r="F731" i="46" s="1"/>
  <c r="D729" i="46"/>
  <c r="B729" i="46"/>
  <c r="E729" i="46"/>
  <c r="F729" i="46" s="1"/>
  <c r="E725" i="46"/>
  <c r="F725" i="46" s="1"/>
  <c r="C721" i="46"/>
  <c r="B719" i="46"/>
  <c r="D719" i="46"/>
  <c r="A719" i="46"/>
  <c r="E719" i="46"/>
  <c r="F719" i="46" s="1"/>
  <c r="D717" i="46"/>
  <c r="B717" i="46"/>
  <c r="E717" i="46"/>
  <c r="F717" i="46" s="1"/>
  <c r="A717" i="46"/>
  <c r="A768" i="46"/>
  <c r="E768" i="46"/>
  <c r="F768" i="46" s="1"/>
  <c r="B768" i="46"/>
  <c r="A760" i="46"/>
  <c r="E760" i="46"/>
  <c r="F760" i="46" s="1"/>
  <c r="B760" i="46"/>
  <c r="A752" i="46"/>
  <c r="E752" i="46"/>
  <c r="F752" i="46" s="1"/>
  <c r="B752" i="46"/>
  <c r="A744" i="46"/>
  <c r="E744" i="46"/>
  <c r="F744" i="46" s="1"/>
  <c r="B744" i="46"/>
  <c r="D683" i="46"/>
  <c r="C683" i="46"/>
  <c r="A683" i="46"/>
  <c r="B681" i="46"/>
  <c r="C681" i="46"/>
  <c r="E681" i="46"/>
  <c r="F681" i="46" s="1"/>
  <c r="D677" i="46"/>
  <c r="D671" i="46"/>
  <c r="A671" i="46"/>
  <c r="C671" i="46"/>
  <c r="B669" i="46"/>
  <c r="E669" i="46"/>
  <c r="F669" i="46" s="1"/>
  <c r="C669" i="46"/>
  <c r="D571" i="46"/>
  <c r="A571" i="46"/>
  <c r="E571" i="46"/>
  <c r="F571" i="46" s="1"/>
  <c r="B571" i="46"/>
  <c r="C571" i="46"/>
  <c r="D555" i="46"/>
  <c r="A555" i="46"/>
  <c r="E555" i="46"/>
  <c r="F555" i="46" s="1"/>
  <c r="B555" i="46"/>
  <c r="C555" i="46"/>
  <c r="D539" i="46"/>
  <c r="A539" i="46"/>
  <c r="E539" i="46"/>
  <c r="F539" i="46" s="1"/>
  <c r="B539" i="46"/>
  <c r="C539" i="46"/>
  <c r="D709" i="46"/>
  <c r="B709" i="46"/>
  <c r="B707" i="46"/>
  <c r="D707" i="46"/>
  <c r="D701" i="46"/>
  <c r="B701" i="46"/>
  <c r="B699" i="46"/>
  <c r="D699" i="46"/>
  <c r="D693" i="46"/>
  <c r="B693" i="46"/>
  <c r="B691" i="46"/>
  <c r="D691" i="46"/>
  <c r="D675" i="46"/>
  <c r="C675" i="46"/>
  <c r="A675" i="46"/>
  <c r="B673" i="46"/>
  <c r="C673" i="46"/>
  <c r="E673" i="46"/>
  <c r="F673" i="46" s="1"/>
  <c r="D663" i="46"/>
  <c r="A663" i="46"/>
  <c r="C663" i="46"/>
  <c r="B657" i="46"/>
  <c r="C657" i="46"/>
  <c r="D657" i="46"/>
  <c r="E657" i="46"/>
  <c r="F657" i="46" s="1"/>
  <c r="B649" i="46"/>
  <c r="C649" i="46"/>
  <c r="D649" i="46"/>
  <c r="E649" i="46"/>
  <c r="F649" i="46" s="1"/>
  <c r="B641" i="46"/>
  <c r="C641" i="46"/>
  <c r="D641" i="46"/>
  <c r="E641" i="46"/>
  <c r="F641" i="46" s="1"/>
  <c r="B633" i="46"/>
  <c r="C633" i="46"/>
  <c r="D633" i="46"/>
  <c r="E633" i="46"/>
  <c r="F633" i="46" s="1"/>
  <c r="B625" i="46"/>
  <c r="D625" i="46"/>
  <c r="A625" i="46"/>
  <c r="C625" i="46"/>
  <c r="E625" i="46"/>
  <c r="F625" i="46" s="1"/>
  <c r="D623" i="46"/>
  <c r="B623" i="46"/>
  <c r="A623" i="46"/>
  <c r="C623" i="46"/>
  <c r="E623" i="46"/>
  <c r="F623" i="46" s="1"/>
  <c r="B617" i="46"/>
  <c r="D617" i="46"/>
  <c r="A617" i="46"/>
  <c r="C617" i="46"/>
  <c r="E617" i="46"/>
  <c r="F617" i="46" s="1"/>
  <c r="D615" i="46"/>
  <c r="B615" i="46"/>
  <c r="A615" i="46"/>
  <c r="C615" i="46"/>
  <c r="E615" i="46"/>
  <c r="F615" i="46" s="1"/>
  <c r="B609" i="46"/>
  <c r="D609" i="46"/>
  <c r="A609" i="46"/>
  <c r="C609" i="46"/>
  <c r="E609" i="46"/>
  <c r="F609" i="46" s="1"/>
  <c r="D607" i="46"/>
  <c r="B607" i="46"/>
  <c r="A607" i="46"/>
  <c r="C607" i="46"/>
  <c r="E607" i="46"/>
  <c r="F607" i="46" s="1"/>
  <c r="B601" i="46"/>
  <c r="D601" i="46"/>
  <c r="A601" i="46"/>
  <c r="C601" i="46"/>
  <c r="E601" i="46"/>
  <c r="F601" i="46" s="1"/>
  <c r="D599" i="46"/>
  <c r="B599" i="46"/>
  <c r="A599" i="46"/>
  <c r="C599" i="46"/>
  <c r="E599" i="46"/>
  <c r="F599" i="46" s="1"/>
  <c r="B593" i="46"/>
  <c r="D593" i="46"/>
  <c r="A593" i="46"/>
  <c r="C593" i="46"/>
  <c r="E593" i="46"/>
  <c r="F593" i="46" s="1"/>
  <c r="D591" i="46"/>
  <c r="B591" i="46"/>
  <c r="A591" i="46"/>
  <c r="C591" i="46"/>
  <c r="E591" i="46"/>
  <c r="F591" i="46" s="1"/>
  <c r="B585" i="46"/>
  <c r="D585" i="46"/>
  <c r="A585" i="46"/>
  <c r="C585" i="46"/>
  <c r="E585" i="46"/>
  <c r="F585" i="46" s="1"/>
  <c r="D583" i="46"/>
  <c r="B583" i="46"/>
  <c r="A583" i="46"/>
  <c r="C583" i="46"/>
  <c r="E583" i="46"/>
  <c r="F583" i="46" s="1"/>
  <c r="E709" i="46"/>
  <c r="F709" i="46" s="1"/>
  <c r="E707" i="46"/>
  <c r="F707" i="46" s="1"/>
  <c r="E701" i="46"/>
  <c r="F701" i="46" s="1"/>
  <c r="E699" i="46"/>
  <c r="F699" i="46" s="1"/>
  <c r="E693" i="46"/>
  <c r="F693" i="46" s="1"/>
  <c r="D687" i="46"/>
  <c r="A687" i="46"/>
  <c r="C687" i="46"/>
  <c r="B685" i="46"/>
  <c r="E685" i="46"/>
  <c r="F685" i="46" s="1"/>
  <c r="C685" i="46"/>
  <c r="E675" i="46"/>
  <c r="F675" i="46" s="1"/>
  <c r="D667" i="46"/>
  <c r="C667" i="46"/>
  <c r="A667" i="46"/>
  <c r="B665" i="46"/>
  <c r="C665" i="46"/>
  <c r="E665" i="46"/>
  <c r="F665" i="46" s="1"/>
  <c r="E663" i="46"/>
  <c r="F663" i="46" s="1"/>
  <c r="D659" i="46"/>
  <c r="C659" i="46"/>
  <c r="E659" i="46"/>
  <c r="F659" i="46" s="1"/>
  <c r="A659" i="46"/>
  <c r="D651" i="46"/>
  <c r="C651" i="46"/>
  <c r="E651" i="46"/>
  <c r="F651" i="46" s="1"/>
  <c r="A651" i="46"/>
  <c r="D643" i="46"/>
  <c r="C643" i="46"/>
  <c r="E643" i="46"/>
  <c r="F643" i="46" s="1"/>
  <c r="A643" i="46"/>
  <c r="D635" i="46"/>
  <c r="C635" i="46"/>
  <c r="E635" i="46"/>
  <c r="F635" i="46" s="1"/>
  <c r="A635" i="46"/>
  <c r="D627" i="46"/>
  <c r="C627" i="46"/>
  <c r="E627" i="46"/>
  <c r="F627" i="46" s="1"/>
  <c r="A627" i="46"/>
  <c r="D579" i="46"/>
  <c r="A579" i="46"/>
  <c r="E579" i="46"/>
  <c r="F579" i="46" s="1"/>
  <c r="B579" i="46"/>
  <c r="C579" i="46"/>
  <c r="D563" i="46"/>
  <c r="A563" i="46"/>
  <c r="E563" i="46"/>
  <c r="F563" i="46" s="1"/>
  <c r="B563" i="46"/>
  <c r="C563" i="46"/>
  <c r="D547" i="46"/>
  <c r="A547" i="46"/>
  <c r="E547" i="46"/>
  <c r="F547" i="46" s="1"/>
  <c r="B547" i="46"/>
  <c r="C547" i="46"/>
  <c r="D531" i="46"/>
  <c r="A531" i="46"/>
  <c r="E531" i="46"/>
  <c r="F531" i="46" s="1"/>
  <c r="B531" i="46"/>
  <c r="C531" i="46"/>
  <c r="B677" i="46"/>
  <c r="E677" i="46"/>
  <c r="F677" i="46" s="1"/>
  <c r="C677" i="46"/>
  <c r="D518" i="46"/>
  <c r="C518" i="46"/>
  <c r="E518" i="46"/>
  <c r="F518" i="46" s="1"/>
  <c r="A518" i="46"/>
  <c r="B518" i="46"/>
  <c r="D510" i="46"/>
  <c r="C510" i="46"/>
  <c r="E510" i="46"/>
  <c r="F510" i="46" s="1"/>
  <c r="A510" i="46"/>
  <c r="D502" i="46"/>
  <c r="C502" i="46"/>
  <c r="E502" i="46"/>
  <c r="F502" i="46" s="1"/>
  <c r="A502" i="46"/>
  <c r="D494" i="46"/>
  <c r="C494" i="46"/>
  <c r="E494" i="46"/>
  <c r="F494" i="46" s="1"/>
  <c r="A494" i="46"/>
  <c r="D486" i="46"/>
  <c r="C486" i="46"/>
  <c r="E486" i="46"/>
  <c r="F486" i="46" s="1"/>
  <c r="A486" i="46"/>
  <c r="D478" i="46"/>
  <c r="C478" i="46"/>
  <c r="E478" i="46"/>
  <c r="F478" i="46" s="1"/>
  <c r="A478" i="46"/>
  <c r="C470" i="46"/>
  <c r="D470" i="46"/>
  <c r="B470" i="46"/>
  <c r="E470" i="46"/>
  <c r="F470" i="46" s="1"/>
  <c r="D455" i="46"/>
  <c r="A455" i="46"/>
  <c r="E455" i="46"/>
  <c r="F455" i="46" s="1"/>
  <c r="B455" i="46"/>
  <c r="C455" i="46"/>
  <c r="E740" i="46"/>
  <c r="F740" i="46" s="1"/>
  <c r="A740" i="46"/>
  <c r="E736" i="46"/>
  <c r="F736" i="46" s="1"/>
  <c r="A736" i="46"/>
  <c r="E732" i="46"/>
  <c r="F732" i="46" s="1"/>
  <c r="A732" i="46"/>
  <c r="E728" i="46"/>
  <c r="F728" i="46" s="1"/>
  <c r="A728" i="46"/>
  <c r="E724" i="46"/>
  <c r="F724" i="46" s="1"/>
  <c r="A724" i="46"/>
  <c r="E720" i="46"/>
  <c r="F720" i="46" s="1"/>
  <c r="A720" i="46"/>
  <c r="E716" i="46"/>
  <c r="F716" i="46" s="1"/>
  <c r="A716" i="46"/>
  <c r="E712" i="46"/>
  <c r="F712" i="46" s="1"/>
  <c r="A712" i="46"/>
  <c r="E708" i="46"/>
  <c r="F708" i="46" s="1"/>
  <c r="A708" i="46"/>
  <c r="E704" i="46"/>
  <c r="F704" i="46" s="1"/>
  <c r="A704" i="46"/>
  <c r="E700" i="46"/>
  <c r="F700" i="46" s="1"/>
  <c r="A700" i="46"/>
  <c r="E696" i="46"/>
  <c r="F696" i="46" s="1"/>
  <c r="A696" i="46"/>
  <c r="E692" i="46"/>
  <c r="F692" i="46" s="1"/>
  <c r="A692" i="46"/>
  <c r="A688" i="46"/>
  <c r="E688" i="46"/>
  <c r="F688" i="46" s="1"/>
  <c r="B688" i="46"/>
  <c r="A680" i="46"/>
  <c r="E680" i="46"/>
  <c r="F680" i="46" s="1"/>
  <c r="B680" i="46"/>
  <c r="A672" i="46"/>
  <c r="E672" i="46"/>
  <c r="F672" i="46" s="1"/>
  <c r="B672" i="46"/>
  <c r="A664" i="46"/>
  <c r="E664" i="46"/>
  <c r="F664" i="46" s="1"/>
  <c r="B664" i="46"/>
  <c r="A656" i="46"/>
  <c r="E656" i="46"/>
  <c r="F656" i="46" s="1"/>
  <c r="B656" i="46"/>
  <c r="C655" i="46"/>
  <c r="A648" i="46"/>
  <c r="E648" i="46"/>
  <c r="F648" i="46" s="1"/>
  <c r="B648" i="46"/>
  <c r="C647" i="46"/>
  <c r="A640" i="46"/>
  <c r="E640" i="46"/>
  <c r="F640" i="46" s="1"/>
  <c r="B640" i="46"/>
  <c r="C639" i="46"/>
  <c r="A632" i="46"/>
  <c r="E632" i="46"/>
  <c r="F632" i="46" s="1"/>
  <c r="B632" i="46"/>
  <c r="C631" i="46"/>
  <c r="B510" i="46"/>
  <c r="B502" i="46"/>
  <c r="B494" i="46"/>
  <c r="B486" i="46"/>
  <c r="B478" i="46"/>
  <c r="A470" i="46"/>
  <c r="B661" i="46"/>
  <c r="A661" i="46"/>
  <c r="B655" i="46"/>
  <c r="B653" i="46"/>
  <c r="A653" i="46"/>
  <c r="B647" i="46"/>
  <c r="B645" i="46"/>
  <c r="A645" i="46"/>
  <c r="B639" i="46"/>
  <c r="B637" i="46"/>
  <c r="A637" i="46"/>
  <c r="B631" i="46"/>
  <c r="B629" i="46"/>
  <c r="A629" i="46"/>
  <c r="B621" i="46"/>
  <c r="D621" i="46"/>
  <c r="D619" i="46"/>
  <c r="B619" i="46"/>
  <c r="B613" i="46"/>
  <c r="D613" i="46"/>
  <c r="D611" i="46"/>
  <c r="B611" i="46"/>
  <c r="B605" i="46"/>
  <c r="D605" i="46"/>
  <c r="D603" i="46"/>
  <c r="B603" i="46"/>
  <c r="B597" i="46"/>
  <c r="D597" i="46"/>
  <c r="D595" i="46"/>
  <c r="B595" i="46"/>
  <c r="B589" i="46"/>
  <c r="D589" i="46"/>
  <c r="D587" i="46"/>
  <c r="B587" i="46"/>
  <c r="D575" i="46"/>
  <c r="A575" i="46"/>
  <c r="E575" i="46"/>
  <c r="F575" i="46" s="1"/>
  <c r="B575" i="46"/>
  <c r="D567" i="46"/>
  <c r="A567" i="46"/>
  <c r="E567" i="46"/>
  <c r="F567" i="46" s="1"/>
  <c r="B567" i="46"/>
  <c r="D559" i="46"/>
  <c r="A559" i="46"/>
  <c r="E559" i="46"/>
  <c r="F559" i="46" s="1"/>
  <c r="B559" i="46"/>
  <c r="D551" i="46"/>
  <c r="A551" i="46"/>
  <c r="E551" i="46"/>
  <c r="F551" i="46" s="1"/>
  <c r="B551" i="46"/>
  <c r="D543" i="46"/>
  <c r="A543" i="46"/>
  <c r="E543" i="46"/>
  <c r="F543" i="46" s="1"/>
  <c r="B543" i="46"/>
  <c r="D535" i="46"/>
  <c r="A535" i="46"/>
  <c r="E535" i="46"/>
  <c r="F535" i="46" s="1"/>
  <c r="B535" i="46"/>
  <c r="D527" i="46"/>
  <c r="A527" i="46"/>
  <c r="E527" i="46"/>
  <c r="F527" i="46" s="1"/>
  <c r="B527" i="46"/>
  <c r="A444" i="46"/>
  <c r="E444" i="46"/>
  <c r="F444" i="46" s="1"/>
  <c r="B444" i="46"/>
  <c r="C444" i="46"/>
  <c r="D444" i="46"/>
  <c r="D436" i="46"/>
  <c r="A436" i="46"/>
  <c r="E436" i="46"/>
  <c r="F436" i="46" s="1"/>
  <c r="B436" i="46"/>
  <c r="C436" i="46"/>
  <c r="D428" i="46"/>
  <c r="A428" i="46"/>
  <c r="E428" i="46"/>
  <c r="F428" i="46" s="1"/>
  <c r="B428" i="46"/>
  <c r="C428" i="46"/>
  <c r="D420" i="46"/>
  <c r="A420" i="46"/>
  <c r="E420" i="46"/>
  <c r="F420" i="46" s="1"/>
  <c r="B420" i="46"/>
  <c r="C420" i="46"/>
  <c r="D412" i="46"/>
  <c r="A412" i="46"/>
  <c r="E412" i="46"/>
  <c r="F412" i="46" s="1"/>
  <c r="B412" i="46"/>
  <c r="C412" i="46"/>
  <c r="D404" i="46"/>
  <c r="A404" i="46"/>
  <c r="E404" i="46"/>
  <c r="F404" i="46" s="1"/>
  <c r="B404" i="46"/>
  <c r="C404" i="46"/>
  <c r="D396" i="46"/>
  <c r="A396" i="46"/>
  <c r="E396" i="46"/>
  <c r="F396" i="46" s="1"/>
  <c r="B396" i="46"/>
  <c r="C396" i="46"/>
  <c r="D388" i="46"/>
  <c r="A388" i="46"/>
  <c r="E388" i="46"/>
  <c r="F388" i="46" s="1"/>
  <c r="B388" i="46"/>
  <c r="C388" i="46"/>
  <c r="D380" i="46"/>
  <c r="A380" i="46"/>
  <c r="E380" i="46"/>
  <c r="F380" i="46" s="1"/>
  <c r="B380" i="46"/>
  <c r="C380" i="46"/>
  <c r="D372" i="46"/>
  <c r="A372" i="46"/>
  <c r="E372" i="46"/>
  <c r="F372" i="46" s="1"/>
  <c r="B372" i="46"/>
  <c r="C372" i="46"/>
  <c r="A684" i="46"/>
  <c r="E684" i="46"/>
  <c r="F684" i="46" s="1"/>
  <c r="B684" i="46"/>
  <c r="A676" i="46"/>
  <c r="E676" i="46"/>
  <c r="F676" i="46" s="1"/>
  <c r="B676" i="46"/>
  <c r="A668" i="46"/>
  <c r="E668" i="46"/>
  <c r="F668" i="46" s="1"/>
  <c r="B668" i="46"/>
  <c r="E661" i="46"/>
  <c r="F661" i="46" s="1"/>
  <c r="A660" i="46"/>
  <c r="E660" i="46"/>
  <c r="F660" i="46" s="1"/>
  <c r="B660" i="46"/>
  <c r="A655" i="46"/>
  <c r="E653" i="46"/>
  <c r="F653" i="46" s="1"/>
  <c r="A652" i="46"/>
  <c r="E652" i="46"/>
  <c r="F652" i="46" s="1"/>
  <c r="B652" i="46"/>
  <c r="A647" i="46"/>
  <c r="E645" i="46"/>
  <c r="F645" i="46" s="1"/>
  <c r="A644" i="46"/>
  <c r="E644" i="46"/>
  <c r="F644" i="46" s="1"/>
  <c r="B644" i="46"/>
  <c r="A639" i="46"/>
  <c r="E637" i="46"/>
  <c r="F637" i="46" s="1"/>
  <c r="A636" i="46"/>
  <c r="E636" i="46"/>
  <c r="F636" i="46" s="1"/>
  <c r="B636" i="46"/>
  <c r="A631" i="46"/>
  <c r="E629" i="46"/>
  <c r="F629" i="46" s="1"/>
  <c r="A628" i="46"/>
  <c r="E628" i="46"/>
  <c r="F628" i="46" s="1"/>
  <c r="B628" i="46"/>
  <c r="E621" i="46"/>
  <c r="F621" i="46" s="1"/>
  <c r="E619" i="46"/>
  <c r="F619" i="46" s="1"/>
  <c r="E613" i="46"/>
  <c r="F613" i="46" s="1"/>
  <c r="E611" i="46"/>
  <c r="F611" i="46" s="1"/>
  <c r="E605" i="46"/>
  <c r="F605" i="46" s="1"/>
  <c r="E603" i="46"/>
  <c r="F603" i="46" s="1"/>
  <c r="E597" i="46"/>
  <c r="F597" i="46" s="1"/>
  <c r="E595" i="46"/>
  <c r="F595" i="46" s="1"/>
  <c r="E589" i="46"/>
  <c r="F589" i="46" s="1"/>
  <c r="E587" i="46"/>
  <c r="F587" i="46" s="1"/>
  <c r="C575" i="46"/>
  <c r="C567" i="46"/>
  <c r="C559" i="46"/>
  <c r="C551" i="46"/>
  <c r="C543" i="46"/>
  <c r="C535" i="46"/>
  <c r="C527" i="46"/>
  <c r="B524" i="46"/>
  <c r="C524" i="46"/>
  <c r="D524" i="46"/>
  <c r="E524" i="46"/>
  <c r="F524" i="46" s="1"/>
  <c r="B516" i="46"/>
  <c r="C516" i="46"/>
  <c r="D516" i="46"/>
  <c r="E516" i="46"/>
  <c r="F516" i="46" s="1"/>
  <c r="B508" i="46"/>
  <c r="C508" i="46"/>
  <c r="D508" i="46"/>
  <c r="E508" i="46"/>
  <c r="F508" i="46" s="1"/>
  <c r="B500" i="46"/>
  <c r="C500" i="46"/>
  <c r="D500" i="46"/>
  <c r="E500" i="46"/>
  <c r="F500" i="46" s="1"/>
  <c r="B492" i="46"/>
  <c r="C492" i="46"/>
  <c r="D492" i="46"/>
  <c r="E492" i="46"/>
  <c r="F492" i="46" s="1"/>
  <c r="B484" i="46"/>
  <c r="C484" i="46"/>
  <c r="D484" i="46"/>
  <c r="E484" i="46"/>
  <c r="F484" i="46" s="1"/>
  <c r="B476" i="46"/>
  <c r="C476" i="46"/>
  <c r="D476" i="46"/>
  <c r="E476" i="46"/>
  <c r="F476" i="46" s="1"/>
  <c r="A460" i="46"/>
  <c r="E460" i="46"/>
  <c r="F460" i="46" s="1"/>
  <c r="B460" i="46"/>
  <c r="C460" i="46"/>
  <c r="D460" i="46"/>
  <c r="D364" i="46"/>
  <c r="A364" i="46"/>
  <c r="E364" i="46"/>
  <c r="F364" i="46" s="1"/>
  <c r="B364" i="46"/>
  <c r="B355" i="46"/>
  <c r="C355" i="46"/>
  <c r="D355" i="46"/>
  <c r="E355" i="46"/>
  <c r="F355" i="46" s="1"/>
  <c r="D333" i="46"/>
  <c r="C333" i="46"/>
  <c r="E333" i="46"/>
  <c r="F333" i="46" s="1"/>
  <c r="A333" i="46"/>
  <c r="D263" i="46"/>
  <c r="C263" i="46"/>
  <c r="E263" i="46"/>
  <c r="F263" i="46" s="1"/>
  <c r="A263" i="46"/>
  <c r="B263" i="46"/>
  <c r="D240" i="46"/>
  <c r="A240" i="46"/>
  <c r="E240" i="46"/>
  <c r="F240" i="46" s="1"/>
  <c r="B240" i="46"/>
  <c r="C240" i="46"/>
  <c r="D65" i="46"/>
  <c r="A65" i="46"/>
  <c r="E65" i="46"/>
  <c r="F65" i="46" s="1"/>
  <c r="B65" i="46"/>
  <c r="C65" i="46"/>
  <c r="D61" i="46"/>
  <c r="A61" i="46"/>
  <c r="E61" i="46"/>
  <c r="F61" i="46" s="1"/>
  <c r="B61" i="46"/>
  <c r="C61" i="46"/>
  <c r="D45" i="46"/>
  <c r="A45" i="46"/>
  <c r="E45" i="46"/>
  <c r="F45" i="46" s="1"/>
  <c r="B45" i="46"/>
  <c r="C45" i="46"/>
  <c r="D29" i="46"/>
  <c r="A29" i="46"/>
  <c r="E29" i="46"/>
  <c r="F29" i="46" s="1"/>
  <c r="B29" i="46"/>
  <c r="C29" i="46"/>
  <c r="C624" i="46"/>
  <c r="C620" i="46"/>
  <c r="C616" i="46"/>
  <c r="C612" i="46"/>
  <c r="C608" i="46"/>
  <c r="C604" i="46"/>
  <c r="C600" i="46"/>
  <c r="C596" i="46"/>
  <c r="C592" i="46"/>
  <c r="C588" i="46"/>
  <c r="C584" i="46"/>
  <c r="D581" i="46"/>
  <c r="C580" i="46"/>
  <c r="D577" i="46"/>
  <c r="C576" i="46"/>
  <c r="D573" i="46"/>
  <c r="C572" i="46"/>
  <c r="D569" i="46"/>
  <c r="C568" i="46"/>
  <c r="D565" i="46"/>
  <c r="C564" i="46"/>
  <c r="D561" i="46"/>
  <c r="C560" i="46"/>
  <c r="D557" i="46"/>
  <c r="C556" i="46"/>
  <c r="D553" i="46"/>
  <c r="C552" i="46"/>
  <c r="D549" i="46"/>
  <c r="C548" i="46"/>
  <c r="D545" i="46"/>
  <c r="C544" i="46"/>
  <c r="D541" i="46"/>
  <c r="C540" i="46"/>
  <c r="D537" i="46"/>
  <c r="C536" i="46"/>
  <c r="D533" i="46"/>
  <c r="C532" i="46"/>
  <c r="D529" i="46"/>
  <c r="C528" i="46"/>
  <c r="A523" i="46"/>
  <c r="E523" i="46"/>
  <c r="F523" i="46" s="1"/>
  <c r="B523" i="46"/>
  <c r="C522" i="46"/>
  <c r="A515" i="46"/>
  <c r="E515" i="46"/>
  <c r="F515" i="46" s="1"/>
  <c r="B515" i="46"/>
  <c r="C514" i="46"/>
  <c r="A507" i="46"/>
  <c r="E507" i="46"/>
  <c r="F507" i="46" s="1"/>
  <c r="B507" i="46"/>
  <c r="C506" i="46"/>
  <c r="A499" i="46"/>
  <c r="E499" i="46"/>
  <c r="F499" i="46" s="1"/>
  <c r="B499" i="46"/>
  <c r="C498" i="46"/>
  <c r="A491" i="46"/>
  <c r="E491" i="46"/>
  <c r="F491" i="46" s="1"/>
  <c r="B491" i="46"/>
  <c r="C490" i="46"/>
  <c r="A483" i="46"/>
  <c r="E483" i="46"/>
  <c r="F483" i="46" s="1"/>
  <c r="B483" i="46"/>
  <c r="C482" i="46"/>
  <c r="A475" i="46"/>
  <c r="E475" i="46"/>
  <c r="F475" i="46" s="1"/>
  <c r="B475" i="46"/>
  <c r="C474" i="46"/>
  <c r="D467" i="46"/>
  <c r="A467" i="46"/>
  <c r="E467" i="46"/>
  <c r="F467" i="46" s="1"/>
  <c r="A456" i="46"/>
  <c r="E456" i="46"/>
  <c r="F456" i="46" s="1"/>
  <c r="B456" i="46"/>
  <c r="D451" i="46"/>
  <c r="A451" i="46"/>
  <c r="E451" i="46"/>
  <c r="F451" i="46" s="1"/>
  <c r="A440" i="46"/>
  <c r="E440" i="46"/>
  <c r="F440" i="46" s="1"/>
  <c r="B440" i="46"/>
  <c r="C364" i="46"/>
  <c r="D357" i="46"/>
  <c r="C357" i="46"/>
  <c r="E357" i="46"/>
  <c r="F357" i="46" s="1"/>
  <c r="A357" i="46"/>
  <c r="A355" i="46"/>
  <c r="B347" i="46"/>
  <c r="C347" i="46"/>
  <c r="D347" i="46"/>
  <c r="E347" i="46"/>
  <c r="F347" i="46" s="1"/>
  <c r="B333" i="46"/>
  <c r="C581" i="46"/>
  <c r="C577" i="46"/>
  <c r="C573" i="46"/>
  <c r="C569" i="46"/>
  <c r="C565" i="46"/>
  <c r="C561" i="46"/>
  <c r="C557" i="46"/>
  <c r="C553" i="46"/>
  <c r="C549" i="46"/>
  <c r="C545" i="46"/>
  <c r="C541" i="46"/>
  <c r="C537" i="46"/>
  <c r="C533" i="46"/>
  <c r="C529" i="46"/>
  <c r="B522" i="46"/>
  <c r="B520" i="46"/>
  <c r="A520" i="46"/>
  <c r="B514" i="46"/>
  <c r="B512" i="46"/>
  <c r="A512" i="46"/>
  <c r="B506" i="46"/>
  <c r="B504" i="46"/>
  <c r="A504" i="46"/>
  <c r="B498" i="46"/>
  <c r="B496" i="46"/>
  <c r="A496" i="46"/>
  <c r="B490" i="46"/>
  <c r="B488" i="46"/>
  <c r="A488" i="46"/>
  <c r="B482" i="46"/>
  <c r="B480" i="46"/>
  <c r="A480" i="46"/>
  <c r="B474" i="46"/>
  <c r="B472" i="46"/>
  <c r="A472" i="46"/>
  <c r="A468" i="46"/>
  <c r="E468" i="46"/>
  <c r="F468" i="46" s="1"/>
  <c r="B468" i="46"/>
  <c r="D463" i="46"/>
  <c r="A463" i="46"/>
  <c r="E463" i="46"/>
  <c r="F463" i="46" s="1"/>
  <c r="A452" i="46"/>
  <c r="E452" i="46"/>
  <c r="F452" i="46" s="1"/>
  <c r="B452" i="46"/>
  <c r="D447" i="46"/>
  <c r="A447" i="46"/>
  <c r="E447" i="46"/>
  <c r="F447" i="46" s="1"/>
  <c r="D432" i="46"/>
  <c r="A432" i="46"/>
  <c r="E432" i="46"/>
  <c r="F432" i="46" s="1"/>
  <c r="B432" i="46"/>
  <c r="D424" i="46"/>
  <c r="A424" i="46"/>
  <c r="E424" i="46"/>
  <c r="F424" i="46" s="1"/>
  <c r="B424" i="46"/>
  <c r="D416" i="46"/>
  <c r="A416" i="46"/>
  <c r="E416" i="46"/>
  <c r="F416" i="46" s="1"/>
  <c r="B416" i="46"/>
  <c r="D408" i="46"/>
  <c r="A408" i="46"/>
  <c r="E408" i="46"/>
  <c r="F408" i="46" s="1"/>
  <c r="B408" i="46"/>
  <c r="D400" i="46"/>
  <c r="A400" i="46"/>
  <c r="E400" i="46"/>
  <c r="F400" i="46" s="1"/>
  <c r="B400" i="46"/>
  <c r="D392" i="46"/>
  <c r="A392" i="46"/>
  <c r="E392" i="46"/>
  <c r="F392" i="46" s="1"/>
  <c r="B392" i="46"/>
  <c r="D384" i="46"/>
  <c r="A384" i="46"/>
  <c r="E384" i="46"/>
  <c r="F384" i="46" s="1"/>
  <c r="B384" i="46"/>
  <c r="D376" i="46"/>
  <c r="A376" i="46"/>
  <c r="E376" i="46"/>
  <c r="F376" i="46" s="1"/>
  <c r="B376" i="46"/>
  <c r="D368" i="46"/>
  <c r="A368" i="46"/>
  <c r="E368" i="46"/>
  <c r="F368" i="46" s="1"/>
  <c r="B368" i="46"/>
  <c r="C360" i="46"/>
  <c r="D360" i="46"/>
  <c r="E360" i="46"/>
  <c r="F360" i="46" s="1"/>
  <c r="A360" i="46"/>
  <c r="B357" i="46"/>
  <c r="D349" i="46"/>
  <c r="C349" i="46"/>
  <c r="E349" i="46"/>
  <c r="F349" i="46" s="1"/>
  <c r="A349" i="46"/>
  <c r="B339" i="46"/>
  <c r="C339" i="46"/>
  <c r="D339" i="46"/>
  <c r="E339" i="46"/>
  <c r="F339" i="46" s="1"/>
  <c r="C255" i="46"/>
  <c r="D255" i="46"/>
  <c r="B255" i="46"/>
  <c r="E255" i="46"/>
  <c r="F255" i="46" s="1"/>
  <c r="A255" i="46"/>
  <c r="E624" i="46"/>
  <c r="F624" i="46" s="1"/>
  <c r="E620" i="46"/>
  <c r="F620" i="46" s="1"/>
  <c r="E616" i="46"/>
  <c r="F616" i="46" s="1"/>
  <c r="E612" i="46"/>
  <c r="F612" i="46" s="1"/>
  <c r="E608" i="46"/>
  <c r="F608" i="46" s="1"/>
  <c r="E604" i="46"/>
  <c r="F604" i="46" s="1"/>
  <c r="E600" i="46"/>
  <c r="F600" i="46" s="1"/>
  <c r="E596" i="46"/>
  <c r="F596" i="46" s="1"/>
  <c r="E592" i="46"/>
  <c r="F592" i="46" s="1"/>
  <c r="E588" i="46"/>
  <c r="F588" i="46" s="1"/>
  <c r="E584" i="46"/>
  <c r="F584" i="46" s="1"/>
  <c r="E580" i="46"/>
  <c r="F580" i="46" s="1"/>
  <c r="E576" i="46"/>
  <c r="F576" i="46" s="1"/>
  <c r="E572" i="46"/>
  <c r="F572" i="46" s="1"/>
  <c r="E568" i="46"/>
  <c r="F568" i="46" s="1"/>
  <c r="E564" i="46"/>
  <c r="F564" i="46" s="1"/>
  <c r="E560" i="46"/>
  <c r="F560" i="46" s="1"/>
  <c r="E556" i="46"/>
  <c r="F556" i="46" s="1"/>
  <c r="E552" i="46"/>
  <c r="F552" i="46" s="1"/>
  <c r="E548" i="46"/>
  <c r="F548" i="46" s="1"/>
  <c r="E544" i="46"/>
  <c r="F544" i="46" s="1"/>
  <c r="E540" i="46"/>
  <c r="F540" i="46" s="1"/>
  <c r="E536" i="46"/>
  <c r="F536" i="46" s="1"/>
  <c r="E532" i="46"/>
  <c r="F532" i="46" s="1"/>
  <c r="E528" i="46"/>
  <c r="F528" i="46" s="1"/>
  <c r="D523" i="46"/>
  <c r="A522" i="46"/>
  <c r="E520" i="46"/>
  <c r="F520" i="46" s="1"/>
  <c r="A519" i="46"/>
  <c r="E519" i="46"/>
  <c r="F519" i="46" s="1"/>
  <c r="B519" i="46"/>
  <c r="D515" i="46"/>
  <c r="A514" i="46"/>
  <c r="E512" i="46"/>
  <c r="F512" i="46" s="1"/>
  <c r="A511" i="46"/>
  <c r="E511" i="46"/>
  <c r="F511" i="46" s="1"/>
  <c r="B511" i="46"/>
  <c r="D507" i="46"/>
  <c r="A506" i="46"/>
  <c r="E504" i="46"/>
  <c r="F504" i="46" s="1"/>
  <c r="A503" i="46"/>
  <c r="E503" i="46"/>
  <c r="F503" i="46" s="1"/>
  <c r="B503" i="46"/>
  <c r="D499" i="46"/>
  <c r="A498" i="46"/>
  <c r="E496" i="46"/>
  <c r="F496" i="46" s="1"/>
  <c r="A495" i="46"/>
  <c r="E495" i="46"/>
  <c r="F495" i="46" s="1"/>
  <c r="B495" i="46"/>
  <c r="D491" i="46"/>
  <c r="A490" i="46"/>
  <c r="E488" i="46"/>
  <c r="F488" i="46" s="1"/>
  <c r="A487" i="46"/>
  <c r="E487" i="46"/>
  <c r="F487" i="46" s="1"/>
  <c r="B487" i="46"/>
  <c r="D483" i="46"/>
  <c r="A482" i="46"/>
  <c r="E480" i="46"/>
  <c r="F480" i="46" s="1"/>
  <c r="A479" i="46"/>
  <c r="E479" i="46"/>
  <c r="F479" i="46" s="1"/>
  <c r="B479" i="46"/>
  <c r="D475" i="46"/>
  <c r="A474" i="46"/>
  <c r="E472" i="46"/>
  <c r="F472" i="46" s="1"/>
  <c r="A471" i="46"/>
  <c r="E471" i="46"/>
  <c r="F471" i="46" s="1"/>
  <c r="B471" i="46"/>
  <c r="D468" i="46"/>
  <c r="C467" i="46"/>
  <c r="A464" i="46"/>
  <c r="E464" i="46"/>
  <c r="F464" i="46" s="1"/>
  <c r="B464" i="46"/>
  <c r="D459" i="46"/>
  <c r="A459" i="46"/>
  <c r="E459" i="46"/>
  <c r="F459" i="46" s="1"/>
  <c r="C456" i="46"/>
  <c r="D452" i="46"/>
  <c r="C451" i="46"/>
  <c r="A448" i="46"/>
  <c r="E448" i="46"/>
  <c r="F448" i="46" s="1"/>
  <c r="B448" i="46"/>
  <c r="D443" i="46"/>
  <c r="A443" i="46"/>
  <c r="E443" i="46"/>
  <c r="F443" i="46" s="1"/>
  <c r="C440" i="46"/>
  <c r="C432" i="46"/>
  <c r="C424" i="46"/>
  <c r="C416" i="46"/>
  <c r="C408" i="46"/>
  <c r="C400" i="46"/>
  <c r="C392" i="46"/>
  <c r="C384" i="46"/>
  <c r="C376" i="46"/>
  <c r="C368" i="46"/>
  <c r="B360" i="46"/>
  <c r="B349" i="46"/>
  <c r="D341" i="46"/>
  <c r="C341" i="46"/>
  <c r="E341" i="46"/>
  <c r="F341" i="46" s="1"/>
  <c r="A341" i="46"/>
  <c r="A339" i="46"/>
  <c r="B331" i="46"/>
  <c r="C331" i="46"/>
  <c r="D331" i="46"/>
  <c r="E331" i="46"/>
  <c r="F331" i="46" s="1"/>
  <c r="D466" i="46"/>
  <c r="D462" i="46"/>
  <c r="D458" i="46"/>
  <c r="D454" i="46"/>
  <c r="D450" i="46"/>
  <c r="D446" i="46"/>
  <c r="D442" i="46"/>
  <c r="E439" i="46"/>
  <c r="F439" i="46" s="1"/>
  <c r="A439" i="46"/>
  <c r="D438" i="46"/>
  <c r="E435" i="46"/>
  <c r="F435" i="46" s="1"/>
  <c r="A435" i="46"/>
  <c r="D434" i="46"/>
  <c r="E431" i="46"/>
  <c r="F431" i="46" s="1"/>
  <c r="A431" i="46"/>
  <c r="D430" i="46"/>
  <c r="E427" i="46"/>
  <c r="F427" i="46" s="1"/>
  <c r="A427" i="46"/>
  <c r="D426" i="46"/>
  <c r="E423" i="46"/>
  <c r="F423" i="46" s="1"/>
  <c r="A423" i="46"/>
  <c r="D422" i="46"/>
  <c r="E419" i="46"/>
  <c r="F419" i="46" s="1"/>
  <c r="A419" i="46"/>
  <c r="D418" i="46"/>
  <c r="E415" i="46"/>
  <c r="F415" i="46" s="1"/>
  <c r="A415" i="46"/>
  <c r="D414" i="46"/>
  <c r="E411" i="46"/>
  <c r="F411" i="46" s="1"/>
  <c r="A411" i="46"/>
  <c r="D410" i="46"/>
  <c r="E407" i="46"/>
  <c r="F407" i="46" s="1"/>
  <c r="A407" i="46"/>
  <c r="D406" i="46"/>
  <c r="E403" i="46"/>
  <c r="F403" i="46" s="1"/>
  <c r="A403" i="46"/>
  <c r="D402" i="46"/>
  <c r="E399" i="46"/>
  <c r="F399" i="46" s="1"/>
  <c r="A399" i="46"/>
  <c r="D398" i="46"/>
  <c r="E395" i="46"/>
  <c r="F395" i="46" s="1"/>
  <c r="A395" i="46"/>
  <c r="D394" i="46"/>
  <c r="E391" i="46"/>
  <c r="F391" i="46" s="1"/>
  <c r="A391" i="46"/>
  <c r="D390" i="46"/>
  <c r="E387" i="46"/>
  <c r="F387" i="46" s="1"/>
  <c r="A387" i="46"/>
  <c r="D386" i="46"/>
  <c r="E383" i="46"/>
  <c r="F383" i="46" s="1"/>
  <c r="A383" i="46"/>
  <c r="D382" i="46"/>
  <c r="E379" i="46"/>
  <c r="F379" i="46" s="1"/>
  <c r="A379" i="46"/>
  <c r="D378" i="46"/>
  <c r="E375" i="46"/>
  <c r="F375" i="46" s="1"/>
  <c r="A375" i="46"/>
  <c r="D374" i="46"/>
  <c r="E371" i="46"/>
  <c r="F371" i="46" s="1"/>
  <c r="A371" i="46"/>
  <c r="D370" i="46"/>
  <c r="E367" i="46"/>
  <c r="F367" i="46" s="1"/>
  <c r="A367" i="46"/>
  <c r="D366" i="46"/>
  <c r="E363" i="46"/>
  <c r="F363" i="46" s="1"/>
  <c r="A363" i="46"/>
  <c r="D362" i="46"/>
  <c r="D358" i="46"/>
  <c r="A354" i="46"/>
  <c r="E354" i="46"/>
  <c r="F354" i="46" s="1"/>
  <c r="B354" i="46"/>
  <c r="C353" i="46"/>
  <c r="D350" i="46"/>
  <c r="A346" i="46"/>
  <c r="E346" i="46"/>
  <c r="F346" i="46" s="1"/>
  <c r="B346" i="46"/>
  <c r="C345" i="46"/>
  <c r="D342" i="46"/>
  <c r="A338" i="46"/>
  <c r="E338" i="46"/>
  <c r="F338" i="46" s="1"/>
  <c r="B338" i="46"/>
  <c r="C337" i="46"/>
  <c r="D334" i="46"/>
  <c r="A330" i="46"/>
  <c r="E330" i="46"/>
  <c r="F330" i="46" s="1"/>
  <c r="B330" i="46"/>
  <c r="B327" i="46"/>
  <c r="D327" i="46"/>
  <c r="D325" i="46"/>
  <c r="B325" i="46"/>
  <c r="F325" i="46"/>
  <c r="C323" i="46"/>
  <c r="C321" i="46"/>
  <c r="B319" i="46"/>
  <c r="D319" i="46"/>
  <c r="D317" i="46"/>
  <c r="B317" i="46"/>
  <c r="C315" i="46"/>
  <c r="C313" i="46"/>
  <c r="D305" i="46"/>
  <c r="A305" i="46"/>
  <c r="E305" i="46"/>
  <c r="F305" i="46" s="1"/>
  <c r="B305" i="46"/>
  <c r="D297" i="46"/>
  <c r="A297" i="46"/>
  <c r="E297" i="46"/>
  <c r="F297" i="46" s="1"/>
  <c r="B297" i="46"/>
  <c r="D289" i="46"/>
  <c r="A289" i="46"/>
  <c r="E289" i="46"/>
  <c r="F289" i="46" s="1"/>
  <c r="B289" i="46"/>
  <c r="D281" i="46"/>
  <c r="A281" i="46"/>
  <c r="E281" i="46"/>
  <c r="F281" i="46" s="1"/>
  <c r="B281" i="46"/>
  <c r="D273" i="46"/>
  <c r="A273" i="46"/>
  <c r="E273" i="46"/>
  <c r="F273" i="46" s="1"/>
  <c r="B273" i="46"/>
  <c r="D439" i="46"/>
  <c r="D435" i="46"/>
  <c r="D431" i="46"/>
  <c r="D427" i="46"/>
  <c r="D423" i="46"/>
  <c r="D419" i="46"/>
  <c r="D415" i="46"/>
  <c r="D411" i="46"/>
  <c r="D407" i="46"/>
  <c r="D403" i="46"/>
  <c r="D399" i="46"/>
  <c r="D395" i="46"/>
  <c r="D391" i="46"/>
  <c r="D387" i="46"/>
  <c r="D383" i="46"/>
  <c r="D379" i="46"/>
  <c r="D375" i="46"/>
  <c r="D371" i="46"/>
  <c r="D367" i="46"/>
  <c r="D363" i="46"/>
  <c r="B359" i="46"/>
  <c r="A359" i="46"/>
  <c r="B353" i="46"/>
  <c r="B351" i="46"/>
  <c r="A351" i="46"/>
  <c r="B345" i="46"/>
  <c r="B343" i="46"/>
  <c r="A343" i="46"/>
  <c r="B337" i="46"/>
  <c r="B335" i="46"/>
  <c r="A335" i="46"/>
  <c r="D329" i="46"/>
  <c r="B329" i="46"/>
  <c r="A329" i="46"/>
  <c r="A229" i="46"/>
  <c r="E229" i="46"/>
  <c r="F229" i="46" s="1"/>
  <c r="B229" i="46"/>
  <c r="C229" i="46"/>
  <c r="D229" i="46"/>
  <c r="A358" i="46"/>
  <c r="E358" i="46"/>
  <c r="F358" i="46" s="1"/>
  <c r="B358" i="46"/>
  <c r="A350" i="46"/>
  <c r="E350" i="46"/>
  <c r="F350" i="46" s="1"/>
  <c r="B350" i="46"/>
  <c r="A342" i="46"/>
  <c r="E342" i="46"/>
  <c r="F342" i="46" s="1"/>
  <c r="B342" i="46"/>
  <c r="A334" i="46"/>
  <c r="E334" i="46"/>
  <c r="F334" i="46" s="1"/>
  <c r="B334" i="46"/>
  <c r="B323" i="46"/>
  <c r="D323" i="46"/>
  <c r="D321" i="46"/>
  <c r="B321" i="46"/>
  <c r="B315" i="46"/>
  <c r="D315" i="46"/>
  <c r="D313" i="46"/>
  <c r="B313" i="46"/>
  <c r="D309" i="46"/>
  <c r="A309" i="46"/>
  <c r="E309" i="46"/>
  <c r="F309" i="46" s="1"/>
  <c r="B309" i="46"/>
  <c r="D301" i="46"/>
  <c r="A301" i="46"/>
  <c r="E301" i="46"/>
  <c r="F301" i="46" s="1"/>
  <c r="B301" i="46"/>
  <c r="D293" i="46"/>
  <c r="A293" i="46"/>
  <c r="E293" i="46"/>
  <c r="F293" i="46" s="1"/>
  <c r="B293" i="46"/>
  <c r="D285" i="46"/>
  <c r="A285" i="46"/>
  <c r="E285" i="46"/>
  <c r="F285" i="46" s="1"/>
  <c r="B285" i="46"/>
  <c r="D277" i="46"/>
  <c r="A277" i="46"/>
  <c r="E277" i="46"/>
  <c r="F277" i="46" s="1"/>
  <c r="B277" i="46"/>
  <c r="D269" i="46"/>
  <c r="A269" i="46"/>
  <c r="E269" i="46"/>
  <c r="F269" i="46" s="1"/>
  <c r="B269" i="46"/>
  <c r="B261" i="46"/>
  <c r="C261" i="46"/>
  <c r="D261" i="46"/>
  <c r="E261" i="46"/>
  <c r="F261" i="46" s="1"/>
  <c r="A245" i="46"/>
  <c r="E245" i="46"/>
  <c r="F245" i="46" s="1"/>
  <c r="B245" i="46"/>
  <c r="C245" i="46"/>
  <c r="D245" i="46"/>
  <c r="C326" i="46"/>
  <c r="C322" i="46"/>
  <c r="C318" i="46"/>
  <c r="C314" i="46"/>
  <c r="D311" i="46"/>
  <c r="C310" i="46"/>
  <c r="D307" i="46"/>
  <c r="C306" i="46"/>
  <c r="D303" i="46"/>
  <c r="C302" i="46"/>
  <c r="D299" i="46"/>
  <c r="C298" i="46"/>
  <c r="D295" i="46"/>
  <c r="C294" i="46"/>
  <c r="D291" i="46"/>
  <c r="C290" i="46"/>
  <c r="D287" i="46"/>
  <c r="C286" i="46"/>
  <c r="D283" i="46"/>
  <c r="C282" i="46"/>
  <c r="D279" i="46"/>
  <c r="C278" i="46"/>
  <c r="D275" i="46"/>
  <c r="C274" i="46"/>
  <c r="D271" i="46"/>
  <c r="C270" i="46"/>
  <c r="C267" i="46"/>
  <c r="A260" i="46"/>
  <c r="E260" i="46"/>
  <c r="F260" i="46" s="1"/>
  <c r="B260" i="46"/>
  <c r="C259" i="46"/>
  <c r="D252" i="46"/>
  <c r="A252" i="46"/>
  <c r="E252" i="46"/>
  <c r="F252" i="46" s="1"/>
  <c r="A241" i="46"/>
  <c r="E241" i="46"/>
  <c r="F241" i="46" s="1"/>
  <c r="B241" i="46"/>
  <c r="D236" i="46"/>
  <c r="A236" i="46"/>
  <c r="E236" i="46"/>
  <c r="F236" i="46" s="1"/>
  <c r="D225" i="46"/>
  <c r="A225" i="46"/>
  <c r="E225" i="46"/>
  <c r="F225" i="46" s="1"/>
  <c r="B225" i="46"/>
  <c r="D160" i="46"/>
  <c r="A160" i="46"/>
  <c r="E160" i="46"/>
  <c r="F160" i="46" s="1"/>
  <c r="B160" i="46"/>
  <c r="C160" i="46"/>
  <c r="D144" i="46"/>
  <c r="A144" i="46"/>
  <c r="E144" i="46"/>
  <c r="F144" i="46" s="1"/>
  <c r="B144" i="46"/>
  <c r="C144" i="46"/>
  <c r="A128" i="46"/>
  <c r="D128" i="46"/>
  <c r="E128" i="46"/>
  <c r="F128" i="46" s="1"/>
  <c r="B128" i="46"/>
  <c r="C128" i="46"/>
  <c r="C311" i="46"/>
  <c r="C307" i="46"/>
  <c r="C303" i="46"/>
  <c r="C299" i="46"/>
  <c r="C295" i="46"/>
  <c r="C291" i="46"/>
  <c r="C287" i="46"/>
  <c r="C283" i="46"/>
  <c r="C279" i="46"/>
  <c r="C275" i="46"/>
  <c r="C271" i="46"/>
  <c r="B267" i="46"/>
  <c r="B265" i="46"/>
  <c r="A265" i="46"/>
  <c r="B259" i="46"/>
  <c r="B257" i="46"/>
  <c r="A257" i="46"/>
  <c r="A253" i="46"/>
  <c r="E253" i="46"/>
  <c r="F253" i="46" s="1"/>
  <c r="B253" i="46"/>
  <c r="D248" i="46"/>
  <c r="A248" i="46"/>
  <c r="E248" i="46"/>
  <c r="F248" i="46" s="1"/>
  <c r="A237" i="46"/>
  <c r="E237" i="46"/>
  <c r="F237" i="46" s="1"/>
  <c r="B237" i="46"/>
  <c r="D232" i="46"/>
  <c r="A232" i="46"/>
  <c r="E232" i="46"/>
  <c r="F232" i="46" s="1"/>
  <c r="A219" i="46"/>
  <c r="E219" i="46"/>
  <c r="F219" i="46" s="1"/>
  <c r="C219" i="46"/>
  <c r="D219" i="46"/>
  <c r="A211" i="46"/>
  <c r="E211" i="46"/>
  <c r="F211" i="46" s="1"/>
  <c r="C211" i="46"/>
  <c r="D211" i="46"/>
  <c r="A203" i="46"/>
  <c r="E203" i="46"/>
  <c r="F203" i="46" s="1"/>
  <c r="C203" i="46"/>
  <c r="D203" i="46"/>
  <c r="A195" i="46"/>
  <c r="E195" i="46"/>
  <c r="F195" i="46" s="1"/>
  <c r="C195" i="46"/>
  <c r="D195" i="46"/>
  <c r="A187" i="46"/>
  <c r="E187" i="46"/>
  <c r="F187" i="46" s="1"/>
  <c r="C187" i="46"/>
  <c r="D187" i="46"/>
  <c r="E326" i="46"/>
  <c r="F326" i="46" s="1"/>
  <c r="E322" i="46"/>
  <c r="F322" i="46" s="1"/>
  <c r="E318" i="46"/>
  <c r="F318" i="46" s="1"/>
  <c r="E314" i="46"/>
  <c r="F314" i="46" s="1"/>
  <c r="E310" i="46"/>
  <c r="F310" i="46" s="1"/>
  <c r="E306" i="46"/>
  <c r="F306" i="46" s="1"/>
  <c r="E302" i="46"/>
  <c r="F302" i="46" s="1"/>
  <c r="E298" i="46"/>
  <c r="F298" i="46" s="1"/>
  <c r="E294" i="46"/>
  <c r="F294" i="46" s="1"/>
  <c r="E290" i="46"/>
  <c r="F290" i="46" s="1"/>
  <c r="E286" i="46"/>
  <c r="F286" i="46" s="1"/>
  <c r="E282" i="46"/>
  <c r="F282" i="46" s="1"/>
  <c r="F279" i="46"/>
  <c r="E278" i="46"/>
  <c r="F278" i="46" s="1"/>
  <c r="E274" i="46"/>
  <c r="F274" i="46" s="1"/>
  <c r="E270" i="46"/>
  <c r="F270" i="46" s="1"/>
  <c r="A267" i="46"/>
  <c r="E265" i="46"/>
  <c r="F265" i="46" s="1"/>
  <c r="A264" i="46"/>
  <c r="E264" i="46"/>
  <c r="F264" i="46" s="1"/>
  <c r="B264" i="46"/>
  <c r="D260" i="46"/>
  <c r="A259" i="46"/>
  <c r="E257" i="46"/>
  <c r="F257" i="46" s="1"/>
  <c r="A256" i="46"/>
  <c r="E256" i="46"/>
  <c r="F256" i="46" s="1"/>
  <c r="B256" i="46"/>
  <c r="D253" i="46"/>
  <c r="C252" i="46"/>
  <c r="A249" i="46"/>
  <c r="E249" i="46"/>
  <c r="F249" i="46" s="1"/>
  <c r="B249" i="46"/>
  <c r="D244" i="46"/>
  <c r="A244" i="46"/>
  <c r="E244" i="46"/>
  <c r="F244" i="46" s="1"/>
  <c r="C241" i="46"/>
  <c r="D237" i="46"/>
  <c r="C236" i="46"/>
  <c r="A233" i="46"/>
  <c r="E233" i="46"/>
  <c r="F233" i="46" s="1"/>
  <c r="B233" i="46"/>
  <c r="D228" i="46"/>
  <c r="A228" i="46"/>
  <c r="E228" i="46"/>
  <c r="F228" i="46" s="1"/>
  <c r="B219" i="46"/>
  <c r="B211" i="46"/>
  <c r="B203" i="46"/>
  <c r="B195" i="46"/>
  <c r="B187" i="46"/>
  <c r="D251" i="46"/>
  <c r="D247" i="46"/>
  <c r="D243" i="46"/>
  <c r="D239" i="46"/>
  <c r="D235" i="46"/>
  <c r="D231" i="46"/>
  <c r="D227" i="46"/>
  <c r="E224" i="46"/>
  <c r="F224" i="46" s="1"/>
  <c r="A224" i="46"/>
  <c r="E222" i="46"/>
  <c r="F222" i="46" s="1"/>
  <c r="D220" i="46"/>
  <c r="B218" i="46"/>
  <c r="B216" i="46"/>
  <c r="A216" i="46"/>
  <c r="E214" i="46"/>
  <c r="F214" i="46" s="1"/>
  <c r="D212" i="46"/>
  <c r="B210" i="46"/>
  <c r="B208" i="46"/>
  <c r="A208" i="46"/>
  <c r="E206" i="46"/>
  <c r="F206" i="46" s="1"/>
  <c r="D204" i="46"/>
  <c r="B202" i="46"/>
  <c r="B200" i="46"/>
  <c r="A200" i="46"/>
  <c r="E198" i="46"/>
  <c r="F198" i="46" s="1"/>
  <c r="D196" i="46"/>
  <c r="B194" i="46"/>
  <c r="B192" i="46"/>
  <c r="A192" i="46"/>
  <c r="E190" i="46"/>
  <c r="F190" i="46" s="1"/>
  <c r="D188" i="46"/>
  <c r="B186" i="46"/>
  <c r="B184" i="46"/>
  <c r="A184" i="46"/>
  <c r="E182" i="46"/>
  <c r="F182" i="46" s="1"/>
  <c r="C180" i="46"/>
  <c r="C178" i="46"/>
  <c r="D176" i="46"/>
  <c r="B176" i="46"/>
  <c r="F176" i="46"/>
  <c r="B174" i="46"/>
  <c r="D174" i="46"/>
  <c r="C172" i="46"/>
  <c r="C170" i="46"/>
  <c r="D168" i="46"/>
  <c r="B168" i="46"/>
  <c r="F168" i="46"/>
  <c r="B166" i="46"/>
  <c r="D166" i="46"/>
  <c r="C164" i="46"/>
  <c r="D148" i="46"/>
  <c r="A148" i="46"/>
  <c r="E148" i="46"/>
  <c r="F148" i="46" s="1"/>
  <c r="B148" i="46"/>
  <c r="D132" i="46"/>
  <c r="A132" i="46"/>
  <c r="E132" i="46"/>
  <c r="F132" i="46" s="1"/>
  <c r="B132" i="46"/>
  <c r="D224" i="46"/>
  <c r="A223" i="46"/>
  <c r="E223" i="46"/>
  <c r="F223" i="46" s="1"/>
  <c r="B223" i="46"/>
  <c r="C222" i="46"/>
  <c r="A215" i="46"/>
  <c r="E215" i="46"/>
  <c r="F215" i="46" s="1"/>
  <c r="B215" i="46"/>
  <c r="C214" i="46"/>
  <c r="A207" i="46"/>
  <c r="E207" i="46"/>
  <c r="F207" i="46" s="1"/>
  <c r="B207" i="46"/>
  <c r="C206" i="46"/>
  <c r="A199" i="46"/>
  <c r="E199" i="46"/>
  <c r="F199" i="46" s="1"/>
  <c r="B199" i="46"/>
  <c r="C198" i="46"/>
  <c r="A191" i="46"/>
  <c r="E191" i="46"/>
  <c r="F191" i="46" s="1"/>
  <c r="B191" i="46"/>
  <c r="C190" i="46"/>
  <c r="A183" i="46"/>
  <c r="E183" i="46"/>
  <c r="F183" i="46" s="1"/>
  <c r="B183" i="46"/>
  <c r="C182" i="46"/>
  <c r="D152" i="46"/>
  <c r="A152" i="46"/>
  <c r="E152" i="46"/>
  <c r="F152" i="46" s="1"/>
  <c r="B152" i="46"/>
  <c r="D136" i="46"/>
  <c r="A136" i="46"/>
  <c r="E136" i="46"/>
  <c r="F136" i="46" s="1"/>
  <c r="B136" i="46"/>
  <c r="B222" i="46"/>
  <c r="B220" i="46"/>
  <c r="A220" i="46"/>
  <c r="B214" i="46"/>
  <c r="B212" i="46"/>
  <c r="A212" i="46"/>
  <c r="B206" i="46"/>
  <c r="B204" i="46"/>
  <c r="A204" i="46"/>
  <c r="B198" i="46"/>
  <c r="B196" i="46"/>
  <c r="A196" i="46"/>
  <c r="B190" i="46"/>
  <c r="B188" i="46"/>
  <c r="A188" i="46"/>
  <c r="B182" i="46"/>
  <c r="D180" i="46"/>
  <c r="B180" i="46"/>
  <c r="B178" i="46"/>
  <c r="D178" i="46"/>
  <c r="D172" i="46"/>
  <c r="B172" i="46"/>
  <c r="B170" i="46"/>
  <c r="D170" i="46"/>
  <c r="D164" i="46"/>
  <c r="B164" i="46"/>
  <c r="D156" i="46"/>
  <c r="A156" i="46"/>
  <c r="E156" i="46"/>
  <c r="F156" i="46" s="1"/>
  <c r="B156" i="46"/>
  <c r="D140" i="46"/>
  <c r="A140" i="46"/>
  <c r="E140" i="46"/>
  <c r="F140" i="46" s="1"/>
  <c r="B140" i="46"/>
  <c r="B113" i="46"/>
  <c r="D113" i="46"/>
  <c r="A113" i="46"/>
  <c r="C113" i="46"/>
  <c r="E113" i="46"/>
  <c r="F113" i="46" s="1"/>
  <c r="D111" i="46"/>
  <c r="B111" i="46"/>
  <c r="A111" i="46"/>
  <c r="C111" i="46"/>
  <c r="E111" i="46"/>
  <c r="F111" i="46" s="1"/>
  <c r="B109" i="46"/>
  <c r="D109" i="46"/>
  <c r="A109" i="46"/>
  <c r="C109" i="46"/>
  <c r="E109" i="46"/>
  <c r="F109" i="46" s="1"/>
  <c r="D107" i="46"/>
  <c r="B107" i="46"/>
  <c r="A107" i="46"/>
  <c r="C107" i="46"/>
  <c r="E107" i="46"/>
  <c r="F107" i="46" s="1"/>
  <c r="B105" i="46"/>
  <c r="D105" i="46"/>
  <c r="A105" i="46"/>
  <c r="C105" i="46"/>
  <c r="E105" i="46"/>
  <c r="F105" i="46" s="1"/>
  <c r="D103" i="46"/>
  <c r="B103" i="46"/>
  <c r="A103" i="46"/>
  <c r="C103" i="46"/>
  <c r="E103" i="46"/>
  <c r="F103" i="46" s="1"/>
  <c r="E179" i="46"/>
  <c r="F179" i="46" s="1"/>
  <c r="A179" i="46"/>
  <c r="E175" i="46"/>
  <c r="F175" i="46" s="1"/>
  <c r="A175" i="46"/>
  <c r="E171" i="46"/>
  <c r="F171" i="46" s="1"/>
  <c r="A171" i="46"/>
  <c r="E167" i="46"/>
  <c r="F167" i="46" s="1"/>
  <c r="A167" i="46"/>
  <c r="E163" i="46"/>
  <c r="F163" i="46" s="1"/>
  <c r="A163" i="46"/>
  <c r="D162" i="46"/>
  <c r="E159" i="46"/>
  <c r="F159" i="46" s="1"/>
  <c r="A159" i="46"/>
  <c r="D158" i="46"/>
  <c r="E155" i="46"/>
  <c r="F155" i="46" s="1"/>
  <c r="A155" i="46"/>
  <c r="D154" i="46"/>
  <c r="E151" i="46"/>
  <c r="F151" i="46" s="1"/>
  <c r="A151" i="46"/>
  <c r="D150" i="46"/>
  <c r="E147" i="46"/>
  <c r="F147" i="46" s="1"/>
  <c r="A147" i="46"/>
  <c r="D146" i="46"/>
  <c r="E143" i="46"/>
  <c r="F143" i="46" s="1"/>
  <c r="A143" i="46"/>
  <c r="D142" i="46"/>
  <c r="E139" i="46"/>
  <c r="F139" i="46" s="1"/>
  <c r="A139" i="46"/>
  <c r="D138" i="46"/>
  <c r="E135" i="46"/>
  <c r="F135" i="46" s="1"/>
  <c r="A135" i="46"/>
  <c r="D134" i="46"/>
  <c r="E131" i="46"/>
  <c r="F131" i="46" s="1"/>
  <c r="A131" i="46"/>
  <c r="D130" i="46"/>
  <c r="C127" i="46"/>
  <c r="B121" i="46"/>
  <c r="F121" i="46"/>
  <c r="D121" i="46"/>
  <c r="D119" i="46"/>
  <c r="B119" i="46"/>
  <c r="C162" i="46"/>
  <c r="C158" i="46"/>
  <c r="C154" i="46"/>
  <c r="C150" i="46"/>
  <c r="C146" i="46"/>
  <c r="C142" i="46"/>
  <c r="C138" i="46"/>
  <c r="C134" i="46"/>
  <c r="C130" i="46"/>
  <c r="B127" i="46"/>
  <c r="B125" i="46"/>
  <c r="A125" i="46"/>
  <c r="D99" i="46"/>
  <c r="A99" i="46"/>
  <c r="E99" i="46"/>
  <c r="F99" i="46" s="1"/>
  <c r="B99" i="46"/>
  <c r="D95" i="46"/>
  <c r="A95" i="46"/>
  <c r="E95" i="46"/>
  <c r="F95" i="46" s="1"/>
  <c r="B95" i="46"/>
  <c r="D91" i="46"/>
  <c r="A91" i="46"/>
  <c r="E91" i="46"/>
  <c r="F91" i="46" s="1"/>
  <c r="B91" i="46"/>
  <c r="D87" i="46"/>
  <c r="A87" i="46"/>
  <c r="E87" i="46"/>
  <c r="F87" i="46" s="1"/>
  <c r="B87" i="46"/>
  <c r="D83" i="46"/>
  <c r="A83" i="46"/>
  <c r="E83" i="46"/>
  <c r="F83" i="46" s="1"/>
  <c r="B83" i="46"/>
  <c r="D79" i="46"/>
  <c r="A79" i="46"/>
  <c r="E79" i="46"/>
  <c r="F79" i="46" s="1"/>
  <c r="B79" i="46"/>
  <c r="D75" i="46"/>
  <c r="A75" i="46"/>
  <c r="E75" i="46"/>
  <c r="F75" i="46" s="1"/>
  <c r="B75" i="46"/>
  <c r="D71" i="46"/>
  <c r="A71" i="46"/>
  <c r="E71" i="46"/>
  <c r="F71" i="46" s="1"/>
  <c r="B71" i="46"/>
  <c r="D53" i="46"/>
  <c r="A53" i="46"/>
  <c r="E53" i="46"/>
  <c r="F53" i="46" s="1"/>
  <c r="B53" i="46"/>
  <c r="C53" i="46"/>
  <c r="D37" i="46"/>
  <c r="A37" i="46"/>
  <c r="E37" i="46"/>
  <c r="F37" i="46" s="1"/>
  <c r="B37" i="46"/>
  <c r="C37" i="46"/>
  <c r="D21" i="46"/>
  <c r="A21" i="46"/>
  <c r="E21" i="46"/>
  <c r="F21" i="46" s="1"/>
  <c r="B21" i="46"/>
  <c r="C21" i="46"/>
  <c r="A127" i="46"/>
  <c r="E125" i="46"/>
  <c r="F125" i="46" s="1"/>
  <c r="A124" i="46"/>
  <c r="E124" i="46"/>
  <c r="F124" i="46" s="1"/>
  <c r="C124" i="46"/>
  <c r="D123" i="46"/>
  <c r="B123" i="46"/>
  <c r="B117" i="46"/>
  <c r="D117" i="46"/>
  <c r="D115" i="46"/>
  <c r="B115" i="46"/>
  <c r="C99" i="46"/>
  <c r="C95" i="46"/>
  <c r="C91" i="46"/>
  <c r="C87" i="46"/>
  <c r="C83" i="46"/>
  <c r="C79" i="46"/>
  <c r="C75" i="46"/>
  <c r="C71" i="46"/>
  <c r="C120" i="46"/>
  <c r="C116" i="46"/>
  <c r="A114" i="46"/>
  <c r="C112" i="46"/>
  <c r="E110" i="46"/>
  <c r="F110" i="46" s="1"/>
  <c r="A110" i="46"/>
  <c r="C108" i="46"/>
  <c r="E106" i="46"/>
  <c r="F106" i="46" s="1"/>
  <c r="A106" i="46"/>
  <c r="C104" i="46"/>
  <c r="E102" i="46"/>
  <c r="F102" i="46" s="1"/>
  <c r="A102" i="46"/>
  <c r="D101" i="46"/>
  <c r="C100" i="46"/>
  <c r="E98" i="46"/>
  <c r="F98" i="46" s="1"/>
  <c r="A98" i="46"/>
  <c r="D97" i="46"/>
  <c r="C96" i="46"/>
  <c r="E94" i="46"/>
  <c r="F94" i="46" s="1"/>
  <c r="A94" i="46"/>
  <c r="D93" i="46"/>
  <c r="C92" i="46"/>
  <c r="E90" i="46"/>
  <c r="F90" i="46" s="1"/>
  <c r="A90" i="46"/>
  <c r="D89" i="46"/>
  <c r="C88" i="46"/>
  <c r="E86" i="46"/>
  <c r="F86" i="46" s="1"/>
  <c r="A86" i="46"/>
  <c r="D85" i="46"/>
  <c r="C84" i="46"/>
  <c r="E82" i="46"/>
  <c r="F82" i="46" s="1"/>
  <c r="A82" i="46"/>
  <c r="D81" i="46"/>
  <c r="C80" i="46"/>
  <c r="E78" i="46"/>
  <c r="F78" i="46" s="1"/>
  <c r="A78" i="46"/>
  <c r="D77" i="46"/>
  <c r="C76" i="46"/>
  <c r="E74" i="46"/>
  <c r="F74" i="46" s="1"/>
  <c r="A74" i="46"/>
  <c r="D73" i="46"/>
  <c r="C72" i="46"/>
  <c r="B69" i="46"/>
  <c r="A66" i="46"/>
  <c r="E66" i="46"/>
  <c r="F66" i="46" s="1"/>
  <c r="B66" i="46"/>
  <c r="C101" i="46"/>
  <c r="C97" i="46"/>
  <c r="C93" i="46"/>
  <c r="C89" i="46"/>
  <c r="C85" i="46"/>
  <c r="C81" i="46"/>
  <c r="C77" i="46"/>
  <c r="C73" i="46"/>
  <c r="D57" i="46"/>
  <c r="A57" i="46"/>
  <c r="E57" i="46"/>
  <c r="F57" i="46" s="1"/>
  <c r="B57" i="46"/>
  <c r="D49" i="46"/>
  <c r="A49" i="46"/>
  <c r="E49" i="46"/>
  <c r="F49" i="46" s="1"/>
  <c r="B49" i="46"/>
  <c r="D41" i="46"/>
  <c r="A41" i="46"/>
  <c r="E41" i="46"/>
  <c r="F41" i="46" s="1"/>
  <c r="B41" i="46"/>
  <c r="D33" i="46"/>
  <c r="A33" i="46"/>
  <c r="E33" i="46"/>
  <c r="F33" i="46" s="1"/>
  <c r="B33" i="46"/>
  <c r="D25" i="46"/>
  <c r="A25" i="46"/>
  <c r="E25" i="46"/>
  <c r="F25" i="46" s="1"/>
  <c r="B25" i="46"/>
  <c r="D17" i="46"/>
  <c r="A17" i="46"/>
  <c r="E17" i="46"/>
  <c r="F17" i="46" s="1"/>
  <c r="B17" i="46"/>
  <c r="E120" i="46"/>
  <c r="F120" i="46" s="1"/>
  <c r="E116" i="46"/>
  <c r="F116" i="46" s="1"/>
  <c r="E112" i="46"/>
  <c r="F112" i="46" s="1"/>
  <c r="E108" i="46"/>
  <c r="F108" i="46" s="1"/>
  <c r="E104" i="46"/>
  <c r="F104" i="46" s="1"/>
  <c r="E100" i="46"/>
  <c r="F100" i="46" s="1"/>
  <c r="E96" i="46"/>
  <c r="F96" i="46" s="1"/>
  <c r="E92" i="46"/>
  <c r="F92" i="46" s="1"/>
  <c r="E88" i="46"/>
  <c r="F88" i="46" s="1"/>
  <c r="E84" i="46"/>
  <c r="F84" i="46" s="1"/>
  <c r="E80" i="46"/>
  <c r="F80" i="46" s="1"/>
  <c r="E76" i="46"/>
  <c r="F76" i="46" s="1"/>
  <c r="E72" i="46"/>
  <c r="F72" i="46" s="1"/>
  <c r="C70" i="46"/>
  <c r="E69" i="46"/>
  <c r="F69" i="46" s="1"/>
  <c r="C66" i="46"/>
  <c r="C57" i="46"/>
  <c r="C49" i="46"/>
  <c r="C41" i="46"/>
  <c r="C33" i="46"/>
  <c r="C25" i="46"/>
  <c r="C17" i="46"/>
  <c r="C62" i="46"/>
  <c r="C58" i="46"/>
  <c r="C54" i="46"/>
  <c r="C50" i="46"/>
  <c r="C46" i="46"/>
  <c r="C42" i="46"/>
  <c r="C38" i="46"/>
  <c r="C34" i="46"/>
  <c r="C30" i="46"/>
  <c r="C26" i="46"/>
  <c r="C22" i="46"/>
  <c r="C18" i="46"/>
  <c r="C14" i="46"/>
  <c r="C67" i="46"/>
  <c r="C63" i="46"/>
  <c r="B62" i="46"/>
  <c r="C59" i="46"/>
  <c r="B58" i="46"/>
  <c r="C55" i="46"/>
  <c r="B54" i="46"/>
  <c r="C51" i="46"/>
  <c r="B50" i="46"/>
  <c r="C47" i="46"/>
  <c r="B46" i="46"/>
  <c r="C43" i="46"/>
  <c r="B42" i="46"/>
  <c r="C39" i="46"/>
  <c r="B38" i="46"/>
  <c r="C35" i="46"/>
  <c r="B34" i="46"/>
  <c r="C31" i="46"/>
  <c r="B30" i="46"/>
  <c r="C27" i="46"/>
  <c r="B26" i="46"/>
  <c r="C23" i="46"/>
  <c r="B22" i="46"/>
  <c r="C19" i="46"/>
  <c r="B18" i="46"/>
  <c r="C15" i="46"/>
  <c r="B14" i="46"/>
  <c r="E62" i="46"/>
  <c r="F62" i="46" s="1"/>
  <c r="E58" i="46"/>
  <c r="F58" i="46" s="1"/>
  <c r="E54" i="46"/>
  <c r="F54" i="46" s="1"/>
  <c r="E50" i="46"/>
  <c r="F50" i="46" s="1"/>
  <c r="E46" i="46"/>
  <c r="F46" i="46" s="1"/>
  <c r="E42" i="46"/>
  <c r="F42" i="46" s="1"/>
  <c r="E38" i="46"/>
  <c r="F38" i="46" s="1"/>
  <c r="E34" i="46"/>
  <c r="F34" i="46" s="1"/>
  <c r="E30" i="46"/>
  <c r="F30" i="46" s="1"/>
  <c r="E26" i="46"/>
  <c r="F26" i="46" s="1"/>
  <c r="E22" i="46"/>
  <c r="F22" i="46" s="1"/>
  <c r="E18" i="46"/>
  <c r="F18" i="46" s="1"/>
  <c r="M7" i="46"/>
  <c r="M4" i="46"/>
  <c r="M6" i="46" s="1"/>
  <c r="N7" i="46"/>
  <c r="C13" i="46"/>
  <c r="D13" i="46"/>
  <c r="N4" i="46"/>
  <c r="N6" i="46" s="1"/>
  <c r="E13" i="46"/>
  <c r="F13" i="46" s="1"/>
  <c r="B13" i="46"/>
  <c r="H13" i="7"/>
  <c r="H12" i="7"/>
  <c r="R47" i="5"/>
  <c r="R48" i="5"/>
  <c r="A58" i="5"/>
  <c r="A59" i="5"/>
  <c r="A60" i="5"/>
  <c r="A61" i="5"/>
  <c r="A62" i="5"/>
  <c r="A63" i="5"/>
  <c r="A64" i="5"/>
  <c r="A65" i="5"/>
  <c r="A66" i="5"/>
  <c r="A67" i="5"/>
  <c r="G10" i="23"/>
  <c r="G10" i="38"/>
  <c r="A11" i="38"/>
  <c r="B11" i="38"/>
  <c r="C11" i="38"/>
  <c r="D11" i="38"/>
  <c r="E11" i="38"/>
  <c r="F11" i="38"/>
  <c r="A89" i="5"/>
  <c r="A86" i="5"/>
  <c r="A84" i="5"/>
  <c r="A80" i="5"/>
  <c r="A78" i="5"/>
  <c r="A76" i="5"/>
  <c r="A74" i="5"/>
  <c r="G140" i="35" l="1"/>
  <c r="G141" i="35" s="1"/>
  <c r="G86" i="38"/>
  <c r="G77" i="38"/>
  <c r="G81" i="38"/>
  <c r="G92" i="38"/>
  <c r="G85" i="38"/>
  <c r="G93" i="38"/>
  <c r="G79" i="38"/>
  <c r="G89" i="38"/>
  <c r="G75" i="38"/>
  <c r="G90" i="38"/>
  <c r="G94" i="38"/>
  <c r="G84" i="38"/>
  <c r="G76" i="38"/>
  <c r="G91" i="38"/>
  <c r="G87" i="38"/>
  <c r="G88" i="38"/>
  <c r="G80" i="38"/>
  <c r="G83" i="38"/>
  <c r="G78" i="38"/>
  <c r="G82" i="38"/>
  <c r="G95" i="38"/>
  <c r="G74" i="38"/>
  <c r="Z23" i="6"/>
  <c r="AB23" i="6" s="1"/>
  <c r="U24" i="5" s="1"/>
  <c r="V24" i="5" s="1"/>
  <c r="W25" i="5"/>
  <c r="W23" i="5"/>
  <c r="W24" i="5"/>
  <c r="G11" i="38"/>
  <c r="R89" i="5" l="1"/>
  <c r="U89" i="5"/>
  <c r="V89" i="5"/>
  <c r="Y89" i="5"/>
  <c r="Z89" i="5"/>
  <c r="R84" i="5"/>
  <c r="S84" i="5"/>
  <c r="T84" i="5"/>
  <c r="U84" i="5"/>
  <c r="V84" i="5"/>
  <c r="Y84" i="5"/>
  <c r="Z84" i="5"/>
  <c r="F7" i="6"/>
  <c r="F10" i="6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0" i="5"/>
  <c r="Y10" i="5"/>
  <c r="Z10" i="5"/>
  <c r="R11" i="5"/>
  <c r="Y11" i="5"/>
  <c r="Z11" i="5"/>
  <c r="R12" i="5"/>
  <c r="Y12" i="5"/>
  <c r="Z12" i="5"/>
  <c r="R13" i="5"/>
  <c r="Y13" i="5"/>
  <c r="Z13" i="5"/>
  <c r="R14" i="5"/>
  <c r="Y14" i="5"/>
  <c r="Z14" i="5"/>
  <c r="R15" i="5"/>
  <c r="Y15" i="5"/>
  <c r="Z15" i="5"/>
  <c r="R16" i="5"/>
  <c r="U16" i="5"/>
  <c r="V16" i="5"/>
  <c r="W16" i="5"/>
  <c r="X16" i="5"/>
  <c r="Y16" i="5"/>
  <c r="Z16" i="5"/>
  <c r="R17" i="5"/>
  <c r="U17" i="5"/>
  <c r="V17" i="5"/>
  <c r="W17" i="5"/>
  <c r="X17" i="5"/>
  <c r="Y17" i="5"/>
  <c r="Z17" i="5"/>
  <c r="R18" i="5"/>
  <c r="U18" i="5"/>
  <c r="V18" i="5"/>
  <c r="W18" i="5"/>
  <c r="X18" i="5"/>
  <c r="Y18" i="5"/>
  <c r="Z18" i="5"/>
  <c r="R19" i="5"/>
  <c r="U19" i="5"/>
  <c r="V19" i="5" s="1"/>
  <c r="W19" i="5"/>
  <c r="X19" i="5"/>
  <c r="Y19" i="5"/>
  <c r="Z19" i="5"/>
  <c r="R20" i="5"/>
  <c r="Y20" i="5"/>
  <c r="Z20" i="5"/>
  <c r="V23" i="6"/>
  <c r="X23" i="6" s="1"/>
  <c r="V24" i="6"/>
  <c r="X24" i="6" s="1"/>
  <c r="R29" i="5"/>
  <c r="U29" i="5"/>
  <c r="V29" i="5"/>
  <c r="Y29" i="5"/>
  <c r="Z29" i="5"/>
  <c r="R30" i="5"/>
  <c r="Y30" i="5"/>
  <c r="Z30" i="5"/>
  <c r="R31" i="5"/>
  <c r="Y31" i="5"/>
  <c r="Z31" i="5"/>
  <c r="R32" i="5"/>
  <c r="Y32" i="5"/>
  <c r="Z32" i="5"/>
  <c r="R33" i="5"/>
  <c r="Y33" i="5"/>
  <c r="Z33" i="5"/>
  <c r="R34" i="5"/>
  <c r="Y34" i="5"/>
  <c r="Z34" i="5"/>
  <c r="R35" i="5"/>
  <c r="U35" i="5"/>
  <c r="V35" i="5"/>
  <c r="Y35" i="5"/>
  <c r="Z35" i="5"/>
  <c r="R36" i="5"/>
  <c r="U36" i="5"/>
  <c r="V36" i="5"/>
  <c r="Y36" i="5"/>
  <c r="Z36" i="5"/>
  <c r="R37" i="5"/>
  <c r="U37" i="5"/>
  <c r="V37" i="5"/>
  <c r="Y37" i="5"/>
  <c r="Z37" i="5"/>
  <c r="R38" i="5"/>
  <c r="U38" i="5"/>
  <c r="V38" i="5"/>
  <c r="Y38" i="5"/>
  <c r="Z38" i="5"/>
  <c r="R39" i="5"/>
  <c r="U39" i="5"/>
  <c r="V39" i="5"/>
  <c r="Y39" i="5"/>
  <c r="Z39" i="5"/>
  <c r="R40" i="5"/>
  <c r="Y40" i="5"/>
  <c r="Z40" i="5"/>
  <c r="R41" i="5"/>
  <c r="Y41" i="5"/>
  <c r="Z41" i="5"/>
  <c r="R42" i="5"/>
  <c r="Y42" i="5"/>
  <c r="Z42" i="5"/>
  <c r="R43" i="5"/>
  <c r="Y43" i="5"/>
  <c r="Z43" i="5"/>
  <c r="R44" i="5"/>
  <c r="Y44" i="5"/>
  <c r="Z44" i="5"/>
  <c r="R45" i="5"/>
  <c r="U45" i="5"/>
  <c r="V45" i="5"/>
  <c r="Y45" i="5"/>
  <c r="Z45" i="5"/>
  <c r="R46" i="5"/>
  <c r="U46" i="5"/>
  <c r="V46" i="5"/>
  <c r="Y46" i="5"/>
  <c r="Z46" i="5"/>
  <c r="U47" i="5"/>
  <c r="V47" i="5"/>
  <c r="Y47" i="5"/>
  <c r="Z47" i="5"/>
  <c r="U48" i="5"/>
  <c r="V48" i="5"/>
  <c r="Y48" i="5"/>
  <c r="Z48" i="5"/>
  <c r="R49" i="5"/>
  <c r="U49" i="5"/>
  <c r="V49" i="5"/>
  <c r="Y49" i="5"/>
  <c r="Z49" i="5"/>
  <c r="R50" i="5"/>
  <c r="U50" i="5"/>
  <c r="V50" i="5"/>
  <c r="Y50" i="5"/>
  <c r="Z50" i="5"/>
  <c r="R51" i="5"/>
  <c r="U51" i="5"/>
  <c r="V51" i="5"/>
  <c r="W51" i="5"/>
  <c r="X51" i="5"/>
  <c r="Y51" i="5"/>
  <c r="Z51" i="5"/>
  <c r="R52" i="5"/>
  <c r="U52" i="5"/>
  <c r="V52" i="5"/>
  <c r="W52" i="5"/>
  <c r="X52" i="5"/>
  <c r="Y52" i="5"/>
  <c r="Z52" i="5"/>
  <c r="R53" i="5"/>
  <c r="Y53" i="5"/>
  <c r="Z53" i="5"/>
  <c r="R54" i="5"/>
  <c r="U54" i="5"/>
  <c r="V54" i="5"/>
  <c r="W54" i="5"/>
  <c r="X54" i="5"/>
  <c r="Y54" i="5"/>
  <c r="Z54" i="5"/>
  <c r="R55" i="5"/>
  <c r="Y55" i="5"/>
  <c r="Z55" i="5"/>
  <c r="R56" i="5"/>
  <c r="U56" i="5"/>
  <c r="V56" i="5"/>
  <c r="W56" i="5"/>
  <c r="X56" i="5"/>
  <c r="Y56" i="5"/>
  <c r="Z56" i="5"/>
  <c r="R57" i="5"/>
  <c r="Y57" i="5"/>
  <c r="Z57" i="5"/>
  <c r="R58" i="5"/>
  <c r="Y58" i="5"/>
  <c r="Z58" i="5"/>
  <c r="R59" i="5"/>
  <c r="Y59" i="5"/>
  <c r="Z59" i="5"/>
  <c r="R60" i="5"/>
  <c r="Y60" i="5"/>
  <c r="Z60" i="5"/>
  <c r="R61" i="5"/>
  <c r="Y61" i="5"/>
  <c r="Z61" i="5"/>
  <c r="R62" i="5"/>
  <c r="Y62" i="5"/>
  <c r="Z62" i="5"/>
  <c r="R63" i="5"/>
  <c r="Y63" i="5"/>
  <c r="Z63" i="5"/>
  <c r="R64" i="5"/>
  <c r="Y64" i="5"/>
  <c r="Z64" i="5"/>
  <c r="R65" i="5"/>
  <c r="Y65" i="5"/>
  <c r="Z65" i="5"/>
  <c r="R66" i="5"/>
  <c r="U66" i="5"/>
  <c r="V66" i="5"/>
  <c r="W66" i="5"/>
  <c r="X66" i="5"/>
  <c r="Y66" i="5"/>
  <c r="Z66" i="5"/>
  <c r="R67" i="5"/>
  <c r="Y67" i="5"/>
  <c r="Z67" i="5"/>
  <c r="R74" i="5"/>
  <c r="U74" i="5"/>
  <c r="V74" i="5"/>
  <c r="Y74" i="5"/>
  <c r="Z74" i="5"/>
  <c r="R75" i="5"/>
  <c r="Y75" i="5"/>
  <c r="Z75" i="5"/>
  <c r="R76" i="5"/>
  <c r="U76" i="5"/>
  <c r="V76" i="5"/>
  <c r="Y76" i="5"/>
  <c r="Z76" i="5"/>
  <c r="R77" i="5"/>
  <c r="Y77" i="5"/>
  <c r="Z77" i="5"/>
  <c r="R78" i="5"/>
  <c r="S78" i="5"/>
  <c r="T78" i="5"/>
  <c r="U78" i="5"/>
  <c r="V78" i="5"/>
  <c r="Y78" i="5"/>
  <c r="Z78" i="5"/>
  <c r="R79" i="5"/>
  <c r="S79" i="5"/>
  <c r="T79" i="5"/>
  <c r="Y79" i="5"/>
  <c r="Z79" i="5"/>
  <c r="R80" i="5"/>
  <c r="S80" i="5"/>
  <c r="T80" i="5"/>
  <c r="U80" i="5"/>
  <c r="V80" i="5"/>
  <c r="Y80" i="5"/>
  <c r="Z80" i="5"/>
  <c r="R83" i="5"/>
  <c r="S83" i="5"/>
  <c r="T83" i="5"/>
  <c r="Y83" i="5"/>
  <c r="Z83" i="5"/>
  <c r="R85" i="5"/>
  <c r="Y85" i="5"/>
  <c r="Z85" i="5"/>
  <c r="R86" i="5"/>
  <c r="S86" i="5"/>
  <c r="T86" i="5"/>
  <c r="U86" i="5"/>
  <c r="V86" i="5"/>
  <c r="Y86" i="5"/>
  <c r="Z86" i="5"/>
  <c r="R87" i="5"/>
  <c r="U87" i="5"/>
  <c r="V87" i="5"/>
  <c r="W87" i="5"/>
  <c r="X87" i="5"/>
  <c r="Y87" i="5"/>
  <c r="Z87" i="5"/>
  <c r="R88" i="5"/>
  <c r="Y88" i="5"/>
  <c r="Z88" i="5"/>
  <c r="U90" i="5"/>
  <c r="V90" i="5"/>
  <c r="W90" i="5"/>
  <c r="X90" i="5"/>
  <c r="Y90" i="5"/>
  <c r="Z90" i="5"/>
  <c r="U91" i="5"/>
  <c r="V91" i="5" s="1"/>
  <c r="W91" i="5"/>
  <c r="X91" i="5"/>
  <c r="Y91" i="5"/>
  <c r="Z91" i="5"/>
  <c r="U92" i="5"/>
  <c r="V92" i="5" s="1"/>
  <c r="W92" i="5"/>
  <c r="X92" i="5"/>
  <c r="Y92" i="5"/>
  <c r="Z92" i="5"/>
  <c r="U93" i="5"/>
  <c r="V93" i="5"/>
  <c r="W93" i="5"/>
  <c r="X93" i="5"/>
  <c r="Y93" i="5"/>
  <c r="Z93" i="5"/>
  <c r="U94" i="5"/>
  <c r="V94" i="5"/>
  <c r="W94" i="5"/>
  <c r="X94" i="5"/>
  <c r="Y94" i="5"/>
  <c r="Z94" i="5"/>
  <c r="U95" i="5"/>
  <c r="V95" i="5"/>
  <c r="W95" i="5"/>
  <c r="X95" i="5"/>
  <c r="Y95" i="5"/>
  <c r="Z95" i="5"/>
  <c r="U96" i="5"/>
  <c r="V96" i="5"/>
  <c r="W96" i="5"/>
  <c r="X96" i="5"/>
  <c r="Y96" i="5"/>
  <c r="Z96" i="5"/>
  <c r="U97" i="5"/>
  <c r="V97" i="5"/>
  <c r="W97" i="5"/>
  <c r="X97" i="5"/>
  <c r="Y97" i="5"/>
  <c r="Z97" i="5"/>
  <c r="U98" i="5"/>
  <c r="V98" i="5"/>
  <c r="W98" i="5"/>
  <c r="X98" i="5"/>
  <c r="Y98" i="5"/>
  <c r="Z98" i="5"/>
  <c r="U99" i="5"/>
  <c r="V99" i="5"/>
  <c r="W99" i="5"/>
  <c r="X99" i="5"/>
  <c r="Y99" i="5"/>
  <c r="Z99" i="5"/>
  <c r="U100" i="5"/>
  <c r="V100" i="5"/>
  <c r="W100" i="5"/>
  <c r="X100" i="5"/>
  <c r="Y100" i="5"/>
  <c r="Z100" i="5"/>
  <c r="U101" i="5"/>
  <c r="V101" i="5"/>
  <c r="W101" i="5"/>
  <c r="X101" i="5"/>
  <c r="Y101" i="5"/>
  <c r="Z101" i="5"/>
  <c r="Y102" i="5"/>
  <c r="Z102" i="5"/>
  <c r="Y103" i="5"/>
  <c r="Z103" i="5"/>
  <c r="Y104" i="5"/>
  <c r="Z104" i="5"/>
  <c r="Y105" i="5"/>
  <c r="Z105" i="5"/>
  <c r="Y106" i="5"/>
  <c r="Z106" i="5"/>
  <c r="W107" i="5"/>
  <c r="Y107" i="5"/>
  <c r="Z107" i="5"/>
  <c r="U108" i="5"/>
  <c r="V108" i="5"/>
  <c r="Y108" i="5"/>
  <c r="Z108" i="5"/>
  <c r="U109" i="5"/>
  <c r="V109" i="5"/>
  <c r="Y109" i="5"/>
  <c r="Z109" i="5"/>
  <c r="U110" i="5"/>
  <c r="V110" i="5"/>
  <c r="W110" i="5"/>
  <c r="X110" i="5"/>
  <c r="Y110" i="5"/>
  <c r="Z110" i="5"/>
  <c r="U111" i="5"/>
  <c r="V111" i="5"/>
  <c r="W111" i="5"/>
  <c r="X111" i="5"/>
  <c r="Y111" i="5"/>
  <c r="Z111" i="5"/>
  <c r="U112" i="5"/>
  <c r="V112" i="5"/>
  <c r="W112" i="5"/>
  <c r="X112" i="5"/>
  <c r="Y112" i="5"/>
  <c r="Z112" i="5"/>
  <c r="U113" i="5"/>
  <c r="V113" i="5"/>
  <c r="W113" i="5"/>
  <c r="X113" i="5"/>
  <c r="Y113" i="5"/>
  <c r="Z113" i="5"/>
  <c r="U114" i="5"/>
  <c r="V114" i="5"/>
  <c r="W114" i="5"/>
  <c r="X114" i="5"/>
  <c r="Y114" i="5"/>
  <c r="Z114" i="5"/>
  <c r="U115" i="5"/>
  <c r="V115" i="5"/>
  <c r="W115" i="5"/>
  <c r="X115" i="5"/>
  <c r="Y115" i="5"/>
  <c r="Z115" i="5"/>
  <c r="U116" i="5"/>
  <c r="V116" i="5"/>
  <c r="W116" i="5"/>
  <c r="X116" i="5"/>
  <c r="Y116" i="5"/>
  <c r="Z116" i="5"/>
  <c r="U117" i="5"/>
  <c r="V117" i="5"/>
  <c r="W117" i="5"/>
  <c r="X117" i="5"/>
  <c r="Y117" i="5"/>
  <c r="Z117" i="5"/>
  <c r="U118" i="5"/>
  <c r="V118" i="5"/>
  <c r="W118" i="5"/>
  <c r="X118" i="5"/>
  <c r="Y118" i="5"/>
  <c r="Z118" i="5"/>
  <c r="U119" i="5"/>
  <c r="V119" i="5"/>
  <c r="W119" i="5"/>
  <c r="X119" i="5"/>
  <c r="Y119" i="5"/>
  <c r="Z119" i="5"/>
  <c r="U120" i="5"/>
  <c r="V120" i="5"/>
  <c r="W120" i="5"/>
  <c r="X120" i="5"/>
  <c r="Y120" i="5"/>
  <c r="Z120" i="5"/>
  <c r="U121" i="5"/>
  <c r="V121" i="5"/>
  <c r="W121" i="5"/>
  <c r="X121" i="5"/>
  <c r="Y121" i="5"/>
  <c r="Z121" i="5"/>
  <c r="U122" i="5"/>
  <c r="V122" i="5"/>
  <c r="W122" i="5"/>
  <c r="X122" i="5"/>
  <c r="Y122" i="5"/>
  <c r="Z122" i="5"/>
  <c r="U123" i="5"/>
  <c r="V123" i="5"/>
  <c r="W123" i="5"/>
  <c r="X123" i="5"/>
  <c r="Y123" i="5"/>
  <c r="Z123" i="5"/>
  <c r="U124" i="5"/>
  <c r="V124" i="5"/>
  <c r="W124" i="5"/>
  <c r="X124" i="5"/>
  <c r="Y124" i="5"/>
  <c r="Z124" i="5"/>
  <c r="U125" i="5"/>
  <c r="V125" i="5"/>
  <c r="W125" i="5"/>
  <c r="X125" i="5"/>
  <c r="Y125" i="5"/>
  <c r="Z125" i="5"/>
  <c r="U126" i="5"/>
  <c r="V126" i="5"/>
  <c r="W126" i="5"/>
  <c r="X126" i="5"/>
  <c r="Y126" i="5"/>
  <c r="Z126" i="5"/>
  <c r="U127" i="5"/>
  <c r="V127" i="5"/>
  <c r="W127" i="5"/>
  <c r="X127" i="5"/>
  <c r="Y127" i="5"/>
  <c r="Z127" i="5"/>
  <c r="U128" i="5"/>
  <c r="V128" i="5"/>
  <c r="W128" i="5"/>
  <c r="X128" i="5"/>
  <c r="Y128" i="5"/>
  <c r="Z128" i="5"/>
  <c r="U129" i="5"/>
  <c r="V129" i="5"/>
  <c r="W129" i="5"/>
  <c r="X129" i="5"/>
  <c r="Y129" i="5"/>
  <c r="Z129" i="5"/>
  <c r="U130" i="5"/>
  <c r="V130" i="5"/>
  <c r="W130" i="5"/>
  <c r="X130" i="5"/>
  <c r="Y130" i="5"/>
  <c r="Z130" i="5"/>
  <c r="U131" i="5"/>
  <c r="V131" i="5"/>
  <c r="W131" i="5"/>
  <c r="X131" i="5"/>
  <c r="Y131" i="5"/>
  <c r="Z131" i="5"/>
  <c r="U132" i="5"/>
  <c r="V132" i="5"/>
  <c r="W132" i="5"/>
  <c r="X132" i="5"/>
  <c r="Y132" i="5"/>
  <c r="Z132" i="5"/>
  <c r="U133" i="5"/>
  <c r="V133" i="5"/>
  <c r="W133" i="5"/>
  <c r="X133" i="5"/>
  <c r="Y133" i="5"/>
  <c r="Z133" i="5"/>
  <c r="U134" i="5"/>
  <c r="V134" i="5"/>
  <c r="W134" i="5"/>
  <c r="X134" i="5"/>
  <c r="Y134" i="5"/>
  <c r="Z134" i="5"/>
  <c r="U135" i="5"/>
  <c r="V135" i="5"/>
  <c r="W135" i="5"/>
  <c r="X135" i="5"/>
  <c r="Y135" i="5"/>
  <c r="Z135" i="5"/>
  <c r="U136" i="5"/>
  <c r="V136" i="5"/>
  <c r="W136" i="5"/>
  <c r="X136" i="5"/>
  <c r="Y136" i="5"/>
  <c r="Z136" i="5"/>
  <c r="U137" i="5"/>
  <c r="V137" i="5"/>
  <c r="W137" i="5"/>
  <c r="X137" i="5"/>
  <c r="Y137" i="5"/>
  <c r="Z137" i="5"/>
  <c r="U138" i="5"/>
  <c r="V138" i="5"/>
  <c r="W138" i="5"/>
  <c r="X138" i="5"/>
  <c r="Y138" i="5"/>
  <c r="Z138" i="5"/>
  <c r="U139" i="5"/>
  <c r="V139" i="5"/>
  <c r="W139" i="5"/>
  <c r="X139" i="5"/>
  <c r="Y139" i="5"/>
  <c r="Z139" i="5"/>
  <c r="U140" i="5"/>
  <c r="V140" i="5"/>
  <c r="W140" i="5"/>
  <c r="X140" i="5"/>
  <c r="Y140" i="5"/>
  <c r="Z140" i="5"/>
  <c r="U141" i="5"/>
  <c r="V141" i="5"/>
  <c r="W141" i="5"/>
  <c r="X141" i="5"/>
  <c r="Y141" i="5"/>
  <c r="Z141" i="5"/>
  <c r="U142" i="5"/>
  <c r="V142" i="5"/>
  <c r="W142" i="5"/>
  <c r="X142" i="5"/>
  <c r="Y142" i="5"/>
  <c r="Z142" i="5"/>
  <c r="U143" i="5"/>
  <c r="V143" i="5"/>
  <c r="W143" i="5"/>
  <c r="X143" i="5"/>
  <c r="Y143" i="5"/>
  <c r="Z143" i="5"/>
  <c r="U144" i="5"/>
  <c r="V144" i="5"/>
  <c r="W144" i="5"/>
  <c r="X144" i="5"/>
  <c r="Y144" i="5"/>
  <c r="Z144" i="5"/>
  <c r="U145" i="5"/>
  <c r="V145" i="5"/>
  <c r="W145" i="5"/>
  <c r="X145" i="5"/>
  <c r="Y145" i="5"/>
  <c r="Z145" i="5"/>
  <c r="U146" i="5"/>
  <c r="V146" i="5"/>
  <c r="W146" i="5"/>
  <c r="X146" i="5"/>
  <c r="Y146" i="5"/>
  <c r="Z146" i="5"/>
  <c r="U147" i="5"/>
  <c r="V147" i="5"/>
  <c r="W147" i="5"/>
  <c r="X147" i="5"/>
  <c r="Y147" i="5"/>
  <c r="Z147" i="5"/>
  <c r="R148" i="5"/>
  <c r="U148" i="5"/>
  <c r="V148" i="5"/>
  <c r="W148" i="5"/>
  <c r="X148" i="5"/>
  <c r="Y148" i="5"/>
  <c r="Z148" i="5"/>
  <c r="R149" i="5"/>
  <c r="U149" i="5"/>
  <c r="V149" i="5"/>
  <c r="W149" i="5"/>
  <c r="X149" i="5"/>
  <c r="Y149" i="5"/>
  <c r="Z149" i="5"/>
  <c r="R150" i="5"/>
  <c r="U150" i="5"/>
  <c r="V150" i="5"/>
  <c r="W150" i="5"/>
  <c r="X150" i="5"/>
  <c r="Y150" i="5"/>
  <c r="Z150" i="5"/>
  <c r="R151" i="5"/>
  <c r="U151" i="5"/>
  <c r="V151" i="5"/>
  <c r="W151" i="5"/>
  <c r="X151" i="5"/>
  <c r="Y151" i="5"/>
  <c r="Z151" i="5"/>
  <c r="S65" i="5"/>
  <c r="S66" i="5"/>
  <c r="S67" i="5"/>
  <c r="T74" i="5"/>
  <c r="T75" i="5"/>
  <c r="T76" i="5"/>
  <c r="S77" i="5"/>
  <c r="A56" i="5"/>
  <c r="A57" i="5"/>
  <c r="A85" i="5"/>
  <c r="A87" i="5"/>
  <c r="S51" i="5"/>
  <c r="T52" i="5"/>
  <c r="S53" i="5"/>
  <c r="T54" i="5"/>
  <c r="T55" i="5"/>
  <c r="S56" i="5"/>
  <c r="S57" i="5"/>
  <c r="T58" i="5"/>
  <c r="S59" i="5"/>
  <c r="S60" i="5"/>
  <c r="S61" i="5"/>
  <c r="T62" i="5"/>
  <c r="S63" i="5"/>
  <c r="S85" i="5"/>
  <c r="S87" i="5"/>
  <c r="S88" i="5"/>
  <c r="S89" i="5"/>
  <c r="S90" i="5"/>
  <c r="S91" i="5"/>
  <c r="S92" i="5"/>
  <c r="T93" i="5"/>
  <c r="S94" i="5"/>
  <c r="S95" i="5"/>
  <c r="S96" i="5"/>
  <c r="S97" i="5"/>
  <c r="S98" i="5"/>
  <c r="T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T150" i="5"/>
  <c r="S151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A9" i="5"/>
  <c r="A10" i="5"/>
  <c r="A11" i="5"/>
  <c r="A12" i="5"/>
  <c r="A13" i="5"/>
  <c r="A14" i="5"/>
  <c r="A15" i="5"/>
  <c r="A16" i="5"/>
  <c r="A17" i="5"/>
  <c r="A18" i="5"/>
  <c r="A19" i="5"/>
  <c r="A20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88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8" i="5"/>
  <c r="B16" i="5"/>
  <c r="B17" i="5"/>
  <c r="B18" i="5"/>
  <c r="B19" i="5"/>
  <c r="B20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J87" i="43"/>
  <c r="I88" i="43"/>
  <c r="I87" i="43"/>
  <c r="H7" i="40"/>
  <c r="I7" i="40"/>
  <c r="H8" i="40"/>
  <c r="I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I6" i="40"/>
  <c r="H6" i="40"/>
  <c r="S30" i="5"/>
  <c r="S29" i="5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X8" i="5"/>
  <c r="X152" i="5"/>
  <c r="X153" i="5"/>
  <c r="X154" i="5"/>
  <c r="X155" i="5"/>
  <c r="X156" i="5"/>
  <c r="X157" i="5"/>
  <c r="X158" i="5"/>
  <c r="X159" i="5"/>
  <c r="X160" i="5"/>
  <c r="X161" i="5"/>
  <c r="X162" i="5"/>
  <c r="X163" i="5"/>
  <c r="X164" i="5"/>
  <c r="X165" i="5"/>
  <c r="X166" i="5"/>
  <c r="X167" i="5"/>
  <c r="X168" i="5"/>
  <c r="X169" i="5"/>
  <c r="X170" i="5"/>
  <c r="X171" i="5"/>
  <c r="X172" i="5"/>
  <c r="X173" i="5"/>
  <c r="X174" i="5"/>
  <c r="X175" i="5"/>
  <c r="X176" i="5"/>
  <c r="X177" i="5"/>
  <c r="X178" i="5"/>
  <c r="X179" i="5"/>
  <c r="X180" i="5"/>
  <c r="X181" i="5"/>
  <c r="X182" i="5"/>
  <c r="X183" i="5"/>
  <c r="X184" i="5"/>
  <c r="X185" i="5"/>
  <c r="X186" i="5"/>
  <c r="X187" i="5"/>
  <c r="X188" i="5"/>
  <c r="X189" i="5"/>
  <c r="X190" i="5"/>
  <c r="X191" i="5"/>
  <c r="X192" i="5"/>
  <c r="X193" i="5"/>
  <c r="X194" i="5"/>
  <c r="X195" i="5"/>
  <c r="X196" i="5"/>
  <c r="X197" i="5"/>
  <c r="X198" i="5"/>
  <c r="X199" i="5"/>
  <c r="X200" i="5"/>
  <c r="X201" i="5"/>
  <c r="X202" i="5"/>
  <c r="X203" i="5"/>
  <c r="X204" i="5"/>
  <c r="X205" i="5"/>
  <c r="X206" i="5"/>
  <c r="X207" i="5"/>
  <c r="X208" i="5"/>
  <c r="X209" i="5"/>
  <c r="X210" i="5"/>
  <c r="X211" i="5"/>
  <c r="X212" i="5"/>
  <c r="X213" i="5"/>
  <c r="X214" i="5"/>
  <c r="X215" i="5"/>
  <c r="X216" i="5"/>
  <c r="X217" i="5"/>
  <c r="X218" i="5"/>
  <c r="X219" i="5"/>
  <c r="X220" i="5"/>
  <c r="X221" i="5"/>
  <c r="X222" i="5"/>
  <c r="X223" i="5"/>
  <c r="X224" i="5"/>
  <c r="X225" i="5"/>
  <c r="X226" i="5"/>
  <c r="X227" i="5"/>
  <c r="X228" i="5"/>
  <c r="X229" i="5"/>
  <c r="X230" i="5"/>
  <c r="X231" i="5"/>
  <c r="X232" i="5"/>
  <c r="X233" i="5"/>
  <c r="X234" i="5"/>
  <c r="X235" i="5"/>
  <c r="X236" i="5"/>
  <c r="X237" i="5"/>
  <c r="X238" i="5"/>
  <c r="X239" i="5"/>
  <c r="X240" i="5"/>
  <c r="X241" i="5"/>
  <c r="X242" i="5"/>
  <c r="X243" i="5"/>
  <c r="X244" i="5"/>
  <c r="X245" i="5"/>
  <c r="X246" i="5"/>
  <c r="X247" i="5"/>
  <c r="X248" i="5"/>
  <c r="X249" i="5"/>
  <c r="X250" i="5"/>
  <c r="X251" i="5"/>
  <c r="X252" i="5"/>
  <c r="X253" i="5"/>
  <c r="X254" i="5"/>
  <c r="X255" i="5"/>
  <c r="X256" i="5"/>
  <c r="X257" i="5"/>
  <c r="X258" i="5"/>
  <c r="X259" i="5"/>
  <c r="X260" i="5"/>
  <c r="X261" i="5"/>
  <c r="X262" i="5"/>
  <c r="X263" i="5"/>
  <c r="X264" i="5"/>
  <c r="X265" i="5"/>
  <c r="X266" i="5"/>
  <c r="X267" i="5"/>
  <c r="X268" i="5"/>
  <c r="X269" i="5"/>
  <c r="X270" i="5"/>
  <c r="X271" i="5"/>
  <c r="X272" i="5"/>
  <c r="X273" i="5"/>
  <c r="X274" i="5"/>
  <c r="X275" i="5"/>
  <c r="X276" i="5"/>
  <c r="X277" i="5"/>
  <c r="X278" i="5"/>
  <c r="X279" i="5"/>
  <c r="X280" i="5"/>
  <c r="X281" i="5"/>
  <c r="X282" i="5"/>
  <c r="X283" i="5"/>
  <c r="X284" i="5"/>
  <c r="X285" i="5"/>
  <c r="X286" i="5"/>
  <c r="X287" i="5"/>
  <c r="X288" i="5"/>
  <c r="X289" i="5"/>
  <c r="X290" i="5"/>
  <c r="X291" i="5"/>
  <c r="X292" i="5"/>
  <c r="X293" i="5"/>
  <c r="X294" i="5"/>
  <c r="X295" i="5"/>
  <c r="X296" i="5"/>
  <c r="X297" i="5"/>
  <c r="X298" i="5"/>
  <c r="X299" i="5"/>
  <c r="X300" i="5"/>
  <c r="X301" i="5"/>
  <c r="X302" i="5"/>
  <c r="X303" i="5"/>
  <c r="X304" i="5"/>
  <c r="X305" i="5"/>
  <c r="X306" i="5"/>
  <c r="X307" i="5"/>
  <c r="X308" i="5"/>
  <c r="X309" i="5"/>
  <c r="X310" i="5"/>
  <c r="X311" i="5"/>
  <c r="X312" i="5"/>
  <c r="X313" i="5"/>
  <c r="X314" i="5"/>
  <c r="X315" i="5"/>
  <c r="X316" i="5"/>
  <c r="X317" i="5"/>
  <c r="X318" i="5"/>
  <c r="X319" i="5"/>
  <c r="X320" i="5"/>
  <c r="X321" i="5"/>
  <c r="X322" i="5"/>
  <c r="X323" i="5"/>
  <c r="X324" i="5"/>
  <c r="X325" i="5"/>
  <c r="X326" i="5"/>
  <c r="X327" i="5"/>
  <c r="X328" i="5"/>
  <c r="X329" i="5"/>
  <c r="X330" i="5"/>
  <c r="X331" i="5"/>
  <c r="X332" i="5"/>
  <c r="X333" i="5"/>
  <c r="X334" i="5"/>
  <c r="X335" i="5"/>
  <c r="X336" i="5"/>
  <c r="X337" i="5"/>
  <c r="X338" i="5"/>
  <c r="X339" i="5"/>
  <c r="X340" i="5"/>
  <c r="X341" i="5"/>
  <c r="X342" i="5"/>
  <c r="X343" i="5"/>
  <c r="X344" i="5"/>
  <c r="X345" i="5"/>
  <c r="X346" i="5"/>
  <c r="X347" i="5"/>
  <c r="X348" i="5"/>
  <c r="X349" i="5"/>
  <c r="X350" i="5"/>
  <c r="X351" i="5"/>
  <c r="X352" i="5"/>
  <c r="X353" i="5"/>
  <c r="X354" i="5"/>
  <c r="X355" i="5"/>
  <c r="X356" i="5"/>
  <c r="X357" i="5"/>
  <c r="X358" i="5"/>
  <c r="X359" i="5"/>
  <c r="X360" i="5"/>
  <c r="X361" i="5"/>
  <c r="X362" i="5"/>
  <c r="X363" i="5"/>
  <c r="X364" i="5"/>
  <c r="X365" i="5"/>
  <c r="X366" i="5"/>
  <c r="X367" i="5"/>
  <c r="X368" i="5"/>
  <c r="X369" i="5"/>
  <c r="X370" i="5"/>
  <c r="X371" i="5"/>
  <c r="X372" i="5"/>
  <c r="X373" i="5"/>
  <c r="X374" i="5"/>
  <c r="X375" i="5"/>
  <c r="X376" i="5"/>
  <c r="X377" i="5"/>
  <c r="X378" i="5"/>
  <c r="X379" i="5"/>
  <c r="X380" i="5"/>
  <c r="X381" i="5"/>
  <c r="X382" i="5"/>
  <c r="X383" i="5"/>
  <c r="X384" i="5"/>
  <c r="X385" i="5"/>
  <c r="X386" i="5"/>
  <c r="X387" i="5"/>
  <c r="X388" i="5"/>
  <c r="X389" i="5"/>
  <c r="X390" i="5"/>
  <c r="X391" i="5"/>
  <c r="X392" i="5"/>
  <c r="X393" i="5"/>
  <c r="X394" i="5"/>
  <c r="X395" i="5"/>
  <c r="X396" i="5"/>
  <c r="X397" i="5"/>
  <c r="X398" i="5"/>
  <c r="X399" i="5"/>
  <c r="X400" i="5"/>
  <c r="X401" i="5"/>
  <c r="X402" i="5"/>
  <c r="X403" i="5"/>
  <c r="X404" i="5"/>
  <c r="X405" i="5"/>
  <c r="X406" i="5"/>
  <c r="X407" i="5"/>
  <c r="X408" i="5"/>
  <c r="X409" i="5"/>
  <c r="X410" i="5"/>
  <c r="X411" i="5"/>
  <c r="X412" i="5"/>
  <c r="X413" i="5"/>
  <c r="X414" i="5"/>
  <c r="X415" i="5"/>
  <c r="X416" i="5"/>
  <c r="X417" i="5"/>
  <c r="X418" i="5"/>
  <c r="X419" i="5"/>
  <c r="X420" i="5"/>
  <c r="X421" i="5"/>
  <c r="X422" i="5"/>
  <c r="X423" i="5"/>
  <c r="X424" i="5"/>
  <c r="X425" i="5"/>
  <c r="X426" i="5"/>
  <c r="X427" i="5"/>
  <c r="X428" i="5"/>
  <c r="X429" i="5"/>
  <c r="X430" i="5"/>
  <c r="X431" i="5"/>
  <c r="X432" i="5"/>
  <c r="X433" i="5"/>
  <c r="X434" i="5"/>
  <c r="X435" i="5"/>
  <c r="X436" i="5"/>
  <c r="X437" i="5"/>
  <c r="X438" i="5"/>
  <c r="X439" i="5"/>
  <c r="X440" i="5"/>
  <c r="X441" i="5"/>
  <c r="X442" i="5"/>
  <c r="X443" i="5"/>
  <c r="X444" i="5"/>
  <c r="X445" i="5"/>
  <c r="X446" i="5"/>
  <c r="X447" i="5"/>
  <c r="X448" i="5"/>
  <c r="X449" i="5"/>
  <c r="X450" i="5"/>
  <c r="X451" i="5"/>
  <c r="X452" i="5"/>
  <c r="X453" i="5"/>
  <c r="X454" i="5"/>
  <c r="X455" i="5"/>
  <c r="X456" i="5"/>
  <c r="X457" i="5"/>
  <c r="X458" i="5"/>
  <c r="X459" i="5"/>
  <c r="X460" i="5"/>
  <c r="X461" i="5"/>
  <c r="X462" i="5"/>
  <c r="X463" i="5"/>
  <c r="X464" i="5"/>
  <c r="X465" i="5"/>
  <c r="X466" i="5"/>
  <c r="X467" i="5"/>
  <c r="X468" i="5"/>
  <c r="X469" i="5"/>
  <c r="X470" i="5"/>
  <c r="X471" i="5"/>
  <c r="X472" i="5"/>
  <c r="X473" i="5"/>
  <c r="X474" i="5"/>
  <c r="X475" i="5"/>
  <c r="X476" i="5"/>
  <c r="X477" i="5"/>
  <c r="X478" i="5"/>
  <c r="X479" i="5"/>
  <c r="X480" i="5"/>
  <c r="X481" i="5"/>
  <c r="X482" i="5"/>
  <c r="X483" i="5"/>
  <c r="X484" i="5"/>
  <c r="X485" i="5"/>
  <c r="X486" i="5"/>
  <c r="X487" i="5"/>
  <c r="X488" i="5"/>
  <c r="X489" i="5"/>
  <c r="X490" i="5"/>
  <c r="X491" i="5"/>
  <c r="X492" i="5"/>
  <c r="X493" i="5"/>
  <c r="X494" i="5"/>
  <c r="X495" i="5"/>
  <c r="X496" i="5"/>
  <c r="X497" i="5"/>
  <c r="X498" i="5"/>
  <c r="X499" i="5"/>
  <c r="X500" i="5"/>
  <c r="X501" i="5"/>
  <c r="X502" i="5"/>
  <c r="X503" i="5"/>
  <c r="X504" i="5"/>
  <c r="X505" i="5"/>
  <c r="X506" i="5"/>
  <c r="X507" i="5"/>
  <c r="X508" i="5"/>
  <c r="X509" i="5"/>
  <c r="X510" i="5"/>
  <c r="X511" i="5"/>
  <c r="X512" i="5"/>
  <c r="X513" i="5"/>
  <c r="X514" i="5"/>
  <c r="X515" i="5"/>
  <c r="X516" i="5"/>
  <c r="X517" i="5"/>
  <c r="X518" i="5"/>
  <c r="X519" i="5"/>
  <c r="X520" i="5"/>
  <c r="X521" i="5"/>
  <c r="X522" i="5"/>
  <c r="X523" i="5"/>
  <c r="X524" i="5"/>
  <c r="X525" i="5"/>
  <c r="X526" i="5"/>
  <c r="X527" i="5"/>
  <c r="X528" i="5"/>
  <c r="X529" i="5"/>
  <c r="X530" i="5"/>
  <c r="X531" i="5"/>
  <c r="X532" i="5"/>
  <c r="X533" i="5"/>
  <c r="X534" i="5"/>
  <c r="X535" i="5"/>
  <c r="X536" i="5"/>
  <c r="X537" i="5"/>
  <c r="X538" i="5"/>
  <c r="X539" i="5"/>
  <c r="X540" i="5"/>
  <c r="X541" i="5"/>
  <c r="X542" i="5"/>
  <c r="X543" i="5"/>
  <c r="X544" i="5"/>
  <c r="X545" i="5"/>
  <c r="X546" i="5"/>
  <c r="X547" i="5"/>
  <c r="X548" i="5"/>
  <c r="X549" i="5"/>
  <c r="X550" i="5"/>
  <c r="X551" i="5"/>
  <c r="X552" i="5"/>
  <c r="X553" i="5"/>
  <c r="X554" i="5"/>
  <c r="X555" i="5"/>
  <c r="X556" i="5"/>
  <c r="X557" i="5"/>
  <c r="X558" i="5"/>
  <c r="X559" i="5"/>
  <c r="X560" i="5"/>
  <c r="X561" i="5"/>
  <c r="X562" i="5"/>
  <c r="X563" i="5"/>
  <c r="X564" i="5"/>
  <c r="X565" i="5"/>
  <c r="X566" i="5"/>
  <c r="X567" i="5"/>
  <c r="X568" i="5"/>
  <c r="X569" i="5"/>
  <c r="X570" i="5"/>
  <c r="X571" i="5"/>
  <c r="X572" i="5"/>
  <c r="X573" i="5"/>
  <c r="X574" i="5"/>
  <c r="X575" i="5"/>
  <c r="X576" i="5"/>
  <c r="X577" i="5"/>
  <c r="X578" i="5"/>
  <c r="X579" i="5"/>
  <c r="X580" i="5"/>
  <c r="X581" i="5"/>
  <c r="X582" i="5"/>
  <c r="X583" i="5"/>
  <c r="X584" i="5"/>
  <c r="X585" i="5"/>
  <c r="X586" i="5"/>
  <c r="X587" i="5"/>
  <c r="X588" i="5"/>
  <c r="X589" i="5"/>
  <c r="X590" i="5"/>
  <c r="X591" i="5"/>
  <c r="X592" i="5"/>
  <c r="X593" i="5"/>
  <c r="X594" i="5"/>
  <c r="X595" i="5"/>
  <c r="X596" i="5"/>
  <c r="X597" i="5"/>
  <c r="X598" i="5"/>
  <c r="X599" i="5"/>
  <c r="X600" i="5"/>
  <c r="X601" i="5"/>
  <c r="X602" i="5"/>
  <c r="X603" i="5"/>
  <c r="X604" i="5"/>
  <c r="X605" i="5"/>
  <c r="X606" i="5"/>
  <c r="X607" i="5"/>
  <c r="X608" i="5"/>
  <c r="X609" i="5"/>
  <c r="X610" i="5"/>
  <c r="X611" i="5"/>
  <c r="X612" i="5"/>
  <c r="X613" i="5"/>
  <c r="X614" i="5"/>
  <c r="X615" i="5"/>
  <c r="X616" i="5"/>
  <c r="X617" i="5"/>
  <c r="X618" i="5"/>
  <c r="X619" i="5"/>
  <c r="X620" i="5"/>
  <c r="X621" i="5"/>
  <c r="X622" i="5"/>
  <c r="X623" i="5"/>
  <c r="X624" i="5"/>
  <c r="X625" i="5"/>
  <c r="X626" i="5"/>
  <c r="X627" i="5"/>
  <c r="X628" i="5"/>
  <c r="X629" i="5"/>
  <c r="X630" i="5"/>
  <c r="X631" i="5"/>
  <c r="X632" i="5"/>
  <c r="X633" i="5"/>
  <c r="X634" i="5"/>
  <c r="X635" i="5"/>
  <c r="X636" i="5"/>
  <c r="X637" i="5"/>
  <c r="X638" i="5"/>
  <c r="X639" i="5"/>
  <c r="X640" i="5"/>
  <c r="X641" i="5"/>
  <c r="X642" i="5"/>
  <c r="X643" i="5"/>
  <c r="X644" i="5"/>
  <c r="X645" i="5"/>
  <c r="X646" i="5"/>
  <c r="X647" i="5"/>
  <c r="X648" i="5"/>
  <c r="X649" i="5"/>
  <c r="X650" i="5"/>
  <c r="X651" i="5"/>
  <c r="X652" i="5"/>
  <c r="X653" i="5"/>
  <c r="X654" i="5"/>
  <c r="X655" i="5"/>
  <c r="X656" i="5"/>
  <c r="X657" i="5"/>
  <c r="X658" i="5"/>
  <c r="X659" i="5"/>
  <c r="X660" i="5"/>
  <c r="X661" i="5"/>
  <c r="X662" i="5"/>
  <c r="X663" i="5"/>
  <c r="X664" i="5"/>
  <c r="X665" i="5"/>
  <c r="X666" i="5"/>
  <c r="X667" i="5"/>
  <c r="X668" i="5"/>
  <c r="X669" i="5"/>
  <c r="X670" i="5"/>
  <c r="X671" i="5"/>
  <c r="X672" i="5"/>
  <c r="X673" i="5"/>
  <c r="X674" i="5"/>
  <c r="X675" i="5"/>
  <c r="X676" i="5"/>
  <c r="X677" i="5"/>
  <c r="X678" i="5"/>
  <c r="X679" i="5"/>
  <c r="X680" i="5"/>
  <c r="X681" i="5"/>
  <c r="X682" i="5"/>
  <c r="X683" i="5"/>
  <c r="X684" i="5"/>
  <c r="X685" i="5"/>
  <c r="X686" i="5"/>
  <c r="X687" i="5"/>
  <c r="X688" i="5"/>
  <c r="X689" i="5"/>
  <c r="X690" i="5"/>
  <c r="X691" i="5"/>
  <c r="X692" i="5"/>
  <c r="X693" i="5"/>
  <c r="X694" i="5"/>
  <c r="X695" i="5"/>
  <c r="X696" i="5"/>
  <c r="X697" i="5"/>
  <c r="X698" i="5"/>
  <c r="X699" i="5"/>
  <c r="X700" i="5"/>
  <c r="X701" i="5"/>
  <c r="X702" i="5"/>
  <c r="X703" i="5"/>
  <c r="X704" i="5"/>
  <c r="X705" i="5"/>
  <c r="X706" i="5"/>
  <c r="X707" i="5"/>
  <c r="X708" i="5"/>
  <c r="X709" i="5"/>
  <c r="X710" i="5"/>
  <c r="X711" i="5"/>
  <c r="X712" i="5"/>
  <c r="X713" i="5"/>
  <c r="X714" i="5"/>
  <c r="X715" i="5"/>
  <c r="X716" i="5"/>
  <c r="X717" i="5"/>
  <c r="X718" i="5"/>
  <c r="X719" i="5"/>
  <c r="X720" i="5"/>
  <c r="X721" i="5"/>
  <c r="X722" i="5"/>
  <c r="X723" i="5"/>
  <c r="X724" i="5"/>
  <c r="X725" i="5"/>
  <c r="X726" i="5"/>
  <c r="X727" i="5"/>
  <c r="X728" i="5"/>
  <c r="X729" i="5"/>
  <c r="X730" i="5"/>
  <c r="X731" i="5"/>
  <c r="X732" i="5"/>
  <c r="X733" i="5"/>
  <c r="X734" i="5"/>
  <c r="X735" i="5"/>
  <c r="X736" i="5"/>
  <c r="X737" i="5"/>
  <c r="X738" i="5"/>
  <c r="X739" i="5"/>
  <c r="X740" i="5"/>
  <c r="X741" i="5"/>
  <c r="X742" i="5"/>
  <c r="X743" i="5"/>
  <c r="X744" i="5"/>
  <c r="X745" i="5"/>
  <c r="X746" i="5"/>
  <c r="X747" i="5"/>
  <c r="X748" i="5"/>
  <c r="X749" i="5"/>
  <c r="X750" i="5"/>
  <c r="X751" i="5"/>
  <c r="X752" i="5"/>
  <c r="X753" i="5"/>
  <c r="X754" i="5"/>
  <c r="X755" i="5"/>
  <c r="X756" i="5"/>
  <c r="X757" i="5"/>
  <c r="X758" i="5"/>
  <c r="X759" i="5"/>
  <c r="X760" i="5"/>
  <c r="X761" i="5"/>
  <c r="X762" i="5"/>
  <c r="X763" i="5"/>
  <c r="X764" i="5"/>
  <c r="X765" i="5"/>
  <c r="X766" i="5"/>
  <c r="X767" i="5"/>
  <c r="X768" i="5"/>
  <c r="X769" i="5"/>
  <c r="X770" i="5"/>
  <c r="X771" i="5"/>
  <c r="X772" i="5"/>
  <c r="X773" i="5"/>
  <c r="X774" i="5"/>
  <c r="X775" i="5"/>
  <c r="X776" i="5"/>
  <c r="X777" i="5"/>
  <c r="X778" i="5"/>
  <c r="X779" i="5"/>
  <c r="X780" i="5"/>
  <c r="X781" i="5"/>
  <c r="X782" i="5"/>
  <c r="X783" i="5"/>
  <c r="X784" i="5"/>
  <c r="X785" i="5"/>
  <c r="X786" i="5"/>
  <c r="X787" i="5"/>
  <c r="X788" i="5"/>
  <c r="X789" i="5"/>
  <c r="X790" i="5"/>
  <c r="X791" i="5"/>
  <c r="X792" i="5"/>
  <c r="X793" i="5"/>
  <c r="X794" i="5"/>
  <c r="X795" i="5"/>
  <c r="X796" i="5"/>
  <c r="X797" i="5"/>
  <c r="X798" i="5"/>
  <c r="X799" i="5"/>
  <c r="X800" i="5"/>
  <c r="X801" i="5"/>
  <c r="X802" i="5"/>
  <c r="X803" i="5"/>
  <c r="X804" i="5"/>
  <c r="X805" i="5"/>
  <c r="X806" i="5"/>
  <c r="X807" i="5"/>
  <c r="X808" i="5"/>
  <c r="X809" i="5"/>
  <c r="X810" i="5"/>
  <c r="X811" i="5"/>
  <c r="X812" i="5"/>
  <c r="X813" i="5"/>
  <c r="X814" i="5"/>
  <c r="X815" i="5"/>
  <c r="X816" i="5"/>
  <c r="X817" i="5"/>
  <c r="X818" i="5"/>
  <c r="X819" i="5"/>
  <c r="X820" i="5"/>
  <c r="X821" i="5"/>
  <c r="X822" i="5"/>
  <c r="X823" i="5"/>
  <c r="X824" i="5"/>
  <c r="X825" i="5"/>
  <c r="X826" i="5"/>
  <c r="X827" i="5"/>
  <c r="X828" i="5"/>
  <c r="X829" i="5"/>
  <c r="X830" i="5"/>
  <c r="X831" i="5"/>
  <c r="X832" i="5"/>
  <c r="X833" i="5"/>
  <c r="X834" i="5"/>
  <c r="X835" i="5"/>
  <c r="X836" i="5"/>
  <c r="X837" i="5"/>
  <c r="X838" i="5"/>
  <c r="X839" i="5"/>
  <c r="X840" i="5"/>
  <c r="X841" i="5"/>
  <c r="X842" i="5"/>
  <c r="X843" i="5"/>
  <c r="X844" i="5"/>
  <c r="X845" i="5"/>
  <c r="X846" i="5"/>
  <c r="X847" i="5"/>
  <c r="X848" i="5"/>
  <c r="X849" i="5"/>
  <c r="X850" i="5"/>
  <c r="X851" i="5"/>
  <c r="X852" i="5"/>
  <c r="X853" i="5"/>
  <c r="X854" i="5"/>
  <c r="X855" i="5"/>
  <c r="X856" i="5"/>
  <c r="X857" i="5"/>
  <c r="X858" i="5"/>
  <c r="X859" i="5"/>
  <c r="X860" i="5"/>
  <c r="X861" i="5"/>
  <c r="X862" i="5"/>
  <c r="X863" i="5"/>
  <c r="X864" i="5"/>
  <c r="X865" i="5"/>
  <c r="X866" i="5"/>
  <c r="X867" i="5"/>
  <c r="X868" i="5"/>
  <c r="X869" i="5"/>
  <c r="X870" i="5"/>
  <c r="X871" i="5"/>
  <c r="X872" i="5"/>
  <c r="X873" i="5"/>
  <c r="X874" i="5"/>
  <c r="X875" i="5"/>
  <c r="X876" i="5"/>
  <c r="X877" i="5"/>
  <c r="X878" i="5"/>
  <c r="X879" i="5"/>
  <c r="X880" i="5"/>
  <c r="X881" i="5"/>
  <c r="X882" i="5"/>
  <c r="X883" i="5"/>
  <c r="X884" i="5"/>
  <c r="X885" i="5"/>
  <c r="X886" i="5"/>
  <c r="X887" i="5"/>
  <c r="X888" i="5"/>
  <c r="X889" i="5"/>
  <c r="X890" i="5"/>
  <c r="X891" i="5"/>
  <c r="X892" i="5"/>
  <c r="X893" i="5"/>
  <c r="X894" i="5"/>
  <c r="X895" i="5"/>
  <c r="X896" i="5"/>
  <c r="X897" i="5"/>
  <c r="X898" i="5"/>
  <c r="X899" i="5"/>
  <c r="X900" i="5"/>
  <c r="X901" i="5"/>
  <c r="X902" i="5"/>
  <c r="X903" i="5"/>
  <c r="X904" i="5"/>
  <c r="X905" i="5"/>
  <c r="X906" i="5"/>
  <c r="X907" i="5"/>
  <c r="X908" i="5"/>
  <c r="X909" i="5"/>
  <c r="X910" i="5"/>
  <c r="X911" i="5"/>
  <c r="X912" i="5"/>
  <c r="X913" i="5"/>
  <c r="X914" i="5"/>
  <c r="X915" i="5"/>
  <c r="X916" i="5"/>
  <c r="X917" i="5"/>
  <c r="X918" i="5"/>
  <c r="X919" i="5"/>
  <c r="X920" i="5"/>
  <c r="X921" i="5"/>
  <c r="X922" i="5"/>
  <c r="X923" i="5"/>
  <c r="X924" i="5"/>
  <c r="X925" i="5"/>
  <c r="X926" i="5"/>
  <c r="X927" i="5"/>
  <c r="X928" i="5"/>
  <c r="X929" i="5"/>
  <c r="X930" i="5"/>
  <c r="X931" i="5"/>
  <c r="X932" i="5"/>
  <c r="X933" i="5"/>
  <c r="X934" i="5"/>
  <c r="X935" i="5"/>
  <c r="X936" i="5"/>
  <c r="X937" i="5"/>
  <c r="X938" i="5"/>
  <c r="X939" i="5"/>
  <c r="X940" i="5"/>
  <c r="X941" i="5"/>
  <c r="X942" i="5"/>
  <c r="X943" i="5"/>
  <c r="X944" i="5"/>
  <c r="X945" i="5"/>
  <c r="X946" i="5"/>
  <c r="X947" i="5"/>
  <c r="X948" i="5"/>
  <c r="X949" i="5"/>
  <c r="X950" i="5"/>
  <c r="X951" i="5"/>
  <c r="X952" i="5"/>
  <c r="X953" i="5"/>
  <c r="X954" i="5"/>
  <c r="X955" i="5"/>
  <c r="X956" i="5"/>
  <c r="X957" i="5"/>
  <c r="X958" i="5"/>
  <c r="X959" i="5"/>
  <c r="X960" i="5"/>
  <c r="X961" i="5"/>
  <c r="X962" i="5"/>
  <c r="X963" i="5"/>
  <c r="X964" i="5"/>
  <c r="X965" i="5"/>
  <c r="X966" i="5"/>
  <c r="X967" i="5"/>
  <c r="X968" i="5"/>
  <c r="X969" i="5"/>
  <c r="X970" i="5"/>
  <c r="X971" i="5"/>
  <c r="X972" i="5"/>
  <c r="X973" i="5"/>
  <c r="X974" i="5"/>
  <c r="X975" i="5"/>
  <c r="X976" i="5"/>
  <c r="X977" i="5"/>
  <c r="X978" i="5"/>
  <c r="X979" i="5"/>
  <c r="X980" i="5"/>
  <c r="X981" i="5"/>
  <c r="X982" i="5"/>
  <c r="X983" i="5"/>
  <c r="X984" i="5"/>
  <c r="X985" i="5"/>
  <c r="X986" i="5"/>
  <c r="X987" i="5"/>
  <c r="X988" i="5"/>
  <c r="X989" i="5"/>
  <c r="X990" i="5"/>
  <c r="X991" i="5"/>
  <c r="X992" i="5"/>
  <c r="X993" i="5"/>
  <c r="X994" i="5"/>
  <c r="X995" i="5"/>
  <c r="X996" i="5"/>
  <c r="X997" i="5"/>
  <c r="X998" i="5"/>
  <c r="X999" i="5"/>
  <c r="X1000" i="5"/>
  <c r="X1001" i="5"/>
  <c r="X1002" i="5"/>
  <c r="X1003" i="5"/>
  <c r="X1004" i="5"/>
  <c r="X1005" i="5"/>
  <c r="X1006" i="5"/>
  <c r="X1007" i="5"/>
  <c r="X1008" i="5"/>
  <c r="X1009" i="5"/>
  <c r="X1010" i="5"/>
  <c r="X1011" i="5"/>
  <c r="X1012" i="5"/>
  <c r="X1013" i="5"/>
  <c r="X1014" i="5"/>
  <c r="X1015" i="5"/>
  <c r="X1016" i="5"/>
  <c r="X1017" i="5"/>
  <c r="X1018" i="5"/>
  <c r="X1019" i="5"/>
  <c r="X1020" i="5"/>
  <c r="X1021" i="5"/>
  <c r="X1022" i="5"/>
  <c r="X1023" i="5"/>
  <c r="X1024" i="5"/>
  <c r="X1025" i="5"/>
  <c r="X1026" i="5"/>
  <c r="X1027" i="5"/>
  <c r="X1028" i="5"/>
  <c r="X1029" i="5"/>
  <c r="X1030" i="5"/>
  <c r="X1031" i="5"/>
  <c r="X1032" i="5"/>
  <c r="X1033" i="5"/>
  <c r="X1034" i="5"/>
  <c r="X1035" i="5"/>
  <c r="X1036" i="5"/>
  <c r="X1037" i="5"/>
  <c r="X1038" i="5"/>
  <c r="X1039" i="5"/>
  <c r="X1040" i="5"/>
  <c r="X1041" i="5"/>
  <c r="X1042" i="5"/>
  <c r="X1043" i="5"/>
  <c r="X1044" i="5"/>
  <c r="X1045" i="5"/>
  <c r="X1046" i="5"/>
  <c r="X1047" i="5"/>
  <c r="X1048" i="5"/>
  <c r="X1049" i="5"/>
  <c r="X1050" i="5"/>
  <c r="X1051" i="5"/>
  <c r="X1052" i="5"/>
  <c r="X1053" i="5"/>
  <c r="X1054" i="5"/>
  <c r="X1055" i="5"/>
  <c r="X1056" i="5"/>
  <c r="X1057" i="5"/>
  <c r="X1058" i="5"/>
  <c r="X1059" i="5"/>
  <c r="X1060" i="5"/>
  <c r="X1061" i="5"/>
  <c r="X1062" i="5"/>
  <c r="X1063" i="5"/>
  <c r="X1064" i="5"/>
  <c r="X1065" i="5"/>
  <c r="X1066" i="5"/>
  <c r="X1067" i="5"/>
  <c r="X1068" i="5"/>
  <c r="X1069" i="5"/>
  <c r="X1070" i="5"/>
  <c r="W8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87" i="5"/>
  <c r="W188" i="5"/>
  <c r="W189" i="5"/>
  <c r="W190" i="5"/>
  <c r="W191" i="5"/>
  <c r="W192" i="5"/>
  <c r="W193" i="5"/>
  <c r="W194" i="5"/>
  <c r="W195" i="5"/>
  <c r="W196" i="5"/>
  <c r="W197" i="5"/>
  <c r="W198" i="5"/>
  <c r="W199" i="5"/>
  <c r="W200" i="5"/>
  <c r="W201" i="5"/>
  <c r="W202" i="5"/>
  <c r="W203" i="5"/>
  <c r="W204" i="5"/>
  <c r="W205" i="5"/>
  <c r="W206" i="5"/>
  <c r="W207" i="5"/>
  <c r="W208" i="5"/>
  <c r="W209" i="5"/>
  <c r="W210" i="5"/>
  <c r="W211" i="5"/>
  <c r="W212" i="5"/>
  <c r="W213" i="5"/>
  <c r="W214" i="5"/>
  <c r="W215" i="5"/>
  <c r="W216" i="5"/>
  <c r="W217" i="5"/>
  <c r="W218" i="5"/>
  <c r="W219" i="5"/>
  <c r="W220" i="5"/>
  <c r="W221" i="5"/>
  <c r="W222" i="5"/>
  <c r="W223" i="5"/>
  <c r="W224" i="5"/>
  <c r="W225" i="5"/>
  <c r="W226" i="5"/>
  <c r="W227" i="5"/>
  <c r="W228" i="5"/>
  <c r="W229" i="5"/>
  <c r="W230" i="5"/>
  <c r="W231" i="5"/>
  <c r="W232" i="5"/>
  <c r="W233" i="5"/>
  <c r="W234" i="5"/>
  <c r="W235" i="5"/>
  <c r="W236" i="5"/>
  <c r="W237" i="5"/>
  <c r="W238" i="5"/>
  <c r="W239" i="5"/>
  <c r="W240" i="5"/>
  <c r="W241" i="5"/>
  <c r="W242" i="5"/>
  <c r="W243" i="5"/>
  <c r="W244" i="5"/>
  <c r="W245" i="5"/>
  <c r="W246" i="5"/>
  <c r="W247" i="5"/>
  <c r="W248" i="5"/>
  <c r="W249" i="5"/>
  <c r="W250" i="5"/>
  <c r="W251" i="5"/>
  <c r="W252" i="5"/>
  <c r="W253" i="5"/>
  <c r="W254" i="5"/>
  <c r="W255" i="5"/>
  <c r="W256" i="5"/>
  <c r="W257" i="5"/>
  <c r="W258" i="5"/>
  <c r="W259" i="5"/>
  <c r="W260" i="5"/>
  <c r="W261" i="5"/>
  <c r="W262" i="5"/>
  <c r="W263" i="5"/>
  <c r="W264" i="5"/>
  <c r="W265" i="5"/>
  <c r="W266" i="5"/>
  <c r="W267" i="5"/>
  <c r="W268" i="5"/>
  <c r="W269" i="5"/>
  <c r="W270" i="5"/>
  <c r="W271" i="5"/>
  <c r="W272" i="5"/>
  <c r="W273" i="5"/>
  <c r="W274" i="5"/>
  <c r="W275" i="5"/>
  <c r="W276" i="5"/>
  <c r="W277" i="5"/>
  <c r="W278" i="5"/>
  <c r="W279" i="5"/>
  <c r="W280" i="5"/>
  <c r="W281" i="5"/>
  <c r="W282" i="5"/>
  <c r="W283" i="5"/>
  <c r="W284" i="5"/>
  <c r="W285" i="5"/>
  <c r="W286" i="5"/>
  <c r="W287" i="5"/>
  <c r="W288" i="5"/>
  <c r="W289" i="5"/>
  <c r="W290" i="5"/>
  <c r="W291" i="5"/>
  <c r="W292" i="5"/>
  <c r="W293" i="5"/>
  <c r="W294" i="5"/>
  <c r="W295" i="5"/>
  <c r="W296" i="5"/>
  <c r="W297" i="5"/>
  <c r="W298" i="5"/>
  <c r="W299" i="5"/>
  <c r="W300" i="5"/>
  <c r="W301" i="5"/>
  <c r="W302" i="5"/>
  <c r="W303" i="5"/>
  <c r="W304" i="5"/>
  <c r="W305" i="5"/>
  <c r="W306" i="5"/>
  <c r="W307" i="5"/>
  <c r="W308" i="5"/>
  <c r="W309" i="5"/>
  <c r="W310" i="5"/>
  <c r="W311" i="5"/>
  <c r="W312" i="5"/>
  <c r="W313" i="5"/>
  <c r="W314" i="5"/>
  <c r="W315" i="5"/>
  <c r="W316" i="5"/>
  <c r="W317" i="5"/>
  <c r="W318" i="5"/>
  <c r="W319" i="5"/>
  <c r="W320" i="5"/>
  <c r="W321" i="5"/>
  <c r="W322" i="5"/>
  <c r="W323" i="5"/>
  <c r="W324" i="5"/>
  <c r="W325" i="5"/>
  <c r="W326" i="5"/>
  <c r="W327" i="5"/>
  <c r="W328" i="5"/>
  <c r="W329" i="5"/>
  <c r="W330" i="5"/>
  <c r="W331" i="5"/>
  <c r="W332" i="5"/>
  <c r="W333" i="5"/>
  <c r="W334" i="5"/>
  <c r="W335" i="5"/>
  <c r="W336" i="5"/>
  <c r="W337" i="5"/>
  <c r="W338" i="5"/>
  <c r="W339" i="5"/>
  <c r="W340" i="5"/>
  <c r="W341" i="5"/>
  <c r="W342" i="5"/>
  <c r="W343" i="5"/>
  <c r="W344" i="5"/>
  <c r="W345" i="5"/>
  <c r="W346" i="5"/>
  <c r="W347" i="5"/>
  <c r="W348" i="5"/>
  <c r="W349" i="5"/>
  <c r="W350" i="5"/>
  <c r="W351" i="5"/>
  <c r="W352" i="5"/>
  <c r="W353" i="5"/>
  <c r="W354" i="5"/>
  <c r="W355" i="5"/>
  <c r="W356" i="5"/>
  <c r="W357" i="5"/>
  <c r="W358" i="5"/>
  <c r="W359" i="5"/>
  <c r="W360" i="5"/>
  <c r="W361" i="5"/>
  <c r="W362" i="5"/>
  <c r="W363" i="5"/>
  <c r="W364" i="5"/>
  <c r="W365" i="5"/>
  <c r="W366" i="5"/>
  <c r="W367" i="5"/>
  <c r="W368" i="5"/>
  <c r="W369" i="5"/>
  <c r="W370" i="5"/>
  <c r="W371" i="5"/>
  <c r="W372" i="5"/>
  <c r="W373" i="5"/>
  <c r="W374" i="5"/>
  <c r="W375" i="5"/>
  <c r="W376" i="5"/>
  <c r="W377" i="5"/>
  <c r="W378" i="5"/>
  <c r="W379" i="5"/>
  <c r="W380" i="5"/>
  <c r="W381" i="5"/>
  <c r="W382" i="5"/>
  <c r="W383" i="5"/>
  <c r="W384" i="5"/>
  <c r="W385" i="5"/>
  <c r="W386" i="5"/>
  <c r="W387" i="5"/>
  <c r="W388" i="5"/>
  <c r="W389" i="5"/>
  <c r="W390" i="5"/>
  <c r="W391" i="5"/>
  <c r="W392" i="5"/>
  <c r="W393" i="5"/>
  <c r="W394" i="5"/>
  <c r="W395" i="5"/>
  <c r="W396" i="5"/>
  <c r="W397" i="5"/>
  <c r="W398" i="5"/>
  <c r="W399" i="5"/>
  <c r="W400" i="5"/>
  <c r="W401" i="5"/>
  <c r="W402" i="5"/>
  <c r="W403" i="5"/>
  <c r="W404" i="5"/>
  <c r="W405" i="5"/>
  <c r="W406" i="5"/>
  <c r="W407" i="5"/>
  <c r="W408" i="5"/>
  <c r="W409" i="5"/>
  <c r="W410" i="5"/>
  <c r="W411" i="5"/>
  <c r="W412" i="5"/>
  <c r="W413" i="5"/>
  <c r="W414" i="5"/>
  <c r="W415" i="5"/>
  <c r="W416" i="5"/>
  <c r="W417" i="5"/>
  <c r="W418" i="5"/>
  <c r="W419" i="5"/>
  <c r="W420" i="5"/>
  <c r="W421" i="5"/>
  <c r="W422" i="5"/>
  <c r="W423" i="5"/>
  <c r="W424" i="5"/>
  <c r="W425" i="5"/>
  <c r="W426" i="5"/>
  <c r="W427" i="5"/>
  <c r="W428" i="5"/>
  <c r="W429" i="5"/>
  <c r="W430" i="5"/>
  <c r="W431" i="5"/>
  <c r="W432" i="5"/>
  <c r="W433" i="5"/>
  <c r="W434" i="5"/>
  <c r="W435" i="5"/>
  <c r="W436" i="5"/>
  <c r="W437" i="5"/>
  <c r="W438" i="5"/>
  <c r="W439" i="5"/>
  <c r="W440" i="5"/>
  <c r="W441" i="5"/>
  <c r="W442" i="5"/>
  <c r="W443" i="5"/>
  <c r="W444" i="5"/>
  <c r="W445" i="5"/>
  <c r="W446" i="5"/>
  <c r="W447" i="5"/>
  <c r="W448" i="5"/>
  <c r="W449" i="5"/>
  <c r="W450" i="5"/>
  <c r="W451" i="5"/>
  <c r="W452" i="5"/>
  <c r="W453" i="5"/>
  <c r="W454" i="5"/>
  <c r="W455" i="5"/>
  <c r="W456" i="5"/>
  <c r="W457" i="5"/>
  <c r="W458" i="5"/>
  <c r="W459" i="5"/>
  <c r="W460" i="5"/>
  <c r="W461" i="5"/>
  <c r="W462" i="5"/>
  <c r="W463" i="5"/>
  <c r="W464" i="5"/>
  <c r="W465" i="5"/>
  <c r="W466" i="5"/>
  <c r="W467" i="5"/>
  <c r="W468" i="5"/>
  <c r="W469" i="5"/>
  <c r="W470" i="5"/>
  <c r="W471" i="5"/>
  <c r="W472" i="5"/>
  <c r="W473" i="5"/>
  <c r="W474" i="5"/>
  <c r="W475" i="5"/>
  <c r="W476" i="5"/>
  <c r="W477" i="5"/>
  <c r="W478" i="5"/>
  <c r="W479" i="5"/>
  <c r="W480" i="5"/>
  <c r="W481" i="5"/>
  <c r="W482" i="5"/>
  <c r="W483" i="5"/>
  <c r="W484" i="5"/>
  <c r="W485" i="5"/>
  <c r="W486" i="5"/>
  <c r="W487" i="5"/>
  <c r="W488" i="5"/>
  <c r="W489" i="5"/>
  <c r="W490" i="5"/>
  <c r="W491" i="5"/>
  <c r="W492" i="5"/>
  <c r="W493" i="5"/>
  <c r="W494" i="5"/>
  <c r="W495" i="5"/>
  <c r="W496" i="5"/>
  <c r="W497" i="5"/>
  <c r="W498" i="5"/>
  <c r="W499" i="5"/>
  <c r="W500" i="5"/>
  <c r="W501" i="5"/>
  <c r="W502" i="5"/>
  <c r="W503" i="5"/>
  <c r="W504" i="5"/>
  <c r="W505" i="5"/>
  <c r="W506" i="5"/>
  <c r="W507" i="5"/>
  <c r="W508" i="5"/>
  <c r="W509" i="5"/>
  <c r="W510" i="5"/>
  <c r="W511" i="5"/>
  <c r="W512" i="5"/>
  <c r="W513" i="5"/>
  <c r="W514" i="5"/>
  <c r="W515" i="5"/>
  <c r="W516" i="5"/>
  <c r="W517" i="5"/>
  <c r="W518" i="5"/>
  <c r="W519" i="5"/>
  <c r="W520" i="5"/>
  <c r="W521" i="5"/>
  <c r="W522" i="5"/>
  <c r="W523" i="5"/>
  <c r="W524" i="5"/>
  <c r="W525" i="5"/>
  <c r="W526" i="5"/>
  <c r="W527" i="5"/>
  <c r="W528" i="5"/>
  <c r="W529" i="5"/>
  <c r="W530" i="5"/>
  <c r="W531" i="5"/>
  <c r="W532" i="5"/>
  <c r="W533" i="5"/>
  <c r="W534" i="5"/>
  <c r="W535" i="5"/>
  <c r="W536" i="5"/>
  <c r="W537" i="5"/>
  <c r="W538" i="5"/>
  <c r="W539" i="5"/>
  <c r="W540" i="5"/>
  <c r="W541" i="5"/>
  <c r="W542" i="5"/>
  <c r="W543" i="5"/>
  <c r="W544" i="5"/>
  <c r="W545" i="5"/>
  <c r="W546" i="5"/>
  <c r="W547" i="5"/>
  <c r="W548" i="5"/>
  <c r="W549" i="5"/>
  <c r="W550" i="5"/>
  <c r="W551" i="5"/>
  <c r="W552" i="5"/>
  <c r="W553" i="5"/>
  <c r="W554" i="5"/>
  <c r="W555" i="5"/>
  <c r="W556" i="5"/>
  <c r="W557" i="5"/>
  <c r="W558" i="5"/>
  <c r="W559" i="5"/>
  <c r="W560" i="5"/>
  <c r="W561" i="5"/>
  <c r="W562" i="5"/>
  <c r="W563" i="5"/>
  <c r="W564" i="5"/>
  <c r="W565" i="5"/>
  <c r="W566" i="5"/>
  <c r="W567" i="5"/>
  <c r="W568" i="5"/>
  <c r="W569" i="5"/>
  <c r="W570" i="5"/>
  <c r="W571" i="5"/>
  <c r="W572" i="5"/>
  <c r="W573" i="5"/>
  <c r="W574" i="5"/>
  <c r="W575" i="5"/>
  <c r="W576" i="5"/>
  <c r="W577" i="5"/>
  <c r="W578" i="5"/>
  <c r="W579" i="5"/>
  <c r="W580" i="5"/>
  <c r="W581" i="5"/>
  <c r="W582" i="5"/>
  <c r="W583" i="5"/>
  <c r="W584" i="5"/>
  <c r="W585" i="5"/>
  <c r="W586" i="5"/>
  <c r="W587" i="5"/>
  <c r="W588" i="5"/>
  <c r="W589" i="5"/>
  <c r="W590" i="5"/>
  <c r="W591" i="5"/>
  <c r="W592" i="5"/>
  <c r="W593" i="5"/>
  <c r="W594" i="5"/>
  <c r="W595" i="5"/>
  <c r="W596" i="5"/>
  <c r="W597" i="5"/>
  <c r="W598" i="5"/>
  <c r="W599" i="5"/>
  <c r="W600" i="5"/>
  <c r="W601" i="5"/>
  <c r="W602" i="5"/>
  <c r="W603" i="5"/>
  <c r="W604" i="5"/>
  <c r="W605" i="5"/>
  <c r="W606" i="5"/>
  <c r="W607" i="5"/>
  <c r="W608" i="5"/>
  <c r="W609" i="5"/>
  <c r="W610" i="5"/>
  <c r="W611" i="5"/>
  <c r="W612" i="5"/>
  <c r="W613" i="5"/>
  <c r="W614" i="5"/>
  <c r="W615" i="5"/>
  <c r="W616" i="5"/>
  <c r="W617" i="5"/>
  <c r="W618" i="5"/>
  <c r="W619" i="5"/>
  <c r="W620" i="5"/>
  <c r="W621" i="5"/>
  <c r="W622" i="5"/>
  <c r="W623" i="5"/>
  <c r="W624" i="5"/>
  <c r="W625" i="5"/>
  <c r="W626" i="5"/>
  <c r="W627" i="5"/>
  <c r="W628" i="5"/>
  <c r="W629" i="5"/>
  <c r="W630" i="5"/>
  <c r="W631" i="5"/>
  <c r="W632" i="5"/>
  <c r="W633" i="5"/>
  <c r="W634" i="5"/>
  <c r="W635" i="5"/>
  <c r="W636" i="5"/>
  <c r="W637" i="5"/>
  <c r="W638" i="5"/>
  <c r="W639" i="5"/>
  <c r="W640" i="5"/>
  <c r="W641" i="5"/>
  <c r="W642" i="5"/>
  <c r="W643" i="5"/>
  <c r="W644" i="5"/>
  <c r="W645" i="5"/>
  <c r="W646" i="5"/>
  <c r="W647" i="5"/>
  <c r="W648" i="5"/>
  <c r="W649" i="5"/>
  <c r="W650" i="5"/>
  <c r="W651" i="5"/>
  <c r="W652" i="5"/>
  <c r="W653" i="5"/>
  <c r="W654" i="5"/>
  <c r="W655" i="5"/>
  <c r="W656" i="5"/>
  <c r="W657" i="5"/>
  <c r="W658" i="5"/>
  <c r="W659" i="5"/>
  <c r="W660" i="5"/>
  <c r="W661" i="5"/>
  <c r="W662" i="5"/>
  <c r="W663" i="5"/>
  <c r="W664" i="5"/>
  <c r="W665" i="5"/>
  <c r="W666" i="5"/>
  <c r="W667" i="5"/>
  <c r="W668" i="5"/>
  <c r="W669" i="5"/>
  <c r="W670" i="5"/>
  <c r="W671" i="5"/>
  <c r="W672" i="5"/>
  <c r="W673" i="5"/>
  <c r="W674" i="5"/>
  <c r="W675" i="5"/>
  <c r="W676" i="5"/>
  <c r="W677" i="5"/>
  <c r="W678" i="5"/>
  <c r="W679" i="5"/>
  <c r="W680" i="5"/>
  <c r="W681" i="5"/>
  <c r="W682" i="5"/>
  <c r="W683" i="5"/>
  <c r="W684" i="5"/>
  <c r="W685" i="5"/>
  <c r="W686" i="5"/>
  <c r="W687" i="5"/>
  <c r="W688" i="5"/>
  <c r="W689" i="5"/>
  <c r="W690" i="5"/>
  <c r="W691" i="5"/>
  <c r="W692" i="5"/>
  <c r="W693" i="5"/>
  <c r="W694" i="5"/>
  <c r="W695" i="5"/>
  <c r="W696" i="5"/>
  <c r="W697" i="5"/>
  <c r="W698" i="5"/>
  <c r="W699" i="5"/>
  <c r="W700" i="5"/>
  <c r="W701" i="5"/>
  <c r="W702" i="5"/>
  <c r="W703" i="5"/>
  <c r="W704" i="5"/>
  <c r="W705" i="5"/>
  <c r="W706" i="5"/>
  <c r="W707" i="5"/>
  <c r="W708" i="5"/>
  <c r="W709" i="5"/>
  <c r="W710" i="5"/>
  <c r="W711" i="5"/>
  <c r="W712" i="5"/>
  <c r="W713" i="5"/>
  <c r="W714" i="5"/>
  <c r="W715" i="5"/>
  <c r="W716" i="5"/>
  <c r="W717" i="5"/>
  <c r="W718" i="5"/>
  <c r="W719" i="5"/>
  <c r="W720" i="5"/>
  <c r="W721" i="5"/>
  <c r="W722" i="5"/>
  <c r="W723" i="5"/>
  <c r="W724" i="5"/>
  <c r="W725" i="5"/>
  <c r="W726" i="5"/>
  <c r="W727" i="5"/>
  <c r="W728" i="5"/>
  <c r="W729" i="5"/>
  <c r="W730" i="5"/>
  <c r="W731" i="5"/>
  <c r="W732" i="5"/>
  <c r="W733" i="5"/>
  <c r="W734" i="5"/>
  <c r="W735" i="5"/>
  <c r="W736" i="5"/>
  <c r="W737" i="5"/>
  <c r="W738" i="5"/>
  <c r="W739" i="5"/>
  <c r="W740" i="5"/>
  <c r="W741" i="5"/>
  <c r="W742" i="5"/>
  <c r="W743" i="5"/>
  <c r="W744" i="5"/>
  <c r="W745" i="5"/>
  <c r="W746" i="5"/>
  <c r="W747" i="5"/>
  <c r="W748" i="5"/>
  <c r="W749" i="5"/>
  <c r="W750" i="5"/>
  <c r="W751" i="5"/>
  <c r="W752" i="5"/>
  <c r="W753" i="5"/>
  <c r="W754" i="5"/>
  <c r="W755" i="5"/>
  <c r="W756" i="5"/>
  <c r="W757" i="5"/>
  <c r="W758" i="5"/>
  <c r="W759" i="5"/>
  <c r="W760" i="5"/>
  <c r="W761" i="5"/>
  <c r="W762" i="5"/>
  <c r="W763" i="5"/>
  <c r="W764" i="5"/>
  <c r="W765" i="5"/>
  <c r="W766" i="5"/>
  <c r="W767" i="5"/>
  <c r="W768" i="5"/>
  <c r="W769" i="5"/>
  <c r="W770" i="5"/>
  <c r="W771" i="5"/>
  <c r="W772" i="5"/>
  <c r="W773" i="5"/>
  <c r="W774" i="5"/>
  <c r="W775" i="5"/>
  <c r="W776" i="5"/>
  <c r="W777" i="5"/>
  <c r="W778" i="5"/>
  <c r="W779" i="5"/>
  <c r="W780" i="5"/>
  <c r="W781" i="5"/>
  <c r="W782" i="5"/>
  <c r="W783" i="5"/>
  <c r="W784" i="5"/>
  <c r="W785" i="5"/>
  <c r="W786" i="5"/>
  <c r="W787" i="5"/>
  <c r="W788" i="5"/>
  <c r="W789" i="5"/>
  <c r="W790" i="5"/>
  <c r="W791" i="5"/>
  <c r="W792" i="5"/>
  <c r="W793" i="5"/>
  <c r="W794" i="5"/>
  <c r="W795" i="5"/>
  <c r="W796" i="5"/>
  <c r="W797" i="5"/>
  <c r="W798" i="5"/>
  <c r="W799" i="5"/>
  <c r="W800" i="5"/>
  <c r="W801" i="5"/>
  <c r="W802" i="5"/>
  <c r="W803" i="5"/>
  <c r="W804" i="5"/>
  <c r="W805" i="5"/>
  <c r="W806" i="5"/>
  <c r="W807" i="5"/>
  <c r="W808" i="5"/>
  <c r="W809" i="5"/>
  <c r="W810" i="5"/>
  <c r="W811" i="5"/>
  <c r="W812" i="5"/>
  <c r="W813" i="5"/>
  <c r="W814" i="5"/>
  <c r="W815" i="5"/>
  <c r="W816" i="5"/>
  <c r="W817" i="5"/>
  <c r="W818" i="5"/>
  <c r="W819" i="5"/>
  <c r="W820" i="5"/>
  <c r="W821" i="5"/>
  <c r="W822" i="5"/>
  <c r="W823" i="5"/>
  <c r="W824" i="5"/>
  <c r="W825" i="5"/>
  <c r="W826" i="5"/>
  <c r="W827" i="5"/>
  <c r="W828" i="5"/>
  <c r="W829" i="5"/>
  <c r="W830" i="5"/>
  <c r="W831" i="5"/>
  <c r="W832" i="5"/>
  <c r="W833" i="5"/>
  <c r="W834" i="5"/>
  <c r="W835" i="5"/>
  <c r="W836" i="5"/>
  <c r="W837" i="5"/>
  <c r="W838" i="5"/>
  <c r="W839" i="5"/>
  <c r="W840" i="5"/>
  <c r="W841" i="5"/>
  <c r="W842" i="5"/>
  <c r="W843" i="5"/>
  <c r="W844" i="5"/>
  <c r="W845" i="5"/>
  <c r="W846" i="5"/>
  <c r="W847" i="5"/>
  <c r="W848" i="5"/>
  <c r="W849" i="5"/>
  <c r="W850" i="5"/>
  <c r="W851" i="5"/>
  <c r="W852" i="5"/>
  <c r="W853" i="5"/>
  <c r="W854" i="5"/>
  <c r="W855" i="5"/>
  <c r="W856" i="5"/>
  <c r="W857" i="5"/>
  <c r="W858" i="5"/>
  <c r="W859" i="5"/>
  <c r="W860" i="5"/>
  <c r="W861" i="5"/>
  <c r="W862" i="5"/>
  <c r="W863" i="5"/>
  <c r="W864" i="5"/>
  <c r="W865" i="5"/>
  <c r="W866" i="5"/>
  <c r="W867" i="5"/>
  <c r="W868" i="5"/>
  <c r="W869" i="5"/>
  <c r="W870" i="5"/>
  <c r="W871" i="5"/>
  <c r="W872" i="5"/>
  <c r="W873" i="5"/>
  <c r="W874" i="5"/>
  <c r="W875" i="5"/>
  <c r="W876" i="5"/>
  <c r="W877" i="5"/>
  <c r="W878" i="5"/>
  <c r="W879" i="5"/>
  <c r="W880" i="5"/>
  <c r="W881" i="5"/>
  <c r="W882" i="5"/>
  <c r="W883" i="5"/>
  <c r="W884" i="5"/>
  <c r="W885" i="5"/>
  <c r="W886" i="5"/>
  <c r="W887" i="5"/>
  <c r="W888" i="5"/>
  <c r="W889" i="5"/>
  <c r="W890" i="5"/>
  <c r="W891" i="5"/>
  <c r="W892" i="5"/>
  <c r="W893" i="5"/>
  <c r="W894" i="5"/>
  <c r="W895" i="5"/>
  <c r="W896" i="5"/>
  <c r="W897" i="5"/>
  <c r="W898" i="5"/>
  <c r="W899" i="5"/>
  <c r="W900" i="5"/>
  <c r="W901" i="5"/>
  <c r="W902" i="5"/>
  <c r="W903" i="5"/>
  <c r="W904" i="5"/>
  <c r="W905" i="5"/>
  <c r="W906" i="5"/>
  <c r="W907" i="5"/>
  <c r="W908" i="5"/>
  <c r="W909" i="5"/>
  <c r="W910" i="5"/>
  <c r="W911" i="5"/>
  <c r="W912" i="5"/>
  <c r="W913" i="5"/>
  <c r="W914" i="5"/>
  <c r="W915" i="5"/>
  <c r="W916" i="5"/>
  <c r="W917" i="5"/>
  <c r="W918" i="5"/>
  <c r="W919" i="5"/>
  <c r="W920" i="5"/>
  <c r="W921" i="5"/>
  <c r="W922" i="5"/>
  <c r="W923" i="5"/>
  <c r="W924" i="5"/>
  <c r="W925" i="5"/>
  <c r="W926" i="5"/>
  <c r="W927" i="5"/>
  <c r="W928" i="5"/>
  <c r="W929" i="5"/>
  <c r="W930" i="5"/>
  <c r="W931" i="5"/>
  <c r="W932" i="5"/>
  <c r="W933" i="5"/>
  <c r="W934" i="5"/>
  <c r="W935" i="5"/>
  <c r="W936" i="5"/>
  <c r="W937" i="5"/>
  <c r="W938" i="5"/>
  <c r="W939" i="5"/>
  <c r="W940" i="5"/>
  <c r="W941" i="5"/>
  <c r="W942" i="5"/>
  <c r="W943" i="5"/>
  <c r="W944" i="5"/>
  <c r="W945" i="5"/>
  <c r="W946" i="5"/>
  <c r="W947" i="5"/>
  <c r="W948" i="5"/>
  <c r="W949" i="5"/>
  <c r="W950" i="5"/>
  <c r="W951" i="5"/>
  <c r="W952" i="5"/>
  <c r="W953" i="5"/>
  <c r="W954" i="5"/>
  <c r="W955" i="5"/>
  <c r="W956" i="5"/>
  <c r="W957" i="5"/>
  <c r="W958" i="5"/>
  <c r="W959" i="5"/>
  <c r="W960" i="5"/>
  <c r="W961" i="5"/>
  <c r="W962" i="5"/>
  <c r="W963" i="5"/>
  <c r="W964" i="5"/>
  <c r="W965" i="5"/>
  <c r="W966" i="5"/>
  <c r="W967" i="5"/>
  <c r="W968" i="5"/>
  <c r="W969" i="5"/>
  <c r="W970" i="5"/>
  <c r="W971" i="5"/>
  <c r="W972" i="5"/>
  <c r="W973" i="5"/>
  <c r="W974" i="5"/>
  <c r="W975" i="5"/>
  <c r="W976" i="5"/>
  <c r="W977" i="5"/>
  <c r="W978" i="5"/>
  <c r="W979" i="5"/>
  <c r="W980" i="5"/>
  <c r="W981" i="5"/>
  <c r="W982" i="5"/>
  <c r="W983" i="5"/>
  <c r="W984" i="5"/>
  <c r="W985" i="5"/>
  <c r="W986" i="5"/>
  <c r="W987" i="5"/>
  <c r="W988" i="5"/>
  <c r="W989" i="5"/>
  <c r="W990" i="5"/>
  <c r="W991" i="5"/>
  <c r="W992" i="5"/>
  <c r="W993" i="5"/>
  <c r="W994" i="5"/>
  <c r="W995" i="5"/>
  <c r="W996" i="5"/>
  <c r="W997" i="5"/>
  <c r="W998" i="5"/>
  <c r="W999" i="5"/>
  <c r="W1000" i="5"/>
  <c r="W1001" i="5"/>
  <c r="W1002" i="5"/>
  <c r="W1003" i="5"/>
  <c r="W1004" i="5"/>
  <c r="W1005" i="5"/>
  <c r="W1006" i="5"/>
  <c r="W1007" i="5"/>
  <c r="W1008" i="5"/>
  <c r="W1009" i="5"/>
  <c r="W1010" i="5"/>
  <c r="W1011" i="5"/>
  <c r="W1012" i="5"/>
  <c r="W1013" i="5"/>
  <c r="W1014" i="5"/>
  <c r="W1015" i="5"/>
  <c r="W1016" i="5"/>
  <c r="W1017" i="5"/>
  <c r="W1018" i="5"/>
  <c r="W1019" i="5"/>
  <c r="W1020" i="5"/>
  <c r="W1021" i="5"/>
  <c r="W1022" i="5"/>
  <c r="W1023" i="5"/>
  <c r="W1024" i="5"/>
  <c r="W1025" i="5"/>
  <c r="W1026" i="5"/>
  <c r="W1027" i="5"/>
  <c r="W1028" i="5"/>
  <c r="W1029" i="5"/>
  <c r="W1030" i="5"/>
  <c r="W1031" i="5"/>
  <c r="W1032" i="5"/>
  <c r="W1033" i="5"/>
  <c r="W1034" i="5"/>
  <c r="W1035" i="5"/>
  <c r="W1036" i="5"/>
  <c r="W1037" i="5"/>
  <c r="W1038" i="5"/>
  <c r="W1039" i="5"/>
  <c r="W1040" i="5"/>
  <c r="W1041" i="5"/>
  <c r="W1042" i="5"/>
  <c r="W1043" i="5"/>
  <c r="W1044" i="5"/>
  <c r="W1045" i="5"/>
  <c r="W1046" i="5"/>
  <c r="W1047" i="5"/>
  <c r="W1048" i="5"/>
  <c r="W1049" i="5"/>
  <c r="W1050" i="5"/>
  <c r="W1051" i="5"/>
  <c r="W1052" i="5"/>
  <c r="W1053" i="5"/>
  <c r="W1054" i="5"/>
  <c r="W1055" i="5"/>
  <c r="W1056" i="5"/>
  <c r="W1057" i="5"/>
  <c r="W1058" i="5"/>
  <c r="W1059" i="5"/>
  <c r="W1060" i="5"/>
  <c r="W1061" i="5"/>
  <c r="W1062" i="5"/>
  <c r="W1063" i="5"/>
  <c r="W1064" i="5"/>
  <c r="W1065" i="5"/>
  <c r="W1066" i="5"/>
  <c r="W1067" i="5"/>
  <c r="W1068" i="5"/>
  <c r="W1069" i="5"/>
  <c r="W1070" i="5"/>
  <c r="V9" i="5"/>
  <c r="V8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79" i="5"/>
  <c r="V480" i="5"/>
  <c r="V481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499" i="5"/>
  <c r="V500" i="5"/>
  <c r="V501" i="5"/>
  <c r="V502" i="5"/>
  <c r="V503" i="5"/>
  <c r="V504" i="5"/>
  <c r="V505" i="5"/>
  <c r="V506" i="5"/>
  <c r="V507" i="5"/>
  <c r="V508" i="5"/>
  <c r="V509" i="5"/>
  <c r="V510" i="5"/>
  <c r="V511" i="5"/>
  <c r="V512" i="5"/>
  <c r="V513" i="5"/>
  <c r="V514" i="5"/>
  <c r="V515" i="5"/>
  <c r="V516" i="5"/>
  <c r="V517" i="5"/>
  <c r="V518" i="5"/>
  <c r="V519" i="5"/>
  <c r="V520" i="5"/>
  <c r="V521" i="5"/>
  <c r="V522" i="5"/>
  <c r="V523" i="5"/>
  <c r="V524" i="5"/>
  <c r="V525" i="5"/>
  <c r="V526" i="5"/>
  <c r="V527" i="5"/>
  <c r="V528" i="5"/>
  <c r="V529" i="5"/>
  <c r="V530" i="5"/>
  <c r="V531" i="5"/>
  <c r="V532" i="5"/>
  <c r="V533" i="5"/>
  <c r="V534" i="5"/>
  <c r="V535" i="5"/>
  <c r="V536" i="5"/>
  <c r="V537" i="5"/>
  <c r="V538" i="5"/>
  <c r="V539" i="5"/>
  <c r="V540" i="5"/>
  <c r="V541" i="5"/>
  <c r="V542" i="5"/>
  <c r="V543" i="5"/>
  <c r="V544" i="5"/>
  <c r="V545" i="5"/>
  <c r="V546" i="5"/>
  <c r="V547" i="5"/>
  <c r="V548" i="5"/>
  <c r="V549" i="5"/>
  <c r="V550" i="5"/>
  <c r="V551" i="5"/>
  <c r="V552" i="5"/>
  <c r="V553" i="5"/>
  <c r="V554" i="5"/>
  <c r="V555" i="5"/>
  <c r="V556" i="5"/>
  <c r="V557" i="5"/>
  <c r="V558" i="5"/>
  <c r="V559" i="5"/>
  <c r="V560" i="5"/>
  <c r="V561" i="5"/>
  <c r="V562" i="5"/>
  <c r="V563" i="5"/>
  <c r="V564" i="5"/>
  <c r="V565" i="5"/>
  <c r="V566" i="5"/>
  <c r="V567" i="5"/>
  <c r="V568" i="5"/>
  <c r="V569" i="5"/>
  <c r="V570" i="5"/>
  <c r="V571" i="5"/>
  <c r="V572" i="5"/>
  <c r="V573" i="5"/>
  <c r="V574" i="5"/>
  <c r="V575" i="5"/>
  <c r="V576" i="5"/>
  <c r="V577" i="5"/>
  <c r="V578" i="5"/>
  <c r="V579" i="5"/>
  <c r="V580" i="5"/>
  <c r="V581" i="5"/>
  <c r="V582" i="5"/>
  <c r="V583" i="5"/>
  <c r="V584" i="5"/>
  <c r="V585" i="5"/>
  <c r="V586" i="5"/>
  <c r="V587" i="5"/>
  <c r="V588" i="5"/>
  <c r="V589" i="5"/>
  <c r="V590" i="5"/>
  <c r="V591" i="5"/>
  <c r="V592" i="5"/>
  <c r="V593" i="5"/>
  <c r="V594" i="5"/>
  <c r="V595" i="5"/>
  <c r="V596" i="5"/>
  <c r="V597" i="5"/>
  <c r="V598" i="5"/>
  <c r="V599" i="5"/>
  <c r="V600" i="5"/>
  <c r="V601" i="5"/>
  <c r="V602" i="5"/>
  <c r="V603" i="5"/>
  <c r="V604" i="5"/>
  <c r="V605" i="5"/>
  <c r="V606" i="5"/>
  <c r="V607" i="5"/>
  <c r="V608" i="5"/>
  <c r="V609" i="5"/>
  <c r="V610" i="5"/>
  <c r="V611" i="5"/>
  <c r="V612" i="5"/>
  <c r="V613" i="5"/>
  <c r="V614" i="5"/>
  <c r="V615" i="5"/>
  <c r="V616" i="5"/>
  <c r="V617" i="5"/>
  <c r="V618" i="5"/>
  <c r="V619" i="5"/>
  <c r="V620" i="5"/>
  <c r="V621" i="5"/>
  <c r="V622" i="5"/>
  <c r="V623" i="5"/>
  <c r="V624" i="5"/>
  <c r="V625" i="5"/>
  <c r="V626" i="5"/>
  <c r="V627" i="5"/>
  <c r="V628" i="5"/>
  <c r="V629" i="5"/>
  <c r="V630" i="5"/>
  <c r="V631" i="5"/>
  <c r="V632" i="5"/>
  <c r="V633" i="5"/>
  <c r="V634" i="5"/>
  <c r="V635" i="5"/>
  <c r="V636" i="5"/>
  <c r="V637" i="5"/>
  <c r="V638" i="5"/>
  <c r="V639" i="5"/>
  <c r="V640" i="5"/>
  <c r="V641" i="5"/>
  <c r="V642" i="5"/>
  <c r="V643" i="5"/>
  <c r="V644" i="5"/>
  <c r="V645" i="5"/>
  <c r="V646" i="5"/>
  <c r="V647" i="5"/>
  <c r="V648" i="5"/>
  <c r="V649" i="5"/>
  <c r="V650" i="5"/>
  <c r="V651" i="5"/>
  <c r="V652" i="5"/>
  <c r="V653" i="5"/>
  <c r="V654" i="5"/>
  <c r="V655" i="5"/>
  <c r="V656" i="5"/>
  <c r="V657" i="5"/>
  <c r="V658" i="5"/>
  <c r="V659" i="5"/>
  <c r="V660" i="5"/>
  <c r="V661" i="5"/>
  <c r="V662" i="5"/>
  <c r="V663" i="5"/>
  <c r="V664" i="5"/>
  <c r="V665" i="5"/>
  <c r="V666" i="5"/>
  <c r="V667" i="5"/>
  <c r="V668" i="5"/>
  <c r="V669" i="5"/>
  <c r="V670" i="5"/>
  <c r="V671" i="5"/>
  <c r="V672" i="5"/>
  <c r="V673" i="5"/>
  <c r="V674" i="5"/>
  <c r="V675" i="5"/>
  <c r="V676" i="5"/>
  <c r="V677" i="5"/>
  <c r="V678" i="5"/>
  <c r="V679" i="5"/>
  <c r="V680" i="5"/>
  <c r="V681" i="5"/>
  <c r="V682" i="5"/>
  <c r="V683" i="5"/>
  <c r="V684" i="5"/>
  <c r="V685" i="5"/>
  <c r="V686" i="5"/>
  <c r="V687" i="5"/>
  <c r="V688" i="5"/>
  <c r="V689" i="5"/>
  <c r="V690" i="5"/>
  <c r="V691" i="5"/>
  <c r="V692" i="5"/>
  <c r="V693" i="5"/>
  <c r="V694" i="5"/>
  <c r="V695" i="5"/>
  <c r="V696" i="5"/>
  <c r="V697" i="5"/>
  <c r="V698" i="5"/>
  <c r="V699" i="5"/>
  <c r="V700" i="5"/>
  <c r="V701" i="5"/>
  <c r="V702" i="5"/>
  <c r="V703" i="5"/>
  <c r="V704" i="5"/>
  <c r="V705" i="5"/>
  <c r="V706" i="5"/>
  <c r="V707" i="5"/>
  <c r="V708" i="5"/>
  <c r="V709" i="5"/>
  <c r="V710" i="5"/>
  <c r="V711" i="5"/>
  <c r="V712" i="5"/>
  <c r="V713" i="5"/>
  <c r="V714" i="5"/>
  <c r="V715" i="5"/>
  <c r="V716" i="5"/>
  <c r="V717" i="5"/>
  <c r="V718" i="5"/>
  <c r="V719" i="5"/>
  <c r="V720" i="5"/>
  <c r="V721" i="5"/>
  <c r="V722" i="5"/>
  <c r="V723" i="5"/>
  <c r="V724" i="5"/>
  <c r="V725" i="5"/>
  <c r="V726" i="5"/>
  <c r="V727" i="5"/>
  <c r="V728" i="5"/>
  <c r="V729" i="5"/>
  <c r="V730" i="5"/>
  <c r="V731" i="5"/>
  <c r="V732" i="5"/>
  <c r="V733" i="5"/>
  <c r="V734" i="5"/>
  <c r="V735" i="5"/>
  <c r="V736" i="5"/>
  <c r="V737" i="5"/>
  <c r="V738" i="5"/>
  <c r="V739" i="5"/>
  <c r="V740" i="5"/>
  <c r="V741" i="5"/>
  <c r="V742" i="5"/>
  <c r="V743" i="5"/>
  <c r="V744" i="5"/>
  <c r="V745" i="5"/>
  <c r="V746" i="5"/>
  <c r="V747" i="5"/>
  <c r="V748" i="5"/>
  <c r="V749" i="5"/>
  <c r="V750" i="5"/>
  <c r="V751" i="5"/>
  <c r="V752" i="5"/>
  <c r="V753" i="5"/>
  <c r="V754" i="5"/>
  <c r="V755" i="5"/>
  <c r="V756" i="5"/>
  <c r="V757" i="5"/>
  <c r="V758" i="5"/>
  <c r="V759" i="5"/>
  <c r="V760" i="5"/>
  <c r="V761" i="5"/>
  <c r="V762" i="5"/>
  <c r="V763" i="5"/>
  <c r="V764" i="5"/>
  <c r="V765" i="5"/>
  <c r="V766" i="5"/>
  <c r="V767" i="5"/>
  <c r="V768" i="5"/>
  <c r="V769" i="5"/>
  <c r="V770" i="5"/>
  <c r="V771" i="5"/>
  <c r="V772" i="5"/>
  <c r="V773" i="5"/>
  <c r="V774" i="5"/>
  <c r="V775" i="5"/>
  <c r="V776" i="5"/>
  <c r="V777" i="5"/>
  <c r="V778" i="5"/>
  <c r="V779" i="5"/>
  <c r="V780" i="5"/>
  <c r="V781" i="5"/>
  <c r="V782" i="5"/>
  <c r="V783" i="5"/>
  <c r="V784" i="5"/>
  <c r="V785" i="5"/>
  <c r="V786" i="5"/>
  <c r="V787" i="5"/>
  <c r="V788" i="5"/>
  <c r="V789" i="5"/>
  <c r="V790" i="5"/>
  <c r="V791" i="5"/>
  <c r="V792" i="5"/>
  <c r="V793" i="5"/>
  <c r="V794" i="5"/>
  <c r="V795" i="5"/>
  <c r="V796" i="5"/>
  <c r="V797" i="5"/>
  <c r="V798" i="5"/>
  <c r="V799" i="5"/>
  <c r="V800" i="5"/>
  <c r="V801" i="5"/>
  <c r="V802" i="5"/>
  <c r="V803" i="5"/>
  <c r="V804" i="5"/>
  <c r="V805" i="5"/>
  <c r="V806" i="5"/>
  <c r="V807" i="5"/>
  <c r="V808" i="5"/>
  <c r="V809" i="5"/>
  <c r="V810" i="5"/>
  <c r="V811" i="5"/>
  <c r="V812" i="5"/>
  <c r="V813" i="5"/>
  <c r="V814" i="5"/>
  <c r="V815" i="5"/>
  <c r="V816" i="5"/>
  <c r="V817" i="5"/>
  <c r="V818" i="5"/>
  <c r="V819" i="5"/>
  <c r="V820" i="5"/>
  <c r="V821" i="5"/>
  <c r="V822" i="5"/>
  <c r="V823" i="5"/>
  <c r="V824" i="5"/>
  <c r="V825" i="5"/>
  <c r="V826" i="5"/>
  <c r="V827" i="5"/>
  <c r="V828" i="5"/>
  <c r="V829" i="5"/>
  <c r="V830" i="5"/>
  <c r="V831" i="5"/>
  <c r="V832" i="5"/>
  <c r="V833" i="5"/>
  <c r="V834" i="5"/>
  <c r="V835" i="5"/>
  <c r="V836" i="5"/>
  <c r="V837" i="5"/>
  <c r="V838" i="5"/>
  <c r="V839" i="5"/>
  <c r="V840" i="5"/>
  <c r="V841" i="5"/>
  <c r="V842" i="5"/>
  <c r="V843" i="5"/>
  <c r="V844" i="5"/>
  <c r="V845" i="5"/>
  <c r="V846" i="5"/>
  <c r="V847" i="5"/>
  <c r="V848" i="5"/>
  <c r="V849" i="5"/>
  <c r="V850" i="5"/>
  <c r="V851" i="5"/>
  <c r="V852" i="5"/>
  <c r="V853" i="5"/>
  <c r="V854" i="5"/>
  <c r="V855" i="5"/>
  <c r="V856" i="5"/>
  <c r="V857" i="5"/>
  <c r="V858" i="5"/>
  <c r="V859" i="5"/>
  <c r="V860" i="5"/>
  <c r="V861" i="5"/>
  <c r="V862" i="5"/>
  <c r="V863" i="5"/>
  <c r="V864" i="5"/>
  <c r="V865" i="5"/>
  <c r="V866" i="5"/>
  <c r="V867" i="5"/>
  <c r="V868" i="5"/>
  <c r="V869" i="5"/>
  <c r="V870" i="5"/>
  <c r="V871" i="5"/>
  <c r="V872" i="5"/>
  <c r="V873" i="5"/>
  <c r="V874" i="5"/>
  <c r="V875" i="5"/>
  <c r="V876" i="5"/>
  <c r="V877" i="5"/>
  <c r="V878" i="5"/>
  <c r="V879" i="5"/>
  <c r="V880" i="5"/>
  <c r="V881" i="5"/>
  <c r="V882" i="5"/>
  <c r="V883" i="5"/>
  <c r="V884" i="5"/>
  <c r="V885" i="5"/>
  <c r="V886" i="5"/>
  <c r="V887" i="5"/>
  <c r="V888" i="5"/>
  <c r="V889" i="5"/>
  <c r="V890" i="5"/>
  <c r="V891" i="5"/>
  <c r="V892" i="5"/>
  <c r="V893" i="5"/>
  <c r="V894" i="5"/>
  <c r="V895" i="5"/>
  <c r="V896" i="5"/>
  <c r="V897" i="5"/>
  <c r="V898" i="5"/>
  <c r="V899" i="5"/>
  <c r="V900" i="5"/>
  <c r="V901" i="5"/>
  <c r="V902" i="5"/>
  <c r="V903" i="5"/>
  <c r="V904" i="5"/>
  <c r="V905" i="5"/>
  <c r="V906" i="5"/>
  <c r="V907" i="5"/>
  <c r="V908" i="5"/>
  <c r="V909" i="5"/>
  <c r="V910" i="5"/>
  <c r="V911" i="5"/>
  <c r="V912" i="5"/>
  <c r="V913" i="5"/>
  <c r="V914" i="5"/>
  <c r="V915" i="5"/>
  <c r="V916" i="5"/>
  <c r="V917" i="5"/>
  <c r="V918" i="5"/>
  <c r="V919" i="5"/>
  <c r="V920" i="5"/>
  <c r="V921" i="5"/>
  <c r="V922" i="5"/>
  <c r="V923" i="5"/>
  <c r="V924" i="5"/>
  <c r="V925" i="5"/>
  <c r="V926" i="5"/>
  <c r="V927" i="5"/>
  <c r="V928" i="5"/>
  <c r="V929" i="5"/>
  <c r="V930" i="5"/>
  <c r="V931" i="5"/>
  <c r="V932" i="5"/>
  <c r="V933" i="5"/>
  <c r="V934" i="5"/>
  <c r="V935" i="5"/>
  <c r="V936" i="5"/>
  <c r="V937" i="5"/>
  <c r="V938" i="5"/>
  <c r="V939" i="5"/>
  <c r="V940" i="5"/>
  <c r="V941" i="5"/>
  <c r="V942" i="5"/>
  <c r="V943" i="5"/>
  <c r="V944" i="5"/>
  <c r="V945" i="5"/>
  <c r="V946" i="5"/>
  <c r="V947" i="5"/>
  <c r="V948" i="5"/>
  <c r="V949" i="5"/>
  <c r="V950" i="5"/>
  <c r="V951" i="5"/>
  <c r="V952" i="5"/>
  <c r="V953" i="5"/>
  <c r="V954" i="5"/>
  <c r="V955" i="5"/>
  <c r="V956" i="5"/>
  <c r="V957" i="5"/>
  <c r="V958" i="5"/>
  <c r="V959" i="5"/>
  <c r="V960" i="5"/>
  <c r="V961" i="5"/>
  <c r="V962" i="5"/>
  <c r="V963" i="5"/>
  <c r="V964" i="5"/>
  <c r="V965" i="5"/>
  <c r="V966" i="5"/>
  <c r="V967" i="5"/>
  <c r="V968" i="5"/>
  <c r="V969" i="5"/>
  <c r="V970" i="5"/>
  <c r="V971" i="5"/>
  <c r="V972" i="5"/>
  <c r="V973" i="5"/>
  <c r="V974" i="5"/>
  <c r="V975" i="5"/>
  <c r="V976" i="5"/>
  <c r="V977" i="5"/>
  <c r="V978" i="5"/>
  <c r="V979" i="5"/>
  <c r="V980" i="5"/>
  <c r="V981" i="5"/>
  <c r="V982" i="5"/>
  <c r="V983" i="5"/>
  <c r="V984" i="5"/>
  <c r="V985" i="5"/>
  <c r="V986" i="5"/>
  <c r="V987" i="5"/>
  <c r="V988" i="5"/>
  <c r="V989" i="5"/>
  <c r="V990" i="5"/>
  <c r="V991" i="5"/>
  <c r="V992" i="5"/>
  <c r="V993" i="5"/>
  <c r="V994" i="5"/>
  <c r="V995" i="5"/>
  <c r="V996" i="5"/>
  <c r="V997" i="5"/>
  <c r="V998" i="5"/>
  <c r="V999" i="5"/>
  <c r="V1000" i="5"/>
  <c r="V1001" i="5"/>
  <c r="V1002" i="5"/>
  <c r="V1003" i="5"/>
  <c r="V1004" i="5"/>
  <c r="V1005" i="5"/>
  <c r="V1006" i="5"/>
  <c r="V1007" i="5"/>
  <c r="V1008" i="5"/>
  <c r="V1009" i="5"/>
  <c r="V1010" i="5"/>
  <c r="V1011" i="5"/>
  <c r="V1012" i="5"/>
  <c r="V1013" i="5"/>
  <c r="V1014" i="5"/>
  <c r="V1015" i="5"/>
  <c r="V1016" i="5"/>
  <c r="V1017" i="5"/>
  <c r="V1018" i="5"/>
  <c r="V1019" i="5"/>
  <c r="V1020" i="5"/>
  <c r="V1021" i="5"/>
  <c r="V1022" i="5"/>
  <c r="V1023" i="5"/>
  <c r="V1024" i="5"/>
  <c r="V1025" i="5"/>
  <c r="V1026" i="5"/>
  <c r="V1027" i="5"/>
  <c r="V1028" i="5"/>
  <c r="V1029" i="5"/>
  <c r="V1030" i="5"/>
  <c r="V1031" i="5"/>
  <c r="V1032" i="5"/>
  <c r="V1033" i="5"/>
  <c r="V1034" i="5"/>
  <c r="V1035" i="5"/>
  <c r="V1036" i="5"/>
  <c r="V1037" i="5"/>
  <c r="V1038" i="5"/>
  <c r="V1039" i="5"/>
  <c r="V1040" i="5"/>
  <c r="V1041" i="5"/>
  <c r="V1042" i="5"/>
  <c r="V1043" i="5"/>
  <c r="V1044" i="5"/>
  <c r="V1045" i="5"/>
  <c r="V1046" i="5"/>
  <c r="V1047" i="5"/>
  <c r="V1048" i="5"/>
  <c r="V1049" i="5"/>
  <c r="V1050" i="5"/>
  <c r="V1051" i="5"/>
  <c r="V1052" i="5"/>
  <c r="V1053" i="5"/>
  <c r="V1054" i="5"/>
  <c r="V1055" i="5"/>
  <c r="V1056" i="5"/>
  <c r="V1057" i="5"/>
  <c r="V1058" i="5"/>
  <c r="V1059" i="5"/>
  <c r="V1060" i="5"/>
  <c r="V1061" i="5"/>
  <c r="V1062" i="5"/>
  <c r="V1063" i="5"/>
  <c r="V1064" i="5"/>
  <c r="V1065" i="5"/>
  <c r="V1066" i="5"/>
  <c r="V1067" i="5"/>
  <c r="V1068" i="5"/>
  <c r="V1069" i="5"/>
  <c r="V1070" i="5"/>
  <c r="V1071" i="5"/>
  <c r="U9" i="5"/>
  <c r="U8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U244" i="5"/>
  <c r="U245" i="5"/>
  <c r="U246" i="5"/>
  <c r="U247" i="5"/>
  <c r="U248" i="5"/>
  <c r="U249" i="5"/>
  <c r="U250" i="5"/>
  <c r="U251" i="5"/>
  <c r="U252" i="5"/>
  <c r="U253" i="5"/>
  <c r="U254" i="5"/>
  <c r="U255" i="5"/>
  <c r="U256" i="5"/>
  <c r="U257" i="5"/>
  <c r="U258" i="5"/>
  <c r="U259" i="5"/>
  <c r="U260" i="5"/>
  <c r="U261" i="5"/>
  <c r="U262" i="5"/>
  <c r="U263" i="5"/>
  <c r="U264" i="5"/>
  <c r="U265" i="5"/>
  <c r="U266" i="5"/>
  <c r="U267" i="5"/>
  <c r="U268" i="5"/>
  <c r="U269" i="5"/>
  <c r="U270" i="5"/>
  <c r="U271" i="5"/>
  <c r="U272" i="5"/>
  <c r="U273" i="5"/>
  <c r="U274" i="5"/>
  <c r="U275" i="5"/>
  <c r="U276" i="5"/>
  <c r="U277" i="5"/>
  <c r="U278" i="5"/>
  <c r="U279" i="5"/>
  <c r="U280" i="5"/>
  <c r="U281" i="5"/>
  <c r="U282" i="5"/>
  <c r="U283" i="5"/>
  <c r="U284" i="5"/>
  <c r="U285" i="5"/>
  <c r="U286" i="5"/>
  <c r="U287" i="5"/>
  <c r="U288" i="5"/>
  <c r="U289" i="5"/>
  <c r="U290" i="5"/>
  <c r="U291" i="5"/>
  <c r="U292" i="5"/>
  <c r="U293" i="5"/>
  <c r="U294" i="5"/>
  <c r="U295" i="5"/>
  <c r="U296" i="5"/>
  <c r="U297" i="5"/>
  <c r="U298" i="5"/>
  <c r="U299" i="5"/>
  <c r="U300" i="5"/>
  <c r="U301" i="5"/>
  <c r="U302" i="5"/>
  <c r="U303" i="5"/>
  <c r="U304" i="5"/>
  <c r="U305" i="5"/>
  <c r="U306" i="5"/>
  <c r="U307" i="5"/>
  <c r="U308" i="5"/>
  <c r="U309" i="5"/>
  <c r="U310" i="5"/>
  <c r="U311" i="5"/>
  <c r="U312" i="5"/>
  <c r="U313" i="5"/>
  <c r="U314" i="5"/>
  <c r="U315" i="5"/>
  <c r="U316" i="5"/>
  <c r="U317" i="5"/>
  <c r="U318" i="5"/>
  <c r="U319" i="5"/>
  <c r="U320" i="5"/>
  <c r="U321" i="5"/>
  <c r="U322" i="5"/>
  <c r="U323" i="5"/>
  <c r="U324" i="5"/>
  <c r="U325" i="5"/>
  <c r="U326" i="5"/>
  <c r="U327" i="5"/>
  <c r="U328" i="5"/>
  <c r="U329" i="5"/>
  <c r="U330" i="5"/>
  <c r="U331" i="5"/>
  <c r="U332" i="5"/>
  <c r="U333" i="5"/>
  <c r="U334" i="5"/>
  <c r="U335" i="5"/>
  <c r="U336" i="5"/>
  <c r="U337" i="5"/>
  <c r="U338" i="5"/>
  <c r="U339" i="5"/>
  <c r="U340" i="5"/>
  <c r="U341" i="5"/>
  <c r="U342" i="5"/>
  <c r="U343" i="5"/>
  <c r="U344" i="5"/>
  <c r="U345" i="5"/>
  <c r="U346" i="5"/>
  <c r="U347" i="5"/>
  <c r="U348" i="5"/>
  <c r="U349" i="5"/>
  <c r="U350" i="5"/>
  <c r="U351" i="5"/>
  <c r="U352" i="5"/>
  <c r="U353" i="5"/>
  <c r="U354" i="5"/>
  <c r="U355" i="5"/>
  <c r="U356" i="5"/>
  <c r="U357" i="5"/>
  <c r="U358" i="5"/>
  <c r="U359" i="5"/>
  <c r="U360" i="5"/>
  <c r="U361" i="5"/>
  <c r="U362" i="5"/>
  <c r="U363" i="5"/>
  <c r="U364" i="5"/>
  <c r="U365" i="5"/>
  <c r="U366" i="5"/>
  <c r="U367" i="5"/>
  <c r="U368" i="5"/>
  <c r="U369" i="5"/>
  <c r="U370" i="5"/>
  <c r="U371" i="5"/>
  <c r="U372" i="5"/>
  <c r="U373" i="5"/>
  <c r="U374" i="5"/>
  <c r="U375" i="5"/>
  <c r="U376" i="5"/>
  <c r="U377" i="5"/>
  <c r="U378" i="5"/>
  <c r="U379" i="5"/>
  <c r="U380" i="5"/>
  <c r="U381" i="5"/>
  <c r="U382" i="5"/>
  <c r="U383" i="5"/>
  <c r="U384" i="5"/>
  <c r="U385" i="5"/>
  <c r="U386" i="5"/>
  <c r="U387" i="5"/>
  <c r="U388" i="5"/>
  <c r="U389" i="5"/>
  <c r="U390" i="5"/>
  <c r="U391" i="5"/>
  <c r="U392" i="5"/>
  <c r="U393" i="5"/>
  <c r="U394" i="5"/>
  <c r="U395" i="5"/>
  <c r="U396" i="5"/>
  <c r="U397" i="5"/>
  <c r="U398" i="5"/>
  <c r="U399" i="5"/>
  <c r="U400" i="5"/>
  <c r="U401" i="5"/>
  <c r="U402" i="5"/>
  <c r="U403" i="5"/>
  <c r="U404" i="5"/>
  <c r="U405" i="5"/>
  <c r="U406" i="5"/>
  <c r="U407" i="5"/>
  <c r="U408" i="5"/>
  <c r="U409" i="5"/>
  <c r="U410" i="5"/>
  <c r="U411" i="5"/>
  <c r="U412" i="5"/>
  <c r="U413" i="5"/>
  <c r="U414" i="5"/>
  <c r="U415" i="5"/>
  <c r="U416" i="5"/>
  <c r="U417" i="5"/>
  <c r="U418" i="5"/>
  <c r="U419" i="5"/>
  <c r="U420" i="5"/>
  <c r="U421" i="5"/>
  <c r="U422" i="5"/>
  <c r="U423" i="5"/>
  <c r="U424" i="5"/>
  <c r="U425" i="5"/>
  <c r="U426" i="5"/>
  <c r="U427" i="5"/>
  <c r="U428" i="5"/>
  <c r="U429" i="5"/>
  <c r="U430" i="5"/>
  <c r="U431" i="5"/>
  <c r="U432" i="5"/>
  <c r="U433" i="5"/>
  <c r="U434" i="5"/>
  <c r="U435" i="5"/>
  <c r="U436" i="5"/>
  <c r="U437" i="5"/>
  <c r="U438" i="5"/>
  <c r="U439" i="5"/>
  <c r="U440" i="5"/>
  <c r="U441" i="5"/>
  <c r="U442" i="5"/>
  <c r="U443" i="5"/>
  <c r="U444" i="5"/>
  <c r="U445" i="5"/>
  <c r="U446" i="5"/>
  <c r="U447" i="5"/>
  <c r="U448" i="5"/>
  <c r="U449" i="5"/>
  <c r="U450" i="5"/>
  <c r="U451" i="5"/>
  <c r="U452" i="5"/>
  <c r="U453" i="5"/>
  <c r="U454" i="5"/>
  <c r="U455" i="5"/>
  <c r="U456" i="5"/>
  <c r="U457" i="5"/>
  <c r="U458" i="5"/>
  <c r="U459" i="5"/>
  <c r="U460" i="5"/>
  <c r="U461" i="5"/>
  <c r="U462" i="5"/>
  <c r="U463" i="5"/>
  <c r="U464" i="5"/>
  <c r="U465" i="5"/>
  <c r="U466" i="5"/>
  <c r="U467" i="5"/>
  <c r="U468" i="5"/>
  <c r="U469" i="5"/>
  <c r="U470" i="5"/>
  <c r="U471" i="5"/>
  <c r="U472" i="5"/>
  <c r="U473" i="5"/>
  <c r="U474" i="5"/>
  <c r="U475" i="5"/>
  <c r="U476" i="5"/>
  <c r="U477" i="5"/>
  <c r="U478" i="5"/>
  <c r="U479" i="5"/>
  <c r="U480" i="5"/>
  <c r="U481" i="5"/>
  <c r="U482" i="5"/>
  <c r="U483" i="5"/>
  <c r="U484" i="5"/>
  <c r="U485" i="5"/>
  <c r="U486" i="5"/>
  <c r="U487" i="5"/>
  <c r="U488" i="5"/>
  <c r="U489" i="5"/>
  <c r="U490" i="5"/>
  <c r="U491" i="5"/>
  <c r="U492" i="5"/>
  <c r="U493" i="5"/>
  <c r="U494" i="5"/>
  <c r="U495" i="5"/>
  <c r="U496" i="5"/>
  <c r="U497" i="5"/>
  <c r="U498" i="5"/>
  <c r="U499" i="5"/>
  <c r="U500" i="5"/>
  <c r="U501" i="5"/>
  <c r="U502" i="5"/>
  <c r="U503" i="5"/>
  <c r="U504" i="5"/>
  <c r="U505" i="5"/>
  <c r="U506" i="5"/>
  <c r="U507" i="5"/>
  <c r="U508" i="5"/>
  <c r="U509" i="5"/>
  <c r="U510" i="5"/>
  <c r="U511" i="5"/>
  <c r="U512" i="5"/>
  <c r="U513" i="5"/>
  <c r="U514" i="5"/>
  <c r="U515" i="5"/>
  <c r="U516" i="5"/>
  <c r="U517" i="5"/>
  <c r="U518" i="5"/>
  <c r="U519" i="5"/>
  <c r="U520" i="5"/>
  <c r="U521" i="5"/>
  <c r="U522" i="5"/>
  <c r="U523" i="5"/>
  <c r="U524" i="5"/>
  <c r="U525" i="5"/>
  <c r="U526" i="5"/>
  <c r="U527" i="5"/>
  <c r="U528" i="5"/>
  <c r="U529" i="5"/>
  <c r="U530" i="5"/>
  <c r="U531" i="5"/>
  <c r="U532" i="5"/>
  <c r="U533" i="5"/>
  <c r="U534" i="5"/>
  <c r="U535" i="5"/>
  <c r="U536" i="5"/>
  <c r="U537" i="5"/>
  <c r="U538" i="5"/>
  <c r="U539" i="5"/>
  <c r="U540" i="5"/>
  <c r="U541" i="5"/>
  <c r="U542" i="5"/>
  <c r="U543" i="5"/>
  <c r="U544" i="5"/>
  <c r="U545" i="5"/>
  <c r="U546" i="5"/>
  <c r="U547" i="5"/>
  <c r="U548" i="5"/>
  <c r="U549" i="5"/>
  <c r="U550" i="5"/>
  <c r="U551" i="5"/>
  <c r="U552" i="5"/>
  <c r="U553" i="5"/>
  <c r="U554" i="5"/>
  <c r="U555" i="5"/>
  <c r="U556" i="5"/>
  <c r="U557" i="5"/>
  <c r="U558" i="5"/>
  <c r="U559" i="5"/>
  <c r="U560" i="5"/>
  <c r="U561" i="5"/>
  <c r="U562" i="5"/>
  <c r="U563" i="5"/>
  <c r="U564" i="5"/>
  <c r="U565" i="5"/>
  <c r="U566" i="5"/>
  <c r="U567" i="5"/>
  <c r="U568" i="5"/>
  <c r="U569" i="5"/>
  <c r="U570" i="5"/>
  <c r="U571" i="5"/>
  <c r="U572" i="5"/>
  <c r="U573" i="5"/>
  <c r="U574" i="5"/>
  <c r="U575" i="5"/>
  <c r="U576" i="5"/>
  <c r="U577" i="5"/>
  <c r="U578" i="5"/>
  <c r="U579" i="5"/>
  <c r="U580" i="5"/>
  <c r="U581" i="5"/>
  <c r="U582" i="5"/>
  <c r="U583" i="5"/>
  <c r="U584" i="5"/>
  <c r="U585" i="5"/>
  <c r="U586" i="5"/>
  <c r="U587" i="5"/>
  <c r="U588" i="5"/>
  <c r="U589" i="5"/>
  <c r="U590" i="5"/>
  <c r="U591" i="5"/>
  <c r="U592" i="5"/>
  <c r="U593" i="5"/>
  <c r="U594" i="5"/>
  <c r="U595" i="5"/>
  <c r="U596" i="5"/>
  <c r="U597" i="5"/>
  <c r="U598" i="5"/>
  <c r="U599" i="5"/>
  <c r="U600" i="5"/>
  <c r="U601" i="5"/>
  <c r="U602" i="5"/>
  <c r="U603" i="5"/>
  <c r="U604" i="5"/>
  <c r="U605" i="5"/>
  <c r="U606" i="5"/>
  <c r="U607" i="5"/>
  <c r="U608" i="5"/>
  <c r="U609" i="5"/>
  <c r="U610" i="5"/>
  <c r="U611" i="5"/>
  <c r="U612" i="5"/>
  <c r="U613" i="5"/>
  <c r="U614" i="5"/>
  <c r="U615" i="5"/>
  <c r="U616" i="5"/>
  <c r="U617" i="5"/>
  <c r="U618" i="5"/>
  <c r="U619" i="5"/>
  <c r="U620" i="5"/>
  <c r="U621" i="5"/>
  <c r="U622" i="5"/>
  <c r="U623" i="5"/>
  <c r="U624" i="5"/>
  <c r="U625" i="5"/>
  <c r="U626" i="5"/>
  <c r="U627" i="5"/>
  <c r="U628" i="5"/>
  <c r="U629" i="5"/>
  <c r="U630" i="5"/>
  <c r="U631" i="5"/>
  <c r="U632" i="5"/>
  <c r="U633" i="5"/>
  <c r="U634" i="5"/>
  <c r="U635" i="5"/>
  <c r="U636" i="5"/>
  <c r="U637" i="5"/>
  <c r="U638" i="5"/>
  <c r="U639" i="5"/>
  <c r="U640" i="5"/>
  <c r="U641" i="5"/>
  <c r="U642" i="5"/>
  <c r="U643" i="5"/>
  <c r="U644" i="5"/>
  <c r="U645" i="5"/>
  <c r="U646" i="5"/>
  <c r="U647" i="5"/>
  <c r="U648" i="5"/>
  <c r="U649" i="5"/>
  <c r="U650" i="5"/>
  <c r="U651" i="5"/>
  <c r="U652" i="5"/>
  <c r="U653" i="5"/>
  <c r="U654" i="5"/>
  <c r="U655" i="5"/>
  <c r="U656" i="5"/>
  <c r="U657" i="5"/>
  <c r="U658" i="5"/>
  <c r="U659" i="5"/>
  <c r="U660" i="5"/>
  <c r="U661" i="5"/>
  <c r="U662" i="5"/>
  <c r="U663" i="5"/>
  <c r="U664" i="5"/>
  <c r="U665" i="5"/>
  <c r="U666" i="5"/>
  <c r="U667" i="5"/>
  <c r="U668" i="5"/>
  <c r="U669" i="5"/>
  <c r="U670" i="5"/>
  <c r="U671" i="5"/>
  <c r="U672" i="5"/>
  <c r="U673" i="5"/>
  <c r="U674" i="5"/>
  <c r="U675" i="5"/>
  <c r="U676" i="5"/>
  <c r="U677" i="5"/>
  <c r="U678" i="5"/>
  <c r="U679" i="5"/>
  <c r="U680" i="5"/>
  <c r="U681" i="5"/>
  <c r="U682" i="5"/>
  <c r="U683" i="5"/>
  <c r="U684" i="5"/>
  <c r="U685" i="5"/>
  <c r="U686" i="5"/>
  <c r="U687" i="5"/>
  <c r="U688" i="5"/>
  <c r="U689" i="5"/>
  <c r="U690" i="5"/>
  <c r="U691" i="5"/>
  <c r="U692" i="5"/>
  <c r="U693" i="5"/>
  <c r="U694" i="5"/>
  <c r="U695" i="5"/>
  <c r="U696" i="5"/>
  <c r="U697" i="5"/>
  <c r="U698" i="5"/>
  <c r="U699" i="5"/>
  <c r="U700" i="5"/>
  <c r="U701" i="5"/>
  <c r="U702" i="5"/>
  <c r="U703" i="5"/>
  <c r="U704" i="5"/>
  <c r="U705" i="5"/>
  <c r="U706" i="5"/>
  <c r="U707" i="5"/>
  <c r="U708" i="5"/>
  <c r="U709" i="5"/>
  <c r="U710" i="5"/>
  <c r="U711" i="5"/>
  <c r="U712" i="5"/>
  <c r="U713" i="5"/>
  <c r="U714" i="5"/>
  <c r="U715" i="5"/>
  <c r="U716" i="5"/>
  <c r="U717" i="5"/>
  <c r="U718" i="5"/>
  <c r="U719" i="5"/>
  <c r="U720" i="5"/>
  <c r="U721" i="5"/>
  <c r="U722" i="5"/>
  <c r="U723" i="5"/>
  <c r="U724" i="5"/>
  <c r="U725" i="5"/>
  <c r="U726" i="5"/>
  <c r="U727" i="5"/>
  <c r="U728" i="5"/>
  <c r="U729" i="5"/>
  <c r="U730" i="5"/>
  <c r="U731" i="5"/>
  <c r="U732" i="5"/>
  <c r="U733" i="5"/>
  <c r="U734" i="5"/>
  <c r="U735" i="5"/>
  <c r="U736" i="5"/>
  <c r="U737" i="5"/>
  <c r="U738" i="5"/>
  <c r="U739" i="5"/>
  <c r="U740" i="5"/>
  <c r="U741" i="5"/>
  <c r="U742" i="5"/>
  <c r="U743" i="5"/>
  <c r="U744" i="5"/>
  <c r="U745" i="5"/>
  <c r="U746" i="5"/>
  <c r="U747" i="5"/>
  <c r="U748" i="5"/>
  <c r="U749" i="5"/>
  <c r="U750" i="5"/>
  <c r="U751" i="5"/>
  <c r="U752" i="5"/>
  <c r="U753" i="5"/>
  <c r="U754" i="5"/>
  <c r="U755" i="5"/>
  <c r="U756" i="5"/>
  <c r="U757" i="5"/>
  <c r="U758" i="5"/>
  <c r="U759" i="5"/>
  <c r="U760" i="5"/>
  <c r="U761" i="5"/>
  <c r="U762" i="5"/>
  <c r="U763" i="5"/>
  <c r="U764" i="5"/>
  <c r="U765" i="5"/>
  <c r="U766" i="5"/>
  <c r="U767" i="5"/>
  <c r="U768" i="5"/>
  <c r="U769" i="5"/>
  <c r="U770" i="5"/>
  <c r="U771" i="5"/>
  <c r="U772" i="5"/>
  <c r="U773" i="5"/>
  <c r="U774" i="5"/>
  <c r="U775" i="5"/>
  <c r="U776" i="5"/>
  <c r="U777" i="5"/>
  <c r="U778" i="5"/>
  <c r="U779" i="5"/>
  <c r="U780" i="5"/>
  <c r="U781" i="5"/>
  <c r="U782" i="5"/>
  <c r="U783" i="5"/>
  <c r="U784" i="5"/>
  <c r="U785" i="5"/>
  <c r="U786" i="5"/>
  <c r="U787" i="5"/>
  <c r="U788" i="5"/>
  <c r="U789" i="5"/>
  <c r="U790" i="5"/>
  <c r="U791" i="5"/>
  <c r="U792" i="5"/>
  <c r="U793" i="5"/>
  <c r="U794" i="5"/>
  <c r="U795" i="5"/>
  <c r="U796" i="5"/>
  <c r="U797" i="5"/>
  <c r="U798" i="5"/>
  <c r="U799" i="5"/>
  <c r="U800" i="5"/>
  <c r="U801" i="5"/>
  <c r="U802" i="5"/>
  <c r="U803" i="5"/>
  <c r="U804" i="5"/>
  <c r="U805" i="5"/>
  <c r="U806" i="5"/>
  <c r="U807" i="5"/>
  <c r="U808" i="5"/>
  <c r="U809" i="5"/>
  <c r="U810" i="5"/>
  <c r="U811" i="5"/>
  <c r="U812" i="5"/>
  <c r="U813" i="5"/>
  <c r="U814" i="5"/>
  <c r="U815" i="5"/>
  <c r="U816" i="5"/>
  <c r="U817" i="5"/>
  <c r="U818" i="5"/>
  <c r="U819" i="5"/>
  <c r="U820" i="5"/>
  <c r="U821" i="5"/>
  <c r="U822" i="5"/>
  <c r="U823" i="5"/>
  <c r="U824" i="5"/>
  <c r="U825" i="5"/>
  <c r="U826" i="5"/>
  <c r="U827" i="5"/>
  <c r="U828" i="5"/>
  <c r="U829" i="5"/>
  <c r="U830" i="5"/>
  <c r="U831" i="5"/>
  <c r="U832" i="5"/>
  <c r="U833" i="5"/>
  <c r="U834" i="5"/>
  <c r="U835" i="5"/>
  <c r="U836" i="5"/>
  <c r="U837" i="5"/>
  <c r="U838" i="5"/>
  <c r="U839" i="5"/>
  <c r="U840" i="5"/>
  <c r="U841" i="5"/>
  <c r="U842" i="5"/>
  <c r="U843" i="5"/>
  <c r="U844" i="5"/>
  <c r="U845" i="5"/>
  <c r="U846" i="5"/>
  <c r="U847" i="5"/>
  <c r="U848" i="5"/>
  <c r="U849" i="5"/>
  <c r="U850" i="5"/>
  <c r="U851" i="5"/>
  <c r="U852" i="5"/>
  <c r="U853" i="5"/>
  <c r="U854" i="5"/>
  <c r="U855" i="5"/>
  <c r="U856" i="5"/>
  <c r="U857" i="5"/>
  <c r="U858" i="5"/>
  <c r="U859" i="5"/>
  <c r="U860" i="5"/>
  <c r="U861" i="5"/>
  <c r="U862" i="5"/>
  <c r="U863" i="5"/>
  <c r="U864" i="5"/>
  <c r="U865" i="5"/>
  <c r="U866" i="5"/>
  <c r="U867" i="5"/>
  <c r="U868" i="5"/>
  <c r="U869" i="5"/>
  <c r="U870" i="5"/>
  <c r="U871" i="5"/>
  <c r="U872" i="5"/>
  <c r="U873" i="5"/>
  <c r="U874" i="5"/>
  <c r="U875" i="5"/>
  <c r="U876" i="5"/>
  <c r="U877" i="5"/>
  <c r="U878" i="5"/>
  <c r="U879" i="5"/>
  <c r="U880" i="5"/>
  <c r="U881" i="5"/>
  <c r="U882" i="5"/>
  <c r="U883" i="5"/>
  <c r="U884" i="5"/>
  <c r="U885" i="5"/>
  <c r="U886" i="5"/>
  <c r="U887" i="5"/>
  <c r="U888" i="5"/>
  <c r="U889" i="5"/>
  <c r="U890" i="5"/>
  <c r="U891" i="5"/>
  <c r="U892" i="5"/>
  <c r="U893" i="5"/>
  <c r="U894" i="5"/>
  <c r="U895" i="5"/>
  <c r="U896" i="5"/>
  <c r="U897" i="5"/>
  <c r="U898" i="5"/>
  <c r="U899" i="5"/>
  <c r="U900" i="5"/>
  <c r="U901" i="5"/>
  <c r="U902" i="5"/>
  <c r="U903" i="5"/>
  <c r="U904" i="5"/>
  <c r="U905" i="5"/>
  <c r="U906" i="5"/>
  <c r="U907" i="5"/>
  <c r="U908" i="5"/>
  <c r="U909" i="5"/>
  <c r="U910" i="5"/>
  <c r="U911" i="5"/>
  <c r="U912" i="5"/>
  <c r="U913" i="5"/>
  <c r="U914" i="5"/>
  <c r="U915" i="5"/>
  <c r="U916" i="5"/>
  <c r="U917" i="5"/>
  <c r="U918" i="5"/>
  <c r="U919" i="5"/>
  <c r="U920" i="5"/>
  <c r="U921" i="5"/>
  <c r="U922" i="5"/>
  <c r="U923" i="5"/>
  <c r="U924" i="5"/>
  <c r="U925" i="5"/>
  <c r="U926" i="5"/>
  <c r="U927" i="5"/>
  <c r="U928" i="5"/>
  <c r="U929" i="5"/>
  <c r="U930" i="5"/>
  <c r="U931" i="5"/>
  <c r="U932" i="5"/>
  <c r="U933" i="5"/>
  <c r="U934" i="5"/>
  <c r="U935" i="5"/>
  <c r="U936" i="5"/>
  <c r="U937" i="5"/>
  <c r="U938" i="5"/>
  <c r="U939" i="5"/>
  <c r="U940" i="5"/>
  <c r="U941" i="5"/>
  <c r="U942" i="5"/>
  <c r="U943" i="5"/>
  <c r="U944" i="5"/>
  <c r="U945" i="5"/>
  <c r="U946" i="5"/>
  <c r="U947" i="5"/>
  <c r="U948" i="5"/>
  <c r="U949" i="5"/>
  <c r="U950" i="5"/>
  <c r="U951" i="5"/>
  <c r="U952" i="5"/>
  <c r="U953" i="5"/>
  <c r="U954" i="5"/>
  <c r="U955" i="5"/>
  <c r="U956" i="5"/>
  <c r="U957" i="5"/>
  <c r="U958" i="5"/>
  <c r="U959" i="5"/>
  <c r="U960" i="5"/>
  <c r="U961" i="5"/>
  <c r="U962" i="5"/>
  <c r="U963" i="5"/>
  <c r="U964" i="5"/>
  <c r="U965" i="5"/>
  <c r="U966" i="5"/>
  <c r="U967" i="5"/>
  <c r="U968" i="5"/>
  <c r="U969" i="5"/>
  <c r="U970" i="5"/>
  <c r="U971" i="5"/>
  <c r="U972" i="5"/>
  <c r="U973" i="5"/>
  <c r="U974" i="5"/>
  <c r="U975" i="5"/>
  <c r="U976" i="5"/>
  <c r="U977" i="5"/>
  <c r="U978" i="5"/>
  <c r="U979" i="5"/>
  <c r="U980" i="5"/>
  <c r="U981" i="5"/>
  <c r="U982" i="5"/>
  <c r="U983" i="5"/>
  <c r="U984" i="5"/>
  <c r="U985" i="5"/>
  <c r="U986" i="5"/>
  <c r="U987" i="5"/>
  <c r="U988" i="5"/>
  <c r="U989" i="5"/>
  <c r="U990" i="5"/>
  <c r="U991" i="5"/>
  <c r="U992" i="5"/>
  <c r="U993" i="5"/>
  <c r="U994" i="5"/>
  <c r="U995" i="5"/>
  <c r="U996" i="5"/>
  <c r="U997" i="5"/>
  <c r="U998" i="5"/>
  <c r="U999" i="5"/>
  <c r="U1000" i="5"/>
  <c r="U1001" i="5"/>
  <c r="U1002" i="5"/>
  <c r="U1003" i="5"/>
  <c r="U1004" i="5"/>
  <c r="U1005" i="5"/>
  <c r="U1006" i="5"/>
  <c r="U1007" i="5"/>
  <c r="U1008" i="5"/>
  <c r="U1009" i="5"/>
  <c r="U1010" i="5"/>
  <c r="U1011" i="5"/>
  <c r="U1012" i="5"/>
  <c r="U1013" i="5"/>
  <c r="U1014" i="5"/>
  <c r="U1015" i="5"/>
  <c r="U1016" i="5"/>
  <c r="U1017" i="5"/>
  <c r="U1018" i="5"/>
  <c r="U1019" i="5"/>
  <c r="U1020" i="5"/>
  <c r="U1021" i="5"/>
  <c r="U1022" i="5"/>
  <c r="U1023" i="5"/>
  <c r="U1024" i="5"/>
  <c r="U1025" i="5"/>
  <c r="U1026" i="5"/>
  <c r="U1027" i="5"/>
  <c r="U1028" i="5"/>
  <c r="U1029" i="5"/>
  <c r="U1030" i="5"/>
  <c r="U1031" i="5"/>
  <c r="U1032" i="5"/>
  <c r="U1033" i="5"/>
  <c r="U1034" i="5"/>
  <c r="U1035" i="5"/>
  <c r="U1036" i="5"/>
  <c r="U1037" i="5"/>
  <c r="U1038" i="5"/>
  <c r="U1039" i="5"/>
  <c r="U1040" i="5"/>
  <c r="U1041" i="5"/>
  <c r="U1042" i="5"/>
  <c r="U1043" i="5"/>
  <c r="U1044" i="5"/>
  <c r="U1045" i="5"/>
  <c r="U1046" i="5"/>
  <c r="U1047" i="5"/>
  <c r="U1048" i="5"/>
  <c r="U1049" i="5"/>
  <c r="U1050" i="5"/>
  <c r="U1051" i="5"/>
  <c r="U1052" i="5"/>
  <c r="U1053" i="5"/>
  <c r="U1054" i="5"/>
  <c r="U1055" i="5"/>
  <c r="U1056" i="5"/>
  <c r="U1057" i="5"/>
  <c r="U1058" i="5"/>
  <c r="U1059" i="5"/>
  <c r="U1060" i="5"/>
  <c r="U1061" i="5"/>
  <c r="U1062" i="5"/>
  <c r="U1063" i="5"/>
  <c r="U1064" i="5"/>
  <c r="U1065" i="5"/>
  <c r="U1066" i="5"/>
  <c r="U1067" i="5"/>
  <c r="U1068" i="5"/>
  <c r="U1069" i="5"/>
  <c r="U1070" i="5"/>
  <c r="R9" i="5"/>
  <c r="R8" i="5"/>
  <c r="S44" i="5"/>
  <c r="S45" i="5"/>
  <c r="T36" i="5"/>
  <c r="S37" i="5"/>
  <c r="S39" i="5"/>
  <c r="T40" i="5"/>
  <c r="S47" i="5"/>
  <c r="G8" i="5"/>
  <c r="S16" i="5"/>
  <c r="S17" i="5"/>
  <c r="S18" i="5"/>
  <c r="T19" i="5"/>
  <c r="S41" i="5"/>
  <c r="T46" i="5"/>
  <c r="S48" i="5"/>
  <c r="S49" i="5"/>
  <c r="T50" i="5"/>
  <c r="U14" i="6"/>
  <c r="S31" i="5"/>
  <c r="S12" i="5"/>
  <c r="S13" i="5"/>
  <c r="S14" i="5"/>
  <c r="T15" i="5"/>
  <c r="S20" i="5"/>
  <c r="T30" i="6" l="1"/>
  <c r="Z30" i="6" s="1"/>
  <c r="AB30" i="6" s="1"/>
  <c r="U107" i="5" s="1"/>
  <c r="V107" i="5" s="1"/>
  <c r="N30" i="6"/>
  <c r="O30" i="6"/>
  <c r="P30" i="6"/>
  <c r="Q30" i="6"/>
  <c r="R30" i="6"/>
  <c r="S30" i="6"/>
  <c r="H30" i="6"/>
  <c r="I30" i="6"/>
  <c r="J30" i="6"/>
  <c r="K30" i="6"/>
  <c r="L30" i="6"/>
  <c r="M30" i="6"/>
  <c r="N37" i="6"/>
  <c r="N23" i="6"/>
  <c r="N24" i="6"/>
  <c r="M34" i="6"/>
  <c r="K34" i="6"/>
  <c r="L34" i="6"/>
  <c r="N34" i="6"/>
  <c r="O34" i="6"/>
  <c r="P34" i="6"/>
  <c r="Q34" i="6"/>
  <c r="R34" i="6"/>
  <c r="S34" i="6"/>
  <c r="H34" i="6"/>
  <c r="I34" i="6"/>
  <c r="J34" i="6"/>
  <c r="X25" i="5"/>
  <c r="X23" i="5"/>
  <c r="X24" i="5"/>
  <c r="T151" i="5"/>
  <c r="S58" i="5"/>
  <c r="T147" i="5"/>
  <c r="S52" i="5"/>
  <c r="T95" i="5"/>
  <c r="T88" i="5"/>
  <c r="T131" i="5"/>
  <c r="T123" i="5"/>
  <c r="S62" i="5"/>
  <c r="T59" i="5"/>
  <c r="S55" i="5"/>
  <c r="T141" i="5"/>
  <c r="T65" i="5"/>
  <c r="T63" i="5"/>
  <c r="T139" i="5"/>
  <c r="T115" i="5"/>
  <c r="S75" i="5"/>
  <c r="S54" i="5"/>
  <c r="T53" i="5"/>
  <c r="T133" i="5"/>
  <c r="T89" i="5"/>
  <c r="S74" i="5"/>
  <c r="T125" i="5"/>
  <c r="T117" i="5"/>
  <c r="S76" i="5"/>
  <c r="S50" i="5"/>
  <c r="T49" i="5"/>
  <c r="T47" i="5"/>
  <c r="S46" i="5"/>
  <c r="S40" i="5"/>
  <c r="T39" i="5"/>
  <c r="S36" i="5"/>
  <c r="T20" i="5"/>
  <c r="S19" i="5"/>
  <c r="T16" i="5"/>
  <c r="S15" i="5"/>
  <c r="T12" i="5"/>
  <c r="S93" i="5"/>
  <c r="T66" i="5"/>
  <c r="T60" i="5"/>
  <c r="T56" i="5"/>
  <c r="T48" i="5"/>
  <c r="T44" i="5"/>
  <c r="T38" i="5"/>
  <c r="T30" i="5"/>
  <c r="T17" i="5"/>
  <c r="T13" i="5"/>
  <c r="T145" i="5"/>
  <c r="T137" i="5"/>
  <c r="T129" i="5"/>
  <c r="T121" i="5"/>
  <c r="T113" i="5"/>
  <c r="T87" i="5"/>
  <c r="T85" i="5"/>
  <c r="T77" i="5"/>
  <c r="T67" i="5"/>
  <c r="T61" i="5"/>
  <c r="T57" i="5"/>
  <c r="T51" i="5"/>
  <c r="T45" i="5"/>
  <c r="T41" i="5"/>
  <c r="T37" i="5"/>
  <c r="T31" i="5"/>
  <c r="T29" i="5"/>
  <c r="T18" i="5"/>
  <c r="T14" i="5"/>
  <c r="T143" i="5"/>
  <c r="T135" i="5"/>
  <c r="T127" i="5"/>
  <c r="T119" i="5"/>
  <c r="S99" i="5"/>
  <c r="T111" i="5"/>
  <c r="T109" i="5"/>
  <c r="T107" i="5"/>
  <c r="T148" i="5"/>
  <c r="S150" i="5"/>
  <c r="T149" i="5"/>
  <c r="T146" i="5"/>
  <c r="T144" i="5"/>
  <c r="T142" i="5"/>
  <c r="T140" i="5"/>
  <c r="T138" i="5"/>
  <c r="T136" i="5"/>
  <c r="T134" i="5"/>
  <c r="T132" i="5"/>
  <c r="T130" i="5"/>
  <c r="T128" i="5"/>
  <c r="T126" i="5"/>
  <c r="T124" i="5"/>
  <c r="T122" i="5"/>
  <c r="T120" i="5"/>
  <c r="T118" i="5"/>
  <c r="T116" i="5"/>
  <c r="T114" i="5"/>
  <c r="T112" i="5"/>
  <c r="T110" i="5"/>
  <c r="T108" i="5"/>
  <c r="T106" i="5"/>
  <c r="T105" i="5"/>
  <c r="T104" i="5"/>
  <c r="T103" i="5"/>
  <c r="T102" i="5"/>
  <c r="T101" i="5"/>
  <c r="T100" i="5"/>
  <c r="T98" i="5"/>
  <c r="T97" i="5"/>
  <c r="T96" i="5"/>
  <c r="T94" i="5"/>
  <c r="T92" i="5"/>
  <c r="T91" i="5"/>
  <c r="T90" i="5"/>
  <c r="K9" i="40"/>
  <c r="J7" i="40"/>
  <c r="J17" i="40"/>
  <c r="J15" i="40"/>
  <c r="J13" i="40"/>
  <c r="J11" i="40"/>
  <c r="J8" i="40"/>
  <c r="J9" i="40"/>
  <c r="K7" i="40"/>
  <c r="J18" i="40"/>
  <c r="J16" i="40"/>
  <c r="J14" i="40"/>
  <c r="J12" i="40"/>
  <c r="J10" i="40"/>
  <c r="K8" i="40"/>
  <c r="K18" i="40"/>
  <c r="K17" i="40"/>
  <c r="K16" i="40"/>
  <c r="K15" i="40"/>
  <c r="K14" i="40"/>
  <c r="K13" i="40"/>
  <c r="K12" i="40"/>
  <c r="K11" i="40"/>
  <c r="K10" i="40"/>
  <c r="J19" i="40"/>
  <c r="J24" i="40"/>
  <c r="J22" i="40"/>
  <c r="J20" i="40"/>
  <c r="J25" i="40"/>
  <c r="J23" i="40"/>
  <c r="J21" i="40"/>
  <c r="K25" i="40"/>
  <c r="K24" i="40"/>
  <c r="K23" i="40"/>
  <c r="K22" i="40"/>
  <c r="K21" i="40"/>
  <c r="K20" i="40"/>
  <c r="K19" i="40"/>
  <c r="V30" i="6" l="1"/>
  <c r="X30" i="6" s="1"/>
  <c r="X107" i="5" s="1"/>
  <c r="T42" i="5"/>
  <c r="S42" i="5"/>
  <c r="T32" i="5"/>
  <c r="S32" i="5"/>
  <c r="S33" i="5"/>
  <c r="T33" i="5"/>
  <c r="S35" i="5"/>
  <c r="T35" i="5"/>
  <c r="S43" i="5"/>
  <c r="T43" i="5"/>
  <c r="T11" i="5"/>
  <c r="S11" i="5"/>
  <c r="S10" i="5"/>
  <c r="T10" i="5"/>
  <c r="S34" i="5"/>
  <c r="T34" i="5"/>
  <c r="M249" i="44"/>
  <c r="M248" i="44"/>
  <c r="M247" i="44"/>
  <c r="M246" i="44"/>
  <c r="M245" i="44"/>
  <c r="M244" i="44"/>
  <c r="M243" i="44"/>
  <c r="M242" i="44"/>
  <c r="M241" i="44"/>
  <c r="M240" i="44"/>
  <c r="M239" i="44"/>
  <c r="M238" i="44"/>
  <c r="M237" i="44"/>
  <c r="M236" i="44"/>
  <c r="M235" i="44"/>
  <c r="M234" i="44"/>
  <c r="M233" i="44"/>
  <c r="M232" i="44"/>
  <c r="M231" i="44"/>
  <c r="M230" i="44"/>
  <c r="M229" i="44"/>
  <c r="M228" i="44"/>
  <c r="M227" i="44"/>
  <c r="M226" i="44"/>
  <c r="M225" i="44"/>
  <c r="M224" i="44"/>
  <c r="M223" i="44"/>
  <c r="M222" i="44"/>
  <c r="M221" i="44"/>
  <c r="M220" i="44"/>
  <c r="M219" i="44"/>
  <c r="M218" i="44"/>
  <c r="M217" i="44"/>
  <c r="M216" i="44"/>
  <c r="M215" i="44"/>
  <c r="M214" i="44"/>
  <c r="M213" i="44"/>
  <c r="M212" i="44"/>
  <c r="M211" i="44"/>
  <c r="M210" i="44"/>
  <c r="M209" i="44"/>
  <c r="M208" i="44"/>
  <c r="M207" i="44"/>
  <c r="M206" i="44"/>
  <c r="M205" i="44"/>
  <c r="M204" i="44"/>
  <c r="M203" i="44"/>
  <c r="M202" i="44"/>
  <c r="M201" i="44"/>
  <c r="M200" i="44"/>
  <c r="M199" i="44"/>
  <c r="M198" i="44"/>
  <c r="M197" i="44"/>
  <c r="M196" i="44"/>
  <c r="M195" i="44"/>
  <c r="M194" i="44"/>
  <c r="M193" i="44"/>
  <c r="M192" i="44"/>
  <c r="M191" i="44"/>
  <c r="M190" i="44"/>
  <c r="M189" i="44"/>
  <c r="M188" i="44"/>
  <c r="M187" i="44"/>
  <c r="M186" i="44"/>
  <c r="M185" i="44"/>
  <c r="M184" i="44"/>
  <c r="M183" i="44"/>
  <c r="M182" i="44"/>
  <c r="M181" i="44"/>
  <c r="M180" i="44"/>
  <c r="M179" i="44"/>
  <c r="M178" i="44"/>
  <c r="M177" i="44"/>
  <c r="M176" i="44"/>
  <c r="M175" i="44"/>
  <c r="M174" i="44"/>
  <c r="M173" i="44"/>
  <c r="M172" i="44"/>
  <c r="M171" i="44"/>
  <c r="M170" i="44"/>
  <c r="M169" i="44"/>
  <c r="M168" i="44"/>
  <c r="M167" i="44"/>
  <c r="M166" i="44"/>
  <c r="M165" i="44"/>
  <c r="M164" i="44"/>
  <c r="M163" i="44"/>
  <c r="M162" i="44"/>
  <c r="M161" i="44"/>
  <c r="M160" i="44"/>
  <c r="M159" i="44"/>
  <c r="M158" i="44"/>
  <c r="M157" i="44"/>
  <c r="M156" i="44"/>
  <c r="M155" i="44"/>
  <c r="M154" i="44"/>
  <c r="M153" i="44"/>
  <c r="M152" i="44"/>
  <c r="M151" i="44"/>
  <c r="M150" i="44"/>
  <c r="M149" i="44"/>
  <c r="M148" i="44"/>
  <c r="M147" i="44"/>
  <c r="M146" i="44"/>
  <c r="M145" i="44"/>
  <c r="M144" i="44"/>
  <c r="M143" i="44"/>
  <c r="M142" i="44"/>
  <c r="M141" i="44"/>
  <c r="M140" i="44"/>
  <c r="M139" i="44"/>
  <c r="M138" i="44"/>
  <c r="M137" i="44"/>
  <c r="M136" i="44"/>
  <c r="M135" i="44"/>
  <c r="M134" i="44"/>
  <c r="M133" i="44"/>
  <c r="M132" i="44"/>
  <c r="M131" i="44"/>
  <c r="M130" i="44"/>
  <c r="M129" i="44"/>
  <c r="M128" i="44"/>
  <c r="M127" i="44"/>
  <c r="M126" i="44"/>
  <c r="M125" i="44"/>
  <c r="M124" i="44"/>
  <c r="I123" i="44"/>
  <c r="M123" i="44" s="1"/>
  <c r="D123" i="44"/>
  <c r="M122" i="44"/>
  <c r="M120" i="44"/>
  <c r="M119" i="44"/>
  <c r="M118" i="44"/>
  <c r="I118" i="44"/>
  <c r="H116" i="44"/>
  <c r="G116" i="44"/>
  <c r="H115" i="44"/>
  <c r="G115" i="44"/>
  <c r="H114" i="44"/>
  <c r="G114" i="44"/>
  <c r="H113" i="44"/>
  <c r="G113" i="44"/>
  <c r="H112" i="44"/>
  <c r="H110" i="44"/>
  <c r="H109" i="44"/>
  <c r="G109" i="44"/>
  <c r="H108" i="44"/>
  <c r="G108" i="44"/>
  <c r="H107" i="44"/>
  <c r="G107" i="44"/>
  <c r="H106" i="44"/>
  <c r="G106" i="44"/>
  <c r="H105" i="44"/>
  <c r="G105" i="44"/>
  <c r="F104" i="44"/>
  <c r="E104" i="44"/>
  <c r="H103" i="44"/>
  <c r="G103" i="44"/>
  <c r="H102" i="44"/>
  <c r="H101" i="44"/>
  <c r="G101" i="44"/>
  <c r="H100" i="44"/>
  <c r="G100" i="44"/>
  <c r="H99" i="44"/>
  <c r="G99" i="44"/>
  <c r="H98" i="44"/>
  <c r="G98" i="44"/>
  <c r="H97" i="44"/>
  <c r="G97" i="44"/>
  <c r="F96" i="44"/>
  <c r="E96" i="44"/>
  <c r="H95" i="44"/>
  <c r="G95" i="44"/>
  <c r="H94" i="44"/>
  <c r="G94" i="44"/>
  <c r="F93" i="44"/>
  <c r="E93" i="44"/>
  <c r="H92" i="44"/>
  <c r="G92" i="44"/>
  <c r="H91" i="44"/>
  <c r="G91" i="44"/>
  <c r="H90" i="44"/>
  <c r="G90" i="44"/>
  <c r="H89" i="44"/>
  <c r="G89" i="44"/>
  <c r="H88" i="44"/>
  <c r="G88" i="44"/>
  <c r="H87" i="44"/>
  <c r="G87" i="44"/>
  <c r="F86" i="44"/>
  <c r="E86" i="44"/>
  <c r="H85" i="44"/>
  <c r="G85" i="44"/>
  <c r="H84" i="44"/>
  <c r="G84" i="44"/>
  <c r="H83" i="44"/>
  <c r="G83" i="44"/>
  <c r="F82" i="44"/>
  <c r="E82" i="44"/>
  <c r="H81" i="44"/>
  <c r="G81" i="44"/>
  <c r="H80" i="44"/>
  <c r="G80" i="44"/>
  <c r="H79" i="44"/>
  <c r="G79" i="44"/>
  <c r="H78" i="44"/>
  <c r="G78" i="44"/>
  <c r="H77" i="44"/>
  <c r="G77" i="44"/>
  <c r="H76" i="44"/>
  <c r="H75" i="44"/>
  <c r="G75" i="44"/>
  <c r="H74" i="44"/>
  <c r="G74" i="44"/>
  <c r="F73" i="44"/>
  <c r="E73" i="44"/>
  <c r="H72" i="44"/>
  <c r="G72" i="44"/>
  <c r="H71" i="44"/>
  <c r="G71" i="44"/>
  <c r="F70" i="44"/>
  <c r="E70" i="44"/>
  <c r="H69" i="44"/>
  <c r="G69" i="44"/>
  <c r="H68" i="44"/>
  <c r="G68" i="44"/>
  <c r="H67" i="44"/>
  <c r="G67" i="44"/>
  <c r="H66" i="44"/>
  <c r="G66" i="44"/>
  <c r="H65" i="44"/>
  <c r="G65" i="44"/>
  <c r="H64" i="44"/>
  <c r="G64" i="44"/>
  <c r="H63" i="44"/>
  <c r="G63" i="44"/>
  <c r="H62" i="44"/>
  <c r="G62" i="44"/>
  <c r="H61" i="44"/>
  <c r="G61" i="44"/>
  <c r="H60" i="44"/>
  <c r="G60" i="44"/>
  <c r="F59" i="44"/>
  <c r="E59" i="44"/>
  <c r="F58" i="44"/>
  <c r="E58" i="44"/>
  <c r="H57" i="44"/>
  <c r="G57" i="44"/>
  <c r="H56" i="44"/>
  <c r="G56" i="44"/>
  <c r="H55" i="44"/>
  <c r="G55" i="44"/>
  <c r="H54" i="44"/>
  <c r="G54" i="44"/>
  <c r="F53" i="44"/>
  <c r="E53" i="44"/>
  <c r="H52" i="44"/>
  <c r="G52" i="44"/>
  <c r="H51" i="44"/>
  <c r="G51" i="44"/>
  <c r="H50" i="44"/>
  <c r="G50" i="44"/>
  <c r="H49" i="44"/>
  <c r="G49" i="44"/>
  <c r="H48" i="44"/>
  <c r="G48" i="44"/>
  <c r="H47" i="44"/>
  <c r="G47" i="44"/>
  <c r="F46" i="44"/>
  <c r="E46" i="44"/>
  <c r="H45" i="44"/>
  <c r="G45" i="44"/>
  <c r="H44" i="44"/>
  <c r="G44" i="44"/>
  <c r="H43" i="44"/>
  <c r="G43" i="44"/>
  <c r="I42" i="44"/>
  <c r="H42" i="44"/>
  <c r="G42" i="44"/>
  <c r="F42" i="44"/>
  <c r="E42" i="44"/>
  <c r="H39" i="44"/>
  <c r="G39" i="44"/>
  <c r="H38" i="44"/>
  <c r="G38" i="44"/>
  <c r="H37" i="44"/>
  <c r="G37" i="44"/>
  <c r="H36" i="44"/>
  <c r="G36" i="44"/>
  <c r="F34" i="44"/>
  <c r="E34" i="44"/>
  <c r="H33" i="44"/>
  <c r="G33" i="44"/>
  <c r="H31" i="44"/>
  <c r="H30" i="44"/>
  <c r="G30" i="44"/>
  <c r="H29" i="44"/>
  <c r="G29" i="44"/>
  <c r="H28" i="44"/>
  <c r="G28" i="44"/>
  <c r="F27" i="44"/>
  <c r="E27" i="44"/>
  <c r="H26" i="44"/>
  <c r="G26" i="44"/>
  <c r="H25" i="44"/>
  <c r="G25" i="44"/>
  <c r="F24" i="44"/>
  <c r="H23" i="44"/>
  <c r="G23" i="44"/>
  <c r="H22" i="44"/>
  <c r="G22" i="44"/>
  <c r="F21" i="44"/>
  <c r="E21" i="44"/>
  <c r="F20" i="44"/>
  <c r="E20" i="44"/>
  <c r="H19" i="44"/>
  <c r="G19" i="44"/>
  <c r="H18" i="44"/>
  <c r="G18" i="44"/>
  <c r="F17" i="44"/>
  <c r="E17" i="44"/>
  <c r="H16" i="44"/>
  <c r="G16" i="44"/>
  <c r="H15" i="44"/>
  <c r="G15" i="44"/>
  <c r="H14" i="44"/>
  <c r="G14" i="44"/>
  <c r="H13" i="44"/>
  <c r="G13" i="44"/>
  <c r="F12" i="44"/>
  <c r="E12" i="44"/>
  <c r="H11" i="44"/>
  <c r="G11" i="44"/>
  <c r="H10" i="44"/>
  <c r="G10" i="44"/>
  <c r="F9" i="44"/>
  <c r="E9" i="44"/>
  <c r="C3" i="44"/>
  <c r="H2" i="44"/>
  <c r="C2" i="44"/>
  <c r="C1" i="44"/>
  <c r="I42" i="42"/>
  <c r="H42" i="42"/>
  <c r="G42" i="42"/>
  <c r="M249" i="42"/>
  <c r="M248" i="42"/>
  <c r="M247" i="42"/>
  <c r="M246" i="42"/>
  <c r="M245" i="42"/>
  <c r="M244" i="42"/>
  <c r="M243" i="42"/>
  <c r="M242" i="42"/>
  <c r="M241" i="42"/>
  <c r="M240" i="42"/>
  <c r="M239" i="42"/>
  <c r="M238" i="42"/>
  <c r="M237" i="42"/>
  <c r="M236" i="42"/>
  <c r="M235" i="42"/>
  <c r="M234" i="42"/>
  <c r="M233" i="42"/>
  <c r="M232" i="42"/>
  <c r="M231" i="42"/>
  <c r="M230" i="42"/>
  <c r="M229" i="42"/>
  <c r="M228" i="42"/>
  <c r="M227" i="42"/>
  <c r="M226" i="42"/>
  <c r="M225" i="42"/>
  <c r="M224" i="42"/>
  <c r="M223" i="42"/>
  <c r="M222" i="42"/>
  <c r="M221" i="42"/>
  <c r="M220" i="42"/>
  <c r="M219" i="42"/>
  <c r="M218" i="42"/>
  <c r="M217" i="42"/>
  <c r="M216" i="42"/>
  <c r="M215" i="42"/>
  <c r="M214" i="42"/>
  <c r="M213" i="42"/>
  <c r="M212" i="42"/>
  <c r="M211" i="42"/>
  <c r="M210" i="42"/>
  <c r="M209" i="42"/>
  <c r="M208" i="42"/>
  <c r="M207" i="42"/>
  <c r="M206" i="42"/>
  <c r="M205" i="42"/>
  <c r="M204" i="42"/>
  <c r="M203" i="42"/>
  <c r="M202" i="42"/>
  <c r="M201" i="42"/>
  <c r="M200" i="42"/>
  <c r="M199" i="42"/>
  <c r="M198" i="42"/>
  <c r="M197" i="42"/>
  <c r="M196" i="42"/>
  <c r="M195" i="42"/>
  <c r="M194" i="42"/>
  <c r="M193" i="42"/>
  <c r="M192" i="42"/>
  <c r="M191" i="42"/>
  <c r="M190" i="42"/>
  <c r="M189" i="42"/>
  <c r="M188" i="42"/>
  <c r="M187" i="42"/>
  <c r="M186" i="42"/>
  <c r="M185" i="42"/>
  <c r="M184" i="42"/>
  <c r="M183" i="42"/>
  <c r="M182" i="42"/>
  <c r="M181" i="42"/>
  <c r="M180" i="42"/>
  <c r="M179" i="42"/>
  <c r="M178" i="42"/>
  <c r="M177" i="42"/>
  <c r="M176" i="42"/>
  <c r="M175" i="42"/>
  <c r="M174" i="42"/>
  <c r="M173" i="42"/>
  <c r="M172" i="42"/>
  <c r="M171" i="42"/>
  <c r="M170" i="42"/>
  <c r="M169" i="42"/>
  <c r="M168" i="42"/>
  <c r="M167" i="42"/>
  <c r="M166" i="42"/>
  <c r="M165" i="42"/>
  <c r="M164" i="42"/>
  <c r="M163" i="42"/>
  <c r="M162" i="42"/>
  <c r="M161" i="42"/>
  <c r="M160" i="42"/>
  <c r="M159" i="42"/>
  <c r="M158" i="42"/>
  <c r="M157" i="42"/>
  <c r="M156" i="42"/>
  <c r="M155" i="42"/>
  <c r="M154" i="42"/>
  <c r="M153" i="42"/>
  <c r="M152" i="42"/>
  <c r="M151" i="42"/>
  <c r="M150" i="42"/>
  <c r="M149" i="42"/>
  <c r="M148" i="42"/>
  <c r="M147" i="42"/>
  <c r="M146" i="42"/>
  <c r="M145" i="42"/>
  <c r="M144" i="42"/>
  <c r="M143" i="42"/>
  <c r="M142" i="42"/>
  <c r="M141" i="42"/>
  <c r="M140" i="42"/>
  <c r="M139" i="42"/>
  <c r="M138" i="42"/>
  <c r="M137" i="42"/>
  <c r="M136" i="42"/>
  <c r="M135" i="42"/>
  <c r="M134" i="42"/>
  <c r="M133" i="42"/>
  <c r="M132" i="42"/>
  <c r="M131" i="42"/>
  <c r="M130" i="42"/>
  <c r="M129" i="42"/>
  <c r="M128" i="42"/>
  <c r="M127" i="42"/>
  <c r="M126" i="42"/>
  <c r="M125" i="42"/>
  <c r="M124" i="42"/>
  <c r="I123" i="42"/>
  <c r="M123" i="42" s="1"/>
  <c r="D123" i="42"/>
  <c r="M122" i="42"/>
  <c r="M120" i="42"/>
  <c r="M119" i="42"/>
  <c r="I118" i="42"/>
  <c r="M118" i="42" s="1"/>
  <c r="H116" i="42"/>
  <c r="G116" i="42"/>
  <c r="H115" i="42"/>
  <c r="G115" i="42"/>
  <c r="H114" i="42"/>
  <c r="G114" i="42"/>
  <c r="H113" i="42"/>
  <c r="G113" i="42"/>
  <c r="H112" i="42"/>
  <c r="H110" i="42"/>
  <c r="H109" i="42"/>
  <c r="G109" i="42"/>
  <c r="H108" i="42"/>
  <c r="G108" i="42"/>
  <c r="H107" i="42"/>
  <c r="G107" i="42"/>
  <c r="H106" i="42"/>
  <c r="G106" i="42"/>
  <c r="H105" i="42"/>
  <c r="G105" i="42"/>
  <c r="F104" i="42"/>
  <c r="E104" i="42"/>
  <c r="H103" i="42"/>
  <c r="G103" i="42"/>
  <c r="H102" i="42"/>
  <c r="H101" i="42"/>
  <c r="G101" i="42"/>
  <c r="H100" i="42"/>
  <c r="G100" i="42"/>
  <c r="H99" i="42"/>
  <c r="G99" i="42"/>
  <c r="H98" i="42"/>
  <c r="G98" i="42"/>
  <c r="H97" i="42"/>
  <c r="G97" i="42"/>
  <c r="F96" i="42"/>
  <c r="E96" i="42"/>
  <c r="H95" i="42"/>
  <c r="G95" i="42"/>
  <c r="H94" i="42"/>
  <c r="G94" i="42"/>
  <c r="F93" i="42"/>
  <c r="E93" i="42"/>
  <c r="H92" i="42"/>
  <c r="G92" i="42"/>
  <c r="H91" i="42"/>
  <c r="G91" i="42"/>
  <c r="H90" i="42"/>
  <c r="G90" i="42"/>
  <c r="H89" i="42"/>
  <c r="G89" i="42"/>
  <c r="H88" i="42"/>
  <c r="G88" i="42"/>
  <c r="H87" i="42"/>
  <c r="G87" i="42"/>
  <c r="F86" i="42"/>
  <c r="E86" i="42"/>
  <c r="H85" i="42"/>
  <c r="G85" i="42"/>
  <c r="H84" i="42"/>
  <c r="G84" i="42"/>
  <c r="H83" i="42"/>
  <c r="G83" i="42"/>
  <c r="F82" i="42"/>
  <c r="E82" i="42"/>
  <c r="H81" i="42"/>
  <c r="G81" i="42"/>
  <c r="H80" i="42"/>
  <c r="G80" i="42"/>
  <c r="H79" i="42"/>
  <c r="G79" i="42"/>
  <c r="H78" i="42"/>
  <c r="G78" i="42"/>
  <c r="H77" i="42"/>
  <c r="G77" i="42"/>
  <c r="H76" i="42"/>
  <c r="H75" i="42"/>
  <c r="G75" i="42"/>
  <c r="H74" i="42"/>
  <c r="G74" i="42"/>
  <c r="F73" i="42"/>
  <c r="E73" i="42"/>
  <c r="H72" i="42"/>
  <c r="G72" i="42"/>
  <c r="H71" i="42"/>
  <c r="G71" i="42"/>
  <c r="F70" i="42"/>
  <c r="E70" i="42"/>
  <c r="H69" i="42"/>
  <c r="G69" i="42"/>
  <c r="H68" i="42"/>
  <c r="G68" i="42"/>
  <c r="H67" i="42"/>
  <c r="G67" i="42"/>
  <c r="H66" i="42"/>
  <c r="G66" i="42"/>
  <c r="H65" i="42"/>
  <c r="G65" i="42"/>
  <c r="H64" i="42"/>
  <c r="G64" i="42"/>
  <c r="H63" i="42"/>
  <c r="G63" i="42"/>
  <c r="H62" i="42"/>
  <c r="G62" i="42"/>
  <c r="H61" i="42"/>
  <c r="G61" i="42"/>
  <c r="H60" i="42"/>
  <c r="G60" i="42"/>
  <c r="F59" i="42"/>
  <c r="E59" i="42"/>
  <c r="H57" i="42"/>
  <c r="G57" i="42"/>
  <c r="H56" i="42"/>
  <c r="G56" i="42"/>
  <c r="H55" i="42"/>
  <c r="G55" i="42"/>
  <c r="H54" i="42"/>
  <c r="G54" i="42"/>
  <c r="F53" i="42"/>
  <c r="E53" i="42"/>
  <c r="H52" i="42"/>
  <c r="G52" i="42"/>
  <c r="H51" i="42"/>
  <c r="G51" i="42"/>
  <c r="H50" i="42"/>
  <c r="G50" i="42"/>
  <c r="H49" i="42"/>
  <c r="G49" i="42"/>
  <c r="H48" i="42"/>
  <c r="G48" i="42"/>
  <c r="H47" i="42"/>
  <c r="G47" i="42"/>
  <c r="F46" i="42"/>
  <c r="E46" i="42"/>
  <c r="H45" i="42"/>
  <c r="G45" i="42"/>
  <c r="H44" i="42"/>
  <c r="G44" i="42"/>
  <c r="H43" i="42"/>
  <c r="G43" i="42"/>
  <c r="F42" i="42"/>
  <c r="E42" i="42"/>
  <c r="H39" i="42"/>
  <c r="G39" i="42"/>
  <c r="H38" i="42"/>
  <c r="G38" i="42"/>
  <c r="H37" i="42"/>
  <c r="G37" i="42"/>
  <c r="H36" i="42"/>
  <c r="G36" i="42"/>
  <c r="H35" i="42"/>
  <c r="F34" i="42"/>
  <c r="E34" i="42"/>
  <c r="H33" i="42"/>
  <c r="G33" i="42"/>
  <c r="H31" i="42"/>
  <c r="H30" i="42"/>
  <c r="G30" i="42"/>
  <c r="H29" i="42"/>
  <c r="G29" i="42"/>
  <c r="H28" i="42"/>
  <c r="G28" i="42"/>
  <c r="F27" i="42"/>
  <c r="E27" i="42"/>
  <c r="H26" i="42"/>
  <c r="G26" i="42"/>
  <c r="H25" i="42"/>
  <c r="G25" i="42"/>
  <c r="F24" i="42"/>
  <c r="H23" i="42"/>
  <c r="G23" i="42"/>
  <c r="H22" i="42"/>
  <c r="G22" i="42"/>
  <c r="F21" i="42"/>
  <c r="E21" i="42"/>
  <c r="H19" i="42"/>
  <c r="G19" i="42"/>
  <c r="H18" i="42"/>
  <c r="G18" i="42"/>
  <c r="F17" i="42"/>
  <c r="E17" i="42"/>
  <c r="H16" i="42"/>
  <c r="G16" i="42"/>
  <c r="H15" i="42"/>
  <c r="G15" i="42"/>
  <c r="H14" i="42"/>
  <c r="G14" i="42"/>
  <c r="H13" i="42"/>
  <c r="G13" i="42"/>
  <c r="F12" i="42"/>
  <c r="E12" i="42"/>
  <c r="H11" i="42"/>
  <c r="G11" i="42"/>
  <c r="H10" i="42"/>
  <c r="G10" i="42"/>
  <c r="F9" i="42"/>
  <c r="E9" i="42"/>
  <c r="C3" i="42"/>
  <c r="H2" i="42"/>
  <c r="C2" i="42"/>
  <c r="C1" i="42"/>
  <c r="H9" i="44" l="1"/>
  <c r="I29" i="44"/>
  <c r="I36" i="44"/>
  <c r="I71" i="44"/>
  <c r="I101" i="44"/>
  <c r="I11" i="44"/>
  <c r="G9" i="44"/>
  <c r="I107" i="44"/>
  <c r="I114" i="44"/>
  <c r="J106" i="44"/>
  <c r="J113" i="44"/>
  <c r="G96" i="44"/>
  <c r="I30" i="44"/>
  <c r="I78" i="44"/>
  <c r="I109" i="44"/>
  <c r="I26" i="44"/>
  <c r="I62" i="44"/>
  <c r="I51" i="44"/>
  <c r="I69" i="44"/>
  <c r="I75" i="44"/>
  <c r="J37" i="44"/>
  <c r="J66" i="44"/>
  <c r="J78" i="44"/>
  <c r="J89" i="44"/>
  <c r="I13" i="44"/>
  <c r="I43" i="44"/>
  <c r="I55" i="44"/>
  <c r="I79" i="44"/>
  <c r="I91" i="44"/>
  <c r="I98" i="44"/>
  <c r="J52" i="44"/>
  <c r="I28" i="44"/>
  <c r="E117" i="44"/>
  <c r="F117" i="44"/>
  <c r="J100" i="44"/>
  <c r="J26" i="44"/>
  <c r="J51" i="44"/>
  <c r="J69" i="44"/>
  <c r="J75" i="44"/>
  <c r="J28" i="44"/>
  <c r="I64" i="44"/>
  <c r="J80" i="44"/>
  <c r="J116" i="44"/>
  <c r="J98" i="44"/>
  <c r="J13" i="44"/>
  <c r="J25" i="44"/>
  <c r="J14" i="44"/>
  <c r="J90" i="44"/>
  <c r="J114" i="44"/>
  <c r="J44" i="44"/>
  <c r="J62" i="44"/>
  <c r="J68" i="44"/>
  <c r="I108" i="44"/>
  <c r="J33" i="44"/>
  <c r="J11" i="44"/>
  <c r="J65" i="44"/>
  <c r="J71" i="44"/>
  <c r="H24" i="44"/>
  <c r="J30" i="44"/>
  <c r="I72" i="44"/>
  <c r="J88" i="44"/>
  <c r="I99" i="44"/>
  <c r="I89" i="44"/>
  <c r="J107" i="44"/>
  <c r="J50" i="44"/>
  <c r="J91" i="44"/>
  <c r="J56" i="44"/>
  <c r="H96" i="44"/>
  <c r="J115" i="44"/>
  <c r="G24" i="44"/>
  <c r="J36" i="44"/>
  <c r="J72" i="44"/>
  <c r="J109" i="44"/>
  <c r="J55" i="44"/>
  <c r="J29" i="44"/>
  <c r="I14" i="44"/>
  <c r="G46" i="44"/>
  <c r="G82" i="44"/>
  <c r="J101" i="44"/>
  <c r="J10" i="44"/>
  <c r="J15" i="44"/>
  <c r="I48" i="44"/>
  <c r="H73" i="44"/>
  <c r="H93" i="44"/>
  <c r="I66" i="44"/>
  <c r="J45" i="44"/>
  <c r="I37" i="44"/>
  <c r="J63" i="44"/>
  <c r="I15" i="44"/>
  <c r="J43" i="44"/>
  <c r="J48" i="44"/>
  <c r="G53" i="44"/>
  <c r="J64" i="44"/>
  <c r="J79" i="44"/>
  <c r="I84" i="44"/>
  <c r="J99" i="44"/>
  <c r="I106" i="44"/>
  <c r="J81" i="44"/>
  <c r="I44" i="44"/>
  <c r="H53" i="44"/>
  <c r="I80" i="44"/>
  <c r="J84" i="44"/>
  <c r="I90" i="44"/>
  <c r="I100" i="44"/>
  <c r="I33" i="44"/>
  <c r="I85" i="44"/>
  <c r="J85" i="44"/>
  <c r="I38" i="44"/>
  <c r="H46" i="44"/>
  <c r="J22" i="44"/>
  <c r="H21" i="44"/>
  <c r="J38" i="44"/>
  <c r="I18" i="44"/>
  <c r="G17" i="44"/>
  <c r="J87" i="44"/>
  <c r="H86" i="44"/>
  <c r="I87" i="44"/>
  <c r="J92" i="44"/>
  <c r="J108" i="44"/>
  <c r="I22" i="44"/>
  <c r="G21" i="44"/>
  <c r="J67" i="44"/>
  <c r="I67" i="44"/>
  <c r="I92" i="44"/>
  <c r="H17" i="44"/>
  <c r="J18" i="44"/>
  <c r="I49" i="44"/>
  <c r="J49" i="44"/>
  <c r="H82" i="44"/>
  <c r="I94" i="44"/>
  <c r="G93" i="44"/>
  <c r="H59" i="44"/>
  <c r="E121" i="44"/>
  <c r="I16" i="44"/>
  <c r="J16" i="44"/>
  <c r="I103" i="44"/>
  <c r="J103" i="44"/>
  <c r="I60" i="44"/>
  <c r="G59" i="44"/>
  <c r="I56" i="44"/>
  <c r="J105" i="44"/>
  <c r="H104" i="44"/>
  <c r="I105" i="44"/>
  <c r="I83" i="44"/>
  <c r="J47" i="44"/>
  <c r="I52" i="44"/>
  <c r="I115" i="44"/>
  <c r="I10" i="44"/>
  <c r="I25" i="44"/>
  <c r="I50" i="44"/>
  <c r="I68" i="44"/>
  <c r="G86" i="44"/>
  <c r="I88" i="44"/>
  <c r="I113" i="44"/>
  <c r="I81" i="44"/>
  <c r="J94" i="44"/>
  <c r="G12" i="44"/>
  <c r="G27" i="44"/>
  <c r="I74" i="44"/>
  <c r="H12" i="44"/>
  <c r="H27" i="44"/>
  <c r="J54" i="44"/>
  <c r="I63" i="44"/>
  <c r="J74" i="44"/>
  <c r="I19" i="44"/>
  <c r="I23" i="44"/>
  <c r="I39" i="44"/>
  <c r="I57" i="44"/>
  <c r="I61" i="44"/>
  <c r="I77" i="44"/>
  <c r="I95" i="44"/>
  <c r="I97" i="44"/>
  <c r="I45" i="44"/>
  <c r="I47" i="44"/>
  <c r="J60" i="44"/>
  <c r="I65" i="44"/>
  <c r="I54" i="44"/>
  <c r="G70" i="44"/>
  <c r="J83" i="44"/>
  <c r="H70" i="44"/>
  <c r="J19" i="44"/>
  <c r="J23" i="44"/>
  <c r="J39" i="44"/>
  <c r="J57" i="44"/>
  <c r="J61" i="44"/>
  <c r="J77" i="44"/>
  <c r="J95" i="44"/>
  <c r="J97" i="44"/>
  <c r="I116" i="44"/>
  <c r="I43" i="42"/>
  <c r="I49" i="42"/>
  <c r="I87" i="42"/>
  <c r="I107" i="42"/>
  <c r="I114" i="42"/>
  <c r="J85" i="42"/>
  <c r="J36" i="42"/>
  <c r="G24" i="42"/>
  <c r="I106" i="42"/>
  <c r="I14" i="42"/>
  <c r="I78" i="42"/>
  <c r="I115" i="42"/>
  <c r="I90" i="42"/>
  <c r="I22" i="42"/>
  <c r="J67" i="42"/>
  <c r="J116" i="42"/>
  <c r="I51" i="42"/>
  <c r="I64" i="42"/>
  <c r="I13" i="42"/>
  <c r="I33" i="42"/>
  <c r="I52" i="42"/>
  <c r="G82" i="42"/>
  <c r="H82" i="42"/>
  <c r="I89" i="42"/>
  <c r="J115" i="42"/>
  <c r="G17" i="42"/>
  <c r="H24" i="42"/>
  <c r="H86" i="42"/>
  <c r="I26" i="42"/>
  <c r="I100" i="42"/>
  <c r="J55" i="42"/>
  <c r="J98" i="42"/>
  <c r="I16" i="42"/>
  <c r="J62" i="42"/>
  <c r="J108" i="42"/>
  <c r="G21" i="42"/>
  <c r="J103" i="42"/>
  <c r="J69" i="42"/>
  <c r="I105" i="42"/>
  <c r="J11" i="42"/>
  <c r="J23" i="42"/>
  <c r="J49" i="42"/>
  <c r="J30" i="42"/>
  <c r="J37" i="42"/>
  <c r="I44" i="42"/>
  <c r="I63" i="42"/>
  <c r="J80" i="42"/>
  <c r="I98" i="42"/>
  <c r="J88" i="42"/>
  <c r="J15" i="42"/>
  <c r="I28" i="42"/>
  <c r="H59" i="42"/>
  <c r="J89" i="42"/>
  <c r="J95" i="42"/>
  <c r="G9" i="42"/>
  <c r="G53" i="42"/>
  <c r="J78" i="42"/>
  <c r="J84" i="42"/>
  <c r="I67" i="42"/>
  <c r="I79" i="42"/>
  <c r="I85" i="42"/>
  <c r="I103" i="42"/>
  <c r="J75" i="42"/>
  <c r="J57" i="42"/>
  <c r="J99" i="42"/>
  <c r="I62" i="42"/>
  <c r="G96" i="42"/>
  <c r="J87" i="42"/>
  <c r="J107" i="42"/>
  <c r="J114" i="42"/>
  <c r="J33" i="42"/>
  <c r="J65" i="42"/>
  <c r="J105" i="42"/>
  <c r="J13" i="42"/>
  <c r="J44" i="42"/>
  <c r="J66" i="42"/>
  <c r="J77" i="42"/>
  <c r="J91" i="42"/>
  <c r="J106" i="42"/>
  <c r="J28" i="42"/>
  <c r="J51" i="42"/>
  <c r="G93" i="42"/>
  <c r="J109" i="42"/>
  <c r="J100" i="42"/>
  <c r="J61" i="42"/>
  <c r="J71" i="42"/>
  <c r="H73" i="42"/>
  <c r="H93" i="42"/>
  <c r="J48" i="42"/>
  <c r="J90" i="42"/>
  <c r="H96" i="42"/>
  <c r="J26" i="42"/>
  <c r="J14" i="42"/>
  <c r="J72" i="42"/>
  <c r="I15" i="42"/>
  <c r="J39" i="42"/>
  <c r="J45" i="42"/>
  <c r="H53" i="42"/>
  <c r="H9" i="42"/>
  <c r="G46" i="42"/>
  <c r="I11" i="42"/>
  <c r="J29" i="42"/>
  <c r="J47" i="42"/>
  <c r="J52" i="42"/>
  <c r="J64" i="42"/>
  <c r="I69" i="42"/>
  <c r="I80" i="42"/>
  <c r="I92" i="42"/>
  <c r="I94" i="42"/>
  <c r="I108" i="42"/>
  <c r="J16" i="42"/>
  <c r="J18" i="42"/>
  <c r="J22" i="42"/>
  <c r="J38" i="42"/>
  <c r="I45" i="42"/>
  <c r="I47" i="42"/>
  <c r="J56" i="42"/>
  <c r="J60" i="42"/>
  <c r="I65" i="42"/>
  <c r="I81" i="42"/>
  <c r="I83" i="42"/>
  <c r="J92" i="42"/>
  <c r="J94" i="42"/>
  <c r="I101" i="42"/>
  <c r="I38" i="42"/>
  <c r="I56" i="42"/>
  <c r="G70" i="42"/>
  <c r="I72" i="42"/>
  <c r="J81" i="42"/>
  <c r="J83" i="42"/>
  <c r="J101" i="42"/>
  <c r="H12" i="42"/>
  <c r="H27" i="42"/>
  <c r="H34" i="42"/>
  <c r="J54" i="42"/>
  <c r="H70" i="42"/>
  <c r="J74" i="42"/>
  <c r="I99" i="42"/>
  <c r="G27" i="42"/>
  <c r="I29" i="42"/>
  <c r="I36" i="42"/>
  <c r="K5" i="42"/>
  <c r="I10" i="42"/>
  <c r="I25" i="42"/>
  <c r="I50" i="42"/>
  <c r="J63" i="42"/>
  <c r="I68" i="42"/>
  <c r="J79" i="42"/>
  <c r="G86" i="42"/>
  <c r="I88" i="42"/>
  <c r="I109" i="42"/>
  <c r="I113" i="42"/>
  <c r="I54" i="42"/>
  <c r="I74" i="42"/>
  <c r="I19" i="42"/>
  <c r="I23" i="42"/>
  <c r="J25" i="42"/>
  <c r="I39" i="42"/>
  <c r="J50" i="42"/>
  <c r="I57" i="42"/>
  <c r="G59" i="42"/>
  <c r="I61" i="42"/>
  <c r="J68" i="42"/>
  <c r="I77" i="42"/>
  <c r="I95" i="42"/>
  <c r="I97" i="42"/>
  <c r="H104" i="42"/>
  <c r="J113" i="42"/>
  <c r="I60" i="42"/>
  <c r="G12" i="42"/>
  <c r="J43" i="42"/>
  <c r="J10" i="42"/>
  <c r="H17" i="42"/>
  <c r="J19" i="42"/>
  <c r="H21" i="42"/>
  <c r="I48" i="42"/>
  <c r="I66" i="42"/>
  <c r="I84" i="42"/>
  <c r="J97" i="42"/>
  <c r="I30" i="42"/>
  <c r="I37" i="42"/>
  <c r="H46" i="42"/>
  <c r="I55" i="42"/>
  <c r="I75" i="42"/>
  <c r="I91" i="42"/>
  <c r="I116" i="42"/>
  <c r="I18" i="42"/>
  <c r="I71" i="42"/>
  <c r="G117" i="40"/>
  <c r="M117" i="40" s="1"/>
  <c r="M116" i="40"/>
  <c r="M115" i="40"/>
  <c r="M114" i="40"/>
  <c r="M113" i="40"/>
  <c r="M112" i="40"/>
  <c r="H111" i="40"/>
  <c r="M111" i="40" s="1"/>
  <c r="G110" i="40"/>
  <c r="F110" i="40"/>
  <c r="I109" i="40"/>
  <c r="H109" i="40"/>
  <c r="I108" i="40"/>
  <c r="H108" i="40"/>
  <c r="I107" i="40"/>
  <c r="H107" i="40"/>
  <c r="I106" i="40"/>
  <c r="H106" i="40"/>
  <c r="I105" i="40"/>
  <c r="H105" i="40"/>
  <c r="I104" i="40"/>
  <c r="H104" i="40"/>
  <c r="I103" i="40"/>
  <c r="H103" i="40"/>
  <c r="M102" i="40"/>
  <c r="B99" i="40"/>
  <c r="B98" i="40"/>
  <c r="B97" i="40"/>
  <c r="G95" i="40"/>
  <c r="M95" i="40" s="1"/>
  <c r="M94" i="40"/>
  <c r="M93" i="40"/>
  <c r="M92" i="40"/>
  <c r="M91" i="40"/>
  <c r="M90" i="40"/>
  <c r="H89" i="40"/>
  <c r="M89" i="40" s="1"/>
  <c r="G88" i="40"/>
  <c r="F88" i="40"/>
  <c r="I87" i="40"/>
  <c r="H87" i="40"/>
  <c r="I86" i="40"/>
  <c r="H86" i="40"/>
  <c r="I85" i="40"/>
  <c r="H85" i="40"/>
  <c r="I84" i="40"/>
  <c r="H84" i="40"/>
  <c r="I83" i="40"/>
  <c r="H83" i="40"/>
  <c r="I82" i="40"/>
  <c r="H82" i="40"/>
  <c r="I81" i="40"/>
  <c r="H81" i="40"/>
  <c r="I80" i="40"/>
  <c r="H80" i="40"/>
  <c r="I79" i="40"/>
  <c r="H79" i="40"/>
  <c r="B76" i="40"/>
  <c r="B75" i="40"/>
  <c r="B74" i="40"/>
  <c r="G72" i="40"/>
  <c r="M72" i="40" s="1"/>
  <c r="M71" i="40"/>
  <c r="M70" i="40"/>
  <c r="M69" i="40"/>
  <c r="M68" i="40"/>
  <c r="M67" i="40"/>
  <c r="H66" i="40"/>
  <c r="M66" i="40" s="1"/>
  <c r="G65" i="40"/>
  <c r="F65" i="40"/>
  <c r="I64" i="40"/>
  <c r="H64" i="40"/>
  <c r="I63" i="40"/>
  <c r="H63" i="40"/>
  <c r="I62" i="40"/>
  <c r="H62" i="40"/>
  <c r="I61" i="40"/>
  <c r="H61" i="40"/>
  <c r="I60" i="40"/>
  <c r="H60" i="40"/>
  <c r="I59" i="40"/>
  <c r="H59" i="40"/>
  <c r="I58" i="40"/>
  <c r="H58" i="40"/>
  <c r="I57" i="40"/>
  <c r="H57" i="40"/>
  <c r="I56" i="40"/>
  <c r="H56" i="40"/>
  <c r="I55" i="40"/>
  <c r="H55" i="40"/>
  <c r="I54" i="40"/>
  <c r="H54" i="40"/>
  <c r="I53" i="40"/>
  <c r="H53" i="40"/>
  <c r="I52" i="40"/>
  <c r="H52" i="40"/>
  <c r="I51" i="40"/>
  <c r="H51" i="40"/>
  <c r="I50" i="40"/>
  <c r="H50" i="40"/>
  <c r="I49" i="40"/>
  <c r="H49" i="40"/>
  <c r="I48" i="40"/>
  <c r="H48" i="40"/>
  <c r="I47" i="40"/>
  <c r="H47" i="40"/>
  <c r="I46" i="40"/>
  <c r="H46" i="40"/>
  <c r="I45" i="40"/>
  <c r="H45" i="40"/>
  <c r="I44" i="40"/>
  <c r="H44" i="40"/>
  <c r="I43" i="40"/>
  <c r="H43" i="40"/>
  <c r="I42" i="40"/>
  <c r="H42" i="40"/>
  <c r="I41" i="40"/>
  <c r="H41" i="40"/>
  <c r="I40" i="40"/>
  <c r="H40" i="40"/>
  <c r="B37" i="40"/>
  <c r="B36" i="40"/>
  <c r="B35" i="40"/>
  <c r="G33" i="40"/>
  <c r="M33" i="40" s="1"/>
  <c r="M32" i="40"/>
  <c r="M31" i="40"/>
  <c r="M30" i="40"/>
  <c r="M29" i="40"/>
  <c r="M28" i="40"/>
  <c r="H27" i="40"/>
  <c r="M27" i="40" s="1"/>
  <c r="G26" i="40"/>
  <c r="F26" i="40"/>
  <c r="B3" i="40"/>
  <c r="B2" i="40"/>
  <c r="B1" i="40"/>
  <c r="A1053" i="38"/>
  <c r="C1048" i="38"/>
  <c r="F9" i="38"/>
  <c r="E9" i="38"/>
  <c r="C7" i="38"/>
  <c r="C6" i="38"/>
  <c r="C4" i="38"/>
  <c r="A3" i="38"/>
  <c r="F2" i="38"/>
  <c r="A2" i="38"/>
  <c r="F1" i="38"/>
  <c r="A1" i="38"/>
  <c r="F1046" i="38" l="1"/>
  <c r="E1046" i="38"/>
  <c r="M62" i="44"/>
  <c r="I9" i="44"/>
  <c r="M11" i="44"/>
  <c r="M101" i="44"/>
  <c r="I27" i="44"/>
  <c r="M113" i="44"/>
  <c r="M36" i="44"/>
  <c r="I70" i="44"/>
  <c r="M67" i="44"/>
  <c r="M114" i="44"/>
  <c r="M51" i="44"/>
  <c r="M78" i="44"/>
  <c r="M44" i="44"/>
  <c r="I24" i="44"/>
  <c r="M30" i="44"/>
  <c r="M26" i="44"/>
  <c r="M79" i="44"/>
  <c r="J70" i="44"/>
  <c r="M45" i="44"/>
  <c r="M65" i="44"/>
  <c r="M43" i="44"/>
  <c r="M15" i="44"/>
  <c r="M69" i="44"/>
  <c r="M71" i="44"/>
  <c r="M56" i="44"/>
  <c r="M10" i="44"/>
  <c r="M66" i="44"/>
  <c r="M60" i="44"/>
  <c r="J27" i="44"/>
  <c r="M55" i="44"/>
  <c r="M89" i="44"/>
  <c r="M100" i="44"/>
  <c r="M99" i="44"/>
  <c r="M75" i="44"/>
  <c r="M90" i="44"/>
  <c r="M48" i="44"/>
  <c r="M72" i="44"/>
  <c r="M77" i="44"/>
  <c r="J24" i="44"/>
  <c r="M37" i="44"/>
  <c r="M68" i="44"/>
  <c r="M92" i="44"/>
  <c r="M28" i="44"/>
  <c r="M80" i="44"/>
  <c r="M52" i="44"/>
  <c r="I82" i="44"/>
  <c r="M91" i="44"/>
  <c r="J12" i="44"/>
  <c r="I46" i="44"/>
  <c r="M98" i="44"/>
  <c r="M74" i="44"/>
  <c r="M88" i="44"/>
  <c r="M14" i="44"/>
  <c r="M50" i="44"/>
  <c r="M116" i="44"/>
  <c r="K9" i="44"/>
  <c r="M115" i="44"/>
  <c r="M13" i="44"/>
  <c r="M85" i="44"/>
  <c r="M84" i="44"/>
  <c r="I96" i="44"/>
  <c r="J96" i="44"/>
  <c r="J9" i="44"/>
  <c r="M16" i="44"/>
  <c r="M38" i="44"/>
  <c r="J86" i="44"/>
  <c r="M57" i="44"/>
  <c r="M33" i="44"/>
  <c r="M64" i="44"/>
  <c r="M63" i="44"/>
  <c r="I12" i="44"/>
  <c r="M83" i="44"/>
  <c r="J53" i="44"/>
  <c r="M49" i="44"/>
  <c r="I21" i="44"/>
  <c r="M18" i="44"/>
  <c r="J82" i="44"/>
  <c r="M61" i="44"/>
  <c r="M29" i="44"/>
  <c r="J42" i="44"/>
  <c r="M42" i="44" s="1"/>
  <c r="M94" i="44"/>
  <c r="J21" i="44"/>
  <c r="M39" i="44"/>
  <c r="M81" i="44"/>
  <c r="M103" i="44"/>
  <c r="M97" i="44"/>
  <c r="M23" i="44"/>
  <c r="M19" i="44"/>
  <c r="M95" i="44"/>
  <c r="M47" i="44"/>
  <c r="J46" i="44"/>
  <c r="I93" i="44"/>
  <c r="M54" i="44"/>
  <c r="I53" i="44"/>
  <c r="M87" i="44"/>
  <c r="I59" i="44"/>
  <c r="M25" i="44"/>
  <c r="M22" i="44"/>
  <c r="I86" i="44"/>
  <c r="I17" i="44"/>
  <c r="J59" i="44"/>
  <c r="J93" i="44"/>
  <c r="M105" i="44"/>
  <c r="J17" i="44"/>
  <c r="M49" i="42"/>
  <c r="M14" i="42"/>
  <c r="M36" i="42"/>
  <c r="I21" i="42"/>
  <c r="M85" i="42"/>
  <c r="M114" i="42"/>
  <c r="M78" i="42"/>
  <c r="M75" i="42"/>
  <c r="M90" i="42"/>
  <c r="M57" i="42"/>
  <c r="M89" i="42"/>
  <c r="M13" i="42"/>
  <c r="J21" i="42"/>
  <c r="M55" i="42"/>
  <c r="I12" i="42"/>
  <c r="M115" i="42"/>
  <c r="M54" i="42"/>
  <c r="M51" i="42"/>
  <c r="M33" i="42"/>
  <c r="M64" i="42"/>
  <c r="M26" i="42"/>
  <c r="M67" i="42"/>
  <c r="M98" i="42"/>
  <c r="M30" i="42"/>
  <c r="I27" i="42"/>
  <c r="M116" i="42"/>
  <c r="M52" i="42"/>
  <c r="M79" i="42"/>
  <c r="M77" i="42"/>
  <c r="M62" i="42"/>
  <c r="M11" i="42"/>
  <c r="J9" i="42"/>
  <c r="M88" i="42"/>
  <c r="J86" i="42"/>
  <c r="I24" i="42"/>
  <c r="M69" i="42"/>
  <c r="M44" i="42"/>
  <c r="M56" i="42"/>
  <c r="M16" i="42"/>
  <c r="M81" i="42"/>
  <c r="M100" i="42"/>
  <c r="M84" i="42"/>
  <c r="I9" i="42"/>
  <c r="M66" i="42"/>
  <c r="M95" i="42"/>
  <c r="M65" i="42"/>
  <c r="J12" i="42"/>
  <c r="M48" i="42"/>
  <c r="M103" i="42"/>
  <c r="M105" i="42"/>
  <c r="J42" i="42"/>
  <c r="J46" i="42"/>
  <c r="M99" i="42"/>
  <c r="J27" i="42"/>
  <c r="M72" i="42"/>
  <c r="M63" i="42"/>
  <c r="M38" i="42"/>
  <c r="M47" i="42"/>
  <c r="M37" i="42"/>
  <c r="M60" i="42"/>
  <c r="J24" i="42"/>
  <c r="J70" i="42"/>
  <c r="M18" i="42"/>
  <c r="J82" i="42"/>
  <c r="M91" i="42"/>
  <c r="M29" i="42"/>
  <c r="M113" i="42"/>
  <c r="M23" i="42"/>
  <c r="M87" i="42"/>
  <c r="J96" i="42"/>
  <c r="M19" i="42"/>
  <c r="M50" i="42"/>
  <c r="J93" i="42"/>
  <c r="M80" i="42"/>
  <c r="M15" i="42"/>
  <c r="I96" i="42"/>
  <c r="M39" i="42"/>
  <c r="M45" i="42"/>
  <c r="M101" i="42"/>
  <c r="I86" i="42"/>
  <c r="M43" i="42"/>
  <c r="M28" i="42"/>
  <c r="M68" i="42"/>
  <c r="M10" i="42"/>
  <c r="M61" i="42"/>
  <c r="M92" i="42"/>
  <c r="M97" i="42"/>
  <c r="M83" i="42"/>
  <c r="J59" i="42"/>
  <c r="I53" i="42"/>
  <c r="I93" i="42"/>
  <c r="J53" i="42"/>
  <c r="I46" i="42"/>
  <c r="M22" i="42"/>
  <c r="K9" i="42"/>
  <c r="I59" i="42"/>
  <c r="M94" i="42"/>
  <c r="I70" i="42"/>
  <c r="M71" i="42"/>
  <c r="I17" i="42"/>
  <c r="M74" i="42"/>
  <c r="J17" i="42"/>
  <c r="M25" i="42"/>
  <c r="I82" i="42"/>
  <c r="L22" i="40"/>
  <c r="L24" i="40"/>
  <c r="L12" i="40"/>
  <c r="L85" i="40"/>
  <c r="L83" i="40"/>
  <c r="L18" i="40"/>
  <c r="L16" i="40"/>
  <c r="L79" i="40"/>
  <c r="L14" i="40"/>
  <c r="L10" i="40"/>
  <c r="L8" i="40"/>
  <c r="L108" i="40"/>
  <c r="L20" i="40"/>
  <c r="L81" i="40"/>
  <c r="L6" i="40"/>
  <c r="L87" i="40"/>
  <c r="K108" i="40"/>
  <c r="K85" i="40"/>
  <c r="J105" i="40"/>
  <c r="J45" i="40"/>
  <c r="J51" i="40"/>
  <c r="J57" i="40"/>
  <c r="J63" i="40"/>
  <c r="J41" i="40"/>
  <c r="J47" i="40"/>
  <c r="H65" i="40"/>
  <c r="K106" i="40"/>
  <c r="J59" i="40"/>
  <c r="J53" i="40"/>
  <c r="J49" i="40"/>
  <c r="J61" i="40"/>
  <c r="K104" i="40"/>
  <c r="K6" i="40"/>
  <c r="K44" i="40"/>
  <c r="K50" i="40"/>
  <c r="K56" i="40"/>
  <c r="K62" i="40"/>
  <c r="K81" i="40"/>
  <c r="J43" i="40"/>
  <c r="J55" i="40"/>
  <c r="K40" i="40"/>
  <c r="K46" i="40"/>
  <c r="K52" i="40"/>
  <c r="K58" i="40"/>
  <c r="K64" i="40"/>
  <c r="K42" i="40"/>
  <c r="K48" i="40"/>
  <c r="K54" i="40"/>
  <c r="K60" i="40"/>
  <c r="I110" i="40"/>
  <c r="K79" i="40"/>
  <c r="J103" i="40"/>
  <c r="J109" i="40"/>
  <c r="I88" i="40"/>
  <c r="K87" i="40"/>
  <c r="J107" i="40"/>
  <c r="K83" i="40"/>
  <c r="I26" i="40"/>
  <c r="K45" i="40"/>
  <c r="K51" i="40"/>
  <c r="K59" i="40"/>
  <c r="I65" i="40"/>
  <c r="L47" i="40"/>
  <c r="L57" i="40"/>
  <c r="J80" i="40"/>
  <c r="J82" i="40"/>
  <c r="J86" i="40"/>
  <c r="H88" i="40"/>
  <c r="K109" i="40"/>
  <c r="L109" i="40"/>
  <c r="L7" i="40"/>
  <c r="L9" i="40"/>
  <c r="L11" i="40"/>
  <c r="L13" i="40"/>
  <c r="L15" i="40"/>
  <c r="L17" i="40"/>
  <c r="L19" i="40"/>
  <c r="L21" i="40"/>
  <c r="L23" i="40"/>
  <c r="L25" i="40"/>
  <c r="L80" i="40"/>
  <c r="L82" i="40"/>
  <c r="L84" i="40"/>
  <c r="L86" i="40"/>
  <c r="L26" i="40"/>
  <c r="K43" i="40"/>
  <c r="K49" i="40"/>
  <c r="K55" i="40"/>
  <c r="K61" i="40"/>
  <c r="L43" i="40"/>
  <c r="L53" i="40"/>
  <c r="L61" i="40"/>
  <c r="J84" i="40"/>
  <c r="K103" i="40"/>
  <c r="K105" i="40"/>
  <c r="K107" i="40"/>
  <c r="L65" i="40"/>
  <c r="K80" i="40"/>
  <c r="K82" i="40"/>
  <c r="K84" i="40"/>
  <c r="K86" i="40"/>
  <c r="L103" i="40"/>
  <c r="L105" i="40"/>
  <c r="L107" i="40"/>
  <c r="J40" i="40"/>
  <c r="J42" i="40"/>
  <c r="J44" i="40"/>
  <c r="J46" i="40"/>
  <c r="J48" i="40"/>
  <c r="J50" i="40"/>
  <c r="J52" i="40"/>
  <c r="J54" i="40"/>
  <c r="J56" i="40"/>
  <c r="J58" i="40"/>
  <c r="J60" i="40"/>
  <c r="J62" i="40"/>
  <c r="J64" i="40"/>
  <c r="K41" i="40"/>
  <c r="K47" i="40"/>
  <c r="K53" i="40"/>
  <c r="K57" i="40"/>
  <c r="K63" i="40"/>
  <c r="L88" i="40"/>
  <c r="L40" i="40"/>
  <c r="L42" i="40"/>
  <c r="L44" i="40"/>
  <c r="L46" i="40"/>
  <c r="L48" i="40"/>
  <c r="L50" i="40"/>
  <c r="L52" i="40"/>
  <c r="L54" i="40"/>
  <c r="L56" i="40"/>
  <c r="L58" i="40"/>
  <c r="L62" i="40"/>
  <c r="L64" i="40"/>
  <c r="J104" i="40"/>
  <c r="J106" i="40"/>
  <c r="J108" i="40"/>
  <c r="H110" i="40"/>
  <c r="J6" i="40"/>
  <c r="H26" i="40"/>
  <c r="J79" i="40"/>
  <c r="J81" i="40"/>
  <c r="J83" i="40"/>
  <c r="J85" i="40"/>
  <c r="J87" i="40"/>
  <c r="L110" i="40"/>
  <c r="L41" i="40"/>
  <c r="L45" i="40"/>
  <c r="L49" i="40"/>
  <c r="L51" i="40"/>
  <c r="L55" i="40"/>
  <c r="L59" i="40"/>
  <c r="L63" i="40"/>
  <c r="L60" i="40"/>
  <c r="L102" i="40"/>
  <c r="L104" i="40"/>
  <c r="L106" i="40"/>
  <c r="G1047" i="38" l="1"/>
  <c r="M27" i="44"/>
  <c r="M70" i="44"/>
  <c r="M24" i="44"/>
  <c r="M46" i="44"/>
  <c r="M86" i="44"/>
  <c r="M12" i="44"/>
  <c r="M96" i="44"/>
  <c r="M82" i="44"/>
  <c r="K7" i="44"/>
  <c r="M21" i="44"/>
  <c r="M53" i="44"/>
  <c r="M59" i="44"/>
  <c r="M17" i="44"/>
  <c r="M93" i="44"/>
  <c r="M21" i="42"/>
  <c r="M82" i="42"/>
  <c r="M42" i="42"/>
  <c r="M86" i="42"/>
  <c r="M12" i="42"/>
  <c r="M27" i="42"/>
  <c r="M24" i="42"/>
  <c r="K7" i="42"/>
  <c r="M70" i="42"/>
  <c r="M59" i="42"/>
  <c r="M46" i="42"/>
  <c r="M96" i="42"/>
  <c r="M93" i="42"/>
  <c r="M17" i="42"/>
  <c r="M53" i="42"/>
  <c r="M108" i="40"/>
  <c r="M85" i="40"/>
  <c r="M47" i="40"/>
  <c r="M57" i="40"/>
  <c r="M7" i="40"/>
  <c r="M10" i="40"/>
  <c r="M41" i="40"/>
  <c r="M105" i="40"/>
  <c r="M20" i="40"/>
  <c r="M51" i="40"/>
  <c r="M45" i="40"/>
  <c r="M63" i="40"/>
  <c r="M14" i="40"/>
  <c r="M53" i="40"/>
  <c r="M106" i="40"/>
  <c r="M59" i="40"/>
  <c r="M46" i="40"/>
  <c r="M44" i="40"/>
  <c r="M42" i="40"/>
  <c r="M107" i="40"/>
  <c r="M64" i="40"/>
  <c r="M40" i="40"/>
  <c r="M49" i="40"/>
  <c r="M104" i="40"/>
  <c r="M62" i="40"/>
  <c r="M61" i="40"/>
  <c r="M109" i="40"/>
  <c r="M60" i="40"/>
  <c r="M58" i="40"/>
  <c r="M55" i="40"/>
  <c r="M24" i="40"/>
  <c r="M56" i="40"/>
  <c r="M84" i="40"/>
  <c r="M12" i="40"/>
  <c r="M8" i="40"/>
  <c r="M81" i="40"/>
  <c r="M54" i="40"/>
  <c r="M43" i="40"/>
  <c r="M52" i="40"/>
  <c r="M50" i="40"/>
  <c r="M16" i="40"/>
  <c r="M48" i="40"/>
  <c r="M15" i="40"/>
  <c r="M25" i="40"/>
  <c r="M86" i="40"/>
  <c r="M22" i="40"/>
  <c r="M82" i="40"/>
  <c r="K110" i="40"/>
  <c r="M83" i="40"/>
  <c r="M80" i="40"/>
  <c r="M18" i="40"/>
  <c r="K88" i="40"/>
  <c r="M23" i="40"/>
  <c r="M17" i="40"/>
  <c r="M21" i="40"/>
  <c r="M19" i="40"/>
  <c r="K26" i="40"/>
  <c r="M87" i="40"/>
  <c r="M13" i="40"/>
  <c r="M9" i="40"/>
  <c r="M11" i="40"/>
  <c r="K65" i="40"/>
  <c r="J65" i="40"/>
  <c r="M6" i="40"/>
  <c r="J26" i="40"/>
  <c r="M103" i="40"/>
  <c r="M79" i="40"/>
  <c r="J88" i="40"/>
  <c r="J110" i="40"/>
  <c r="O9" i="37"/>
  <c r="L9" i="37"/>
  <c r="I9" i="37"/>
  <c r="F9" i="37"/>
  <c r="R10" i="37"/>
  <c r="C46" i="37"/>
  <c r="P45" i="37"/>
  <c r="C7" i="37"/>
  <c r="C6" i="37"/>
  <c r="A3" i="37"/>
  <c r="H2" i="37"/>
  <c r="A2" i="37"/>
  <c r="A1" i="37"/>
  <c r="O10" i="35"/>
  <c r="O119" i="35" l="1"/>
  <c r="O123" i="35"/>
  <c r="O126" i="35"/>
  <c r="O135" i="35"/>
  <c r="O115" i="35"/>
  <c r="O122" i="35"/>
  <c r="O139" i="35"/>
  <c r="O114" i="35"/>
  <c r="O130" i="35"/>
  <c r="O134" i="35"/>
  <c r="O117" i="35"/>
  <c r="O133" i="35"/>
  <c r="O106" i="35"/>
  <c r="O128" i="35"/>
  <c r="O129" i="35"/>
  <c r="O121" i="35"/>
  <c r="O125" i="35"/>
  <c r="O138" i="35"/>
  <c r="O118" i="35"/>
  <c r="O136" i="35"/>
  <c r="O132" i="35"/>
  <c r="O131" i="35"/>
  <c r="O127" i="35"/>
  <c r="O124" i="35"/>
  <c r="O137" i="35"/>
  <c r="O116" i="35"/>
  <c r="O120" i="35"/>
  <c r="M65" i="40"/>
  <c r="M88" i="40"/>
  <c r="M26" i="40"/>
  <c r="M110" i="40"/>
  <c r="K114" i="20"/>
  <c r="K115" i="20" s="1"/>
  <c r="K116" i="20" s="1"/>
  <c r="K117" i="20" s="1"/>
  <c r="K118" i="20" s="1"/>
  <c r="K119" i="20" s="1"/>
  <c r="K120" i="20" s="1"/>
  <c r="K121" i="20" s="1"/>
  <c r="K122" i="20" s="1"/>
  <c r="K123" i="20" s="1"/>
  <c r="K124" i="20" s="1"/>
  <c r="K125" i="20" s="1"/>
  <c r="K126" i="20" s="1"/>
  <c r="K127" i="20" s="1"/>
  <c r="K128" i="20" s="1"/>
  <c r="K129" i="20" s="1"/>
  <c r="K130" i="20" s="1"/>
  <c r="K131" i="20" s="1"/>
  <c r="K132" i="20" s="1"/>
  <c r="K133" i="20" s="1"/>
  <c r="K134" i="20" s="1"/>
  <c r="K135" i="20" s="1"/>
  <c r="K136" i="20" s="1"/>
  <c r="K137" i="20" s="1"/>
  <c r="K138" i="20" s="1"/>
  <c r="K139" i="20" s="1"/>
  <c r="K140" i="20" s="1"/>
  <c r="K141" i="20" s="1"/>
  <c r="K142" i="20" s="1"/>
  <c r="K143" i="20" s="1"/>
  <c r="K144" i="20" s="1"/>
  <c r="K145" i="20" s="1"/>
  <c r="K146" i="20" s="1"/>
  <c r="G1" i="20" l="1"/>
  <c r="G40" i="20"/>
  <c r="F1" i="23"/>
  <c r="E11" i="21" l="1"/>
  <c r="D11" i="21" l="1"/>
  <c r="AB1048" i="5"/>
  <c r="AA1048" i="5"/>
  <c r="Z1048" i="5"/>
  <c r="Y1048" i="5"/>
  <c r="T1048" i="5"/>
  <c r="S1048" i="5"/>
  <c r="R1048" i="5"/>
  <c r="B1048" i="5"/>
  <c r="A1048" i="5"/>
  <c r="AB1049" i="5"/>
  <c r="AA1049" i="5"/>
  <c r="Z1049" i="5"/>
  <c r="Y1049" i="5"/>
  <c r="T1049" i="5"/>
  <c r="S1049" i="5"/>
  <c r="R1049" i="5"/>
  <c r="B1049" i="5"/>
  <c r="A1049" i="5"/>
  <c r="AB1052" i="5"/>
  <c r="AA1052" i="5"/>
  <c r="Z1052" i="5"/>
  <c r="Y1052" i="5"/>
  <c r="T1052" i="5"/>
  <c r="S1052" i="5"/>
  <c r="R1052" i="5"/>
  <c r="B1052" i="5"/>
  <c r="A1052" i="5"/>
  <c r="AB1051" i="5"/>
  <c r="AA1051" i="5"/>
  <c r="Z1051" i="5"/>
  <c r="Y1051" i="5"/>
  <c r="T1051" i="5"/>
  <c r="S1051" i="5"/>
  <c r="R1051" i="5"/>
  <c r="B1051" i="5"/>
  <c r="A1051" i="5"/>
  <c r="AB1050" i="5"/>
  <c r="AA1050" i="5"/>
  <c r="Z1050" i="5"/>
  <c r="Y1050" i="5"/>
  <c r="T1050" i="5"/>
  <c r="S1050" i="5"/>
  <c r="R1050" i="5"/>
  <c r="B1050" i="5"/>
  <c r="A1050" i="5"/>
  <c r="Y9" i="5" l="1"/>
  <c r="Z9" i="5"/>
  <c r="Y8" i="5"/>
  <c r="Z8" i="5"/>
  <c r="Y152" i="5"/>
  <c r="Z152" i="5"/>
  <c r="Y153" i="5"/>
  <c r="Z153" i="5"/>
  <c r="Y154" i="5"/>
  <c r="Z154" i="5"/>
  <c r="Y155" i="5"/>
  <c r="Z155" i="5"/>
  <c r="Y156" i="5"/>
  <c r="Z156" i="5"/>
  <c r="Y157" i="5"/>
  <c r="Z157" i="5"/>
  <c r="Y158" i="5"/>
  <c r="Z158" i="5"/>
  <c r="Y159" i="5"/>
  <c r="Z159" i="5"/>
  <c r="Y160" i="5"/>
  <c r="Z160" i="5"/>
  <c r="Y161" i="5"/>
  <c r="Z161" i="5"/>
  <c r="Y162" i="5"/>
  <c r="Z162" i="5"/>
  <c r="Y163" i="5"/>
  <c r="Z163" i="5"/>
  <c r="Y164" i="5"/>
  <c r="Z164" i="5"/>
  <c r="Y165" i="5"/>
  <c r="Z165" i="5"/>
  <c r="Y166" i="5"/>
  <c r="Z166" i="5"/>
  <c r="Y167" i="5"/>
  <c r="Z167" i="5"/>
  <c r="Y168" i="5"/>
  <c r="Z168" i="5"/>
  <c r="Y169" i="5"/>
  <c r="Z169" i="5"/>
  <c r="Y170" i="5"/>
  <c r="Z170" i="5"/>
  <c r="Y171" i="5"/>
  <c r="Z171" i="5"/>
  <c r="Y172" i="5"/>
  <c r="Z172" i="5"/>
  <c r="Y173" i="5"/>
  <c r="Z173" i="5"/>
  <c r="Y174" i="5"/>
  <c r="Z174" i="5"/>
  <c r="Y175" i="5"/>
  <c r="Z175" i="5"/>
  <c r="Y176" i="5"/>
  <c r="Z176" i="5"/>
  <c r="Y177" i="5"/>
  <c r="Z177" i="5"/>
  <c r="Y178" i="5"/>
  <c r="Z178" i="5"/>
  <c r="Y179" i="5"/>
  <c r="Z179" i="5"/>
  <c r="Y180" i="5"/>
  <c r="Z180" i="5"/>
  <c r="Y181" i="5"/>
  <c r="Z181" i="5"/>
  <c r="Y182" i="5"/>
  <c r="Z182" i="5"/>
  <c r="Y183" i="5"/>
  <c r="Z183" i="5"/>
  <c r="Y184" i="5"/>
  <c r="Z184" i="5"/>
  <c r="Y185" i="5"/>
  <c r="Z185" i="5"/>
  <c r="Y186" i="5"/>
  <c r="Z186" i="5"/>
  <c r="Y187" i="5"/>
  <c r="Z187" i="5"/>
  <c r="Y188" i="5"/>
  <c r="Z188" i="5"/>
  <c r="Y189" i="5"/>
  <c r="Z189" i="5"/>
  <c r="Y190" i="5"/>
  <c r="Z190" i="5"/>
  <c r="Y191" i="5"/>
  <c r="Z191" i="5"/>
  <c r="Y192" i="5"/>
  <c r="Z192" i="5"/>
  <c r="Y193" i="5"/>
  <c r="Z193" i="5"/>
  <c r="Y194" i="5"/>
  <c r="Z194" i="5"/>
  <c r="Y195" i="5"/>
  <c r="Z195" i="5"/>
  <c r="Y196" i="5"/>
  <c r="Z196" i="5"/>
  <c r="Y197" i="5"/>
  <c r="Z197" i="5"/>
  <c r="Y198" i="5"/>
  <c r="Z198" i="5"/>
  <c r="Y199" i="5"/>
  <c r="Z199" i="5"/>
  <c r="Y200" i="5"/>
  <c r="Z200" i="5"/>
  <c r="Y201" i="5"/>
  <c r="Z201" i="5"/>
  <c r="Y202" i="5"/>
  <c r="Z202" i="5"/>
  <c r="Y203" i="5"/>
  <c r="Z203" i="5"/>
  <c r="Y204" i="5"/>
  <c r="Z204" i="5"/>
  <c r="Y205" i="5"/>
  <c r="Z205" i="5"/>
  <c r="Y206" i="5"/>
  <c r="Z206" i="5"/>
  <c r="Y207" i="5"/>
  <c r="Z207" i="5"/>
  <c r="Y208" i="5"/>
  <c r="Z208" i="5"/>
  <c r="Y209" i="5"/>
  <c r="Z209" i="5"/>
  <c r="Y210" i="5"/>
  <c r="Z210" i="5"/>
  <c r="Y211" i="5"/>
  <c r="Z211" i="5"/>
  <c r="Y212" i="5"/>
  <c r="Z212" i="5"/>
  <c r="Y213" i="5"/>
  <c r="Z213" i="5"/>
  <c r="Y214" i="5"/>
  <c r="Z214" i="5"/>
  <c r="Y215" i="5"/>
  <c r="Z215" i="5"/>
  <c r="Y216" i="5"/>
  <c r="Z216" i="5"/>
  <c r="Y217" i="5"/>
  <c r="Z217" i="5"/>
  <c r="Y218" i="5"/>
  <c r="Z218" i="5"/>
  <c r="Y219" i="5"/>
  <c r="Z219" i="5"/>
  <c r="Y220" i="5"/>
  <c r="Z220" i="5"/>
  <c r="Y221" i="5"/>
  <c r="Z221" i="5"/>
  <c r="Y222" i="5"/>
  <c r="Z222" i="5"/>
  <c r="Y223" i="5"/>
  <c r="Z223" i="5"/>
  <c r="Y224" i="5"/>
  <c r="Z224" i="5"/>
  <c r="Y225" i="5"/>
  <c r="Z225" i="5"/>
  <c r="Y226" i="5"/>
  <c r="Z226" i="5"/>
  <c r="Y227" i="5"/>
  <c r="Z227" i="5"/>
  <c r="Y228" i="5"/>
  <c r="Z228" i="5"/>
  <c r="Y229" i="5"/>
  <c r="Z229" i="5"/>
  <c r="Y230" i="5"/>
  <c r="Z230" i="5"/>
  <c r="Y231" i="5"/>
  <c r="Z231" i="5"/>
  <c r="Y232" i="5"/>
  <c r="Z232" i="5"/>
  <c r="Y233" i="5"/>
  <c r="Z233" i="5"/>
  <c r="Y234" i="5"/>
  <c r="Z234" i="5"/>
  <c r="Y235" i="5"/>
  <c r="Z235" i="5"/>
  <c r="Y236" i="5"/>
  <c r="Z236" i="5"/>
  <c r="Y237" i="5"/>
  <c r="Z237" i="5"/>
  <c r="Y238" i="5"/>
  <c r="Z238" i="5"/>
  <c r="Y239" i="5"/>
  <c r="Z239" i="5"/>
  <c r="Y240" i="5"/>
  <c r="Z240" i="5"/>
  <c r="Y241" i="5"/>
  <c r="Z241" i="5"/>
  <c r="Y242" i="5"/>
  <c r="Z242" i="5"/>
  <c r="Y243" i="5"/>
  <c r="Z243" i="5"/>
  <c r="Y244" i="5"/>
  <c r="Z244" i="5"/>
  <c r="Y245" i="5"/>
  <c r="Z245" i="5"/>
  <c r="Y246" i="5"/>
  <c r="Z246" i="5"/>
  <c r="Y247" i="5"/>
  <c r="Z247" i="5"/>
  <c r="Y248" i="5"/>
  <c r="Z248" i="5"/>
  <c r="Y249" i="5"/>
  <c r="Z249" i="5"/>
  <c r="Y250" i="5"/>
  <c r="Z250" i="5"/>
  <c r="Y251" i="5"/>
  <c r="Z251" i="5"/>
  <c r="Y252" i="5"/>
  <c r="Z252" i="5"/>
  <c r="Y253" i="5"/>
  <c r="Z253" i="5"/>
  <c r="Y254" i="5"/>
  <c r="Z254" i="5"/>
  <c r="Y255" i="5"/>
  <c r="Z255" i="5"/>
  <c r="Y256" i="5"/>
  <c r="Z256" i="5"/>
  <c r="Y257" i="5"/>
  <c r="Z257" i="5"/>
  <c r="Y258" i="5"/>
  <c r="Z258" i="5"/>
  <c r="Y259" i="5"/>
  <c r="Z259" i="5"/>
  <c r="Y260" i="5"/>
  <c r="Z260" i="5"/>
  <c r="Y261" i="5"/>
  <c r="Z261" i="5"/>
  <c r="Y262" i="5"/>
  <c r="Z262" i="5"/>
  <c r="Y263" i="5"/>
  <c r="Z263" i="5"/>
  <c r="Y264" i="5"/>
  <c r="Z264" i="5"/>
  <c r="Y265" i="5"/>
  <c r="Z265" i="5"/>
  <c r="Y266" i="5"/>
  <c r="Z266" i="5"/>
  <c r="Y267" i="5"/>
  <c r="Z267" i="5"/>
  <c r="Y268" i="5"/>
  <c r="Z268" i="5"/>
  <c r="Y269" i="5"/>
  <c r="Z269" i="5"/>
  <c r="Y270" i="5"/>
  <c r="Z270" i="5"/>
  <c r="Y271" i="5"/>
  <c r="Z271" i="5"/>
  <c r="Y272" i="5"/>
  <c r="Z272" i="5"/>
  <c r="Y273" i="5"/>
  <c r="Z273" i="5"/>
  <c r="Y274" i="5"/>
  <c r="Z274" i="5"/>
  <c r="Y275" i="5"/>
  <c r="Z275" i="5"/>
  <c r="Y276" i="5"/>
  <c r="Z276" i="5"/>
  <c r="Y277" i="5"/>
  <c r="Z277" i="5"/>
  <c r="Y278" i="5"/>
  <c r="Z278" i="5"/>
  <c r="Y279" i="5"/>
  <c r="Z279" i="5"/>
  <c r="Y280" i="5"/>
  <c r="Z280" i="5"/>
  <c r="Y281" i="5"/>
  <c r="Z281" i="5"/>
  <c r="Y282" i="5"/>
  <c r="Z282" i="5"/>
  <c r="Y283" i="5"/>
  <c r="Z283" i="5"/>
  <c r="Y284" i="5"/>
  <c r="Z284" i="5"/>
  <c r="Y285" i="5"/>
  <c r="Z285" i="5"/>
  <c r="Y286" i="5"/>
  <c r="Z286" i="5"/>
  <c r="Y287" i="5"/>
  <c r="Z287" i="5"/>
  <c r="Y288" i="5"/>
  <c r="Z288" i="5"/>
  <c r="Y289" i="5"/>
  <c r="Z289" i="5"/>
  <c r="Y290" i="5"/>
  <c r="Z290" i="5"/>
  <c r="Y291" i="5"/>
  <c r="Z291" i="5"/>
  <c r="Y292" i="5"/>
  <c r="Z292" i="5"/>
  <c r="Y293" i="5"/>
  <c r="Z293" i="5"/>
  <c r="Y294" i="5"/>
  <c r="Z294" i="5"/>
  <c r="Y295" i="5"/>
  <c r="Z295" i="5"/>
  <c r="Y296" i="5"/>
  <c r="Z296" i="5"/>
  <c r="Y297" i="5"/>
  <c r="Z297" i="5"/>
  <c r="Y298" i="5"/>
  <c r="Z298" i="5"/>
  <c r="Y299" i="5"/>
  <c r="Z299" i="5"/>
  <c r="Y300" i="5"/>
  <c r="Z300" i="5"/>
  <c r="Y301" i="5"/>
  <c r="Z301" i="5"/>
  <c r="Y302" i="5"/>
  <c r="Z302" i="5"/>
  <c r="Y303" i="5"/>
  <c r="Z303" i="5"/>
  <c r="Y304" i="5"/>
  <c r="Z304" i="5"/>
  <c r="Y305" i="5"/>
  <c r="Z305" i="5"/>
  <c r="Y306" i="5"/>
  <c r="Z306" i="5"/>
  <c r="Y307" i="5"/>
  <c r="Z307" i="5"/>
  <c r="Y308" i="5"/>
  <c r="Z308" i="5"/>
  <c r="Y309" i="5"/>
  <c r="Z309" i="5"/>
  <c r="Y310" i="5"/>
  <c r="Z310" i="5"/>
  <c r="Y311" i="5"/>
  <c r="Z311" i="5"/>
  <c r="Y312" i="5"/>
  <c r="Z312" i="5"/>
  <c r="Y313" i="5"/>
  <c r="Z313" i="5"/>
  <c r="Y314" i="5"/>
  <c r="Z314" i="5"/>
  <c r="Y315" i="5"/>
  <c r="Z315" i="5"/>
  <c r="Y316" i="5"/>
  <c r="Z316" i="5"/>
  <c r="Y317" i="5"/>
  <c r="Z317" i="5"/>
  <c r="Y318" i="5"/>
  <c r="Z318" i="5"/>
  <c r="Y319" i="5"/>
  <c r="Z319" i="5"/>
  <c r="Y320" i="5"/>
  <c r="Z320" i="5"/>
  <c r="Y321" i="5"/>
  <c r="Z321" i="5"/>
  <c r="Y322" i="5"/>
  <c r="Z322" i="5"/>
  <c r="Y323" i="5"/>
  <c r="Z323" i="5"/>
  <c r="Y324" i="5"/>
  <c r="Z324" i="5"/>
  <c r="Y325" i="5"/>
  <c r="Z325" i="5"/>
  <c r="Y326" i="5"/>
  <c r="Z326" i="5"/>
  <c r="Y327" i="5"/>
  <c r="Z327" i="5"/>
  <c r="Y328" i="5"/>
  <c r="Z328" i="5"/>
  <c r="Y329" i="5"/>
  <c r="Z329" i="5"/>
  <c r="Y330" i="5"/>
  <c r="Z330" i="5"/>
  <c r="Y331" i="5"/>
  <c r="Z331" i="5"/>
  <c r="Y332" i="5"/>
  <c r="Z332" i="5"/>
  <c r="Y333" i="5"/>
  <c r="Z333" i="5"/>
  <c r="Y334" i="5"/>
  <c r="Z334" i="5"/>
  <c r="Y335" i="5"/>
  <c r="Z335" i="5"/>
  <c r="Y336" i="5"/>
  <c r="Z336" i="5"/>
  <c r="Y337" i="5"/>
  <c r="Z337" i="5"/>
  <c r="Y338" i="5"/>
  <c r="Z338" i="5"/>
  <c r="Y339" i="5"/>
  <c r="Z339" i="5"/>
  <c r="Y340" i="5"/>
  <c r="Z340" i="5"/>
  <c r="Y341" i="5"/>
  <c r="Z341" i="5"/>
  <c r="Y342" i="5"/>
  <c r="Z342" i="5"/>
  <c r="Y343" i="5"/>
  <c r="Z343" i="5"/>
  <c r="Y344" i="5"/>
  <c r="Z344" i="5"/>
  <c r="Y345" i="5"/>
  <c r="Z345" i="5"/>
  <c r="Y346" i="5"/>
  <c r="Z346" i="5"/>
  <c r="Y347" i="5"/>
  <c r="Z347" i="5"/>
  <c r="Y348" i="5"/>
  <c r="Z348" i="5"/>
  <c r="Y349" i="5"/>
  <c r="Z349" i="5"/>
  <c r="Y350" i="5"/>
  <c r="Z350" i="5"/>
  <c r="Y351" i="5"/>
  <c r="Z351" i="5"/>
  <c r="Y352" i="5"/>
  <c r="Z352" i="5"/>
  <c r="Y353" i="5"/>
  <c r="Z353" i="5"/>
  <c r="Y354" i="5"/>
  <c r="Z354" i="5"/>
  <c r="Y355" i="5"/>
  <c r="Z355" i="5"/>
  <c r="Y356" i="5"/>
  <c r="Z356" i="5"/>
  <c r="Y357" i="5"/>
  <c r="Z357" i="5"/>
  <c r="Y358" i="5"/>
  <c r="Z358" i="5"/>
  <c r="Y359" i="5"/>
  <c r="Z359" i="5"/>
  <c r="Y360" i="5"/>
  <c r="Z360" i="5"/>
  <c r="Y361" i="5"/>
  <c r="Z361" i="5"/>
  <c r="Y362" i="5"/>
  <c r="Z362" i="5"/>
  <c r="Y363" i="5"/>
  <c r="Z363" i="5"/>
  <c r="Y364" i="5"/>
  <c r="Z364" i="5"/>
  <c r="Y365" i="5"/>
  <c r="Z365" i="5"/>
  <c r="Y366" i="5"/>
  <c r="Z366" i="5"/>
  <c r="Y367" i="5"/>
  <c r="Z367" i="5"/>
  <c r="Y368" i="5"/>
  <c r="Z368" i="5"/>
  <c r="Y369" i="5"/>
  <c r="Z369" i="5"/>
  <c r="Y370" i="5"/>
  <c r="Z370" i="5"/>
  <c r="Y371" i="5"/>
  <c r="Z371" i="5"/>
  <c r="Y372" i="5"/>
  <c r="Z372" i="5"/>
  <c r="Y373" i="5"/>
  <c r="Z373" i="5"/>
  <c r="Y374" i="5"/>
  <c r="Z374" i="5"/>
  <c r="Y375" i="5"/>
  <c r="Z375" i="5"/>
  <c r="Y376" i="5"/>
  <c r="Z376" i="5"/>
  <c r="Y377" i="5"/>
  <c r="Z377" i="5"/>
  <c r="Y378" i="5"/>
  <c r="Z378" i="5"/>
  <c r="Y379" i="5"/>
  <c r="Z379" i="5"/>
  <c r="Y380" i="5"/>
  <c r="Z380" i="5"/>
  <c r="Y381" i="5"/>
  <c r="Z381" i="5"/>
  <c r="Y382" i="5"/>
  <c r="Z382" i="5"/>
  <c r="Y383" i="5"/>
  <c r="Z383" i="5"/>
  <c r="Y384" i="5"/>
  <c r="Z384" i="5"/>
  <c r="Y385" i="5"/>
  <c r="Z385" i="5"/>
  <c r="Y386" i="5"/>
  <c r="Z386" i="5"/>
  <c r="Y387" i="5"/>
  <c r="Z387" i="5"/>
  <c r="Y388" i="5"/>
  <c r="Z388" i="5"/>
  <c r="Y389" i="5"/>
  <c r="Z389" i="5"/>
  <c r="Y390" i="5"/>
  <c r="Z390" i="5"/>
  <c r="Y391" i="5"/>
  <c r="Z391" i="5"/>
  <c r="Y392" i="5"/>
  <c r="Z392" i="5"/>
  <c r="Y393" i="5"/>
  <c r="Z393" i="5"/>
  <c r="Y394" i="5"/>
  <c r="Z394" i="5"/>
  <c r="Y395" i="5"/>
  <c r="Z395" i="5"/>
  <c r="Y396" i="5"/>
  <c r="Z396" i="5"/>
  <c r="Y397" i="5"/>
  <c r="Z397" i="5"/>
  <c r="Y398" i="5"/>
  <c r="Z398" i="5"/>
  <c r="Y399" i="5"/>
  <c r="Z399" i="5"/>
  <c r="Y400" i="5"/>
  <c r="Z400" i="5"/>
  <c r="Y401" i="5"/>
  <c r="Z401" i="5"/>
  <c r="Y402" i="5"/>
  <c r="Z402" i="5"/>
  <c r="Y403" i="5"/>
  <c r="Z403" i="5"/>
  <c r="Y404" i="5"/>
  <c r="Z404" i="5"/>
  <c r="Y405" i="5"/>
  <c r="Z405" i="5"/>
  <c r="Y406" i="5"/>
  <c r="Z406" i="5"/>
  <c r="Y407" i="5"/>
  <c r="Z407" i="5"/>
  <c r="Y408" i="5"/>
  <c r="Z408" i="5"/>
  <c r="Y409" i="5"/>
  <c r="Z409" i="5"/>
  <c r="Y410" i="5"/>
  <c r="Z410" i="5"/>
  <c r="Y411" i="5"/>
  <c r="Z411" i="5"/>
  <c r="Y412" i="5"/>
  <c r="Z412" i="5"/>
  <c r="Y413" i="5"/>
  <c r="Z413" i="5"/>
  <c r="Y414" i="5"/>
  <c r="Z414" i="5"/>
  <c r="Y415" i="5"/>
  <c r="Z415" i="5"/>
  <c r="Y416" i="5"/>
  <c r="Z416" i="5"/>
  <c r="Y417" i="5"/>
  <c r="Z417" i="5"/>
  <c r="Y418" i="5"/>
  <c r="Z418" i="5"/>
  <c r="Y419" i="5"/>
  <c r="Z419" i="5"/>
  <c r="Y420" i="5"/>
  <c r="Z420" i="5"/>
  <c r="Y421" i="5"/>
  <c r="Z421" i="5"/>
  <c r="Y422" i="5"/>
  <c r="Z422" i="5"/>
  <c r="Y423" i="5"/>
  <c r="Z423" i="5"/>
  <c r="Y424" i="5"/>
  <c r="Z424" i="5"/>
  <c r="Y425" i="5"/>
  <c r="Z425" i="5"/>
  <c r="Y426" i="5"/>
  <c r="Z426" i="5"/>
  <c r="Y427" i="5"/>
  <c r="Z427" i="5"/>
  <c r="Y428" i="5"/>
  <c r="Z428" i="5"/>
  <c r="Y429" i="5"/>
  <c r="Z429" i="5"/>
  <c r="Y430" i="5"/>
  <c r="Z430" i="5"/>
  <c r="Y431" i="5"/>
  <c r="Z431" i="5"/>
  <c r="Y432" i="5"/>
  <c r="Z432" i="5"/>
  <c r="Y433" i="5"/>
  <c r="Z433" i="5"/>
  <c r="Y434" i="5"/>
  <c r="Z434" i="5"/>
  <c r="Y435" i="5"/>
  <c r="Z435" i="5"/>
  <c r="Y436" i="5"/>
  <c r="Z436" i="5"/>
  <c r="Y437" i="5"/>
  <c r="Z437" i="5"/>
  <c r="Y438" i="5"/>
  <c r="Z438" i="5"/>
  <c r="Y439" i="5"/>
  <c r="Z439" i="5"/>
  <c r="Y440" i="5"/>
  <c r="Z440" i="5"/>
  <c r="Y441" i="5"/>
  <c r="Z441" i="5"/>
  <c r="Y442" i="5"/>
  <c r="Z442" i="5"/>
  <c r="Y443" i="5"/>
  <c r="Z443" i="5"/>
  <c r="Y444" i="5"/>
  <c r="Z444" i="5"/>
  <c r="Y445" i="5"/>
  <c r="Z445" i="5"/>
  <c r="Y446" i="5"/>
  <c r="Z446" i="5"/>
  <c r="Y447" i="5"/>
  <c r="Z447" i="5"/>
  <c r="Y448" i="5"/>
  <c r="Z448" i="5"/>
  <c r="Y449" i="5"/>
  <c r="Z449" i="5"/>
  <c r="Y450" i="5"/>
  <c r="Z450" i="5"/>
  <c r="Y451" i="5"/>
  <c r="Z451" i="5"/>
  <c r="Y452" i="5"/>
  <c r="Z452" i="5"/>
  <c r="Y453" i="5"/>
  <c r="Z453" i="5"/>
  <c r="Y454" i="5"/>
  <c r="Z454" i="5"/>
  <c r="Y455" i="5"/>
  <c r="Z455" i="5"/>
  <c r="Y456" i="5"/>
  <c r="Z456" i="5"/>
  <c r="Y457" i="5"/>
  <c r="Z457" i="5"/>
  <c r="Y458" i="5"/>
  <c r="Z458" i="5"/>
  <c r="Y459" i="5"/>
  <c r="Z459" i="5"/>
  <c r="Y460" i="5"/>
  <c r="Z460" i="5"/>
  <c r="Y461" i="5"/>
  <c r="Z461" i="5"/>
  <c r="Y462" i="5"/>
  <c r="Z462" i="5"/>
  <c r="Y463" i="5"/>
  <c r="Z463" i="5"/>
  <c r="Y464" i="5"/>
  <c r="Z464" i="5"/>
  <c r="Y465" i="5"/>
  <c r="Z465" i="5"/>
  <c r="Y466" i="5"/>
  <c r="Z466" i="5"/>
  <c r="Y467" i="5"/>
  <c r="Z467" i="5"/>
  <c r="Y468" i="5"/>
  <c r="Z468" i="5"/>
  <c r="Y469" i="5"/>
  <c r="Z469" i="5"/>
  <c r="Y470" i="5"/>
  <c r="Z470" i="5"/>
  <c r="Y471" i="5"/>
  <c r="Z471" i="5"/>
  <c r="Y472" i="5"/>
  <c r="Z472" i="5"/>
  <c r="Y473" i="5"/>
  <c r="Z473" i="5"/>
  <c r="Y474" i="5"/>
  <c r="Z474" i="5"/>
  <c r="Y475" i="5"/>
  <c r="Z475" i="5"/>
  <c r="Y476" i="5"/>
  <c r="Z476" i="5"/>
  <c r="Y477" i="5"/>
  <c r="Z477" i="5"/>
  <c r="Y478" i="5"/>
  <c r="Z478" i="5"/>
  <c r="Y479" i="5"/>
  <c r="Z479" i="5"/>
  <c r="Y480" i="5"/>
  <c r="Z480" i="5"/>
  <c r="Y481" i="5"/>
  <c r="Z481" i="5"/>
  <c r="Y482" i="5"/>
  <c r="Z482" i="5"/>
  <c r="Y483" i="5"/>
  <c r="Z483" i="5"/>
  <c r="Y484" i="5"/>
  <c r="Z484" i="5"/>
  <c r="Y485" i="5"/>
  <c r="Z485" i="5"/>
  <c r="Y486" i="5"/>
  <c r="Z486" i="5"/>
  <c r="Y487" i="5"/>
  <c r="Z487" i="5"/>
  <c r="Y488" i="5"/>
  <c r="Z488" i="5"/>
  <c r="Y489" i="5"/>
  <c r="Z489" i="5"/>
  <c r="Y490" i="5"/>
  <c r="Z490" i="5"/>
  <c r="Y491" i="5"/>
  <c r="Z491" i="5"/>
  <c r="Y492" i="5"/>
  <c r="Z492" i="5"/>
  <c r="Y493" i="5"/>
  <c r="Z493" i="5"/>
  <c r="Y494" i="5"/>
  <c r="Z494" i="5"/>
  <c r="Y495" i="5"/>
  <c r="Z495" i="5"/>
  <c r="Y496" i="5"/>
  <c r="Z496" i="5"/>
  <c r="Y497" i="5"/>
  <c r="Z497" i="5"/>
  <c r="Y498" i="5"/>
  <c r="Z498" i="5"/>
  <c r="Y499" i="5"/>
  <c r="Z499" i="5"/>
  <c r="Y500" i="5"/>
  <c r="Z500" i="5"/>
  <c r="Y501" i="5"/>
  <c r="Z501" i="5"/>
  <c r="Y502" i="5"/>
  <c r="Z502" i="5"/>
  <c r="Y503" i="5"/>
  <c r="Z503" i="5"/>
  <c r="Y504" i="5"/>
  <c r="Z504" i="5"/>
  <c r="Y505" i="5"/>
  <c r="Z505" i="5"/>
  <c r="Y506" i="5"/>
  <c r="Z506" i="5"/>
  <c r="Y507" i="5"/>
  <c r="Z507" i="5"/>
  <c r="Y508" i="5"/>
  <c r="Z508" i="5"/>
  <c r="Y509" i="5"/>
  <c r="Z509" i="5"/>
  <c r="Y510" i="5"/>
  <c r="Z510" i="5"/>
  <c r="Y511" i="5"/>
  <c r="Z511" i="5"/>
  <c r="Y512" i="5"/>
  <c r="Z512" i="5"/>
  <c r="Y513" i="5"/>
  <c r="Z513" i="5"/>
  <c r="Y514" i="5"/>
  <c r="Z514" i="5"/>
  <c r="Y515" i="5"/>
  <c r="Z515" i="5"/>
  <c r="Y516" i="5"/>
  <c r="Z516" i="5"/>
  <c r="Y517" i="5"/>
  <c r="Z517" i="5"/>
  <c r="Y518" i="5"/>
  <c r="Z518" i="5"/>
  <c r="Y519" i="5"/>
  <c r="Z519" i="5"/>
  <c r="Y520" i="5"/>
  <c r="Z520" i="5"/>
  <c r="Y521" i="5"/>
  <c r="Z521" i="5"/>
  <c r="Y522" i="5"/>
  <c r="Z522" i="5"/>
  <c r="Y523" i="5"/>
  <c r="Z523" i="5"/>
  <c r="Y524" i="5"/>
  <c r="Z524" i="5"/>
  <c r="Y525" i="5"/>
  <c r="Z525" i="5"/>
  <c r="Y526" i="5"/>
  <c r="Z526" i="5"/>
  <c r="Y527" i="5"/>
  <c r="Z527" i="5"/>
  <c r="Y528" i="5"/>
  <c r="Z528" i="5"/>
  <c r="Y529" i="5"/>
  <c r="Z529" i="5"/>
  <c r="Y530" i="5"/>
  <c r="Z530" i="5"/>
  <c r="Y531" i="5"/>
  <c r="Z531" i="5"/>
  <c r="Y532" i="5"/>
  <c r="Z532" i="5"/>
  <c r="Y533" i="5"/>
  <c r="Z533" i="5"/>
  <c r="Y534" i="5"/>
  <c r="Z534" i="5"/>
  <c r="Y535" i="5"/>
  <c r="Z535" i="5"/>
  <c r="Y536" i="5"/>
  <c r="Z536" i="5"/>
  <c r="Y537" i="5"/>
  <c r="Z537" i="5"/>
  <c r="Y538" i="5"/>
  <c r="Z538" i="5"/>
  <c r="Y539" i="5"/>
  <c r="Z539" i="5"/>
  <c r="Y540" i="5"/>
  <c r="Z540" i="5"/>
  <c r="Y541" i="5"/>
  <c r="Z541" i="5"/>
  <c r="Y542" i="5"/>
  <c r="Z542" i="5"/>
  <c r="Y543" i="5"/>
  <c r="Z543" i="5"/>
  <c r="Y544" i="5"/>
  <c r="Z544" i="5"/>
  <c r="Y545" i="5"/>
  <c r="Z545" i="5"/>
  <c r="Y546" i="5"/>
  <c r="Z546" i="5"/>
  <c r="Y547" i="5"/>
  <c r="Z547" i="5"/>
  <c r="Y548" i="5"/>
  <c r="Z548" i="5"/>
  <c r="Y549" i="5"/>
  <c r="Z549" i="5"/>
  <c r="Y550" i="5"/>
  <c r="Z550" i="5"/>
  <c r="Y551" i="5"/>
  <c r="Z551" i="5"/>
  <c r="Y552" i="5"/>
  <c r="Z552" i="5"/>
  <c r="Y553" i="5"/>
  <c r="Z553" i="5"/>
  <c r="Y554" i="5"/>
  <c r="Z554" i="5"/>
  <c r="Y555" i="5"/>
  <c r="Z555" i="5"/>
  <c r="Y556" i="5"/>
  <c r="Z556" i="5"/>
  <c r="Y557" i="5"/>
  <c r="Z557" i="5"/>
  <c r="Y558" i="5"/>
  <c r="Z558" i="5"/>
  <c r="Y559" i="5"/>
  <c r="Z559" i="5"/>
  <c r="Y560" i="5"/>
  <c r="Z560" i="5"/>
  <c r="Y561" i="5"/>
  <c r="Z561" i="5"/>
  <c r="Y562" i="5"/>
  <c r="Z562" i="5"/>
  <c r="Y563" i="5"/>
  <c r="Z563" i="5"/>
  <c r="Y564" i="5"/>
  <c r="Z564" i="5"/>
  <c r="Y565" i="5"/>
  <c r="Z565" i="5"/>
  <c r="Y566" i="5"/>
  <c r="Z566" i="5"/>
  <c r="Y567" i="5"/>
  <c r="Z567" i="5"/>
  <c r="Y568" i="5"/>
  <c r="Z568" i="5"/>
  <c r="Y569" i="5"/>
  <c r="Z569" i="5"/>
  <c r="Y570" i="5"/>
  <c r="Z570" i="5"/>
  <c r="Y571" i="5"/>
  <c r="Z571" i="5"/>
  <c r="Y572" i="5"/>
  <c r="Z572" i="5"/>
  <c r="Y573" i="5"/>
  <c r="Z573" i="5"/>
  <c r="Y574" i="5"/>
  <c r="Z574" i="5"/>
  <c r="Y575" i="5"/>
  <c r="Z575" i="5"/>
  <c r="Y576" i="5"/>
  <c r="Z576" i="5"/>
  <c r="Y577" i="5"/>
  <c r="Z577" i="5"/>
  <c r="Y578" i="5"/>
  <c r="Z578" i="5"/>
  <c r="Y579" i="5"/>
  <c r="Z579" i="5"/>
  <c r="Y580" i="5"/>
  <c r="Z580" i="5"/>
  <c r="Y581" i="5"/>
  <c r="Z581" i="5"/>
  <c r="Y582" i="5"/>
  <c r="Z582" i="5"/>
  <c r="Y583" i="5"/>
  <c r="Z583" i="5"/>
  <c r="Y584" i="5"/>
  <c r="Z584" i="5"/>
  <c r="Y585" i="5"/>
  <c r="Z585" i="5"/>
  <c r="Y586" i="5"/>
  <c r="Z586" i="5"/>
  <c r="Y587" i="5"/>
  <c r="Z587" i="5"/>
  <c r="Y588" i="5"/>
  <c r="Z588" i="5"/>
  <c r="Y589" i="5"/>
  <c r="Z589" i="5"/>
  <c r="Y590" i="5"/>
  <c r="Z590" i="5"/>
  <c r="Y591" i="5"/>
  <c r="Z591" i="5"/>
  <c r="Y592" i="5"/>
  <c r="Z592" i="5"/>
  <c r="Y593" i="5"/>
  <c r="Z593" i="5"/>
  <c r="Y594" i="5"/>
  <c r="Z594" i="5"/>
  <c r="Y595" i="5"/>
  <c r="Z595" i="5"/>
  <c r="Y596" i="5"/>
  <c r="Z596" i="5"/>
  <c r="Y597" i="5"/>
  <c r="Z597" i="5"/>
  <c r="Y598" i="5"/>
  <c r="Z598" i="5"/>
  <c r="Y599" i="5"/>
  <c r="Z599" i="5"/>
  <c r="Y600" i="5"/>
  <c r="Z600" i="5"/>
  <c r="Y601" i="5"/>
  <c r="Z601" i="5"/>
  <c r="Y602" i="5"/>
  <c r="Z602" i="5"/>
  <c r="Y603" i="5"/>
  <c r="Z603" i="5"/>
  <c r="Y604" i="5"/>
  <c r="Z604" i="5"/>
  <c r="Y605" i="5"/>
  <c r="Z605" i="5"/>
  <c r="Y606" i="5"/>
  <c r="Z606" i="5"/>
  <c r="Y607" i="5"/>
  <c r="Z607" i="5"/>
  <c r="Y608" i="5"/>
  <c r="Z608" i="5"/>
  <c r="Y609" i="5"/>
  <c r="Z609" i="5"/>
  <c r="Y610" i="5"/>
  <c r="Z610" i="5"/>
  <c r="Y611" i="5"/>
  <c r="Z611" i="5"/>
  <c r="Y612" i="5"/>
  <c r="Z612" i="5"/>
  <c r="Y613" i="5"/>
  <c r="Z613" i="5"/>
  <c r="Y614" i="5"/>
  <c r="Z614" i="5"/>
  <c r="Y615" i="5"/>
  <c r="Z615" i="5"/>
  <c r="Y616" i="5"/>
  <c r="Z616" i="5"/>
  <c r="Y617" i="5"/>
  <c r="Z617" i="5"/>
  <c r="Y618" i="5"/>
  <c r="Z618" i="5"/>
  <c r="Y619" i="5"/>
  <c r="Z619" i="5"/>
  <c r="Y620" i="5"/>
  <c r="Z620" i="5"/>
  <c r="Y621" i="5"/>
  <c r="Z621" i="5"/>
  <c r="Y622" i="5"/>
  <c r="Z622" i="5"/>
  <c r="Y623" i="5"/>
  <c r="Z623" i="5"/>
  <c r="Y624" i="5"/>
  <c r="Z624" i="5"/>
  <c r="Y625" i="5"/>
  <c r="Z625" i="5"/>
  <c r="Y626" i="5"/>
  <c r="Z626" i="5"/>
  <c r="Y627" i="5"/>
  <c r="Z627" i="5"/>
  <c r="Y628" i="5"/>
  <c r="Z628" i="5"/>
  <c r="Y629" i="5"/>
  <c r="Z629" i="5"/>
  <c r="Y630" i="5"/>
  <c r="Z630" i="5"/>
  <c r="Y631" i="5"/>
  <c r="Z631" i="5"/>
  <c r="Y632" i="5"/>
  <c r="Z632" i="5"/>
  <c r="Y633" i="5"/>
  <c r="Z633" i="5"/>
  <c r="Y634" i="5"/>
  <c r="Z634" i="5"/>
  <c r="Y635" i="5"/>
  <c r="Z635" i="5"/>
  <c r="Y636" i="5"/>
  <c r="Z636" i="5"/>
  <c r="Y637" i="5"/>
  <c r="Z637" i="5"/>
  <c r="Y638" i="5"/>
  <c r="Z638" i="5"/>
  <c r="Y639" i="5"/>
  <c r="Z639" i="5"/>
  <c r="Y640" i="5"/>
  <c r="Z640" i="5"/>
  <c r="Y641" i="5"/>
  <c r="Z641" i="5"/>
  <c r="Y642" i="5"/>
  <c r="Z642" i="5"/>
  <c r="Y643" i="5"/>
  <c r="Z643" i="5"/>
  <c r="Y644" i="5"/>
  <c r="Z644" i="5"/>
  <c r="Y645" i="5"/>
  <c r="Z645" i="5"/>
  <c r="Y646" i="5"/>
  <c r="Z646" i="5"/>
  <c r="Y647" i="5"/>
  <c r="Z647" i="5"/>
  <c r="Y648" i="5"/>
  <c r="Z648" i="5"/>
  <c r="Y649" i="5"/>
  <c r="Z649" i="5"/>
  <c r="Y650" i="5"/>
  <c r="Z650" i="5"/>
  <c r="Y651" i="5"/>
  <c r="Z651" i="5"/>
  <c r="Y652" i="5"/>
  <c r="Z652" i="5"/>
  <c r="Y653" i="5"/>
  <c r="Z653" i="5"/>
  <c r="Y654" i="5"/>
  <c r="Z654" i="5"/>
  <c r="Y655" i="5"/>
  <c r="Z655" i="5"/>
  <c r="Y656" i="5"/>
  <c r="Z656" i="5"/>
  <c r="Y657" i="5"/>
  <c r="Z657" i="5"/>
  <c r="Y658" i="5"/>
  <c r="Z658" i="5"/>
  <c r="Y659" i="5"/>
  <c r="Z659" i="5"/>
  <c r="Y660" i="5"/>
  <c r="Z660" i="5"/>
  <c r="Y661" i="5"/>
  <c r="Z661" i="5"/>
  <c r="Y662" i="5"/>
  <c r="Z662" i="5"/>
  <c r="Y663" i="5"/>
  <c r="Z663" i="5"/>
  <c r="Y664" i="5"/>
  <c r="Z664" i="5"/>
  <c r="Y665" i="5"/>
  <c r="Z665" i="5"/>
  <c r="Y666" i="5"/>
  <c r="Z666" i="5"/>
  <c r="Y667" i="5"/>
  <c r="Z667" i="5"/>
  <c r="Y668" i="5"/>
  <c r="Z668" i="5"/>
  <c r="Y669" i="5"/>
  <c r="Z669" i="5"/>
  <c r="Y670" i="5"/>
  <c r="Z670" i="5"/>
  <c r="Y671" i="5"/>
  <c r="Z671" i="5"/>
  <c r="Y672" i="5"/>
  <c r="Z672" i="5"/>
  <c r="Y673" i="5"/>
  <c r="Z673" i="5"/>
  <c r="Y674" i="5"/>
  <c r="Z674" i="5"/>
  <c r="Y675" i="5"/>
  <c r="Z675" i="5"/>
  <c r="Y676" i="5"/>
  <c r="Z676" i="5"/>
  <c r="Y677" i="5"/>
  <c r="Z677" i="5"/>
  <c r="Y678" i="5"/>
  <c r="Z678" i="5"/>
  <c r="Y679" i="5"/>
  <c r="Z679" i="5"/>
  <c r="Y680" i="5"/>
  <c r="Z680" i="5"/>
  <c r="Y681" i="5"/>
  <c r="Z681" i="5"/>
  <c r="Y682" i="5"/>
  <c r="Z682" i="5"/>
  <c r="Y683" i="5"/>
  <c r="Z683" i="5"/>
  <c r="Y684" i="5"/>
  <c r="Z684" i="5"/>
  <c r="Y685" i="5"/>
  <c r="Z685" i="5"/>
  <c r="Y686" i="5"/>
  <c r="Z686" i="5"/>
  <c r="Y687" i="5"/>
  <c r="Z687" i="5"/>
  <c r="Y688" i="5"/>
  <c r="Z688" i="5"/>
  <c r="Y689" i="5"/>
  <c r="Z689" i="5"/>
  <c r="Y690" i="5"/>
  <c r="Z690" i="5"/>
  <c r="Y691" i="5"/>
  <c r="Z691" i="5"/>
  <c r="Y692" i="5"/>
  <c r="Z692" i="5"/>
  <c r="Y693" i="5"/>
  <c r="Z693" i="5"/>
  <c r="Y694" i="5"/>
  <c r="Z694" i="5"/>
  <c r="Y695" i="5"/>
  <c r="Z695" i="5"/>
  <c r="Y696" i="5"/>
  <c r="Z696" i="5"/>
  <c r="Y697" i="5"/>
  <c r="Z697" i="5"/>
  <c r="Y698" i="5"/>
  <c r="Z698" i="5"/>
  <c r="Y699" i="5"/>
  <c r="Z699" i="5"/>
  <c r="Y700" i="5"/>
  <c r="Z700" i="5"/>
  <c r="Y701" i="5"/>
  <c r="Z701" i="5"/>
  <c r="Y702" i="5"/>
  <c r="Z702" i="5"/>
  <c r="Y703" i="5"/>
  <c r="Z703" i="5"/>
  <c r="Y704" i="5"/>
  <c r="Z704" i="5"/>
  <c r="Y705" i="5"/>
  <c r="Z705" i="5"/>
  <c r="Y706" i="5"/>
  <c r="Z706" i="5"/>
  <c r="Y707" i="5"/>
  <c r="Z707" i="5"/>
  <c r="Y708" i="5"/>
  <c r="Z708" i="5"/>
  <c r="Y709" i="5"/>
  <c r="Z709" i="5"/>
  <c r="Y710" i="5"/>
  <c r="Z710" i="5"/>
  <c r="Y711" i="5"/>
  <c r="Z711" i="5"/>
  <c r="Y712" i="5"/>
  <c r="Z712" i="5"/>
  <c r="Y713" i="5"/>
  <c r="Z713" i="5"/>
  <c r="Y714" i="5"/>
  <c r="Z714" i="5"/>
  <c r="Y715" i="5"/>
  <c r="Z715" i="5"/>
  <c r="Y716" i="5"/>
  <c r="Z716" i="5"/>
  <c r="Y717" i="5"/>
  <c r="Z717" i="5"/>
  <c r="Y718" i="5"/>
  <c r="Z718" i="5"/>
  <c r="Y719" i="5"/>
  <c r="Z719" i="5"/>
  <c r="Y720" i="5"/>
  <c r="Z720" i="5"/>
  <c r="Y721" i="5"/>
  <c r="Z721" i="5"/>
  <c r="Y722" i="5"/>
  <c r="Z722" i="5"/>
  <c r="Y723" i="5"/>
  <c r="Z723" i="5"/>
  <c r="Y724" i="5"/>
  <c r="Z724" i="5"/>
  <c r="Y725" i="5"/>
  <c r="Z725" i="5"/>
  <c r="Y726" i="5"/>
  <c r="Z726" i="5"/>
  <c r="Y727" i="5"/>
  <c r="Z727" i="5"/>
  <c r="Y728" i="5"/>
  <c r="Z728" i="5"/>
  <c r="Y729" i="5"/>
  <c r="Z729" i="5"/>
  <c r="Y730" i="5"/>
  <c r="Z730" i="5"/>
  <c r="Y731" i="5"/>
  <c r="Z731" i="5"/>
  <c r="Y732" i="5"/>
  <c r="Z732" i="5"/>
  <c r="Y733" i="5"/>
  <c r="Z733" i="5"/>
  <c r="Y734" i="5"/>
  <c r="Z734" i="5"/>
  <c r="Y735" i="5"/>
  <c r="Z735" i="5"/>
  <c r="Y736" i="5"/>
  <c r="Z736" i="5"/>
  <c r="Y737" i="5"/>
  <c r="Z737" i="5"/>
  <c r="Y738" i="5"/>
  <c r="Z738" i="5"/>
  <c r="Y739" i="5"/>
  <c r="Z739" i="5"/>
  <c r="Y740" i="5"/>
  <c r="Z740" i="5"/>
  <c r="Y741" i="5"/>
  <c r="Z741" i="5"/>
  <c r="Y742" i="5"/>
  <c r="Z742" i="5"/>
  <c r="Y743" i="5"/>
  <c r="Z743" i="5"/>
  <c r="Y744" i="5"/>
  <c r="Z744" i="5"/>
  <c r="Y745" i="5"/>
  <c r="Z745" i="5"/>
  <c r="Y746" i="5"/>
  <c r="Z746" i="5"/>
  <c r="Y747" i="5"/>
  <c r="Z747" i="5"/>
  <c r="Y748" i="5"/>
  <c r="Z748" i="5"/>
  <c r="Y749" i="5"/>
  <c r="Z749" i="5"/>
  <c r="Y750" i="5"/>
  <c r="Z750" i="5"/>
  <c r="Y751" i="5"/>
  <c r="Z751" i="5"/>
  <c r="Y752" i="5"/>
  <c r="Z752" i="5"/>
  <c r="Y753" i="5"/>
  <c r="Z753" i="5"/>
  <c r="Y754" i="5"/>
  <c r="Z754" i="5"/>
  <c r="Y755" i="5"/>
  <c r="Z755" i="5"/>
  <c r="Y756" i="5"/>
  <c r="Z756" i="5"/>
  <c r="Y757" i="5"/>
  <c r="Z757" i="5"/>
  <c r="Y758" i="5"/>
  <c r="Z758" i="5"/>
  <c r="Y759" i="5"/>
  <c r="Z759" i="5"/>
  <c r="Y760" i="5"/>
  <c r="Z760" i="5"/>
  <c r="Y761" i="5"/>
  <c r="Z761" i="5"/>
  <c r="Y762" i="5"/>
  <c r="Z762" i="5"/>
  <c r="Y763" i="5"/>
  <c r="Z763" i="5"/>
  <c r="Y764" i="5"/>
  <c r="Z764" i="5"/>
  <c r="Y765" i="5"/>
  <c r="Z765" i="5"/>
  <c r="Y766" i="5"/>
  <c r="Z766" i="5"/>
  <c r="Y767" i="5"/>
  <c r="Z767" i="5"/>
  <c r="Y768" i="5"/>
  <c r="Z768" i="5"/>
  <c r="Y769" i="5"/>
  <c r="Z769" i="5"/>
  <c r="Y770" i="5"/>
  <c r="Z770" i="5"/>
  <c r="Y771" i="5"/>
  <c r="Z771" i="5"/>
  <c r="Y772" i="5"/>
  <c r="Z772" i="5"/>
  <c r="Y773" i="5"/>
  <c r="Z773" i="5"/>
  <c r="Y774" i="5"/>
  <c r="Z774" i="5"/>
  <c r="Y775" i="5"/>
  <c r="Z775" i="5"/>
  <c r="Y776" i="5"/>
  <c r="Z776" i="5"/>
  <c r="Y777" i="5"/>
  <c r="Z777" i="5"/>
  <c r="Y778" i="5"/>
  <c r="Z778" i="5"/>
  <c r="Y779" i="5"/>
  <c r="Z779" i="5"/>
  <c r="Y780" i="5"/>
  <c r="Z780" i="5"/>
  <c r="Y781" i="5"/>
  <c r="Z781" i="5"/>
  <c r="Y782" i="5"/>
  <c r="Z782" i="5"/>
  <c r="Y783" i="5"/>
  <c r="Z783" i="5"/>
  <c r="Y784" i="5"/>
  <c r="Z784" i="5"/>
  <c r="Y785" i="5"/>
  <c r="Z785" i="5"/>
  <c r="Y786" i="5"/>
  <c r="Z786" i="5"/>
  <c r="Y787" i="5"/>
  <c r="Z787" i="5"/>
  <c r="Y788" i="5"/>
  <c r="Z788" i="5"/>
  <c r="Y789" i="5"/>
  <c r="Z789" i="5"/>
  <c r="Y790" i="5"/>
  <c r="Z790" i="5"/>
  <c r="Y791" i="5"/>
  <c r="Z791" i="5"/>
  <c r="Y792" i="5"/>
  <c r="Z792" i="5"/>
  <c r="Y793" i="5"/>
  <c r="Z793" i="5"/>
  <c r="Y794" i="5"/>
  <c r="Z794" i="5"/>
  <c r="Y795" i="5"/>
  <c r="Z795" i="5"/>
  <c r="Y796" i="5"/>
  <c r="Z796" i="5"/>
  <c r="Y797" i="5"/>
  <c r="Z797" i="5"/>
  <c r="Y798" i="5"/>
  <c r="Z798" i="5"/>
  <c r="Y799" i="5"/>
  <c r="Z799" i="5"/>
  <c r="Y800" i="5"/>
  <c r="Z800" i="5"/>
  <c r="Y801" i="5"/>
  <c r="Z801" i="5"/>
  <c r="Y802" i="5"/>
  <c r="Z802" i="5"/>
  <c r="Y803" i="5"/>
  <c r="Z803" i="5"/>
  <c r="Y804" i="5"/>
  <c r="Z804" i="5"/>
  <c r="Y805" i="5"/>
  <c r="Z805" i="5"/>
  <c r="Y806" i="5"/>
  <c r="Z806" i="5"/>
  <c r="Y807" i="5"/>
  <c r="Z807" i="5"/>
  <c r="Y808" i="5"/>
  <c r="Z808" i="5"/>
  <c r="Y809" i="5"/>
  <c r="Z809" i="5"/>
  <c r="Y810" i="5"/>
  <c r="Z810" i="5"/>
  <c r="Y811" i="5"/>
  <c r="Z811" i="5"/>
  <c r="Y812" i="5"/>
  <c r="Z812" i="5"/>
  <c r="Y813" i="5"/>
  <c r="Z813" i="5"/>
  <c r="Y814" i="5"/>
  <c r="Z814" i="5"/>
  <c r="Y815" i="5"/>
  <c r="Z815" i="5"/>
  <c r="Y816" i="5"/>
  <c r="Z816" i="5"/>
  <c r="Y817" i="5"/>
  <c r="Z817" i="5"/>
  <c r="Y818" i="5"/>
  <c r="Z818" i="5"/>
  <c r="Y819" i="5"/>
  <c r="Z819" i="5"/>
  <c r="Y820" i="5"/>
  <c r="Z820" i="5"/>
  <c r="Y821" i="5"/>
  <c r="Z821" i="5"/>
  <c r="Y822" i="5"/>
  <c r="Z822" i="5"/>
  <c r="Y823" i="5"/>
  <c r="Z823" i="5"/>
  <c r="Y824" i="5"/>
  <c r="Z824" i="5"/>
  <c r="Y825" i="5"/>
  <c r="Z825" i="5"/>
  <c r="Y826" i="5"/>
  <c r="Z826" i="5"/>
  <c r="Y827" i="5"/>
  <c r="Z827" i="5"/>
  <c r="Y828" i="5"/>
  <c r="Z828" i="5"/>
  <c r="Y829" i="5"/>
  <c r="Z829" i="5"/>
  <c r="Y830" i="5"/>
  <c r="Z830" i="5"/>
  <c r="Y831" i="5"/>
  <c r="Z831" i="5"/>
  <c r="Y832" i="5"/>
  <c r="Z832" i="5"/>
  <c r="Y833" i="5"/>
  <c r="Z833" i="5"/>
  <c r="Y834" i="5"/>
  <c r="Z834" i="5"/>
  <c r="Y835" i="5"/>
  <c r="Z835" i="5"/>
  <c r="Y836" i="5"/>
  <c r="Z836" i="5"/>
  <c r="Y837" i="5"/>
  <c r="Z837" i="5"/>
  <c r="Y838" i="5"/>
  <c r="Z838" i="5"/>
  <c r="Y839" i="5"/>
  <c r="Z839" i="5"/>
  <c r="Y840" i="5"/>
  <c r="Z840" i="5"/>
  <c r="Y841" i="5"/>
  <c r="Z841" i="5"/>
  <c r="Y842" i="5"/>
  <c r="Z842" i="5"/>
  <c r="Y843" i="5"/>
  <c r="Z843" i="5"/>
  <c r="Y844" i="5"/>
  <c r="Z844" i="5"/>
  <c r="Y845" i="5"/>
  <c r="Z845" i="5"/>
  <c r="Y846" i="5"/>
  <c r="Z846" i="5"/>
  <c r="Y847" i="5"/>
  <c r="Z847" i="5"/>
  <c r="Y848" i="5"/>
  <c r="Z848" i="5"/>
  <c r="Y849" i="5"/>
  <c r="Z849" i="5"/>
  <c r="Y850" i="5"/>
  <c r="Z850" i="5"/>
  <c r="Y851" i="5"/>
  <c r="Z851" i="5"/>
  <c r="Y852" i="5"/>
  <c r="Z852" i="5"/>
  <c r="Y853" i="5"/>
  <c r="Z853" i="5"/>
  <c r="Y854" i="5"/>
  <c r="Z854" i="5"/>
  <c r="Y855" i="5"/>
  <c r="Z855" i="5"/>
  <c r="Y856" i="5"/>
  <c r="Z856" i="5"/>
  <c r="Y857" i="5"/>
  <c r="Z857" i="5"/>
  <c r="Y858" i="5"/>
  <c r="Z858" i="5"/>
  <c r="Y859" i="5"/>
  <c r="Z859" i="5"/>
  <c r="Y860" i="5"/>
  <c r="Z860" i="5"/>
  <c r="Y861" i="5"/>
  <c r="Z861" i="5"/>
  <c r="Y862" i="5"/>
  <c r="Z862" i="5"/>
  <c r="Y863" i="5"/>
  <c r="Z863" i="5"/>
  <c r="Y864" i="5"/>
  <c r="Z864" i="5"/>
  <c r="Y865" i="5"/>
  <c r="Z865" i="5"/>
  <c r="Y866" i="5"/>
  <c r="Z866" i="5"/>
  <c r="Y867" i="5"/>
  <c r="Z867" i="5"/>
  <c r="Y868" i="5"/>
  <c r="Z868" i="5"/>
  <c r="Y869" i="5"/>
  <c r="Z869" i="5"/>
  <c r="Y870" i="5"/>
  <c r="Z870" i="5"/>
  <c r="Y871" i="5"/>
  <c r="Z871" i="5"/>
  <c r="Y872" i="5"/>
  <c r="Z872" i="5"/>
  <c r="Y873" i="5"/>
  <c r="Z873" i="5"/>
  <c r="Y874" i="5"/>
  <c r="Z874" i="5"/>
  <c r="Y875" i="5"/>
  <c r="Z875" i="5"/>
  <c r="Y876" i="5"/>
  <c r="Z876" i="5"/>
  <c r="Y877" i="5"/>
  <c r="Z877" i="5"/>
  <c r="Y878" i="5"/>
  <c r="Z878" i="5"/>
  <c r="Y879" i="5"/>
  <c r="Z879" i="5"/>
  <c r="Y880" i="5"/>
  <c r="Z880" i="5"/>
  <c r="Y881" i="5"/>
  <c r="Z881" i="5"/>
  <c r="Y882" i="5"/>
  <c r="Z882" i="5"/>
  <c r="Y883" i="5"/>
  <c r="Z883" i="5"/>
  <c r="Y884" i="5"/>
  <c r="Z884" i="5"/>
  <c r="Y885" i="5"/>
  <c r="Z885" i="5"/>
  <c r="Y886" i="5"/>
  <c r="Z886" i="5"/>
  <c r="Y887" i="5"/>
  <c r="Z887" i="5"/>
  <c r="Y888" i="5"/>
  <c r="Z888" i="5"/>
  <c r="Y889" i="5"/>
  <c r="Z889" i="5"/>
  <c r="Y890" i="5"/>
  <c r="Z890" i="5"/>
  <c r="Y891" i="5"/>
  <c r="Z891" i="5"/>
  <c r="Y892" i="5"/>
  <c r="Z892" i="5"/>
  <c r="Y893" i="5"/>
  <c r="Z893" i="5"/>
  <c r="Y894" i="5"/>
  <c r="Z894" i="5"/>
  <c r="Y895" i="5"/>
  <c r="Z895" i="5"/>
  <c r="Y896" i="5"/>
  <c r="Z896" i="5"/>
  <c r="Y897" i="5"/>
  <c r="Z897" i="5"/>
  <c r="Y898" i="5"/>
  <c r="Z898" i="5"/>
  <c r="Y899" i="5"/>
  <c r="Z899" i="5"/>
  <c r="Y900" i="5"/>
  <c r="Z900" i="5"/>
  <c r="Y901" i="5"/>
  <c r="Z901" i="5"/>
  <c r="Y902" i="5"/>
  <c r="Z902" i="5"/>
  <c r="Y903" i="5"/>
  <c r="Z903" i="5"/>
  <c r="Y904" i="5"/>
  <c r="Z904" i="5"/>
  <c r="Y905" i="5"/>
  <c r="Z905" i="5"/>
  <c r="Y906" i="5"/>
  <c r="Z906" i="5"/>
  <c r="Y907" i="5"/>
  <c r="Z907" i="5"/>
  <c r="Y908" i="5"/>
  <c r="Z908" i="5"/>
  <c r="Y909" i="5"/>
  <c r="Z909" i="5"/>
  <c r="Y910" i="5"/>
  <c r="Z910" i="5"/>
  <c r="Y911" i="5"/>
  <c r="Z911" i="5"/>
  <c r="Y912" i="5"/>
  <c r="Z912" i="5"/>
  <c r="Y913" i="5"/>
  <c r="Z913" i="5"/>
  <c r="Y914" i="5"/>
  <c r="Z914" i="5"/>
  <c r="Y915" i="5"/>
  <c r="Z915" i="5"/>
  <c r="Y916" i="5"/>
  <c r="Z916" i="5"/>
  <c r="Y917" i="5"/>
  <c r="Z917" i="5"/>
  <c r="Y918" i="5"/>
  <c r="Z918" i="5"/>
  <c r="Y919" i="5"/>
  <c r="Z919" i="5"/>
  <c r="Y920" i="5"/>
  <c r="Z920" i="5"/>
  <c r="Y921" i="5"/>
  <c r="Z921" i="5"/>
  <c r="Y922" i="5"/>
  <c r="Z922" i="5"/>
  <c r="Y923" i="5"/>
  <c r="Z923" i="5"/>
  <c r="Y924" i="5"/>
  <c r="Z924" i="5"/>
  <c r="Y925" i="5"/>
  <c r="Z925" i="5"/>
  <c r="Y926" i="5"/>
  <c r="Z926" i="5"/>
  <c r="Y927" i="5"/>
  <c r="Z927" i="5"/>
  <c r="Y928" i="5"/>
  <c r="Z928" i="5"/>
  <c r="Y929" i="5"/>
  <c r="Z929" i="5"/>
  <c r="Y930" i="5"/>
  <c r="Z930" i="5"/>
  <c r="Y931" i="5"/>
  <c r="Z931" i="5"/>
  <c r="Y932" i="5"/>
  <c r="Z932" i="5"/>
  <c r="Y933" i="5"/>
  <c r="Z933" i="5"/>
  <c r="Y934" i="5"/>
  <c r="Z934" i="5"/>
  <c r="Y935" i="5"/>
  <c r="Z935" i="5"/>
  <c r="Y936" i="5"/>
  <c r="Z936" i="5"/>
  <c r="Y937" i="5"/>
  <c r="Z937" i="5"/>
  <c r="Y938" i="5"/>
  <c r="Z938" i="5"/>
  <c r="Y939" i="5"/>
  <c r="Z939" i="5"/>
  <c r="Y940" i="5"/>
  <c r="Z940" i="5"/>
  <c r="Y941" i="5"/>
  <c r="Z941" i="5"/>
  <c r="Y942" i="5"/>
  <c r="Z942" i="5"/>
  <c r="Y943" i="5"/>
  <c r="Z943" i="5"/>
  <c r="Y944" i="5"/>
  <c r="Z944" i="5"/>
  <c r="Y945" i="5"/>
  <c r="Z945" i="5"/>
  <c r="Y946" i="5"/>
  <c r="Z946" i="5"/>
  <c r="Y947" i="5"/>
  <c r="Z947" i="5"/>
  <c r="Y948" i="5"/>
  <c r="Z948" i="5"/>
  <c r="Y949" i="5"/>
  <c r="Z949" i="5"/>
  <c r="Y950" i="5"/>
  <c r="Z950" i="5"/>
  <c r="Y951" i="5"/>
  <c r="Z951" i="5"/>
  <c r="Y952" i="5"/>
  <c r="Z952" i="5"/>
  <c r="Y953" i="5"/>
  <c r="Z953" i="5"/>
  <c r="Y954" i="5"/>
  <c r="Z954" i="5"/>
  <c r="Y955" i="5"/>
  <c r="Z955" i="5"/>
  <c r="Y956" i="5"/>
  <c r="Z956" i="5"/>
  <c r="Y957" i="5"/>
  <c r="Z957" i="5"/>
  <c r="Y958" i="5"/>
  <c r="Z958" i="5"/>
  <c r="Y959" i="5"/>
  <c r="Z959" i="5"/>
  <c r="Y960" i="5"/>
  <c r="Z960" i="5"/>
  <c r="Y961" i="5"/>
  <c r="Z961" i="5"/>
  <c r="Y962" i="5"/>
  <c r="Z962" i="5"/>
  <c r="Y963" i="5"/>
  <c r="Z963" i="5"/>
  <c r="Y964" i="5"/>
  <c r="Z964" i="5"/>
  <c r="Y965" i="5"/>
  <c r="Z965" i="5"/>
  <c r="Y966" i="5"/>
  <c r="Z966" i="5"/>
  <c r="Y967" i="5"/>
  <c r="Z967" i="5"/>
  <c r="Y968" i="5"/>
  <c r="Z968" i="5"/>
  <c r="Y969" i="5"/>
  <c r="Z969" i="5"/>
  <c r="Y970" i="5"/>
  <c r="Z970" i="5"/>
  <c r="Y971" i="5"/>
  <c r="Z971" i="5"/>
  <c r="Y972" i="5"/>
  <c r="Z972" i="5"/>
  <c r="Y973" i="5"/>
  <c r="Z973" i="5"/>
  <c r="Y974" i="5"/>
  <c r="Z974" i="5"/>
  <c r="Y975" i="5"/>
  <c r="Z975" i="5"/>
  <c r="Y976" i="5"/>
  <c r="Z976" i="5"/>
  <c r="Y977" i="5"/>
  <c r="Z977" i="5"/>
  <c r="Y978" i="5"/>
  <c r="Z978" i="5"/>
  <c r="Y979" i="5"/>
  <c r="Z979" i="5"/>
  <c r="Y980" i="5"/>
  <c r="Z980" i="5"/>
  <c r="Y981" i="5"/>
  <c r="Z981" i="5"/>
  <c r="Y982" i="5"/>
  <c r="Z982" i="5"/>
  <c r="Y983" i="5"/>
  <c r="Z983" i="5"/>
  <c r="Y984" i="5"/>
  <c r="Z984" i="5"/>
  <c r="Y985" i="5"/>
  <c r="Z985" i="5"/>
  <c r="Y986" i="5"/>
  <c r="Z986" i="5"/>
  <c r="Y987" i="5"/>
  <c r="Z987" i="5"/>
  <c r="Y988" i="5"/>
  <c r="Z988" i="5"/>
  <c r="Y989" i="5"/>
  <c r="Z989" i="5"/>
  <c r="Y990" i="5"/>
  <c r="Z990" i="5"/>
  <c r="Y991" i="5"/>
  <c r="Z991" i="5"/>
  <c r="Y992" i="5"/>
  <c r="Z992" i="5"/>
  <c r="Y993" i="5"/>
  <c r="Z993" i="5"/>
  <c r="Y994" i="5"/>
  <c r="Z994" i="5"/>
  <c r="Y995" i="5"/>
  <c r="Z995" i="5"/>
  <c r="Y996" i="5"/>
  <c r="Z996" i="5"/>
  <c r="Y997" i="5"/>
  <c r="Z997" i="5"/>
  <c r="Y998" i="5"/>
  <c r="Z998" i="5"/>
  <c r="Y999" i="5"/>
  <c r="Z999" i="5"/>
  <c r="Y1000" i="5"/>
  <c r="Z1000" i="5"/>
  <c r="Y1001" i="5"/>
  <c r="Z1001" i="5"/>
  <c r="Y1002" i="5"/>
  <c r="Z1002" i="5"/>
  <c r="Y1003" i="5"/>
  <c r="Z1003" i="5"/>
  <c r="Y1004" i="5"/>
  <c r="Z1004" i="5"/>
  <c r="Y1005" i="5"/>
  <c r="Z1005" i="5"/>
  <c r="Y1006" i="5"/>
  <c r="Z1006" i="5"/>
  <c r="Y1007" i="5"/>
  <c r="Z1007" i="5"/>
  <c r="Y1008" i="5"/>
  <c r="Z1008" i="5"/>
  <c r="Y1009" i="5"/>
  <c r="Z1009" i="5"/>
  <c r="Y1010" i="5"/>
  <c r="Z1010" i="5"/>
  <c r="Y1011" i="5"/>
  <c r="Z1011" i="5"/>
  <c r="Y1012" i="5"/>
  <c r="Z1012" i="5"/>
  <c r="Y1013" i="5"/>
  <c r="Z1013" i="5"/>
  <c r="Y1014" i="5"/>
  <c r="Z1014" i="5"/>
  <c r="Y1015" i="5"/>
  <c r="Z1015" i="5"/>
  <c r="Y1016" i="5"/>
  <c r="Z1016" i="5"/>
  <c r="Y1017" i="5"/>
  <c r="Z1017" i="5"/>
  <c r="Y1018" i="5"/>
  <c r="Z1018" i="5"/>
  <c r="Y1019" i="5"/>
  <c r="Z1019" i="5"/>
  <c r="Y1020" i="5"/>
  <c r="Z1020" i="5"/>
  <c r="Y1021" i="5"/>
  <c r="Z1021" i="5"/>
  <c r="Y1022" i="5"/>
  <c r="Z1022" i="5"/>
  <c r="Y1023" i="5"/>
  <c r="Z1023" i="5"/>
  <c r="Y1024" i="5"/>
  <c r="Z1024" i="5"/>
  <c r="Y1025" i="5"/>
  <c r="Z1025" i="5"/>
  <c r="Y1026" i="5"/>
  <c r="Z1026" i="5"/>
  <c r="Y1027" i="5"/>
  <c r="Z1027" i="5"/>
  <c r="Y1028" i="5"/>
  <c r="Z1028" i="5"/>
  <c r="Y1029" i="5"/>
  <c r="Z1029" i="5"/>
  <c r="Y1030" i="5"/>
  <c r="Z1030" i="5"/>
  <c r="Y1031" i="5"/>
  <c r="Z1031" i="5"/>
  <c r="Y1032" i="5"/>
  <c r="Z1032" i="5"/>
  <c r="Y1033" i="5"/>
  <c r="Z1033" i="5"/>
  <c r="Y1034" i="5"/>
  <c r="Z1034" i="5"/>
  <c r="Y1035" i="5"/>
  <c r="Z1035" i="5"/>
  <c r="Y1036" i="5"/>
  <c r="Z1036" i="5"/>
  <c r="Y1037" i="5"/>
  <c r="Z1037" i="5"/>
  <c r="Y1038" i="5"/>
  <c r="Z1038" i="5"/>
  <c r="Y1039" i="5"/>
  <c r="Z1039" i="5"/>
  <c r="Y1040" i="5"/>
  <c r="Z1040" i="5"/>
  <c r="Y1041" i="5"/>
  <c r="Z1041" i="5"/>
  <c r="Y1042" i="5"/>
  <c r="Z1042" i="5"/>
  <c r="Y1043" i="5"/>
  <c r="Z1043" i="5"/>
  <c r="Y1044" i="5"/>
  <c r="Z1044" i="5"/>
  <c r="Y1045" i="5"/>
  <c r="Z1045" i="5"/>
  <c r="Y1046" i="5"/>
  <c r="Z1046" i="5"/>
  <c r="Y1047" i="5"/>
  <c r="Z1047" i="5"/>
  <c r="Y1053" i="5"/>
  <c r="Z1053" i="5"/>
  <c r="Y1054" i="5"/>
  <c r="Z1054" i="5"/>
  <c r="Y1055" i="5"/>
  <c r="Z1055" i="5"/>
  <c r="Y1056" i="5"/>
  <c r="Z1056" i="5"/>
  <c r="Y1057" i="5"/>
  <c r="Z1057" i="5"/>
  <c r="Y1058" i="5"/>
  <c r="Z1058" i="5"/>
  <c r="Y1059" i="5"/>
  <c r="Z1059" i="5"/>
  <c r="Y1060" i="5"/>
  <c r="Z1060" i="5"/>
  <c r="Y1061" i="5"/>
  <c r="Z1061" i="5"/>
  <c r="Y1062" i="5"/>
  <c r="Z1062" i="5"/>
  <c r="Y1063" i="5"/>
  <c r="Z1063" i="5"/>
  <c r="Y1064" i="5"/>
  <c r="Z1064" i="5"/>
  <c r="Y1065" i="5"/>
  <c r="Z1065" i="5"/>
  <c r="Y1066" i="5"/>
  <c r="Z1066" i="5"/>
  <c r="Y1067" i="5"/>
  <c r="Z1067" i="5"/>
  <c r="Y1068" i="5"/>
  <c r="Z1068" i="5"/>
  <c r="Y1069" i="5"/>
  <c r="Z1069" i="5"/>
  <c r="Y1070" i="5"/>
  <c r="Z1070" i="5"/>
  <c r="R11" i="37" l="1"/>
  <c r="E11" i="37" l="1"/>
  <c r="H11" i="37" s="1"/>
  <c r="C11" i="37"/>
  <c r="R12" i="37"/>
  <c r="D11" i="37"/>
  <c r="B11" i="37"/>
  <c r="A11" i="37"/>
  <c r="H11" i="35"/>
  <c r="I11" i="35"/>
  <c r="K11" i="35"/>
  <c r="L11" i="35"/>
  <c r="M11" i="35"/>
  <c r="N11" i="35"/>
  <c r="A147" i="35"/>
  <c r="M146" i="35"/>
  <c r="C7" i="35"/>
  <c r="C6" i="35"/>
  <c r="A3" i="35"/>
  <c r="I2" i="35"/>
  <c r="A2" i="35"/>
  <c r="A1" i="35"/>
  <c r="K11" i="37" l="1"/>
  <c r="I11" i="37"/>
  <c r="G11" i="37"/>
  <c r="J11" i="37"/>
  <c r="N11" i="37"/>
  <c r="F11" i="37"/>
  <c r="E12" i="37"/>
  <c r="F12" i="37" s="1"/>
  <c r="D12" i="37"/>
  <c r="C12" i="37"/>
  <c r="A12" i="37"/>
  <c r="R13" i="37"/>
  <c r="B12" i="37"/>
  <c r="P11" i="37"/>
  <c r="L11" i="37"/>
  <c r="M11" i="37"/>
  <c r="Q11" i="37"/>
  <c r="O11" i="37"/>
  <c r="F11" i="35"/>
  <c r="K12" i="37" l="1"/>
  <c r="L12" i="37"/>
  <c r="N12" i="37"/>
  <c r="P12" i="37"/>
  <c r="G12" i="37"/>
  <c r="J12" i="37"/>
  <c r="Q12" i="37"/>
  <c r="O12" i="37"/>
  <c r="I12" i="37"/>
  <c r="M12" i="37"/>
  <c r="E13" i="37"/>
  <c r="I13" i="37" s="1"/>
  <c r="A13" i="37"/>
  <c r="D13" i="37"/>
  <c r="R14" i="37"/>
  <c r="C13" i="37"/>
  <c r="B13" i="37"/>
  <c r="H12" i="37"/>
  <c r="G13" i="37" l="1"/>
  <c r="K13" i="37"/>
  <c r="M13" i="37"/>
  <c r="N13" i="37"/>
  <c r="H13" i="37"/>
  <c r="P13" i="37"/>
  <c r="F13" i="37"/>
  <c r="A14" i="37"/>
  <c r="C14" i="37"/>
  <c r="E14" i="37"/>
  <c r="Q14" i="37" s="1"/>
  <c r="B14" i="37"/>
  <c r="D14" i="37"/>
  <c r="R15" i="37"/>
  <c r="L13" i="37"/>
  <c r="Q13" i="37"/>
  <c r="J13" i="37"/>
  <c r="O13" i="37"/>
  <c r="J11" i="21"/>
  <c r="I11" i="21"/>
  <c r="K11" i="21"/>
  <c r="G11" i="21"/>
  <c r="H112" i="8"/>
  <c r="H110" i="8"/>
  <c r="H109" i="8"/>
  <c r="G109" i="8"/>
  <c r="H108" i="8"/>
  <c r="G108" i="8"/>
  <c r="H107" i="8"/>
  <c r="G107" i="8"/>
  <c r="N14" i="37" l="1"/>
  <c r="K14" i="37"/>
  <c r="F14" i="37"/>
  <c r="L14" i="37"/>
  <c r="O14" i="37"/>
  <c r="J14" i="37"/>
  <c r="G14" i="37"/>
  <c r="M14" i="37"/>
  <c r="H14" i="37"/>
  <c r="P14" i="37"/>
  <c r="I14" i="37"/>
  <c r="B15" i="37"/>
  <c r="D15" i="37"/>
  <c r="R16" i="37"/>
  <c r="C15" i="37"/>
  <c r="A15" i="37"/>
  <c r="E15" i="37"/>
  <c r="M15" i="37" s="1"/>
  <c r="J109" i="8"/>
  <c r="K301" i="21"/>
  <c r="J301" i="21"/>
  <c r="I301" i="21"/>
  <c r="G301" i="21"/>
  <c r="I108" i="8"/>
  <c r="I107" i="8"/>
  <c r="I109" i="8"/>
  <c r="J108" i="8"/>
  <c r="J107" i="8"/>
  <c r="A107" i="20"/>
  <c r="A11" i="20"/>
  <c r="F11" i="21"/>
  <c r="M11" i="21" s="1"/>
  <c r="M301" i="21" s="1"/>
  <c r="C11" i="21"/>
  <c r="B11" i="21"/>
  <c r="A11" i="21"/>
  <c r="F11" i="23"/>
  <c r="E11" i="23"/>
  <c r="D11" i="23"/>
  <c r="C11" i="23"/>
  <c r="B11" i="23"/>
  <c r="A11" i="23"/>
  <c r="G40" i="23" l="1"/>
  <c r="G77" i="23"/>
  <c r="G51" i="23"/>
  <c r="G89" i="23"/>
  <c r="G106" i="23"/>
  <c r="G19" i="23"/>
  <c r="G53" i="23"/>
  <c r="G105" i="23"/>
  <c r="G21" i="23"/>
  <c r="G46" i="23"/>
  <c r="G20" i="23"/>
  <c r="G52" i="23"/>
  <c r="N11" i="21"/>
  <c r="L11" i="21"/>
  <c r="Q15" i="37"/>
  <c r="G15" i="37"/>
  <c r="L15" i="37"/>
  <c r="I15" i="37"/>
  <c r="H15" i="37"/>
  <c r="K15" i="37"/>
  <c r="N15" i="37"/>
  <c r="O15" i="37"/>
  <c r="P15" i="37"/>
  <c r="F15" i="37"/>
  <c r="J15" i="37"/>
  <c r="E16" i="37"/>
  <c r="L16" i="37" s="1"/>
  <c r="R17" i="37"/>
  <c r="C16" i="37"/>
  <c r="A16" i="37"/>
  <c r="D16" i="37"/>
  <c r="B16" i="37"/>
  <c r="H11" i="21"/>
  <c r="H301" i="21" s="1"/>
  <c r="C3" i="5"/>
  <c r="C2" i="5"/>
  <c r="C1" i="5"/>
  <c r="N16" i="37" l="1"/>
  <c r="M16" i="37"/>
  <c r="F16" i="37"/>
  <c r="P16" i="37"/>
  <c r="K16" i="37"/>
  <c r="O16" i="37"/>
  <c r="Q16" i="37"/>
  <c r="H16" i="37"/>
  <c r="I16" i="37"/>
  <c r="G16" i="37"/>
  <c r="J16" i="37"/>
  <c r="E17" i="37"/>
  <c r="Q17" i="37" s="1"/>
  <c r="B17" i="37"/>
  <c r="C17" i="37"/>
  <c r="A17" i="37"/>
  <c r="R18" i="37"/>
  <c r="D17" i="37"/>
  <c r="P17" i="37" l="1"/>
  <c r="J17" i="37"/>
  <c r="N17" i="37"/>
  <c r="F17" i="37"/>
  <c r="H17" i="37"/>
  <c r="M17" i="37"/>
  <c r="L17" i="37"/>
  <c r="O17" i="37"/>
  <c r="K17" i="37"/>
  <c r="I17" i="37"/>
  <c r="G17" i="37"/>
  <c r="D18" i="37"/>
  <c r="A18" i="37"/>
  <c r="E18" i="37"/>
  <c r="G18" i="37" s="1"/>
  <c r="R19" i="37"/>
  <c r="B18" i="37"/>
  <c r="C18" i="37"/>
  <c r="F18" i="37" l="1"/>
  <c r="H18" i="37"/>
  <c r="P18" i="37"/>
  <c r="L18" i="37"/>
  <c r="M18" i="37"/>
  <c r="I18" i="37"/>
  <c r="Q18" i="37"/>
  <c r="J18" i="37"/>
  <c r="N18" i="37"/>
  <c r="O18" i="37"/>
  <c r="K18" i="37"/>
  <c r="R20" i="37"/>
  <c r="B19" i="37"/>
  <c r="D19" i="37"/>
  <c r="A19" i="37"/>
  <c r="C19" i="37"/>
  <c r="E19" i="37"/>
  <c r="I19" i="37" s="1"/>
  <c r="P19" i="37" l="1"/>
  <c r="G19" i="37"/>
  <c r="O19" i="37"/>
  <c r="F19" i="37"/>
  <c r="N19" i="37"/>
  <c r="H19" i="37"/>
  <c r="K19" i="37"/>
  <c r="M19" i="37"/>
  <c r="J19" i="37"/>
  <c r="Q19" i="37"/>
  <c r="L19" i="37"/>
  <c r="A20" i="37"/>
  <c r="D20" i="37"/>
  <c r="E20" i="37"/>
  <c r="K20" i="37" s="1"/>
  <c r="R21" i="37"/>
  <c r="C20" i="37"/>
  <c r="B20" i="37"/>
  <c r="N20" i="37" l="1"/>
  <c r="L20" i="37"/>
  <c r="I20" i="37"/>
  <c r="O20" i="37"/>
  <c r="M20" i="37"/>
  <c r="G20" i="37"/>
  <c r="F20" i="37"/>
  <c r="P20" i="37"/>
  <c r="J20" i="37"/>
  <c r="H20" i="37"/>
  <c r="Q20" i="37"/>
  <c r="R22" i="37"/>
  <c r="A21" i="37"/>
  <c r="E21" i="37"/>
  <c r="J21" i="37" s="1"/>
  <c r="D21" i="37"/>
  <c r="C21" i="37"/>
  <c r="B21" i="37"/>
  <c r="G21" i="37" l="1"/>
  <c r="Q21" i="37"/>
  <c r="I21" i="37"/>
  <c r="L21" i="37"/>
  <c r="P21" i="37"/>
  <c r="O21" i="37"/>
  <c r="N21" i="37"/>
  <c r="F21" i="37"/>
  <c r="M21" i="37"/>
  <c r="K21" i="37"/>
  <c r="H21" i="37"/>
  <c r="E22" i="37"/>
  <c r="F22" i="37" s="1"/>
  <c r="R23" i="37"/>
  <c r="A22" i="37"/>
  <c r="B22" i="37"/>
  <c r="C22" i="37"/>
  <c r="D22" i="37"/>
  <c r="J22" i="37" l="1"/>
  <c r="P22" i="37"/>
  <c r="G22" i="37"/>
  <c r="H22" i="37"/>
  <c r="N22" i="37"/>
  <c r="K22" i="37"/>
  <c r="Q22" i="37"/>
  <c r="M22" i="37"/>
  <c r="O22" i="37"/>
  <c r="L22" i="37"/>
  <c r="I22" i="37"/>
  <c r="A23" i="37"/>
  <c r="D23" i="37"/>
  <c r="B23" i="37"/>
  <c r="R24" i="37"/>
  <c r="C23" i="37"/>
  <c r="E23" i="37"/>
  <c r="O23" i="37" s="1"/>
  <c r="P23" i="37" l="1"/>
  <c r="N23" i="37"/>
  <c r="G23" i="37"/>
  <c r="L23" i="37"/>
  <c r="F23" i="37"/>
  <c r="H23" i="37"/>
  <c r="K23" i="37"/>
  <c r="J23" i="37"/>
  <c r="I23" i="37"/>
  <c r="M23" i="37"/>
  <c r="Q23" i="37"/>
  <c r="C24" i="37"/>
  <c r="R25" i="37"/>
  <c r="A24" i="37"/>
  <c r="B24" i="37"/>
  <c r="D24" i="37"/>
  <c r="E24" i="37"/>
  <c r="G24" i="37" s="1"/>
  <c r="N24" i="37" l="1"/>
  <c r="I24" i="37"/>
  <c r="J24" i="37"/>
  <c r="Q24" i="37"/>
  <c r="O24" i="37"/>
  <c r="F24" i="37"/>
  <c r="K24" i="37"/>
  <c r="P24" i="37"/>
  <c r="L24" i="37"/>
  <c r="H24" i="37"/>
  <c r="M24" i="37"/>
  <c r="C25" i="37"/>
  <c r="R26" i="37"/>
  <c r="A25" i="37"/>
  <c r="D25" i="37"/>
  <c r="B25" i="37"/>
  <c r="E25" i="37"/>
  <c r="M25" i="37" s="1"/>
  <c r="Q25" i="37" l="1"/>
  <c r="I25" i="37"/>
  <c r="H25" i="37"/>
  <c r="J25" i="37"/>
  <c r="O25" i="37"/>
  <c r="L25" i="37"/>
  <c r="K25" i="37"/>
  <c r="N25" i="37"/>
  <c r="F25" i="37"/>
  <c r="G25" i="37"/>
  <c r="P25" i="37"/>
  <c r="E26" i="37"/>
  <c r="J26" i="37" s="1"/>
  <c r="D26" i="37"/>
  <c r="C26" i="37"/>
  <c r="R27" i="37"/>
  <c r="A26" i="37"/>
  <c r="B26" i="37"/>
  <c r="G26" i="37" l="1"/>
  <c r="K26" i="37"/>
  <c r="I26" i="37"/>
  <c r="F26" i="37"/>
  <c r="O26" i="37"/>
  <c r="M26" i="37"/>
  <c r="Q26" i="37"/>
  <c r="L26" i="37"/>
  <c r="H26" i="37"/>
  <c r="N26" i="37"/>
  <c r="P26" i="37"/>
  <c r="N27" i="37"/>
  <c r="J27" i="37"/>
  <c r="K27" i="37"/>
  <c r="B27" i="37"/>
  <c r="E27" i="37"/>
  <c r="F27" i="37"/>
  <c r="A27" i="37"/>
  <c r="I27" i="37"/>
  <c r="O27" i="37"/>
  <c r="G27" i="37"/>
  <c r="M27" i="37"/>
  <c r="D27" i="37"/>
  <c r="P27" i="37"/>
  <c r="H27" i="37"/>
  <c r="Q27" i="37"/>
  <c r="R28" i="37"/>
  <c r="L27" i="37"/>
  <c r="C27" i="37"/>
  <c r="A8" i="22"/>
  <c r="M28" i="37" l="1"/>
  <c r="K28" i="37"/>
  <c r="L28" i="37"/>
  <c r="G28" i="37"/>
  <c r="Q28" i="37"/>
  <c r="N28" i="37"/>
  <c r="F28" i="37"/>
  <c r="I28" i="37"/>
  <c r="O28" i="37"/>
  <c r="C28" i="37"/>
  <c r="B28" i="37"/>
  <c r="E28" i="37"/>
  <c r="P28" i="37"/>
  <c r="A28" i="37"/>
  <c r="D28" i="37"/>
  <c r="J28" i="37"/>
  <c r="H28" i="37"/>
  <c r="R29" i="37"/>
  <c r="C7" i="23"/>
  <c r="C7" i="21"/>
  <c r="K29" i="37" l="1"/>
  <c r="R30" i="37"/>
  <c r="O29" i="37"/>
  <c r="N29" i="37"/>
  <c r="I29" i="37"/>
  <c r="L29" i="37"/>
  <c r="F29" i="37"/>
  <c r="B29" i="37"/>
  <c r="H29" i="37"/>
  <c r="M29" i="37"/>
  <c r="J29" i="37"/>
  <c r="E29" i="37"/>
  <c r="P29" i="37"/>
  <c r="C29" i="37"/>
  <c r="Q29" i="37"/>
  <c r="A29" i="37"/>
  <c r="D29" i="37"/>
  <c r="G29" i="37"/>
  <c r="B30" i="37" l="1"/>
  <c r="D30" i="37"/>
  <c r="F30" i="37"/>
  <c r="K30" i="37"/>
  <c r="G30" i="37"/>
  <c r="J30" i="37"/>
  <c r="E30" i="37"/>
  <c r="R31" i="37"/>
  <c r="O30" i="37"/>
  <c r="H30" i="37"/>
  <c r="I30" i="37"/>
  <c r="P30" i="37"/>
  <c r="C30" i="37"/>
  <c r="Q30" i="37"/>
  <c r="L30" i="37"/>
  <c r="A30" i="37"/>
  <c r="M30" i="37"/>
  <c r="N30" i="37"/>
  <c r="G31" i="37" l="1"/>
  <c r="N31" i="37"/>
  <c r="E31" i="37"/>
  <c r="P31" i="37"/>
  <c r="K31" i="37"/>
  <c r="F31" i="37"/>
  <c r="A31" i="37"/>
  <c r="B31" i="37"/>
  <c r="C31" i="37"/>
  <c r="L31" i="37"/>
  <c r="Q31" i="37"/>
  <c r="H31" i="37"/>
  <c r="O31" i="37"/>
  <c r="I31" i="37"/>
  <c r="J31" i="37"/>
  <c r="R32" i="37"/>
  <c r="M31" i="37"/>
  <c r="D31" i="37"/>
  <c r="E32" i="37" l="1"/>
  <c r="H32" i="37"/>
  <c r="F32" i="37"/>
  <c r="B32" i="37"/>
  <c r="G32" i="37"/>
  <c r="C32" i="37"/>
  <c r="M32" i="37"/>
  <c r="N32" i="37"/>
  <c r="O32" i="37"/>
  <c r="K32" i="37"/>
  <c r="A32" i="37"/>
  <c r="Q32" i="37"/>
  <c r="P32" i="37"/>
  <c r="J32" i="37"/>
  <c r="R33" i="37"/>
  <c r="I32" i="37"/>
  <c r="D32" i="37"/>
  <c r="L32" i="37"/>
  <c r="F52" i="6"/>
  <c r="I33" i="37" l="1"/>
  <c r="H33" i="37"/>
  <c r="E33" i="37"/>
  <c r="D33" i="37"/>
  <c r="J33" i="37"/>
  <c r="B33" i="37"/>
  <c r="Q33" i="37"/>
  <c r="K33" i="37"/>
  <c r="C33" i="37"/>
  <c r="O33" i="37"/>
  <c r="L33" i="37"/>
  <c r="F33" i="37"/>
  <c r="M33" i="37"/>
  <c r="P33" i="37"/>
  <c r="R34" i="37"/>
  <c r="A33" i="37"/>
  <c r="G33" i="37"/>
  <c r="N33" i="37"/>
  <c r="T209" i="5"/>
  <c r="S209" i="5"/>
  <c r="R209" i="5"/>
  <c r="B209" i="5"/>
  <c r="A209" i="5"/>
  <c r="T208" i="5"/>
  <c r="S208" i="5"/>
  <c r="R208" i="5"/>
  <c r="B208" i="5"/>
  <c r="A208" i="5"/>
  <c r="I34" i="37" l="1"/>
  <c r="D34" i="37"/>
  <c r="G34" i="37"/>
  <c r="K34" i="37"/>
  <c r="M34" i="37"/>
  <c r="L34" i="37"/>
  <c r="J34" i="37"/>
  <c r="H34" i="37"/>
  <c r="N34" i="37"/>
  <c r="P34" i="37"/>
  <c r="E34" i="37"/>
  <c r="F34" i="37"/>
  <c r="O34" i="37"/>
  <c r="Q34" i="37"/>
  <c r="B34" i="37"/>
  <c r="A34" i="37"/>
  <c r="C34" i="37"/>
  <c r="R35" i="37"/>
  <c r="I22" i="7"/>
  <c r="H22" i="7"/>
  <c r="I21" i="7"/>
  <c r="H21" i="7"/>
  <c r="I24" i="7"/>
  <c r="H24" i="7"/>
  <c r="A35" i="37" l="1"/>
  <c r="N35" i="37"/>
  <c r="R36" i="37"/>
  <c r="G35" i="37"/>
  <c r="I35" i="37"/>
  <c r="E35" i="37"/>
  <c r="H35" i="37"/>
  <c r="M35" i="37"/>
  <c r="F35" i="37"/>
  <c r="O35" i="37"/>
  <c r="D35" i="37"/>
  <c r="P35" i="37"/>
  <c r="L35" i="37"/>
  <c r="J35" i="37"/>
  <c r="Q35" i="37"/>
  <c r="K35" i="37"/>
  <c r="C35" i="37"/>
  <c r="B35" i="37"/>
  <c r="K24" i="7"/>
  <c r="K21" i="7"/>
  <c r="J22" i="7"/>
  <c r="K22" i="7"/>
  <c r="J21" i="7"/>
  <c r="J24" i="7"/>
  <c r="I36" i="37" l="1"/>
  <c r="Q36" i="37"/>
  <c r="B36" i="37"/>
  <c r="M36" i="37"/>
  <c r="G36" i="37"/>
  <c r="E36" i="37"/>
  <c r="L36" i="37"/>
  <c r="R37" i="37"/>
  <c r="K36" i="37"/>
  <c r="A36" i="37"/>
  <c r="C36" i="37"/>
  <c r="F36" i="37"/>
  <c r="J36" i="37"/>
  <c r="D36" i="37"/>
  <c r="O36" i="37"/>
  <c r="H36" i="37"/>
  <c r="P36" i="37"/>
  <c r="N36" i="37"/>
  <c r="M21" i="7"/>
  <c r="M24" i="7"/>
  <c r="M22" i="7"/>
  <c r="O37" i="37" l="1"/>
  <c r="I37" i="37"/>
  <c r="Q37" i="37"/>
  <c r="G37" i="37"/>
  <c r="C37" i="37"/>
  <c r="D37" i="37"/>
  <c r="F37" i="37"/>
  <c r="B37" i="37"/>
  <c r="H37" i="37"/>
  <c r="P37" i="37"/>
  <c r="L37" i="37"/>
  <c r="M37" i="37"/>
  <c r="A37" i="37"/>
  <c r="N37" i="37"/>
  <c r="J37" i="37"/>
  <c r="R38" i="37"/>
  <c r="K37" i="37"/>
  <c r="E37" i="37"/>
  <c r="AB1062" i="5"/>
  <c r="AA1062" i="5"/>
  <c r="T1062" i="5"/>
  <c r="O38" i="37" l="1"/>
  <c r="H38" i="37"/>
  <c r="P38" i="37"/>
  <c r="C38" i="37"/>
  <c r="N38" i="37"/>
  <c r="F38" i="37"/>
  <c r="G38" i="37"/>
  <c r="I38" i="37"/>
  <c r="E38" i="37"/>
  <c r="A38" i="37"/>
  <c r="K38" i="37"/>
  <c r="B38" i="37"/>
  <c r="M38" i="37"/>
  <c r="Q38" i="37"/>
  <c r="L38" i="37"/>
  <c r="R39" i="37"/>
  <c r="D38" i="37"/>
  <c r="J38" i="37"/>
  <c r="S1062" i="5"/>
  <c r="S204" i="5"/>
  <c r="R204" i="5"/>
  <c r="B204" i="5"/>
  <c r="A204" i="5"/>
  <c r="J39" i="37" l="1"/>
  <c r="D39" i="37"/>
  <c r="Q39" i="37"/>
  <c r="Q40" i="37" s="1"/>
  <c r="I39" i="37"/>
  <c r="I40" i="37" s="1"/>
  <c r="O39" i="37"/>
  <c r="G39" i="37"/>
  <c r="F39" i="37"/>
  <c r="L39" i="37"/>
  <c r="B39" i="37"/>
  <c r="E39" i="37"/>
  <c r="K39" i="37"/>
  <c r="K40" i="37" s="1"/>
  <c r="A39" i="37"/>
  <c r="P39" i="37"/>
  <c r="H39" i="37"/>
  <c r="H40" i="37" s="1"/>
  <c r="N39" i="37"/>
  <c r="N40" i="37" s="1"/>
  <c r="C39" i="37"/>
  <c r="M39" i="37"/>
  <c r="T204" i="5"/>
  <c r="H42" i="37" l="1"/>
  <c r="AD35" i="6"/>
  <c r="AC35" i="6"/>
  <c r="AA35" i="6"/>
  <c r="G35" i="6"/>
  <c r="Y35" i="6" s="1"/>
  <c r="I8" i="1" l="1"/>
  <c r="F409" i="5" l="1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845" i="5"/>
  <c r="G846" i="5"/>
  <c r="G847" i="5"/>
  <c r="G848" i="5"/>
  <c r="G849" i="5"/>
  <c r="G850" i="5"/>
  <c r="G851" i="5"/>
  <c r="G852" i="5"/>
  <c r="G853" i="5"/>
  <c r="G854" i="5"/>
  <c r="G855" i="5"/>
  <c r="G856" i="5"/>
  <c r="G857" i="5"/>
  <c r="G858" i="5"/>
  <c r="G859" i="5"/>
  <c r="G860" i="5"/>
  <c r="G861" i="5"/>
  <c r="G862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6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29" i="5"/>
  <c r="G930" i="5"/>
  <c r="G931" i="5"/>
  <c r="G932" i="5"/>
  <c r="G933" i="5"/>
  <c r="G934" i="5"/>
  <c r="G935" i="5"/>
  <c r="G936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1" i="5"/>
  <c r="G952" i="5"/>
  <c r="G953" i="5"/>
  <c r="G954" i="5"/>
  <c r="G955" i="5"/>
  <c r="G956" i="5"/>
  <c r="G957" i="5"/>
  <c r="G958" i="5"/>
  <c r="G959" i="5"/>
  <c r="G960" i="5"/>
  <c r="G961" i="5"/>
  <c r="G962" i="5"/>
  <c r="G963" i="5"/>
  <c r="G964" i="5"/>
  <c r="G965" i="5"/>
  <c r="G966" i="5"/>
  <c r="G967" i="5"/>
  <c r="G968" i="5"/>
  <c r="G969" i="5"/>
  <c r="G970" i="5"/>
  <c r="G971" i="5"/>
  <c r="G972" i="5"/>
  <c r="G973" i="5"/>
  <c r="G974" i="5"/>
  <c r="G975" i="5"/>
  <c r="G976" i="5"/>
  <c r="G977" i="5"/>
  <c r="G978" i="5"/>
  <c r="G979" i="5"/>
  <c r="G980" i="5"/>
  <c r="G981" i="5"/>
  <c r="G982" i="5"/>
  <c r="G983" i="5"/>
  <c r="G984" i="5"/>
  <c r="G985" i="5"/>
  <c r="G986" i="5"/>
  <c r="G987" i="5"/>
  <c r="G988" i="5"/>
  <c r="G989" i="5"/>
  <c r="G990" i="5"/>
  <c r="G991" i="5"/>
  <c r="G992" i="5"/>
  <c r="G993" i="5"/>
  <c r="G994" i="5"/>
  <c r="G995" i="5"/>
  <c r="G996" i="5"/>
  <c r="G997" i="5"/>
  <c r="G998" i="5"/>
  <c r="G999" i="5"/>
  <c r="G1000" i="5"/>
  <c r="G1001" i="5"/>
  <c r="G1002" i="5"/>
  <c r="G1003" i="5"/>
  <c r="G1004" i="5"/>
  <c r="G1005" i="5"/>
  <c r="G1006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I47" i="7" l="1"/>
  <c r="H47" i="7"/>
  <c r="I46" i="7"/>
  <c r="H46" i="7"/>
  <c r="I45" i="7"/>
  <c r="H45" i="7"/>
  <c r="I44" i="7"/>
  <c r="H44" i="7"/>
  <c r="B74" i="7"/>
  <c r="B75" i="7"/>
  <c r="B76" i="7"/>
  <c r="B97" i="7"/>
  <c r="B98" i="7"/>
  <c r="B99" i="7"/>
  <c r="I64" i="7"/>
  <c r="H64" i="7"/>
  <c r="I63" i="7"/>
  <c r="H63" i="7"/>
  <c r="I62" i="7"/>
  <c r="H62" i="7"/>
  <c r="I61" i="7"/>
  <c r="H61" i="7"/>
  <c r="I60" i="7"/>
  <c r="H60" i="7"/>
  <c r="I59" i="7"/>
  <c r="H59" i="7"/>
  <c r="I58" i="7"/>
  <c r="H58" i="7"/>
  <c r="I57" i="7"/>
  <c r="H57" i="7"/>
  <c r="I56" i="7"/>
  <c r="H56" i="7"/>
  <c r="I55" i="7"/>
  <c r="H55" i="7"/>
  <c r="I54" i="7"/>
  <c r="H54" i="7"/>
  <c r="I53" i="7"/>
  <c r="H53" i="7"/>
  <c r="I52" i="7"/>
  <c r="H52" i="7"/>
  <c r="I51" i="7"/>
  <c r="H51" i="7"/>
  <c r="I50" i="7"/>
  <c r="H50" i="7"/>
  <c r="I49" i="7"/>
  <c r="H49" i="7"/>
  <c r="I48" i="7"/>
  <c r="H48" i="7"/>
  <c r="J44" i="7" l="1"/>
  <c r="J46" i="7"/>
  <c r="K45" i="7"/>
  <c r="K47" i="7"/>
  <c r="K44" i="7"/>
  <c r="K46" i="7"/>
  <c r="J45" i="7"/>
  <c r="J47" i="7"/>
  <c r="J48" i="7"/>
  <c r="K50" i="7"/>
  <c r="K52" i="7"/>
  <c r="J56" i="7"/>
  <c r="K58" i="7"/>
  <c r="K60" i="7"/>
  <c r="J64" i="7"/>
  <c r="J50" i="7"/>
  <c r="K54" i="7"/>
  <c r="J58" i="7"/>
  <c r="K62" i="7"/>
  <c r="K48" i="7"/>
  <c r="J52" i="7"/>
  <c r="K56" i="7"/>
  <c r="J60" i="7"/>
  <c r="K64" i="7"/>
  <c r="J54" i="7"/>
  <c r="J62" i="7"/>
  <c r="K49" i="7"/>
  <c r="J49" i="7"/>
  <c r="K53" i="7"/>
  <c r="J53" i="7"/>
  <c r="K57" i="7"/>
  <c r="J57" i="7"/>
  <c r="K61" i="7"/>
  <c r="J61" i="7"/>
  <c r="K51" i="7"/>
  <c r="J51" i="7"/>
  <c r="K55" i="7"/>
  <c r="J55" i="7"/>
  <c r="K59" i="7"/>
  <c r="J59" i="7"/>
  <c r="K63" i="7"/>
  <c r="J63" i="7"/>
  <c r="S152" i="5"/>
  <c r="T152" i="5"/>
  <c r="S153" i="5"/>
  <c r="T153" i="5"/>
  <c r="S154" i="5"/>
  <c r="T154" i="5"/>
  <c r="S155" i="5"/>
  <c r="T155" i="5"/>
  <c r="S156" i="5"/>
  <c r="T156" i="5"/>
  <c r="S157" i="5"/>
  <c r="T157" i="5"/>
  <c r="S158" i="5"/>
  <c r="T158" i="5"/>
  <c r="S159" i="5"/>
  <c r="T159" i="5"/>
  <c r="S160" i="5"/>
  <c r="T160" i="5"/>
  <c r="S161" i="5"/>
  <c r="T161" i="5"/>
  <c r="S162" i="5"/>
  <c r="T162" i="5"/>
  <c r="S163" i="5"/>
  <c r="T163" i="5"/>
  <c r="S164" i="5"/>
  <c r="T164" i="5"/>
  <c r="S165" i="5"/>
  <c r="T165" i="5"/>
  <c r="S166" i="5"/>
  <c r="T166" i="5"/>
  <c r="S167" i="5"/>
  <c r="T167" i="5"/>
  <c r="S168" i="5"/>
  <c r="T168" i="5"/>
  <c r="S169" i="5"/>
  <c r="T169" i="5"/>
  <c r="S170" i="5"/>
  <c r="T170" i="5"/>
  <c r="S9" i="5"/>
  <c r="T9" i="5"/>
  <c r="S8" i="5"/>
  <c r="T8" i="5"/>
  <c r="S171" i="5"/>
  <c r="T171" i="5"/>
  <c r="S172" i="5"/>
  <c r="T172" i="5"/>
  <c r="S173" i="5"/>
  <c r="T173" i="5"/>
  <c r="S174" i="5"/>
  <c r="T174" i="5"/>
  <c r="S175" i="5"/>
  <c r="T175" i="5"/>
  <c r="S176" i="5"/>
  <c r="T176" i="5"/>
  <c r="S177" i="5"/>
  <c r="T177" i="5"/>
  <c r="S178" i="5"/>
  <c r="T178" i="5"/>
  <c r="S179" i="5"/>
  <c r="T179" i="5"/>
  <c r="S180" i="5"/>
  <c r="T180" i="5"/>
  <c r="S181" i="5"/>
  <c r="T181" i="5"/>
  <c r="S182" i="5"/>
  <c r="T182" i="5"/>
  <c r="S183" i="5"/>
  <c r="T183" i="5"/>
  <c r="S184" i="5"/>
  <c r="T184" i="5"/>
  <c r="S185" i="5"/>
  <c r="T185" i="5"/>
  <c r="S186" i="5"/>
  <c r="T186" i="5"/>
  <c r="S187" i="5"/>
  <c r="T187" i="5"/>
  <c r="S188" i="5"/>
  <c r="T188" i="5"/>
  <c r="S189" i="5"/>
  <c r="T189" i="5"/>
  <c r="S190" i="5"/>
  <c r="T190" i="5"/>
  <c r="S191" i="5"/>
  <c r="T191" i="5"/>
  <c r="S192" i="5"/>
  <c r="T192" i="5"/>
  <c r="S197" i="5"/>
  <c r="T197" i="5"/>
  <c r="S198" i="5"/>
  <c r="T198" i="5"/>
  <c r="S199" i="5"/>
  <c r="T199" i="5"/>
  <c r="S200" i="5"/>
  <c r="T200" i="5"/>
  <c r="S201" i="5"/>
  <c r="T201" i="5"/>
  <c r="S202" i="5"/>
  <c r="T202" i="5"/>
  <c r="S203" i="5"/>
  <c r="T203" i="5"/>
  <c r="S205" i="5"/>
  <c r="T205" i="5"/>
  <c r="S206" i="5"/>
  <c r="T206" i="5"/>
  <c r="S207" i="5"/>
  <c r="T207" i="5"/>
  <c r="S193" i="5"/>
  <c r="T193" i="5"/>
  <c r="S194" i="5"/>
  <c r="T194" i="5"/>
  <c r="S195" i="5"/>
  <c r="T195" i="5"/>
  <c r="S196" i="5"/>
  <c r="T196" i="5"/>
  <c r="S210" i="5"/>
  <c r="T210" i="5"/>
  <c r="S211" i="5"/>
  <c r="T211" i="5"/>
  <c r="S212" i="5"/>
  <c r="T212" i="5"/>
  <c r="S213" i="5"/>
  <c r="T213" i="5"/>
  <c r="S214" i="5"/>
  <c r="T214" i="5"/>
  <c r="S215" i="5"/>
  <c r="T215" i="5"/>
  <c r="S216" i="5"/>
  <c r="T216" i="5"/>
  <c r="S217" i="5"/>
  <c r="T217" i="5"/>
  <c r="S218" i="5"/>
  <c r="T218" i="5"/>
  <c r="S219" i="5"/>
  <c r="T219" i="5"/>
  <c r="S220" i="5"/>
  <c r="T220" i="5"/>
  <c r="S221" i="5"/>
  <c r="T221" i="5"/>
  <c r="S222" i="5"/>
  <c r="T222" i="5"/>
  <c r="S223" i="5"/>
  <c r="T223" i="5"/>
  <c r="S224" i="5"/>
  <c r="T224" i="5"/>
  <c r="S225" i="5"/>
  <c r="T225" i="5"/>
  <c r="S226" i="5"/>
  <c r="T226" i="5"/>
  <c r="S227" i="5"/>
  <c r="T227" i="5"/>
  <c r="S228" i="5"/>
  <c r="T228" i="5"/>
  <c r="S229" i="5"/>
  <c r="T229" i="5"/>
  <c r="S230" i="5"/>
  <c r="T230" i="5"/>
  <c r="S231" i="5"/>
  <c r="T231" i="5"/>
  <c r="S232" i="5"/>
  <c r="T232" i="5"/>
  <c r="S233" i="5"/>
  <c r="T233" i="5"/>
  <c r="S234" i="5"/>
  <c r="T234" i="5"/>
  <c r="S235" i="5"/>
  <c r="T235" i="5"/>
  <c r="S236" i="5"/>
  <c r="T236" i="5"/>
  <c r="S237" i="5"/>
  <c r="T237" i="5"/>
  <c r="S238" i="5"/>
  <c r="T238" i="5"/>
  <c r="S239" i="5"/>
  <c r="T239" i="5"/>
  <c r="S240" i="5"/>
  <c r="T240" i="5"/>
  <c r="S241" i="5"/>
  <c r="T241" i="5"/>
  <c r="S242" i="5"/>
  <c r="T242" i="5"/>
  <c r="S243" i="5"/>
  <c r="T243" i="5"/>
  <c r="S244" i="5"/>
  <c r="T244" i="5"/>
  <c r="S245" i="5"/>
  <c r="T245" i="5"/>
  <c r="S246" i="5"/>
  <c r="T246" i="5"/>
  <c r="S247" i="5"/>
  <c r="T247" i="5"/>
  <c r="S248" i="5"/>
  <c r="T248" i="5"/>
  <c r="S249" i="5"/>
  <c r="T249" i="5"/>
  <c r="S250" i="5"/>
  <c r="T250" i="5"/>
  <c r="S251" i="5"/>
  <c r="T251" i="5"/>
  <c r="S252" i="5"/>
  <c r="T252" i="5"/>
  <c r="S253" i="5"/>
  <c r="T253" i="5"/>
  <c r="S254" i="5"/>
  <c r="T254" i="5"/>
  <c r="S255" i="5"/>
  <c r="T255" i="5"/>
  <c r="S256" i="5"/>
  <c r="T256" i="5"/>
  <c r="S257" i="5"/>
  <c r="T257" i="5"/>
  <c r="S258" i="5"/>
  <c r="T258" i="5"/>
  <c r="S259" i="5"/>
  <c r="T259" i="5"/>
  <c r="S260" i="5"/>
  <c r="T260" i="5"/>
  <c r="S261" i="5"/>
  <c r="T261" i="5"/>
  <c r="S262" i="5"/>
  <c r="T262" i="5"/>
  <c r="S263" i="5"/>
  <c r="T263" i="5"/>
  <c r="S264" i="5"/>
  <c r="T264" i="5"/>
  <c r="S265" i="5"/>
  <c r="T265" i="5"/>
  <c r="S266" i="5"/>
  <c r="T266" i="5"/>
  <c r="S267" i="5"/>
  <c r="T267" i="5"/>
  <c r="S268" i="5"/>
  <c r="T268" i="5"/>
  <c r="S269" i="5"/>
  <c r="T269" i="5"/>
  <c r="S270" i="5"/>
  <c r="T270" i="5"/>
  <c r="S271" i="5"/>
  <c r="T271" i="5"/>
  <c r="S272" i="5"/>
  <c r="T272" i="5"/>
  <c r="S273" i="5"/>
  <c r="T273" i="5"/>
  <c r="S274" i="5"/>
  <c r="T274" i="5"/>
  <c r="S275" i="5"/>
  <c r="T275" i="5"/>
  <c r="S276" i="5"/>
  <c r="T276" i="5"/>
  <c r="S277" i="5"/>
  <c r="T277" i="5"/>
  <c r="S278" i="5"/>
  <c r="T278" i="5"/>
  <c r="S279" i="5"/>
  <c r="T279" i="5"/>
  <c r="S280" i="5"/>
  <c r="T280" i="5"/>
  <c r="S281" i="5"/>
  <c r="T281" i="5"/>
  <c r="S282" i="5"/>
  <c r="T282" i="5"/>
  <c r="S283" i="5"/>
  <c r="T283" i="5"/>
  <c r="S284" i="5"/>
  <c r="T284" i="5"/>
  <c r="S285" i="5"/>
  <c r="T285" i="5"/>
  <c r="S286" i="5"/>
  <c r="T286" i="5"/>
  <c r="S287" i="5"/>
  <c r="T287" i="5"/>
  <c r="S288" i="5"/>
  <c r="T288" i="5"/>
  <c r="S289" i="5"/>
  <c r="T289" i="5"/>
  <c r="S290" i="5"/>
  <c r="T290" i="5"/>
  <c r="S291" i="5"/>
  <c r="T291" i="5"/>
  <c r="S292" i="5"/>
  <c r="T292" i="5"/>
  <c r="S293" i="5"/>
  <c r="T293" i="5"/>
  <c r="S294" i="5"/>
  <c r="T294" i="5"/>
  <c r="S295" i="5"/>
  <c r="T295" i="5"/>
  <c r="S296" i="5"/>
  <c r="T296" i="5"/>
  <c r="S297" i="5"/>
  <c r="T297" i="5"/>
  <c r="S298" i="5"/>
  <c r="T298" i="5"/>
  <c r="S299" i="5"/>
  <c r="T299" i="5"/>
  <c r="S300" i="5"/>
  <c r="T300" i="5"/>
  <c r="S301" i="5"/>
  <c r="T301" i="5"/>
  <c r="S302" i="5"/>
  <c r="T302" i="5"/>
  <c r="S303" i="5"/>
  <c r="T303" i="5"/>
  <c r="S304" i="5"/>
  <c r="T304" i="5"/>
  <c r="S305" i="5"/>
  <c r="T305" i="5"/>
  <c r="S306" i="5"/>
  <c r="T306" i="5"/>
  <c r="S307" i="5"/>
  <c r="T307" i="5"/>
  <c r="S308" i="5"/>
  <c r="T308" i="5"/>
  <c r="S309" i="5"/>
  <c r="T309" i="5"/>
  <c r="S310" i="5"/>
  <c r="T310" i="5"/>
  <c r="S311" i="5"/>
  <c r="T311" i="5"/>
  <c r="S312" i="5"/>
  <c r="T312" i="5"/>
  <c r="S313" i="5"/>
  <c r="T313" i="5"/>
  <c r="S314" i="5"/>
  <c r="T314" i="5"/>
  <c r="S315" i="5"/>
  <c r="T315" i="5"/>
  <c r="S316" i="5"/>
  <c r="T316" i="5"/>
  <c r="S317" i="5"/>
  <c r="T317" i="5"/>
  <c r="S318" i="5"/>
  <c r="T318" i="5"/>
  <c r="S319" i="5"/>
  <c r="T319" i="5"/>
  <c r="S320" i="5"/>
  <c r="T320" i="5"/>
  <c r="S321" i="5"/>
  <c r="T321" i="5"/>
  <c r="S322" i="5"/>
  <c r="T322" i="5"/>
  <c r="S323" i="5"/>
  <c r="T323" i="5"/>
  <c r="S324" i="5"/>
  <c r="T324" i="5"/>
  <c r="S325" i="5"/>
  <c r="T325" i="5"/>
  <c r="S326" i="5"/>
  <c r="T326" i="5"/>
  <c r="S327" i="5"/>
  <c r="T327" i="5"/>
  <c r="S328" i="5"/>
  <c r="T328" i="5"/>
  <c r="S329" i="5"/>
  <c r="T329" i="5"/>
  <c r="S330" i="5"/>
  <c r="T330" i="5"/>
  <c r="S331" i="5"/>
  <c r="T331" i="5"/>
  <c r="S332" i="5"/>
  <c r="T332" i="5"/>
  <c r="S333" i="5"/>
  <c r="T333" i="5"/>
  <c r="S334" i="5"/>
  <c r="T334" i="5"/>
  <c r="S335" i="5"/>
  <c r="T335" i="5"/>
  <c r="S336" i="5"/>
  <c r="T336" i="5"/>
  <c r="S337" i="5"/>
  <c r="T337" i="5"/>
  <c r="S338" i="5"/>
  <c r="T338" i="5"/>
  <c r="S339" i="5"/>
  <c r="T339" i="5"/>
  <c r="S340" i="5"/>
  <c r="T340" i="5"/>
  <c r="S341" i="5"/>
  <c r="T341" i="5"/>
  <c r="S342" i="5"/>
  <c r="T342" i="5"/>
  <c r="S343" i="5"/>
  <c r="T343" i="5"/>
  <c r="S344" i="5"/>
  <c r="T344" i="5"/>
  <c r="S345" i="5"/>
  <c r="T345" i="5"/>
  <c r="S346" i="5"/>
  <c r="T346" i="5"/>
  <c r="S347" i="5"/>
  <c r="T347" i="5"/>
  <c r="S348" i="5"/>
  <c r="T348" i="5"/>
  <c r="S349" i="5"/>
  <c r="T349" i="5"/>
  <c r="S350" i="5"/>
  <c r="T350" i="5"/>
  <c r="S351" i="5"/>
  <c r="T351" i="5"/>
  <c r="S352" i="5"/>
  <c r="T352" i="5"/>
  <c r="S353" i="5"/>
  <c r="T353" i="5"/>
  <c r="S354" i="5"/>
  <c r="T354" i="5"/>
  <c r="S355" i="5"/>
  <c r="T355" i="5"/>
  <c r="S356" i="5"/>
  <c r="T356" i="5"/>
  <c r="S357" i="5"/>
  <c r="T357" i="5"/>
  <c r="S358" i="5"/>
  <c r="T358" i="5"/>
  <c r="S359" i="5"/>
  <c r="T359" i="5"/>
  <c r="S360" i="5"/>
  <c r="T360" i="5"/>
  <c r="S361" i="5"/>
  <c r="T361" i="5"/>
  <c r="S362" i="5"/>
  <c r="T362" i="5"/>
  <c r="S363" i="5"/>
  <c r="T363" i="5"/>
  <c r="S364" i="5"/>
  <c r="T364" i="5"/>
  <c r="S365" i="5"/>
  <c r="T365" i="5"/>
  <c r="S366" i="5"/>
  <c r="T366" i="5"/>
  <c r="S367" i="5"/>
  <c r="T367" i="5"/>
  <c r="S368" i="5"/>
  <c r="T368" i="5"/>
  <c r="S369" i="5"/>
  <c r="T369" i="5"/>
  <c r="S370" i="5"/>
  <c r="T370" i="5"/>
  <c r="S371" i="5"/>
  <c r="T371" i="5"/>
  <c r="S372" i="5"/>
  <c r="T372" i="5"/>
  <c r="S373" i="5"/>
  <c r="T373" i="5"/>
  <c r="S374" i="5"/>
  <c r="T374" i="5"/>
  <c r="S375" i="5"/>
  <c r="T375" i="5"/>
  <c r="S376" i="5"/>
  <c r="T376" i="5"/>
  <c r="S377" i="5"/>
  <c r="T377" i="5"/>
  <c r="S378" i="5"/>
  <c r="T378" i="5"/>
  <c r="S379" i="5"/>
  <c r="T379" i="5"/>
  <c r="S380" i="5"/>
  <c r="T380" i="5"/>
  <c r="S381" i="5"/>
  <c r="T381" i="5"/>
  <c r="S382" i="5"/>
  <c r="T382" i="5"/>
  <c r="S383" i="5"/>
  <c r="T383" i="5"/>
  <c r="S384" i="5"/>
  <c r="T384" i="5"/>
  <c r="S385" i="5"/>
  <c r="T385" i="5"/>
  <c r="S386" i="5"/>
  <c r="T386" i="5"/>
  <c r="S387" i="5"/>
  <c r="T387" i="5"/>
  <c r="S388" i="5"/>
  <c r="T388" i="5"/>
  <c r="S389" i="5"/>
  <c r="T389" i="5"/>
  <c r="S390" i="5"/>
  <c r="T390" i="5"/>
  <c r="S391" i="5"/>
  <c r="T391" i="5"/>
  <c r="S392" i="5"/>
  <c r="T392" i="5"/>
  <c r="S393" i="5"/>
  <c r="T393" i="5"/>
  <c r="S394" i="5"/>
  <c r="T394" i="5"/>
  <c r="S395" i="5"/>
  <c r="T395" i="5"/>
  <c r="S396" i="5"/>
  <c r="T396" i="5"/>
  <c r="S397" i="5"/>
  <c r="T397" i="5"/>
  <c r="S398" i="5"/>
  <c r="T398" i="5"/>
  <c r="S399" i="5"/>
  <c r="T399" i="5"/>
  <c r="S400" i="5"/>
  <c r="T400" i="5"/>
  <c r="S401" i="5"/>
  <c r="T401" i="5"/>
  <c r="S402" i="5"/>
  <c r="T402" i="5"/>
  <c r="S403" i="5"/>
  <c r="T403" i="5"/>
  <c r="S404" i="5"/>
  <c r="T404" i="5"/>
  <c r="S405" i="5"/>
  <c r="T405" i="5"/>
  <c r="S406" i="5"/>
  <c r="T406" i="5"/>
  <c r="S407" i="5"/>
  <c r="T407" i="5"/>
  <c r="S408" i="5"/>
  <c r="T408" i="5"/>
  <c r="S409" i="5"/>
  <c r="T409" i="5"/>
  <c r="S410" i="5"/>
  <c r="T410" i="5"/>
  <c r="S411" i="5"/>
  <c r="T411" i="5"/>
  <c r="S412" i="5"/>
  <c r="T412" i="5"/>
  <c r="S413" i="5"/>
  <c r="T413" i="5"/>
  <c r="S414" i="5"/>
  <c r="T414" i="5"/>
  <c r="S415" i="5"/>
  <c r="T415" i="5"/>
  <c r="S416" i="5"/>
  <c r="T416" i="5"/>
  <c r="S417" i="5"/>
  <c r="T417" i="5"/>
  <c r="S418" i="5"/>
  <c r="T418" i="5"/>
  <c r="S419" i="5"/>
  <c r="T419" i="5"/>
  <c r="S420" i="5"/>
  <c r="T420" i="5"/>
  <c r="S421" i="5"/>
  <c r="T421" i="5"/>
  <c r="S422" i="5"/>
  <c r="T422" i="5"/>
  <c r="S423" i="5"/>
  <c r="T423" i="5"/>
  <c r="S424" i="5"/>
  <c r="T424" i="5"/>
  <c r="S425" i="5"/>
  <c r="T425" i="5"/>
  <c r="S426" i="5"/>
  <c r="T426" i="5"/>
  <c r="S427" i="5"/>
  <c r="T427" i="5"/>
  <c r="S428" i="5"/>
  <c r="T428" i="5"/>
  <c r="S429" i="5"/>
  <c r="T429" i="5"/>
  <c r="S430" i="5"/>
  <c r="T430" i="5"/>
  <c r="S431" i="5"/>
  <c r="T431" i="5"/>
  <c r="S432" i="5"/>
  <c r="T432" i="5"/>
  <c r="S433" i="5"/>
  <c r="T433" i="5"/>
  <c r="S434" i="5"/>
  <c r="T434" i="5"/>
  <c r="S435" i="5"/>
  <c r="T435" i="5"/>
  <c r="S436" i="5"/>
  <c r="T436" i="5"/>
  <c r="S437" i="5"/>
  <c r="T437" i="5"/>
  <c r="S438" i="5"/>
  <c r="T438" i="5"/>
  <c r="S439" i="5"/>
  <c r="T439" i="5"/>
  <c r="S440" i="5"/>
  <c r="T440" i="5"/>
  <c r="S441" i="5"/>
  <c r="T441" i="5"/>
  <c r="S442" i="5"/>
  <c r="T442" i="5"/>
  <c r="S443" i="5"/>
  <c r="T443" i="5"/>
  <c r="S444" i="5"/>
  <c r="T444" i="5"/>
  <c r="S445" i="5"/>
  <c r="T445" i="5"/>
  <c r="S446" i="5"/>
  <c r="T446" i="5"/>
  <c r="S447" i="5"/>
  <c r="T447" i="5"/>
  <c r="S448" i="5"/>
  <c r="T448" i="5"/>
  <c r="S449" i="5"/>
  <c r="T449" i="5"/>
  <c r="S450" i="5"/>
  <c r="T450" i="5"/>
  <c r="S451" i="5"/>
  <c r="T451" i="5"/>
  <c r="S452" i="5"/>
  <c r="T452" i="5"/>
  <c r="S453" i="5"/>
  <c r="T453" i="5"/>
  <c r="S454" i="5"/>
  <c r="T454" i="5"/>
  <c r="S455" i="5"/>
  <c r="T455" i="5"/>
  <c r="S456" i="5"/>
  <c r="T456" i="5"/>
  <c r="S457" i="5"/>
  <c r="T457" i="5"/>
  <c r="S458" i="5"/>
  <c r="T458" i="5"/>
  <c r="S459" i="5"/>
  <c r="T459" i="5"/>
  <c r="S460" i="5"/>
  <c r="T460" i="5"/>
  <c r="S461" i="5"/>
  <c r="T461" i="5"/>
  <c r="S462" i="5"/>
  <c r="T462" i="5"/>
  <c r="S463" i="5"/>
  <c r="T463" i="5"/>
  <c r="S464" i="5"/>
  <c r="T464" i="5"/>
  <c r="S465" i="5"/>
  <c r="T465" i="5"/>
  <c r="S466" i="5"/>
  <c r="T466" i="5"/>
  <c r="S467" i="5"/>
  <c r="T467" i="5"/>
  <c r="S468" i="5"/>
  <c r="T468" i="5"/>
  <c r="S469" i="5"/>
  <c r="T469" i="5"/>
  <c r="S470" i="5"/>
  <c r="T470" i="5"/>
  <c r="S471" i="5"/>
  <c r="T471" i="5"/>
  <c r="S472" i="5"/>
  <c r="T472" i="5"/>
  <c r="S473" i="5"/>
  <c r="T473" i="5"/>
  <c r="S474" i="5"/>
  <c r="T474" i="5"/>
  <c r="S475" i="5"/>
  <c r="T475" i="5"/>
  <c r="S476" i="5"/>
  <c r="T476" i="5"/>
  <c r="S477" i="5"/>
  <c r="T477" i="5"/>
  <c r="S478" i="5"/>
  <c r="T478" i="5"/>
  <c r="S479" i="5"/>
  <c r="T479" i="5"/>
  <c r="S480" i="5"/>
  <c r="T480" i="5"/>
  <c r="S481" i="5"/>
  <c r="T481" i="5"/>
  <c r="S482" i="5"/>
  <c r="T482" i="5"/>
  <c r="S483" i="5"/>
  <c r="T483" i="5"/>
  <c r="S484" i="5"/>
  <c r="T484" i="5"/>
  <c r="S485" i="5"/>
  <c r="T485" i="5"/>
  <c r="S486" i="5"/>
  <c r="T486" i="5"/>
  <c r="S487" i="5"/>
  <c r="T487" i="5"/>
  <c r="S488" i="5"/>
  <c r="T488" i="5"/>
  <c r="S489" i="5"/>
  <c r="T489" i="5"/>
  <c r="S490" i="5"/>
  <c r="T490" i="5"/>
  <c r="S491" i="5"/>
  <c r="T491" i="5"/>
  <c r="S492" i="5"/>
  <c r="T492" i="5"/>
  <c r="S493" i="5"/>
  <c r="T493" i="5"/>
  <c r="S494" i="5"/>
  <c r="T494" i="5"/>
  <c r="S495" i="5"/>
  <c r="T495" i="5"/>
  <c r="S496" i="5"/>
  <c r="T496" i="5"/>
  <c r="S497" i="5"/>
  <c r="T497" i="5"/>
  <c r="S498" i="5"/>
  <c r="T498" i="5"/>
  <c r="S499" i="5"/>
  <c r="T499" i="5"/>
  <c r="S500" i="5"/>
  <c r="T500" i="5"/>
  <c r="S501" i="5"/>
  <c r="T501" i="5"/>
  <c r="S502" i="5"/>
  <c r="T502" i="5"/>
  <c r="S503" i="5"/>
  <c r="T503" i="5"/>
  <c r="S504" i="5"/>
  <c r="T504" i="5"/>
  <c r="S505" i="5"/>
  <c r="T505" i="5"/>
  <c r="S506" i="5"/>
  <c r="T506" i="5"/>
  <c r="S507" i="5"/>
  <c r="T507" i="5"/>
  <c r="S508" i="5"/>
  <c r="T508" i="5"/>
  <c r="S509" i="5"/>
  <c r="T509" i="5"/>
  <c r="S510" i="5"/>
  <c r="T510" i="5"/>
  <c r="S511" i="5"/>
  <c r="T511" i="5"/>
  <c r="S512" i="5"/>
  <c r="T512" i="5"/>
  <c r="S513" i="5"/>
  <c r="T513" i="5"/>
  <c r="S514" i="5"/>
  <c r="T514" i="5"/>
  <c r="S515" i="5"/>
  <c r="T515" i="5"/>
  <c r="S516" i="5"/>
  <c r="T516" i="5"/>
  <c r="S517" i="5"/>
  <c r="T517" i="5"/>
  <c r="S518" i="5"/>
  <c r="T518" i="5"/>
  <c r="S519" i="5"/>
  <c r="T519" i="5"/>
  <c r="S520" i="5"/>
  <c r="T520" i="5"/>
  <c r="S521" i="5"/>
  <c r="T521" i="5"/>
  <c r="S522" i="5"/>
  <c r="T522" i="5"/>
  <c r="S523" i="5"/>
  <c r="T523" i="5"/>
  <c r="S524" i="5"/>
  <c r="T524" i="5"/>
  <c r="S525" i="5"/>
  <c r="T525" i="5"/>
  <c r="S526" i="5"/>
  <c r="T526" i="5"/>
  <c r="S527" i="5"/>
  <c r="T527" i="5"/>
  <c r="S528" i="5"/>
  <c r="T528" i="5"/>
  <c r="S529" i="5"/>
  <c r="T529" i="5"/>
  <c r="S530" i="5"/>
  <c r="T530" i="5"/>
  <c r="S531" i="5"/>
  <c r="T531" i="5"/>
  <c r="S532" i="5"/>
  <c r="T532" i="5"/>
  <c r="S533" i="5"/>
  <c r="T533" i="5"/>
  <c r="S534" i="5"/>
  <c r="T534" i="5"/>
  <c r="S535" i="5"/>
  <c r="T535" i="5"/>
  <c r="S536" i="5"/>
  <c r="T536" i="5"/>
  <c r="S537" i="5"/>
  <c r="T537" i="5"/>
  <c r="S538" i="5"/>
  <c r="T538" i="5"/>
  <c r="S539" i="5"/>
  <c r="T539" i="5"/>
  <c r="S540" i="5"/>
  <c r="T540" i="5"/>
  <c r="S541" i="5"/>
  <c r="T541" i="5"/>
  <c r="S542" i="5"/>
  <c r="T542" i="5"/>
  <c r="S543" i="5"/>
  <c r="T543" i="5"/>
  <c r="S544" i="5"/>
  <c r="T544" i="5"/>
  <c r="S545" i="5"/>
  <c r="T545" i="5"/>
  <c r="S546" i="5"/>
  <c r="T546" i="5"/>
  <c r="S547" i="5"/>
  <c r="T547" i="5"/>
  <c r="S548" i="5"/>
  <c r="T548" i="5"/>
  <c r="S549" i="5"/>
  <c r="T549" i="5"/>
  <c r="S550" i="5"/>
  <c r="T550" i="5"/>
  <c r="S551" i="5"/>
  <c r="T551" i="5"/>
  <c r="S552" i="5"/>
  <c r="T552" i="5"/>
  <c r="S553" i="5"/>
  <c r="T553" i="5"/>
  <c r="S554" i="5"/>
  <c r="T554" i="5"/>
  <c r="S555" i="5"/>
  <c r="T555" i="5"/>
  <c r="S556" i="5"/>
  <c r="T556" i="5"/>
  <c r="S557" i="5"/>
  <c r="T557" i="5"/>
  <c r="S558" i="5"/>
  <c r="T558" i="5"/>
  <c r="S559" i="5"/>
  <c r="T559" i="5"/>
  <c r="S560" i="5"/>
  <c r="T560" i="5"/>
  <c r="S561" i="5"/>
  <c r="T561" i="5"/>
  <c r="S562" i="5"/>
  <c r="T562" i="5"/>
  <c r="S563" i="5"/>
  <c r="T563" i="5"/>
  <c r="S564" i="5"/>
  <c r="T564" i="5"/>
  <c r="S565" i="5"/>
  <c r="T565" i="5"/>
  <c r="S566" i="5"/>
  <c r="T566" i="5"/>
  <c r="S567" i="5"/>
  <c r="T567" i="5"/>
  <c r="S568" i="5"/>
  <c r="T568" i="5"/>
  <c r="S569" i="5"/>
  <c r="T569" i="5"/>
  <c r="S570" i="5"/>
  <c r="T570" i="5"/>
  <c r="S571" i="5"/>
  <c r="T571" i="5"/>
  <c r="S572" i="5"/>
  <c r="T572" i="5"/>
  <c r="S573" i="5"/>
  <c r="T573" i="5"/>
  <c r="S574" i="5"/>
  <c r="T574" i="5"/>
  <c r="S575" i="5"/>
  <c r="T575" i="5"/>
  <c r="S576" i="5"/>
  <c r="T576" i="5"/>
  <c r="S577" i="5"/>
  <c r="T577" i="5"/>
  <c r="S578" i="5"/>
  <c r="T578" i="5"/>
  <c r="S579" i="5"/>
  <c r="T579" i="5"/>
  <c r="S580" i="5"/>
  <c r="T580" i="5"/>
  <c r="S581" i="5"/>
  <c r="T581" i="5"/>
  <c r="S582" i="5"/>
  <c r="T582" i="5"/>
  <c r="S583" i="5"/>
  <c r="T583" i="5"/>
  <c r="S584" i="5"/>
  <c r="T584" i="5"/>
  <c r="S585" i="5"/>
  <c r="T585" i="5"/>
  <c r="S586" i="5"/>
  <c r="T586" i="5"/>
  <c r="S587" i="5"/>
  <c r="T587" i="5"/>
  <c r="S588" i="5"/>
  <c r="T588" i="5"/>
  <c r="S589" i="5"/>
  <c r="T589" i="5"/>
  <c r="S590" i="5"/>
  <c r="T590" i="5"/>
  <c r="S591" i="5"/>
  <c r="T591" i="5"/>
  <c r="S592" i="5"/>
  <c r="T592" i="5"/>
  <c r="S593" i="5"/>
  <c r="T593" i="5"/>
  <c r="S594" i="5"/>
  <c r="T594" i="5"/>
  <c r="S595" i="5"/>
  <c r="T595" i="5"/>
  <c r="S596" i="5"/>
  <c r="T596" i="5"/>
  <c r="S597" i="5"/>
  <c r="T597" i="5"/>
  <c r="S598" i="5"/>
  <c r="T598" i="5"/>
  <c r="S599" i="5"/>
  <c r="T599" i="5"/>
  <c r="S600" i="5"/>
  <c r="T600" i="5"/>
  <c r="S601" i="5"/>
  <c r="T601" i="5"/>
  <c r="S602" i="5"/>
  <c r="T602" i="5"/>
  <c r="S603" i="5"/>
  <c r="T603" i="5"/>
  <c r="S604" i="5"/>
  <c r="T604" i="5"/>
  <c r="S605" i="5"/>
  <c r="T605" i="5"/>
  <c r="S606" i="5"/>
  <c r="T606" i="5"/>
  <c r="S607" i="5"/>
  <c r="T607" i="5"/>
  <c r="S608" i="5"/>
  <c r="T608" i="5"/>
  <c r="S609" i="5"/>
  <c r="T609" i="5"/>
  <c r="S610" i="5"/>
  <c r="T610" i="5"/>
  <c r="S611" i="5"/>
  <c r="T611" i="5"/>
  <c r="S612" i="5"/>
  <c r="T612" i="5"/>
  <c r="S613" i="5"/>
  <c r="T613" i="5"/>
  <c r="S614" i="5"/>
  <c r="T614" i="5"/>
  <c r="S615" i="5"/>
  <c r="T615" i="5"/>
  <c r="S616" i="5"/>
  <c r="T616" i="5"/>
  <c r="S617" i="5"/>
  <c r="T617" i="5"/>
  <c r="S618" i="5"/>
  <c r="T618" i="5"/>
  <c r="S619" i="5"/>
  <c r="T619" i="5"/>
  <c r="S620" i="5"/>
  <c r="T620" i="5"/>
  <c r="S621" i="5"/>
  <c r="T621" i="5"/>
  <c r="S622" i="5"/>
  <c r="T622" i="5"/>
  <c r="S623" i="5"/>
  <c r="T623" i="5"/>
  <c r="S624" i="5"/>
  <c r="T624" i="5"/>
  <c r="S625" i="5"/>
  <c r="T625" i="5"/>
  <c r="S626" i="5"/>
  <c r="T626" i="5"/>
  <c r="S627" i="5"/>
  <c r="T627" i="5"/>
  <c r="S628" i="5"/>
  <c r="T628" i="5"/>
  <c r="S629" i="5"/>
  <c r="T629" i="5"/>
  <c r="S630" i="5"/>
  <c r="T630" i="5"/>
  <c r="S631" i="5"/>
  <c r="T631" i="5"/>
  <c r="S632" i="5"/>
  <c r="T632" i="5"/>
  <c r="S633" i="5"/>
  <c r="T633" i="5"/>
  <c r="S634" i="5"/>
  <c r="T634" i="5"/>
  <c r="S635" i="5"/>
  <c r="T635" i="5"/>
  <c r="S636" i="5"/>
  <c r="T636" i="5"/>
  <c r="S637" i="5"/>
  <c r="T637" i="5"/>
  <c r="S638" i="5"/>
  <c r="T638" i="5"/>
  <c r="S639" i="5"/>
  <c r="T639" i="5"/>
  <c r="S640" i="5"/>
  <c r="T640" i="5"/>
  <c r="S641" i="5"/>
  <c r="T641" i="5"/>
  <c r="S642" i="5"/>
  <c r="T642" i="5"/>
  <c r="S643" i="5"/>
  <c r="T643" i="5"/>
  <c r="S644" i="5"/>
  <c r="T644" i="5"/>
  <c r="S645" i="5"/>
  <c r="T645" i="5"/>
  <c r="S646" i="5"/>
  <c r="T646" i="5"/>
  <c r="S647" i="5"/>
  <c r="T647" i="5"/>
  <c r="S648" i="5"/>
  <c r="T648" i="5"/>
  <c r="S649" i="5"/>
  <c r="T649" i="5"/>
  <c r="S650" i="5"/>
  <c r="T650" i="5"/>
  <c r="S651" i="5"/>
  <c r="T651" i="5"/>
  <c r="S652" i="5"/>
  <c r="T652" i="5"/>
  <c r="S653" i="5"/>
  <c r="T653" i="5"/>
  <c r="S654" i="5"/>
  <c r="T654" i="5"/>
  <c r="S655" i="5"/>
  <c r="T655" i="5"/>
  <c r="S656" i="5"/>
  <c r="T656" i="5"/>
  <c r="S657" i="5"/>
  <c r="T657" i="5"/>
  <c r="S658" i="5"/>
  <c r="T658" i="5"/>
  <c r="S659" i="5"/>
  <c r="T659" i="5"/>
  <c r="S660" i="5"/>
  <c r="T660" i="5"/>
  <c r="S661" i="5"/>
  <c r="T661" i="5"/>
  <c r="S662" i="5"/>
  <c r="T662" i="5"/>
  <c r="S663" i="5"/>
  <c r="T663" i="5"/>
  <c r="S664" i="5"/>
  <c r="T664" i="5"/>
  <c r="S665" i="5"/>
  <c r="T665" i="5"/>
  <c r="S666" i="5"/>
  <c r="T666" i="5"/>
  <c r="S667" i="5"/>
  <c r="T667" i="5"/>
  <c r="S668" i="5"/>
  <c r="T668" i="5"/>
  <c r="S669" i="5"/>
  <c r="T669" i="5"/>
  <c r="S670" i="5"/>
  <c r="T670" i="5"/>
  <c r="S671" i="5"/>
  <c r="T671" i="5"/>
  <c r="S672" i="5"/>
  <c r="T672" i="5"/>
  <c r="S673" i="5"/>
  <c r="T673" i="5"/>
  <c r="S674" i="5"/>
  <c r="T674" i="5"/>
  <c r="S675" i="5"/>
  <c r="T675" i="5"/>
  <c r="S676" i="5"/>
  <c r="T676" i="5"/>
  <c r="S677" i="5"/>
  <c r="T677" i="5"/>
  <c r="S678" i="5"/>
  <c r="T678" i="5"/>
  <c r="S679" i="5"/>
  <c r="T679" i="5"/>
  <c r="S680" i="5"/>
  <c r="T680" i="5"/>
  <c r="S681" i="5"/>
  <c r="T681" i="5"/>
  <c r="S682" i="5"/>
  <c r="T682" i="5"/>
  <c r="S683" i="5"/>
  <c r="T683" i="5"/>
  <c r="S684" i="5"/>
  <c r="T684" i="5"/>
  <c r="S685" i="5"/>
  <c r="T685" i="5"/>
  <c r="S686" i="5"/>
  <c r="T686" i="5"/>
  <c r="S687" i="5"/>
  <c r="T687" i="5"/>
  <c r="S688" i="5"/>
  <c r="T688" i="5"/>
  <c r="S689" i="5"/>
  <c r="T689" i="5"/>
  <c r="S690" i="5"/>
  <c r="T690" i="5"/>
  <c r="S691" i="5"/>
  <c r="T691" i="5"/>
  <c r="S692" i="5"/>
  <c r="T692" i="5"/>
  <c r="S693" i="5"/>
  <c r="T693" i="5"/>
  <c r="S694" i="5"/>
  <c r="T694" i="5"/>
  <c r="S695" i="5"/>
  <c r="T695" i="5"/>
  <c r="S696" i="5"/>
  <c r="T696" i="5"/>
  <c r="S697" i="5"/>
  <c r="T697" i="5"/>
  <c r="S698" i="5"/>
  <c r="T698" i="5"/>
  <c r="S699" i="5"/>
  <c r="T699" i="5"/>
  <c r="S700" i="5"/>
  <c r="T700" i="5"/>
  <c r="S701" i="5"/>
  <c r="T701" i="5"/>
  <c r="S702" i="5"/>
  <c r="T702" i="5"/>
  <c r="S703" i="5"/>
  <c r="T703" i="5"/>
  <c r="S704" i="5"/>
  <c r="T704" i="5"/>
  <c r="S705" i="5"/>
  <c r="T705" i="5"/>
  <c r="S706" i="5"/>
  <c r="T706" i="5"/>
  <c r="S707" i="5"/>
  <c r="T707" i="5"/>
  <c r="S708" i="5"/>
  <c r="T708" i="5"/>
  <c r="S709" i="5"/>
  <c r="T709" i="5"/>
  <c r="S710" i="5"/>
  <c r="T710" i="5"/>
  <c r="S711" i="5"/>
  <c r="T711" i="5"/>
  <c r="S712" i="5"/>
  <c r="T712" i="5"/>
  <c r="S713" i="5"/>
  <c r="T713" i="5"/>
  <c r="S714" i="5"/>
  <c r="T714" i="5"/>
  <c r="S715" i="5"/>
  <c r="T715" i="5"/>
  <c r="S716" i="5"/>
  <c r="T716" i="5"/>
  <c r="S717" i="5"/>
  <c r="T717" i="5"/>
  <c r="S718" i="5"/>
  <c r="T718" i="5"/>
  <c r="S719" i="5"/>
  <c r="T719" i="5"/>
  <c r="S720" i="5"/>
  <c r="T720" i="5"/>
  <c r="S721" i="5"/>
  <c r="T721" i="5"/>
  <c r="S722" i="5"/>
  <c r="T722" i="5"/>
  <c r="S723" i="5"/>
  <c r="T723" i="5"/>
  <c r="S724" i="5"/>
  <c r="T724" i="5"/>
  <c r="S725" i="5"/>
  <c r="T725" i="5"/>
  <c r="S726" i="5"/>
  <c r="T726" i="5"/>
  <c r="S727" i="5"/>
  <c r="T727" i="5"/>
  <c r="S728" i="5"/>
  <c r="T728" i="5"/>
  <c r="S729" i="5"/>
  <c r="T729" i="5"/>
  <c r="S730" i="5"/>
  <c r="T730" i="5"/>
  <c r="S731" i="5"/>
  <c r="T731" i="5"/>
  <c r="S732" i="5"/>
  <c r="T732" i="5"/>
  <c r="S733" i="5"/>
  <c r="T733" i="5"/>
  <c r="S734" i="5"/>
  <c r="T734" i="5"/>
  <c r="S735" i="5"/>
  <c r="T735" i="5"/>
  <c r="S736" i="5"/>
  <c r="T736" i="5"/>
  <c r="S737" i="5"/>
  <c r="T737" i="5"/>
  <c r="S738" i="5"/>
  <c r="T738" i="5"/>
  <c r="S739" i="5"/>
  <c r="T739" i="5"/>
  <c r="S740" i="5"/>
  <c r="T740" i="5"/>
  <c r="S741" i="5"/>
  <c r="T741" i="5"/>
  <c r="S742" i="5"/>
  <c r="T742" i="5"/>
  <c r="S743" i="5"/>
  <c r="T743" i="5"/>
  <c r="S744" i="5"/>
  <c r="T744" i="5"/>
  <c r="S745" i="5"/>
  <c r="T745" i="5"/>
  <c r="S746" i="5"/>
  <c r="T746" i="5"/>
  <c r="S747" i="5"/>
  <c r="T747" i="5"/>
  <c r="S748" i="5"/>
  <c r="T748" i="5"/>
  <c r="S749" i="5"/>
  <c r="T749" i="5"/>
  <c r="S750" i="5"/>
  <c r="T750" i="5"/>
  <c r="S751" i="5"/>
  <c r="T751" i="5"/>
  <c r="S752" i="5"/>
  <c r="T752" i="5"/>
  <c r="S753" i="5"/>
  <c r="T753" i="5"/>
  <c r="S754" i="5"/>
  <c r="T754" i="5"/>
  <c r="S755" i="5"/>
  <c r="T755" i="5"/>
  <c r="S756" i="5"/>
  <c r="T756" i="5"/>
  <c r="S757" i="5"/>
  <c r="T757" i="5"/>
  <c r="S758" i="5"/>
  <c r="T758" i="5"/>
  <c r="S759" i="5"/>
  <c r="T759" i="5"/>
  <c r="S760" i="5"/>
  <c r="T760" i="5"/>
  <c r="S761" i="5"/>
  <c r="T761" i="5"/>
  <c r="S762" i="5"/>
  <c r="T762" i="5"/>
  <c r="S763" i="5"/>
  <c r="T763" i="5"/>
  <c r="S764" i="5"/>
  <c r="T764" i="5"/>
  <c r="S765" i="5"/>
  <c r="T765" i="5"/>
  <c r="S766" i="5"/>
  <c r="T766" i="5"/>
  <c r="S767" i="5"/>
  <c r="T767" i="5"/>
  <c r="S768" i="5"/>
  <c r="T768" i="5"/>
  <c r="S769" i="5"/>
  <c r="T769" i="5"/>
  <c r="S770" i="5"/>
  <c r="T770" i="5"/>
  <c r="S771" i="5"/>
  <c r="T771" i="5"/>
  <c r="S772" i="5"/>
  <c r="T772" i="5"/>
  <c r="S773" i="5"/>
  <c r="T773" i="5"/>
  <c r="S774" i="5"/>
  <c r="T774" i="5"/>
  <c r="S775" i="5"/>
  <c r="T775" i="5"/>
  <c r="S776" i="5"/>
  <c r="T776" i="5"/>
  <c r="S777" i="5"/>
  <c r="T777" i="5"/>
  <c r="S778" i="5"/>
  <c r="T778" i="5"/>
  <c r="S779" i="5"/>
  <c r="T779" i="5"/>
  <c r="S780" i="5"/>
  <c r="T780" i="5"/>
  <c r="S781" i="5"/>
  <c r="T781" i="5"/>
  <c r="S782" i="5"/>
  <c r="T782" i="5"/>
  <c r="S783" i="5"/>
  <c r="T783" i="5"/>
  <c r="S784" i="5"/>
  <c r="T784" i="5"/>
  <c r="S785" i="5"/>
  <c r="T785" i="5"/>
  <c r="S786" i="5"/>
  <c r="T786" i="5"/>
  <c r="S787" i="5"/>
  <c r="T787" i="5"/>
  <c r="S788" i="5"/>
  <c r="T788" i="5"/>
  <c r="S789" i="5"/>
  <c r="T789" i="5"/>
  <c r="S790" i="5"/>
  <c r="T790" i="5"/>
  <c r="S791" i="5"/>
  <c r="T791" i="5"/>
  <c r="S792" i="5"/>
  <c r="T792" i="5"/>
  <c r="S793" i="5"/>
  <c r="T793" i="5"/>
  <c r="S794" i="5"/>
  <c r="T794" i="5"/>
  <c r="S795" i="5"/>
  <c r="T795" i="5"/>
  <c r="S796" i="5"/>
  <c r="T796" i="5"/>
  <c r="S797" i="5"/>
  <c r="T797" i="5"/>
  <c r="S798" i="5"/>
  <c r="T798" i="5"/>
  <c r="S799" i="5"/>
  <c r="T799" i="5"/>
  <c r="S800" i="5"/>
  <c r="T800" i="5"/>
  <c r="S801" i="5"/>
  <c r="T801" i="5"/>
  <c r="S802" i="5"/>
  <c r="T802" i="5"/>
  <c r="S803" i="5"/>
  <c r="T803" i="5"/>
  <c r="S804" i="5"/>
  <c r="T804" i="5"/>
  <c r="S805" i="5"/>
  <c r="T805" i="5"/>
  <c r="S806" i="5"/>
  <c r="T806" i="5"/>
  <c r="S807" i="5"/>
  <c r="T807" i="5"/>
  <c r="S808" i="5"/>
  <c r="T808" i="5"/>
  <c r="S809" i="5"/>
  <c r="T809" i="5"/>
  <c r="S810" i="5"/>
  <c r="T810" i="5"/>
  <c r="S811" i="5"/>
  <c r="T811" i="5"/>
  <c r="S812" i="5"/>
  <c r="T812" i="5"/>
  <c r="S813" i="5"/>
  <c r="T813" i="5"/>
  <c r="S814" i="5"/>
  <c r="T814" i="5"/>
  <c r="S815" i="5"/>
  <c r="T815" i="5"/>
  <c r="S816" i="5"/>
  <c r="T816" i="5"/>
  <c r="S817" i="5"/>
  <c r="T817" i="5"/>
  <c r="S818" i="5"/>
  <c r="T818" i="5"/>
  <c r="S819" i="5"/>
  <c r="T819" i="5"/>
  <c r="S820" i="5"/>
  <c r="T820" i="5"/>
  <c r="S821" i="5"/>
  <c r="T821" i="5"/>
  <c r="S822" i="5"/>
  <c r="T822" i="5"/>
  <c r="S823" i="5"/>
  <c r="T823" i="5"/>
  <c r="S824" i="5"/>
  <c r="T824" i="5"/>
  <c r="S825" i="5"/>
  <c r="T825" i="5"/>
  <c r="S826" i="5"/>
  <c r="T826" i="5"/>
  <c r="S827" i="5"/>
  <c r="T827" i="5"/>
  <c r="S828" i="5"/>
  <c r="T828" i="5"/>
  <c r="S829" i="5"/>
  <c r="T829" i="5"/>
  <c r="S830" i="5"/>
  <c r="T830" i="5"/>
  <c r="S831" i="5"/>
  <c r="T831" i="5"/>
  <c r="S832" i="5"/>
  <c r="T832" i="5"/>
  <c r="S833" i="5"/>
  <c r="T833" i="5"/>
  <c r="S834" i="5"/>
  <c r="T834" i="5"/>
  <c r="S835" i="5"/>
  <c r="T835" i="5"/>
  <c r="S836" i="5"/>
  <c r="T836" i="5"/>
  <c r="S837" i="5"/>
  <c r="T837" i="5"/>
  <c r="S838" i="5"/>
  <c r="T838" i="5"/>
  <c r="S839" i="5"/>
  <c r="T839" i="5"/>
  <c r="S840" i="5"/>
  <c r="T840" i="5"/>
  <c r="S841" i="5"/>
  <c r="T841" i="5"/>
  <c r="S842" i="5"/>
  <c r="T842" i="5"/>
  <c r="S843" i="5"/>
  <c r="T843" i="5"/>
  <c r="S844" i="5"/>
  <c r="T844" i="5"/>
  <c r="S845" i="5"/>
  <c r="T845" i="5"/>
  <c r="S846" i="5"/>
  <c r="T846" i="5"/>
  <c r="S847" i="5"/>
  <c r="T847" i="5"/>
  <c r="S848" i="5"/>
  <c r="T848" i="5"/>
  <c r="S849" i="5"/>
  <c r="T849" i="5"/>
  <c r="S850" i="5"/>
  <c r="T850" i="5"/>
  <c r="S851" i="5"/>
  <c r="T851" i="5"/>
  <c r="S852" i="5"/>
  <c r="T852" i="5"/>
  <c r="S853" i="5"/>
  <c r="T853" i="5"/>
  <c r="S854" i="5"/>
  <c r="T854" i="5"/>
  <c r="S855" i="5"/>
  <c r="T855" i="5"/>
  <c r="S856" i="5"/>
  <c r="T856" i="5"/>
  <c r="S857" i="5"/>
  <c r="T857" i="5"/>
  <c r="S858" i="5"/>
  <c r="T858" i="5"/>
  <c r="S859" i="5"/>
  <c r="T859" i="5"/>
  <c r="S860" i="5"/>
  <c r="T860" i="5"/>
  <c r="S861" i="5"/>
  <c r="T861" i="5"/>
  <c r="S862" i="5"/>
  <c r="T862" i="5"/>
  <c r="S863" i="5"/>
  <c r="T863" i="5"/>
  <c r="S864" i="5"/>
  <c r="T864" i="5"/>
  <c r="S865" i="5"/>
  <c r="T865" i="5"/>
  <c r="S866" i="5"/>
  <c r="T866" i="5"/>
  <c r="S867" i="5"/>
  <c r="T867" i="5"/>
  <c r="S868" i="5"/>
  <c r="T868" i="5"/>
  <c r="S869" i="5"/>
  <c r="T869" i="5"/>
  <c r="S870" i="5"/>
  <c r="T870" i="5"/>
  <c r="S871" i="5"/>
  <c r="T871" i="5"/>
  <c r="S872" i="5"/>
  <c r="T872" i="5"/>
  <c r="S873" i="5"/>
  <c r="T873" i="5"/>
  <c r="S874" i="5"/>
  <c r="T874" i="5"/>
  <c r="S875" i="5"/>
  <c r="T875" i="5"/>
  <c r="S876" i="5"/>
  <c r="T876" i="5"/>
  <c r="S877" i="5"/>
  <c r="T877" i="5"/>
  <c r="S878" i="5"/>
  <c r="T878" i="5"/>
  <c r="S879" i="5"/>
  <c r="T879" i="5"/>
  <c r="S880" i="5"/>
  <c r="T880" i="5"/>
  <c r="S881" i="5"/>
  <c r="T881" i="5"/>
  <c r="S882" i="5"/>
  <c r="T882" i="5"/>
  <c r="S883" i="5"/>
  <c r="T883" i="5"/>
  <c r="S884" i="5"/>
  <c r="T884" i="5"/>
  <c r="S885" i="5"/>
  <c r="T885" i="5"/>
  <c r="S886" i="5"/>
  <c r="T886" i="5"/>
  <c r="S887" i="5"/>
  <c r="T887" i="5"/>
  <c r="S888" i="5"/>
  <c r="T888" i="5"/>
  <c r="S889" i="5"/>
  <c r="T889" i="5"/>
  <c r="S890" i="5"/>
  <c r="T890" i="5"/>
  <c r="S891" i="5"/>
  <c r="T891" i="5"/>
  <c r="S892" i="5"/>
  <c r="T892" i="5"/>
  <c r="S893" i="5"/>
  <c r="T893" i="5"/>
  <c r="S894" i="5"/>
  <c r="T894" i="5"/>
  <c r="S895" i="5"/>
  <c r="T895" i="5"/>
  <c r="S896" i="5"/>
  <c r="T896" i="5"/>
  <c r="S897" i="5"/>
  <c r="T897" i="5"/>
  <c r="S898" i="5"/>
  <c r="T898" i="5"/>
  <c r="S899" i="5"/>
  <c r="T899" i="5"/>
  <c r="S900" i="5"/>
  <c r="T900" i="5"/>
  <c r="S901" i="5"/>
  <c r="T901" i="5"/>
  <c r="S902" i="5"/>
  <c r="T902" i="5"/>
  <c r="S903" i="5"/>
  <c r="T903" i="5"/>
  <c r="S904" i="5"/>
  <c r="T904" i="5"/>
  <c r="S905" i="5"/>
  <c r="T905" i="5"/>
  <c r="S906" i="5"/>
  <c r="T906" i="5"/>
  <c r="S907" i="5"/>
  <c r="T907" i="5"/>
  <c r="S908" i="5"/>
  <c r="T908" i="5"/>
  <c r="S909" i="5"/>
  <c r="T909" i="5"/>
  <c r="S910" i="5"/>
  <c r="T910" i="5"/>
  <c r="S911" i="5"/>
  <c r="T911" i="5"/>
  <c r="S912" i="5"/>
  <c r="T912" i="5"/>
  <c r="S913" i="5"/>
  <c r="T913" i="5"/>
  <c r="S914" i="5"/>
  <c r="T914" i="5"/>
  <c r="S915" i="5"/>
  <c r="T915" i="5"/>
  <c r="S916" i="5"/>
  <c r="T916" i="5"/>
  <c r="S917" i="5"/>
  <c r="T917" i="5"/>
  <c r="S918" i="5"/>
  <c r="T918" i="5"/>
  <c r="S919" i="5"/>
  <c r="T919" i="5"/>
  <c r="S920" i="5"/>
  <c r="T920" i="5"/>
  <c r="S921" i="5"/>
  <c r="T921" i="5"/>
  <c r="S922" i="5"/>
  <c r="T922" i="5"/>
  <c r="S923" i="5"/>
  <c r="T923" i="5"/>
  <c r="S924" i="5"/>
  <c r="T924" i="5"/>
  <c r="S925" i="5"/>
  <c r="T925" i="5"/>
  <c r="S926" i="5"/>
  <c r="T926" i="5"/>
  <c r="S927" i="5"/>
  <c r="T927" i="5"/>
  <c r="S928" i="5"/>
  <c r="T928" i="5"/>
  <c r="S929" i="5"/>
  <c r="T929" i="5"/>
  <c r="S930" i="5"/>
  <c r="T930" i="5"/>
  <c r="S931" i="5"/>
  <c r="T931" i="5"/>
  <c r="S932" i="5"/>
  <c r="T932" i="5"/>
  <c r="S933" i="5"/>
  <c r="T933" i="5"/>
  <c r="S934" i="5"/>
  <c r="T934" i="5"/>
  <c r="S935" i="5"/>
  <c r="T935" i="5"/>
  <c r="S936" i="5"/>
  <c r="T936" i="5"/>
  <c r="S937" i="5"/>
  <c r="T937" i="5"/>
  <c r="S938" i="5"/>
  <c r="T938" i="5"/>
  <c r="S939" i="5"/>
  <c r="T939" i="5"/>
  <c r="S940" i="5"/>
  <c r="T940" i="5"/>
  <c r="S941" i="5"/>
  <c r="T941" i="5"/>
  <c r="S942" i="5"/>
  <c r="T942" i="5"/>
  <c r="S943" i="5"/>
  <c r="T943" i="5"/>
  <c r="S944" i="5"/>
  <c r="T944" i="5"/>
  <c r="S945" i="5"/>
  <c r="T945" i="5"/>
  <c r="S946" i="5"/>
  <c r="T946" i="5"/>
  <c r="S947" i="5"/>
  <c r="T947" i="5"/>
  <c r="S948" i="5"/>
  <c r="T948" i="5"/>
  <c r="S949" i="5"/>
  <c r="T949" i="5"/>
  <c r="S950" i="5"/>
  <c r="T950" i="5"/>
  <c r="S951" i="5"/>
  <c r="T951" i="5"/>
  <c r="S952" i="5"/>
  <c r="T952" i="5"/>
  <c r="S953" i="5"/>
  <c r="T953" i="5"/>
  <c r="S954" i="5"/>
  <c r="T954" i="5"/>
  <c r="S955" i="5"/>
  <c r="T955" i="5"/>
  <c r="S956" i="5"/>
  <c r="T956" i="5"/>
  <c r="S957" i="5"/>
  <c r="T957" i="5"/>
  <c r="S958" i="5"/>
  <c r="T958" i="5"/>
  <c r="S959" i="5"/>
  <c r="T959" i="5"/>
  <c r="S960" i="5"/>
  <c r="T960" i="5"/>
  <c r="S961" i="5"/>
  <c r="T961" i="5"/>
  <c r="S962" i="5"/>
  <c r="T962" i="5"/>
  <c r="S963" i="5"/>
  <c r="T963" i="5"/>
  <c r="S964" i="5"/>
  <c r="T964" i="5"/>
  <c r="S965" i="5"/>
  <c r="T965" i="5"/>
  <c r="S966" i="5"/>
  <c r="T966" i="5"/>
  <c r="S967" i="5"/>
  <c r="T967" i="5"/>
  <c r="S968" i="5"/>
  <c r="T968" i="5"/>
  <c r="S969" i="5"/>
  <c r="T969" i="5"/>
  <c r="S970" i="5"/>
  <c r="T970" i="5"/>
  <c r="S971" i="5"/>
  <c r="T971" i="5"/>
  <c r="S972" i="5"/>
  <c r="T972" i="5"/>
  <c r="S973" i="5"/>
  <c r="T973" i="5"/>
  <c r="S974" i="5"/>
  <c r="T974" i="5"/>
  <c r="S975" i="5"/>
  <c r="T975" i="5"/>
  <c r="S976" i="5"/>
  <c r="T976" i="5"/>
  <c r="S977" i="5"/>
  <c r="T977" i="5"/>
  <c r="S978" i="5"/>
  <c r="T978" i="5"/>
  <c r="S979" i="5"/>
  <c r="T979" i="5"/>
  <c r="S980" i="5"/>
  <c r="T980" i="5"/>
  <c r="S981" i="5"/>
  <c r="T981" i="5"/>
  <c r="S982" i="5"/>
  <c r="T982" i="5"/>
  <c r="S983" i="5"/>
  <c r="T983" i="5"/>
  <c r="S984" i="5"/>
  <c r="T984" i="5"/>
  <c r="S985" i="5"/>
  <c r="T985" i="5"/>
  <c r="S986" i="5"/>
  <c r="T986" i="5"/>
  <c r="S987" i="5"/>
  <c r="T987" i="5"/>
  <c r="S988" i="5"/>
  <c r="T988" i="5"/>
  <c r="S989" i="5"/>
  <c r="T989" i="5"/>
  <c r="S990" i="5"/>
  <c r="T990" i="5"/>
  <c r="S991" i="5"/>
  <c r="T991" i="5"/>
  <c r="S992" i="5"/>
  <c r="T992" i="5"/>
  <c r="S993" i="5"/>
  <c r="T993" i="5"/>
  <c r="S994" i="5"/>
  <c r="T994" i="5"/>
  <c r="S995" i="5"/>
  <c r="T995" i="5"/>
  <c r="S996" i="5"/>
  <c r="T996" i="5"/>
  <c r="S997" i="5"/>
  <c r="T997" i="5"/>
  <c r="S998" i="5"/>
  <c r="T998" i="5"/>
  <c r="S999" i="5"/>
  <c r="T999" i="5"/>
  <c r="S1000" i="5"/>
  <c r="T1000" i="5"/>
  <c r="S1001" i="5"/>
  <c r="T1001" i="5"/>
  <c r="S1002" i="5"/>
  <c r="T1002" i="5"/>
  <c r="S1003" i="5"/>
  <c r="T1003" i="5"/>
  <c r="S1004" i="5"/>
  <c r="T1004" i="5"/>
  <c r="S1005" i="5"/>
  <c r="T1005" i="5"/>
  <c r="S1006" i="5"/>
  <c r="T1006" i="5"/>
  <c r="S1007" i="5"/>
  <c r="T1007" i="5"/>
  <c r="S1008" i="5"/>
  <c r="T1008" i="5"/>
  <c r="S1009" i="5"/>
  <c r="T1009" i="5"/>
  <c r="S1010" i="5"/>
  <c r="T1010" i="5"/>
  <c r="S1011" i="5"/>
  <c r="T1011" i="5"/>
  <c r="S1012" i="5"/>
  <c r="T1012" i="5"/>
  <c r="S1013" i="5"/>
  <c r="T1013" i="5"/>
  <c r="S1014" i="5"/>
  <c r="T1014" i="5"/>
  <c r="S1015" i="5"/>
  <c r="T1015" i="5"/>
  <c r="S1016" i="5"/>
  <c r="T1016" i="5"/>
  <c r="S1017" i="5"/>
  <c r="T1017" i="5"/>
  <c r="S1018" i="5"/>
  <c r="T1018" i="5"/>
  <c r="S1019" i="5"/>
  <c r="T1019" i="5"/>
  <c r="S1020" i="5"/>
  <c r="T1020" i="5"/>
  <c r="S1021" i="5"/>
  <c r="T1021" i="5"/>
  <c r="S1022" i="5"/>
  <c r="T1022" i="5"/>
  <c r="S1023" i="5"/>
  <c r="T1023" i="5"/>
  <c r="S1024" i="5"/>
  <c r="T1024" i="5"/>
  <c r="S1025" i="5"/>
  <c r="T1025" i="5"/>
  <c r="S1026" i="5"/>
  <c r="T1026" i="5"/>
  <c r="S1027" i="5"/>
  <c r="T1027" i="5"/>
  <c r="S1028" i="5"/>
  <c r="T1028" i="5"/>
  <c r="S1029" i="5"/>
  <c r="T1029" i="5"/>
  <c r="S1030" i="5"/>
  <c r="T1030" i="5"/>
  <c r="S1031" i="5"/>
  <c r="T1031" i="5"/>
  <c r="S1032" i="5"/>
  <c r="T1032" i="5"/>
  <c r="S1033" i="5"/>
  <c r="T1033" i="5"/>
  <c r="S1034" i="5"/>
  <c r="T1034" i="5"/>
  <c r="S1035" i="5"/>
  <c r="T1035" i="5"/>
  <c r="S1036" i="5"/>
  <c r="T1036" i="5"/>
  <c r="S1037" i="5"/>
  <c r="T1037" i="5"/>
  <c r="S1038" i="5"/>
  <c r="T1038" i="5"/>
  <c r="S1039" i="5"/>
  <c r="T1039" i="5"/>
  <c r="S1040" i="5"/>
  <c r="T1040" i="5"/>
  <c r="S1041" i="5"/>
  <c r="T1041" i="5"/>
  <c r="S1042" i="5"/>
  <c r="T1042" i="5"/>
  <c r="S1043" i="5"/>
  <c r="T1043" i="5"/>
  <c r="S1044" i="5"/>
  <c r="T1044" i="5"/>
  <c r="S1045" i="5"/>
  <c r="T1045" i="5"/>
  <c r="S1046" i="5"/>
  <c r="T1046" i="5"/>
  <c r="S1047" i="5"/>
  <c r="T1047" i="5"/>
  <c r="S1053" i="5"/>
  <c r="T1053" i="5"/>
  <c r="S1054" i="5"/>
  <c r="T1054" i="5"/>
  <c r="S1055" i="5"/>
  <c r="T1055" i="5"/>
  <c r="S1056" i="5"/>
  <c r="T1056" i="5"/>
  <c r="S1057" i="5"/>
  <c r="T1057" i="5"/>
  <c r="S1058" i="5"/>
  <c r="T1058" i="5"/>
  <c r="S1059" i="5"/>
  <c r="T1059" i="5"/>
  <c r="S1060" i="5"/>
  <c r="T1060" i="5"/>
  <c r="S1061" i="5"/>
  <c r="T1061" i="5"/>
  <c r="S1063" i="5"/>
  <c r="T1063" i="5"/>
  <c r="S1064" i="5"/>
  <c r="T1064" i="5"/>
  <c r="S1065" i="5"/>
  <c r="T1065" i="5"/>
  <c r="S1066" i="5"/>
  <c r="T1066" i="5"/>
  <c r="S1067" i="5"/>
  <c r="T1067" i="5"/>
  <c r="S1068" i="5"/>
  <c r="T1068" i="5"/>
  <c r="S1069" i="5"/>
  <c r="T1069" i="5"/>
  <c r="S1070" i="5"/>
  <c r="T1070" i="5"/>
  <c r="M56" i="7" l="1"/>
  <c r="M52" i="7"/>
  <c r="M44" i="7"/>
  <c r="M46" i="7"/>
  <c r="M64" i="7"/>
  <c r="M45" i="7"/>
  <c r="M49" i="7"/>
  <c r="M60" i="7"/>
  <c r="M47" i="7"/>
  <c r="M54" i="7"/>
  <c r="M55" i="7"/>
  <c r="M50" i="7"/>
  <c r="M48" i="7"/>
  <c r="M58" i="7"/>
  <c r="M62" i="7"/>
  <c r="M63" i="7"/>
  <c r="M61" i="7"/>
  <c r="M53" i="7"/>
  <c r="M59" i="7"/>
  <c r="M51" i="7"/>
  <c r="M57" i="7"/>
  <c r="M119" i="8"/>
  <c r="M120" i="8"/>
  <c r="M122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H104" i="7"/>
  <c r="I104" i="7"/>
  <c r="H105" i="7"/>
  <c r="I105" i="7"/>
  <c r="H106" i="7"/>
  <c r="I106" i="7"/>
  <c r="H107" i="7"/>
  <c r="I107" i="7"/>
  <c r="H108" i="7"/>
  <c r="I108" i="7"/>
  <c r="H109" i="7"/>
  <c r="I10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41" i="7"/>
  <c r="I41" i="7"/>
  <c r="H42" i="7"/>
  <c r="I42" i="7"/>
  <c r="H43" i="7"/>
  <c r="I43" i="7"/>
  <c r="H7" i="7"/>
  <c r="I7" i="7"/>
  <c r="H8" i="7"/>
  <c r="I8" i="7"/>
  <c r="H9" i="7"/>
  <c r="I9" i="7"/>
  <c r="H10" i="7"/>
  <c r="I10" i="7"/>
  <c r="H11" i="7"/>
  <c r="I11" i="7"/>
  <c r="I12" i="7"/>
  <c r="I13" i="7"/>
  <c r="H14" i="7"/>
  <c r="I14" i="7"/>
  <c r="H15" i="7"/>
  <c r="I15" i="7"/>
  <c r="H16" i="7"/>
  <c r="I16" i="7"/>
  <c r="H17" i="7"/>
  <c r="I17" i="7"/>
  <c r="H18" i="7"/>
  <c r="I18" i="7"/>
  <c r="H19" i="7"/>
  <c r="I19" i="7"/>
  <c r="H20" i="7"/>
  <c r="I20" i="7"/>
  <c r="H23" i="7"/>
  <c r="I23" i="7"/>
  <c r="H25" i="7"/>
  <c r="I25" i="7"/>
  <c r="AD49" i="6"/>
  <c r="AD50" i="6"/>
  <c r="AD51" i="6"/>
  <c r="AC49" i="6"/>
  <c r="AC50" i="6"/>
  <c r="AC51" i="6"/>
  <c r="AA49" i="6"/>
  <c r="AA50" i="6"/>
  <c r="AA51" i="6"/>
  <c r="AA15" i="6"/>
  <c r="AA16" i="6"/>
  <c r="AA17" i="6"/>
  <c r="AA18" i="6"/>
  <c r="AA19" i="6"/>
  <c r="AA20" i="6"/>
  <c r="AA21" i="6"/>
  <c r="AA22" i="6"/>
  <c r="AA25" i="6"/>
  <c r="AA26" i="6"/>
  <c r="AA27" i="6"/>
  <c r="AA28" i="6"/>
  <c r="AA29" i="6"/>
  <c r="AA31" i="6"/>
  <c r="AA32" i="6"/>
  <c r="AA33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T49" i="6"/>
  <c r="Z49" i="6" s="1"/>
  <c r="U49" i="6"/>
  <c r="V49" i="6"/>
  <c r="T50" i="6"/>
  <c r="Z50" i="6" s="1"/>
  <c r="U50" i="6"/>
  <c r="V50" i="6"/>
  <c r="T51" i="6"/>
  <c r="Z51" i="6" s="1"/>
  <c r="U51" i="6"/>
  <c r="V51" i="6"/>
  <c r="U15" i="6"/>
  <c r="T16" i="6"/>
  <c r="Z16" i="6" s="1"/>
  <c r="U16" i="6"/>
  <c r="U17" i="6"/>
  <c r="T18" i="6"/>
  <c r="Z18" i="6" s="1"/>
  <c r="U18" i="6"/>
  <c r="T19" i="6"/>
  <c r="Z19" i="6" s="1"/>
  <c r="U19" i="6"/>
  <c r="U20" i="6"/>
  <c r="U21" i="6"/>
  <c r="U22" i="6"/>
  <c r="U25" i="6"/>
  <c r="T26" i="6"/>
  <c r="Z26" i="6" s="1"/>
  <c r="U26" i="6"/>
  <c r="T27" i="6"/>
  <c r="Z27" i="6" s="1"/>
  <c r="U27" i="6"/>
  <c r="T28" i="6"/>
  <c r="Z28" i="6" s="1"/>
  <c r="U28" i="6"/>
  <c r="U29" i="6"/>
  <c r="T31" i="6"/>
  <c r="Z31" i="6" s="1"/>
  <c r="U31" i="6"/>
  <c r="V31" i="6"/>
  <c r="T32" i="6"/>
  <c r="Z32" i="6" s="1"/>
  <c r="U32" i="6"/>
  <c r="V32" i="6"/>
  <c r="T33" i="6"/>
  <c r="Z33" i="6" s="1"/>
  <c r="U33" i="6"/>
  <c r="V33" i="6"/>
  <c r="T36" i="6"/>
  <c r="Z36" i="6" s="1"/>
  <c r="U36" i="6"/>
  <c r="V36" i="6"/>
  <c r="T37" i="6"/>
  <c r="Z37" i="6" s="1"/>
  <c r="U37" i="6"/>
  <c r="V37" i="6"/>
  <c r="T38" i="6"/>
  <c r="Z38" i="6" s="1"/>
  <c r="U38" i="6"/>
  <c r="V38" i="6"/>
  <c r="T39" i="6"/>
  <c r="Z39" i="6" s="1"/>
  <c r="U39" i="6"/>
  <c r="V39" i="6"/>
  <c r="T40" i="6"/>
  <c r="Z40" i="6" s="1"/>
  <c r="U40" i="6"/>
  <c r="V40" i="6"/>
  <c r="T41" i="6"/>
  <c r="Z41" i="6" s="1"/>
  <c r="U41" i="6"/>
  <c r="V41" i="6"/>
  <c r="T42" i="6"/>
  <c r="Z42" i="6" s="1"/>
  <c r="U42" i="6"/>
  <c r="V42" i="6"/>
  <c r="T43" i="6"/>
  <c r="Z43" i="6" s="1"/>
  <c r="U43" i="6"/>
  <c r="V43" i="6"/>
  <c r="T44" i="6"/>
  <c r="Z44" i="6" s="1"/>
  <c r="U44" i="6"/>
  <c r="V44" i="6"/>
  <c r="T45" i="6"/>
  <c r="Z45" i="6" s="1"/>
  <c r="U45" i="6"/>
  <c r="V45" i="6"/>
  <c r="T46" i="6"/>
  <c r="Z46" i="6" s="1"/>
  <c r="U46" i="6"/>
  <c r="V46" i="6"/>
  <c r="T47" i="6"/>
  <c r="Z47" i="6" s="1"/>
  <c r="U47" i="6"/>
  <c r="V47" i="6"/>
  <c r="T48" i="6"/>
  <c r="Z48" i="6" s="1"/>
  <c r="U48" i="6"/>
  <c r="V48" i="6"/>
  <c r="T14" i="6"/>
  <c r="G49" i="6"/>
  <c r="Y49" i="6" s="1"/>
  <c r="AB49" i="6" s="1"/>
  <c r="G50" i="6"/>
  <c r="G51" i="6"/>
  <c r="G13" i="6"/>
  <c r="G14" i="6"/>
  <c r="W14" i="6" s="1"/>
  <c r="W22" i="5" s="1"/>
  <c r="G15" i="6"/>
  <c r="Y15" i="6" s="1"/>
  <c r="G16" i="6"/>
  <c r="G17" i="6"/>
  <c r="G18" i="6"/>
  <c r="Y18" i="6" s="1"/>
  <c r="G19" i="6"/>
  <c r="Y19" i="6" s="1"/>
  <c r="G20" i="6"/>
  <c r="G21" i="6"/>
  <c r="G22" i="6"/>
  <c r="Y22" i="6" s="1"/>
  <c r="Y25" i="6"/>
  <c r="G26" i="6"/>
  <c r="G27" i="6"/>
  <c r="G28" i="6"/>
  <c r="Y28" i="6" s="1"/>
  <c r="G29" i="6"/>
  <c r="Y29" i="6" s="1"/>
  <c r="G31" i="6"/>
  <c r="G32" i="6"/>
  <c r="Y32" i="6" s="1"/>
  <c r="G33" i="6"/>
  <c r="Y33" i="6" s="1"/>
  <c r="G36" i="6"/>
  <c r="Y36" i="6" s="1"/>
  <c r="G37" i="6"/>
  <c r="Y37" i="6" s="1"/>
  <c r="G38" i="6"/>
  <c r="G39" i="6"/>
  <c r="G40" i="6"/>
  <c r="Y40" i="6" s="1"/>
  <c r="G41" i="6"/>
  <c r="Y41" i="6" s="1"/>
  <c r="AB41" i="6" s="1"/>
  <c r="G42" i="6"/>
  <c r="G43" i="6"/>
  <c r="Y43" i="6" s="1"/>
  <c r="AB43" i="6" s="1"/>
  <c r="G44" i="6"/>
  <c r="G45" i="6"/>
  <c r="Y45" i="6" s="1"/>
  <c r="AB45" i="6" s="1"/>
  <c r="G46" i="6"/>
  <c r="Y46" i="6" s="1"/>
  <c r="AB46" i="6" s="1"/>
  <c r="G47" i="6"/>
  <c r="G48" i="6"/>
  <c r="P4" i="46" l="1"/>
  <c r="P6" i="46" s="1"/>
  <c r="O4" i="46"/>
  <c r="O6" i="46" s="1"/>
  <c r="AB28" i="6"/>
  <c r="U105" i="5" s="1"/>
  <c r="V105" i="5" s="1"/>
  <c r="AB19" i="6"/>
  <c r="AB18" i="6"/>
  <c r="AB40" i="6"/>
  <c r="AB33" i="6"/>
  <c r="AB37" i="6"/>
  <c r="AB36" i="6"/>
  <c r="AB32" i="6"/>
  <c r="J105" i="7"/>
  <c r="X43" i="6"/>
  <c r="J25" i="7"/>
  <c r="J20" i="7"/>
  <c r="K18" i="7"/>
  <c r="J16" i="7"/>
  <c r="J14" i="7"/>
  <c r="J13" i="7"/>
  <c r="J10" i="7"/>
  <c r="J8" i="7"/>
  <c r="J43" i="7"/>
  <c r="K41" i="7"/>
  <c r="X40" i="6"/>
  <c r="X32" i="6"/>
  <c r="J23" i="7"/>
  <c r="J19" i="7"/>
  <c r="J17" i="7"/>
  <c r="J15" i="7"/>
  <c r="J12" i="7"/>
  <c r="J11" i="7"/>
  <c r="J9" i="7"/>
  <c r="J7" i="7"/>
  <c r="J107" i="7"/>
  <c r="X48" i="6"/>
  <c r="X44" i="6"/>
  <c r="X49" i="6"/>
  <c r="J42" i="7"/>
  <c r="X39" i="6"/>
  <c r="X31" i="6"/>
  <c r="J41" i="7"/>
  <c r="J86" i="7"/>
  <c r="J84" i="7"/>
  <c r="J82" i="7"/>
  <c r="J108" i="7"/>
  <c r="J106" i="7"/>
  <c r="J104" i="7"/>
  <c r="J87" i="7"/>
  <c r="J85" i="7"/>
  <c r="J83" i="7"/>
  <c r="J81" i="7"/>
  <c r="J109" i="7"/>
  <c r="X47" i="6"/>
  <c r="X41" i="6"/>
  <c r="X33" i="6"/>
  <c r="X38" i="6"/>
  <c r="K23" i="7"/>
  <c r="K19" i="7"/>
  <c r="K17" i="7"/>
  <c r="K15" i="7"/>
  <c r="K12" i="7"/>
  <c r="K11" i="7"/>
  <c r="K9" i="7"/>
  <c r="K7" i="7"/>
  <c r="K43" i="7"/>
  <c r="K86" i="7"/>
  <c r="K84" i="7"/>
  <c r="K82" i="7"/>
  <c r="K109" i="7"/>
  <c r="K107" i="7"/>
  <c r="K105" i="7"/>
  <c r="K25" i="7"/>
  <c r="K20" i="7"/>
  <c r="K16" i="7"/>
  <c r="K14" i="7"/>
  <c r="K13" i="7"/>
  <c r="K10" i="7"/>
  <c r="K8" i="7"/>
  <c r="K42" i="7"/>
  <c r="K87" i="7"/>
  <c r="K85" i="7"/>
  <c r="K83" i="7"/>
  <c r="K81" i="7"/>
  <c r="K108" i="7"/>
  <c r="K106" i="7"/>
  <c r="K104" i="7"/>
  <c r="J18" i="7"/>
  <c r="Y48" i="6"/>
  <c r="AB48" i="6" s="1"/>
  <c r="W48" i="6"/>
  <c r="Y38" i="6"/>
  <c r="AB38" i="6" s="1"/>
  <c r="W38" i="6"/>
  <c r="Y20" i="6"/>
  <c r="W20" i="6"/>
  <c r="W28" i="5" s="1"/>
  <c r="Y44" i="6"/>
  <c r="AB44" i="6" s="1"/>
  <c r="W44" i="6"/>
  <c r="Y42" i="6"/>
  <c r="AB42" i="6" s="1"/>
  <c r="W42" i="6"/>
  <c r="Y26" i="6"/>
  <c r="AB26" i="6" s="1"/>
  <c r="U103" i="5" s="1"/>
  <c r="V103" i="5" s="1"/>
  <c r="W26" i="6"/>
  <c r="Y16" i="6"/>
  <c r="AB16" i="6" s="1"/>
  <c r="U41" i="5" s="1"/>
  <c r="V41" i="5" s="1"/>
  <c r="W16" i="6"/>
  <c r="Y51" i="6"/>
  <c r="AB51" i="6" s="1"/>
  <c r="W51" i="6"/>
  <c r="W46" i="6"/>
  <c r="Y50" i="6"/>
  <c r="AB50" i="6" s="1"/>
  <c r="W50" i="6"/>
  <c r="W43" i="6"/>
  <c r="Y47" i="6"/>
  <c r="AB47" i="6" s="1"/>
  <c r="W47" i="6"/>
  <c r="Y39" i="6"/>
  <c r="AB39" i="6" s="1"/>
  <c r="W39" i="6"/>
  <c r="Y31" i="6"/>
  <c r="AB31" i="6" s="1"/>
  <c r="W31" i="6"/>
  <c r="Y27" i="6"/>
  <c r="AB27" i="6" s="1"/>
  <c r="W27" i="6"/>
  <c r="W104" i="5" s="1"/>
  <c r="Y21" i="6"/>
  <c r="W21" i="6"/>
  <c r="Y17" i="6"/>
  <c r="W17" i="6"/>
  <c r="W27" i="5" s="1"/>
  <c r="X45" i="6"/>
  <c r="X37" i="6"/>
  <c r="W36" i="6"/>
  <c r="W28" i="6"/>
  <c r="W105" i="5" s="1"/>
  <c r="W15" i="6"/>
  <c r="W37" i="6"/>
  <c r="W29" i="6"/>
  <c r="W18" i="6"/>
  <c r="X46" i="6"/>
  <c r="W45" i="6"/>
  <c r="W40" i="6"/>
  <c r="W32" i="6"/>
  <c r="W22" i="6"/>
  <c r="W19" i="6"/>
  <c r="X42" i="6"/>
  <c r="W41" i="6"/>
  <c r="X36" i="6"/>
  <c r="W33" i="6"/>
  <c r="W25" i="6"/>
  <c r="W102" i="5" s="1"/>
  <c r="X51" i="6"/>
  <c r="X50" i="6"/>
  <c r="W49" i="6"/>
  <c r="W46" i="5" l="1"/>
  <c r="W106" i="5"/>
  <c r="W47" i="5"/>
  <c r="W35" i="5"/>
  <c r="U60" i="5"/>
  <c r="U104" i="5"/>
  <c r="V104" i="5" s="1"/>
  <c r="W44" i="5"/>
  <c r="W103" i="5"/>
  <c r="W60" i="5"/>
  <c r="W45" i="5"/>
  <c r="W21" i="5"/>
  <c r="W41" i="5"/>
  <c r="W40" i="5"/>
  <c r="W34" i="5"/>
  <c r="W11" i="5"/>
  <c r="W12" i="5"/>
  <c r="R4" i="46"/>
  <c r="R6" i="46" s="1"/>
  <c r="Q4" i="46"/>
  <c r="Q6" i="46" s="1"/>
  <c r="V60" i="5"/>
  <c r="W62" i="5"/>
  <c r="W38" i="5"/>
  <c r="W50" i="5"/>
  <c r="W33" i="5"/>
  <c r="W43" i="5"/>
  <c r="W20" i="5"/>
  <c r="W29" i="5"/>
  <c r="W10" i="5"/>
  <c r="W42" i="5"/>
  <c r="W30" i="5"/>
  <c r="W36" i="5"/>
  <c r="W37" i="5"/>
  <c r="W74" i="5"/>
  <c r="W67" i="5"/>
  <c r="W49" i="5"/>
  <c r="W48" i="5"/>
  <c r="W39" i="5"/>
  <c r="U20" i="5"/>
  <c r="V20" i="5" s="1"/>
  <c r="U43" i="5"/>
  <c r="V43" i="5" s="1"/>
  <c r="W9" i="5"/>
  <c r="V19" i="6"/>
  <c r="X48" i="5" l="1"/>
  <c r="V28" i="6"/>
  <c r="X28" i="6" s="1"/>
  <c r="X105" i="5" s="1"/>
  <c r="V27" i="6"/>
  <c r="X27" i="6" s="1"/>
  <c r="G31" i="42"/>
  <c r="G31" i="44"/>
  <c r="G76" i="44"/>
  <c r="G76" i="42"/>
  <c r="V15" i="6"/>
  <c r="X19" i="6"/>
  <c r="AB292" i="5"/>
  <c r="R292" i="5"/>
  <c r="B292" i="5"/>
  <c r="AB291" i="5"/>
  <c r="R291" i="5"/>
  <c r="B291" i="5"/>
  <c r="AB290" i="5"/>
  <c r="R290" i="5"/>
  <c r="B290" i="5"/>
  <c r="AB289" i="5"/>
  <c r="R289" i="5"/>
  <c r="B289" i="5"/>
  <c r="AB288" i="5"/>
  <c r="R288" i="5"/>
  <c r="B288" i="5"/>
  <c r="AB287" i="5"/>
  <c r="R287" i="5"/>
  <c r="B287" i="5"/>
  <c r="AB286" i="5"/>
  <c r="R286" i="5"/>
  <c r="B286" i="5"/>
  <c r="AB285" i="5"/>
  <c r="R285" i="5"/>
  <c r="B285" i="5"/>
  <c r="X45" i="5" l="1"/>
  <c r="X104" i="5"/>
  <c r="X60" i="5"/>
  <c r="X49" i="5"/>
  <c r="J31" i="44"/>
  <c r="I31" i="44"/>
  <c r="I31" i="42"/>
  <c r="J31" i="42"/>
  <c r="I76" i="44"/>
  <c r="I73" i="44" s="1"/>
  <c r="G73" i="44"/>
  <c r="J76" i="44"/>
  <c r="J73" i="44" s="1"/>
  <c r="J76" i="42"/>
  <c r="J73" i="42" s="1"/>
  <c r="I76" i="42"/>
  <c r="I73" i="42" s="1"/>
  <c r="G73" i="42"/>
  <c r="T15" i="6"/>
  <c r="H40" i="44"/>
  <c r="H40" i="42"/>
  <c r="H140" i="35"/>
  <c r="H141" i="35" s="1"/>
  <c r="K140" i="35"/>
  <c r="K141" i="35" s="1"/>
  <c r="L140" i="35"/>
  <c r="L141" i="35" s="1"/>
  <c r="N140" i="35"/>
  <c r="N141" i="35" s="1"/>
  <c r="I140" i="35"/>
  <c r="I141" i="35" s="1"/>
  <c r="J140" i="35"/>
  <c r="J141" i="35" s="1"/>
  <c r="M140" i="35"/>
  <c r="M141" i="35" s="1"/>
  <c r="A286" i="5"/>
  <c r="A287" i="5"/>
  <c r="A290" i="5"/>
  <c r="A292" i="5"/>
  <c r="A288" i="5"/>
  <c r="A291" i="5"/>
  <c r="A289" i="5"/>
  <c r="A285" i="5"/>
  <c r="M31" i="42" l="1"/>
  <c r="M31" i="44"/>
  <c r="M76" i="42"/>
  <c r="M76" i="44"/>
  <c r="M73" i="42"/>
  <c r="M73" i="44"/>
  <c r="T21" i="6"/>
  <c r="Z21" i="6" s="1"/>
  <c r="AB21" i="6" s="1"/>
  <c r="U33" i="5" s="1"/>
  <c r="V33" i="5" s="1"/>
  <c r="V21" i="6" s="1"/>
  <c r="T22" i="6"/>
  <c r="Z22" i="6" s="1"/>
  <c r="T25" i="6"/>
  <c r="Z25" i="6" s="1"/>
  <c r="Z15" i="6"/>
  <c r="AB15" i="6" s="1"/>
  <c r="X15" i="6"/>
  <c r="AB284" i="5"/>
  <c r="R284" i="5"/>
  <c r="B284" i="5"/>
  <c r="AB283" i="5"/>
  <c r="R283" i="5"/>
  <c r="B283" i="5"/>
  <c r="AB282" i="5"/>
  <c r="R282" i="5"/>
  <c r="B282" i="5"/>
  <c r="AB281" i="5"/>
  <c r="R281" i="5"/>
  <c r="B281" i="5"/>
  <c r="AB280" i="5"/>
  <c r="R280" i="5"/>
  <c r="B280" i="5"/>
  <c r="AB279" i="5"/>
  <c r="R279" i="5"/>
  <c r="A279" i="5"/>
  <c r="AB278" i="5"/>
  <c r="R278" i="5"/>
  <c r="B278" i="5"/>
  <c r="AB277" i="5"/>
  <c r="R277" i="5"/>
  <c r="B277" i="5"/>
  <c r="AB276" i="5"/>
  <c r="R276" i="5"/>
  <c r="A276" i="5"/>
  <c r="AB275" i="5"/>
  <c r="R275" i="5"/>
  <c r="AB264" i="5"/>
  <c r="R264" i="5"/>
  <c r="B264" i="5"/>
  <c r="A264" i="5"/>
  <c r="AB274" i="5"/>
  <c r="R274" i="5"/>
  <c r="B274" i="5"/>
  <c r="AB273" i="5"/>
  <c r="R273" i="5"/>
  <c r="B273" i="5"/>
  <c r="AB272" i="5"/>
  <c r="R272" i="5"/>
  <c r="B272" i="5"/>
  <c r="AB271" i="5"/>
  <c r="R271" i="5"/>
  <c r="B271" i="5"/>
  <c r="AB270" i="5"/>
  <c r="R270" i="5"/>
  <c r="B270" i="5"/>
  <c r="AB269" i="5"/>
  <c r="R269" i="5"/>
  <c r="B269" i="5"/>
  <c r="AB268" i="5"/>
  <c r="R268" i="5"/>
  <c r="B268" i="5"/>
  <c r="AB267" i="5"/>
  <c r="R267" i="5"/>
  <c r="A267" i="5"/>
  <c r="AB266" i="5"/>
  <c r="R266" i="5"/>
  <c r="B266" i="5"/>
  <c r="AB265" i="5"/>
  <c r="R265" i="5"/>
  <c r="B265" i="5"/>
  <c r="R182" i="5"/>
  <c r="B182" i="5"/>
  <c r="R181" i="5"/>
  <c r="B181" i="5"/>
  <c r="R180" i="5"/>
  <c r="B180" i="5"/>
  <c r="R179" i="5"/>
  <c r="B179" i="5"/>
  <c r="R178" i="5"/>
  <c r="B178" i="5"/>
  <c r="R177" i="5"/>
  <c r="B177" i="5"/>
  <c r="R176" i="5"/>
  <c r="B176" i="5"/>
  <c r="R175" i="5"/>
  <c r="B175" i="5"/>
  <c r="R174" i="5"/>
  <c r="B174" i="5"/>
  <c r="U10" i="5" l="1"/>
  <c r="AB22" i="6"/>
  <c r="U40" i="5" s="1"/>
  <c r="V40" i="5" s="1"/>
  <c r="AB25" i="6"/>
  <c r="U102" i="5" s="1"/>
  <c r="V102" i="5" s="1"/>
  <c r="V25" i="6"/>
  <c r="X25" i="6" s="1"/>
  <c r="X102" i="5" s="1"/>
  <c r="V10" i="5"/>
  <c r="U30" i="5"/>
  <c r="V30" i="5" s="1"/>
  <c r="X21" i="6"/>
  <c r="B279" i="5"/>
  <c r="A275" i="5"/>
  <c r="A281" i="5"/>
  <c r="B275" i="5"/>
  <c r="B276" i="5"/>
  <c r="A280" i="5"/>
  <c r="A283" i="5"/>
  <c r="A284" i="5"/>
  <c r="A282" i="5"/>
  <c r="A278" i="5"/>
  <c r="A277" i="5"/>
  <c r="A272" i="5"/>
  <c r="A271" i="5"/>
  <c r="A268" i="5"/>
  <c r="A265" i="5"/>
  <c r="A266" i="5"/>
  <c r="B267" i="5"/>
  <c r="A274" i="5"/>
  <c r="A273" i="5"/>
  <c r="A270" i="5"/>
  <c r="A269" i="5"/>
  <c r="X39" i="5" l="1"/>
  <c r="X50" i="5"/>
  <c r="R207" i="5"/>
  <c r="B207" i="5"/>
  <c r="R206" i="5"/>
  <c r="A206" i="5"/>
  <c r="R205" i="5"/>
  <c r="B205" i="5"/>
  <c r="R203" i="5"/>
  <c r="B203" i="5"/>
  <c r="R202" i="5"/>
  <c r="B202" i="5"/>
  <c r="R201" i="5"/>
  <c r="A201" i="5"/>
  <c r="R200" i="5"/>
  <c r="R199" i="5"/>
  <c r="B199" i="5"/>
  <c r="R198" i="5"/>
  <c r="B198" i="5"/>
  <c r="R197" i="5"/>
  <c r="B197" i="5"/>
  <c r="R192" i="5"/>
  <c r="B192" i="5"/>
  <c r="R191" i="5"/>
  <c r="B191" i="5"/>
  <c r="R190" i="5"/>
  <c r="B190" i="5"/>
  <c r="R189" i="5"/>
  <c r="B189" i="5"/>
  <c r="R188" i="5"/>
  <c r="B188" i="5"/>
  <c r="R187" i="5"/>
  <c r="B187" i="5"/>
  <c r="R186" i="5"/>
  <c r="B186" i="5"/>
  <c r="R185" i="5"/>
  <c r="B185" i="5"/>
  <c r="R184" i="5"/>
  <c r="B184" i="5"/>
  <c r="A191" i="5" l="1"/>
  <c r="A197" i="5"/>
  <c r="A190" i="5"/>
  <c r="A188" i="5"/>
  <c r="B201" i="5"/>
  <c r="B206" i="5"/>
  <c r="A198" i="5"/>
  <c r="A207" i="5"/>
  <c r="A205" i="5"/>
  <c r="A203" i="5"/>
  <c r="A202" i="5"/>
  <c r="A199" i="5"/>
  <c r="B200" i="5"/>
  <c r="A200" i="5"/>
  <c r="A192" i="5"/>
  <c r="A189" i="5"/>
  <c r="A187" i="5"/>
  <c r="R171" i="5" l="1"/>
  <c r="B171" i="5"/>
  <c r="R163" i="5" l="1"/>
  <c r="R155" i="5"/>
  <c r="R154" i="5"/>
  <c r="R162" i="5"/>
  <c r="R161" i="5"/>
  <c r="R160" i="5" l="1"/>
  <c r="R159" i="5"/>
  <c r="M17" i="7" l="1"/>
  <c r="M18" i="7"/>
  <c r="M20" i="7"/>
  <c r="M16" i="7"/>
  <c r="M14" i="7"/>
  <c r="M15" i="7"/>
  <c r="M19" i="7"/>
  <c r="M23" i="7"/>
  <c r="B219" i="5" l="1"/>
  <c r="B221" i="5"/>
  <c r="A222" i="5"/>
  <c r="A226" i="5"/>
  <c r="B227" i="5"/>
  <c r="B229" i="5"/>
  <c r="B230" i="5"/>
  <c r="B231" i="5"/>
  <c r="B232" i="5"/>
  <c r="R232" i="5"/>
  <c r="AB231" i="5"/>
  <c r="R231" i="5"/>
  <c r="AB230" i="5"/>
  <c r="R230" i="5"/>
  <c r="R229" i="5"/>
  <c r="AB228" i="5"/>
  <c r="R228" i="5"/>
  <c r="B228" i="5"/>
  <c r="A228" i="5"/>
  <c r="AB227" i="5"/>
  <c r="R227" i="5"/>
  <c r="R226" i="5"/>
  <c r="B226" i="5"/>
  <c r="AB225" i="5"/>
  <c r="R225" i="5"/>
  <c r="B225" i="5"/>
  <c r="A225" i="5"/>
  <c r="R224" i="5"/>
  <c r="A224" i="5"/>
  <c r="R223" i="5"/>
  <c r="A223" i="5"/>
  <c r="R222" i="5"/>
  <c r="R221" i="5"/>
  <c r="A221" i="5"/>
  <c r="R220" i="5"/>
  <c r="B220" i="5"/>
  <c r="A220" i="5"/>
  <c r="R219" i="5"/>
  <c r="R218" i="5"/>
  <c r="B218" i="5"/>
  <c r="A218" i="5"/>
  <c r="R217" i="5"/>
  <c r="B217" i="5"/>
  <c r="A217" i="5"/>
  <c r="R216" i="5"/>
  <c r="B216" i="5"/>
  <c r="A216" i="5"/>
  <c r="R215" i="5"/>
  <c r="B215" i="5"/>
  <c r="A215" i="5"/>
  <c r="A229" i="5" l="1"/>
  <c r="B222" i="5"/>
  <c r="B224" i="5"/>
  <c r="A232" i="5"/>
  <c r="B223" i="5"/>
  <c r="A227" i="5"/>
  <c r="A231" i="5"/>
  <c r="A219" i="5"/>
  <c r="A230" i="5"/>
  <c r="M13" i="7" l="1"/>
  <c r="M12" i="7"/>
  <c r="G117" i="7" l="1"/>
  <c r="M117" i="7" s="1"/>
  <c r="M116" i="7"/>
  <c r="M115" i="7"/>
  <c r="M114" i="7"/>
  <c r="M113" i="7"/>
  <c r="M112" i="7"/>
  <c r="G110" i="7"/>
  <c r="F110" i="7"/>
  <c r="G88" i="7"/>
  <c r="F88" i="7"/>
  <c r="G72" i="7"/>
  <c r="M72" i="7" s="1"/>
  <c r="M71" i="7"/>
  <c r="M70" i="7"/>
  <c r="M69" i="7"/>
  <c r="M68" i="7"/>
  <c r="M67" i="7"/>
  <c r="B37" i="7"/>
  <c r="B36" i="7"/>
  <c r="B35" i="7"/>
  <c r="B3" i="7"/>
  <c r="B2" i="7"/>
  <c r="B1" i="7"/>
  <c r="G33" i="7"/>
  <c r="M33" i="7" s="1"/>
  <c r="M32" i="7"/>
  <c r="M31" i="7"/>
  <c r="M30" i="7"/>
  <c r="M29" i="7"/>
  <c r="M28" i="7"/>
  <c r="A6" i="22" l="1"/>
  <c r="N5" i="22"/>
  <c r="M5" i="22"/>
  <c r="P5" i="22"/>
  <c r="O5" i="22"/>
  <c r="Q5" i="22"/>
  <c r="R5" i="22"/>
  <c r="F12" i="22"/>
  <c r="E12" i="22"/>
  <c r="F6" i="22"/>
  <c r="N4" i="22" s="1"/>
  <c r="E6" i="22"/>
  <c r="AB209" i="5"/>
  <c r="AB208" i="5"/>
  <c r="L22" i="7"/>
  <c r="L21" i="7"/>
  <c r="L24" i="7"/>
  <c r="AB204" i="5"/>
  <c r="AB202" i="5"/>
  <c r="AB197" i="5"/>
  <c r="AB206" i="5"/>
  <c r="AB200" i="5"/>
  <c r="AB203" i="5"/>
  <c r="AB198" i="5"/>
  <c r="AB207" i="5"/>
  <c r="AB201" i="5"/>
  <c r="AB205" i="5"/>
  <c r="AB199" i="5"/>
  <c r="L46" i="7"/>
  <c r="L44" i="7"/>
  <c r="L47" i="7"/>
  <c r="L45" i="7"/>
  <c r="L64" i="7"/>
  <c r="L62" i="7"/>
  <c r="L60" i="7"/>
  <c r="L58" i="7"/>
  <c r="L56" i="7"/>
  <c r="L54" i="7"/>
  <c r="L52" i="7"/>
  <c r="L50" i="7"/>
  <c r="L48" i="7"/>
  <c r="L61" i="7"/>
  <c r="L63" i="7"/>
  <c r="L59" i="7"/>
  <c r="L55" i="7"/>
  <c r="L51" i="7"/>
  <c r="L57" i="7"/>
  <c r="L53" i="7"/>
  <c r="L49" i="7"/>
  <c r="AB222" i="5"/>
  <c r="AB216" i="5"/>
  <c r="AB221" i="5"/>
  <c r="AB215" i="5"/>
  <c r="AB219" i="5"/>
  <c r="AB218" i="5"/>
  <c r="AB224" i="5"/>
  <c r="L18" i="7"/>
  <c r="L19" i="7"/>
  <c r="L14" i="7"/>
  <c r="L15" i="7"/>
  <c r="L16" i="7"/>
  <c r="L17" i="7"/>
  <c r="L20" i="7"/>
  <c r="L23" i="7"/>
  <c r="AB217" i="5"/>
  <c r="AB226" i="5"/>
  <c r="AB223" i="5"/>
  <c r="AB220" i="5"/>
  <c r="AB232" i="5"/>
  <c r="AB229" i="5"/>
  <c r="L12" i="7"/>
  <c r="L13" i="7"/>
  <c r="L110" i="7"/>
  <c r="AB812" i="5"/>
  <c r="AA812" i="5"/>
  <c r="R812" i="5"/>
  <c r="A812" i="5"/>
  <c r="AB799" i="5"/>
  <c r="AA799" i="5"/>
  <c r="R799" i="5"/>
  <c r="AB800" i="5"/>
  <c r="AA800" i="5"/>
  <c r="R800" i="5"/>
  <c r="AB801" i="5"/>
  <c r="AA801" i="5"/>
  <c r="R801" i="5"/>
  <c r="A801" i="5"/>
  <c r="B788" i="5"/>
  <c r="AB788" i="5"/>
  <c r="AA788" i="5"/>
  <c r="R788" i="5"/>
  <c r="B748" i="5"/>
  <c r="A753" i="5"/>
  <c r="A760" i="5"/>
  <c r="A769" i="5"/>
  <c r="AB769" i="5"/>
  <c r="AA769" i="5"/>
  <c r="R769" i="5"/>
  <c r="AB760" i="5"/>
  <c r="AA760" i="5"/>
  <c r="R760" i="5"/>
  <c r="AB753" i="5"/>
  <c r="AA753" i="5"/>
  <c r="R753" i="5"/>
  <c r="AB748" i="5"/>
  <c r="AA748" i="5"/>
  <c r="R748" i="5"/>
  <c r="N6" i="22" l="1"/>
  <c r="M7" i="22"/>
  <c r="M4" i="22"/>
  <c r="M6" i="22" s="1"/>
  <c r="B812" i="5"/>
  <c r="B801" i="5"/>
  <c r="A748" i="5"/>
  <c r="B753" i="5"/>
  <c r="B769" i="5"/>
  <c r="A788" i="5"/>
  <c r="B760" i="5"/>
  <c r="E93" i="8"/>
  <c r="A800" i="5" l="1"/>
  <c r="B800" i="5"/>
  <c r="B799" i="5"/>
  <c r="A799" i="5"/>
  <c r="AB1068" i="5"/>
  <c r="AA1068" i="5"/>
  <c r="E12" i="8" l="1"/>
  <c r="F5" i="38" l="1"/>
  <c r="M5" i="38"/>
  <c r="B1080" i="38"/>
  <c r="D880" i="22"/>
  <c r="M4" i="38" l="1"/>
  <c r="M6" i="38" s="1"/>
  <c r="M7" i="38"/>
  <c r="C1080" i="38"/>
  <c r="AB957" i="5"/>
  <c r="AA957" i="5"/>
  <c r="R957" i="5"/>
  <c r="B957" i="5"/>
  <c r="A957" i="5"/>
  <c r="AB956" i="5"/>
  <c r="AA956" i="5"/>
  <c r="R956" i="5"/>
  <c r="B956" i="5"/>
  <c r="A956" i="5"/>
  <c r="AB955" i="5"/>
  <c r="AA955" i="5"/>
  <c r="R955" i="5"/>
  <c r="B955" i="5"/>
  <c r="A955" i="5"/>
  <c r="AB954" i="5"/>
  <c r="AA954" i="5"/>
  <c r="R954" i="5"/>
  <c r="B954" i="5"/>
  <c r="A954" i="5"/>
  <c r="AB953" i="5"/>
  <c r="AA953" i="5"/>
  <c r="R953" i="5"/>
  <c r="B953" i="5"/>
  <c r="A953" i="5"/>
  <c r="AB952" i="5"/>
  <c r="AA952" i="5"/>
  <c r="R952" i="5"/>
  <c r="B952" i="5"/>
  <c r="A952" i="5"/>
  <c r="AB951" i="5"/>
  <c r="AA951" i="5"/>
  <c r="R951" i="5"/>
  <c r="B951" i="5"/>
  <c r="A951" i="5"/>
  <c r="AB950" i="5"/>
  <c r="AA950" i="5"/>
  <c r="R950" i="5"/>
  <c r="B950" i="5"/>
  <c r="A950" i="5"/>
  <c r="AB949" i="5"/>
  <c r="AA949" i="5"/>
  <c r="R949" i="5"/>
  <c r="B949" i="5"/>
  <c r="A949" i="5"/>
  <c r="AB948" i="5"/>
  <c r="AA948" i="5"/>
  <c r="R948" i="5"/>
  <c r="B948" i="5"/>
  <c r="A948" i="5"/>
  <c r="AB947" i="5"/>
  <c r="AA947" i="5"/>
  <c r="R947" i="5"/>
  <c r="B947" i="5"/>
  <c r="A947" i="5"/>
  <c r="AB946" i="5"/>
  <c r="AA946" i="5"/>
  <c r="R946" i="5"/>
  <c r="B946" i="5"/>
  <c r="A946" i="5"/>
  <c r="AB945" i="5"/>
  <c r="AA945" i="5"/>
  <c r="R945" i="5"/>
  <c r="B945" i="5"/>
  <c r="A945" i="5"/>
  <c r="AB944" i="5"/>
  <c r="AA944" i="5"/>
  <c r="R944" i="5"/>
  <c r="B944" i="5"/>
  <c r="A944" i="5"/>
  <c r="AB943" i="5"/>
  <c r="AA943" i="5"/>
  <c r="R943" i="5"/>
  <c r="B943" i="5"/>
  <c r="A943" i="5"/>
  <c r="AB942" i="5"/>
  <c r="AA942" i="5"/>
  <c r="R942" i="5"/>
  <c r="B942" i="5"/>
  <c r="A942" i="5"/>
  <c r="AB941" i="5"/>
  <c r="AA941" i="5"/>
  <c r="R941" i="5"/>
  <c r="B941" i="5"/>
  <c r="A941" i="5"/>
  <c r="AB940" i="5"/>
  <c r="AA940" i="5"/>
  <c r="R940" i="5"/>
  <c r="B940" i="5"/>
  <c r="A940" i="5"/>
  <c r="AB939" i="5"/>
  <c r="AA939" i="5"/>
  <c r="R939" i="5"/>
  <c r="B939" i="5"/>
  <c r="A939" i="5"/>
  <c r="AB938" i="5"/>
  <c r="AA938" i="5"/>
  <c r="R938" i="5"/>
  <c r="B938" i="5"/>
  <c r="A938" i="5"/>
  <c r="AB937" i="5"/>
  <c r="AA937" i="5"/>
  <c r="R937" i="5"/>
  <c r="B937" i="5"/>
  <c r="A937" i="5"/>
  <c r="AB936" i="5"/>
  <c r="AA936" i="5"/>
  <c r="R936" i="5"/>
  <c r="B936" i="5"/>
  <c r="A936" i="5"/>
  <c r="AB935" i="5"/>
  <c r="AA935" i="5"/>
  <c r="R935" i="5"/>
  <c r="B935" i="5"/>
  <c r="A935" i="5"/>
  <c r="AB934" i="5"/>
  <c r="AA934" i="5"/>
  <c r="R934" i="5"/>
  <c r="B934" i="5"/>
  <c r="A934" i="5"/>
  <c r="AB933" i="5"/>
  <c r="AA933" i="5"/>
  <c r="R933" i="5"/>
  <c r="B933" i="5"/>
  <c r="A933" i="5"/>
  <c r="AB932" i="5"/>
  <c r="AA932" i="5"/>
  <c r="R932" i="5"/>
  <c r="B932" i="5"/>
  <c r="A932" i="5"/>
  <c r="AB931" i="5"/>
  <c r="AA931" i="5"/>
  <c r="R931" i="5"/>
  <c r="B931" i="5"/>
  <c r="A931" i="5"/>
  <c r="AB930" i="5"/>
  <c r="AA930" i="5"/>
  <c r="R930" i="5"/>
  <c r="B930" i="5"/>
  <c r="A930" i="5"/>
  <c r="AB929" i="5"/>
  <c r="AA929" i="5"/>
  <c r="R929" i="5"/>
  <c r="B929" i="5"/>
  <c r="A929" i="5"/>
  <c r="AB928" i="5"/>
  <c r="AA928" i="5"/>
  <c r="R928" i="5"/>
  <c r="B928" i="5"/>
  <c r="A928" i="5"/>
  <c r="AB927" i="5"/>
  <c r="AA927" i="5"/>
  <c r="R927" i="5"/>
  <c r="B927" i="5"/>
  <c r="A927" i="5"/>
  <c r="AB926" i="5"/>
  <c r="AA926" i="5"/>
  <c r="R926" i="5"/>
  <c r="B926" i="5"/>
  <c r="A926" i="5"/>
  <c r="AB925" i="5"/>
  <c r="AA925" i="5"/>
  <c r="R925" i="5"/>
  <c r="B925" i="5"/>
  <c r="A925" i="5"/>
  <c r="AB924" i="5"/>
  <c r="AA924" i="5"/>
  <c r="R924" i="5"/>
  <c r="B924" i="5"/>
  <c r="A924" i="5"/>
  <c r="AB923" i="5"/>
  <c r="AA923" i="5"/>
  <c r="R923" i="5"/>
  <c r="B923" i="5"/>
  <c r="A923" i="5"/>
  <c r="AB922" i="5"/>
  <c r="AA922" i="5"/>
  <c r="R922" i="5"/>
  <c r="B922" i="5"/>
  <c r="A922" i="5"/>
  <c r="AB921" i="5"/>
  <c r="AA921" i="5"/>
  <c r="R921" i="5"/>
  <c r="B921" i="5"/>
  <c r="A921" i="5"/>
  <c r="AB920" i="5"/>
  <c r="AA920" i="5"/>
  <c r="R920" i="5"/>
  <c r="B920" i="5"/>
  <c r="A920" i="5"/>
  <c r="AB919" i="5"/>
  <c r="AA919" i="5"/>
  <c r="R919" i="5"/>
  <c r="B919" i="5"/>
  <c r="A919" i="5"/>
  <c r="AB918" i="5"/>
  <c r="AA918" i="5"/>
  <c r="R918" i="5"/>
  <c r="B918" i="5"/>
  <c r="A918" i="5"/>
  <c r="AB917" i="5"/>
  <c r="AA917" i="5"/>
  <c r="R917" i="5"/>
  <c r="B917" i="5"/>
  <c r="A917" i="5"/>
  <c r="AB916" i="5"/>
  <c r="AA916" i="5"/>
  <c r="R916" i="5"/>
  <c r="B916" i="5"/>
  <c r="A916" i="5"/>
  <c r="AB915" i="5"/>
  <c r="AA915" i="5"/>
  <c r="R915" i="5"/>
  <c r="B915" i="5"/>
  <c r="A915" i="5"/>
  <c r="AB914" i="5"/>
  <c r="AA914" i="5"/>
  <c r="R914" i="5"/>
  <c r="B914" i="5"/>
  <c r="A914" i="5"/>
  <c r="AB913" i="5"/>
  <c r="AA913" i="5"/>
  <c r="R913" i="5"/>
  <c r="B913" i="5"/>
  <c r="A913" i="5"/>
  <c r="AB912" i="5"/>
  <c r="AA912" i="5"/>
  <c r="R912" i="5"/>
  <c r="B912" i="5"/>
  <c r="A912" i="5"/>
  <c r="AB911" i="5"/>
  <c r="AA911" i="5"/>
  <c r="R911" i="5"/>
  <c r="B911" i="5"/>
  <c r="A911" i="5"/>
  <c r="AB910" i="5"/>
  <c r="AA910" i="5"/>
  <c r="R910" i="5"/>
  <c r="B910" i="5"/>
  <c r="A910" i="5"/>
  <c r="AB909" i="5"/>
  <c r="AA909" i="5"/>
  <c r="R909" i="5"/>
  <c r="B909" i="5"/>
  <c r="A909" i="5"/>
  <c r="AB908" i="5"/>
  <c r="AA908" i="5"/>
  <c r="R908" i="5"/>
  <c r="B908" i="5"/>
  <c r="A908" i="5"/>
  <c r="AB907" i="5"/>
  <c r="AA907" i="5"/>
  <c r="R907" i="5"/>
  <c r="B907" i="5"/>
  <c r="A907" i="5"/>
  <c r="AB906" i="5"/>
  <c r="AA906" i="5"/>
  <c r="R906" i="5"/>
  <c r="B906" i="5"/>
  <c r="A906" i="5"/>
  <c r="AB905" i="5"/>
  <c r="AA905" i="5"/>
  <c r="R905" i="5"/>
  <c r="B905" i="5"/>
  <c r="A905" i="5"/>
  <c r="AB904" i="5"/>
  <c r="AA904" i="5"/>
  <c r="R904" i="5"/>
  <c r="B904" i="5"/>
  <c r="A904" i="5"/>
  <c r="AB903" i="5"/>
  <c r="AA903" i="5"/>
  <c r="R903" i="5"/>
  <c r="B903" i="5"/>
  <c r="A903" i="5"/>
  <c r="AB902" i="5"/>
  <c r="AA902" i="5"/>
  <c r="R902" i="5"/>
  <c r="B902" i="5"/>
  <c r="A902" i="5"/>
  <c r="AB901" i="5"/>
  <c r="AA901" i="5"/>
  <c r="R901" i="5"/>
  <c r="B901" i="5"/>
  <c r="A901" i="5"/>
  <c r="AB900" i="5"/>
  <c r="AA900" i="5"/>
  <c r="R900" i="5"/>
  <c r="B900" i="5"/>
  <c r="A900" i="5"/>
  <c r="AB899" i="5"/>
  <c r="AA899" i="5"/>
  <c r="R899" i="5"/>
  <c r="B899" i="5"/>
  <c r="A899" i="5"/>
  <c r="AB898" i="5"/>
  <c r="AA898" i="5"/>
  <c r="R898" i="5"/>
  <c r="B898" i="5"/>
  <c r="A898" i="5"/>
  <c r="AB897" i="5"/>
  <c r="AA897" i="5"/>
  <c r="R897" i="5"/>
  <c r="B897" i="5"/>
  <c r="A897" i="5"/>
  <c r="AB896" i="5"/>
  <c r="AA896" i="5"/>
  <c r="R896" i="5"/>
  <c r="B896" i="5"/>
  <c r="A896" i="5"/>
  <c r="AB895" i="5"/>
  <c r="AA895" i="5"/>
  <c r="R895" i="5"/>
  <c r="B895" i="5"/>
  <c r="A895" i="5"/>
  <c r="AB894" i="5"/>
  <c r="AA894" i="5"/>
  <c r="R894" i="5"/>
  <c r="B894" i="5"/>
  <c r="A894" i="5"/>
  <c r="AB893" i="5"/>
  <c r="AA893" i="5"/>
  <c r="R893" i="5"/>
  <c r="B893" i="5"/>
  <c r="A893" i="5"/>
  <c r="AB892" i="5"/>
  <c r="AA892" i="5"/>
  <c r="R892" i="5"/>
  <c r="B892" i="5"/>
  <c r="A892" i="5"/>
  <c r="AB891" i="5"/>
  <c r="AA891" i="5"/>
  <c r="R891" i="5"/>
  <c r="B891" i="5"/>
  <c r="A891" i="5"/>
  <c r="AB890" i="5"/>
  <c r="AA890" i="5"/>
  <c r="R890" i="5"/>
  <c r="B890" i="5"/>
  <c r="A890" i="5"/>
  <c r="AB889" i="5"/>
  <c r="AA889" i="5"/>
  <c r="R889" i="5"/>
  <c r="B889" i="5"/>
  <c r="A889" i="5"/>
  <c r="AB888" i="5"/>
  <c r="AA888" i="5"/>
  <c r="R888" i="5"/>
  <c r="B888" i="5"/>
  <c r="A888" i="5"/>
  <c r="AB887" i="5"/>
  <c r="AA887" i="5"/>
  <c r="R887" i="5"/>
  <c r="B887" i="5"/>
  <c r="A887" i="5"/>
  <c r="AB886" i="5"/>
  <c r="AA886" i="5"/>
  <c r="R886" i="5"/>
  <c r="B886" i="5"/>
  <c r="A886" i="5"/>
  <c r="AB885" i="5"/>
  <c r="AA885" i="5"/>
  <c r="R885" i="5"/>
  <c r="B885" i="5"/>
  <c r="A885" i="5"/>
  <c r="AB884" i="5"/>
  <c r="AA884" i="5"/>
  <c r="R884" i="5"/>
  <c r="B884" i="5"/>
  <c r="A884" i="5"/>
  <c r="AB883" i="5"/>
  <c r="AA883" i="5"/>
  <c r="R883" i="5"/>
  <c r="B883" i="5"/>
  <c r="A883" i="5"/>
  <c r="AB882" i="5"/>
  <c r="AA882" i="5"/>
  <c r="R882" i="5"/>
  <c r="B882" i="5"/>
  <c r="A882" i="5"/>
  <c r="AB881" i="5"/>
  <c r="AA881" i="5"/>
  <c r="R881" i="5"/>
  <c r="B881" i="5"/>
  <c r="A881" i="5"/>
  <c r="AB880" i="5"/>
  <c r="AA880" i="5"/>
  <c r="R880" i="5"/>
  <c r="B880" i="5"/>
  <c r="A880" i="5"/>
  <c r="AB879" i="5"/>
  <c r="AA879" i="5"/>
  <c r="R879" i="5"/>
  <c r="B879" i="5"/>
  <c r="A879" i="5"/>
  <c r="AB878" i="5"/>
  <c r="AA878" i="5"/>
  <c r="R878" i="5"/>
  <c r="B878" i="5"/>
  <c r="A878" i="5"/>
  <c r="AB877" i="5"/>
  <c r="AA877" i="5"/>
  <c r="R877" i="5"/>
  <c r="B877" i="5"/>
  <c r="A877" i="5"/>
  <c r="AB876" i="5"/>
  <c r="AA876" i="5"/>
  <c r="R876" i="5"/>
  <c r="B876" i="5"/>
  <c r="A876" i="5"/>
  <c r="AB875" i="5"/>
  <c r="AA875" i="5"/>
  <c r="R875" i="5"/>
  <c r="B875" i="5"/>
  <c r="A875" i="5"/>
  <c r="AB874" i="5"/>
  <c r="AA874" i="5"/>
  <c r="R874" i="5"/>
  <c r="B874" i="5"/>
  <c r="A874" i="5"/>
  <c r="AB873" i="5"/>
  <c r="AA873" i="5"/>
  <c r="R873" i="5"/>
  <c r="B873" i="5"/>
  <c r="A873" i="5"/>
  <c r="AB872" i="5"/>
  <c r="AA872" i="5"/>
  <c r="R872" i="5"/>
  <c r="B872" i="5"/>
  <c r="A872" i="5"/>
  <c r="AB871" i="5"/>
  <c r="AA871" i="5"/>
  <c r="R871" i="5"/>
  <c r="B871" i="5"/>
  <c r="A871" i="5"/>
  <c r="AB870" i="5"/>
  <c r="AA870" i="5"/>
  <c r="R870" i="5"/>
  <c r="B870" i="5"/>
  <c r="A870" i="5"/>
  <c r="AB869" i="5"/>
  <c r="AA869" i="5"/>
  <c r="R869" i="5"/>
  <c r="B869" i="5"/>
  <c r="A869" i="5"/>
  <c r="AB868" i="5"/>
  <c r="AA868" i="5"/>
  <c r="R868" i="5"/>
  <c r="B868" i="5"/>
  <c r="A868" i="5"/>
  <c r="AB867" i="5"/>
  <c r="AA867" i="5"/>
  <c r="R867" i="5"/>
  <c r="B867" i="5"/>
  <c r="A867" i="5"/>
  <c r="AB866" i="5"/>
  <c r="AA866" i="5"/>
  <c r="R866" i="5"/>
  <c r="B866" i="5"/>
  <c r="A866" i="5"/>
  <c r="AB865" i="5"/>
  <c r="AA865" i="5"/>
  <c r="R865" i="5"/>
  <c r="B865" i="5"/>
  <c r="A865" i="5"/>
  <c r="AB864" i="5"/>
  <c r="AA864" i="5"/>
  <c r="R864" i="5"/>
  <c r="B864" i="5"/>
  <c r="A864" i="5"/>
  <c r="AB863" i="5"/>
  <c r="AA863" i="5"/>
  <c r="R863" i="5"/>
  <c r="B863" i="5"/>
  <c r="A863" i="5"/>
  <c r="AB862" i="5"/>
  <c r="AA862" i="5"/>
  <c r="R862" i="5"/>
  <c r="B862" i="5"/>
  <c r="A862" i="5"/>
  <c r="AB861" i="5"/>
  <c r="AA861" i="5"/>
  <c r="R861" i="5"/>
  <c r="B861" i="5"/>
  <c r="A861" i="5"/>
  <c r="AB860" i="5"/>
  <c r="AA860" i="5"/>
  <c r="R860" i="5"/>
  <c r="B860" i="5"/>
  <c r="A860" i="5"/>
  <c r="AB859" i="5"/>
  <c r="AA859" i="5"/>
  <c r="R859" i="5"/>
  <c r="B859" i="5"/>
  <c r="A859" i="5"/>
  <c r="AB858" i="5"/>
  <c r="AA858" i="5"/>
  <c r="R858" i="5"/>
  <c r="B858" i="5"/>
  <c r="A858" i="5"/>
  <c r="AB857" i="5"/>
  <c r="AA857" i="5"/>
  <c r="R857" i="5"/>
  <c r="B857" i="5"/>
  <c r="A857" i="5"/>
  <c r="AB856" i="5"/>
  <c r="AA856" i="5"/>
  <c r="R856" i="5"/>
  <c r="B856" i="5"/>
  <c r="A856" i="5"/>
  <c r="AB855" i="5"/>
  <c r="AA855" i="5"/>
  <c r="R855" i="5"/>
  <c r="B855" i="5"/>
  <c r="A855" i="5"/>
  <c r="AB854" i="5"/>
  <c r="AA854" i="5"/>
  <c r="R854" i="5"/>
  <c r="B854" i="5"/>
  <c r="A854" i="5"/>
  <c r="AB853" i="5"/>
  <c r="AA853" i="5"/>
  <c r="R853" i="5"/>
  <c r="B853" i="5"/>
  <c r="A853" i="5"/>
  <c r="AB852" i="5"/>
  <c r="AA852" i="5"/>
  <c r="R852" i="5"/>
  <c r="B852" i="5"/>
  <c r="A852" i="5"/>
  <c r="AB851" i="5"/>
  <c r="AA851" i="5"/>
  <c r="R851" i="5"/>
  <c r="B851" i="5"/>
  <c r="A851" i="5"/>
  <c r="AB850" i="5"/>
  <c r="AA850" i="5"/>
  <c r="R850" i="5"/>
  <c r="B850" i="5"/>
  <c r="A850" i="5"/>
  <c r="AB849" i="5"/>
  <c r="AA849" i="5"/>
  <c r="R849" i="5"/>
  <c r="B849" i="5"/>
  <c r="A849" i="5"/>
  <c r="AB848" i="5"/>
  <c r="AA848" i="5"/>
  <c r="R848" i="5"/>
  <c r="B848" i="5"/>
  <c r="A848" i="5"/>
  <c r="AB847" i="5"/>
  <c r="AA847" i="5"/>
  <c r="R847" i="5"/>
  <c r="B847" i="5"/>
  <c r="A847" i="5"/>
  <c r="AB846" i="5"/>
  <c r="AA846" i="5"/>
  <c r="R846" i="5"/>
  <c r="B846" i="5"/>
  <c r="A846" i="5"/>
  <c r="AB845" i="5"/>
  <c r="AA845" i="5"/>
  <c r="R845" i="5"/>
  <c r="B845" i="5"/>
  <c r="A845" i="5"/>
  <c r="AB844" i="5"/>
  <c r="AA844" i="5"/>
  <c r="R844" i="5"/>
  <c r="B844" i="5"/>
  <c r="A844" i="5"/>
  <c r="AB843" i="5"/>
  <c r="AA843" i="5"/>
  <c r="R843" i="5"/>
  <c r="B843" i="5"/>
  <c r="A843" i="5"/>
  <c r="AB842" i="5"/>
  <c r="AA842" i="5"/>
  <c r="R842" i="5"/>
  <c r="B842" i="5"/>
  <c r="A842" i="5"/>
  <c r="AB841" i="5"/>
  <c r="AA841" i="5"/>
  <c r="R841" i="5"/>
  <c r="B841" i="5"/>
  <c r="A841" i="5"/>
  <c r="AB840" i="5"/>
  <c r="AA840" i="5"/>
  <c r="R840" i="5"/>
  <c r="B840" i="5"/>
  <c r="A840" i="5"/>
  <c r="AB839" i="5"/>
  <c r="AA839" i="5"/>
  <c r="R839" i="5"/>
  <c r="B839" i="5"/>
  <c r="A839" i="5"/>
  <c r="AB838" i="5"/>
  <c r="AA838" i="5"/>
  <c r="R838" i="5"/>
  <c r="B838" i="5"/>
  <c r="A838" i="5"/>
  <c r="AB837" i="5"/>
  <c r="AA837" i="5"/>
  <c r="R837" i="5"/>
  <c r="B837" i="5"/>
  <c r="A837" i="5"/>
  <c r="AB836" i="5"/>
  <c r="AA836" i="5"/>
  <c r="R836" i="5"/>
  <c r="B836" i="5"/>
  <c r="A836" i="5"/>
  <c r="AB835" i="5"/>
  <c r="AA835" i="5"/>
  <c r="R835" i="5"/>
  <c r="B835" i="5"/>
  <c r="A835" i="5"/>
  <c r="AB834" i="5"/>
  <c r="AA834" i="5"/>
  <c r="R834" i="5"/>
  <c r="B834" i="5"/>
  <c r="A834" i="5"/>
  <c r="AB833" i="5"/>
  <c r="AA833" i="5"/>
  <c r="R833" i="5"/>
  <c r="B833" i="5"/>
  <c r="A833" i="5"/>
  <c r="AB832" i="5"/>
  <c r="AA832" i="5"/>
  <c r="R832" i="5"/>
  <c r="B832" i="5"/>
  <c r="A832" i="5"/>
  <c r="AB831" i="5"/>
  <c r="AA831" i="5"/>
  <c r="R831" i="5"/>
  <c r="B831" i="5"/>
  <c r="A831" i="5"/>
  <c r="AB830" i="5"/>
  <c r="AA830" i="5"/>
  <c r="R830" i="5"/>
  <c r="B830" i="5"/>
  <c r="A830" i="5"/>
  <c r="AB829" i="5"/>
  <c r="AA829" i="5"/>
  <c r="R829" i="5"/>
  <c r="B829" i="5"/>
  <c r="A829" i="5"/>
  <c r="AB828" i="5"/>
  <c r="AA828" i="5"/>
  <c r="R828" i="5"/>
  <c r="B828" i="5"/>
  <c r="A828" i="5"/>
  <c r="AB827" i="5"/>
  <c r="AA827" i="5"/>
  <c r="R827" i="5"/>
  <c r="B827" i="5"/>
  <c r="A827" i="5"/>
  <c r="AB826" i="5"/>
  <c r="AA826" i="5"/>
  <c r="R826" i="5"/>
  <c r="B826" i="5"/>
  <c r="A826" i="5"/>
  <c r="AB825" i="5"/>
  <c r="AA825" i="5"/>
  <c r="R825" i="5"/>
  <c r="B825" i="5"/>
  <c r="A825" i="5"/>
  <c r="AB824" i="5"/>
  <c r="AA824" i="5"/>
  <c r="R824" i="5"/>
  <c r="B824" i="5"/>
  <c r="A824" i="5"/>
  <c r="AB1008" i="5"/>
  <c r="AA1008" i="5"/>
  <c r="R1008" i="5"/>
  <c r="B1008" i="5"/>
  <c r="A1008" i="5"/>
  <c r="AB1007" i="5"/>
  <c r="AA1007" i="5"/>
  <c r="R1007" i="5"/>
  <c r="B1007" i="5"/>
  <c r="A1007" i="5"/>
  <c r="AB1006" i="5"/>
  <c r="AA1006" i="5"/>
  <c r="R1006" i="5"/>
  <c r="B1006" i="5"/>
  <c r="A1006" i="5"/>
  <c r="AB1005" i="5"/>
  <c r="AA1005" i="5"/>
  <c r="R1005" i="5"/>
  <c r="B1005" i="5"/>
  <c r="A1005" i="5"/>
  <c r="AB1004" i="5"/>
  <c r="AA1004" i="5"/>
  <c r="R1004" i="5"/>
  <c r="B1004" i="5"/>
  <c r="A1004" i="5"/>
  <c r="AB1003" i="5"/>
  <c r="AA1003" i="5"/>
  <c r="R1003" i="5"/>
  <c r="B1003" i="5"/>
  <c r="A1003" i="5"/>
  <c r="AB1002" i="5"/>
  <c r="AA1002" i="5"/>
  <c r="R1002" i="5"/>
  <c r="B1002" i="5"/>
  <c r="A1002" i="5"/>
  <c r="AB1001" i="5"/>
  <c r="AA1001" i="5"/>
  <c r="R1001" i="5"/>
  <c r="B1001" i="5"/>
  <c r="A1001" i="5"/>
  <c r="AB1000" i="5"/>
  <c r="AA1000" i="5"/>
  <c r="R1000" i="5"/>
  <c r="B1000" i="5"/>
  <c r="A1000" i="5"/>
  <c r="AB999" i="5"/>
  <c r="AA999" i="5"/>
  <c r="R999" i="5"/>
  <c r="B999" i="5"/>
  <c r="A999" i="5"/>
  <c r="AB998" i="5"/>
  <c r="AA998" i="5"/>
  <c r="R998" i="5"/>
  <c r="B998" i="5"/>
  <c r="A998" i="5"/>
  <c r="AB997" i="5"/>
  <c r="AA997" i="5"/>
  <c r="R997" i="5"/>
  <c r="B997" i="5"/>
  <c r="A997" i="5"/>
  <c r="AB996" i="5"/>
  <c r="AA996" i="5"/>
  <c r="R996" i="5"/>
  <c r="B996" i="5"/>
  <c r="A996" i="5"/>
  <c r="AB995" i="5"/>
  <c r="AA995" i="5"/>
  <c r="R995" i="5"/>
  <c r="B995" i="5"/>
  <c r="A995" i="5"/>
  <c r="AB994" i="5"/>
  <c r="AA994" i="5"/>
  <c r="R994" i="5"/>
  <c r="B994" i="5"/>
  <c r="A994" i="5"/>
  <c r="AB993" i="5"/>
  <c r="AA993" i="5"/>
  <c r="R993" i="5"/>
  <c r="B993" i="5"/>
  <c r="A993" i="5"/>
  <c r="AB992" i="5"/>
  <c r="AA992" i="5"/>
  <c r="R992" i="5"/>
  <c r="B992" i="5"/>
  <c r="A992" i="5"/>
  <c r="AB991" i="5"/>
  <c r="AA991" i="5"/>
  <c r="R991" i="5"/>
  <c r="B991" i="5"/>
  <c r="A991" i="5"/>
  <c r="AB990" i="5"/>
  <c r="AA990" i="5"/>
  <c r="R990" i="5"/>
  <c r="B990" i="5"/>
  <c r="A990" i="5"/>
  <c r="AB989" i="5"/>
  <c r="AA989" i="5"/>
  <c r="R989" i="5"/>
  <c r="B989" i="5"/>
  <c r="A989" i="5"/>
  <c r="AB988" i="5"/>
  <c r="AA988" i="5"/>
  <c r="R988" i="5"/>
  <c r="B988" i="5"/>
  <c r="A988" i="5"/>
  <c r="AB987" i="5"/>
  <c r="AA987" i="5"/>
  <c r="R987" i="5"/>
  <c r="B987" i="5"/>
  <c r="A987" i="5"/>
  <c r="AB986" i="5"/>
  <c r="AA986" i="5"/>
  <c r="R986" i="5"/>
  <c r="B986" i="5"/>
  <c r="A986" i="5"/>
  <c r="AB985" i="5"/>
  <c r="AA985" i="5"/>
  <c r="R985" i="5"/>
  <c r="B985" i="5"/>
  <c r="A985" i="5"/>
  <c r="AB984" i="5"/>
  <c r="AA984" i="5"/>
  <c r="R984" i="5"/>
  <c r="B984" i="5"/>
  <c r="A984" i="5"/>
  <c r="AB983" i="5"/>
  <c r="AA983" i="5"/>
  <c r="R983" i="5"/>
  <c r="B983" i="5"/>
  <c r="A983" i="5"/>
  <c r="AB982" i="5"/>
  <c r="AA982" i="5"/>
  <c r="R982" i="5"/>
  <c r="B982" i="5"/>
  <c r="A982" i="5"/>
  <c r="AB981" i="5"/>
  <c r="AA981" i="5"/>
  <c r="R981" i="5"/>
  <c r="B981" i="5"/>
  <c r="A981" i="5"/>
  <c r="AB980" i="5"/>
  <c r="AA980" i="5"/>
  <c r="R980" i="5"/>
  <c r="B980" i="5"/>
  <c r="A980" i="5"/>
  <c r="AB979" i="5"/>
  <c r="AA979" i="5"/>
  <c r="R979" i="5"/>
  <c r="B979" i="5"/>
  <c r="A979" i="5"/>
  <c r="AB978" i="5"/>
  <c r="AA978" i="5"/>
  <c r="R978" i="5"/>
  <c r="B978" i="5"/>
  <c r="A978" i="5"/>
  <c r="AB977" i="5"/>
  <c r="AA977" i="5"/>
  <c r="R977" i="5"/>
  <c r="B977" i="5"/>
  <c r="A977" i="5"/>
  <c r="AB976" i="5"/>
  <c r="AA976" i="5"/>
  <c r="R976" i="5"/>
  <c r="B976" i="5"/>
  <c r="A976" i="5"/>
  <c r="AB975" i="5"/>
  <c r="AA975" i="5"/>
  <c r="R975" i="5"/>
  <c r="B975" i="5"/>
  <c r="A975" i="5"/>
  <c r="AB974" i="5"/>
  <c r="AA974" i="5"/>
  <c r="R974" i="5"/>
  <c r="B974" i="5"/>
  <c r="A974" i="5"/>
  <c r="AB973" i="5"/>
  <c r="AA973" i="5"/>
  <c r="R973" i="5"/>
  <c r="B973" i="5"/>
  <c r="A973" i="5"/>
  <c r="AB972" i="5"/>
  <c r="AA972" i="5"/>
  <c r="R972" i="5"/>
  <c r="B972" i="5"/>
  <c r="A972" i="5"/>
  <c r="AB971" i="5"/>
  <c r="AA971" i="5"/>
  <c r="R971" i="5"/>
  <c r="B971" i="5"/>
  <c r="A971" i="5"/>
  <c r="AB970" i="5"/>
  <c r="AA970" i="5"/>
  <c r="R970" i="5"/>
  <c r="B970" i="5"/>
  <c r="A970" i="5"/>
  <c r="O1081" i="38" l="1"/>
  <c r="D1081" i="38"/>
  <c r="I1081" i="38"/>
  <c r="K1081" i="38"/>
  <c r="E1081" i="38"/>
  <c r="G1081" i="38"/>
  <c r="H1081" i="38"/>
  <c r="L1081" i="38"/>
  <c r="F1081" i="38"/>
  <c r="F1083" i="38" s="1"/>
  <c r="N1081" i="38"/>
  <c r="J1081" i="38"/>
  <c r="M1081" i="38"/>
  <c r="AB802" i="5"/>
  <c r="AA802" i="5"/>
  <c r="R802" i="5"/>
  <c r="B802" i="5"/>
  <c r="A802" i="5"/>
  <c r="AB798" i="5"/>
  <c r="AA798" i="5"/>
  <c r="R798" i="5"/>
  <c r="B798" i="5"/>
  <c r="A798" i="5"/>
  <c r="AB797" i="5"/>
  <c r="AA797" i="5"/>
  <c r="R797" i="5"/>
  <c r="B797" i="5"/>
  <c r="A797" i="5"/>
  <c r="AB796" i="5"/>
  <c r="AA796" i="5"/>
  <c r="R796" i="5"/>
  <c r="B796" i="5"/>
  <c r="A796" i="5"/>
  <c r="AB795" i="5"/>
  <c r="AA795" i="5"/>
  <c r="R795" i="5"/>
  <c r="B795" i="5"/>
  <c r="A795" i="5"/>
  <c r="AB794" i="5"/>
  <c r="AA794" i="5"/>
  <c r="R794" i="5"/>
  <c r="B794" i="5"/>
  <c r="A794" i="5"/>
  <c r="AB793" i="5"/>
  <c r="AA793" i="5"/>
  <c r="R793" i="5"/>
  <c r="B793" i="5"/>
  <c r="A793" i="5"/>
  <c r="AB792" i="5"/>
  <c r="AA792" i="5"/>
  <c r="R792" i="5"/>
  <c r="B792" i="5"/>
  <c r="A792" i="5"/>
  <c r="AB791" i="5"/>
  <c r="AA791" i="5"/>
  <c r="R791" i="5"/>
  <c r="B791" i="5"/>
  <c r="A791" i="5"/>
  <c r="AB790" i="5"/>
  <c r="AA790" i="5"/>
  <c r="R790" i="5"/>
  <c r="B790" i="5"/>
  <c r="A790" i="5"/>
  <c r="AB789" i="5"/>
  <c r="AA789" i="5"/>
  <c r="R789" i="5"/>
  <c r="B789" i="5"/>
  <c r="A789" i="5"/>
  <c r="AB787" i="5"/>
  <c r="AA787" i="5"/>
  <c r="R787" i="5"/>
  <c r="B787" i="5"/>
  <c r="A787" i="5"/>
  <c r="AB786" i="5"/>
  <c r="AA786" i="5"/>
  <c r="R786" i="5"/>
  <c r="B786" i="5"/>
  <c r="A786" i="5"/>
  <c r="AB785" i="5"/>
  <c r="AA785" i="5"/>
  <c r="R785" i="5"/>
  <c r="B785" i="5"/>
  <c r="A785" i="5"/>
  <c r="AB784" i="5"/>
  <c r="AA784" i="5"/>
  <c r="R784" i="5"/>
  <c r="B784" i="5"/>
  <c r="A784" i="5"/>
  <c r="AB783" i="5"/>
  <c r="AA783" i="5"/>
  <c r="R783" i="5"/>
  <c r="B783" i="5"/>
  <c r="A783" i="5"/>
  <c r="AB782" i="5"/>
  <c r="AA782" i="5"/>
  <c r="R782" i="5"/>
  <c r="B782" i="5"/>
  <c r="A782" i="5"/>
  <c r="AB781" i="5"/>
  <c r="AA781" i="5"/>
  <c r="R781" i="5"/>
  <c r="B781" i="5"/>
  <c r="A781" i="5"/>
  <c r="AB780" i="5"/>
  <c r="AA780" i="5"/>
  <c r="R780" i="5"/>
  <c r="B780" i="5"/>
  <c r="A780" i="5"/>
  <c r="AB779" i="5"/>
  <c r="AA779" i="5"/>
  <c r="R779" i="5"/>
  <c r="B779" i="5"/>
  <c r="A779" i="5"/>
  <c r="AB778" i="5"/>
  <c r="AA778" i="5"/>
  <c r="R778" i="5"/>
  <c r="B778" i="5"/>
  <c r="A778" i="5"/>
  <c r="AB777" i="5"/>
  <c r="AA777" i="5"/>
  <c r="R777" i="5"/>
  <c r="B777" i="5"/>
  <c r="A777" i="5"/>
  <c r="AB776" i="5"/>
  <c r="AA776" i="5"/>
  <c r="R776" i="5"/>
  <c r="B776" i="5"/>
  <c r="A776" i="5"/>
  <c r="AB775" i="5"/>
  <c r="AA775" i="5"/>
  <c r="R775" i="5"/>
  <c r="B775" i="5"/>
  <c r="A775" i="5"/>
  <c r="AB774" i="5"/>
  <c r="AA774" i="5"/>
  <c r="R774" i="5"/>
  <c r="B774" i="5"/>
  <c r="A774" i="5"/>
  <c r="AB773" i="5"/>
  <c r="AA773" i="5"/>
  <c r="R773" i="5"/>
  <c r="B773" i="5"/>
  <c r="A773" i="5"/>
  <c r="AB772" i="5"/>
  <c r="AA772" i="5"/>
  <c r="R772" i="5"/>
  <c r="B772" i="5"/>
  <c r="A772" i="5"/>
  <c r="AB771" i="5"/>
  <c r="AA771" i="5"/>
  <c r="R771" i="5"/>
  <c r="B771" i="5"/>
  <c r="A771" i="5"/>
  <c r="AB770" i="5"/>
  <c r="AA770" i="5"/>
  <c r="R770" i="5"/>
  <c r="B770" i="5"/>
  <c r="A770" i="5"/>
  <c r="AB768" i="5"/>
  <c r="AA768" i="5"/>
  <c r="R768" i="5"/>
  <c r="B768" i="5"/>
  <c r="A768" i="5"/>
  <c r="AB767" i="5"/>
  <c r="AA767" i="5"/>
  <c r="R767" i="5"/>
  <c r="B767" i="5"/>
  <c r="A767" i="5"/>
  <c r="AB766" i="5"/>
  <c r="AA766" i="5"/>
  <c r="R766" i="5"/>
  <c r="B766" i="5"/>
  <c r="A766" i="5"/>
  <c r="AB765" i="5"/>
  <c r="AA765" i="5"/>
  <c r="R765" i="5"/>
  <c r="B765" i="5"/>
  <c r="A765" i="5"/>
  <c r="AB764" i="5"/>
  <c r="AA764" i="5"/>
  <c r="R764" i="5"/>
  <c r="B764" i="5"/>
  <c r="A764" i="5"/>
  <c r="AB763" i="5"/>
  <c r="AA763" i="5"/>
  <c r="R763" i="5"/>
  <c r="B763" i="5"/>
  <c r="A763" i="5"/>
  <c r="AB762" i="5"/>
  <c r="AA762" i="5"/>
  <c r="R762" i="5"/>
  <c r="B762" i="5"/>
  <c r="A762" i="5"/>
  <c r="AB761" i="5"/>
  <c r="AA761" i="5"/>
  <c r="R761" i="5"/>
  <c r="B761" i="5"/>
  <c r="A761" i="5"/>
  <c r="AB759" i="5"/>
  <c r="AA759" i="5"/>
  <c r="R759" i="5"/>
  <c r="B759" i="5"/>
  <c r="A759" i="5"/>
  <c r="AB758" i="5"/>
  <c r="AA758" i="5"/>
  <c r="R758" i="5"/>
  <c r="B758" i="5"/>
  <c r="A758" i="5"/>
  <c r="AB757" i="5"/>
  <c r="AA757" i="5"/>
  <c r="R757" i="5"/>
  <c r="B757" i="5"/>
  <c r="A757" i="5"/>
  <c r="AB756" i="5"/>
  <c r="AA756" i="5"/>
  <c r="R756" i="5"/>
  <c r="B756" i="5"/>
  <c r="A756" i="5"/>
  <c r="AB755" i="5"/>
  <c r="AA755" i="5"/>
  <c r="R755" i="5"/>
  <c r="B755" i="5"/>
  <c r="A755" i="5"/>
  <c r="AB754" i="5"/>
  <c r="AA754" i="5"/>
  <c r="R754" i="5"/>
  <c r="B754" i="5"/>
  <c r="A754" i="5"/>
  <c r="AB752" i="5"/>
  <c r="AA752" i="5"/>
  <c r="R752" i="5"/>
  <c r="B752" i="5"/>
  <c r="A752" i="5"/>
  <c r="AB751" i="5"/>
  <c r="AA751" i="5"/>
  <c r="R751" i="5"/>
  <c r="B751" i="5"/>
  <c r="A751" i="5"/>
  <c r="AB750" i="5"/>
  <c r="AA750" i="5"/>
  <c r="R750" i="5"/>
  <c r="B750" i="5"/>
  <c r="A750" i="5"/>
  <c r="AB749" i="5"/>
  <c r="AA749" i="5"/>
  <c r="R749" i="5"/>
  <c r="B749" i="5"/>
  <c r="A749" i="5"/>
  <c r="AB747" i="5"/>
  <c r="AA747" i="5"/>
  <c r="R747" i="5"/>
  <c r="B747" i="5"/>
  <c r="A747" i="5"/>
  <c r="AB746" i="5"/>
  <c r="AA746" i="5"/>
  <c r="R746" i="5"/>
  <c r="B746" i="5"/>
  <c r="A746" i="5"/>
  <c r="L1083" i="38" l="1"/>
  <c r="I1083" i="38"/>
  <c r="O1083" i="38"/>
  <c r="M1084" i="38"/>
  <c r="M1082" i="38"/>
  <c r="N1082" i="38"/>
  <c r="M1083" i="38"/>
  <c r="O1082" i="38"/>
  <c r="L1082" i="38"/>
  <c r="L1084" i="38" s="1"/>
  <c r="J1082" i="38"/>
  <c r="K1082" i="38"/>
  <c r="J1083" i="38"/>
  <c r="J1084" i="38"/>
  <c r="N1084" i="38"/>
  <c r="N1083" i="38"/>
  <c r="H1084" i="38"/>
  <c r="H1083" i="38"/>
  <c r="G1084" i="38"/>
  <c r="G1083" i="38"/>
  <c r="G1082" i="38"/>
  <c r="H1082" i="38"/>
  <c r="I1082" i="38"/>
  <c r="I1084" i="38" s="1"/>
  <c r="E1084" i="38"/>
  <c r="E1083" i="38"/>
  <c r="K1084" i="38"/>
  <c r="K1083" i="38"/>
  <c r="F1082" i="38"/>
  <c r="F1084" i="38" s="1"/>
  <c r="D1083" i="38"/>
  <c r="E1082" i="38"/>
  <c r="D1082" i="38"/>
  <c r="D1084" i="38"/>
  <c r="AB1043" i="5"/>
  <c r="AA1043" i="5"/>
  <c r="R1043" i="5"/>
  <c r="B1043" i="5"/>
  <c r="A1043" i="5"/>
  <c r="AB1042" i="5"/>
  <c r="AA1042" i="5"/>
  <c r="R1042" i="5"/>
  <c r="B1042" i="5"/>
  <c r="A1042" i="5"/>
  <c r="AB1041" i="5"/>
  <c r="AA1041" i="5"/>
  <c r="R1041" i="5"/>
  <c r="B1041" i="5"/>
  <c r="A1041" i="5"/>
  <c r="AB1040" i="5"/>
  <c r="AA1040" i="5"/>
  <c r="R1040" i="5"/>
  <c r="B1040" i="5"/>
  <c r="A1040" i="5"/>
  <c r="AB1039" i="5"/>
  <c r="AA1039" i="5"/>
  <c r="R1039" i="5"/>
  <c r="B1039" i="5"/>
  <c r="A1039" i="5"/>
  <c r="AB1038" i="5"/>
  <c r="AA1038" i="5"/>
  <c r="R1038" i="5"/>
  <c r="B1038" i="5"/>
  <c r="A1038" i="5"/>
  <c r="AB1037" i="5"/>
  <c r="AA1037" i="5"/>
  <c r="R1037" i="5"/>
  <c r="B1037" i="5"/>
  <c r="A1037" i="5"/>
  <c r="AB1036" i="5"/>
  <c r="AA1036" i="5"/>
  <c r="R1036" i="5"/>
  <c r="B1036" i="5"/>
  <c r="A1036" i="5"/>
  <c r="AB1035" i="5"/>
  <c r="AA1035" i="5"/>
  <c r="R1035" i="5"/>
  <c r="B1035" i="5"/>
  <c r="A1035" i="5"/>
  <c r="AB1034" i="5"/>
  <c r="AA1034" i="5"/>
  <c r="R1034" i="5"/>
  <c r="B1034" i="5"/>
  <c r="A1034" i="5"/>
  <c r="AB1033" i="5"/>
  <c r="AA1033" i="5"/>
  <c r="R1033" i="5"/>
  <c r="B1033" i="5"/>
  <c r="A1033" i="5"/>
  <c r="AB1032" i="5"/>
  <c r="AA1032" i="5"/>
  <c r="R1032" i="5"/>
  <c r="B1032" i="5"/>
  <c r="A1032" i="5"/>
  <c r="AB1031" i="5"/>
  <c r="AA1031" i="5"/>
  <c r="R1031" i="5"/>
  <c r="B1031" i="5"/>
  <c r="A1031" i="5"/>
  <c r="AB1030" i="5"/>
  <c r="AA1030" i="5"/>
  <c r="R1030" i="5"/>
  <c r="B1030" i="5"/>
  <c r="A1030" i="5"/>
  <c r="AB1029" i="5"/>
  <c r="AA1029" i="5"/>
  <c r="R1029" i="5"/>
  <c r="B1029" i="5"/>
  <c r="A1029" i="5"/>
  <c r="AB1028" i="5"/>
  <c r="AA1028" i="5"/>
  <c r="R1028" i="5"/>
  <c r="B1028" i="5"/>
  <c r="A1028" i="5"/>
  <c r="AB1027" i="5"/>
  <c r="AA1027" i="5"/>
  <c r="R1027" i="5"/>
  <c r="B1027" i="5"/>
  <c r="A1027" i="5"/>
  <c r="AB1026" i="5"/>
  <c r="AA1026" i="5"/>
  <c r="R1026" i="5"/>
  <c r="B1026" i="5"/>
  <c r="A1026" i="5"/>
  <c r="AB1025" i="5"/>
  <c r="AA1025" i="5"/>
  <c r="R1025" i="5"/>
  <c r="B1025" i="5"/>
  <c r="A1025" i="5"/>
  <c r="AB1024" i="5"/>
  <c r="AA1024" i="5"/>
  <c r="R1024" i="5"/>
  <c r="B1024" i="5"/>
  <c r="A1024" i="5"/>
  <c r="AB1023" i="5"/>
  <c r="AA1023" i="5"/>
  <c r="R1023" i="5"/>
  <c r="B1023" i="5"/>
  <c r="A1023" i="5"/>
  <c r="AB1022" i="5"/>
  <c r="AA1022" i="5"/>
  <c r="R1022" i="5"/>
  <c r="B1022" i="5"/>
  <c r="A1022" i="5"/>
  <c r="AB1021" i="5"/>
  <c r="AA1021" i="5"/>
  <c r="R1021" i="5"/>
  <c r="B1021" i="5"/>
  <c r="A1021" i="5"/>
  <c r="AB1020" i="5"/>
  <c r="AA1020" i="5"/>
  <c r="R1020" i="5"/>
  <c r="B1020" i="5"/>
  <c r="A1020" i="5"/>
  <c r="AB1019" i="5"/>
  <c r="AA1019" i="5"/>
  <c r="R1019" i="5"/>
  <c r="B1019" i="5"/>
  <c r="A1019" i="5"/>
  <c r="AB1018" i="5"/>
  <c r="AA1018" i="5"/>
  <c r="R1018" i="5"/>
  <c r="B1018" i="5"/>
  <c r="A1018" i="5"/>
  <c r="AB1017" i="5"/>
  <c r="AA1017" i="5"/>
  <c r="R1017" i="5"/>
  <c r="B1017" i="5"/>
  <c r="A1017" i="5"/>
  <c r="AB1016" i="5"/>
  <c r="AA1016" i="5"/>
  <c r="R1016" i="5"/>
  <c r="B1016" i="5"/>
  <c r="A1016" i="5"/>
  <c r="AB1015" i="5"/>
  <c r="AA1015" i="5"/>
  <c r="R1015" i="5"/>
  <c r="B1015" i="5"/>
  <c r="A1015" i="5"/>
  <c r="AB1014" i="5"/>
  <c r="AA1014" i="5"/>
  <c r="R1014" i="5"/>
  <c r="B1014" i="5"/>
  <c r="A1014" i="5"/>
  <c r="AB1013" i="5"/>
  <c r="AA1013" i="5"/>
  <c r="R1013" i="5"/>
  <c r="B1013" i="5"/>
  <c r="A1013" i="5"/>
  <c r="AB1012" i="5"/>
  <c r="AA1012" i="5"/>
  <c r="R1012" i="5"/>
  <c r="B1012" i="5"/>
  <c r="A1012" i="5"/>
  <c r="AB1011" i="5"/>
  <c r="AA1011" i="5"/>
  <c r="R1011" i="5"/>
  <c r="B1011" i="5"/>
  <c r="A1011" i="5"/>
  <c r="AB1010" i="5"/>
  <c r="AA1010" i="5"/>
  <c r="R1010" i="5"/>
  <c r="B1010" i="5"/>
  <c r="A1010" i="5"/>
  <c r="AB1009" i="5"/>
  <c r="AA1009" i="5"/>
  <c r="R1009" i="5"/>
  <c r="B1009" i="5"/>
  <c r="A1009" i="5"/>
  <c r="AB969" i="5"/>
  <c r="AA969" i="5"/>
  <c r="R969" i="5"/>
  <c r="B969" i="5"/>
  <c r="A969" i="5"/>
  <c r="AB968" i="5"/>
  <c r="AA968" i="5"/>
  <c r="R968" i="5"/>
  <c r="B968" i="5"/>
  <c r="A968" i="5"/>
  <c r="AB967" i="5"/>
  <c r="AA967" i="5"/>
  <c r="R967" i="5"/>
  <c r="B967" i="5"/>
  <c r="A967" i="5"/>
  <c r="AB966" i="5"/>
  <c r="AA966" i="5"/>
  <c r="R966" i="5"/>
  <c r="B966" i="5"/>
  <c r="A966" i="5"/>
  <c r="AB965" i="5"/>
  <c r="AA965" i="5"/>
  <c r="R965" i="5"/>
  <c r="B965" i="5"/>
  <c r="A965" i="5"/>
  <c r="AB964" i="5"/>
  <c r="AA964" i="5"/>
  <c r="R964" i="5"/>
  <c r="B964" i="5"/>
  <c r="A964" i="5"/>
  <c r="AB963" i="5"/>
  <c r="AA963" i="5"/>
  <c r="R963" i="5"/>
  <c r="B963" i="5"/>
  <c r="A963" i="5"/>
  <c r="AB962" i="5"/>
  <c r="AA962" i="5"/>
  <c r="R962" i="5"/>
  <c r="B962" i="5"/>
  <c r="A962" i="5"/>
  <c r="AB961" i="5"/>
  <c r="AA961" i="5"/>
  <c r="R961" i="5"/>
  <c r="B961" i="5"/>
  <c r="A961" i="5"/>
  <c r="AB960" i="5"/>
  <c r="AA960" i="5"/>
  <c r="R960" i="5"/>
  <c r="B960" i="5"/>
  <c r="A960" i="5"/>
  <c r="AB959" i="5"/>
  <c r="AA959" i="5"/>
  <c r="R959" i="5"/>
  <c r="B959" i="5"/>
  <c r="A959" i="5"/>
  <c r="AB958" i="5"/>
  <c r="AA958" i="5"/>
  <c r="R958" i="5"/>
  <c r="B958" i="5"/>
  <c r="A958" i="5"/>
  <c r="AB823" i="5"/>
  <c r="AA823" i="5"/>
  <c r="R823" i="5"/>
  <c r="B823" i="5"/>
  <c r="A823" i="5"/>
  <c r="AB822" i="5"/>
  <c r="AA822" i="5"/>
  <c r="R822" i="5"/>
  <c r="B822" i="5"/>
  <c r="A822" i="5"/>
  <c r="AB821" i="5"/>
  <c r="AA821" i="5"/>
  <c r="R821" i="5"/>
  <c r="B821" i="5"/>
  <c r="A821" i="5"/>
  <c r="AB820" i="5"/>
  <c r="AA820" i="5"/>
  <c r="R820" i="5"/>
  <c r="B820" i="5"/>
  <c r="A820" i="5"/>
  <c r="AB819" i="5"/>
  <c r="AA819" i="5"/>
  <c r="R819" i="5"/>
  <c r="B819" i="5"/>
  <c r="A819" i="5"/>
  <c r="AB818" i="5"/>
  <c r="AA818" i="5"/>
  <c r="R818" i="5"/>
  <c r="B818" i="5"/>
  <c r="A818" i="5"/>
  <c r="AB817" i="5"/>
  <c r="AA817" i="5"/>
  <c r="R817" i="5"/>
  <c r="B817" i="5"/>
  <c r="A817" i="5"/>
  <c r="AB816" i="5"/>
  <c r="AA816" i="5"/>
  <c r="R816" i="5"/>
  <c r="B816" i="5"/>
  <c r="A816" i="5"/>
  <c r="AB815" i="5"/>
  <c r="AA815" i="5"/>
  <c r="R815" i="5"/>
  <c r="B815" i="5"/>
  <c r="A815" i="5"/>
  <c r="AB814" i="5"/>
  <c r="AA814" i="5"/>
  <c r="R814" i="5"/>
  <c r="B814" i="5"/>
  <c r="A814" i="5"/>
  <c r="AB813" i="5"/>
  <c r="AA813" i="5"/>
  <c r="R813" i="5"/>
  <c r="B813" i="5"/>
  <c r="A813" i="5"/>
  <c r="AB811" i="5"/>
  <c r="AA811" i="5"/>
  <c r="R811" i="5"/>
  <c r="B811" i="5"/>
  <c r="A811" i="5"/>
  <c r="AB810" i="5"/>
  <c r="AA810" i="5"/>
  <c r="R810" i="5"/>
  <c r="B810" i="5"/>
  <c r="A810" i="5"/>
  <c r="AB809" i="5"/>
  <c r="AA809" i="5"/>
  <c r="R809" i="5"/>
  <c r="B809" i="5"/>
  <c r="A809" i="5"/>
  <c r="AB808" i="5"/>
  <c r="AA808" i="5"/>
  <c r="R808" i="5"/>
  <c r="B808" i="5"/>
  <c r="A808" i="5"/>
  <c r="AB807" i="5"/>
  <c r="AA807" i="5"/>
  <c r="R807" i="5"/>
  <c r="B807" i="5"/>
  <c r="A807" i="5"/>
  <c r="AB806" i="5"/>
  <c r="AA806" i="5"/>
  <c r="R806" i="5"/>
  <c r="B806" i="5"/>
  <c r="A806" i="5"/>
  <c r="AB805" i="5"/>
  <c r="AA805" i="5"/>
  <c r="R805" i="5"/>
  <c r="B805" i="5"/>
  <c r="A805" i="5"/>
  <c r="AB804" i="5"/>
  <c r="AA804" i="5"/>
  <c r="R804" i="5"/>
  <c r="B804" i="5"/>
  <c r="A804" i="5"/>
  <c r="AB803" i="5"/>
  <c r="AA803" i="5"/>
  <c r="R803" i="5"/>
  <c r="B803" i="5"/>
  <c r="A803" i="5"/>
  <c r="AB745" i="5"/>
  <c r="AA745" i="5"/>
  <c r="R745" i="5"/>
  <c r="B745" i="5"/>
  <c r="A745" i="5"/>
  <c r="AB744" i="5"/>
  <c r="AA744" i="5"/>
  <c r="R744" i="5"/>
  <c r="B744" i="5"/>
  <c r="A744" i="5"/>
  <c r="E34" i="8"/>
  <c r="H94" i="8"/>
  <c r="D1085" i="38" l="1"/>
  <c r="AB741" i="5"/>
  <c r="AA741" i="5"/>
  <c r="R741" i="5"/>
  <c r="B741" i="5"/>
  <c r="AB740" i="5"/>
  <c r="AA740" i="5"/>
  <c r="R740" i="5"/>
  <c r="B740" i="5"/>
  <c r="A740" i="5"/>
  <c r="AB250" i="5"/>
  <c r="R250" i="5"/>
  <c r="B250" i="5"/>
  <c r="A250" i="5"/>
  <c r="A741" i="5" l="1"/>
  <c r="AB639" i="5" l="1"/>
  <c r="AA639" i="5"/>
  <c r="R639" i="5"/>
  <c r="B639" i="5"/>
  <c r="A639" i="5"/>
  <c r="AB587" i="5" l="1"/>
  <c r="AA587" i="5"/>
  <c r="R587" i="5"/>
  <c r="B587" i="5"/>
  <c r="A587" i="5" l="1"/>
  <c r="AB402" i="5"/>
  <c r="R402" i="5"/>
  <c r="B402" i="5"/>
  <c r="A402" i="5"/>
  <c r="AB435" i="5"/>
  <c r="R435" i="5"/>
  <c r="B435" i="5"/>
  <c r="A435" i="5"/>
  <c r="AB423" i="5"/>
  <c r="R423" i="5"/>
  <c r="B423" i="5"/>
  <c r="A423" i="5"/>
  <c r="AB422" i="5"/>
  <c r="R422" i="5"/>
  <c r="B422" i="5"/>
  <c r="A422" i="5"/>
  <c r="AB421" i="5"/>
  <c r="R421" i="5"/>
  <c r="B421" i="5"/>
  <c r="A421" i="5"/>
  <c r="AB235" i="5"/>
  <c r="R235" i="5"/>
  <c r="B235" i="5"/>
  <c r="A235" i="5"/>
  <c r="AB234" i="5"/>
  <c r="R234" i="5"/>
  <c r="B234" i="5"/>
  <c r="A234" i="5"/>
  <c r="AB233" i="5"/>
  <c r="R233" i="5"/>
  <c r="B233" i="5"/>
  <c r="A233" i="5"/>
  <c r="AB626" i="5"/>
  <c r="AA626" i="5"/>
  <c r="R626" i="5"/>
  <c r="B626" i="5"/>
  <c r="A626" i="5"/>
  <c r="AB625" i="5"/>
  <c r="AA625" i="5"/>
  <c r="R625" i="5"/>
  <c r="B625" i="5"/>
  <c r="A625" i="5"/>
  <c r="AB383" i="5"/>
  <c r="R383" i="5"/>
  <c r="A383" i="5"/>
  <c r="B383" i="5"/>
  <c r="AB382" i="5"/>
  <c r="R382" i="5"/>
  <c r="B382" i="5"/>
  <c r="AB381" i="5"/>
  <c r="R381" i="5"/>
  <c r="B381" i="5"/>
  <c r="AB380" i="5"/>
  <c r="R380" i="5"/>
  <c r="B380" i="5"/>
  <c r="A380" i="5"/>
  <c r="AB379" i="5"/>
  <c r="R379" i="5"/>
  <c r="A379" i="5"/>
  <c r="AB378" i="5"/>
  <c r="R378" i="5"/>
  <c r="B378" i="5"/>
  <c r="A378" i="5"/>
  <c r="AB377" i="5"/>
  <c r="R377" i="5"/>
  <c r="A377" i="5"/>
  <c r="AB376" i="5"/>
  <c r="R376" i="5"/>
  <c r="B376" i="5"/>
  <c r="A376" i="5"/>
  <c r="AB375" i="5"/>
  <c r="R375" i="5"/>
  <c r="A375" i="5"/>
  <c r="AB374" i="5"/>
  <c r="R374" i="5"/>
  <c r="B374" i="5"/>
  <c r="A374" i="5"/>
  <c r="AB373" i="5"/>
  <c r="R373" i="5"/>
  <c r="A373" i="5"/>
  <c r="AB372" i="5"/>
  <c r="R372" i="5"/>
  <c r="B372" i="5"/>
  <c r="A372" i="5"/>
  <c r="AB371" i="5"/>
  <c r="R371" i="5"/>
  <c r="A371" i="5"/>
  <c r="AB370" i="5"/>
  <c r="R370" i="5"/>
  <c r="B370" i="5"/>
  <c r="A370" i="5"/>
  <c r="AB369" i="5"/>
  <c r="R369" i="5"/>
  <c r="A369" i="5"/>
  <c r="AB368" i="5"/>
  <c r="R368" i="5"/>
  <c r="B368" i="5"/>
  <c r="A368" i="5"/>
  <c r="AB367" i="5"/>
  <c r="R367" i="5"/>
  <c r="A367" i="5"/>
  <c r="AB366" i="5"/>
  <c r="R366" i="5"/>
  <c r="B366" i="5"/>
  <c r="A366" i="5"/>
  <c r="AB365" i="5"/>
  <c r="R365" i="5"/>
  <c r="A365" i="5"/>
  <c r="AB364" i="5"/>
  <c r="R364" i="5"/>
  <c r="A364" i="5"/>
  <c r="AB363" i="5"/>
  <c r="R363" i="5"/>
  <c r="A363" i="5"/>
  <c r="AB362" i="5"/>
  <c r="R362" i="5"/>
  <c r="B362" i="5"/>
  <c r="A362" i="5"/>
  <c r="AB361" i="5"/>
  <c r="R361" i="5"/>
  <c r="A361" i="5"/>
  <c r="AB413" i="5"/>
  <c r="R413" i="5"/>
  <c r="A413" i="5"/>
  <c r="AB412" i="5"/>
  <c r="R412" i="5"/>
  <c r="A412" i="5"/>
  <c r="AB411" i="5"/>
  <c r="R411" i="5"/>
  <c r="A411" i="5"/>
  <c r="B411" i="5"/>
  <c r="AB410" i="5"/>
  <c r="R410" i="5"/>
  <c r="A410" i="5"/>
  <c r="AB409" i="5"/>
  <c r="R409" i="5"/>
  <c r="A409" i="5"/>
  <c r="AB408" i="5"/>
  <c r="R408" i="5"/>
  <c r="A408" i="5"/>
  <c r="AB407" i="5"/>
  <c r="R407" i="5"/>
  <c r="A407" i="5"/>
  <c r="AB406" i="5"/>
  <c r="R406" i="5"/>
  <c r="A406" i="5"/>
  <c r="AB405" i="5"/>
  <c r="R405" i="5"/>
  <c r="A405" i="5"/>
  <c r="B405" i="5"/>
  <c r="AB404" i="5"/>
  <c r="R404" i="5"/>
  <c r="A404" i="5"/>
  <c r="B404" i="5"/>
  <c r="AB403" i="5"/>
  <c r="R403" i="5"/>
  <c r="A403" i="5"/>
  <c r="AB440" i="5"/>
  <c r="R440" i="5"/>
  <c r="B440" i="5"/>
  <c r="A440" i="5"/>
  <c r="AB439" i="5"/>
  <c r="R439" i="5"/>
  <c r="B439" i="5"/>
  <c r="A439" i="5"/>
  <c r="AB438" i="5"/>
  <c r="R438" i="5"/>
  <c r="B438" i="5"/>
  <c r="A438" i="5"/>
  <c r="AB437" i="5"/>
  <c r="R437" i="5"/>
  <c r="B437" i="5"/>
  <c r="A437" i="5"/>
  <c r="AB451" i="5"/>
  <c r="AA451" i="5"/>
  <c r="R451" i="5"/>
  <c r="B451" i="5"/>
  <c r="AB450" i="5"/>
  <c r="AA450" i="5"/>
  <c r="R450" i="5"/>
  <c r="A450" i="5"/>
  <c r="B450" i="5"/>
  <c r="AB449" i="5"/>
  <c r="AA449" i="5"/>
  <c r="R449" i="5"/>
  <c r="B449" i="5"/>
  <c r="AB448" i="5"/>
  <c r="R448" i="5"/>
  <c r="B448" i="5"/>
  <c r="A448" i="5"/>
  <c r="AB447" i="5"/>
  <c r="R447" i="5"/>
  <c r="B447" i="5"/>
  <c r="A447" i="5"/>
  <c r="AB446" i="5"/>
  <c r="R446" i="5"/>
  <c r="B446" i="5"/>
  <c r="AB445" i="5"/>
  <c r="R445" i="5"/>
  <c r="B445" i="5"/>
  <c r="A445" i="5"/>
  <c r="AB444" i="5"/>
  <c r="R444" i="5"/>
  <c r="B444" i="5"/>
  <c r="AB443" i="5"/>
  <c r="R443" i="5"/>
  <c r="A443" i="5"/>
  <c r="B443" i="5"/>
  <c r="AB442" i="5"/>
  <c r="R442" i="5"/>
  <c r="B442" i="5"/>
  <c r="AB441" i="5"/>
  <c r="R441" i="5"/>
  <c r="B441" i="5"/>
  <c r="A441" i="5"/>
  <c r="AB436" i="5"/>
  <c r="R436" i="5"/>
  <c r="B436" i="5"/>
  <c r="AB430" i="5"/>
  <c r="R430" i="5"/>
  <c r="B430" i="5"/>
  <c r="A430" i="5"/>
  <c r="AB429" i="5"/>
  <c r="R429" i="5"/>
  <c r="B429" i="5"/>
  <c r="A429" i="5"/>
  <c r="AB428" i="5"/>
  <c r="R428" i="5"/>
  <c r="B428" i="5"/>
  <c r="A428" i="5"/>
  <c r="AB427" i="5"/>
  <c r="R427" i="5"/>
  <c r="B427" i="5"/>
  <c r="A427" i="5"/>
  <c r="AB426" i="5"/>
  <c r="R426" i="5"/>
  <c r="B426" i="5"/>
  <c r="A426" i="5"/>
  <c r="AB425" i="5"/>
  <c r="R425" i="5"/>
  <c r="B425" i="5"/>
  <c r="A425" i="5"/>
  <c r="AB432" i="5"/>
  <c r="R432" i="5"/>
  <c r="B432" i="5"/>
  <c r="A432" i="5"/>
  <c r="AB431" i="5"/>
  <c r="R431" i="5"/>
  <c r="B431" i="5"/>
  <c r="A431" i="5"/>
  <c r="AB424" i="5"/>
  <c r="R424" i="5"/>
  <c r="B424" i="5"/>
  <c r="A424" i="5"/>
  <c r="AB420" i="5"/>
  <c r="R420" i="5"/>
  <c r="B420" i="5"/>
  <c r="A420" i="5"/>
  <c r="AB621" i="5"/>
  <c r="AA621" i="5"/>
  <c r="R621" i="5"/>
  <c r="B621" i="5"/>
  <c r="A621" i="5"/>
  <c r="AB620" i="5"/>
  <c r="AA620" i="5"/>
  <c r="R620" i="5"/>
  <c r="B620" i="5"/>
  <c r="A620" i="5"/>
  <c r="AB638" i="5"/>
  <c r="AA638" i="5"/>
  <c r="R638" i="5"/>
  <c r="B638" i="5"/>
  <c r="A638" i="5"/>
  <c r="AB249" i="5"/>
  <c r="R249" i="5"/>
  <c r="B249" i="5"/>
  <c r="A249" i="5"/>
  <c r="AB247" i="5"/>
  <c r="R247" i="5"/>
  <c r="B247" i="5"/>
  <c r="A247" i="5"/>
  <c r="AB244" i="5"/>
  <c r="R244" i="5"/>
  <c r="B244" i="5"/>
  <c r="A244" i="5"/>
  <c r="AB243" i="5"/>
  <c r="R243" i="5"/>
  <c r="B243" i="5"/>
  <c r="A243" i="5"/>
  <c r="AB242" i="5"/>
  <c r="R242" i="5"/>
  <c r="B242" i="5"/>
  <c r="A242" i="5"/>
  <c r="AB241" i="5"/>
  <c r="R241" i="5"/>
  <c r="B241" i="5"/>
  <c r="A241" i="5"/>
  <c r="AB245" i="5"/>
  <c r="R245" i="5"/>
  <c r="B245" i="5"/>
  <c r="A245" i="5"/>
  <c r="F93" i="8"/>
  <c r="F59" i="8"/>
  <c r="E59" i="8"/>
  <c r="E27" i="8"/>
  <c r="AB239" i="5"/>
  <c r="R239" i="5"/>
  <c r="B239" i="5"/>
  <c r="A239" i="5"/>
  <c r="AB238" i="5"/>
  <c r="R238" i="5"/>
  <c r="B238" i="5"/>
  <c r="A238" i="5"/>
  <c r="AB237" i="5"/>
  <c r="R237" i="5"/>
  <c r="B237" i="5"/>
  <c r="A237" i="5"/>
  <c r="AB236" i="5"/>
  <c r="R236" i="5"/>
  <c r="B236" i="5"/>
  <c r="A236" i="5"/>
  <c r="AB251" i="5"/>
  <c r="R251" i="5"/>
  <c r="B251" i="5"/>
  <c r="A251" i="5"/>
  <c r="AB248" i="5"/>
  <c r="R248" i="5"/>
  <c r="B248" i="5"/>
  <c r="A248" i="5"/>
  <c r="AB246" i="5"/>
  <c r="R246" i="5"/>
  <c r="B246" i="5"/>
  <c r="A246" i="5"/>
  <c r="AB240" i="5"/>
  <c r="R240" i="5"/>
  <c r="B240" i="5"/>
  <c r="A240" i="5"/>
  <c r="AB640" i="5"/>
  <c r="AA640" i="5"/>
  <c r="R640" i="5"/>
  <c r="A640" i="5"/>
  <c r="AB637" i="5"/>
  <c r="AA637" i="5"/>
  <c r="R637" i="5"/>
  <c r="B637" i="5"/>
  <c r="A637" i="5"/>
  <c r="AB636" i="5"/>
  <c r="AA636" i="5"/>
  <c r="R636" i="5"/>
  <c r="A636" i="5"/>
  <c r="AB635" i="5"/>
  <c r="AA635" i="5"/>
  <c r="R635" i="5"/>
  <c r="B635" i="5"/>
  <c r="A635" i="5"/>
  <c r="AB634" i="5"/>
  <c r="AA634" i="5"/>
  <c r="R634" i="5"/>
  <c r="A634" i="5"/>
  <c r="AB633" i="5"/>
  <c r="AA633" i="5"/>
  <c r="R633" i="5"/>
  <c r="B633" i="5"/>
  <c r="A633" i="5"/>
  <c r="AB632" i="5"/>
  <c r="AA632" i="5"/>
  <c r="R632" i="5"/>
  <c r="A632" i="5"/>
  <c r="AB631" i="5"/>
  <c r="AA631" i="5"/>
  <c r="R631" i="5"/>
  <c r="B631" i="5"/>
  <c r="A631" i="5"/>
  <c r="AB630" i="5"/>
  <c r="AA630" i="5"/>
  <c r="R630" i="5"/>
  <c r="A630" i="5"/>
  <c r="AB629" i="5"/>
  <c r="AA629" i="5"/>
  <c r="R629" i="5"/>
  <c r="B629" i="5"/>
  <c r="A629" i="5"/>
  <c r="AB628" i="5"/>
  <c r="AA628" i="5"/>
  <c r="R628" i="5"/>
  <c r="A628" i="5"/>
  <c r="AB627" i="5"/>
  <c r="AA627" i="5"/>
  <c r="R627" i="5"/>
  <c r="B627" i="5"/>
  <c r="A627" i="5"/>
  <c r="AB624" i="5"/>
  <c r="AA624" i="5"/>
  <c r="R624" i="5"/>
  <c r="B624" i="5"/>
  <c r="B364" i="5" l="1"/>
  <c r="A381" i="5"/>
  <c r="A382" i="5"/>
  <c r="B361" i="5"/>
  <c r="B363" i="5"/>
  <c r="B365" i="5"/>
  <c r="B367" i="5"/>
  <c r="B369" i="5"/>
  <c r="B371" i="5"/>
  <c r="B373" i="5"/>
  <c r="B375" i="5"/>
  <c r="B377" i="5"/>
  <c r="B379" i="5"/>
  <c r="B407" i="5"/>
  <c r="B413" i="5"/>
  <c r="B409" i="5"/>
  <c r="B403" i="5"/>
  <c r="B406" i="5"/>
  <c r="B408" i="5"/>
  <c r="B410" i="5"/>
  <c r="B412" i="5"/>
  <c r="A436" i="5"/>
  <c r="A444" i="5"/>
  <c r="A446" i="5"/>
  <c r="A451" i="5"/>
  <c r="A442" i="5"/>
  <c r="A449" i="5"/>
  <c r="A624" i="5"/>
  <c r="B628" i="5"/>
  <c r="B630" i="5"/>
  <c r="B632" i="5"/>
  <c r="B634" i="5"/>
  <c r="B636" i="5"/>
  <c r="B640" i="5"/>
  <c r="AB736" i="5" l="1"/>
  <c r="AA736" i="5"/>
  <c r="R736" i="5"/>
  <c r="B736" i="5"/>
  <c r="AB731" i="5"/>
  <c r="AA731" i="5"/>
  <c r="R731" i="5"/>
  <c r="A731" i="5"/>
  <c r="AB728" i="5"/>
  <c r="AA728" i="5"/>
  <c r="R728" i="5"/>
  <c r="B728" i="5"/>
  <c r="AB725" i="5"/>
  <c r="AA725" i="5"/>
  <c r="R725" i="5"/>
  <c r="B725" i="5"/>
  <c r="AB724" i="5"/>
  <c r="AA724" i="5"/>
  <c r="R724" i="5"/>
  <c r="B724" i="5"/>
  <c r="AB719" i="5"/>
  <c r="AA719" i="5"/>
  <c r="R719" i="5"/>
  <c r="B719" i="5"/>
  <c r="AB718" i="5"/>
  <c r="AA718" i="5"/>
  <c r="R718" i="5"/>
  <c r="B718" i="5"/>
  <c r="AB711" i="5"/>
  <c r="AA711" i="5"/>
  <c r="R711" i="5"/>
  <c r="B711" i="5"/>
  <c r="AB710" i="5"/>
  <c r="AA710" i="5"/>
  <c r="R710" i="5"/>
  <c r="B710" i="5"/>
  <c r="AB709" i="5"/>
  <c r="AA709" i="5"/>
  <c r="R709" i="5"/>
  <c r="A709" i="5"/>
  <c r="AB708" i="5"/>
  <c r="AA708" i="5"/>
  <c r="R708" i="5"/>
  <c r="B708" i="5"/>
  <c r="AB707" i="5"/>
  <c r="AA707" i="5"/>
  <c r="R707" i="5"/>
  <c r="B707" i="5"/>
  <c r="AB706" i="5"/>
  <c r="AA706" i="5"/>
  <c r="R706" i="5"/>
  <c r="B706" i="5"/>
  <c r="AB705" i="5"/>
  <c r="AA705" i="5"/>
  <c r="R705" i="5"/>
  <c r="B705" i="5"/>
  <c r="AB704" i="5"/>
  <c r="AA704" i="5"/>
  <c r="R704" i="5"/>
  <c r="B704" i="5"/>
  <c r="AB701" i="5"/>
  <c r="AA701" i="5"/>
  <c r="R701" i="5"/>
  <c r="A701" i="5"/>
  <c r="AB700" i="5"/>
  <c r="AA700" i="5"/>
  <c r="R700" i="5"/>
  <c r="B700" i="5"/>
  <c r="AB699" i="5"/>
  <c r="AA699" i="5"/>
  <c r="R699" i="5"/>
  <c r="B699" i="5"/>
  <c r="AB698" i="5"/>
  <c r="AA698" i="5"/>
  <c r="R698" i="5"/>
  <c r="B698" i="5"/>
  <c r="AB695" i="5"/>
  <c r="AA695" i="5"/>
  <c r="R695" i="5"/>
  <c r="B695" i="5"/>
  <c r="AB694" i="5"/>
  <c r="AA694" i="5"/>
  <c r="R694" i="5"/>
  <c r="B694" i="5"/>
  <c r="AB693" i="5"/>
  <c r="AA693" i="5"/>
  <c r="R693" i="5"/>
  <c r="A693" i="5"/>
  <c r="AB692" i="5"/>
  <c r="AA692" i="5"/>
  <c r="R692" i="5"/>
  <c r="A692" i="5"/>
  <c r="AB691" i="5"/>
  <c r="AA691" i="5"/>
  <c r="R691" i="5"/>
  <c r="A691" i="5"/>
  <c r="AB690" i="5"/>
  <c r="AA690" i="5"/>
  <c r="R690" i="5"/>
  <c r="A690" i="5"/>
  <c r="AB677" i="5"/>
  <c r="AA677" i="5"/>
  <c r="R677" i="5"/>
  <c r="B677" i="5"/>
  <c r="AB674" i="5"/>
  <c r="AA674" i="5"/>
  <c r="R674" i="5"/>
  <c r="A674" i="5"/>
  <c r="AB671" i="5"/>
  <c r="AA671" i="5"/>
  <c r="R671" i="5"/>
  <c r="A671" i="5"/>
  <c r="AB670" i="5"/>
  <c r="AA670" i="5"/>
  <c r="R670" i="5"/>
  <c r="A670" i="5"/>
  <c r="AB669" i="5"/>
  <c r="AA669" i="5"/>
  <c r="R669" i="5"/>
  <c r="A669" i="5"/>
  <c r="AB668" i="5"/>
  <c r="AA668" i="5"/>
  <c r="R668" i="5"/>
  <c r="A668" i="5"/>
  <c r="AB667" i="5"/>
  <c r="AA667" i="5"/>
  <c r="R667" i="5"/>
  <c r="A667" i="5"/>
  <c r="AB666" i="5"/>
  <c r="AA666" i="5"/>
  <c r="R666" i="5"/>
  <c r="A666" i="5"/>
  <c r="AB665" i="5"/>
  <c r="AA665" i="5"/>
  <c r="R665" i="5"/>
  <c r="A665" i="5"/>
  <c r="AB662" i="5"/>
  <c r="AA662" i="5"/>
  <c r="R662" i="5"/>
  <c r="B662" i="5"/>
  <c r="AB661" i="5"/>
  <c r="AA661" i="5"/>
  <c r="R661" i="5"/>
  <c r="A661" i="5"/>
  <c r="AB660" i="5"/>
  <c r="AA660" i="5"/>
  <c r="R660" i="5"/>
  <c r="B660" i="5"/>
  <c r="AB659" i="5"/>
  <c r="AA659" i="5"/>
  <c r="R659" i="5"/>
  <c r="B659" i="5"/>
  <c r="AB658" i="5"/>
  <c r="AA658" i="5"/>
  <c r="R658" i="5"/>
  <c r="B658" i="5"/>
  <c r="AB657" i="5"/>
  <c r="AA657" i="5"/>
  <c r="R657" i="5"/>
  <c r="A657" i="5"/>
  <c r="AB652" i="5"/>
  <c r="AA652" i="5"/>
  <c r="R652" i="5"/>
  <c r="B652" i="5"/>
  <c r="AB651" i="5"/>
  <c r="AA651" i="5"/>
  <c r="R651" i="5"/>
  <c r="B651" i="5"/>
  <c r="AB650" i="5"/>
  <c r="AA650" i="5"/>
  <c r="R650" i="5"/>
  <c r="B650" i="5"/>
  <c r="AB649" i="5"/>
  <c r="AA649" i="5"/>
  <c r="R649" i="5"/>
  <c r="A649" i="5"/>
  <c r="AB644" i="5"/>
  <c r="AA644" i="5"/>
  <c r="R644" i="5"/>
  <c r="A644" i="5"/>
  <c r="AB643" i="5"/>
  <c r="AA643" i="5"/>
  <c r="R643" i="5"/>
  <c r="A643" i="5"/>
  <c r="AB642" i="5"/>
  <c r="AA642" i="5"/>
  <c r="R642" i="5"/>
  <c r="A642" i="5"/>
  <c r="AB585" i="5"/>
  <c r="AA585" i="5"/>
  <c r="R585" i="5"/>
  <c r="A585" i="5"/>
  <c r="AB584" i="5"/>
  <c r="AA584" i="5"/>
  <c r="R584" i="5"/>
  <c r="A584" i="5"/>
  <c r="AB583" i="5"/>
  <c r="AA583" i="5"/>
  <c r="R583" i="5"/>
  <c r="A583" i="5"/>
  <c r="AB582" i="5"/>
  <c r="AA582" i="5"/>
  <c r="R582" i="5"/>
  <c r="A582" i="5"/>
  <c r="AB581" i="5"/>
  <c r="AA581" i="5"/>
  <c r="R581" i="5"/>
  <c r="A581" i="5"/>
  <c r="AB580" i="5"/>
  <c r="AA580" i="5"/>
  <c r="R580" i="5"/>
  <c r="A580" i="5"/>
  <c r="AB579" i="5"/>
  <c r="AA579" i="5"/>
  <c r="R579" i="5"/>
  <c r="A579" i="5"/>
  <c r="AB578" i="5"/>
  <c r="AA578" i="5"/>
  <c r="R578" i="5"/>
  <c r="A578" i="5"/>
  <c r="AB577" i="5"/>
  <c r="AA577" i="5"/>
  <c r="R577" i="5"/>
  <c r="A577" i="5"/>
  <c r="AB568" i="5"/>
  <c r="AA568" i="5"/>
  <c r="R568" i="5"/>
  <c r="B568" i="5"/>
  <c r="AB565" i="5"/>
  <c r="AA565" i="5"/>
  <c r="R565" i="5"/>
  <c r="B565" i="5"/>
  <c r="AB564" i="5"/>
  <c r="AA564" i="5"/>
  <c r="R564" i="5"/>
  <c r="B564" i="5"/>
  <c r="AB563" i="5"/>
  <c r="AA563" i="5"/>
  <c r="R563" i="5"/>
  <c r="A563" i="5"/>
  <c r="AB549" i="5"/>
  <c r="AA549" i="5"/>
  <c r="R549" i="5"/>
  <c r="A549" i="5"/>
  <c r="AB538" i="5"/>
  <c r="AA538" i="5"/>
  <c r="R538" i="5"/>
  <c r="B538" i="5"/>
  <c r="AB537" i="5"/>
  <c r="AA537" i="5"/>
  <c r="R537" i="5"/>
  <c r="A537" i="5"/>
  <c r="AB536" i="5"/>
  <c r="AA536" i="5"/>
  <c r="R536" i="5"/>
  <c r="B536" i="5"/>
  <c r="AB535" i="5"/>
  <c r="AA535" i="5"/>
  <c r="R535" i="5"/>
  <c r="A535" i="5"/>
  <c r="AB534" i="5"/>
  <c r="AA534" i="5"/>
  <c r="R534" i="5"/>
  <c r="B534" i="5"/>
  <c r="AB533" i="5"/>
  <c r="AA533" i="5"/>
  <c r="R533" i="5"/>
  <c r="B533" i="5"/>
  <c r="AB526" i="5"/>
  <c r="AA526" i="5"/>
  <c r="R526" i="5"/>
  <c r="B526" i="5"/>
  <c r="AB525" i="5"/>
  <c r="AA525" i="5"/>
  <c r="R525" i="5"/>
  <c r="B525" i="5"/>
  <c r="AB524" i="5"/>
  <c r="AA524" i="5"/>
  <c r="R524" i="5"/>
  <c r="B524" i="5"/>
  <c r="AB523" i="5"/>
  <c r="AA523" i="5"/>
  <c r="R523" i="5"/>
  <c r="B523" i="5"/>
  <c r="AB522" i="5"/>
  <c r="AA522" i="5"/>
  <c r="R522" i="5"/>
  <c r="B522" i="5"/>
  <c r="AB504" i="5"/>
  <c r="AA504" i="5"/>
  <c r="R504" i="5"/>
  <c r="B504" i="5"/>
  <c r="AB503" i="5"/>
  <c r="AA503" i="5"/>
  <c r="R503" i="5"/>
  <c r="B503" i="5"/>
  <c r="AB502" i="5"/>
  <c r="AA502" i="5"/>
  <c r="R502" i="5"/>
  <c r="B502" i="5"/>
  <c r="AB501" i="5"/>
  <c r="AA501" i="5"/>
  <c r="R501" i="5"/>
  <c r="A501" i="5"/>
  <c r="AB574" i="5"/>
  <c r="AA574" i="5"/>
  <c r="R574" i="5"/>
  <c r="B574" i="5"/>
  <c r="AB573" i="5"/>
  <c r="AA573" i="5"/>
  <c r="R573" i="5"/>
  <c r="A573" i="5"/>
  <c r="AB489" i="5"/>
  <c r="AA489" i="5"/>
  <c r="R489" i="5"/>
  <c r="B489" i="5"/>
  <c r="AB482" i="5"/>
  <c r="AA482" i="5"/>
  <c r="R482" i="5"/>
  <c r="A482" i="5"/>
  <c r="B709" i="5" l="1"/>
  <c r="B701" i="5"/>
  <c r="B482" i="5"/>
  <c r="B661" i="5"/>
  <c r="B674" i="5"/>
  <c r="A659" i="5"/>
  <c r="B666" i="5"/>
  <c r="B731" i="5"/>
  <c r="B690" i="5"/>
  <c r="A533" i="5"/>
  <c r="A705" i="5"/>
  <c r="A711" i="5"/>
  <c r="B563" i="5"/>
  <c r="B649" i="5"/>
  <c r="B668" i="5"/>
  <c r="B692" i="5"/>
  <c r="A699" i="5"/>
  <c r="A707" i="5"/>
  <c r="A719" i="5"/>
  <c r="B537" i="5"/>
  <c r="A651" i="5"/>
  <c r="B657" i="5"/>
  <c r="A725" i="5"/>
  <c r="B501" i="5"/>
  <c r="B577" i="5"/>
  <c r="B579" i="5"/>
  <c r="B643" i="5"/>
  <c r="B670" i="5"/>
  <c r="A736" i="5"/>
  <c r="A522" i="5"/>
  <c r="A524" i="5"/>
  <c r="A536" i="5"/>
  <c r="B584" i="5"/>
  <c r="A650" i="5"/>
  <c r="A652" i="5"/>
  <c r="A658" i="5"/>
  <c r="A660" i="5"/>
  <c r="A662" i="5"/>
  <c r="B585" i="5"/>
  <c r="B642" i="5"/>
  <c r="B644" i="5"/>
  <c r="A677" i="5"/>
  <c r="B691" i="5"/>
  <c r="B693" i="5"/>
  <c r="A698" i="5"/>
  <c r="A700" i="5"/>
  <c r="A704" i="5"/>
  <c r="A706" i="5"/>
  <c r="A708" i="5"/>
  <c r="A710" i="5"/>
  <c r="A718" i="5"/>
  <c r="A724" i="5"/>
  <c r="A728" i="5"/>
  <c r="B665" i="5"/>
  <c r="B667" i="5"/>
  <c r="B669" i="5"/>
  <c r="B671" i="5"/>
  <c r="A694" i="5"/>
  <c r="A695" i="5"/>
  <c r="A525" i="5"/>
  <c r="B573" i="5"/>
  <c r="A503" i="5"/>
  <c r="A523" i="5"/>
  <c r="A534" i="5"/>
  <c r="A538" i="5"/>
  <c r="A565" i="5"/>
  <c r="B581" i="5"/>
  <c r="A574" i="5"/>
  <c r="A526" i="5"/>
  <c r="B535" i="5"/>
  <c r="B549" i="5"/>
  <c r="B583" i="5"/>
  <c r="A502" i="5"/>
  <c r="A504" i="5"/>
  <c r="A489" i="5"/>
  <c r="A564" i="5"/>
  <c r="A568" i="5"/>
  <c r="B578" i="5"/>
  <c r="B580" i="5"/>
  <c r="B582" i="5"/>
  <c r="AB546" i="5"/>
  <c r="AA546" i="5"/>
  <c r="R546" i="5"/>
  <c r="B546" i="5"/>
  <c r="AB545" i="5"/>
  <c r="AA545" i="5"/>
  <c r="R545" i="5"/>
  <c r="B545" i="5"/>
  <c r="AB296" i="5"/>
  <c r="R296" i="5"/>
  <c r="B296" i="5"/>
  <c r="AB295" i="5"/>
  <c r="R295" i="5"/>
  <c r="B295" i="5"/>
  <c r="AB294" i="5"/>
  <c r="R294" i="5"/>
  <c r="B294" i="5"/>
  <c r="AB293" i="5"/>
  <c r="R293" i="5"/>
  <c r="A293" i="5"/>
  <c r="A295" i="5" l="1"/>
  <c r="B293" i="5"/>
  <c r="A296" i="5"/>
  <c r="A545" i="5"/>
  <c r="A546" i="5"/>
  <c r="A294" i="5"/>
  <c r="AB213" i="5"/>
  <c r="R213" i="5"/>
  <c r="B213" i="5"/>
  <c r="R196" i="5"/>
  <c r="B196" i="5"/>
  <c r="R195" i="5"/>
  <c r="B195" i="5"/>
  <c r="R194" i="5"/>
  <c r="B194" i="5"/>
  <c r="R193" i="5"/>
  <c r="B193" i="5"/>
  <c r="AB263" i="5"/>
  <c r="R263" i="5"/>
  <c r="A263" i="5"/>
  <c r="R183" i="5"/>
  <c r="R169" i="5"/>
  <c r="R172" i="5"/>
  <c r="B172" i="5"/>
  <c r="B263" i="5" l="1"/>
  <c r="A196" i="5"/>
  <c r="B183" i="5"/>
  <c r="A194" i="5"/>
  <c r="A195" i="5"/>
  <c r="A193" i="5"/>
  <c r="A213" i="5"/>
  <c r="E1053" i="23" l="1"/>
  <c r="A1053" i="23"/>
  <c r="F9" i="23"/>
  <c r="E9" i="23"/>
  <c r="C6" i="23"/>
  <c r="C4" i="23"/>
  <c r="A3" i="23"/>
  <c r="A2" i="23"/>
  <c r="A1" i="23"/>
  <c r="G13" i="22"/>
  <c r="N7" i="22"/>
  <c r="J3" i="22"/>
  <c r="A7" i="22" s="1"/>
  <c r="A3" i="22"/>
  <c r="A2" i="22"/>
  <c r="A1" i="22"/>
  <c r="M306" i="21"/>
  <c r="A307" i="21"/>
  <c r="C6" i="21"/>
  <c r="A3" i="21"/>
  <c r="A2" i="21"/>
  <c r="A1" i="21"/>
  <c r="J113" i="20"/>
  <c r="I113" i="20"/>
  <c r="A108" i="20"/>
  <c r="A104" i="20"/>
  <c r="A103" i="20"/>
  <c r="A102" i="20"/>
  <c r="G80" i="20"/>
  <c r="A80" i="20"/>
  <c r="I72" i="20"/>
  <c r="I73" i="20" s="1"/>
  <c r="F51" i="20"/>
  <c r="E51" i="20"/>
  <c r="A49" i="20"/>
  <c r="A43" i="20"/>
  <c r="A42" i="20"/>
  <c r="A41" i="20"/>
  <c r="A40" i="20"/>
  <c r="H20" i="20"/>
  <c r="A20" i="20"/>
  <c r="D7" i="20"/>
  <c r="D5" i="20"/>
  <c r="A3" i="20"/>
  <c r="A2" i="20"/>
  <c r="A1" i="20"/>
  <c r="I123" i="8"/>
  <c r="D123" i="8"/>
  <c r="H113" i="8"/>
  <c r="F104" i="8"/>
  <c r="E104" i="8"/>
  <c r="H101" i="8"/>
  <c r="H100" i="8"/>
  <c r="H99" i="8"/>
  <c r="H98" i="8"/>
  <c r="H97" i="8"/>
  <c r="F96" i="8"/>
  <c r="E96" i="8"/>
  <c r="H92" i="8"/>
  <c r="H91" i="8"/>
  <c r="H90" i="8"/>
  <c r="H89" i="8"/>
  <c r="H88" i="8"/>
  <c r="H87" i="8"/>
  <c r="F86" i="8"/>
  <c r="E86" i="8"/>
  <c r="H85" i="8"/>
  <c r="H84" i="8"/>
  <c r="H83" i="8"/>
  <c r="F82" i="8"/>
  <c r="E82" i="8"/>
  <c r="H81" i="8"/>
  <c r="H80" i="8"/>
  <c r="H79" i="8"/>
  <c r="H78" i="8"/>
  <c r="H77" i="8"/>
  <c r="H76" i="8"/>
  <c r="H75" i="8"/>
  <c r="H74" i="8"/>
  <c r="F73" i="8"/>
  <c r="E73" i="8"/>
  <c r="H72" i="8"/>
  <c r="H71" i="8"/>
  <c r="F70" i="8"/>
  <c r="E70" i="8"/>
  <c r="H69" i="8"/>
  <c r="H68" i="8"/>
  <c r="H67" i="8"/>
  <c r="H66" i="8"/>
  <c r="H65" i="8"/>
  <c r="H64" i="8"/>
  <c r="H63" i="8"/>
  <c r="H62" i="8"/>
  <c r="H61" i="8"/>
  <c r="H60" i="8"/>
  <c r="H56" i="8"/>
  <c r="H55" i="8"/>
  <c r="H54" i="8"/>
  <c r="F53" i="8"/>
  <c r="E53" i="8"/>
  <c r="H52" i="8"/>
  <c r="H51" i="8"/>
  <c r="H50" i="8"/>
  <c r="H49" i="8"/>
  <c r="H48" i="8"/>
  <c r="F46" i="8"/>
  <c r="E46" i="8"/>
  <c r="H45" i="8"/>
  <c r="H44" i="8"/>
  <c r="H43" i="8"/>
  <c r="F42" i="8"/>
  <c r="E42" i="8"/>
  <c r="H40" i="8"/>
  <c r="F34" i="8"/>
  <c r="H33" i="8"/>
  <c r="H31" i="8"/>
  <c r="H30" i="8"/>
  <c r="H29" i="8"/>
  <c r="H28" i="8"/>
  <c r="F27" i="8"/>
  <c r="H26" i="8"/>
  <c r="H25" i="8"/>
  <c r="F24" i="8"/>
  <c r="H23" i="8"/>
  <c r="F21" i="8"/>
  <c r="E21" i="8"/>
  <c r="H19" i="8"/>
  <c r="H18" i="8"/>
  <c r="F17" i="8"/>
  <c r="E17" i="8"/>
  <c r="H16" i="8"/>
  <c r="H15" i="8"/>
  <c r="H14" i="8"/>
  <c r="H13" i="8"/>
  <c r="F12" i="8"/>
  <c r="H11" i="8"/>
  <c r="H10" i="8"/>
  <c r="F9" i="8"/>
  <c r="E9" i="8"/>
  <c r="M5" i="23" s="1"/>
  <c r="C3" i="8"/>
  <c r="C2" i="8"/>
  <c r="C1" i="8"/>
  <c r="AB1070" i="5"/>
  <c r="AA1070" i="5"/>
  <c r="AB1069" i="5"/>
  <c r="AA1069" i="5"/>
  <c r="AB1067" i="5"/>
  <c r="AA1067" i="5"/>
  <c r="AB1066" i="5"/>
  <c r="AA1066" i="5"/>
  <c r="AB1065" i="5"/>
  <c r="AA1065" i="5"/>
  <c r="AB1064" i="5"/>
  <c r="AA1064" i="5"/>
  <c r="AB1063" i="5"/>
  <c r="AA1063" i="5"/>
  <c r="AB1061" i="5"/>
  <c r="AA1061" i="5"/>
  <c r="AB1060" i="5"/>
  <c r="AA1060" i="5"/>
  <c r="AB1059" i="5"/>
  <c r="AA1059" i="5"/>
  <c r="R1059" i="5"/>
  <c r="AB1058" i="5"/>
  <c r="AA1058" i="5"/>
  <c r="R1058" i="5"/>
  <c r="AB1057" i="5"/>
  <c r="AA1057" i="5"/>
  <c r="R1057" i="5"/>
  <c r="AB1056" i="5"/>
  <c r="AA1056" i="5"/>
  <c r="R1056" i="5"/>
  <c r="AB1055" i="5"/>
  <c r="AA1055" i="5"/>
  <c r="R1055" i="5"/>
  <c r="AB1054" i="5"/>
  <c r="AA1054" i="5"/>
  <c r="R1054" i="5"/>
  <c r="AB1053" i="5"/>
  <c r="AA1053" i="5"/>
  <c r="R1053" i="5"/>
  <c r="AB1047" i="5"/>
  <c r="AA1047" i="5"/>
  <c r="R1047" i="5"/>
  <c r="B1047" i="5"/>
  <c r="AB1046" i="5"/>
  <c r="AA1046" i="5"/>
  <c r="R1046" i="5"/>
  <c r="AB1045" i="5"/>
  <c r="AA1045" i="5"/>
  <c r="R1045" i="5"/>
  <c r="AB1044" i="5"/>
  <c r="AA1044" i="5"/>
  <c r="R1044" i="5"/>
  <c r="AB742" i="5"/>
  <c r="AA742" i="5"/>
  <c r="R742" i="5"/>
  <c r="B742" i="5"/>
  <c r="AB739" i="5"/>
  <c r="AA739" i="5"/>
  <c r="R739" i="5"/>
  <c r="AB738" i="5"/>
  <c r="AA738" i="5"/>
  <c r="R738" i="5"/>
  <c r="A738" i="5"/>
  <c r="AB737" i="5"/>
  <c r="AA737" i="5"/>
  <c r="R737" i="5"/>
  <c r="A737" i="5"/>
  <c r="AB735" i="5"/>
  <c r="AA735" i="5"/>
  <c r="R735" i="5"/>
  <c r="B735" i="5"/>
  <c r="AB734" i="5"/>
  <c r="AA734" i="5"/>
  <c r="R734" i="5"/>
  <c r="AB733" i="5"/>
  <c r="AA733" i="5"/>
  <c r="R733" i="5"/>
  <c r="A733" i="5"/>
  <c r="AB732" i="5"/>
  <c r="AA732" i="5"/>
  <c r="R732" i="5"/>
  <c r="A732" i="5"/>
  <c r="AB730" i="5"/>
  <c r="AA730" i="5"/>
  <c r="R730" i="5"/>
  <c r="B730" i="5"/>
  <c r="AB729" i="5"/>
  <c r="AA729" i="5"/>
  <c r="R729" i="5"/>
  <c r="AB727" i="5"/>
  <c r="AA727" i="5"/>
  <c r="R727" i="5"/>
  <c r="A727" i="5"/>
  <c r="AB726" i="5"/>
  <c r="AA726" i="5"/>
  <c r="R726" i="5"/>
  <c r="B726" i="5"/>
  <c r="AB723" i="5"/>
  <c r="AA723" i="5"/>
  <c r="R723" i="5"/>
  <c r="B723" i="5"/>
  <c r="AB722" i="5"/>
  <c r="AA722" i="5"/>
  <c r="R722" i="5"/>
  <c r="AB721" i="5"/>
  <c r="AA721" i="5"/>
  <c r="R721" i="5"/>
  <c r="A721" i="5"/>
  <c r="AB720" i="5"/>
  <c r="AA720" i="5"/>
  <c r="R720" i="5"/>
  <c r="B720" i="5"/>
  <c r="AB717" i="5"/>
  <c r="AA717" i="5"/>
  <c r="R717" i="5"/>
  <c r="B717" i="5"/>
  <c r="AB716" i="5"/>
  <c r="AA716" i="5"/>
  <c r="R716" i="5"/>
  <c r="AB715" i="5"/>
  <c r="AA715" i="5"/>
  <c r="R715" i="5"/>
  <c r="A715" i="5"/>
  <c r="AB714" i="5"/>
  <c r="AA714" i="5"/>
  <c r="R714" i="5"/>
  <c r="A714" i="5"/>
  <c r="AB713" i="5"/>
  <c r="AA713" i="5"/>
  <c r="R713" i="5"/>
  <c r="AB712" i="5"/>
  <c r="AA712" i="5"/>
  <c r="R712" i="5"/>
  <c r="AB703" i="5"/>
  <c r="AA703" i="5"/>
  <c r="R703" i="5"/>
  <c r="A703" i="5"/>
  <c r="AB702" i="5"/>
  <c r="AA702" i="5"/>
  <c r="R702" i="5"/>
  <c r="AB697" i="5"/>
  <c r="AA697" i="5"/>
  <c r="R697" i="5"/>
  <c r="B697" i="5"/>
  <c r="AB696" i="5"/>
  <c r="AA696" i="5"/>
  <c r="R696" i="5"/>
  <c r="AB689" i="5"/>
  <c r="AA689" i="5"/>
  <c r="R689" i="5"/>
  <c r="AB688" i="5"/>
  <c r="AA688" i="5"/>
  <c r="R688" i="5"/>
  <c r="AB687" i="5"/>
  <c r="AA687" i="5"/>
  <c r="R687" i="5"/>
  <c r="B687" i="5"/>
  <c r="AB686" i="5"/>
  <c r="AA686" i="5"/>
  <c r="R686" i="5"/>
  <c r="AB685" i="5"/>
  <c r="AA685" i="5"/>
  <c r="R685" i="5"/>
  <c r="A685" i="5"/>
  <c r="AB684" i="5"/>
  <c r="AA684" i="5"/>
  <c r="R684" i="5"/>
  <c r="B684" i="5"/>
  <c r="AB683" i="5"/>
  <c r="AA683" i="5"/>
  <c r="R683" i="5"/>
  <c r="B683" i="5"/>
  <c r="AB682" i="5"/>
  <c r="AA682" i="5"/>
  <c r="R682" i="5"/>
  <c r="AB681" i="5"/>
  <c r="AA681" i="5"/>
  <c r="R681" i="5"/>
  <c r="A681" i="5"/>
  <c r="AB680" i="5"/>
  <c r="AA680" i="5"/>
  <c r="R680" i="5"/>
  <c r="A680" i="5"/>
  <c r="AB679" i="5"/>
  <c r="AA679" i="5"/>
  <c r="R679" i="5"/>
  <c r="AB678" i="5"/>
  <c r="AA678" i="5"/>
  <c r="R678" i="5"/>
  <c r="AB676" i="5"/>
  <c r="AA676" i="5"/>
  <c r="R676" i="5"/>
  <c r="A676" i="5"/>
  <c r="AB675" i="5"/>
  <c r="AA675" i="5"/>
  <c r="R675" i="5"/>
  <c r="B675" i="5"/>
  <c r="AB673" i="5"/>
  <c r="AA673" i="5"/>
  <c r="R673" i="5"/>
  <c r="B673" i="5"/>
  <c r="AB672" i="5"/>
  <c r="AA672" i="5"/>
  <c r="R672" i="5"/>
  <c r="AB664" i="5"/>
  <c r="AA664" i="5"/>
  <c r="R664" i="5"/>
  <c r="B664" i="5"/>
  <c r="AB663" i="5"/>
  <c r="AA663" i="5"/>
  <c r="R663" i="5"/>
  <c r="A663" i="5"/>
  <c r="AB656" i="5"/>
  <c r="AA656" i="5"/>
  <c r="R656" i="5"/>
  <c r="B656" i="5"/>
  <c r="AB655" i="5"/>
  <c r="AA655" i="5"/>
  <c r="R655" i="5"/>
  <c r="AB654" i="5"/>
  <c r="AA654" i="5"/>
  <c r="R654" i="5"/>
  <c r="A654" i="5"/>
  <c r="AB653" i="5"/>
  <c r="AA653" i="5"/>
  <c r="R653" i="5"/>
  <c r="AB648" i="5"/>
  <c r="AA648" i="5"/>
  <c r="R648" i="5"/>
  <c r="AB647" i="5"/>
  <c r="AA647" i="5"/>
  <c r="R647" i="5"/>
  <c r="AB646" i="5"/>
  <c r="AA646" i="5"/>
  <c r="R646" i="5"/>
  <c r="A646" i="5"/>
  <c r="AB645" i="5"/>
  <c r="AA645" i="5"/>
  <c r="R645" i="5"/>
  <c r="AB641" i="5"/>
  <c r="AA641" i="5"/>
  <c r="R641" i="5"/>
  <c r="B641" i="5"/>
  <c r="AB623" i="5"/>
  <c r="AA623" i="5"/>
  <c r="R623" i="5"/>
  <c r="AB622" i="5"/>
  <c r="AA622" i="5"/>
  <c r="R622" i="5"/>
  <c r="AB619" i="5"/>
  <c r="AA619" i="5"/>
  <c r="R619" i="5"/>
  <c r="AB618" i="5"/>
  <c r="AA618" i="5"/>
  <c r="R618" i="5"/>
  <c r="B618" i="5"/>
  <c r="AB617" i="5"/>
  <c r="AA617" i="5"/>
  <c r="R617" i="5"/>
  <c r="AB616" i="5"/>
  <c r="AA616" i="5"/>
  <c r="R616" i="5"/>
  <c r="A616" i="5"/>
  <c r="AB611" i="5"/>
  <c r="AA611" i="5"/>
  <c r="R611" i="5"/>
  <c r="B611" i="5"/>
  <c r="AB610" i="5"/>
  <c r="AA610" i="5"/>
  <c r="R610" i="5"/>
  <c r="B610" i="5"/>
  <c r="AB615" i="5"/>
  <c r="AA615" i="5"/>
  <c r="R615" i="5"/>
  <c r="AB614" i="5"/>
  <c r="AA614" i="5"/>
  <c r="R614" i="5"/>
  <c r="A614" i="5"/>
  <c r="AB613" i="5"/>
  <c r="AA613" i="5"/>
  <c r="R613" i="5"/>
  <c r="B613" i="5"/>
  <c r="AB612" i="5"/>
  <c r="AA612" i="5"/>
  <c r="R612" i="5"/>
  <c r="B612" i="5"/>
  <c r="AB609" i="5"/>
  <c r="AA609" i="5"/>
  <c r="R609" i="5"/>
  <c r="AB608" i="5"/>
  <c r="AA608" i="5"/>
  <c r="R608" i="5"/>
  <c r="A608" i="5"/>
  <c r="AB607" i="5"/>
  <c r="AA607" i="5"/>
  <c r="R607" i="5"/>
  <c r="A607" i="5"/>
  <c r="AB606" i="5"/>
  <c r="AA606" i="5"/>
  <c r="R606" i="5"/>
  <c r="B606" i="5"/>
  <c r="AB605" i="5"/>
  <c r="AA605" i="5"/>
  <c r="R605" i="5"/>
  <c r="AB604" i="5"/>
  <c r="AA604" i="5"/>
  <c r="R604" i="5"/>
  <c r="A604" i="5"/>
  <c r="AB603" i="5"/>
  <c r="AA603" i="5"/>
  <c r="R603" i="5"/>
  <c r="A603" i="5"/>
  <c r="AB602" i="5"/>
  <c r="AA602" i="5"/>
  <c r="R602" i="5"/>
  <c r="B602" i="5"/>
  <c r="AB601" i="5"/>
  <c r="AA601" i="5"/>
  <c r="R601" i="5"/>
  <c r="AB600" i="5"/>
  <c r="AA600" i="5"/>
  <c r="R600" i="5"/>
  <c r="A600" i="5"/>
  <c r="AB599" i="5"/>
  <c r="AA599" i="5"/>
  <c r="R599" i="5"/>
  <c r="B599" i="5"/>
  <c r="AB598" i="5"/>
  <c r="AA598" i="5"/>
  <c r="R598" i="5"/>
  <c r="B598" i="5"/>
  <c r="AB597" i="5"/>
  <c r="AA597" i="5"/>
  <c r="R597" i="5"/>
  <c r="AB596" i="5"/>
  <c r="AA596" i="5"/>
  <c r="R596" i="5"/>
  <c r="A596" i="5"/>
  <c r="AB595" i="5"/>
  <c r="AA595" i="5"/>
  <c r="R595" i="5"/>
  <c r="B595" i="5"/>
  <c r="AB594" i="5"/>
  <c r="AA594" i="5"/>
  <c r="R594" i="5"/>
  <c r="B594" i="5"/>
  <c r="AB593" i="5"/>
  <c r="AA593" i="5"/>
  <c r="R593" i="5"/>
  <c r="AB592" i="5"/>
  <c r="AA592" i="5"/>
  <c r="R592" i="5"/>
  <c r="AB591" i="5"/>
  <c r="AA591" i="5"/>
  <c r="R591" i="5"/>
  <c r="AB590" i="5"/>
  <c r="AA590" i="5"/>
  <c r="R590" i="5"/>
  <c r="B590" i="5"/>
  <c r="AB589" i="5"/>
  <c r="AA589" i="5"/>
  <c r="R589" i="5"/>
  <c r="AB588" i="5"/>
  <c r="AA588" i="5"/>
  <c r="R588" i="5"/>
  <c r="A588" i="5"/>
  <c r="AB743" i="5"/>
  <c r="AA743" i="5"/>
  <c r="R743" i="5"/>
  <c r="A743" i="5"/>
  <c r="AB586" i="5"/>
  <c r="AA586" i="5"/>
  <c r="R586" i="5"/>
  <c r="AB576" i="5"/>
  <c r="AA576" i="5"/>
  <c r="R576" i="5"/>
  <c r="A576" i="5"/>
  <c r="AB575" i="5"/>
  <c r="AA575" i="5"/>
  <c r="R575" i="5"/>
  <c r="B575" i="5"/>
  <c r="AB572" i="5"/>
  <c r="AA572" i="5"/>
  <c r="R572" i="5"/>
  <c r="B572" i="5"/>
  <c r="AB571" i="5"/>
  <c r="AA571" i="5"/>
  <c r="R571" i="5"/>
  <c r="AB570" i="5"/>
  <c r="AA570" i="5"/>
  <c r="R570" i="5"/>
  <c r="AB569" i="5"/>
  <c r="AA569" i="5"/>
  <c r="R569" i="5"/>
  <c r="AB567" i="5"/>
  <c r="AA567" i="5"/>
  <c r="R567" i="5"/>
  <c r="B567" i="5"/>
  <c r="AB566" i="5"/>
  <c r="AA566" i="5"/>
  <c r="R566" i="5"/>
  <c r="AB562" i="5"/>
  <c r="AA562" i="5"/>
  <c r="R562" i="5"/>
  <c r="A562" i="5"/>
  <c r="AB561" i="5"/>
  <c r="AA561" i="5"/>
  <c r="R561" i="5"/>
  <c r="A561" i="5"/>
  <c r="AB560" i="5"/>
  <c r="AA560" i="5"/>
  <c r="R560" i="5"/>
  <c r="AB559" i="5"/>
  <c r="AA559" i="5"/>
  <c r="R559" i="5"/>
  <c r="AB558" i="5"/>
  <c r="AA558" i="5"/>
  <c r="R558" i="5"/>
  <c r="A558" i="5"/>
  <c r="AB557" i="5"/>
  <c r="AA557" i="5"/>
  <c r="R557" i="5"/>
  <c r="B557" i="5"/>
  <c r="AB556" i="5"/>
  <c r="AA556" i="5"/>
  <c r="R556" i="5"/>
  <c r="B556" i="5"/>
  <c r="AB555" i="5"/>
  <c r="AA555" i="5"/>
  <c r="R555" i="5"/>
  <c r="AB554" i="5"/>
  <c r="AA554" i="5"/>
  <c r="R554" i="5"/>
  <c r="A554" i="5"/>
  <c r="AB553" i="5"/>
  <c r="AA553" i="5"/>
  <c r="R553" i="5"/>
  <c r="B553" i="5"/>
  <c r="AB552" i="5"/>
  <c r="AA552" i="5"/>
  <c r="R552" i="5"/>
  <c r="AB551" i="5"/>
  <c r="AA551" i="5"/>
  <c r="R551" i="5"/>
  <c r="AB550" i="5"/>
  <c r="AA550" i="5"/>
  <c r="R550" i="5"/>
  <c r="AB548" i="5"/>
  <c r="AA548" i="5"/>
  <c r="R548" i="5"/>
  <c r="AB547" i="5"/>
  <c r="AA547" i="5"/>
  <c r="R547" i="5"/>
  <c r="AB544" i="5"/>
  <c r="AA544" i="5"/>
  <c r="R544" i="5"/>
  <c r="A544" i="5"/>
  <c r="AB543" i="5"/>
  <c r="AA543" i="5"/>
  <c r="R543" i="5"/>
  <c r="A543" i="5"/>
  <c r="AB542" i="5"/>
  <c r="AA542" i="5"/>
  <c r="R542" i="5"/>
  <c r="AB541" i="5"/>
  <c r="AA541" i="5"/>
  <c r="R541" i="5"/>
  <c r="AB540" i="5"/>
  <c r="AA540" i="5"/>
  <c r="R540" i="5"/>
  <c r="A540" i="5"/>
  <c r="AB539" i="5"/>
  <c r="AA539" i="5"/>
  <c r="R539" i="5"/>
  <c r="B539" i="5"/>
  <c r="AB532" i="5"/>
  <c r="AA532" i="5"/>
  <c r="R532" i="5"/>
  <c r="B532" i="5"/>
  <c r="AB531" i="5"/>
  <c r="AA531" i="5"/>
  <c r="R531" i="5"/>
  <c r="AB530" i="5"/>
  <c r="AA530" i="5"/>
  <c r="R530" i="5"/>
  <c r="AB529" i="5"/>
  <c r="AA529" i="5"/>
  <c r="R529" i="5"/>
  <c r="B529" i="5"/>
  <c r="AB528" i="5"/>
  <c r="AA528" i="5"/>
  <c r="R528" i="5"/>
  <c r="B528" i="5"/>
  <c r="AB527" i="5"/>
  <c r="AA527" i="5"/>
  <c r="R527" i="5"/>
  <c r="AB521" i="5"/>
  <c r="AA521" i="5"/>
  <c r="R521" i="5"/>
  <c r="AB520" i="5"/>
  <c r="AA520" i="5"/>
  <c r="R520" i="5"/>
  <c r="AB519" i="5"/>
  <c r="AA519" i="5"/>
  <c r="R519" i="5"/>
  <c r="AB518" i="5"/>
  <c r="AA518" i="5"/>
  <c r="R518" i="5"/>
  <c r="AB517" i="5"/>
  <c r="AA517" i="5"/>
  <c r="R517" i="5"/>
  <c r="A517" i="5"/>
  <c r="AB516" i="5"/>
  <c r="AA516" i="5"/>
  <c r="R516" i="5"/>
  <c r="A516" i="5"/>
  <c r="AB515" i="5"/>
  <c r="AA515" i="5"/>
  <c r="R515" i="5"/>
  <c r="AB514" i="5"/>
  <c r="AA514" i="5"/>
  <c r="R514" i="5"/>
  <c r="A514" i="5"/>
  <c r="AB513" i="5"/>
  <c r="AA513" i="5"/>
  <c r="R513" i="5"/>
  <c r="B513" i="5"/>
  <c r="AB512" i="5"/>
  <c r="AA512" i="5"/>
  <c r="R512" i="5"/>
  <c r="AB511" i="5"/>
  <c r="AA511" i="5"/>
  <c r="R511" i="5"/>
  <c r="AB510" i="5"/>
  <c r="AA510" i="5"/>
  <c r="R510" i="5"/>
  <c r="B510" i="5"/>
  <c r="AB509" i="5"/>
  <c r="AA509" i="5"/>
  <c r="R509" i="5"/>
  <c r="B509" i="5"/>
  <c r="AB508" i="5"/>
  <c r="AA508" i="5"/>
  <c r="R508" i="5"/>
  <c r="AB507" i="5"/>
  <c r="AA507" i="5"/>
  <c r="R507" i="5"/>
  <c r="AB506" i="5"/>
  <c r="AA506" i="5"/>
  <c r="R506" i="5"/>
  <c r="AB505" i="5"/>
  <c r="AA505" i="5"/>
  <c r="R505" i="5"/>
  <c r="AB500" i="5"/>
  <c r="AA500" i="5"/>
  <c r="R500" i="5"/>
  <c r="A500" i="5"/>
  <c r="AB499" i="5"/>
  <c r="AA499" i="5"/>
  <c r="R499" i="5"/>
  <c r="A499" i="5"/>
  <c r="AB498" i="5"/>
  <c r="AA498" i="5"/>
  <c r="R498" i="5"/>
  <c r="AB497" i="5"/>
  <c r="AA497" i="5"/>
  <c r="R497" i="5"/>
  <c r="AB496" i="5"/>
  <c r="AA496" i="5"/>
  <c r="R496" i="5"/>
  <c r="A496" i="5"/>
  <c r="AB495" i="5"/>
  <c r="AA495" i="5"/>
  <c r="R495" i="5"/>
  <c r="B495" i="5"/>
  <c r="AB494" i="5"/>
  <c r="AA494" i="5"/>
  <c r="R494" i="5"/>
  <c r="B494" i="5"/>
  <c r="AB493" i="5"/>
  <c r="AA493" i="5"/>
  <c r="R493" i="5"/>
  <c r="AB492" i="5"/>
  <c r="AA492" i="5"/>
  <c r="R492" i="5"/>
  <c r="AB491" i="5"/>
  <c r="AA491" i="5"/>
  <c r="R491" i="5"/>
  <c r="B491" i="5"/>
  <c r="AB490" i="5"/>
  <c r="AA490" i="5"/>
  <c r="R490" i="5"/>
  <c r="B490" i="5"/>
  <c r="AB488" i="5"/>
  <c r="AA488" i="5"/>
  <c r="R488" i="5"/>
  <c r="AB487" i="5"/>
  <c r="AA487" i="5"/>
  <c r="R487" i="5"/>
  <c r="AB486" i="5"/>
  <c r="AA486" i="5"/>
  <c r="R486" i="5"/>
  <c r="AB485" i="5"/>
  <c r="AA485" i="5"/>
  <c r="R485" i="5"/>
  <c r="A485" i="5"/>
  <c r="AB484" i="5"/>
  <c r="AA484" i="5"/>
  <c r="R484" i="5"/>
  <c r="A484" i="5"/>
  <c r="AB483" i="5"/>
  <c r="AA483" i="5"/>
  <c r="R483" i="5"/>
  <c r="AB481" i="5"/>
  <c r="AA481" i="5"/>
  <c r="R481" i="5"/>
  <c r="AB480" i="5"/>
  <c r="AA480" i="5"/>
  <c r="R480" i="5"/>
  <c r="A480" i="5"/>
  <c r="AB479" i="5"/>
  <c r="AA479" i="5"/>
  <c r="R479" i="5"/>
  <c r="A479" i="5"/>
  <c r="AB478" i="5"/>
  <c r="AA478" i="5"/>
  <c r="R478" i="5"/>
  <c r="B478" i="5"/>
  <c r="AB477" i="5"/>
  <c r="AA477" i="5"/>
  <c r="R477" i="5"/>
  <c r="AB476" i="5"/>
  <c r="AA476" i="5"/>
  <c r="R476" i="5"/>
  <c r="AB475" i="5"/>
  <c r="AA475" i="5"/>
  <c r="R475" i="5"/>
  <c r="B475" i="5"/>
  <c r="AB474" i="5"/>
  <c r="AA474" i="5"/>
  <c r="R474" i="5"/>
  <c r="B474" i="5"/>
  <c r="AB473" i="5"/>
  <c r="AA473" i="5"/>
  <c r="R473" i="5"/>
  <c r="AB472" i="5"/>
  <c r="AA472" i="5"/>
  <c r="R472" i="5"/>
  <c r="AB471" i="5"/>
  <c r="AA471" i="5"/>
  <c r="R471" i="5"/>
  <c r="AB470" i="5"/>
  <c r="AA470" i="5"/>
  <c r="R470" i="5"/>
  <c r="AB469" i="5"/>
  <c r="AA469" i="5"/>
  <c r="R469" i="5"/>
  <c r="AB468" i="5"/>
  <c r="AA468" i="5"/>
  <c r="R468" i="5"/>
  <c r="A468" i="5"/>
  <c r="AB467" i="5"/>
  <c r="AA467" i="5"/>
  <c r="R467" i="5"/>
  <c r="A467" i="5"/>
  <c r="AB466" i="5"/>
  <c r="AA466" i="5"/>
  <c r="R466" i="5"/>
  <c r="AB465" i="5"/>
  <c r="AA465" i="5"/>
  <c r="R465" i="5"/>
  <c r="AB464" i="5"/>
  <c r="AA464" i="5"/>
  <c r="R464" i="5"/>
  <c r="A464" i="5"/>
  <c r="AB463" i="5"/>
  <c r="AA463" i="5"/>
  <c r="R463" i="5"/>
  <c r="B463" i="5"/>
  <c r="AB462" i="5"/>
  <c r="AA462" i="5"/>
  <c r="R462" i="5"/>
  <c r="B462" i="5"/>
  <c r="AB461" i="5"/>
  <c r="AA461" i="5"/>
  <c r="R461" i="5"/>
  <c r="AB460" i="5"/>
  <c r="AA460" i="5"/>
  <c r="R460" i="5"/>
  <c r="AB459" i="5"/>
  <c r="AA459" i="5"/>
  <c r="R459" i="5"/>
  <c r="B459" i="5"/>
  <c r="AB458" i="5"/>
  <c r="AA458" i="5"/>
  <c r="R458" i="5"/>
  <c r="B458" i="5"/>
  <c r="AB457" i="5"/>
  <c r="AA457" i="5"/>
  <c r="R457" i="5"/>
  <c r="AB456" i="5"/>
  <c r="AA456" i="5"/>
  <c r="R456" i="5"/>
  <c r="AB455" i="5"/>
  <c r="AA455" i="5"/>
  <c r="R455" i="5"/>
  <c r="AB454" i="5"/>
  <c r="AA454" i="5"/>
  <c r="R454" i="5"/>
  <c r="AB453" i="5"/>
  <c r="AA453" i="5"/>
  <c r="R453" i="5"/>
  <c r="AB452" i="5"/>
  <c r="AA452" i="5"/>
  <c r="R452" i="5"/>
  <c r="A452" i="5"/>
  <c r="AB434" i="5"/>
  <c r="R434" i="5"/>
  <c r="A434" i="5"/>
  <c r="AB433" i="5"/>
  <c r="R433" i="5"/>
  <c r="AB419" i="5"/>
  <c r="R419" i="5"/>
  <c r="AB418" i="5"/>
  <c r="R418" i="5"/>
  <c r="A418" i="5"/>
  <c r="AB417" i="5"/>
  <c r="R417" i="5"/>
  <c r="A417" i="5"/>
  <c r="AB416" i="5"/>
  <c r="R416" i="5"/>
  <c r="B416" i="5"/>
  <c r="AB415" i="5"/>
  <c r="R415" i="5"/>
  <c r="AB414" i="5"/>
  <c r="R414" i="5"/>
  <c r="AB401" i="5"/>
  <c r="R401" i="5"/>
  <c r="B401" i="5"/>
  <c r="AB400" i="5"/>
  <c r="R400" i="5"/>
  <c r="B400" i="5"/>
  <c r="AB399" i="5"/>
  <c r="R399" i="5"/>
  <c r="AB398" i="5"/>
  <c r="R398" i="5"/>
  <c r="AB397" i="5"/>
  <c r="R397" i="5"/>
  <c r="AB396" i="5"/>
  <c r="R396" i="5"/>
  <c r="AB395" i="5"/>
  <c r="R395" i="5"/>
  <c r="AB394" i="5"/>
  <c r="R394" i="5"/>
  <c r="A394" i="5"/>
  <c r="AB393" i="5"/>
  <c r="R393" i="5"/>
  <c r="A393" i="5"/>
  <c r="AB392" i="5"/>
  <c r="R392" i="5"/>
  <c r="AB391" i="5"/>
  <c r="R391" i="5"/>
  <c r="AB390" i="5"/>
  <c r="R390" i="5"/>
  <c r="A390" i="5"/>
  <c r="AB389" i="5"/>
  <c r="R389" i="5"/>
  <c r="B389" i="5"/>
  <c r="AB388" i="5"/>
  <c r="R388" i="5"/>
  <c r="B388" i="5"/>
  <c r="AB387" i="5"/>
  <c r="R387" i="5"/>
  <c r="AB386" i="5"/>
  <c r="R386" i="5"/>
  <c r="AB385" i="5"/>
  <c r="R385" i="5"/>
  <c r="B385" i="5"/>
  <c r="AB384" i="5"/>
  <c r="R384" i="5"/>
  <c r="B384" i="5"/>
  <c r="AB360" i="5"/>
  <c r="R360" i="5"/>
  <c r="AB359" i="5"/>
  <c r="R359" i="5"/>
  <c r="AB358" i="5"/>
  <c r="R358" i="5"/>
  <c r="AB357" i="5"/>
  <c r="R357" i="5"/>
  <c r="AB356" i="5"/>
  <c r="R356" i="5"/>
  <c r="AB355" i="5"/>
  <c r="R355" i="5"/>
  <c r="A355" i="5"/>
  <c r="AB354" i="5"/>
  <c r="R354" i="5"/>
  <c r="A354" i="5"/>
  <c r="AB353" i="5"/>
  <c r="R353" i="5"/>
  <c r="AB352" i="5"/>
  <c r="R352" i="5"/>
  <c r="AB351" i="5"/>
  <c r="R351" i="5"/>
  <c r="A351" i="5"/>
  <c r="AB350" i="5"/>
  <c r="R350" i="5"/>
  <c r="A350" i="5"/>
  <c r="AB349" i="5"/>
  <c r="R349" i="5"/>
  <c r="B349" i="5"/>
  <c r="AB348" i="5"/>
  <c r="R348" i="5"/>
  <c r="AB347" i="5"/>
  <c r="R347" i="5"/>
  <c r="AB346" i="5"/>
  <c r="R346" i="5"/>
  <c r="B346" i="5"/>
  <c r="AB345" i="5"/>
  <c r="R345" i="5"/>
  <c r="B345" i="5"/>
  <c r="AB344" i="5"/>
  <c r="R344" i="5"/>
  <c r="AB343" i="5"/>
  <c r="R343" i="5"/>
  <c r="AB342" i="5"/>
  <c r="R342" i="5"/>
  <c r="AB341" i="5"/>
  <c r="R341" i="5"/>
  <c r="AB340" i="5"/>
  <c r="R340" i="5"/>
  <c r="AB339" i="5"/>
  <c r="R339" i="5"/>
  <c r="AB338" i="5"/>
  <c r="R338" i="5"/>
  <c r="AB337" i="5"/>
  <c r="R337" i="5"/>
  <c r="AB336" i="5"/>
  <c r="R336" i="5"/>
  <c r="AB335" i="5"/>
  <c r="R335" i="5"/>
  <c r="AB334" i="5"/>
  <c r="R334" i="5"/>
  <c r="AB333" i="5"/>
  <c r="R333" i="5"/>
  <c r="AB332" i="5"/>
  <c r="R332" i="5"/>
  <c r="AB331" i="5"/>
  <c r="R331" i="5"/>
  <c r="AB330" i="5"/>
  <c r="R330" i="5"/>
  <c r="AB329" i="5"/>
  <c r="R329" i="5"/>
  <c r="AB328" i="5"/>
  <c r="R328" i="5"/>
  <c r="AB327" i="5"/>
  <c r="R327" i="5"/>
  <c r="AB326" i="5"/>
  <c r="R326" i="5"/>
  <c r="AB325" i="5"/>
  <c r="R325" i="5"/>
  <c r="AB324" i="5"/>
  <c r="R324" i="5"/>
  <c r="AB323" i="5"/>
  <c r="R323" i="5"/>
  <c r="AB322" i="5"/>
  <c r="R322" i="5"/>
  <c r="AB321" i="5"/>
  <c r="R321" i="5"/>
  <c r="AB320" i="5"/>
  <c r="R320" i="5"/>
  <c r="AB319" i="5"/>
  <c r="R319" i="5"/>
  <c r="AB318" i="5"/>
  <c r="R318" i="5"/>
  <c r="AB317" i="5"/>
  <c r="R317" i="5"/>
  <c r="AB316" i="5"/>
  <c r="R316" i="5"/>
  <c r="AB315" i="5"/>
  <c r="R315" i="5"/>
  <c r="AB314" i="5"/>
  <c r="R314" i="5"/>
  <c r="AB313" i="5"/>
  <c r="R313" i="5"/>
  <c r="AB312" i="5"/>
  <c r="R312" i="5"/>
  <c r="AB311" i="5"/>
  <c r="R311" i="5"/>
  <c r="AB310" i="5"/>
  <c r="R310" i="5"/>
  <c r="AB309" i="5"/>
  <c r="R309" i="5"/>
  <c r="AB308" i="5"/>
  <c r="R308" i="5"/>
  <c r="AB307" i="5"/>
  <c r="R307" i="5"/>
  <c r="AB306" i="5"/>
  <c r="R306" i="5"/>
  <c r="AB305" i="5"/>
  <c r="R305" i="5"/>
  <c r="AB304" i="5"/>
  <c r="R304" i="5"/>
  <c r="AB303" i="5"/>
  <c r="R303" i="5"/>
  <c r="AB302" i="5"/>
  <c r="R302" i="5"/>
  <c r="AB301" i="5"/>
  <c r="R301" i="5"/>
  <c r="AB300" i="5"/>
  <c r="R300" i="5"/>
  <c r="AB299" i="5"/>
  <c r="R299" i="5"/>
  <c r="AB298" i="5"/>
  <c r="R298" i="5"/>
  <c r="AB297" i="5"/>
  <c r="R297" i="5"/>
  <c r="AB261" i="5"/>
  <c r="R261" i="5"/>
  <c r="AB260" i="5"/>
  <c r="R260" i="5"/>
  <c r="AB259" i="5"/>
  <c r="R259" i="5"/>
  <c r="AB258" i="5"/>
  <c r="R258" i="5"/>
  <c r="AB257" i="5"/>
  <c r="R257" i="5"/>
  <c r="AB256" i="5"/>
  <c r="R256" i="5"/>
  <c r="AB255" i="5"/>
  <c r="R255" i="5"/>
  <c r="AB254" i="5"/>
  <c r="R254" i="5"/>
  <c r="AB253" i="5"/>
  <c r="R253" i="5"/>
  <c r="AB252" i="5"/>
  <c r="R252" i="5"/>
  <c r="AB214" i="5"/>
  <c r="R214" i="5"/>
  <c r="AB262" i="5"/>
  <c r="R262" i="5"/>
  <c r="AB212" i="5"/>
  <c r="R212" i="5"/>
  <c r="B212" i="5"/>
  <c r="AB211" i="5"/>
  <c r="R211" i="5"/>
  <c r="B211" i="5"/>
  <c r="AB210" i="5"/>
  <c r="R210" i="5"/>
  <c r="B210" i="5"/>
  <c r="R170" i="5"/>
  <c r="R168" i="5"/>
  <c r="R167" i="5"/>
  <c r="R166" i="5"/>
  <c r="R165" i="5"/>
  <c r="R164" i="5"/>
  <c r="R173" i="5"/>
  <c r="B173" i="5"/>
  <c r="R158" i="5"/>
  <c r="R157" i="5"/>
  <c r="R156" i="5"/>
  <c r="R153" i="5"/>
  <c r="R152" i="5"/>
  <c r="V16" i="6"/>
  <c r="T12" i="6"/>
  <c r="B8" i="5"/>
  <c r="G58" i="6"/>
  <c r="AD48" i="6"/>
  <c r="AC48" i="6"/>
  <c r="AD47" i="6"/>
  <c r="AC47" i="6"/>
  <c r="AD46" i="6"/>
  <c r="AC46" i="6"/>
  <c r="AD45" i="6"/>
  <c r="AC45" i="6"/>
  <c r="AD44" i="6"/>
  <c r="AC44" i="6"/>
  <c r="AD43" i="6"/>
  <c r="AC43" i="6"/>
  <c r="AD42" i="6"/>
  <c r="AC42" i="6"/>
  <c r="AD41" i="6"/>
  <c r="AC41" i="6"/>
  <c r="AD40" i="6"/>
  <c r="AC40" i="6"/>
  <c r="AD39" i="6"/>
  <c r="AC39" i="6"/>
  <c r="AD38" i="6"/>
  <c r="AC38" i="6"/>
  <c r="AD37" i="6"/>
  <c r="AC37" i="6"/>
  <c r="AD36" i="6"/>
  <c r="AC36" i="6"/>
  <c r="AD33" i="6"/>
  <c r="AC33" i="6"/>
  <c r="AD32" i="6"/>
  <c r="AC32" i="6"/>
  <c r="AD31" i="6"/>
  <c r="AC31" i="6"/>
  <c r="AD29" i="6"/>
  <c r="AC29" i="6"/>
  <c r="AD28" i="6"/>
  <c r="AC28" i="6"/>
  <c r="AD27" i="6"/>
  <c r="AC27" i="6"/>
  <c r="AD26" i="6"/>
  <c r="AC26" i="6"/>
  <c r="AD25" i="6"/>
  <c r="AC25" i="6"/>
  <c r="AD22" i="6"/>
  <c r="AC22" i="6"/>
  <c r="AD21" i="6"/>
  <c r="AC21" i="6"/>
  <c r="AD20" i="6"/>
  <c r="AC20" i="6"/>
  <c r="AD19" i="6"/>
  <c r="AC19" i="6"/>
  <c r="AD18" i="6"/>
  <c r="AC18" i="6"/>
  <c r="AD17" i="6"/>
  <c r="AC17" i="6"/>
  <c r="AD16" i="6"/>
  <c r="AC16" i="6"/>
  <c r="AD15" i="6"/>
  <c r="AC15" i="6"/>
  <c r="AD14" i="6"/>
  <c r="AC14" i="6"/>
  <c r="AA14" i="6"/>
  <c r="Z14" i="6"/>
  <c r="AD13" i="6"/>
  <c r="AC13" i="6"/>
  <c r="AA13" i="6"/>
  <c r="U13" i="6"/>
  <c r="AD12" i="6"/>
  <c r="AC12" i="6"/>
  <c r="AA12" i="6"/>
  <c r="U12" i="6"/>
  <c r="G12" i="6"/>
  <c r="AC11" i="6"/>
  <c r="B10" i="6"/>
  <c r="F9" i="6"/>
  <c r="B9" i="6"/>
  <c r="T8" i="6"/>
  <c r="F8" i="6"/>
  <c r="B8" i="6"/>
  <c r="B7" i="6"/>
  <c r="B3" i="6"/>
  <c r="B2" i="6"/>
  <c r="B1" i="6"/>
  <c r="G95" i="7"/>
  <c r="M95" i="7" s="1"/>
  <c r="M94" i="7"/>
  <c r="M93" i="7"/>
  <c r="M92" i="7"/>
  <c r="M91" i="7"/>
  <c r="M90" i="7"/>
  <c r="L88" i="7"/>
  <c r="L87" i="7"/>
  <c r="L86" i="7"/>
  <c r="L85" i="7"/>
  <c r="L84" i="7"/>
  <c r="L83" i="7"/>
  <c r="L82" i="7"/>
  <c r="L81" i="7"/>
  <c r="L80" i="7"/>
  <c r="L79" i="7"/>
  <c r="I79" i="7"/>
  <c r="H79" i="7"/>
  <c r="L109" i="7"/>
  <c r="L108" i="7"/>
  <c r="L107" i="7"/>
  <c r="L106" i="7"/>
  <c r="L105" i="7"/>
  <c r="L104" i="7"/>
  <c r="L103" i="7"/>
  <c r="I103" i="7"/>
  <c r="H103" i="7"/>
  <c r="L102" i="7"/>
  <c r="L65" i="7"/>
  <c r="G65" i="7"/>
  <c r="F65" i="7"/>
  <c r="L43" i="7"/>
  <c r="L42" i="7"/>
  <c r="L41" i="7"/>
  <c r="L40" i="7"/>
  <c r="I40" i="7"/>
  <c r="H40" i="7"/>
  <c r="L26" i="7"/>
  <c r="G26" i="7"/>
  <c r="F26" i="7"/>
  <c r="L25" i="7"/>
  <c r="L11" i="7"/>
  <c r="L10" i="7"/>
  <c r="L9" i="7"/>
  <c r="L8" i="7"/>
  <c r="L7" i="7"/>
  <c r="L6" i="7"/>
  <c r="I6" i="7"/>
  <c r="I26" i="7" s="1"/>
  <c r="H6" i="7"/>
  <c r="H26" i="7" s="1"/>
  <c r="A39" i="3"/>
  <c r="A105" i="3" s="1"/>
  <c r="A38" i="3"/>
  <c r="A104" i="3" s="1"/>
  <c r="A37" i="3"/>
  <c r="A103" i="3" s="1"/>
  <c r="B17" i="1"/>
  <c r="B18" i="1" s="1"/>
  <c r="B19" i="1" s="1"/>
  <c r="B20" i="1" s="1"/>
  <c r="X16" i="6" l="1"/>
  <c r="G20" i="42"/>
  <c r="G20" i="44"/>
  <c r="H20" i="42"/>
  <c r="H20" i="44"/>
  <c r="E20" i="8"/>
  <c r="E20" i="42"/>
  <c r="E58" i="8"/>
  <c r="E58" i="42"/>
  <c r="F58" i="8"/>
  <c r="F58" i="42"/>
  <c r="F20" i="8"/>
  <c r="F20" i="42"/>
  <c r="G5" i="38"/>
  <c r="N4" i="38" s="1"/>
  <c r="N5" i="38"/>
  <c r="T13" i="6"/>
  <c r="Z13" i="6" s="1"/>
  <c r="T20" i="6"/>
  <c r="Z20" i="6" s="1"/>
  <c r="AB20" i="6" s="1"/>
  <c r="U28" i="5" s="1"/>
  <c r="V28" i="5" s="1"/>
  <c r="E7" i="22"/>
  <c r="O4" i="22" s="1"/>
  <c r="O6" i="22" s="1"/>
  <c r="F7" i="22"/>
  <c r="P4" i="22" s="1"/>
  <c r="P6" i="22" s="1"/>
  <c r="A13" i="22"/>
  <c r="G5" i="23"/>
  <c r="N4" i="23" s="1"/>
  <c r="N5" i="23"/>
  <c r="F5" i="23"/>
  <c r="M4" i="23" s="1"/>
  <c r="M6" i="23" s="1"/>
  <c r="K5" i="8"/>
  <c r="G14" i="22"/>
  <c r="G15" i="22" s="1"/>
  <c r="A15" i="22" s="1"/>
  <c r="D13" i="22"/>
  <c r="M123" i="8"/>
  <c r="Z12" i="6"/>
  <c r="K79" i="7"/>
  <c r="J79" i="7"/>
  <c r="H110" i="7"/>
  <c r="I110" i="7"/>
  <c r="H88" i="7"/>
  <c r="I88" i="7"/>
  <c r="A557" i="5"/>
  <c r="A611" i="5"/>
  <c r="A210" i="5"/>
  <c r="A494" i="5"/>
  <c r="B354" i="5"/>
  <c r="B516" i="5"/>
  <c r="B417" i="5"/>
  <c r="A553" i="5"/>
  <c r="A613" i="5"/>
  <c r="W12" i="6"/>
  <c r="A346" i="5"/>
  <c r="A1058" i="5"/>
  <c r="A345" i="5"/>
  <c r="B484" i="5"/>
  <c r="A510" i="5"/>
  <c r="A598" i="5"/>
  <c r="B480" i="5"/>
  <c r="A532" i="5"/>
  <c r="B558" i="5"/>
  <c r="B561" i="5"/>
  <c r="B1055" i="5"/>
  <c r="K40" i="7"/>
  <c r="A211" i="5"/>
  <c r="A212" i="5"/>
  <c r="A575" i="5"/>
  <c r="B351" i="5"/>
  <c r="A388" i="5"/>
  <c r="B479" i="5"/>
  <c r="B514" i="5"/>
  <c r="B544" i="5"/>
  <c r="A556" i="5"/>
  <c r="B562" i="5"/>
  <c r="A462" i="5"/>
  <c r="A1056" i="5"/>
  <c r="B1056" i="5"/>
  <c r="H73" i="8"/>
  <c r="A539" i="5"/>
  <c r="A572" i="5"/>
  <c r="B743" i="5"/>
  <c r="A599" i="5"/>
  <c r="B350" i="5"/>
  <c r="B394" i="5"/>
  <c r="B434" i="5"/>
  <c r="A474" i="5"/>
  <c r="A475" i="5"/>
  <c r="B500" i="5"/>
  <c r="B540" i="5"/>
  <c r="B543" i="5"/>
  <c r="A595" i="5"/>
  <c r="B600" i="5"/>
  <c r="B603" i="5"/>
  <c r="A610" i="5"/>
  <c r="A400" i="5"/>
  <c r="A401" i="5"/>
  <c r="B418" i="5"/>
  <c r="B468" i="5"/>
  <c r="A509" i="5"/>
  <c r="A594" i="5"/>
  <c r="B616" i="5"/>
  <c r="A1053" i="5"/>
  <c r="B1053" i="5"/>
  <c r="B1046" i="5"/>
  <c r="A1054" i="5"/>
  <c r="A1047" i="5"/>
  <c r="H42" i="8"/>
  <c r="H82" i="8"/>
  <c r="H20" i="8"/>
  <c r="A349" i="5"/>
  <c r="B355" i="5"/>
  <c r="A384" i="5"/>
  <c r="A385" i="5"/>
  <c r="A416" i="5"/>
  <c r="B452" i="5"/>
  <c r="A458" i="5"/>
  <c r="A459" i="5"/>
  <c r="A478" i="5"/>
  <c r="B485" i="5"/>
  <c r="A490" i="5"/>
  <c r="A491" i="5"/>
  <c r="A513" i="5"/>
  <c r="B517" i="5"/>
  <c r="A528" i="5"/>
  <c r="A529" i="5"/>
  <c r="A619" i="5"/>
  <c r="A645" i="5"/>
  <c r="B653" i="5"/>
  <c r="A653" i="5"/>
  <c r="B679" i="5"/>
  <c r="B688" i="5"/>
  <c r="A688" i="5"/>
  <c r="A702" i="5"/>
  <c r="B702" i="5"/>
  <c r="A389" i="5"/>
  <c r="A463" i="5"/>
  <c r="A495" i="5"/>
  <c r="B588" i="5"/>
  <c r="B604" i="5"/>
  <c r="A612" i="5"/>
  <c r="B619" i="5"/>
  <c r="A622" i="5"/>
  <c r="B622" i="5"/>
  <c r="B648" i="5"/>
  <c r="A648" i="5"/>
  <c r="B663" i="5"/>
  <c r="A675" i="5"/>
  <c r="B390" i="5"/>
  <c r="B393" i="5"/>
  <c r="B464" i="5"/>
  <c r="B467" i="5"/>
  <c r="B496" i="5"/>
  <c r="B499" i="5"/>
  <c r="A664" i="5"/>
  <c r="A689" i="5"/>
  <c r="B689" i="5"/>
  <c r="B713" i="5"/>
  <c r="A656" i="5"/>
  <c r="B676" i="5"/>
  <c r="A683" i="5"/>
  <c r="A684" i="5"/>
  <c r="A687" i="5"/>
  <c r="B703" i="5"/>
  <c r="A717" i="5"/>
  <c r="A720" i="5"/>
  <c r="A723" i="5"/>
  <c r="A726" i="5"/>
  <c r="B733" i="5"/>
  <c r="A742" i="5"/>
  <c r="B727" i="5"/>
  <c r="B732" i="5"/>
  <c r="A1060" i="5"/>
  <c r="B1060" i="5"/>
  <c r="A1044" i="5"/>
  <c r="B1044" i="5"/>
  <c r="B1059" i="5"/>
  <c r="A1057" i="5"/>
  <c r="B1057" i="5"/>
  <c r="A1045" i="5"/>
  <c r="H96" i="8"/>
  <c r="H70" i="8"/>
  <c r="W13" i="6"/>
  <c r="W15" i="5" s="1"/>
  <c r="C114" i="20"/>
  <c r="G114" i="20"/>
  <c r="D72" i="20"/>
  <c r="C13" i="22"/>
  <c r="H17" i="8"/>
  <c r="K6" i="7"/>
  <c r="H27" i="8"/>
  <c r="H9" i="8"/>
  <c r="H24" i="8"/>
  <c r="B341" i="5"/>
  <c r="A341" i="5"/>
  <c r="A342" i="5"/>
  <c r="B342" i="5"/>
  <c r="A343" i="5"/>
  <c r="B343" i="5"/>
  <c r="A347" i="5"/>
  <c r="B347" i="5"/>
  <c r="B353" i="5"/>
  <c r="A353" i="5"/>
  <c r="B357" i="5"/>
  <c r="A357" i="5"/>
  <c r="A358" i="5"/>
  <c r="B358" i="5"/>
  <c r="A359" i="5"/>
  <c r="B359" i="5"/>
  <c r="A386" i="5"/>
  <c r="B386" i="5"/>
  <c r="B392" i="5"/>
  <c r="A392" i="5"/>
  <c r="B396" i="5"/>
  <c r="A396" i="5"/>
  <c r="A397" i="5"/>
  <c r="B397" i="5"/>
  <c r="A398" i="5"/>
  <c r="B398" i="5"/>
  <c r="A414" i="5"/>
  <c r="B414" i="5"/>
  <c r="B433" i="5"/>
  <c r="A433" i="5"/>
  <c r="B454" i="5"/>
  <c r="A454" i="5"/>
  <c r="A455" i="5"/>
  <c r="B455" i="5"/>
  <c r="A456" i="5"/>
  <c r="B456" i="5"/>
  <c r="A460" i="5"/>
  <c r="B460" i="5"/>
  <c r="B466" i="5"/>
  <c r="A466" i="5"/>
  <c r="B470" i="5"/>
  <c r="A470" i="5"/>
  <c r="A471" i="5"/>
  <c r="B471" i="5"/>
  <c r="A472" i="5"/>
  <c r="B472" i="5"/>
  <c r="A476" i="5"/>
  <c r="B476" i="5"/>
  <c r="B483" i="5"/>
  <c r="A483" i="5"/>
  <c r="B487" i="5"/>
  <c r="A487" i="5"/>
  <c r="A488" i="5"/>
  <c r="B488" i="5"/>
  <c r="A492" i="5"/>
  <c r="B492" i="5"/>
  <c r="B498" i="5"/>
  <c r="A498" i="5"/>
  <c r="B505" i="5"/>
  <c r="A505" i="5"/>
  <c r="A506" i="5"/>
  <c r="B506" i="5"/>
  <c r="A507" i="5"/>
  <c r="B507" i="5"/>
  <c r="A511" i="5"/>
  <c r="B511" i="5"/>
  <c r="B515" i="5"/>
  <c r="A515" i="5"/>
  <c r="B519" i="5"/>
  <c r="A519" i="5"/>
  <c r="A520" i="5"/>
  <c r="B520" i="5"/>
  <c r="A521" i="5"/>
  <c r="B521" i="5"/>
  <c r="A530" i="5"/>
  <c r="B530" i="5"/>
  <c r="B542" i="5"/>
  <c r="A542" i="5"/>
  <c r="B548" i="5"/>
  <c r="A548" i="5"/>
  <c r="A550" i="5"/>
  <c r="B550" i="5"/>
  <c r="A551" i="5"/>
  <c r="B551" i="5"/>
  <c r="B560" i="5"/>
  <c r="A560" i="5"/>
  <c r="A569" i="5"/>
  <c r="B569" i="5"/>
  <c r="A570" i="5"/>
  <c r="B570" i="5"/>
  <c r="A591" i="5"/>
  <c r="B591" i="5"/>
  <c r="A592" i="5"/>
  <c r="B592" i="5"/>
  <c r="A602" i="5"/>
  <c r="B607" i="5"/>
  <c r="B608" i="5"/>
  <c r="A618" i="5"/>
  <c r="B645" i="5"/>
  <c r="B646" i="5"/>
  <c r="A673" i="5"/>
  <c r="B680" i="5"/>
  <c r="B681" i="5"/>
  <c r="A697" i="5"/>
  <c r="B714" i="5"/>
  <c r="B715" i="5"/>
  <c r="A730" i="5"/>
  <c r="B737" i="5"/>
  <c r="B738" i="5"/>
  <c r="B554" i="5"/>
  <c r="A567" i="5"/>
  <c r="B576" i="5"/>
  <c r="A590" i="5"/>
  <c r="B596" i="5"/>
  <c r="A606" i="5"/>
  <c r="B614" i="5"/>
  <c r="A641" i="5"/>
  <c r="B654" i="5"/>
  <c r="A679" i="5"/>
  <c r="B685" i="5"/>
  <c r="A713" i="5"/>
  <c r="B721" i="5"/>
  <c r="A735" i="5"/>
  <c r="A1046" i="5"/>
  <c r="A1055" i="5"/>
  <c r="A1059" i="5"/>
  <c r="H86" i="8"/>
  <c r="H65" i="7"/>
  <c r="G58" i="44" s="1"/>
  <c r="I65" i="7"/>
  <c r="H58" i="44" s="1"/>
  <c r="J40" i="7"/>
  <c r="H72" i="20"/>
  <c r="C72" i="20"/>
  <c r="E72" i="20"/>
  <c r="F72" i="20" s="1"/>
  <c r="G72" i="20"/>
  <c r="J103" i="7"/>
  <c r="J80" i="7"/>
  <c r="J6" i="7"/>
  <c r="K103" i="7"/>
  <c r="K80" i="7"/>
  <c r="A72" i="3"/>
  <c r="Y12" i="6"/>
  <c r="Y13" i="6"/>
  <c r="Y14" i="6"/>
  <c r="AB14" i="6" s="1"/>
  <c r="B170" i="5"/>
  <c r="A262" i="5"/>
  <c r="B262" i="5"/>
  <c r="A255" i="5"/>
  <c r="B255" i="5"/>
  <c r="A259" i="5"/>
  <c r="B259" i="5"/>
  <c r="A297" i="5"/>
  <c r="B297" i="5"/>
  <c r="A301" i="5"/>
  <c r="B301" i="5"/>
  <c r="A305" i="5"/>
  <c r="B305" i="5"/>
  <c r="A309" i="5"/>
  <c r="B309" i="5"/>
  <c r="A313" i="5"/>
  <c r="B313" i="5"/>
  <c r="A317" i="5"/>
  <c r="B317" i="5"/>
  <c r="A321" i="5"/>
  <c r="B321" i="5"/>
  <c r="A325" i="5"/>
  <c r="B325" i="5"/>
  <c r="A329" i="5"/>
  <c r="B329" i="5"/>
  <c r="A333" i="5"/>
  <c r="B333" i="5"/>
  <c r="A337" i="5"/>
  <c r="B337" i="5"/>
  <c r="A252" i="5"/>
  <c r="B252" i="5"/>
  <c r="A256" i="5"/>
  <c r="B256" i="5"/>
  <c r="A260" i="5"/>
  <c r="B260" i="5"/>
  <c r="A298" i="5"/>
  <c r="B298" i="5"/>
  <c r="A302" i="5"/>
  <c r="B302" i="5"/>
  <c r="A306" i="5"/>
  <c r="B306" i="5"/>
  <c r="A310" i="5"/>
  <c r="B310" i="5"/>
  <c r="A314" i="5"/>
  <c r="B314" i="5"/>
  <c r="A318" i="5"/>
  <c r="B318" i="5"/>
  <c r="A322" i="5"/>
  <c r="B322" i="5"/>
  <c r="A326" i="5"/>
  <c r="B326" i="5"/>
  <c r="A330" i="5"/>
  <c r="B330" i="5"/>
  <c r="A334" i="5"/>
  <c r="B334" i="5"/>
  <c r="A338" i="5"/>
  <c r="B338" i="5"/>
  <c r="A253" i="5"/>
  <c r="B253" i="5"/>
  <c r="A257" i="5"/>
  <c r="B257" i="5"/>
  <c r="A261" i="5"/>
  <c r="B261" i="5"/>
  <c r="A299" i="5"/>
  <c r="B299" i="5"/>
  <c r="A303" i="5"/>
  <c r="B303" i="5"/>
  <c r="A307" i="5"/>
  <c r="B307" i="5"/>
  <c r="A311" i="5"/>
  <c r="B311" i="5"/>
  <c r="A315" i="5"/>
  <c r="B315" i="5"/>
  <c r="A319" i="5"/>
  <c r="B319" i="5"/>
  <c r="A323" i="5"/>
  <c r="B323" i="5"/>
  <c r="A327" i="5"/>
  <c r="B327" i="5"/>
  <c r="A331" i="5"/>
  <c r="B331" i="5"/>
  <c r="A335" i="5"/>
  <c r="B335" i="5"/>
  <c r="A339" i="5"/>
  <c r="B339" i="5"/>
  <c r="F2" i="23"/>
  <c r="F41" i="20"/>
  <c r="F2" i="20"/>
  <c r="I2" i="21"/>
  <c r="H103" i="20"/>
  <c r="H2" i="8"/>
  <c r="A70" i="3"/>
  <c r="A71" i="3"/>
  <c r="I53" i="20"/>
  <c r="A214" i="5"/>
  <c r="B214" i="5"/>
  <c r="A254" i="5"/>
  <c r="B254" i="5"/>
  <c r="A258" i="5"/>
  <c r="B258" i="5"/>
  <c r="A300" i="5"/>
  <c r="B300" i="5"/>
  <c r="A304" i="5"/>
  <c r="B304" i="5"/>
  <c r="A308" i="5"/>
  <c r="B308" i="5"/>
  <c r="A312" i="5"/>
  <c r="B312" i="5"/>
  <c r="A316" i="5"/>
  <c r="B316" i="5"/>
  <c r="A320" i="5"/>
  <c r="B320" i="5"/>
  <c r="A324" i="5"/>
  <c r="B324" i="5"/>
  <c r="A328" i="5"/>
  <c r="B328" i="5"/>
  <c r="A332" i="5"/>
  <c r="B332" i="5"/>
  <c r="A336" i="5"/>
  <c r="B336" i="5"/>
  <c r="A340" i="5"/>
  <c r="B340" i="5"/>
  <c r="A344" i="5"/>
  <c r="B344" i="5"/>
  <c r="A348" i="5"/>
  <c r="B348" i="5"/>
  <c r="A352" i="5"/>
  <c r="B352" i="5"/>
  <c r="A356" i="5"/>
  <c r="B356" i="5"/>
  <c r="A360" i="5"/>
  <c r="B360" i="5"/>
  <c r="A387" i="5"/>
  <c r="B387" i="5"/>
  <c r="A391" i="5"/>
  <c r="B391" i="5"/>
  <c r="A395" i="5"/>
  <c r="B395" i="5"/>
  <c r="A399" i="5"/>
  <c r="B399" i="5"/>
  <c r="A415" i="5"/>
  <c r="B415" i="5"/>
  <c r="A419" i="5"/>
  <c r="B419" i="5"/>
  <c r="A453" i="5"/>
  <c r="B453" i="5"/>
  <c r="A457" i="5"/>
  <c r="B457" i="5"/>
  <c r="A461" i="5"/>
  <c r="B461" i="5"/>
  <c r="A465" i="5"/>
  <c r="B465" i="5"/>
  <c r="A469" i="5"/>
  <c r="B469" i="5"/>
  <c r="A473" i="5"/>
  <c r="B473" i="5"/>
  <c r="A477" i="5"/>
  <c r="B477" i="5"/>
  <c r="A481" i="5"/>
  <c r="B481" i="5"/>
  <c r="A486" i="5"/>
  <c r="B486" i="5"/>
  <c r="A493" i="5"/>
  <c r="B493" i="5"/>
  <c r="A497" i="5"/>
  <c r="B497" i="5"/>
  <c r="A508" i="5"/>
  <c r="B508" i="5"/>
  <c r="A512" i="5"/>
  <c r="B512" i="5"/>
  <c r="A518" i="5"/>
  <c r="B518" i="5"/>
  <c r="A527" i="5"/>
  <c r="B527" i="5"/>
  <c r="A531" i="5"/>
  <c r="B531" i="5"/>
  <c r="A541" i="5"/>
  <c r="B541" i="5"/>
  <c r="A547" i="5"/>
  <c r="B547" i="5"/>
  <c r="A552" i="5"/>
  <c r="B552" i="5"/>
  <c r="A555" i="5"/>
  <c r="B555" i="5"/>
  <c r="A559" i="5"/>
  <c r="B559" i="5"/>
  <c r="A566" i="5"/>
  <c r="B566" i="5"/>
  <c r="A571" i="5"/>
  <c r="B571" i="5"/>
  <c r="A586" i="5"/>
  <c r="B586" i="5"/>
  <c r="A589" i="5"/>
  <c r="B589" i="5"/>
  <c r="A593" i="5"/>
  <c r="B593" i="5"/>
  <c r="A597" i="5"/>
  <c r="B597" i="5"/>
  <c r="A601" i="5"/>
  <c r="B601" i="5"/>
  <c r="A605" i="5"/>
  <c r="B605" i="5"/>
  <c r="A609" i="5"/>
  <c r="B609" i="5"/>
  <c r="A615" i="5"/>
  <c r="B615" i="5"/>
  <c r="A617" i="5"/>
  <c r="B617" i="5"/>
  <c r="A623" i="5"/>
  <c r="B623" i="5"/>
  <c r="A647" i="5"/>
  <c r="B647" i="5"/>
  <c r="A655" i="5"/>
  <c r="B655" i="5"/>
  <c r="A672" i="5"/>
  <c r="B672" i="5"/>
  <c r="A678" i="5"/>
  <c r="B678" i="5"/>
  <c r="A682" i="5"/>
  <c r="B682" i="5"/>
  <c r="A686" i="5"/>
  <c r="B686" i="5"/>
  <c r="A696" i="5"/>
  <c r="B696" i="5"/>
  <c r="A712" i="5"/>
  <c r="B712" i="5"/>
  <c r="A716" i="5"/>
  <c r="B716" i="5"/>
  <c r="A722" i="5"/>
  <c r="B722" i="5"/>
  <c r="A729" i="5"/>
  <c r="B729" i="5"/>
  <c r="A734" i="5"/>
  <c r="B734" i="5"/>
  <c r="A739" i="5"/>
  <c r="B739" i="5"/>
  <c r="B28" i="20"/>
  <c r="M2" i="20"/>
  <c r="C6" i="20" s="1"/>
  <c r="A13" i="20"/>
  <c r="B1045" i="5"/>
  <c r="B1054" i="5"/>
  <c r="B1058" i="5"/>
  <c r="H53" i="8"/>
  <c r="H12" i="8"/>
  <c r="B73" i="20"/>
  <c r="A73" i="20" s="1"/>
  <c r="E73" i="20"/>
  <c r="F73" i="20" s="1"/>
  <c r="H73" i="20"/>
  <c r="D73" i="20"/>
  <c r="G73" i="20"/>
  <c r="C73" i="20"/>
  <c r="G115" i="20"/>
  <c r="C115" i="20"/>
  <c r="F115" i="20"/>
  <c r="B115" i="20"/>
  <c r="E115" i="20"/>
  <c r="A115" i="20"/>
  <c r="B72" i="20"/>
  <c r="A72" i="20" s="1"/>
  <c r="A114" i="20"/>
  <c r="E114" i="20"/>
  <c r="B114" i="20"/>
  <c r="F114" i="20"/>
  <c r="E13" i="22"/>
  <c r="B13" i="22"/>
  <c r="U12" i="5" l="1"/>
  <c r="V12" i="5" s="1"/>
  <c r="U42" i="5"/>
  <c r="V42" i="5" s="1"/>
  <c r="X21" i="5"/>
  <c r="X41" i="5"/>
  <c r="W31" i="5"/>
  <c r="W32" i="5"/>
  <c r="W14" i="5"/>
  <c r="W13" i="5"/>
  <c r="U44" i="5"/>
  <c r="V44" i="5" s="1"/>
  <c r="V26" i="6" s="1"/>
  <c r="X26" i="6" s="1"/>
  <c r="X103" i="5" s="1"/>
  <c r="U11" i="5"/>
  <c r="V11" i="5" s="1"/>
  <c r="U34" i="5"/>
  <c r="V34" i="5" s="1"/>
  <c r="X20" i="5"/>
  <c r="X43" i="5"/>
  <c r="X33" i="5"/>
  <c r="N12" i="6"/>
  <c r="H12" i="6"/>
  <c r="H41" i="42"/>
  <c r="H41" i="44"/>
  <c r="G102" i="44"/>
  <c r="G102" i="42"/>
  <c r="H41" i="8"/>
  <c r="F117" i="42"/>
  <c r="H58" i="8"/>
  <c r="H58" i="42"/>
  <c r="G58" i="8"/>
  <c r="G58" i="42"/>
  <c r="E117" i="42"/>
  <c r="N6" i="38"/>
  <c r="G11" i="23"/>
  <c r="P5" i="38"/>
  <c r="G6" i="38"/>
  <c r="E8" i="22"/>
  <c r="Q4" i="22" s="1"/>
  <c r="Q6" i="22" s="1"/>
  <c r="F8" i="22"/>
  <c r="R4" i="22" s="1"/>
  <c r="R6" i="22" s="1"/>
  <c r="AB12" i="6"/>
  <c r="G45" i="20"/>
  <c r="G44" i="20"/>
  <c r="A10" i="20"/>
  <c r="A9" i="20"/>
  <c r="A8" i="20"/>
  <c r="M7" i="23"/>
  <c r="N6" i="23"/>
  <c r="P5" i="23"/>
  <c r="E14" i="22"/>
  <c r="F14" i="22" s="1"/>
  <c r="A14" i="22"/>
  <c r="B14" i="22"/>
  <c r="C14" i="22"/>
  <c r="D14" i="22"/>
  <c r="D15" i="22"/>
  <c r="C15" i="22"/>
  <c r="G16" i="22"/>
  <c r="D16" i="22" s="1"/>
  <c r="B15" i="22"/>
  <c r="E15" i="22"/>
  <c r="F15" i="22" s="1"/>
  <c r="G6" i="23"/>
  <c r="P4" i="23" s="1"/>
  <c r="F117" i="8"/>
  <c r="J110" i="7"/>
  <c r="K110" i="7"/>
  <c r="K88" i="7"/>
  <c r="J88" i="7"/>
  <c r="M105" i="7"/>
  <c r="H39" i="8"/>
  <c r="M9" i="7"/>
  <c r="M108" i="7"/>
  <c r="M86" i="7"/>
  <c r="M83" i="7"/>
  <c r="M106" i="7"/>
  <c r="M25" i="7"/>
  <c r="M104" i="7"/>
  <c r="M79" i="7"/>
  <c r="M11" i="7"/>
  <c r="M81" i="7"/>
  <c r="M40" i="7"/>
  <c r="M41" i="7"/>
  <c r="AB13" i="6"/>
  <c r="U15" i="5" s="1"/>
  <c r="V15" i="5" s="1"/>
  <c r="M10" i="7"/>
  <c r="M109" i="7"/>
  <c r="M82" i="7"/>
  <c r="M43" i="7"/>
  <c r="M7" i="7"/>
  <c r="F13" i="22"/>
  <c r="M85" i="7"/>
  <c r="M107" i="7"/>
  <c r="J65" i="7"/>
  <c r="I58" i="44" s="1"/>
  <c r="M103" i="7"/>
  <c r="K65" i="7"/>
  <c r="M84" i="7"/>
  <c r="M87" i="7"/>
  <c r="G116" i="20"/>
  <c r="C116" i="20"/>
  <c r="F116" i="20"/>
  <c r="B116" i="20"/>
  <c r="E116" i="20"/>
  <c r="A116" i="20"/>
  <c r="I54" i="20"/>
  <c r="B53" i="20"/>
  <c r="A53" i="20" s="1"/>
  <c r="B45" i="20"/>
  <c r="E53" i="20"/>
  <c r="F53" i="20" s="1"/>
  <c r="A48" i="20"/>
  <c r="H53" i="20"/>
  <c r="D53" i="20"/>
  <c r="A47" i="20"/>
  <c r="G53" i="20"/>
  <c r="C53" i="20"/>
  <c r="M6" i="7"/>
  <c r="M42" i="7"/>
  <c r="M80" i="7"/>
  <c r="L3" i="20"/>
  <c r="M102" i="7"/>
  <c r="C28" i="20"/>
  <c r="E117" i="8"/>
  <c r="U31" i="5" l="1"/>
  <c r="V31" i="5" s="1"/>
  <c r="V22" i="6" s="1"/>
  <c r="X22" i="6" s="1"/>
  <c r="U32" i="5"/>
  <c r="V32" i="5" s="1"/>
  <c r="U14" i="5"/>
  <c r="V14" i="5" s="1"/>
  <c r="U13" i="5"/>
  <c r="V13" i="5" s="1"/>
  <c r="V20" i="6"/>
  <c r="X20" i="6" s="1"/>
  <c r="X28" i="5" s="1"/>
  <c r="G112" i="44"/>
  <c r="G112" i="42"/>
  <c r="G112" i="8"/>
  <c r="J102" i="42"/>
  <c r="I102" i="42"/>
  <c r="I102" i="44"/>
  <c r="J102" i="44"/>
  <c r="V14" i="6"/>
  <c r="X14" i="6" s="1"/>
  <c r="X22" i="5" s="1"/>
  <c r="J58" i="42"/>
  <c r="J58" i="44"/>
  <c r="M58" i="44" s="1"/>
  <c r="I58" i="8"/>
  <c r="I58" i="42"/>
  <c r="E121" i="42"/>
  <c r="P7" i="38"/>
  <c r="P4" i="38"/>
  <c r="P6" i="38" s="1"/>
  <c r="D115" i="20"/>
  <c r="P6" i="23"/>
  <c r="C16" i="22"/>
  <c r="A16" i="22"/>
  <c r="G17" i="22"/>
  <c r="B17" i="22" s="1"/>
  <c r="B16" i="22"/>
  <c r="E16" i="22"/>
  <c r="F16" i="22" s="1"/>
  <c r="J58" i="8"/>
  <c r="M110" i="7"/>
  <c r="M88" i="7"/>
  <c r="M65" i="7"/>
  <c r="E54" i="20"/>
  <c r="F54" i="20" s="1"/>
  <c r="H54" i="20"/>
  <c r="D54" i="20"/>
  <c r="G54" i="20"/>
  <c r="C54" i="20"/>
  <c r="I55" i="20"/>
  <c r="B54" i="20"/>
  <c r="A54" i="20" s="1"/>
  <c r="E117" i="20"/>
  <c r="A117" i="20"/>
  <c r="H117" i="20"/>
  <c r="G117" i="20"/>
  <c r="C117" i="20"/>
  <c r="F117" i="20"/>
  <c r="B117" i="20"/>
  <c r="D117" i="20" s="1"/>
  <c r="E121" i="8"/>
  <c r="O29" i="20"/>
  <c r="O31" i="20" s="1"/>
  <c r="K29" i="20"/>
  <c r="G29" i="20"/>
  <c r="N29" i="20"/>
  <c r="J29" i="20"/>
  <c r="F29" i="20"/>
  <c r="M29" i="20"/>
  <c r="I29" i="20"/>
  <c r="E29" i="20"/>
  <c r="L29" i="20"/>
  <c r="H29" i="20"/>
  <c r="D29" i="20"/>
  <c r="X29" i="5" l="1"/>
  <c r="X40" i="5"/>
  <c r="X12" i="5"/>
  <c r="V18" i="6"/>
  <c r="X18" i="6" s="1"/>
  <c r="X9" i="5" s="1"/>
  <c r="X36" i="5"/>
  <c r="X10" i="5"/>
  <c r="X30" i="5"/>
  <c r="X42" i="5"/>
  <c r="X44" i="5"/>
  <c r="X11" i="5"/>
  <c r="I112" i="8"/>
  <c r="J112" i="8"/>
  <c r="I112" i="42"/>
  <c r="J112" i="42"/>
  <c r="N301" i="21"/>
  <c r="I112" i="44"/>
  <c r="J112" i="44"/>
  <c r="M102" i="42"/>
  <c r="M102" i="44"/>
  <c r="H114" i="20"/>
  <c r="D114" i="20"/>
  <c r="H116" i="20"/>
  <c r="I116" i="20" s="1"/>
  <c r="D116" i="20"/>
  <c r="M58" i="42"/>
  <c r="H115" i="20"/>
  <c r="V12" i="6"/>
  <c r="X12" i="6" s="1"/>
  <c r="G106" i="8"/>
  <c r="D17" i="22"/>
  <c r="G18" i="22"/>
  <c r="G19" i="22" s="1"/>
  <c r="E17" i="22"/>
  <c r="F17" i="22" s="1"/>
  <c r="A17" i="22"/>
  <c r="C17" i="22"/>
  <c r="M58" i="8"/>
  <c r="H38" i="8"/>
  <c r="V13" i="6"/>
  <c r="F118" i="20"/>
  <c r="B118" i="20"/>
  <c r="D118" i="20" s="1"/>
  <c r="E118" i="20"/>
  <c r="A118" i="20"/>
  <c r="H118" i="20"/>
  <c r="G118" i="20"/>
  <c r="C118" i="20"/>
  <c r="H55" i="20"/>
  <c r="D55" i="20"/>
  <c r="G55" i="20"/>
  <c r="C55" i="20"/>
  <c r="I56" i="20"/>
  <c r="B55" i="20"/>
  <c r="A55" i="20" s="1"/>
  <c r="E55" i="20"/>
  <c r="F55" i="20" s="1"/>
  <c r="K30" i="20"/>
  <c r="J32" i="20"/>
  <c r="J31" i="20"/>
  <c r="J30" i="20"/>
  <c r="L30" i="20"/>
  <c r="L32" i="20" s="1"/>
  <c r="F30" i="20"/>
  <c r="F32" i="20" s="1"/>
  <c r="E30" i="20"/>
  <c r="D32" i="20"/>
  <c r="D31" i="20"/>
  <c r="D30" i="20"/>
  <c r="I31" i="20"/>
  <c r="N32" i="20"/>
  <c r="N31" i="20"/>
  <c r="H32" i="20"/>
  <c r="H31" i="20"/>
  <c r="O30" i="20"/>
  <c r="N30" i="20"/>
  <c r="M32" i="20"/>
  <c r="M31" i="20"/>
  <c r="M30" i="20"/>
  <c r="G32" i="20"/>
  <c r="G31" i="20"/>
  <c r="G30" i="20"/>
  <c r="I30" i="20"/>
  <c r="I32" i="20" s="1"/>
  <c r="H30" i="20"/>
  <c r="I117" i="20"/>
  <c r="J117" i="20"/>
  <c r="L31" i="20"/>
  <c r="F31" i="20"/>
  <c r="K32" i="20"/>
  <c r="K31" i="20"/>
  <c r="E32" i="20"/>
  <c r="E31" i="20"/>
  <c r="X31" i="5" l="1"/>
  <c r="X32" i="5"/>
  <c r="G32" i="44"/>
  <c r="G32" i="42"/>
  <c r="T29" i="6"/>
  <c r="G41" i="42"/>
  <c r="G41" i="44"/>
  <c r="I114" i="20"/>
  <c r="J114" i="20"/>
  <c r="J115" i="20"/>
  <c r="J116" i="20"/>
  <c r="G35" i="42"/>
  <c r="I35" i="42" s="1"/>
  <c r="I34" i="42" s="1"/>
  <c r="I115" i="20"/>
  <c r="V8" i="6"/>
  <c r="A18" i="22"/>
  <c r="E18" i="22"/>
  <c r="F18" i="22" s="1"/>
  <c r="C18" i="22"/>
  <c r="B18" i="22"/>
  <c r="D18" i="22"/>
  <c r="E19" i="22"/>
  <c r="F19" i="22" s="1"/>
  <c r="A19" i="22"/>
  <c r="C19" i="22"/>
  <c r="D19" i="22"/>
  <c r="B19" i="22"/>
  <c r="G20" i="22"/>
  <c r="X13" i="6"/>
  <c r="X15" i="5" s="1"/>
  <c r="D33" i="20"/>
  <c r="A12" i="20" s="1"/>
  <c r="J118" i="20"/>
  <c r="I118" i="20"/>
  <c r="G56" i="20"/>
  <c r="C56" i="20"/>
  <c r="I57" i="20"/>
  <c r="B56" i="20"/>
  <c r="A56" i="20" s="1"/>
  <c r="E56" i="20"/>
  <c r="F56" i="20" s="1"/>
  <c r="H56" i="20"/>
  <c r="D56" i="20"/>
  <c r="G119" i="20"/>
  <c r="C119" i="20"/>
  <c r="F119" i="20"/>
  <c r="B119" i="20"/>
  <c r="D119" i="20" s="1"/>
  <c r="E119" i="20"/>
  <c r="A119" i="20"/>
  <c r="H119" i="20"/>
  <c r="X14" i="5" l="1"/>
  <c r="X13" i="5"/>
  <c r="Z29" i="6"/>
  <c r="AB29" i="6" s="1"/>
  <c r="T7" i="6"/>
  <c r="I41" i="44"/>
  <c r="J41" i="44"/>
  <c r="I41" i="42"/>
  <c r="J41" i="42"/>
  <c r="T17" i="6"/>
  <c r="J35" i="42"/>
  <c r="J34" i="42" s="1"/>
  <c r="G34" i="42"/>
  <c r="X8" i="6"/>
  <c r="G21" i="22"/>
  <c r="B20" i="22"/>
  <c r="D20" i="22"/>
  <c r="E20" i="22"/>
  <c r="F20" i="22" s="1"/>
  <c r="A20" i="22"/>
  <c r="C20" i="22"/>
  <c r="A21" i="20"/>
  <c r="I58" i="20"/>
  <c r="B57" i="20"/>
  <c r="A57" i="20" s="1"/>
  <c r="E57" i="20"/>
  <c r="F57" i="20" s="1"/>
  <c r="H57" i="20"/>
  <c r="D57" i="20"/>
  <c r="G57" i="20"/>
  <c r="C57" i="20"/>
  <c r="J119" i="20"/>
  <c r="I119" i="20"/>
  <c r="H120" i="20"/>
  <c r="G120" i="20"/>
  <c r="C120" i="20"/>
  <c r="F120" i="20"/>
  <c r="B120" i="20"/>
  <c r="D120" i="20" s="1"/>
  <c r="E120" i="20"/>
  <c r="A120" i="20"/>
  <c r="U62" i="5" l="1"/>
  <c r="V62" i="5" s="1"/>
  <c r="U106" i="5"/>
  <c r="V106" i="5" s="1"/>
  <c r="V29" i="6" s="1"/>
  <c r="X29" i="6" s="1"/>
  <c r="X106" i="5" s="1"/>
  <c r="M41" i="42"/>
  <c r="M41" i="44"/>
  <c r="Z17" i="6"/>
  <c r="AB17" i="6" s="1"/>
  <c r="U27" i="5" s="1"/>
  <c r="V27" i="5" s="1"/>
  <c r="T10" i="6"/>
  <c r="M35" i="42"/>
  <c r="M34" i="42"/>
  <c r="C21" i="22"/>
  <c r="E21" i="22"/>
  <c r="F21" i="22" s="1"/>
  <c r="D21" i="22"/>
  <c r="B21" i="22"/>
  <c r="A21" i="22"/>
  <c r="G22" i="22"/>
  <c r="E121" i="20"/>
  <c r="A121" i="20"/>
  <c r="H121" i="20"/>
  <c r="G121" i="20"/>
  <c r="C121" i="20"/>
  <c r="F121" i="20"/>
  <c r="B121" i="20"/>
  <c r="D121" i="20" s="1"/>
  <c r="J120" i="20"/>
  <c r="I120" i="20"/>
  <c r="E58" i="20"/>
  <c r="F58" i="20" s="1"/>
  <c r="H58" i="20"/>
  <c r="D58" i="20"/>
  <c r="G58" i="20"/>
  <c r="C58" i="20"/>
  <c r="I59" i="20"/>
  <c r="B58" i="20"/>
  <c r="A58" i="20" s="1"/>
  <c r="X35" i="5" l="1"/>
  <c r="X46" i="5"/>
  <c r="X62" i="5"/>
  <c r="X47" i="5"/>
  <c r="V7" i="6"/>
  <c r="X7" i="6"/>
  <c r="X38" i="5"/>
  <c r="H32" i="42"/>
  <c r="H32" i="44"/>
  <c r="G35" i="44"/>
  <c r="H32" i="8"/>
  <c r="U67" i="5"/>
  <c r="V67" i="5" s="1"/>
  <c r="D22" i="22"/>
  <c r="G23" i="22"/>
  <c r="C22" i="22"/>
  <c r="A22" i="22"/>
  <c r="B22" i="22"/>
  <c r="E22" i="22"/>
  <c r="F22" i="22" s="1"/>
  <c r="F122" i="20"/>
  <c r="B122" i="20"/>
  <c r="D122" i="20" s="1"/>
  <c r="E122" i="20"/>
  <c r="A122" i="20"/>
  <c r="H122" i="20"/>
  <c r="G122" i="20"/>
  <c r="C122" i="20"/>
  <c r="I121" i="20"/>
  <c r="J121" i="20"/>
  <c r="H59" i="20"/>
  <c r="D59" i="20"/>
  <c r="G59" i="20"/>
  <c r="C59" i="20"/>
  <c r="I60" i="20"/>
  <c r="B59" i="20"/>
  <c r="A59" i="20" s="1"/>
  <c r="E59" i="20"/>
  <c r="F59" i="20" s="1"/>
  <c r="O1071" i="5" l="1"/>
  <c r="O5" i="5" s="1"/>
  <c r="S64" i="5"/>
  <c r="F140" i="35"/>
  <c r="F141" i="35" s="1"/>
  <c r="H35" i="44"/>
  <c r="H34" i="44" s="1"/>
  <c r="H117" i="44" s="1"/>
  <c r="G40" i="44"/>
  <c r="I40" i="44" s="1"/>
  <c r="T64" i="5"/>
  <c r="T35" i="6" s="1"/>
  <c r="G40" i="42"/>
  <c r="J40" i="42" s="1"/>
  <c r="U35" i="6"/>
  <c r="W35" i="6" s="1"/>
  <c r="W109" i="5" s="1"/>
  <c r="G34" i="44"/>
  <c r="I32" i="44"/>
  <c r="M32" i="44" s="1"/>
  <c r="I32" i="42"/>
  <c r="M32" i="42" s="1"/>
  <c r="H117" i="42"/>
  <c r="L301" i="21"/>
  <c r="G110" i="8"/>
  <c r="G110" i="44"/>
  <c r="G110" i="42"/>
  <c r="A23" i="22"/>
  <c r="E23" i="22"/>
  <c r="F23" i="22" s="1"/>
  <c r="C23" i="22"/>
  <c r="B23" i="22"/>
  <c r="G24" i="22"/>
  <c r="D23" i="22"/>
  <c r="G123" i="20"/>
  <c r="C123" i="20"/>
  <c r="F123" i="20"/>
  <c r="B123" i="20"/>
  <c r="D123" i="20" s="1"/>
  <c r="E123" i="20"/>
  <c r="A123" i="20"/>
  <c r="H123" i="20"/>
  <c r="J122" i="20"/>
  <c r="I122" i="20"/>
  <c r="G60" i="20"/>
  <c r="C60" i="20"/>
  <c r="I61" i="20"/>
  <c r="B60" i="20"/>
  <c r="A60" i="20" s="1"/>
  <c r="E60" i="20"/>
  <c r="F60" i="20" s="1"/>
  <c r="H60" i="20"/>
  <c r="D60" i="20"/>
  <c r="W63" i="5" l="1"/>
  <c r="W108" i="5"/>
  <c r="W59" i="5"/>
  <c r="W61" i="5"/>
  <c r="W57" i="5"/>
  <c r="W58" i="5"/>
  <c r="W53" i="5"/>
  <c r="W55" i="5"/>
  <c r="T1071" i="5"/>
  <c r="J40" i="44"/>
  <c r="M40" i="44" s="1"/>
  <c r="I35" i="44"/>
  <c r="I34" i="44" s="1"/>
  <c r="J35" i="44"/>
  <c r="J34" i="44" s="1"/>
  <c r="I40" i="42"/>
  <c r="M40" i="42" s="1"/>
  <c r="W89" i="5"/>
  <c r="W84" i="5"/>
  <c r="W64" i="5"/>
  <c r="W65" i="5"/>
  <c r="W75" i="5"/>
  <c r="W78" i="5"/>
  <c r="W79" i="5"/>
  <c r="W85" i="5"/>
  <c r="W88" i="5"/>
  <c r="W76" i="5"/>
  <c r="W77" i="5"/>
  <c r="W80" i="5"/>
  <c r="W83" i="5"/>
  <c r="W86" i="5"/>
  <c r="Z35" i="6"/>
  <c r="AB35" i="6" s="1"/>
  <c r="T9" i="6"/>
  <c r="T52" i="6"/>
  <c r="G104" i="44"/>
  <c r="J110" i="44"/>
  <c r="J104" i="44" s="1"/>
  <c r="I110" i="44"/>
  <c r="I104" i="44" s="1"/>
  <c r="J110" i="8"/>
  <c r="I110" i="8"/>
  <c r="J110" i="42"/>
  <c r="J104" i="42" s="1"/>
  <c r="I110" i="42"/>
  <c r="I104" i="42" s="1"/>
  <c r="G104" i="42"/>
  <c r="V17" i="6"/>
  <c r="B24" i="22"/>
  <c r="G25" i="22"/>
  <c r="C24" i="22"/>
  <c r="A24" i="22"/>
  <c r="D24" i="22"/>
  <c r="E24" i="22"/>
  <c r="F24" i="22" s="1"/>
  <c r="H22" i="8"/>
  <c r="I62" i="20"/>
  <c r="B61" i="20"/>
  <c r="A61" i="20" s="1"/>
  <c r="E61" i="20"/>
  <c r="F61" i="20" s="1"/>
  <c r="H61" i="20"/>
  <c r="D61" i="20"/>
  <c r="G61" i="20"/>
  <c r="C61" i="20"/>
  <c r="H124" i="20"/>
  <c r="G124" i="20"/>
  <c r="C124" i="20"/>
  <c r="F124" i="20"/>
  <c r="B124" i="20"/>
  <c r="D124" i="20" s="1"/>
  <c r="E124" i="20"/>
  <c r="A124" i="20"/>
  <c r="J123" i="20"/>
  <c r="I123" i="20"/>
  <c r="U61" i="5" l="1"/>
  <c r="V61" i="5" s="1"/>
  <c r="U63" i="5"/>
  <c r="V63" i="5" s="1"/>
  <c r="U58" i="5"/>
  <c r="V58" i="5" s="1"/>
  <c r="U59" i="5"/>
  <c r="V59" i="5" s="1"/>
  <c r="U55" i="5"/>
  <c r="V55" i="5" s="1"/>
  <c r="U57" i="5"/>
  <c r="V57" i="5" s="1"/>
  <c r="U64" i="5"/>
  <c r="V64" i="5" s="1"/>
  <c r="U53" i="5"/>
  <c r="V53" i="5" s="1"/>
  <c r="V34" i="6" s="1"/>
  <c r="X34" i="6" s="1"/>
  <c r="M35" i="44"/>
  <c r="M34" i="44"/>
  <c r="U83" i="5"/>
  <c r="V83" i="5" s="1"/>
  <c r="U85" i="5"/>
  <c r="V85" i="5" s="1"/>
  <c r="U65" i="5"/>
  <c r="V65" i="5" s="1"/>
  <c r="U88" i="5"/>
  <c r="V88" i="5" s="1"/>
  <c r="U75" i="5"/>
  <c r="V75" i="5" s="1"/>
  <c r="U77" i="5"/>
  <c r="V77" i="5" s="1"/>
  <c r="U79" i="5"/>
  <c r="V79" i="5" s="1"/>
  <c r="X17" i="6"/>
  <c r="V10" i="6"/>
  <c r="M104" i="42"/>
  <c r="G117" i="42"/>
  <c r="G121" i="42" s="1"/>
  <c r="M104" i="44"/>
  <c r="G117" i="44"/>
  <c r="G121" i="44" s="1"/>
  <c r="C25" i="22"/>
  <c r="A25" i="22"/>
  <c r="B25" i="22"/>
  <c r="G26" i="22"/>
  <c r="E25" i="22"/>
  <c r="F25" i="22" s="1"/>
  <c r="D25" i="22"/>
  <c r="H21" i="8"/>
  <c r="J124" i="20"/>
  <c r="I124" i="20"/>
  <c r="E125" i="20"/>
  <c r="A125" i="20"/>
  <c r="H125" i="20"/>
  <c r="G125" i="20"/>
  <c r="C125" i="20"/>
  <c r="F125" i="20"/>
  <c r="B125" i="20"/>
  <c r="D125" i="20" s="1"/>
  <c r="E62" i="20"/>
  <c r="F62" i="20" s="1"/>
  <c r="H62" i="20"/>
  <c r="D62" i="20"/>
  <c r="G62" i="20"/>
  <c r="C62" i="20"/>
  <c r="I63" i="20"/>
  <c r="B62" i="20"/>
  <c r="A62" i="20" s="1"/>
  <c r="X27" i="5" l="1"/>
  <c r="X34" i="5"/>
  <c r="V35" i="6"/>
  <c r="X74" i="5"/>
  <c r="X37" i="5"/>
  <c r="X67" i="5"/>
  <c r="X10" i="6"/>
  <c r="D26" i="22"/>
  <c r="B26" i="22"/>
  <c r="A26" i="22"/>
  <c r="G27" i="22"/>
  <c r="E26" i="22"/>
  <c r="F26" i="22" s="1"/>
  <c r="C26" i="22"/>
  <c r="F126" i="20"/>
  <c r="B126" i="20"/>
  <c r="D126" i="20" s="1"/>
  <c r="E126" i="20"/>
  <c r="A126" i="20"/>
  <c r="H126" i="20"/>
  <c r="G126" i="20"/>
  <c r="C126" i="20"/>
  <c r="H63" i="20"/>
  <c r="D63" i="20"/>
  <c r="G63" i="20"/>
  <c r="C63" i="20"/>
  <c r="I64" i="20"/>
  <c r="B63" i="20"/>
  <c r="A63" i="20" s="1"/>
  <c r="E63" i="20"/>
  <c r="F63" i="20" s="1"/>
  <c r="I125" i="20"/>
  <c r="J125" i="20"/>
  <c r="X35" i="6" l="1"/>
  <c r="X109" i="5" s="1"/>
  <c r="V9" i="6"/>
  <c r="V52" i="6"/>
  <c r="E27" i="22"/>
  <c r="F27" i="22" s="1"/>
  <c r="A27" i="22"/>
  <c r="C27" i="22"/>
  <c r="G28" i="22"/>
  <c r="D27" i="22"/>
  <c r="B27" i="22"/>
  <c r="J126" i="20"/>
  <c r="I126" i="20"/>
  <c r="G64" i="20"/>
  <c r="C64" i="20"/>
  <c r="I65" i="20"/>
  <c r="B64" i="20"/>
  <c r="A64" i="20" s="1"/>
  <c r="E64" i="20"/>
  <c r="F64" i="20" s="1"/>
  <c r="H64" i="20"/>
  <c r="D64" i="20"/>
  <c r="G127" i="20"/>
  <c r="C127" i="20"/>
  <c r="F127" i="20"/>
  <c r="B127" i="20"/>
  <c r="D127" i="20" s="1"/>
  <c r="E127" i="20"/>
  <c r="A127" i="20"/>
  <c r="H127" i="20"/>
  <c r="X63" i="5" l="1"/>
  <c r="X108" i="5"/>
  <c r="X59" i="5"/>
  <c r="X61" i="5"/>
  <c r="X57" i="5"/>
  <c r="X58" i="5"/>
  <c r="X53" i="5"/>
  <c r="X55" i="5"/>
  <c r="X84" i="5"/>
  <c r="X89" i="5"/>
  <c r="X86" i="5"/>
  <c r="X64" i="5"/>
  <c r="X78" i="5"/>
  <c r="X75" i="5"/>
  <c r="X80" i="5"/>
  <c r="X79" i="5"/>
  <c r="X76" i="5"/>
  <c r="X88" i="5"/>
  <c r="X85" i="5"/>
  <c r="X65" i="5"/>
  <c r="X77" i="5"/>
  <c r="X83" i="5"/>
  <c r="X9" i="6"/>
  <c r="X52" i="6"/>
  <c r="G29" i="22"/>
  <c r="B28" i="22"/>
  <c r="D28" i="22"/>
  <c r="A28" i="22"/>
  <c r="C28" i="22"/>
  <c r="E28" i="22"/>
  <c r="F28" i="22" s="1"/>
  <c r="I66" i="20"/>
  <c r="B65" i="20"/>
  <c r="A65" i="20" s="1"/>
  <c r="E65" i="20"/>
  <c r="F65" i="20" s="1"/>
  <c r="H65" i="20"/>
  <c r="D65" i="20"/>
  <c r="G65" i="20"/>
  <c r="C65" i="20"/>
  <c r="H128" i="20"/>
  <c r="G128" i="20"/>
  <c r="C128" i="20"/>
  <c r="F128" i="20"/>
  <c r="B128" i="20"/>
  <c r="D128" i="20" s="1"/>
  <c r="E128" i="20"/>
  <c r="A128" i="20"/>
  <c r="J127" i="20"/>
  <c r="I127" i="20"/>
  <c r="H5" i="20" l="1"/>
  <c r="C29" i="22"/>
  <c r="E29" i="22"/>
  <c r="F29" i="22" s="1"/>
  <c r="B29" i="22"/>
  <c r="D29" i="22"/>
  <c r="G30" i="22"/>
  <c r="A29" i="22"/>
  <c r="J128" i="20"/>
  <c r="I128" i="20"/>
  <c r="E66" i="20"/>
  <c r="F66" i="20" s="1"/>
  <c r="H66" i="20"/>
  <c r="D66" i="20"/>
  <c r="G66" i="20"/>
  <c r="C66" i="20"/>
  <c r="I67" i="20"/>
  <c r="B66" i="20"/>
  <c r="A66" i="20" s="1"/>
  <c r="E129" i="20"/>
  <c r="A129" i="20"/>
  <c r="H129" i="20"/>
  <c r="G129" i="20"/>
  <c r="C129" i="20"/>
  <c r="F129" i="20"/>
  <c r="B129" i="20"/>
  <c r="D129" i="20" s="1"/>
  <c r="D30" i="22" l="1"/>
  <c r="G31" i="22"/>
  <c r="E30" i="22"/>
  <c r="F30" i="22" s="1"/>
  <c r="A30" i="22"/>
  <c r="B30" i="22"/>
  <c r="C30" i="22"/>
  <c r="H57" i="8"/>
  <c r="H67" i="20"/>
  <c r="D67" i="20"/>
  <c r="G67" i="20"/>
  <c r="C67" i="20"/>
  <c r="I68" i="20"/>
  <c r="B67" i="20"/>
  <c r="A67" i="20" s="1"/>
  <c r="E67" i="20"/>
  <c r="F67" i="20" s="1"/>
  <c r="F130" i="20"/>
  <c r="B130" i="20"/>
  <c r="D130" i="20" s="1"/>
  <c r="E130" i="20"/>
  <c r="A130" i="20"/>
  <c r="H130" i="20"/>
  <c r="G130" i="20"/>
  <c r="C130" i="20"/>
  <c r="I129" i="20"/>
  <c r="J129" i="20"/>
  <c r="H106" i="8" l="1"/>
  <c r="A31" i="22"/>
  <c r="E31" i="22"/>
  <c r="F31" i="22" s="1"/>
  <c r="D31" i="22"/>
  <c r="B31" i="22"/>
  <c r="G32" i="22"/>
  <c r="C31" i="22"/>
  <c r="G131" i="20"/>
  <c r="C131" i="20"/>
  <c r="F131" i="20"/>
  <c r="B131" i="20"/>
  <c r="D131" i="20" s="1"/>
  <c r="E131" i="20"/>
  <c r="A131" i="20"/>
  <c r="H131" i="20"/>
  <c r="J130" i="20"/>
  <c r="I130" i="20"/>
  <c r="G68" i="20"/>
  <c r="C68" i="20"/>
  <c r="I69" i="20"/>
  <c r="B68" i="20"/>
  <c r="A68" i="20" s="1"/>
  <c r="E68" i="20"/>
  <c r="F68" i="20" s="1"/>
  <c r="H68" i="20"/>
  <c r="D68" i="20"/>
  <c r="J106" i="8" l="1"/>
  <c r="I106" i="8"/>
  <c r="B32" i="22"/>
  <c r="G33" i="22"/>
  <c r="D32" i="22"/>
  <c r="C32" i="22"/>
  <c r="E32" i="22"/>
  <c r="F32" i="22" s="1"/>
  <c r="A32" i="22"/>
  <c r="H132" i="20"/>
  <c r="G132" i="20"/>
  <c r="C132" i="20"/>
  <c r="F132" i="20"/>
  <c r="B132" i="20"/>
  <c r="D132" i="20" s="1"/>
  <c r="E132" i="20"/>
  <c r="A132" i="20"/>
  <c r="I70" i="20"/>
  <c r="B69" i="20"/>
  <c r="A69" i="20" s="1"/>
  <c r="E69" i="20"/>
  <c r="F69" i="20" s="1"/>
  <c r="H69" i="20"/>
  <c r="D69" i="20"/>
  <c r="G69" i="20"/>
  <c r="C69" i="20"/>
  <c r="J131" i="20"/>
  <c r="I131" i="20"/>
  <c r="C33" i="22" l="1"/>
  <c r="A33" i="22"/>
  <c r="D33" i="22"/>
  <c r="E33" i="22"/>
  <c r="F33" i="22" s="1"/>
  <c r="B33" i="22"/>
  <c r="G34" i="22"/>
  <c r="E70" i="20"/>
  <c r="F70" i="20" s="1"/>
  <c r="H70" i="20"/>
  <c r="D70" i="20"/>
  <c r="G70" i="20"/>
  <c r="C70" i="20"/>
  <c r="I71" i="20"/>
  <c r="B70" i="20"/>
  <c r="A70" i="20" s="1"/>
  <c r="E133" i="20"/>
  <c r="A133" i="20"/>
  <c r="H133" i="20"/>
  <c r="G133" i="20"/>
  <c r="C133" i="20"/>
  <c r="F133" i="20"/>
  <c r="B133" i="20"/>
  <c r="D133" i="20" s="1"/>
  <c r="J132" i="20"/>
  <c r="I132" i="20"/>
  <c r="D34" i="22" l="1"/>
  <c r="B34" i="22"/>
  <c r="C34" i="22"/>
  <c r="A34" i="22"/>
  <c r="E34" i="22"/>
  <c r="F34" i="22" s="1"/>
  <c r="G35" i="22"/>
  <c r="F134" i="20"/>
  <c r="B134" i="20"/>
  <c r="D134" i="20" s="1"/>
  <c r="E134" i="20"/>
  <c r="A134" i="20"/>
  <c r="H134" i="20"/>
  <c r="G134" i="20"/>
  <c r="C134" i="20"/>
  <c r="I133" i="20"/>
  <c r="J133" i="20"/>
  <c r="H71" i="20"/>
  <c r="H74" i="20" s="1"/>
  <c r="B93" i="20" s="1"/>
  <c r="D71" i="20"/>
  <c r="G71" i="20"/>
  <c r="C71" i="20"/>
  <c r="B71" i="20"/>
  <c r="A71" i="20" s="1"/>
  <c r="E71" i="20"/>
  <c r="F71" i="20" s="1"/>
  <c r="E35" i="22" l="1"/>
  <c r="F35" i="22" s="1"/>
  <c r="A35" i="22"/>
  <c r="C35" i="22"/>
  <c r="B35" i="22"/>
  <c r="D35" i="22"/>
  <c r="G36" i="22"/>
  <c r="J134" i="20"/>
  <c r="I134" i="20"/>
  <c r="C93" i="20"/>
  <c r="G135" i="20"/>
  <c r="C135" i="20"/>
  <c r="F135" i="20"/>
  <c r="B135" i="20"/>
  <c r="D135" i="20" s="1"/>
  <c r="E135" i="20"/>
  <c r="A135" i="20"/>
  <c r="H135" i="20"/>
  <c r="G37" i="22" l="1"/>
  <c r="B36" i="22"/>
  <c r="D36" i="22"/>
  <c r="A36" i="22"/>
  <c r="E36" i="22"/>
  <c r="F36" i="22" s="1"/>
  <c r="C36" i="22"/>
  <c r="H136" i="20"/>
  <c r="G136" i="20"/>
  <c r="C136" i="20"/>
  <c r="F136" i="20"/>
  <c r="B136" i="20"/>
  <c r="D136" i="20" s="1"/>
  <c r="E136" i="20"/>
  <c r="A136" i="20"/>
  <c r="J135" i="20"/>
  <c r="I135" i="20"/>
  <c r="O94" i="20"/>
  <c r="K94" i="20"/>
  <c r="F94" i="20"/>
  <c r="N94" i="20"/>
  <c r="J94" i="20"/>
  <c r="E94" i="20"/>
  <c r="M94" i="20"/>
  <c r="H94" i="20"/>
  <c r="D94" i="20"/>
  <c r="P94" i="20"/>
  <c r="P96" i="20" s="1"/>
  <c r="L94" i="20"/>
  <c r="G94" i="20"/>
  <c r="C37" i="22" l="1"/>
  <c r="E37" i="22"/>
  <c r="F37" i="22" s="1"/>
  <c r="A37" i="22"/>
  <c r="G38" i="22"/>
  <c r="D37" i="22"/>
  <c r="B37" i="22"/>
  <c r="J96" i="20"/>
  <c r="J95" i="20"/>
  <c r="J97" i="20" s="1"/>
  <c r="H95" i="20"/>
  <c r="G97" i="20"/>
  <c r="G96" i="20"/>
  <c r="G95" i="20"/>
  <c r="J136" i="20"/>
  <c r="I136" i="20"/>
  <c r="F95" i="20"/>
  <c r="F97" i="20" s="1"/>
  <c r="E95" i="20"/>
  <c r="D97" i="20"/>
  <c r="D96" i="20"/>
  <c r="D95" i="20"/>
  <c r="E137" i="20"/>
  <c r="A137" i="20"/>
  <c r="H137" i="20"/>
  <c r="G137" i="20"/>
  <c r="C137" i="20"/>
  <c r="F137" i="20"/>
  <c r="B137" i="20"/>
  <c r="D137" i="20" s="1"/>
  <c r="O95" i="20"/>
  <c r="N97" i="20"/>
  <c r="N96" i="20"/>
  <c r="N95" i="20"/>
  <c r="P95" i="20"/>
  <c r="L97" i="20"/>
  <c r="L96" i="20"/>
  <c r="M96" i="20"/>
  <c r="F96" i="20"/>
  <c r="O97" i="20"/>
  <c r="O96" i="20"/>
  <c r="H97" i="20"/>
  <c r="H96" i="20"/>
  <c r="E97" i="20"/>
  <c r="E96" i="20"/>
  <c r="K97" i="20"/>
  <c r="K96" i="20"/>
  <c r="K95" i="20"/>
  <c r="M95" i="20"/>
  <c r="M97" i="20" s="1"/>
  <c r="L95" i="20"/>
  <c r="D98" i="20" l="1"/>
  <c r="A75" i="20" s="1"/>
  <c r="D38" i="22"/>
  <c r="G39" i="22"/>
  <c r="A38" i="22"/>
  <c r="C38" i="22"/>
  <c r="B38" i="22"/>
  <c r="E38" i="22"/>
  <c r="F38" i="22" s="1"/>
  <c r="F138" i="20"/>
  <c r="B138" i="20"/>
  <c r="D138" i="20" s="1"/>
  <c r="E138" i="20"/>
  <c r="A138" i="20"/>
  <c r="H138" i="20"/>
  <c r="G138" i="20"/>
  <c r="C138" i="20"/>
  <c r="I137" i="20"/>
  <c r="J137" i="20"/>
  <c r="A39" i="22" l="1"/>
  <c r="E39" i="22"/>
  <c r="F39" i="22" s="1"/>
  <c r="G40" i="22"/>
  <c r="D39" i="22"/>
  <c r="C39" i="22"/>
  <c r="B39" i="22"/>
  <c r="J138" i="20"/>
  <c r="I138" i="20"/>
  <c r="G139" i="20"/>
  <c r="C139" i="20"/>
  <c r="F139" i="20"/>
  <c r="B139" i="20"/>
  <c r="D139" i="20" s="1"/>
  <c r="E139" i="20"/>
  <c r="A139" i="20"/>
  <c r="H139" i="20"/>
  <c r="B40" i="22" l="1"/>
  <c r="G41" i="22"/>
  <c r="E40" i="22"/>
  <c r="F40" i="22" s="1"/>
  <c r="A40" i="22"/>
  <c r="C40" i="22"/>
  <c r="D40" i="22"/>
  <c r="H140" i="20"/>
  <c r="G140" i="20"/>
  <c r="C140" i="20"/>
  <c r="F140" i="20"/>
  <c r="B140" i="20"/>
  <c r="D140" i="20" s="1"/>
  <c r="E140" i="20"/>
  <c r="A140" i="20"/>
  <c r="J139" i="20"/>
  <c r="I139" i="20"/>
  <c r="C41" i="22" l="1"/>
  <c r="A41" i="22"/>
  <c r="E41" i="22"/>
  <c r="F41" i="22" s="1"/>
  <c r="B41" i="22"/>
  <c r="G42" i="22"/>
  <c r="D41" i="22"/>
  <c r="E141" i="20"/>
  <c r="A141" i="20"/>
  <c r="H141" i="20"/>
  <c r="G141" i="20"/>
  <c r="C141" i="20"/>
  <c r="F141" i="20"/>
  <c r="B141" i="20"/>
  <c r="D141" i="20" s="1"/>
  <c r="J140" i="20"/>
  <c r="I140" i="20"/>
  <c r="D42" i="22" l="1"/>
  <c r="B42" i="22"/>
  <c r="E42" i="22"/>
  <c r="F42" i="22" s="1"/>
  <c r="A42" i="22"/>
  <c r="C42" i="22"/>
  <c r="G43" i="22"/>
  <c r="F142" i="20"/>
  <c r="B142" i="20"/>
  <c r="D142" i="20" s="1"/>
  <c r="E142" i="20"/>
  <c r="A142" i="20"/>
  <c r="H142" i="20"/>
  <c r="G142" i="20"/>
  <c r="C142" i="20"/>
  <c r="I141" i="20"/>
  <c r="J141" i="20"/>
  <c r="E43" i="22" l="1"/>
  <c r="F43" i="22" s="1"/>
  <c r="A43" i="22"/>
  <c r="C43" i="22"/>
  <c r="D43" i="22"/>
  <c r="B43" i="22"/>
  <c r="G44" i="22"/>
  <c r="J142" i="20"/>
  <c r="I142" i="20"/>
  <c r="G143" i="20"/>
  <c r="C143" i="20"/>
  <c r="F143" i="20"/>
  <c r="B143" i="20"/>
  <c r="D143" i="20" s="1"/>
  <c r="E143" i="20"/>
  <c r="A143" i="20"/>
  <c r="H143" i="20"/>
  <c r="G45" i="22" l="1"/>
  <c r="B44" i="22"/>
  <c r="D44" i="22"/>
  <c r="C44" i="22"/>
  <c r="E44" i="22"/>
  <c r="F44" i="22" s="1"/>
  <c r="A44" i="22"/>
  <c r="H144" i="20"/>
  <c r="G144" i="20"/>
  <c r="C144" i="20"/>
  <c r="F144" i="20"/>
  <c r="B144" i="20"/>
  <c r="D144" i="20" s="1"/>
  <c r="E144" i="20"/>
  <c r="A144" i="20"/>
  <c r="J143" i="20"/>
  <c r="I143" i="20"/>
  <c r="C45" i="22" l="1"/>
  <c r="E45" i="22"/>
  <c r="F45" i="22" s="1"/>
  <c r="B45" i="22"/>
  <c r="G46" i="22"/>
  <c r="A45" i="22"/>
  <c r="D45" i="22"/>
  <c r="E145" i="20"/>
  <c r="A145" i="20"/>
  <c r="H145" i="20"/>
  <c r="G145" i="20"/>
  <c r="C145" i="20"/>
  <c r="F145" i="20"/>
  <c r="B145" i="20"/>
  <c r="D145" i="20" s="1"/>
  <c r="J144" i="20"/>
  <c r="I144" i="20"/>
  <c r="D46" i="22" l="1"/>
  <c r="G47" i="22"/>
  <c r="B46" i="22"/>
  <c r="A46" i="22"/>
  <c r="E46" i="22"/>
  <c r="F46" i="22" s="1"/>
  <c r="C46" i="22"/>
  <c r="I145" i="20"/>
  <c r="J145" i="20"/>
  <c r="F146" i="20"/>
  <c r="B146" i="20"/>
  <c r="D146" i="20" s="1"/>
  <c r="E146" i="20"/>
  <c r="A146" i="20"/>
  <c r="H146" i="20"/>
  <c r="G146" i="20"/>
  <c r="C146" i="20"/>
  <c r="A47" i="22" l="1"/>
  <c r="E47" i="22"/>
  <c r="F47" i="22" s="1"/>
  <c r="B47" i="22"/>
  <c r="G48" i="22"/>
  <c r="D47" i="22"/>
  <c r="C47" i="22"/>
  <c r="J146" i="20"/>
  <c r="I146" i="20"/>
  <c r="B48" i="22" l="1"/>
  <c r="G49" i="22"/>
  <c r="A48" i="22"/>
  <c r="C48" i="22"/>
  <c r="D48" i="22"/>
  <c r="E48" i="22"/>
  <c r="F48" i="22" s="1"/>
  <c r="C49" i="22" l="1"/>
  <c r="A49" i="22"/>
  <c r="D49" i="22"/>
  <c r="G50" i="22"/>
  <c r="B49" i="22"/>
  <c r="E49" i="22"/>
  <c r="F49" i="22" s="1"/>
  <c r="D50" i="22" l="1"/>
  <c r="B50" i="22"/>
  <c r="E50" i="22"/>
  <c r="F50" i="22" s="1"/>
  <c r="G51" i="22"/>
  <c r="A50" i="22"/>
  <c r="C50" i="22"/>
  <c r="E51" i="22" l="1"/>
  <c r="F51" i="22" s="1"/>
  <c r="A51" i="22"/>
  <c r="C51" i="22"/>
  <c r="B51" i="22"/>
  <c r="D51" i="22"/>
  <c r="G52" i="22"/>
  <c r="G53" i="22" l="1"/>
  <c r="B52" i="22"/>
  <c r="D52" i="22"/>
  <c r="E52" i="22"/>
  <c r="F52" i="22" s="1"/>
  <c r="C52" i="22"/>
  <c r="A52" i="22"/>
  <c r="C53" i="22" l="1"/>
  <c r="E53" i="22"/>
  <c r="F53" i="22" s="1"/>
  <c r="D53" i="22"/>
  <c r="A53" i="22"/>
  <c r="B53" i="22"/>
  <c r="G54" i="22"/>
  <c r="D54" i="22" l="1"/>
  <c r="G55" i="22"/>
  <c r="C54" i="22"/>
  <c r="B54" i="22"/>
  <c r="A54" i="22"/>
  <c r="E54" i="22"/>
  <c r="F54" i="22" s="1"/>
  <c r="A55" i="22" l="1"/>
  <c r="E55" i="22"/>
  <c r="F55" i="22" s="1"/>
  <c r="C55" i="22"/>
  <c r="D55" i="22"/>
  <c r="B55" i="22"/>
  <c r="G56" i="22"/>
  <c r="B56" i="22" l="1"/>
  <c r="G57" i="22"/>
  <c r="C56" i="22"/>
  <c r="E56" i="22"/>
  <c r="F56" i="22" s="1"/>
  <c r="A56" i="22"/>
  <c r="D56" i="22"/>
  <c r="C57" i="22" l="1"/>
  <c r="A57" i="22"/>
  <c r="B57" i="22"/>
  <c r="G58" i="22"/>
  <c r="D57" i="22"/>
  <c r="E57" i="22"/>
  <c r="F57" i="22" s="1"/>
  <c r="D58" i="22" l="1"/>
  <c r="B58" i="22"/>
  <c r="A58" i="22"/>
  <c r="G59" i="22"/>
  <c r="C58" i="22"/>
  <c r="E58" i="22"/>
  <c r="F58" i="22" s="1"/>
  <c r="E59" i="22" l="1"/>
  <c r="F59" i="22" s="1"/>
  <c r="A59" i="22"/>
  <c r="C59" i="22"/>
  <c r="G60" i="22"/>
  <c r="B59" i="22"/>
  <c r="D59" i="22"/>
  <c r="G61" i="22" l="1"/>
  <c r="B60" i="22"/>
  <c r="D60" i="22"/>
  <c r="C60" i="22"/>
  <c r="E60" i="22"/>
  <c r="F60" i="22" s="1"/>
  <c r="A60" i="22"/>
  <c r="C61" i="22" l="1"/>
  <c r="E61" i="22"/>
  <c r="F61" i="22" s="1"/>
  <c r="G62" i="22"/>
  <c r="D61" i="22"/>
  <c r="A61" i="22"/>
  <c r="B61" i="22"/>
  <c r="D62" i="22" l="1"/>
  <c r="G63" i="22"/>
  <c r="E62" i="22"/>
  <c r="F62" i="22" s="1"/>
  <c r="B62" i="22"/>
  <c r="A62" i="22"/>
  <c r="C62" i="22"/>
  <c r="A63" i="22" l="1"/>
  <c r="E63" i="22"/>
  <c r="F63" i="22" s="1"/>
  <c r="D63" i="22"/>
  <c r="G64" i="22"/>
  <c r="B63" i="22"/>
  <c r="C63" i="22"/>
  <c r="B64" i="22" l="1"/>
  <c r="G65" i="22"/>
  <c r="D64" i="22"/>
  <c r="A64" i="22"/>
  <c r="C64" i="22"/>
  <c r="E64" i="22"/>
  <c r="F64" i="22" s="1"/>
  <c r="C65" i="22" l="1"/>
  <c r="A65" i="22"/>
  <c r="D65" i="22"/>
  <c r="B65" i="22"/>
  <c r="G66" i="22"/>
  <c r="E65" i="22"/>
  <c r="F65" i="22" s="1"/>
  <c r="D66" i="22" l="1"/>
  <c r="B66" i="22"/>
  <c r="C66" i="22"/>
  <c r="E66" i="22"/>
  <c r="F66" i="22" s="1"/>
  <c r="A66" i="22"/>
  <c r="G67" i="22"/>
  <c r="E67" i="22" l="1"/>
  <c r="F67" i="22" s="1"/>
  <c r="A67" i="22"/>
  <c r="C67" i="22"/>
  <c r="B67" i="22"/>
  <c r="G68" i="22"/>
  <c r="D67" i="22"/>
  <c r="G69" i="22" l="1"/>
  <c r="B68" i="22"/>
  <c r="D68" i="22"/>
  <c r="A68" i="22"/>
  <c r="E68" i="22"/>
  <c r="F68" i="22" s="1"/>
  <c r="C68" i="22"/>
  <c r="C69" i="22" l="1"/>
  <c r="E69" i="22"/>
  <c r="F69" i="22" s="1"/>
  <c r="A69" i="22"/>
  <c r="G70" i="22"/>
  <c r="B69" i="22"/>
  <c r="D69" i="22"/>
  <c r="D70" i="22" l="1"/>
  <c r="G71" i="22"/>
  <c r="A70" i="22"/>
  <c r="B70" i="22"/>
  <c r="C70" i="22"/>
  <c r="E70" i="22"/>
  <c r="F70" i="22" s="1"/>
  <c r="A71" i="22" l="1"/>
  <c r="E71" i="22"/>
  <c r="F71" i="22" s="1"/>
  <c r="C71" i="22"/>
  <c r="G72" i="22"/>
  <c r="B71" i="22"/>
  <c r="D71" i="22"/>
  <c r="B72" i="22" l="1"/>
  <c r="G73" i="22"/>
  <c r="E72" i="22"/>
  <c r="F72" i="22" s="1"/>
  <c r="D72" i="22"/>
  <c r="A72" i="22"/>
  <c r="C72" i="22"/>
  <c r="C73" i="22" l="1"/>
  <c r="A73" i="22"/>
  <c r="E73" i="22"/>
  <c r="F73" i="22" s="1"/>
  <c r="G74" i="22"/>
  <c r="D73" i="22"/>
  <c r="B73" i="22"/>
  <c r="D74" i="22" l="1"/>
  <c r="B74" i="22"/>
  <c r="E74" i="22"/>
  <c r="F74" i="22" s="1"/>
  <c r="A74" i="22"/>
  <c r="C74" i="22"/>
  <c r="G75" i="22"/>
  <c r="E75" i="22" l="1"/>
  <c r="F75" i="22" s="1"/>
  <c r="A75" i="22"/>
  <c r="C75" i="22"/>
  <c r="D75" i="22"/>
  <c r="G76" i="22"/>
  <c r="B75" i="22"/>
  <c r="G77" i="22" l="1"/>
  <c r="B76" i="22"/>
  <c r="D76" i="22"/>
  <c r="C76" i="22"/>
  <c r="A76" i="22"/>
  <c r="E76" i="22"/>
  <c r="F76" i="22" s="1"/>
  <c r="C77" i="22" l="1"/>
  <c r="E77" i="22"/>
  <c r="F77" i="22" s="1"/>
  <c r="B77" i="22"/>
  <c r="D77" i="22"/>
  <c r="A77" i="22"/>
  <c r="G78" i="22"/>
  <c r="D78" i="22" l="1"/>
  <c r="G79" i="22"/>
  <c r="B78" i="22"/>
  <c r="E78" i="22"/>
  <c r="F78" i="22" s="1"/>
  <c r="C78" i="22"/>
  <c r="A78" i="22"/>
  <c r="A79" i="22" l="1"/>
  <c r="E79" i="22"/>
  <c r="F79" i="22" s="1"/>
  <c r="B79" i="22"/>
  <c r="G80" i="22"/>
  <c r="C79" i="22"/>
  <c r="D79" i="22"/>
  <c r="B80" i="22" l="1"/>
  <c r="G81" i="22"/>
  <c r="A80" i="22"/>
  <c r="C80" i="22"/>
  <c r="D80" i="22"/>
  <c r="E80" i="22"/>
  <c r="F80" i="22" s="1"/>
  <c r="C81" i="22" l="1"/>
  <c r="A81" i="22"/>
  <c r="B81" i="22"/>
  <c r="E81" i="22"/>
  <c r="F81" i="22" s="1"/>
  <c r="D81" i="22"/>
  <c r="G82" i="22"/>
  <c r="D82" i="22" l="1"/>
  <c r="B82" i="22"/>
  <c r="C82" i="22"/>
  <c r="A82" i="22"/>
  <c r="E82" i="22"/>
  <c r="F82" i="22" s="1"/>
  <c r="G83" i="22"/>
  <c r="E83" i="22" l="1"/>
  <c r="F83" i="22" s="1"/>
  <c r="A83" i="22"/>
  <c r="C83" i="22"/>
  <c r="G84" i="22"/>
  <c r="D83" i="22"/>
  <c r="B83" i="22"/>
  <c r="G85" i="22" l="1"/>
  <c r="B84" i="22"/>
  <c r="D84" i="22"/>
  <c r="E84" i="22"/>
  <c r="F84" i="22" s="1"/>
  <c r="A84" i="22"/>
  <c r="C84" i="22"/>
  <c r="C85" i="22" l="1"/>
  <c r="E85" i="22"/>
  <c r="F85" i="22" s="1"/>
  <c r="D85" i="22"/>
  <c r="A85" i="22"/>
  <c r="G86" i="22"/>
  <c r="B85" i="22"/>
  <c r="D86" i="22" l="1"/>
  <c r="G87" i="22"/>
  <c r="C86" i="22"/>
  <c r="A86" i="22"/>
  <c r="E86" i="22"/>
  <c r="F86" i="22" s="1"/>
  <c r="B86" i="22"/>
  <c r="A87" i="22" l="1"/>
  <c r="E87" i="22"/>
  <c r="F87" i="22" s="1"/>
  <c r="C87" i="22"/>
  <c r="B87" i="22"/>
  <c r="D87" i="22"/>
  <c r="G88" i="22"/>
  <c r="B88" i="22" l="1"/>
  <c r="G89" i="22"/>
  <c r="C88" i="22"/>
  <c r="D88" i="22"/>
  <c r="A88" i="22"/>
  <c r="E88" i="22"/>
  <c r="F88" i="22" s="1"/>
  <c r="C89" i="22" l="1"/>
  <c r="A89" i="22"/>
  <c r="B89" i="22"/>
  <c r="G90" i="22"/>
  <c r="E89" i="22"/>
  <c r="F89" i="22" s="1"/>
  <c r="D89" i="22"/>
  <c r="D90" i="22" l="1"/>
  <c r="B90" i="22"/>
  <c r="A90" i="22"/>
  <c r="G91" i="22"/>
  <c r="C90" i="22"/>
  <c r="E90" i="22"/>
  <c r="F90" i="22" s="1"/>
  <c r="E91" i="22" l="1"/>
  <c r="F91" i="22" s="1"/>
  <c r="A91" i="22"/>
  <c r="C91" i="22"/>
  <c r="G92" i="22"/>
  <c r="D91" i="22"/>
  <c r="B91" i="22"/>
  <c r="G93" i="22" l="1"/>
  <c r="B92" i="22"/>
  <c r="D92" i="22"/>
  <c r="A92" i="22"/>
  <c r="C92" i="22"/>
  <c r="E92" i="22"/>
  <c r="F92" i="22" s="1"/>
  <c r="C93" i="22" l="1"/>
  <c r="E93" i="22"/>
  <c r="F93" i="22" s="1"/>
  <c r="B93" i="22"/>
  <c r="A93" i="22"/>
  <c r="G94" i="22"/>
  <c r="D93" i="22"/>
  <c r="D94" i="22" l="1"/>
  <c r="C94" i="22"/>
  <c r="B94" i="22"/>
  <c r="E94" i="22"/>
  <c r="F94" i="22" s="1"/>
  <c r="A94" i="22"/>
  <c r="G95" i="22"/>
  <c r="A95" i="22" l="1"/>
  <c r="B95" i="22"/>
  <c r="C95" i="22"/>
  <c r="G96" i="22"/>
  <c r="E95" i="22"/>
  <c r="D95" i="22"/>
  <c r="B96" i="22" l="1"/>
  <c r="D96" i="22"/>
  <c r="A96" i="22"/>
  <c r="G97" i="22"/>
  <c r="C96" i="22"/>
  <c r="E96" i="22"/>
  <c r="F96" i="22" s="1"/>
  <c r="F95" i="22"/>
  <c r="C97" i="22" l="1"/>
  <c r="A97" i="22"/>
  <c r="D97" i="22"/>
  <c r="E97" i="22"/>
  <c r="G98" i="22"/>
  <c r="B97" i="22"/>
  <c r="D98" i="22" l="1"/>
  <c r="C98" i="22"/>
  <c r="A98" i="22"/>
  <c r="B98" i="22"/>
  <c r="E98" i="22"/>
  <c r="F98" i="22" s="1"/>
  <c r="G99" i="22"/>
  <c r="F97" i="22"/>
  <c r="E99" i="22" l="1"/>
  <c r="F99" i="22" s="1"/>
  <c r="A99" i="22"/>
  <c r="D99" i="22"/>
  <c r="B99" i="22"/>
  <c r="G100" i="22"/>
  <c r="C99" i="22"/>
  <c r="G147" i="20"/>
  <c r="F147" i="20"/>
  <c r="H147" i="20"/>
  <c r="G101" i="22" l="1"/>
  <c r="C100" i="22"/>
  <c r="D100" i="22"/>
  <c r="B100" i="22"/>
  <c r="E100" i="22"/>
  <c r="F100" i="22" s="1"/>
  <c r="A100" i="22"/>
  <c r="E147" i="20"/>
  <c r="I147" i="20" s="1"/>
  <c r="J147" i="20"/>
  <c r="E101" i="22" l="1"/>
  <c r="F101" i="22" s="1"/>
  <c r="G102" i="22"/>
  <c r="A101" i="22"/>
  <c r="C101" i="22"/>
  <c r="D101" i="22"/>
  <c r="B101" i="22"/>
  <c r="C102" i="22" l="1"/>
  <c r="B102" i="22"/>
  <c r="G103" i="22"/>
  <c r="E102" i="22"/>
  <c r="F102" i="22" s="1"/>
  <c r="A102" i="22"/>
  <c r="D102" i="22"/>
  <c r="A103" i="22" l="1"/>
  <c r="E103" i="22"/>
  <c r="F103" i="22" s="1"/>
  <c r="G104" i="22"/>
  <c r="B103" i="22"/>
  <c r="D103" i="22"/>
  <c r="C103" i="22"/>
  <c r="B104" i="22" l="1"/>
  <c r="C104" i="22"/>
  <c r="A104" i="22"/>
  <c r="D104" i="22"/>
  <c r="E104" i="22"/>
  <c r="F104" i="22" s="1"/>
  <c r="G105" i="22"/>
  <c r="C105" i="22" l="1"/>
  <c r="E105" i="22"/>
  <c r="F105" i="22" s="1"/>
  <c r="G106" i="22"/>
  <c r="A105" i="22"/>
  <c r="B105" i="22"/>
  <c r="D105" i="22"/>
  <c r="D106" i="22" l="1"/>
  <c r="B106" i="22"/>
  <c r="E106" i="22"/>
  <c r="F106" i="22" s="1"/>
  <c r="A106" i="22"/>
  <c r="G107" i="22"/>
  <c r="C106" i="22"/>
  <c r="E107" i="22" l="1"/>
  <c r="F107" i="22" s="1"/>
  <c r="D107" i="22"/>
  <c r="G108" i="22"/>
  <c r="C107" i="22"/>
  <c r="B107" i="22"/>
  <c r="A107" i="22"/>
  <c r="G109" i="22" l="1"/>
  <c r="B108" i="22"/>
  <c r="C108" i="22"/>
  <c r="D108" i="22"/>
  <c r="A108" i="22"/>
  <c r="E108" i="22"/>
  <c r="F108" i="22" s="1"/>
  <c r="D109" i="22" l="1"/>
  <c r="B109" i="22"/>
  <c r="G110" i="22"/>
  <c r="E109" i="22"/>
  <c r="F109" i="22" s="1"/>
  <c r="A109" i="22"/>
  <c r="C109" i="22"/>
  <c r="B110" i="22" l="1"/>
  <c r="A110" i="22"/>
  <c r="G111" i="22"/>
  <c r="E110" i="22"/>
  <c r="F110" i="22" s="1"/>
  <c r="C110" i="22"/>
  <c r="D110" i="22"/>
  <c r="A111" i="22" l="1"/>
  <c r="D111" i="22"/>
  <c r="G112" i="22"/>
  <c r="B111" i="22"/>
  <c r="C111" i="22"/>
  <c r="E111" i="22"/>
  <c r="F111" i="22" s="1"/>
  <c r="A112" i="22" l="1"/>
  <c r="E112" i="22"/>
  <c r="F112" i="22" s="1"/>
  <c r="D112" i="22"/>
  <c r="G113" i="22"/>
  <c r="B112" i="22"/>
  <c r="C112" i="22"/>
  <c r="B113" i="22" l="1"/>
  <c r="G114" i="22"/>
  <c r="C113" i="22"/>
  <c r="A113" i="22"/>
  <c r="D113" i="22"/>
  <c r="E113" i="22"/>
  <c r="F113" i="22" s="1"/>
  <c r="C114" i="22" l="1"/>
  <c r="A114" i="22"/>
  <c r="G115" i="22"/>
  <c r="B114" i="22"/>
  <c r="D114" i="22"/>
  <c r="E114" i="22"/>
  <c r="F114" i="22" s="1"/>
  <c r="D115" i="22" l="1"/>
  <c r="E115" i="22"/>
  <c r="F115" i="22" s="1"/>
  <c r="A115" i="22"/>
  <c r="G116" i="22"/>
  <c r="C115" i="22"/>
  <c r="B115" i="22"/>
  <c r="E116" i="22" l="1"/>
  <c r="F116" i="22" s="1"/>
  <c r="A116" i="22"/>
  <c r="C116" i="22"/>
  <c r="G117" i="22"/>
  <c r="B116" i="22"/>
  <c r="D116" i="22"/>
  <c r="G118" i="22" l="1"/>
  <c r="B117" i="22"/>
  <c r="A117" i="22"/>
  <c r="C117" i="22"/>
  <c r="D117" i="22"/>
  <c r="E117" i="22"/>
  <c r="F117" i="22" s="1"/>
  <c r="C118" i="22" l="1"/>
  <c r="E118" i="22"/>
  <c r="F118" i="22" s="1"/>
  <c r="A118" i="22"/>
  <c r="G119" i="22"/>
  <c r="B118" i="22"/>
  <c r="D118" i="22"/>
  <c r="D119" i="22" l="1"/>
  <c r="C119" i="22"/>
  <c r="G120" i="22"/>
  <c r="A119" i="22"/>
  <c r="B119" i="22"/>
  <c r="E119" i="22"/>
  <c r="F119" i="22" s="1"/>
  <c r="A120" i="22" l="1"/>
  <c r="E120" i="22"/>
  <c r="F120" i="22" s="1"/>
  <c r="B120" i="22"/>
  <c r="G121" i="22"/>
  <c r="C120" i="22"/>
  <c r="D120" i="22"/>
  <c r="B121" i="22" l="1"/>
  <c r="G122" i="22"/>
  <c r="E121" i="22"/>
  <c r="F121" i="22" s="1"/>
  <c r="A121" i="22"/>
  <c r="C121" i="22"/>
  <c r="D121" i="22"/>
  <c r="C122" i="22" l="1"/>
  <c r="D122" i="22"/>
  <c r="G123" i="22"/>
  <c r="A122" i="22"/>
  <c r="B122" i="22"/>
  <c r="E122" i="22"/>
  <c r="F122" i="22" s="1"/>
  <c r="D123" i="22" l="1"/>
  <c r="B123" i="22"/>
  <c r="A123" i="22"/>
  <c r="E123" i="22"/>
  <c r="F123" i="22" s="1"/>
  <c r="G124" i="22"/>
  <c r="C123" i="22"/>
  <c r="E124" i="22" l="1"/>
  <c r="F124" i="22" s="1"/>
  <c r="A124" i="22"/>
  <c r="B124" i="22"/>
  <c r="C124" i="22"/>
  <c r="D124" i="22"/>
  <c r="G125" i="22"/>
  <c r="G126" i="22" l="1"/>
  <c r="B125" i="22"/>
  <c r="D125" i="22"/>
  <c r="A125" i="22"/>
  <c r="C125" i="22"/>
  <c r="E125" i="22"/>
  <c r="F125" i="22" s="1"/>
  <c r="C126" i="22" l="1"/>
  <c r="B126" i="22"/>
  <c r="A126" i="22"/>
  <c r="D126" i="22"/>
  <c r="E126" i="22"/>
  <c r="F126" i="22" s="1"/>
  <c r="G127" i="22"/>
  <c r="D127" i="22" l="1"/>
  <c r="A127" i="22"/>
  <c r="B127" i="22"/>
  <c r="G128" i="22"/>
  <c r="C127" i="22"/>
  <c r="E127" i="22"/>
  <c r="F127" i="22" s="1"/>
  <c r="A128" i="22" l="1"/>
  <c r="E128" i="22"/>
  <c r="F128" i="22" s="1"/>
  <c r="D128" i="22"/>
  <c r="B128" i="22"/>
  <c r="G129" i="22"/>
  <c r="C128" i="22"/>
  <c r="B129" i="22" l="1"/>
  <c r="G130" i="22"/>
  <c r="C129" i="22"/>
  <c r="A129" i="22"/>
  <c r="D129" i="22"/>
  <c r="E129" i="22"/>
  <c r="F129" i="22" s="1"/>
  <c r="C130" i="22" l="1"/>
  <c r="A130" i="22"/>
  <c r="B130" i="22"/>
  <c r="G131" i="22"/>
  <c r="D130" i="22"/>
  <c r="E130" i="22"/>
  <c r="F130" i="22" s="1"/>
  <c r="D131" i="22" l="1"/>
  <c r="E131" i="22"/>
  <c r="F131" i="22" s="1"/>
  <c r="B131" i="22"/>
  <c r="G132" i="22"/>
  <c r="A131" i="22"/>
  <c r="C131" i="22"/>
  <c r="E132" i="22" l="1"/>
  <c r="F132" i="22" s="1"/>
  <c r="A132" i="22"/>
  <c r="C132" i="22"/>
  <c r="G133" i="22"/>
  <c r="B132" i="22"/>
  <c r="D132" i="22"/>
  <c r="G134" i="22" l="1"/>
  <c r="B133" i="22"/>
  <c r="A133" i="22"/>
  <c r="C133" i="22"/>
  <c r="D133" i="22"/>
  <c r="E133" i="22"/>
  <c r="F133" i="22" s="1"/>
  <c r="C134" i="22" l="1"/>
  <c r="E134" i="22"/>
  <c r="F134" i="22" s="1"/>
  <c r="B134" i="22"/>
  <c r="D134" i="22"/>
  <c r="G135" i="22"/>
  <c r="A134" i="22"/>
  <c r="D135" i="22" l="1"/>
  <c r="C135" i="22"/>
  <c r="G136" i="22"/>
  <c r="B135" i="22"/>
  <c r="A135" i="22"/>
  <c r="E135" i="22"/>
  <c r="F135" i="22" s="1"/>
  <c r="A136" i="22" l="1"/>
  <c r="E136" i="22"/>
  <c r="F136" i="22" s="1"/>
  <c r="B136" i="22"/>
  <c r="C136" i="22"/>
  <c r="G137" i="22"/>
  <c r="D136" i="22"/>
  <c r="B137" i="22" l="1"/>
  <c r="G138" i="22"/>
  <c r="E137" i="22"/>
  <c r="F137" i="22" s="1"/>
  <c r="C137" i="22"/>
  <c r="A137" i="22"/>
  <c r="D137" i="22"/>
  <c r="C138" i="22" l="1"/>
  <c r="D138" i="22"/>
  <c r="G139" i="22"/>
  <c r="B138" i="22"/>
  <c r="A138" i="22"/>
  <c r="E138" i="22"/>
  <c r="F138" i="22" s="1"/>
  <c r="D139" i="22" l="1"/>
  <c r="B139" i="22"/>
  <c r="C139" i="22"/>
  <c r="G140" i="22"/>
  <c r="A139" i="22"/>
  <c r="E139" i="22"/>
  <c r="F139" i="22" s="1"/>
  <c r="E140" i="22" l="1"/>
  <c r="F140" i="22" s="1"/>
  <c r="A140" i="22"/>
  <c r="C140" i="22"/>
  <c r="B140" i="22"/>
  <c r="D140" i="22"/>
  <c r="G141" i="22"/>
  <c r="G142" i="22" l="1"/>
  <c r="B141" i="22"/>
  <c r="D141" i="22"/>
  <c r="C141" i="22"/>
  <c r="A141" i="22"/>
  <c r="E141" i="22"/>
  <c r="F141" i="22" s="1"/>
  <c r="C142" i="22" l="1"/>
  <c r="B142" i="22"/>
  <c r="D142" i="22"/>
  <c r="E142" i="22"/>
  <c r="F142" i="22" s="1"/>
  <c r="G143" i="22"/>
  <c r="A142" i="22"/>
  <c r="D143" i="22" l="1"/>
  <c r="A143" i="22"/>
  <c r="C143" i="22"/>
  <c r="G144" i="22"/>
  <c r="B143" i="22"/>
  <c r="E143" i="22"/>
  <c r="F143" i="22" s="1"/>
  <c r="A144" i="22" l="1"/>
  <c r="D144" i="22"/>
  <c r="C144" i="22"/>
  <c r="G145" i="22"/>
  <c r="B144" i="22"/>
  <c r="E144" i="22"/>
  <c r="F144" i="22" s="1"/>
  <c r="B145" i="22" l="1"/>
  <c r="A145" i="22"/>
  <c r="C145" i="22"/>
  <c r="G146" i="22"/>
  <c r="D145" i="22"/>
  <c r="E145" i="22"/>
  <c r="F145" i="22" s="1"/>
  <c r="C146" i="22" l="1"/>
  <c r="D146" i="22"/>
  <c r="A146" i="22"/>
  <c r="G147" i="22"/>
  <c r="B146" i="22"/>
  <c r="E146" i="22"/>
  <c r="F146" i="22" s="1"/>
  <c r="D147" i="22" l="1"/>
  <c r="A147" i="22"/>
  <c r="C147" i="22"/>
  <c r="E147" i="22"/>
  <c r="F147" i="22" s="1"/>
  <c r="G148" i="22"/>
  <c r="B147" i="22"/>
  <c r="E148" i="22" l="1"/>
  <c r="F148" i="22" s="1"/>
  <c r="C148" i="22"/>
  <c r="G149" i="22"/>
  <c r="A148" i="22"/>
  <c r="B148" i="22"/>
  <c r="D148" i="22"/>
  <c r="G150" i="22" l="1"/>
  <c r="A149" i="22"/>
  <c r="E149" i="22"/>
  <c r="F149" i="22" s="1"/>
  <c r="D149" i="22"/>
  <c r="B149" i="22"/>
  <c r="C149" i="22"/>
  <c r="C150" i="22" l="1"/>
  <c r="D150" i="22"/>
  <c r="G151" i="22"/>
  <c r="A150" i="22"/>
  <c r="B150" i="22"/>
  <c r="E150" i="22"/>
  <c r="F150" i="22" s="1"/>
  <c r="E151" i="22" l="1"/>
  <c r="F151" i="22" s="1"/>
  <c r="G152" i="22"/>
  <c r="A151" i="22"/>
  <c r="C151" i="22"/>
  <c r="B151" i="22"/>
  <c r="D151" i="22"/>
  <c r="A152" i="22" l="1"/>
  <c r="C152" i="22"/>
  <c r="B152" i="22"/>
  <c r="G153" i="22"/>
  <c r="D152" i="22"/>
  <c r="E152" i="22"/>
  <c r="F152" i="22" s="1"/>
  <c r="B153" i="22" l="1"/>
  <c r="E153" i="22"/>
  <c r="F153" i="22" s="1"/>
  <c r="A153" i="22"/>
  <c r="G154" i="22"/>
  <c r="C153" i="22"/>
  <c r="D153" i="22"/>
  <c r="C154" i="22" l="1"/>
  <c r="B154" i="22"/>
  <c r="D154" i="22"/>
  <c r="E154" i="22"/>
  <c r="F154" i="22" s="1"/>
  <c r="G155" i="22"/>
  <c r="A154" i="22"/>
  <c r="D155" i="22" l="1"/>
  <c r="E155" i="22"/>
  <c r="F155" i="22" s="1"/>
  <c r="G156" i="22"/>
  <c r="C155" i="22"/>
  <c r="A155" i="22"/>
  <c r="B155" i="22"/>
  <c r="E156" i="22" l="1"/>
  <c r="F156" i="22" s="1"/>
  <c r="B156" i="22"/>
  <c r="C156" i="22"/>
  <c r="D156" i="22"/>
  <c r="G157" i="22"/>
  <c r="A156" i="22"/>
  <c r="G158" i="22" l="1"/>
  <c r="E157" i="22"/>
  <c r="F157" i="22" s="1"/>
  <c r="A157" i="22"/>
  <c r="B157" i="22"/>
  <c r="C157" i="22"/>
  <c r="D157" i="22"/>
  <c r="B158" i="22" l="1"/>
  <c r="D158" i="22"/>
  <c r="G159" i="22"/>
  <c r="C158" i="22"/>
  <c r="E158" i="22"/>
  <c r="F158" i="22" s="1"/>
  <c r="A158" i="22"/>
  <c r="D159" i="22" l="1"/>
  <c r="B159" i="22"/>
  <c r="G160" i="22"/>
  <c r="A159" i="22"/>
  <c r="C159" i="22"/>
  <c r="E159" i="22"/>
  <c r="F159" i="22" s="1"/>
  <c r="A160" i="22" l="1"/>
  <c r="E160" i="22"/>
  <c r="F160" i="22" s="1"/>
  <c r="C160" i="22"/>
  <c r="D160" i="22"/>
  <c r="G161" i="22"/>
  <c r="B160" i="22"/>
  <c r="B161" i="22" l="1"/>
  <c r="D161" i="22"/>
  <c r="G162" i="22"/>
  <c r="A161" i="22"/>
  <c r="C161" i="22"/>
  <c r="E161" i="22"/>
  <c r="F161" i="22" s="1"/>
  <c r="C162" i="22" l="1"/>
  <c r="A162" i="22"/>
  <c r="B162" i="22"/>
  <c r="D162" i="22"/>
  <c r="E162" i="22"/>
  <c r="F162" i="22" s="1"/>
  <c r="G163" i="22"/>
  <c r="D163" i="22" l="1"/>
  <c r="C163" i="22"/>
  <c r="G164" i="22"/>
  <c r="A163" i="22"/>
  <c r="B163" i="22"/>
  <c r="E163" i="22"/>
  <c r="F163" i="22" s="1"/>
  <c r="E164" i="22" l="1"/>
  <c r="F164" i="22" s="1"/>
  <c r="C164" i="22"/>
  <c r="G165" i="22"/>
  <c r="B164" i="22"/>
  <c r="D164" i="22"/>
  <c r="A164" i="22"/>
  <c r="B165" i="22" l="1"/>
  <c r="A165" i="22"/>
  <c r="G166" i="22"/>
  <c r="C165" i="22"/>
  <c r="D165" i="22"/>
  <c r="E165" i="22"/>
  <c r="F165" i="22" s="1"/>
  <c r="A166" i="22" l="1"/>
  <c r="E166" i="22"/>
  <c r="F166" i="22" s="1"/>
  <c r="G167" i="22"/>
  <c r="C166" i="22"/>
  <c r="D166" i="22"/>
  <c r="B166" i="22"/>
  <c r="B167" i="22" l="1"/>
  <c r="C167" i="22"/>
  <c r="A167" i="22"/>
  <c r="G168" i="22"/>
  <c r="D167" i="22"/>
  <c r="E167" i="22"/>
  <c r="F167" i="22" s="1"/>
  <c r="C168" i="22" l="1"/>
  <c r="E168" i="22"/>
  <c r="F168" i="22" s="1"/>
  <c r="G169" i="22"/>
  <c r="A168" i="22"/>
  <c r="B168" i="22"/>
  <c r="D168" i="22"/>
  <c r="D169" i="22" l="1"/>
  <c r="B169" i="22"/>
  <c r="A169" i="22"/>
  <c r="C169" i="22"/>
  <c r="E169" i="22"/>
  <c r="F169" i="22" s="1"/>
  <c r="G170" i="22"/>
  <c r="E170" i="22" l="1"/>
  <c r="F170" i="22" s="1"/>
  <c r="D170" i="22"/>
  <c r="G171" i="22"/>
  <c r="A170" i="22"/>
  <c r="B170" i="22"/>
  <c r="C170" i="22"/>
  <c r="G172" i="22" l="1"/>
  <c r="B171" i="22"/>
  <c r="D171" i="22"/>
  <c r="A171" i="22"/>
  <c r="C171" i="22"/>
  <c r="E171" i="22"/>
  <c r="F171" i="22" s="1"/>
  <c r="D172" i="22" l="1"/>
  <c r="A172" i="22"/>
  <c r="B172" i="22"/>
  <c r="G173" i="22"/>
  <c r="C172" i="22"/>
  <c r="E172" i="22"/>
  <c r="F172" i="22" s="1"/>
  <c r="B173" i="22" l="1"/>
  <c r="G174" i="22"/>
  <c r="C173" i="22"/>
  <c r="E173" i="22"/>
  <c r="F173" i="22" s="1"/>
  <c r="A173" i="22"/>
  <c r="D173" i="22"/>
  <c r="C174" i="22" l="1"/>
  <c r="A174" i="22"/>
  <c r="D174" i="22"/>
  <c r="G175" i="22"/>
  <c r="E174" i="22"/>
  <c r="F174" i="22" s="1"/>
  <c r="B174" i="22"/>
  <c r="D175" i="22" l="1"/>
  <c r="B175" i="22"/>
  <c r="C175" i="22"/>
  <c r="G176" i="22"/>
  <c r="E175" i="22"/>
  <c r="F175" i="22" s="1"/>
  <c r="A175" i="22"/>
  <c r="E176" i="22" l="1"/>
  <c r="F176" i="22" s="1"/>
  <c r="A176" i="22"/>
  <c r="C176" i="22"/>
  <c r="G177" i="22"/>
  <c r="D176" i="22"/>
  <c r="B176" i="22"/>
  <c r="G178" i="22" l="1"/>
  <c r="B177" i="22"/>
  <c r="A177" i="22"/>
  <c r="D177" i="22"/>
  <c r="C177" i="22"/>
  <c r="E177" i="22"/>
  <c r="F177" i="22" s="1"/>
  <c r="C178" i="22" l="1"/>
  <c r="B178" i="22"/>
  <c r="D178" i="22"/>
  <c r="G179" i="22"/>
  <c r="E178" i="22"/>
  <c r="F178" i="22" s="1"/>
  <c r="A178" i="22"/>
  <c r="D179" i="22" l="1"/>
  <c r="C179" i="22"/>
  <c r="G180" i="22"/>
  <c r="A179" i="22"/>
  <c r="E179" i="22"/>
  <c r="F179" i="22" s="1"/>
  <c r="B179" i="22"/>
  <c r="A180" i="22" l="1"/>
  <c r="E180" i="22"/>
  <c r="F180" i="22" s="1"/>
  <c r="B180" i="22"/>
  <c r="D180" i="22"/>
  <c r="C180" i="22"/>
  <c r="G181" i="22"/>
  <c r="B181" i="22" l="1"/>
  <c r="G182" i="22"/>
  <c r="C181" i="22"/>
  <c r="D181" i="22"/>
  <c r="E181" i="22"/>
  <c r="F181" i="22" s="1"/>
  <c r="A181" i="22"/>
  <c r="C182" i="22" l="1"/>
  <c r="D182" i="22"/>
  <c r="G183" i="22"/>
  <c r="A182" i="22"/>
  <c r="E182" i="22"/>
  <c r="F182" i="22" s="1"/>
  <c r="B182" i="22"/>
  <c r="D183" i="22" l="1"/>
  <c r="A183" i="22"/>
  <c r="B183" i="22"/>
  <c r="E183" i="22"/>
  <c r="F183" i="22" s="1"/>
  <c r="G184" i="22"/>
  <c r="C183" i="22"/>
  <c r="E184" i="22" l="1"/>
  <c r="F184" i="22" s="1"/>
  <c r="A184" i="22"/>
  <c r="C184" i="22"/>
  <c r="G185" i="22"/>
  <c r="D184" i="22"/>
  <c r="B184" i="22"/>
  <c r="G186" i="22" l="1"/>
  <c r="B185" i="22"/>
  <c r="D185" i="22"/>
  <c r="A185" i="22"/>
  <c r="C185" i="22"/>
  <c r="E185" i="22"/>
  <c r="F185" i="22" s="1"/>
  <c r="C186" i="22" l="1"/>
  <c r="A186" i="22"/>
  <c r="B186" i="22"/>
  <c r="E186" i="22"/>
  <c r="F186" i="22" s="1"/>
  <c r="G187" i="22"/>
  <c r="D186" i="22"/>
  <c r="D187" i="22" l="1"/>
  <c r="A187" i="22"/>
  <c r="C187" i="22"/>
  <c r="G188" i="22"/>
  <c r="E187" i="22"/>
  <c r="F187" i="22" s="1"/>
  <c r="B187" i="22"/>
  <c r="A188" i="22" l="1"/>
  <c r="E188" i="22"/>
  <c r="F188" i="22" s="1"/>
  <c r="D188" i="22"/>
  <c r="B188" i="22"/>
  <c r="C188" i="22"/>
  <c r="G189" i="22"/>
  <c r="B189" i="22" l="1"/>
  <c r="G190" i="22"/>
  <c r="A189" i="22"/>
  <c r="C189" i="22"/>
  <c r="E189" i="22"/>
  <c r="F189" i="22" s="1"/>
  <c r="D189" i="22"/>
  <c r="C190" i="22" l="1"/>
  <c r="A190" i="22"/>
  <c r="D190" i="22"/>
  <c r="G191" i="22"/>
  <c r="E190" i="22"/>
  <c r="F190" i="22" s="1"/>
  <c r="B190" i="22"/>
  <c r="D191" i="22" l="1"/>
  <c r="E191" i="22"/>
  <c r="F191" i="22" s="1"/>
  <c r="B191" i="22"/>
  <c r="G192" i="22"/>
  <c r="A191" i="22"/>
  <c r="C191" i="22"/>
  <c r="E192" i="22" l="1"/>
  <c r="F192" i="22" s="1"/>
  <c r="A192" i="22"/>
  <c r="B192" i="22"/>
  <c r="C192" i="22"/>
  <c r="G193" i="22"/>
  <c r="D192" i="22"/>
  <c r="G194" i="22" l="1"/>
  <c r="B193" i="22"/>
  <c r="A193" i="22"/>
  <c r="D193" i="22"/>
  <c r="E193" i="22"/>
  <c r="F193" i="22" s="1"/>
  <c r="C193" i="22"/>
  <c r="C194" i="22" l="1"/>
  <c r="E194" i="22"/>
  <c r="F194" i="22" s="1"/>
  <c r="B194" i="22"/>
  <c r="G195" i="22"/>
  <c r="A194" i="22"/>
  <c r="D194" i="22"/>
  <c r="D195" i="22" l="1"/>
  <c r="A195" i="22"/>
  <c r="B195" i="22"/>
  <c r="C195" i="22"/>
  <c r="G196" i="22"/>
  <c r="E195" i="22"/>
  <c r="F195" i="22" s="1"/>
  <c r="A196" i="22" l="1"/>
  <c r="B196" i="22"/>
  <c r="D196" i="22"/>
  <c r="E196" i="22"/>
  <c r="F196" i="22" s="1"/>
  <c r="C196" i="22"/>
  <c r="G197" i="22"/>
  <c r="B197" i="22" l="1"/>
  <c r="D197" i="22"/>
  <c r="A197" i="22"/>
  <c r="G198" i="22"/>
  <c r="C197" i="22"/>
  <c r="E197" i="22"/>
  <c r="F197" i="22" s="1"/>
  <c r="C198" i="22" l="1"/>
  <c r="A198" i="22"/>
  <c r="D198" i="22"/>
  <c r="G199" i="22"/>
  <c r="B198" i="22"/>
  <c r="E198" i="22"/>
  <c r="F198" i="22" s="1"/>
  <c r="D199" i="22" l="1"/>
  <c r="A199" i="22"/>
  <c r="C199" i="22"/>
  <c r="E199" i="22"/>
  <c r="F199" i="22" s="1"/>
  <c r="B199" i="22"/>
  <c r="G200" i="22"/>
  <c r="E200" i="22" l="1"/>
  <c r="F200" i="22" s="1"/>
  <c r="A200" i="22"/>
  <c r="C200" i="22"/>
  <c r="G201" i="22"/>
  <c r="B200" i="22"/>
  <c r="D200" i="22"/>
  <c r="G202" i="22" l="1"/>
  <c r="C201" i="22"/>
  <c r="E201" i="22"/>
  <c r="F201" i="22" s="1"/>
  <c r="A201" i="22"/>
  <c r="B201" i="22"/>
  <c r="D201" i="22"/>
  <c r="E202" i="22" l="1"/>
  <c r="F202" i="22" s="1"/>
  <c r="G203" i="22"/>
  <c r="C202" i="22"/>
  <c r="A202" i="22"/>
  <c r="D202" i="22"/>
  <c r="B202" i="22"/>
  <c r="A203" i="22" l="1"/>
  <c r="E203" i="22"/>
  <c r="F203" i="22" s="1"/>
  <c r="G204" i="22"/>
  <c r="C203" i="22"/>
  <c r="B203" i="22"/>
  <c r="D203" i="22"/>
  <c r="A204" i="22" l="1"/>
  <c r="C204" i="22"/>
  <c r="G205" i="22"/>
  <c r="B204" i="22"/>
  <c r="D204" i="22"/>
  <c r="E204" i="22"/>
  <c r="F204" i="22" s="1"/>
  <c r="B205" i="22" l="1"/>
  <c r="C205" i="22"/>
  <c r="E205" i="22"/>
  <c r="F205" i="22" s="1"/>
  <c r="G206" i="22"/>
  <c r="D205" i="22"/>
  <c r="A205" i="22"/>
  <c r="C206" i="22" l="1"/>
  <c r="E206" i="22"/>
  <c r="F206" i="22" s="1"/>
  <c r="G207" i="22"/>
  <c r="B206" i="22"/>
  <c r="A206" i="22"/>
  <c r="D206" i="22"/>
  <c r="D207" i="22" l="1"/>
  <c r="E207" i="22"/>
  <c r="F207" i="22" s="1"/>
  <c r="C207" i="22"/>
  <c r="A207" i="22"/>
  <c r="G208" i="22"/>
  <c r="B207" i="22"/>
  <c r="B208" i="22" l="1"/>
  <c r="G209" i="22"/>
  <c r="A208" i="22"/>
  <c r="C208" i="22"/>
  <c r="D208" i="22"/>
  <c r="E208" i="22"/>
  <c r="F208" i="22" s="1"/>
  <c r="A209" i="22" l="1"/>
  <c r="C209" i="22"/>
  <c r="D209" i="22"/>
  <c r="E209" i="22"/>
  <c r="F209" i="22" s="1"/>
  <c r="G210" i="22"/>
  <c r="B209" i="22"/>
  <c r="B210" i="22" l="1"/>
  <c r="D210" i="22"/>
  <c r="A210" i="22"/>
  <c r="G211" i="22"/>
  <c r="E210" i="22"/>
  <c r="F210" i="22" s="1"/>
  <c r="C210" i="22"/>
  <c r="C211" i="22" l="1"/>
  <c r="E211" i="22"/>
  <c r="F211" i="22" s="1"/>
  <c r="A211" i="22"/>
  <c r="B211" i="22"/>
  <c r="D211" i="22"/>
  <c r="G212" i="22"/>
  <c r="D212" i="22" l="1"/>
  <c r="G213" i="22"/>
  <c r="B212" i="22"/>
  <c r="E212" i="22"/>
  <c r="F212" i="22" s="1"/>
  <c r="A212" i="22"/>
  <c r="C212" i="22"/>
  <c r="E213" i="22" l="1"/>
  <c r="F213" i="22" s="1"/>
  <c r="C213" i="22"/>
  <c r="A213" i="22"/>
  <c r="G214" i="22"/>
  <c r="D213" i="22"/>
  <c r="B213" i="22"/>
  <c r="G215" i="22" l="1"/>
  <c r="D214" i="22"/>
  <c r="C214" i="22"/>
  <c r="B214" i="22"/>
  <c r="E214" i="22"/>
  <c r="F214" i="22" s="1"/>
  <c r="A214" i="22"/>
  <c r="A215" i="22" l="1"/>
  <c r="E215" i="22"/>
  <c r="F215" i="22" s="1"/>
  <c r="C215" i="22"/>
  <c r="D215" i="22"/>
  <c r="G216" i="22"/>
  <c r="B215" i="22"/>
  <c r="B216" i="22" l="1"/>
  <c r="G217" i="22"/>
  <c r="E216" i="22"/>
  <c r="F216" i="22" s="1"/>
  <c r="C216" i="22"/>
  <c r="A216" i="22"/>
  <c r="D216" i="22"/>
  <c r="A217" i="22" l="1"/>
  <c r="C217" i="22"/>
  <c r="B217" i="22"/>
  <c r="G218" i="22"/>
  <c r="D217" i="22"/>
  <c r="E217" i="22"/>
  <c r="F217" i="22" s="1"/>
  <c r="B218" i="22" l="1"/>
  <c r="D218" i="22"/>
  <c r="E218" i="22"/>
  <c r="F218" i="22" s="1"/>
  <c r="A218" i="22"/>
  <c r="G219" i="22"/>
  <c r="C218" i="22"/>
  <c r="C219" i="22" l="1"/>
  <c r="E219" i="22"/>
  <c r="F219" i="22" s="1"/>
  <c r="A219" i="22"/>
  <c r="G220" i="22"/>
  <c r="B219" i="22"/>
  <c r="D219" i="22"/>
  <c r="D220" i="22" l="1"/>
  <c r="G221" i="22"/>
  <c r="B220" i="22"/>
  <c r="C220" i="22"/>
  <c r="E220" i="22"/>
  <c r="F220" i="22" s="1"/>
  <c r="A220" i="22"/>
  <c r="E221" i="22" l="1"/>
  <c r="F221" i="22" s="1"/>
  <c r="C221" i="22"/>
  <c r="A221" i="22"/>
  <c r="G222" i="22"/>
  <c r="D221" i="22"/>
  <c r="B221" i="22"/>
  <c r="G223" i="22" l="1"/>
  <c r="D222" i="22"/>
  <c r="B222" i="22"/>
  <c r="E222" i="22"/>
  <c r="F222" i="22" s="1"/>
  <c r="A222" i="22"/>
  <c r="C222" i="22"/>
  <c r="A223" i="22" l="1"/>
  <c r="E223" i="22"/>
  <c r="F223" i="22" s="1"/>
  <c r="D223" i="22"/>
  <c r="B223" i="22"/>
  <c r="C223" i="22"/>
  <c r="G224" i="22"/>
  <c r="B224" i="22" l="1"/>
  <c r="G225" i="22"/>
  <c r="A224" i="22"/>
  <c r="D224" i="22"/>
  <c r="E224" i="22"/>
  <c r="F224" i="22" s="1"/>
  <c r="C224" i="22"/>
  <c r="A225" i="22" l="1"/>
  <c r="C225" i="22"/>
  <c r="D225" i="22"/>
  <c r="B225" i="22"/>
  <c r="E225" i="22"/>
  <c r="F225" i="22" s="1"/>
  <c r="G226" i="22"/>
  <c r="B226" i="22" l="1"/>
  <c r="D226" i="22"/>
  <c r="C226" i="22"/>
  <c r="E226" i="22"/>
  <c r="F226" i="22" s="1"/>
  <c r="G227" i="22"/>
  <c r="A226" i="22"/>
  <c r="C227" i="22" l="1"/>
  <c r="E227" i="22"/>
  <c r="F227" i="22" s="1"/>
  <c r="A227" i="22"/>
  <c r="B227" i="22"/>
  <c r="G228" i="22"/>
  <c r="D227" i="22"/>
  <c r="D228" i="22" l="1"/>
  <c r="G229" i="22"/>
  <c r="B228" i="22"/>
  <c r="A228" i="22"/>
  <c r="C228" i="22"/>
  <c r="E228" i="22"/>
  <c r="F228" i="22" s="1"/>
  <c r="E229" i="22" l="1"/>
  <c r="F229" i="22" s="1"/>
  <c r="C229" i="22"/>
  <c r="D229" i="22"/>
  <c r="A229" i="22"/>
  <c r="G230" i="22"/>
  <c r="B229" i="22"/>
  <c r="G231" i="22" l="1"/>
  <c r="D230" i="22"/>
  <c r="A230" i="22"/>
  <c r="B230" i="22"/>
  <c r="C230" i="22"/>
  <c r="E230" i="22"/>
  <c r="F230" i="22" s="1"/>
  <c r="A231" i="22" l="1"/>
  <c r="E231" i="22"/>
  <c r="F231" i="22" s="1"/>
  <c r="C231" i="22"/>
  <c r="D231" i="22"/>
  <c r="G232" i="22"/>
  <c r="B231" i="22"/>
  <c r="B232" i="22" l="1"/>
  <c r="G233" i="22"/>
  <c r="A232" i="22"/>
  <c r="E232" i="22"/>
  <c r="F232" i="22" s="1"/>
  <c r="D232" i="22"/>
  <c r="C232" i="22"/>
  <c r="A233" i="22" l="1"/>
  <c r="C233" i="22"/>
  <c r="B233" i="22"/>
  <c r="G234" i="22"/>
  <c r="E233" i="22"/>
  <c r="F233" i="22" s="1"/>
  <c r="D233" i="22"/>
  <c r="B234" i="22" l="1"/>
  <c r="D234" i="22"/>
  <c r="E234" i="22"/>
  <c r="F234" i="22" s="1"/>
  <c r="A234" i="22"/>
  <c r="C234" i="22"/>
  <c r="G235" i="22"/>
  <c r="C235" i="22" l="1"/>
  <c r="E235" i="22"/>
  <c r="F235" i="22" s="1"/>
  <c r="A235" i="22"/>
  <c r="G236" i="22"/>
  <c r="D235" i="22"/>
  <c r="B235" i="22"/>
  <c r="D236" i="22" l="1"/>
  <c r="G237" i="22"/>
  <c r="B236" i="22"/>
  <c r="C236" i="22"/>
  <c r="A236" i="22"/>
  <c r="E236" i="22"/>
  <c r="F236" i="22" s="1"/>
  <c r="E237" i="22" l="1"/>
  <c r="F237" i="22" s="1"/>
  <c r="C237" i="22"/>
  <c r="B237" i="22"/>
  <c r="D237" i="22"/>
  <c r="G238" i="22"/>
  <c r="A237" i="22"/>
  <c r="G239" i="22" l="1"/>
  <c r="D238" i="22"/>
  <c r="E238" i="22"/>
  <c r="F238" i="22" s="1"/>
  <c r="B238" i="22"/>
  <c r="A238" i="22"/>
  <c r="C238" i="22"/>
  <c r="A239" i="22" l="1"/>
  <c r="E239" i="22"/>
  <c r="F239" i="22" s="1"/>
  <c r="B239" i="22"/>
  <c r="G240" i="22"/>
  <c r="C239" i="22"/>
  <c r="D239" i="22"/>
  <c r="B240" i="22" l="1"/>
  <c r="G241" i="22"/>
  <c r="D240" i="22"/>
  <c r="A240" i="22"/>
  <c r="C240" i="22"/>
  <c r="E240" i="22"/>
  <c r="F240" i="22" s="1"/>
  <c r="A241" i="22" l="1"/>
  <c r="C241" i="22"/>
  <c r="B241" i="22"/>
  <c r="G242" i="22"/>
  <c r="D241" i="22"/>
  <c r="E241" i="22"/>
  <c r="F241" i="22" s="1"/>
  <c r="B242" i="22" l="1"/>
  <c r="D242" i="22"/>
  <c r="C242" i="22"/>
  <c r="E242" i="22"/>
  <c r="F242" i="22" s="1"/>
  <c r="G243" i="22"/>
  <c r="A242" i="22"/>
  <c r="C243" i="22" l="1"/>
  <c r="E243" i="22"/>
  <c r="F243" i="22" s="1"/>
  <c r="A243" i="22"/>
  <c r="G244" i="22"/>
  <c r="D243" i="22"/>
  <c r="B243" i="22"/>
  <c r="D244" i="22" l="1"/>
  <c r="G245" i="22"/>
  <c r="B244" i="22"/>
  <c r="A244" i="22"/>
  <c r="E244" i="22"/>
  <c r="F244" i="22" s="1"/>
  <c r="C244" i="22"/>
  <c r="E245" i="22" l="1"/>
  <c r="F245" i="22" s="1"/>
  <c r="C245" i="22"/>
  <c r="D245" i="22"/>
  <c r="A245" i="22"/>
  <c r="B245" i="22"/>
  <c r="G246" i="22"/>
  <c r="G247" i="22" l="1"/>
  <c r="D246" i="22"/>
  <c r="A246" i="22"/>
  <c r="C246" i="22"/>
  <c r="E246" i="22"/>
  <c r="F246" i="22" s="1"/>
  <c r="B246" i="22"/>
  <c r="A247" i="22" l="1"/>
  <c r="E247" i="22"/>
  <c r="F247" i="22" s="1"/>
  <c r="C247" i="22"/>
  <c r="B247" i="22"/>
  <c r="D247" i="22"/>
  <c r="G248" i="22"/>
  <c r="B248" i="22" l="1"/>
  <c r="G249" i="22"/>
  <c r="C248" i="22"/>
  <c r="D248" i="22"/>
  <c r="A248" i="22"/>
  <c r="E248" i="22"/>
  <c r="F248" i="22" s="1"/>
  <c r="A249" i="22" l="1"/>
  <c r="C249" i="22"/>
  <c r="E249" i="22"/>
  <c r="F249" i="22" s="1"/>
  <c r="B249" i="22"/>
  <c r="G250" i="22"/>
  <c r="D249" i="22"/>
  <c r="B250" i="22" l="1"/>
  <c r="D250" i="22"/>
  <c r="A250" i="22"/>
  <c r="G251" i="22"/>
  <c r="C250" i="22"/>
  <c r="E250" i="22"/>
  <c r="F250" i="22" s="1"/>
  <c r="C251" i="22" l="1"/>
  <c r="E251" i="22"/>
  <c r="F251" i="22" s="1"/>
  <c r="A251" i="22"/>
  <c r="D251" i="22"/>
  <c r="G252" i="22"/>
  <c r="B251" i="22"/>
  <c r="D252" i="22" l="1"/>
  <c r="G253" i="22"/>
  <c r="B252" i="22"/>
  <c r="A252" i="22"/>
  <c r="C252" i="22"/>
  <c r="E252" i="22"/>
  <c r="F252" i="22" s="1"/>
  <c r="E253" i="22" l="1"/>
  <c r="F253" i="22" s="1"/>
  <c r="C253" i="22"/>
  <c r="B253" i="22"/>
  <c r="D253" i="22"/>
  <c r="G254" i="22"/>
  <c r="A253" i="22"/>
  <c r="G255" i="22" l="1"/>
  <c r="D254" i="22"/>
  <c r="A254" i="22"/>
  <c r="E254" i="22"/>
  <c r="F254" i="22" s="1"/>
  <c r="C254" i="22"/>
  <c r="B254" i="22"/>
  <c r="A255" i="22" l="1"/>
  <c r="E255" i="22"/>
  <c r="F255" i="22" s="1"/>
  <c r="B255" i="22"/>
  <c r="G256" i="22"/>
  <c r="D255" i="22"/>
  <c r="C255" i="22"/>
  <c r="B256" i="22" l="1"/>
  <c r="G257" i="22"/>
  <c r="D256" i="22"/>
  <c r="A256" i="22"/>
  <c r="C256" i="22"/>
  <c r="E256" i="22"/>
  <c r="F256" i="22" s="1"/>
  <c r="A257" i="22" l="1"/>
  <c r="C257" i="22"/>
  <c r="D257" i="22"/>
  <c r="E257" i="22"/>
  <c r="F257" i="22" s="1"/>
  <c r="B257" i="22"/>
  <c r="G258" i="22"/>
  <c r="B258" i="22" l="1"/>
  <c r="D258" i="22"/>
  <c r="C258" i="22"/>
  <c r="A258" i="22"/>
  <c r="E258" i="22"/>
  <c r="F258" i="22" s="1"/>
  <c r="G259" i="22"/>
  <c r="C259" i="22" l="1"/>
  <c r="E259" i="22"/>
  <c r="F259" i="22" s="1"/>
  <c r="A259" i="22"/>
  <c r="B259" i="22"/>
  <c r="D259" i="22"/>
  <c r="G260" i="22"/>
  <c r="D260" i="22" l="1"/>
  <c r="G261" i="22"/>
  <c r="B260" i="22"/>
  <c r="E260" i="22"/>
  <c r="F260" i="22" s="1"/>
  <c r="A260" i="22"/>
  <c r="C260" i="22"/>
  <c r="E261" i="22" l="1"/>
  <c r="F261" i="22" s="1"/>
  <c r="C261" i="22"/>
  <c r="A261" i="22"/>
  <c r="G262" i="22"/>
  <c r="B261" i="22"/>
  <c r="D261" i="22"/>
  <c r="G263" i="22" l="1"/>
  <c r="D262" i="22"/>
  <c r="C262" i="22"/>
  <c r="A262" i="22"/>
  <c r="B262" i="22"/>
  <c r="E262" i="22"/>
  <c r="F262" i="22" s="1"/>
  <c r="A263" i="22" l="1"/>
  <c r="E263" i="22"/>
  <c r="F263" i="22" s="1"/>
  <c r="B263" i="22"/>
  <c r="G264" i="22"/>
  <c r="C263" i="22"/>
  <c r="D263" i="22"/>
  <c r="B264" i="22" l="1"/>
  <c r="G265" i="22"/>
  <c r="E264" i="22"/>
  <c r="F264" i="22" s="1"/>
  <c r="C264" i="22"/>
  <c r="D264" i="22"/>
  <c r="A264" i="22"/>
  <c r="A265" i="22" l="1"/>
  <c r="C265" i="22"/>
  <c r="E265" i="22"/>
  <c r="F265" i="22" s="1"/>
  <c r="G266" i="22"/>
  <c r="B265" i="22"/>
  <c r="D265" i="22"/>
  <c r="D266" i="22" l="1"/>
  <c r="C266" i="22"/>
  <c r="G267" i="22"/>
  <c r="E266" i="22"/>
  <c r="F266" i="22" s="1"/>
  <c r="A266" i="22"/>
  <c r="B266" i="22"/>
  <c r="E267" i="22" l="1"/>
  <c r="F267" i="22" s="1"/>
  <c r="A267" i="22"/>
  <c r="B267" i="22"/>
  <c r="D267" i="22"/>
  <c r="G268" i="22"/>
  <c r="C267" i="22"/>
  <c r="G269" i="22" l="1"/>
  <c r="B268" i="22"/>
  <c r="A268" i="22"/>
  <c r="E268" i="22"/>
  <c r="F268" i="22" s="1"/>
  <c r="C268" i="22"/>
  <c r="D268" i="22"/>
  <c r="C269" i="22" l="1"/>
  <c r="D269" i="22"/>
  <c r="G270" i="22"/>
  <c r="E269" i="22"/>
  <c r="F269" i="22" s="1"/>
  <c r="B269" i="22"/>
  <c r="A269" i="22"/>
  <c r="D270" i="22" l="1"/>
  <c r="B270" i="22"/>
  <c r="G271" i="22"/>
  <c r="A270" i="22"/>
  <c r="C270" i="22"/>
  <c r="E270" i="22"/>
  <c r="F270" i="22" s="1"/>
  <c r="A271" i="22" l="1"/>
  <c r="E271" i="22"/>
  <c r="F271" i="22" s="1"/>
  <c r="B271" i="22"/>
  <c r="G272" i="22"/>
  <c r="C271" i="22"/>
  <c r="D271" i="22"/>
  <c r="B272" i="22" l="1"/>
  <c r="G273" i="22"/>
  <c r="D272" i="22"/>
  <c r="E272" i="22"/>
  <c r="F272" i="22" s="1"/>
  <c r="C272" i="22"/>
  <c r="A272" i="22"/>
  <c r="C273" i="22" l="1"/>
  <c r="B273" i="22"/>
  <c r="G274" i="22"/>
  <c r="A273" i="22"/>
  <c r="D273" i="22"/>
  <c r="E273" i="22"/>
  <c r="F273" i="22" s="1"/>
  <c r="D274" i="22" l="1"/>
  <c r="A274" i="22"/>
  <c r="B274" i="22"/>
  <c r="C274" i="22"/>
  <c r="G275" i="22"/>
  <c r="E274" i="22"/>
  <c r="F274" i="22" s="1"/>
  <c r="E275" i="22" l="1"/>
  <c r="F275" i="22" s="1"/>
  <c r="A275" i="22"/>
  <c r="D275" i="22"/>
  <c r="B275" i="22"/>
  <c r="C275" i="22"/>
  <c r="G276" i="22"/>
  <c r="G277" i="22" l="1"/>
  <c r="B276" i="22"/>
  <c r="C276" i="22"/>
  <c r="E276" i="22"/>
  <c r="F276" i="22" s="1"/>
  <c r="A276" i="22"/>
  <c r="D276" i="22"/>
  <c r="C277" i="22" l="1"/>
  <c r="A277" i="22"/>
  <c r="B277" i="22"/>
  <c r="D277" i="22"/>
  <c r="E277" i="22"/>
  <c r="F277" i="22" s="1"/>
  <c r="G278" i="22"/>
  <c r="D278" i="22" l="1"/>
  <c r="E278" i="22"/>
  <c r="F278" i="22" s="1"/>
  <c r="G279" i="22"/>
  <c r="A278" i="22"/>
  <c r="B278" i="22"/>
  <c r="C278" i="22"/>
  <c r="A279" i="22" l="1"/>
  <c r="E279" i="22"/>
  <c r="F279" i="22" s="1"/>
  <c r="C279" i="22"/>
  <c r="G280" i="22"/>
  <c r="B279" i="22"/>
  <c r="D279" i="22"/>
  <c r="B280" i="22" l="1"/>
  <c r="G281" i="22"/>
  <c r="A280" i="22"/>
  <c r="C280" i="22"/>
  <c r="D280" i="22"/>
  <c r="E280" i="22"/>
  <c r="F280" i="22" s="1"/>
  <c r="C281" i="22" l="1"/>
  <c r="E281" i="22"/>
  <c r="F281" i="22" s="1"/>
  <c r="D281" i="22"/>
  <c r="G282" i="22"/>
  <c r="A281" i="22"/>
  <c r="B281" i="22"/>
  <c r="D282" i="22" l="1"/>
  <c r="C282" i="22"/>
  <c r="G283" i="22"/>
  <c r="B282" i="22"/>
  <c r="E282" i="22"/>
  <c r="F282" i="22" s="1"/>
  <c r="A282" i="22"/>
  <c r="E283" i="22" l="1"/>
  <c r="F283" i="22" s="1"/>
  <c r="A283" i="22"/>
  <c r="B283" i="22"/>
  <c r="C283" i="22"/>
  <c r="G284" i="22"/>
  <c r="D283" i="22"/>
  <c r="G285" i="22" l="1"/>
  <c r="B284" i="22"/>
  <c r="E284" i="22"/>
  <c r="F284" i="22" s="1"/>
  <c r="A284" i="22"/>
  <c r="D284" i="22"/>
  <c r="C284" i="22"/>
  <c r="C285" i="22" l="1"/>
  <c r="D285" i="22"/>
  <c r="G286" i="22"/>
  <c r="A285" i="22"/>
  <c r="B285" i="22"/>
  <c r="E285" i="22"/>
  <c r="F285" i="22" s="1"/>
  <c r="D286" i="22" l="1"/>
  <c r="B286" i="22"/>
  <c r="C286" i="22"/>
  <c r="G287" i="22"/>
  <c r="E286" i="22"/>
  <c r="F286" i="22" s="1"/>
  <c r="A286" i="22"/>
  <c r="A287" i="22" l="1"/>
  <c r="E287" i="22"/>
  <c r="F287" i="22" s="1"/>
  <c r="G288" i="22"/>
  <c r="B287" i="22"/>
  <c r="C287" i="22"/>
  <c r="D287" i="22"/>
  <c r="B288" i="22" l="1"/>
  <c r="G289" i="22"/>
  <c r="D288" i="22"/>
  <c r="A288" i="22"/>
  <c r="C288" i="22"/>
  <c r="E288" i="22"/>
  <c r="F288" i="22" s="1"/>
  <c r="C289" i="22" l="1"/>
  <c r="B289" i="22"/>
  <c r="D289" i="22"/>
  <c r="G290" i="22"/>
  <c r="E289" i="22"/>
  <c r="F289" i="22" s="1"/>
  <c r="A289" i="22"/>
  <c r="D290" i="22" l="1"/>
  <c r="A290" i="22"/>
  <c r="G291" i="22"/>
  <c r="B290" i="22"/>
  <c r="C290" i="22"/>
  <c r="E290" i="22"/>
  <c r="F290" i="22" s="1"/>
  <c r="E291" i="22" l="1"/>
  <c r="F291" i="22" s="1"/>
  <c r="A291" i="22"/>
  <c r="D291" i="22"/>
  <c r="C291" i="22"/>
  <c r="G292" i="22"/>
  <c r="B291" i="22"/>
  <c r="G293" i="22" l="1"/>
  <c r="B292" i="22"/>
  <c r="C292" i="22"/>
  <c r="D292" i="22"/>
  <c r="A292" i="22"/>
  <c r="E292" i="22"/>
  <c r="F292" i="22" s="1"/>
  <c r="C293" i="22" l="1"/>
  <c r="A293" i="22"/>
  <c r="E293" i="22"/>
  <c r="F293" i="22" s="1"/>
  <c r="G294" i="22"/>
  <c r="B293" i="22"/>
  <c r="D293" i="22"/>
  <c r="D294" i="22" l="1"/>
  <c r="A294" i="22"/>
  <c r="E294" i="22"/>
  <c r="F294" i="22" s="1"/>
  <c r="C294" i="22"/>
  <c r="B294" i="22"/>
  <c r="G295" i="22"/>
  <c r="A295" i="22" l="1"/>
  <c r="E295" i="22"/>
  <c r="F295" i="22" s="1"/>
  <c r="C295" i="22"/>
  <c r="G296" i="22"/>
  <c r="D295" i="22"/>
  <c r="B295" i="22"/>
  <c r="B296" i="22" l="1"/>
  <c r="G297" i="22"/>
  <c r="A296" i="22"/>
  <c r="C296" i="22"/>
  <c r="E296" i="22"/>
  <c r="F296" i="22" s="1"/>
  <c r="D296" i="22"/>
  <c r="C297" i="22" l="1"/>
  <c r="A297" i="22"/>
  <c r="E297" i="22"/>
  <c r="F297" i="22" s="1"/>
  <c r="B297" i="22"/>
  <c r="D297" i="22"/>
  <c r="G298" i="22"/>
  <c r="D298" i="22" l="1"/>
  <c r="C298" i="22"/>
  <c r="G299" i="22"/>
  <c r="E298" i="22"/>
  <c r="F298" i="22" s="1"/>
  <c r="A298" i="22"/>
  <c r="B298" i="22"/>
  <c r="E299" i="22" l="1"/>
  <c r="F299" i="22" s="1"/>
  <c r="A299" i="22"/>
  <c r="B299" i="22"/>
  <c r="C299" i="22"/>
  <c r="D299" i="22"/>
  <c r="G300" i="22"/>
  <c r="G301" i="22" l="1"/>
  <c r="B300" i="22"/>
  <c r="A300" i="22"/>
  <c r="E300" i="22"/>
  <c r="F300" i="22" s="1"/>
  <c r="C300" i="22"/>
  <c r="D300" i="22"/>
  <c r="C301" i="22" l="1"/>
  <c r="D301" i="22"/>
  <c r="G302" i="22"/>
  <c r="E301" i="22"/>
  <c r="F301" i="22" s="1"/>
  <c r="A301" i="22"/>
  <c r="B301" i="22"/>
  <c r="D302" i="22" l="1"/>
  <c r="B302" i="22"/>
  <c r="A302" i="22"/>
  <c r="C302" i="22"/>
  <c r="E302" i="22"/>
  <c r="F302" i="22" s="1"/>
  <c r="G303" i="22"/>
  <c r="A303" i="22" l="1"/>
  <c r="E303" i="22"/>
  <c r="F303" i="22" s="1"/>
  <c r="B303" i="22"/>
  <c r="D303" i="22"/>
  <c r="G304" i="22"/>
  <c r="C303" i="22"/>
  <c r="B304" i="22" l="1"/>
  <c r="G305" i="22"/>
  <c r="D304" i="22"/>
  <c r="E304" i="22"/>
  <c r="F304" i="22" s="1"/>
  <c r="A304" i="22"/>
  <c r="C304" i="22"/>
  <c r="C305" i="22" l="1"/>
  <c r="B305" i="22"/>
  <c r="G306" i="22"/>
  <c r="A305" i="22"/>
  <c r="D305" i="22"/>
  <c r="E305" i="22"/>
  <c r="F305" i="22" s="1"/>
  <c r="D306" i="22" l="1"/>
  <c r="A306" i="22"/>
  <c r="B306" i="22"/>
  <c r="E306" i="22"/>
  <c r="F306" i="22" s="1"/>
  <c r="G307" i="22"/>
  <c r="C306" i="22"/>
  <c r="E307" i="22" l="1"/>
  <c r="F307" i="22" s="1"/>
  <c r="A307" i="22"/>
  <c r="D307" i="22"/>
  <c r="G308" i="22"/>
  <c r="B307" i="22"/>
  <c r="C307" i="22"/>
  <c r="G309" i="22" l="1"/>
  <c r="B308" i="22"/>
  <c r="C308" i="22"/>
  <c r="D308" i="22"/>
  <c r="A308" i="22"/>
  <c r="E308" i="22"/>
  <c r="F308" i="22" s="1"/>
  <c r="C309" i="22" l="1"/>
  <c r="A309" i="22"/>
  <c r="B309" i="22"/>
  <c r="G310" i="22"/>
  <c r="D309" i="22"/>
  <c r="E309" i="22"/>
  <c r="F309" i="22" s="1"/>
  <c r="D310" i="22" l="1"/>
  <c r="E310" i="22"/>
  <c r="F310" i="22" s="1"/>
  <c r="G311" i="22"/>
  <c r="A310" i="22"/>
  <c r="B310" i="22"/>
  <c r="C310" i="22"/>
  <c r="A311" i="22" l="1"/>
  <c r="E311" i="22"/>
  <c r="F311" i="22" s="1"/>
  <c r="C311" i="22"/>
  <c r="G312" i="22"/>
  <c r="D311" i="22"/>
  <c r="B311" i="22"/>
  <c r="B312" i="22" l="1"/>
  <c r="G313" i="22"/>
  <c r="A312" i="22"/>
  <c r="C312" i="22"/>
  <c r="D312" i="22"/>
  <c r="E312" i="22"/>
  <c r="F312" i="22" s="1"/>
  <c r="C313" i="22" l="1"/>
  <c r="E313" i="22"/>
  <c r="F313" i="22" s="1"/>
  <c r="B313" i="22"/>
  <c r="G314" i="22"/>
  <c r="D313" i="22"/>
  <c r="A313" i="22"/>
  <c r="D314" i="22" l="1"/>
  <c r="C314" i="22"/>
  <c r="G315" i="22"/>
  <c r="A314" i="22"/>
  <c r="B314" i="22"/>
  <c r="E314" i="22"/>
  <c r="F314" i="22" s="1"/>
  <c r="E315" i="22" l="1"/>
  <c r="F315" i="22" s="1"/>
  <c r="A315" i="22"/>
  <c r="B315" i="22"/>
  <c r="C315" i="22"/>
  <c r="G316" i="22"/>
  <c r="D315" i="22"/>
  <c r="G317" i="22" l="1"/>
  <c r="B316" i="22"/>
  <c r="E316" i="22"/>
  <c r="F316" i="22" s="1"/>
  <c r="C316" i="22"/>
  <c r="D316" i="22"/>
  <c r="A316" i="22"/>
  <c r="C317" i="22" l="1"/>
  <c r="D317" i="22"/>
  <c r="G318" i="22"/>
  <c r="A317" i="22"/>
  <c r="B317" i="22"/>
  <c r="E317" i="22"/>
  <c r="F317" i="22" s="1"/>
  <c r="D318" i="22" l="1"/>
  <c r="B318" i="22"/>
  <c r="C318" i="22"/>
  <c r="A318" i="22"/>
  <c r="E318" i="22"/>
  <c r="F318" i="22" s="1"/>
  <c r="G319" i="22"/>
  <c r="D319" i="22" l="1"/>
  <c r="E319" i="22"/>
  <c r="F319" i="22" s="1"/>
  <c r="A319" i="22"/>
  <c r="B319" i="22"/>
  <c r="C319" i="22"/>
  <c r="G320" i="22"/>
  <c r="A320" i="22" l="1"/>
  <c r="B320" i="22"/>
  <c r="D320" i="22"/>
  <c r="E320" i="22"/>
  <c r="F320" i="22" s="1"/>
  <c r="G321" i="22"/>
  <c r="C320" i="22"/>
  <c r="B321" i="22" l="1"/>
  <c r="D321" i="22"/>
  <c r="A321" i="22"/>
  <c r="E321" i="22"/>
  <c r="F321" i="22" s="1"/>
  <c r="G322" i="22"/>
  <c r="C321" i="22"/>
  <c r="C322" i="22" l="1"/>
  <c r="A322" i="22"/>
  <c r="B322" i="22"/>
  <c r="D322" i="22"/>
  <c r="E322" i="22"/>
  <c r="F322" i="22" s="1"/>
  <c r="G323" i="22"/>
  <c r="D323" i="22" l="1"/>
  <c r="A323" i="22"/>
  <c r="B323" i="22"/>
  <c r="C323" i="22"/>
  <c r="E323" i="22"/>
  <c r="F323" i="22" s="1"/>
  <c r="G324" i="22"/>
  <c r="E324" i="22" l="1"/>
  <c r="F324" i="22" s="1"/>
  <c r="A324" i="22"/>
  <c r="C324" i="22"/>
  <c r="D324" i="22"/>
  <c r="G325" i="22"/>
  <c r="B324" i="22"/>
  <c r="G326" i="22" l="1"/>
  <c r="C325" i="22"/>
  <c r="E325" i="22"/>
  <c r="F325" i="22" s="1"/>
  <c r="A325" i="22"/>
  <c r="B325" i="22"/>
  <c r="D325" i="22"/>
  <c r="E326" i="22" l="1"/>
  <c r="F326" i="22" s="1"/>
  <c r="G327" i="22"/>
  <c r="A326" i="22"/>
  <c r="B326" i="22"/>
  <c r="C326" i="22"/>
  <c r="D326" i="22"/>
  <c r="A327" i="22" l="1"/>
  <c r="B327" i="22"/>
  <c r="C327" i="22"/>
  <c r="D327" i="22"/>
  <c r="E327" i="22"/>
  <c r="F327" i="22" s="1"/>
  <c r="G328" i="22"/>
  <c r="A328" i="22" l="1"/>
  <c r="C328" i="22"/>
  <c r="D328" i="22"/>
  <c r="E328" i="22"/>
  <c r="F328" i="22" s="1"/>
  <c r="G329" i="22"/>
  <c r="B328" i="22"/>
  <c r="B329" i="22" l="1"/>
  <c r="C329" i="22"/>
  <c r="E329" i="22"/>
  <c r="F329" i="22" s="1"/>
  <c r="G330" i="22"/>
  <c r="A329" i="22"/>
  <c r="D329" i="22"/>
  <c r="D330" i="22" l="1"/>
  <c r="G331" i="22"/>
  <c r="A330" i="22"/>
  <c r="B330" i="22"/>
  <c r="C330" i="22"/>
  <c r="E330" i="22"/>
  <c r="F330" i="22" s="1"/>
  <c r="E331" i="22" l="1"/>
  <c r="F331" i="22" s="1"/>
  <c r="A331" i="22"/>
  <c r="B331" i="22"/>
  <c r="C331" i="22"/>
  <c r="G332" i="22"/>
  <c r="D331" i="22"/>
  <c r="G333" i="22" l="1"/>
  <c r="A332" i="22"/>
  <c r="B332" i="22"/>
  <c r="C332" i="22"/>
  <c r="D332" i="22"/>
  <c r="E332" i="22"/>
  <c r="F332" i="22" s="1"/>
  <c r="A333" i="22" l="1"/>
  <c r="B333" i="22"/>
  <c r="C333" i="22"/>
  <c r="D333" i="22"/>
  <c r="E333" i="22"/>
  <c r="F333" i="22" s="1"/>
  <c r="G334" i="22"/>
  <c r="B334" i="22" l="1"/>
  <c r="C334" i="22"/>
  <c r="D334" i="22"/>
  <c r="E334" i="22"/>
  <c r="F334" i="22" s="1"/>
  <c r="G335" i="22"/>
  <c r="A334" i="22"/>
  <c r="A335" i="22" l="1"/>
  <c r="C335" i="22"/>
  <c r="D335" i="22"/>
  <c r="E335" i="22"/>
  <c r="F335" i="22" s="1"/>
  <c r="G336" i="22"/>
  <c r="B335" i="22"/>
  <c r="B336" i="22" l="1"/>
  <c r="D336" i="22"/>
  <c r="E336" i="22"/>
  <c r="F336" i="22" s="1"/>
  <c r="C336" i="22"/>
  <c r="G337" i="22"/>
  <c r="A336" i="22"/>
  <c r="C337" i="22" l="1"/>
  <c r="E337" i="22"/>
  <c r="F337" i="22" s="1"/>
  <c r="A337" i="22"/>
  <c r="B337" i="22"/>
  <c r="D337" i="22"/>
  <c r="G338" i="22"/>
  <c r="G339" i="22" l="1"/>
  <c r="A338" i="22"/>
  <c r="B338" i="22"/>
  <c r="C338" i="22"/>
  <c r="D338" i="22"/>
  <c r="E338" i="22"/>
  <c r="F338" i="22" s="1"/>
  <c r="B339" i="22" l="1"/>
  <c r="C339" i="22"/>
  <c r="A339" i="22"/>
  <c r="G340" i="22"/>
  <c r="D339" i="22"/>
  <c r="E339" i="22"/>
  <c r="F339" i="22" s="1"/>
  <c r="C340" i="22" l="1"/>
  <c r="D340" i="22"/>
  <c r="A340" i="22"/>
  <c r="G341" i="22"/>
  <c r="B340" i="22"/>
  <c r="E340" i="22"/>
  <c r="F340" i="22" s="1"/>
  <c r="A341" i="22" l="1"/>
  <c r="D341" i="22"/>
  <c r="E341" i="22"/>
  <c r="F341" i="22" s="1"/>
  <c r="G342" i="22"/>
  <c r="B341" i="22"/>
  <c r="C341" i="22"/>
  <c r="B342" i="22" l="1"/>
  <c r="E342" i="22"/>
  <c r="F342" i="22" s="1"/>
  <c r="G343" i="22"/>
  <c r="A342" i="22"/>
  <c r="C342" i="22"/>
  <c r="D342" i="22"/>
  <c r="C343" i="22" l="1"/>
  <c r="G344" i="22"/>
  <c r="A343" i="22"/>
  <c r="B343" i="22"/>
  <c r="D343" i="22"/>
  <c r="E343" i="22"/>
  <c r="F343" i="22" s="1"/>
  <c r="D344" i="22" l="1"/>
  <c r="E344" i="22"/>
  <c r="F344" i="22" s="1"/>
  <c r="A344" i="22"/>
  <c r="B344" i="22"/>
  <c r="G345" i="22"/>
  <c r="C344" i="22"/>
  <c r="E345" i="22" l="1"/>
  <c r="F345" i="22" s="1"/>
  <c r="A345" i="22"/>
  <c r="B345" i="22"/>
  <c r="G346" i="22"/>
  <c r="C345" i="22"/>
  <c r="D345" i="22"/>
  <c r="G347" i="22" l="1"/>
  <c r="A346" i="22"/>
  <c r="B346" i="22"/>
  <c r="D346" i="22"/>
  <c r="E346" i="22"/>
  <c r="F346" i="22" s="1"/>
  <c r="C346" i="22"/>
  <c r="B347" i="22" l="1"/>
  <c r="C347" i="22"/>
  <c r="A347" i="22"/>
  <c r="G348" i="22"/>
  <c r="D347" i="22"/>
  <c r="E347" i="22"/>
  <c r="F347" i="22" s="1"/>
  <c r="C348" i="22" l="1"/>
  <c r="D348" i="22"/>
  <c r="B348" i="22"/>
  <c r="E348" i="22"/>
  <c r="F348" i="22" s="1"/>
  <c r="A348" i="22"/>
  <c r="G349" i="22"/>
  <c r="A349" i="22" l="1"/>
  <c r="D349" i="22"/>
  <c r="E349" i="22"/>
  <c r="F349" i="22" s="1"/>
  <c r="G350" i="22"/>
  <c r="B349" i="22"/>
  <c r="C349" i="22"/>
  <c r="B350" i="22" l="1"/>
  <c r="E350" i="22"/>
  <c r="F350" i="22" s="1"/>
  <c r="G351" i="22"/>
  <c r="A350" i="22"/>
  <c r="C350" i="22"/>
  <c r="D350" i="22"/>
  <c r="C351" i="22" l="1"/>
  <c r="A351" i="22"/>
  <c r="B351" i="22"/>
  <c r="D351" i="22"/>
  <c r="G352" i="22"/>
  <c r="E351" i="22"/>
  <c r="F351" i="22" s="1"/>
  <c r="D352" i="22" l="1"/>
  <c r="A352" i="22"/>
  <c r="B352" i="22"/>
  <c r="C352" i="22"/>
  <c r="G353" i="22"/>
  <c r="E352" i="22"/>
  <c r="F352" i="22" s="1"/>
  <c r="E353" i="22" l="1"/>
  <c r="F353" i="22" s="1"/>
  <c r="A353" i="22"/>
  <c r="C353" i="22"/>
  <c r="G354" i="22"/>
  <c r="D353" i="22"/>
  <c r="B353" i="22"/>
  <c r="G355" i="22" l="1"/>
  <c r="B354" i="22"/>
  <c r="A354" i="22"/>
  <c r="C354" i="22"/>
  <c r="D354" i="22"/>
  <c r="E354" i="22"/>
  <c r="F354" i="22" s="1"/>
  <c r="C355" i="22" l="1"/>
  <c r="A355" i="22"/>
  <c r="B355" i="22"/>
  <c r="D355" i="22"/>
  <c r="G356" i="22"/>
  <c r="E355" i="22"/>
  <c r="F355" i="22" s="1"/>
  <c r="D356" i="22" l="1"/>
  <c r="C356" i="22"/>
  <c r="G357" i="22"/>
  <c r="E356" i="22"/>
  <c r="F356" i="22" s="1"/>
  <c r="A356" i="22"/>
  <c r="B356" i="22"/>
  <c r="A357" i="22" l="1"/>
  <c r="E357" i="22"/>
  <c r="F357" i="22" s="1"/>
  <c r="B357" i="22"/>
  <c r="C357" i="22"/>
  <c r="G358" i="22"/>
  <c r="D357" i="22"/>
  <c r="B358" i="22" l="1"/>
  <c r="G359" i="22"/>
  <c r="A358" i="22"/>
  <c r="C358" i="22"/>
  <c r="D358" i="22"/>
  <c r="E358" i="22"/>
  <c r="F358" i="22" s="1"/>
  <c r="C359" i="22" l="1"/>
  <c r="D359" i="22"/>
  <c r="G360" i="22"/>
  <c r="E359" i="22"/>
  <c r="F359" i="22" s="1"/>
  <c r="A359" i="22"/>
  <c r="B359" i="22"/>
  <c r="D360" i="22" l="1"/>
  <c r="A360" i="22"/>
  <c r="B360" i="22"/>
  <c r="C360" i="22"/>
  <c r="G361" i="22"/>
  <c r="E360" i="22"/>
  <c r="F360" i="22" s="1"/>
  <c r="E361" i="22" l="1"/>
  <c r="F361" i="22" s="1"/>
  <c r="A361" i="22"/>
  <c r="B361" i="22"/>
  <c r="C361" i="22"/>
  <c r="G362" i="22"/>
  <c r="D361" i="22"/>
  <c r="G363" i="22" l="1"/>
  <c r="B362" i="22"/>
  <c r="D362" i="22"/>
  <c r="E362" i="22"/>
  <c r="F362" i="22" s="1"/>
  <c r="A362" i="22"/>
  <c r="C362" i="22"/>
  <c r="C363" i="22" l="1"/>
  <c r="A363" i="22"/>
  <c r="B363" i="22"/>
  <c r="D363" i="22"/>
  <c r="G364" i="22"/>
  <c r="E363" i="22"/>
  <c r="F363" i="22" s="1"/>
  <c r="D364" i="22" l="1"/>
  <c r="A364" i="22"/>
  <c r="B364" i="22"/>
  <c r="C364" i="22"/>
  <c r="G365" i="22"/>
  <c r="E364" i="22"/>
  <c r="F364" i="22" s="1"/>
  <c r="A365" i="22" l="1"/>
  <c r="E365" i="22"/>
  <c r="F365" i="22" s="1"/>
  <c r="D365" i="22"/>
  <c r="B365" i="22"/>
  <c r="G366" i="22"/>
  <c r="C365" i="22"/>
  <c r="B366" i="22" l="1"/>
  <c r="G367" i="22"/>
  <c r="A366" i="22"/>
  <c r="C366" i="22"/>
  <c r="D366" i="22"/>
  <c r="E366" i="22"/>
  <c r="F366" i="22" s="1"/>
  <c r="C367" i="22" l="1"/>
  <c r="A367" i="22"/>
  <c r="B367" i="22"/>
  <c r="D367" i="22"/>
  <c r="G368" i="22"/>
  <c r="E367" i="22"/>
  <c r="F367" i="22" s="1"/>
  <c r="D368" i="22" l="1"/>
  <c r="E368" i="22"/>
  <c r="F368" i="22" s="1"/>
  <c r="A368" i="22"/>
  <c r="B368" i="22"/>
  <c r="C368" i="22"/>
  <c r="G369" i="22"/>
  <c r="E369" i="22" l="1"/>
  <c r="F369" i="22" s="1"/>
  <c r="A369" i="22"/>
  <c r="B369" i="22"/>
  <c r="C369" i="22"/>
  <c r="G370" i="22"/>
  <c r="D369" i="22"/>
  <c r="G371" i="22" l="1"/>
  <c r="B370" i="22"/>
  <c r="A370" i="22"/>
  <c r="C370" i="22"/>
  <c r="D370" i="22"/>
  <c r="E370" i="22"/>
  <c r="F370" i="22" s="1"/>
  <c r="C371" i="22" l="1"/>
  <c r="E371" i="22"/>
  <c r="F371" i="22" s="1"/>
  <c r="A371" i="22"/>
  <c r="B371" i="22"/>
  <c r="D371" i="22"/>
  <c r="G372" i="22"/>
  <c r="D372" i="22" l="1"/>
  <c r="A372" i="22"/>
  <c r="B372" i="22"/>
  <c r="C372" i="22"/>
  <c r="G373" i="22"/>
  <c r="E372" i="22"/>
  <c r="F372" i="22" s="1"/>
  <c r="A373" i="22" l="1"/>
  <c r="E373" i="22"/>
  <c r="F373" i="22" s="1"/>
  <c r="B373" i="22"/>
  <c r="C373" i="22"/>
  <c r="G374" i="22"/>
  <c r="D373" i="22"/>
  <c r="B374" i="22" l="1"/>
  <c r="G375" i="22"/>
  <c r="E374" i="22"/>
  <c r="F374" i="22" s="1"/>
  <c r="A374" i="22"/>
  <c r="C374" i="22"/>
  <c r="D374" i="22"/>
  <c r="C375" i="22" l="1"/>
  <c r="A375" i="22"/>
  <c r="B375" i="22"/>
  <c r="D375" i="22"/>
  <c r="G376" i="22"/>
  <c r="E375" i="22"/>
  <c r="F375" i="22" s="1"/>
  <c r="D376" i="22" l="1"/>
  <c r="B376" i="22"/>
  <c r="C376" i="22"/>
  <c r="G377" i="22"/>
  <c r="E376" i="22"/>
  <c r="F376" i="22" s="1"/>
  <c r="A376" i="22"/>
  <c r="E377" i="22" l="1"/>
  <c r="F377" i="22" s="1"/>
  <c r="A377" i="22"/>
  <c r="B377" i="22"/>
  <c r="C377" i="22"/>
  <c r="G378" i="22"/>
  <c r="D377" i="22"/>
  <c r="G379" i="22" l="1"/>
  <c r="B378" i="22"/>
  <c r="A378" i="22"/>
  <c r="C378" i="22"/>
  <c r="D378" i="22"/>
  <c r="E378" i="22"/>
  <c r="F378" i="22" s="1"/>
  <c r="C379" i="22" l="1"/>
  <c r="B379" i="22"/>
  <c r="D379" i="22"/>
  <c r="G380" i="22"/>
  <c r="E379" i="22"/>
  <c r="F379" i="22" s="1"/>
  <c r="A379" i="22"/>
  <c r="D380" i="22" l="1"/>
  <c r="A380" i="22"/>
  <c r="B380" i="22"/>
  <c r="C380" i="22"/>
  <c r="G381" i="22"/>
  <c r="E380" i="22"/>
  <c r="F380" i="22" s="1"/>
  <c r="A381" i="22" l="1"/>
  <c r="E381" i="22"/>
  <c r="F381" i="22" s="1"/>
  <c r="B381" i="22"/>
  <c r="C381" i="22"/>
  <c r="G382" i="22"/>
  <c r="D381" i="22"/>
  <c r="B382" i="22" l="1"/>
  <c r="G383" i="22"/>
  <c r="C382" i="22"/>
  <c r="D382" i="22"/>
  <c r="E382" i="22"/>
  <c r="F382" i="22" s="1"/>
  <c r="A382" i="22"/>
  <c r="C383" i="22" l="1"/>
  <c r="A383" i="22"/>
  <c r="B383" i="22"/>
  <c r="D383" i="22"/>
  <c r="G384" i="22"/>
  <c r="E383" i="22"/>
  <c r="F383" i="22" s="1"/>
  <c r="D384" i="22" l="1"/>
  <c r="A384" i="22"/>
  <c r="B384" i="22"/>
  <c r="C384" i="22"/>
  <c r="G385" i="22"/>
  <c r="E384" i="22"/>
  <c r="F384" i="22" s="1"/>
  <c r="E385" i="22" l="1"/>
  <c r="F385" i="22" s="1"/>
  <c r="A385" i="22"/>
  <c r="C385" i="22"/>
  <c r="G386" i="22"/>
  <c r="D385" i="22"/>
  <c r="B385" i="22"/>
  <c r="G387" i="22" l="1"/>
  <c r="B386" i="22"/>
  <c r="A386" i="22"/>
  <c r="C386" i="22"/>
  <c r="D386" i="22"/>
  <c r="E386" i="22"/>
  <c r="F386" i="22" s="1"/>
  <c r="C387" i="22" l="1"/>
  <c r="A387" i="22"/>
  <c r="B387" i="22"/>
  <c r="D387" i="22"/>
  <c r="G388" i="22"/>
  <c r="E387" i="22"/>
  <c r="F387" i="22" s="1"/>
  <c r="D388" i="22" l="1"/>
  <c r="C388" i="22"/>
  <c r="G389" i="22"/>
  <c r="E388" i="22"/>
  <c r="F388" i="22" s="1"/>
  <c r="A388" i="22"/>
  <c r="B388" i="22"/>
  <c r="A389" i="22" l="1"/>
  <c r="E389" i="22"/>
  <c r="F389" i="22" s="1"/>
  <c r="B389" i="22"/>
  <c r="C389" i="22"/>
  <c r="G390" i="22"/>
  <c r="D389" i="22"/>
  <c r="B390" i="22" l="1"/>
  <c r="G391" i="22"/>
  <c r="A390" i="22"/>
  <c r="C390" i="22"/>
  <c r="D390" i="22"/>
  <c r="E390" i="22"/>
  <c r="F390" i="22" s="1"/>
  <c r="C391" i="22" l="1"/>
  <c r="D391" i="22"/>
  <c r="G392" i="22"/>
  <c r="E391" i="22"/>
  <c r="F391" i="22" s="1"/>
  <c r="A391" i="22"/>
  <c r="B391" i="22"/>
  <c r="D392" i="22" l="1"/>
  <c r="A392" i="22"/>
  <c r="B392" i="22"/>
  <c r="C392" i="22"/>
  <c r="G393" i="22"/>
  <c r="E392" i="22"/>
  <c r="F392" i="22" s="1"/>
  <c r="E393" i="22" l="1"/>
  <c r="F393" i="22" s="1"/>
  <c r="A393" i="22"/>
  <c r="B393" i="22"/>
  <c r="C393" i="22"/>
  <c r="G394" i="22"/>
  <c r="D393" i="22"/>
  <c r="G395" i="22" l="1"/>
  <c r="B394" i="22"/>
  <c r="D394" i="22"/>
  <c r="E394" i="22"/>
  <c r="F394" i="22" s="1"/>
  <c r="A394" i="22"/>
  <c r="C394" i="22"/>
  <c r="C395" i="22" l="1"/>
  <c r="A395" i="22"/>
  <c r="B395" i="22"/>
  <c r="D395" i="22"/>
  <c r="G396" i="22"/>
  <c r="E395" i="22"/>
  <c r="F395" i="22" s="1"/>
  <c r="D396" i="22" l="1"/>
  <c r="A396" i="22"/>
  <c r="B396" i="22"/>
  <c r="C396" i="22"/>
  <c r="G397" i="22"/>
  <c r="E396" i="22"/>
  <c r="F396" i="22" s="1"/>
  <c r="A397" i="22" l="1"/>
  <c r="E397" i="22"/>
  <c r="F397" i="22" s="1"/>
  <c r="D397" i="22"/>
  <c r="B397" i="22"/>
  <c r="C397" i="22"/>
  <c r="G398" i="22"/>
  <c r="B398" i="22" l="1"/>
  <c r="G399" i="22"/>
  <c r="A398" i="22"/>
  <c r="C398" i="22"/>
  <c r="D398" i="22"/>
  <c r="E398" i="22"/>
  <c r="F398" i="22" s="1"/>
  <c r="C399" i="22" l="1"/>
  <c r="A399" i="22"/>
  <c r="B399" i="22"/>
  <c r="D399" i="22"/>
  <c r="G400" i="22"/>
  <c r="E399" i="22"/>
  <c r="F399" i="22" s="1"/>
  <c r="D400" i="22" l="1"/>
  <c r="E400" i="22"/>
  <c r="F400" i="22" s="1"/>
  <c r="A400" i="22"/>
  <c r="B400" i="22"/>
  <c r="C400" i="22"/>
  <c r="G401" i="22"/>
  <c r="E401" i="22" l="1"/>
  <c r="F401" i="22" s="1"/>
  <c r="A401" i="22"/>
  <c r="B401" i="22"/>
  <c r="C401" i="22"/>
  <c r="G402" i="22"/>
  <c r="D401" i="22"/>
  <c r="G403" i="22" l="1"/>
  <c r="B402" i="22"/>
  <c r="A402" i="22"/>
  <c r="C402" i="22"/>
  <c r="D402" i="22"/>
  <c r="E402" i="22"/>
  <c r="F402" i="22" l="1"/>
  <c r="C403" i="22"/>
  <c r="E403" i="22"/>
  <c r="A403" i="22"/>
  <c r="B403" i="22"/>
  <c r="D403" i="22"/>
  <c r="G404" i="22"/>
  <c r="F403" i="22" l="1"/>
  <c r="D404" i="22"/>
  <c r="A404" i="22"/>
  <c r="B404" i="22"/>
  <c r="C404" i="22"/>
  <c r="G405" i="22"/>
  <c r="E404" i="22"/>
  <c r="F404" i="22" s="1"/>
  <c r="A405" i="22" l="1"/>
  <c r="E405" i="22"/>
  <c r="F405" i="22" s="1"/>
  <c r="B405" i="22"/>
  <c r="C405" i="22"/>
  <c r="G406" i="22"/>
  <c r="D405" i="22"/>
  <c r="B406" i="22" l="1"/>
  <c r="G407" i="22"/>
  <c r="E406" i="22"/>
  <c r="F406" i="22" s="1"/>
  <c r="A406" i="22"/>
  <c r="C406" i="22"/>
  <c r="D406" i="22"/>
  <c r="C407" i="22" l="1"/>
  <c r="A407" i="22"/>
  <c r="B407" i="22"/>
  <c r="D407" i="22"/>
  <c r="G408" i="22"/>
  <c r="E407" i="22"/>
  <c r="F407" i="22" s="1"/>
  <c r="D408" i="22" l="1"/>
  <c r="B408" i="22"/>
  <c r="C408" i="22"/>
  <c r="G409" i="22"/>
  <c r="E408" i="22"/>
  <c r="F408" i="22" s="1"/>
  <c r="A408" i="22"/>
  <c r="E409" i="22" l="1"/>
  <c r="F409" i="22" s="1"/>
  <c r="A409" i="22"/>
  <c r="B409" i="22"/>
  <c r="C409" i="22"/>
  <c r="G410" i="22"/>
  <c r="D409" i="22"/>
  <c r="G411" i="22" l="1"/>
  <c r="B410" i="22"/>
  <c r="A410" i="22"/>
  <c r="C410" i="22"/>
  <c r="D410" i="22"/>
  <c r="E410" i="22"/>
  <c r="F410" i="22" s="1"/>
  <c r="C411" i="22" l="1"/>
  <c r="B411" i="22"/>
  <c r="D411" i="22"/>
  <c r="G412" i="22"/>
  <c r="E411" i="22"/>
  <c r="F411" i="22" s="1"/>
  <c r="A411" i="22"/>
  <c r="D412" i="22" l="1"/>
  <c r="A412" i="22"/>
  <c r="B412" i="22"/>
  <c r="C412" i="22"/>
  <c r="G413" i="22"/>
  <c r="E412" i="22"/>
  <c r="F412" i="22" s="1"/>
  <c r="A413" i="22" l="1"/>
  <c r="E413" i="22"/>
  <c r="F413" i="22" s="1"/>
  <c r="B413" i="22"/>
  <c r="C413" i="22"/>
  <c r="G414" i="22"/>
  <c r="D413" i="22"/>
  <c r="B414" i="22" l="1"/>
  <c r="G415" i="22"/>
  <c r="C414" i="22"/>
  <c r="D414" i="22"/>
  <c r="E414" i="22"/>
  <c r="F414" i="22" s="1"/>
  <c r="A414" i="22"/>
  <c r="C415" i="22" l="1"/>
  <c r="A415" i="22"/>
  <c r="B415" i="22"/>
  <c r="D415" i="22"/>
  <c r="G416" i="22"/>
  <c r="E415" i="22"/>
  <c r="F415" i="22" s="1"/>
  <c r="D416" i="22" l="1"/>
  <c r="A416" i="22"/>
  <c r="B416" i="22"/>
  <c r="C416" i="22"/>
  <c r="G417" i="22"/>
  <c r="E416" i="22"/>
  <c r="F416" i="22" s="1"/>
  <c r="E417" i="22" l="1"/>
  <c r="F417" i="22" s="1"/>
  <c r="A417" i="22"/>
  <c r="C417" i="22"/>
  <c r="G418" i="22"/>
  <c r="D417" i="22"/>
  <c r="B417" i="22"/>
  <c r="G419" i="22" l="1"/>
  <c r="B418" i="22"/>
  <c r="A418" i="22"/>
  <c r="C418" i="22"/>
  <c r="D418" i="22"/>
  <c r="E418" i="22"/>
  <c r="F418" i="22" s="1"/>
  <c r="C419" i="22" l="1"/>
  <c r="A419" i="22"/>
  <c r="B419" i="22"/>
  <c r="D419" i="22"/>
  <c r="G420" i="22"/>
  <c r="E419" i="22"/>
  <c r="F419" i="22" s="1"/>
  <c r="D420" i="22" l="1"/>
  <c r="C420" i="22"/>
  <c r="G421" i="22"/>
  <c r="E420" i="22"/>
  <c r="F420" i="22" s="1"/>
  <c r="A420" i="22"/>
  <c r="B420" i="22"/>
  <c r="A421" i="22" l="1"/>
  <c r="E421" i="22"/>
  <c r="F421" i="22" s="1"/>
  <c r="B421" i="22"/>
  <c r="C421" i="22"/>
  <c r="G422" i="22"/>
  <c r="D421" i="22"/>
  <c r="B422" i="22" l="1"/>
  <c r="G423" i="22"/>
  <c r="A422" i="22"/>
  <c r="C422" i="22"/>
  <c r="D422" i="22"/>
  <c r="E422" i="22"/>
  <c r="F422" i="22" s="1"/>
  <c r="C423" i="22" l="1"/>
  <c r="D423" i="22"/>
  <c r="G424" i="22"/>
  <c r="E423" i="22"/>
  <c r="F423" i="22" s="1"/>
  <c r="A423" i="22"/>
  <c r="B423" i="22"/>
  <c r="D424" i="22" l="1"/>
  <c r="A424" i="22"/>
  <c r="B424" i="22"/>
  <c r="C424" i="22"/>
  <c r="G425" i="22"/>
  <c r="E424" i="22"/>
  <c r="F424" i="22" s="1"/>
  <c r="E425" i="22" l="1"/>
  <c r="F425" i="22" s="1"/>
  <c r="A425" i="22"/>
  <c r="B425" i="22"/>
  <c r="C425" i="22"/>
  <c r="G426" i="22"/>
  <c r="D425" i="22"/>
  <c r="G427" i="22" l="1"/>
  <c r="B426" i="22"/>
  <c r="D426" i="22"/>
  <c r="E426" i="22"/>
  <c r="F426" i="22" s="1"/>
  <c r="A426" i="22"/>
  <c r="C426" i="22"/>
  <c r="C427" i="22" l="1"/>
  <c r="A427" i="22"/>
  <c r="B427" i="22"/>
  <c r="D427" i="22"/>
  <c r="G428" i="22"/>
  <c r="E427" i="22"/>
  <c r="F427" i="22" s="1"/>
  <c r="D428" i="22" l="1"/>
  <c r="A428" i="22"/>
  <c r="B428" i="22"/>
  <c r="C428" i="22"/>
  <c r="G429" i="22"/>
  <c r="E428" i="22"/>
  <c r="F428" i="22" s="1"/>
  <c r="A429" i="22" l="1"/>
  <c r="E429" i="22"/>
  <c r="F429" i="22" s="1"/>
  <c r="D429" i="22"/>
  <c r="B429" i="22"/>
  <c r="C429" i="22"/>
  <c r="G430" i="22"/>
  <c r="B430" i="22" l="1"/>
  <c r="G431" i="22"/>
  <c r="A430" i="22"/>
  <c r="C430" i="22"/>
  <c r="D430" i="22"/>
  <c r="E430" i="22"/>
  <c r="F430" i="22" s="1"/>
  <c r="C431" i="22" l="1"/>
  <c r="A431" i="22"/>
  <c r="B431" i="22"/>
  <c r="D431" i="22"/>
  <c r="G432" i="22"/>
  <c r="E431" i="22"/>
  <c r="F431" i="22" s="1"/>
  <c r="D432" i="22" l="1"/>
  <c r="E432" i="22"/>
  <c r="F432" i="22" s="1"/>
  <c r="A432" i="22"/>
  <c r="B432" i="22"/>
  <c r="C432" i="22"/>
  <c r="G433" i="22"/>
  <c r="E433" i="22" l="1"/>
  <c r="F433" i="22" s="1"/>
  <c r="A433" i="22"/>
  <c r="B433" i="22"/>
  <c r="C433" i="22"/>
  <c r="G434" i="22"/>
  <c r="D433" i="22"/>
  <c r="G435" i="22" l="1"/>
  <c r="B434" i="22"/>
  <c r="A434" i="22"/>
  <c r="C434" i="22"/>
  <c r="D434" i="22"/>
  <c r="E434" i="22"/>
  <c r="F434" i="22" s="1"/>
  <c r="C435" i="22" l="1"/>
  <c r="E435" i="22"/>
  <c r="F435" i="22" s="1"/>
  <c r="A435" i="22"/>
  <c r="B435" i="22"/>
  <c r="D435" i="22"/>
  <c r="G436" i="22"/>
  <c r="D436" i="22" l="1"/>
  <c r="A436" i="22"/>
  <c r="B436" i="22"/>
  <c r="C436" i="22"/>
  <c r="G437" i="22"/>
  <c r="E436" i="22"/>
  <c r="F436" i="22" s="1"/>
  <c r="A437" i="22" l="1"/>
  <c r="E437" i="22"/>
  <c r="F437" i="22" s="1"/>
  <c r="B437" i="22"/>
  <c r="C437" i="22"/>
  <c r="G438" i="22"/>
  <c r="D437" i="22"/>
  <c r="B438" i="22" l="1"/>
  <c r="G439" i="22"/>
  <c r="E438" i="22"/>
  <c r="F438" i="22" s="1"/>
  <c r="A438" i="22"/>
  <c r="C438" i="22"/>
  <c r="D438" i="22"/>
  <c r="C439" i="22" l="1"/>
  <c r="A439" i="22"/>
  <c r="B439" i="22"/>
  <c r="D439" i="22"/>
  <c r="G440" i="22"/>
  <c r="E439" i="22"/>
  <c r="F439" i="22" s="1"/>
  <c r="D440" i="22" l="1"/>
  <c r="B440" i="22"/>
  <c r="C440" i="22"/>
  <c r="G441" i="22"/>
  <c r="E440" i="22"/>
  <c r="F440" i="22" s="1"/>
  <c r="A440" i="22"/>
  <c r="E441" i="22" l="1"/>
  <c r="F441" i="22" s="1"/>
  <c r="A441" i="22"/>
  <c r="B441" i="22"/>
  <c r="C441" i="22"/>
  <c r="G442" i="22"/>
  <c r="D441" i="22"/>
  <c r="G443" i="22" l="1"/>
  <c r="B442" i="22"/>
  <c r="A442" i="22"/>
  <c r="C442" i="22"/>
  <c r="D442" i="22"/>
  <c r="E442" i="22"/>
  <c r="F442" i="22" s="1"/>
  <c r="C443" i="22" l="1"/>
  <c r="B443" i="22"/>
  <c r="D443" i="22"/>
  <c r="E443" i="22"/>
  <c r="F443" i="22" s="1"/>
  <c r="A443" i="22"/>
  <c r="G444" i="22"/>
  <c r="D444" i="22" l="1"/>
  <c r="A444" i="22"/>
  <c r="B444" i="22"/>
  <c r="C444" i="22"/>
  <c r="G445" i="22"/>
  <c r="E444" i="22"/>
  <c r="F444" i="22" s="1"/>
  <c r="A445" i="22" l="1"/>
  <c r="E445" i="22"/>
  <c r="F445" i="22" s="1"/>
  <c r="B445" i="22"/>
  <c r="C445" i="22"/>
  <c r="D445" i="22"/>
  <c r="G446" i="22"/>
  <c r="B446" i="22" l="1"/>
  <c r="G447" i="22"/>
  <c r="C446" i="22"/>
  <c r="E446" i="22"/>
  <c r="F446" i="22" s="1"/>
  <c r="A446" i="22"/>
  <c r="D446" i="22"/>
  <c r="C447" i="22" l="1"/>
  <c r="A447" i="22"/>
  <c r="D447" i="22"/>
  <c r="G448" i="22"/>
  <c r="B447" i="22"/>
  <c r="E447" i="22"/>
  <c r="F447" i="22" s="1"/>
  <c r="D448" i="22" l="1"/>
  <c r="B448" i="22"/>
  <c r="G449" i="22"/>
  <c r="A448" i="22"/>
  <c r="C448" i="22"/>
  <c r="E448" i="22"/>
  <c r="F448" i="22" s="1"/>
  <c r="E449" i="22" l="1"/>
  <c r="F449" i="22" s="1"/>
  <c r="A449" i="22"/>
  <c r="C449" i="22"/>
  <c r="G450" i="22"/>
  <c r="B449" i="22"/>
  <c r="D449" i="22"/>
  <c r="G451" i="22" l="1"/>
  <c r="B450" i="22"/>
  <c r="D450" i="22"/>
  <c r="A450" i="22"/>
  <c r="C450" i="22"/>
  <c r="E450" i="22"/>
  <c r="F450" i="22" s="1"/>
  <c r="C451" i="22" l="1"/>
  <c r="B451" i="22"/>
  <c r="G452" i="22"/>
  <c r="A451" i="22"/>
  <c r="D451" i="22"/>
  <c r="E451" i="22"/>
  <c r="F451" i="22" s="1"/>
  <c r="D452" i="22" l="1"/>
  <c r="C452" i="22"/>
  <c r="G453" i="22"/>
  <c r="A452" i="22"/>
  <c r="B452" i="22"/>
  <c r="E452" i="22"/>
  <c r="F452" i="22" s="1"/>
  <c r="A453" i="22" l="1"/>
  <c r="E453" i="22"/>
  <c r="F453" i="22" s="1"/>
  <c r="D453" i="22"/>
  <c r="G454" i="22"/>
  <c r="B453" i="22"/>
  <c r="C453" i="22"/>
  <c r="B454" i="22" l="1"/>
  <c r="G455" i="22"/>
  <c r="C454" i="22"/>
  <c r="E454" i="22"/>
  <c r="F454" i="22" s="1"/>
  <c r="A454" i="22"/>
  <c r="D454" i="22"/>
  <c r="C455" i="22" l="1"/>
  <c r="D455" i="22"/>
  <c r="G456" i="22"/>
  <c r="A455" i="22"/>
  <c r="B455" i="22"/>
  <c r="E455" i="22"/>
  <c r="F455" i="22" s="1"/>
  <c r="D456" i="22" l="1"/>
  <c r="E456" i="22"/>
  <c r="F456" i="22" s="1"/>
  <c r="G457" i="22"/>
  <c r="A456" i="22"/>
  <c r="B456" i="22"/>
  <c r="C456" i="22"/>
  <c r="E457" i="22" l="1"/>
  <c r="F457" i="22" s="1"/>
  <c r="A457" i="22"/>
  <c r="C457" i="22"/>
  <c r="G458" i="22"/>
  <c r="B457" i="22"/>
  <c r="D457" i="22"/>
  <c r="G459" i="22" l="1"/>
  <c r="B458" i="22"/>
  <c r="D458" i="22"/>
  <c r="A458" i="22"/>
  <c r="C458" i="22"/>
  <c r="E458" i="22"/>
  <c r="F458" i="22" s="1"/>
  <c r="C459" i="22" l="1"/>
  <c r="E459" i="22"/>
  <c r="F459" i="22" s="1"/>
  <c r="D459" i="22"/>
  <c r="G460" i="22"/>
  <c r="A459" i="22"/>
  <c r="B459" i="22"/>
  <c r="D460" i="22" l="1"/>
  <c r="A460" i="22"/>
  <c r="C460" i="22"/>
  <c r="G461" i="22"/>
  <c r="B460" i="22"/>
  <c r="E460" i="22"/>
  <c r="F460" i="22" s="1"/>
  <c r="A461" i="22" l="1"/>
  <c r="E461" i="22"/>
  <c r="F461" i="22" s="1"/>
  <c r="D461" i="22"/>
  <c r="B461" i="22"/>
  <c r="G462" i="22"/>
  <c r="C461" i="22"/>
  <c r="G463" i="22" l="1"/>
  <c r="D462" i="22"/>
  <c r="A462" i="22"/>
  <c r="B462" i="22"/>
  <c r="C462" i="22"/>
  <c r="E462" i="22"/>
  <c r="F462" i="22" s="1"/>
  <c r="A463" i="22" l="1"/>
  <c r="E463" i="22"/>
  <c r="F463" i="22" s="1"/>
  <c r="B463" i="22"/>
  <c r="G464" i="22"/>
  <c r="C463" i="22"/>
  <c r="D463" i="22"/>
  <c r="B464" i="22" l="1"/>
  <c r="G465" i="22"/>
  <c r="A464" i="22"/>
  <c r="C464" i="22"/>
  <c r="D464" i="22"/>
  <c r="E464" i="22"/>
  <c r="F464" i="22" s="1"/>
  <c r="A465" i="22" l="1"/>
  <c r="C465" i="22"/>
  <c r="E465" i="22"/>
  <c r="F465" i="22" s="1"/>
  <c r="B465" i="22"/>
  <c r="G466" i="22"/>
  <c r="D465" i="22"/>
  <c r="B466" i="22" l="1"/>
  <c r="D466" i="22"/>
  <c r="A466" i="22"/>
  <c r="G467" i="22"/>
  <c r="C466" i="22"/>
  <c r="E466" i="22"/>
  <c r="F466" i="22" s="1"/>
  <c r="C467" i="22" l="1"/>
  <c r="E467" i="22"/>
  <c r="F467" i="22" s="1"/>
  <c r="A467" i="22"/>
  <c r="D467" i="22"/>
  <c r="G468" i="22"/>
  <c r="B467" i="22"/>
  <c r="D468" i="22" l="1"/>
  <c r="G469" i="22"/>
  <c r="B468" i="22"/>
  <c r="A468" i="22"/>
  <c r="C468" i="22"/>
  <c r="E468" i="22"/>
  <c r="F468" i="22" s="1"/>
  <c r="E469" i="22" l="1"/>
  <c r="F469" i="22" s="1"/>
  <c r="C469" i="22"/>
  <c r="B469" i="22"/>
  <c r="D469" i="22"/>
  <c r="A469" i="22"/>
  <c r="G470" i="22"/>
  <c r="G471" i="22" l="1"/>
  <c r="D470" i="22"/>
  <c r="A470" i="22"/>
  <c r="B470" i="22"/>
  <c r="C470" i="22"/>
  <c r="E470" i="22"/>
  <c r="F470" i="22" s="1"/>
  <c r="A471" i="22" l="1"/>
  <c r="E471" i="22"/>
  <c r="F471" i="22" s="1"/>
  <c r="B471" i="22"/>
  <c r="G472" i="22"/>
  <c r="C471" i="22"/>
  <c r="D471" i="22"/>
  <c r="B472" i="22" l="1"/>
  <c r="G473" i="22"/>
  <c r="A472" i="22"/>
  <c r="C472" i="22"/>
  <c r="D472" i="22"/>
  <c r="E472" i="22"/>
  <c r="F472" i="22" s="1"/>
  <c r="A473" i="22" l="1"/>
  <c r="C473" i="22"/>
  <c r="B473" i="22"/>
  <c r="G474" i="22"/>
  <c r="D473" i="22"/>
  <c r="E473" i="22"/>
  <c r="F473" i="22" s="1"/>
  <c r="B474" i="22" l="1"/>
  <c r="D474" i="22"/>
  <c r="A474" i="22"/>
  <c r="G475" i="22"/>
  <c r="C474" i="22"/>
  <c r="E474" i="22"/>
  <c r="F474" i="22" s="1"/>
  <c r="C475" i="22" l="1"/>
  <c r="E475" i="22"/>
  <c r="F475" i="22" s="1"/>
  <c r="A475" i="22"/>
  <c r="G476" i="22"/>
  <c r="B475" i="22"/>
  <c r="D475" i="22"/>
  <c r="D476" i="22" l="1"/>
  <c r="G477" i="22"/>
  <c r="B476" i="22"/>
  <c r="E476" i="22"/>
  <c r="F476" i="22" s="1"/>
  <c r="A476" i="22"/>
  <c r="C476" i="22"/>
  <c r="E477" i="22" l="1"/>
  <c r="F477" i="22" s="1"/>
  <c r="C477" i="22"/>
  <c r="A477" i="22"/>
  <c r="G478" i="22"/>
  <c r="B477" i="22"/>
  <c r="D477" i="22"/>
  <c r="G479" i="22" l="1"/>
  <c r="D478" i="22"/>
  <c r="C478" i="22"/>
  <c r="E478" i="22"/>
  <c r="F478" i="22" s="1"/>
  <c r="A478" i="22"/>
  <c r="B478" i="22"/>
  <c r="A479" i="22" l="1"/>
  <c r="E479" i="22"/>
  <c r="F479" i="22" s="1"/>
  <c r="B479" i="22"/>
  <c r="G480" i="22"/>
  <c r="C479" i="22"/>
  <c r="D479" i="22"/>
  <c r="B480" i="22" l="1"/>
  <c r="G481" i="22"/>
  <c r="C480" i="22"/>
  <c r="D480" i="22"/>
  <c r="E480" i="22"/>
  <c r="F480" i="22" s="1"/>
  <c r="A480" i="22"/>
  <c r="A481" i="22" l="1"/>
  <c r="C481" i="22"/>
  <c r="B481" i="22"/>
  <c r="G482" i="22"/>
  <c r="D481" i="22"/>
  <c r="E481" i="22"/>
  <c r="F481" i="22" s="1"/>
  <c r="B482" i="22" l="1"/>
  <c r="D482" i="22"/>
  <c r="A482" i="22"/>
  <c r="G483" i="22"/>
  <c r="C482" i="22"/>
  <c r="E482" i="22"/>
  <c r="F482" i="22" s="1"/>
  <c r="C483" i="22" l="1"/>
  <c r="E483" i="22"/>
  <c r="F483" i="22" s="1"/>
  <c r="A483" i="22"/>
  <c r="G484" i="22"/>
  <c r="B483" i="22"/>
  <c r="D483" i="22"/>
  <c r="D484" i="22" l="1"/>
  <c r="G485" i="22"/>
  <c r="B484" i="22"/>
  <c r="A484" i="22"/>
  <c r="C484" i="22"/>
  <c r="E484" i="22"/>
  <c r="F484" i="22" s="1"/>
  <c r="E485" i="22" l="1"/>
  <c r="F485" i="22" s="1"/>
  <c r="C485" i="22"/>
  <c r="A485" i="22"/>
  <c r="G486" i="22"/>
  <c r="B485" i="22"/>
  <c r="D485" i="22"/>
  <c r="G487" i="22" l="1"/>
  <c r="D486" i="22"/>
  <c r="A486" i="22"/>
  <c r="B486" i="22"/>
  <c r="C486" i="22"/>
  <c r="E486" i="22"/>
  <c r="F486" i="22" s="1"/>
  <c r="A487" i="22" l="1"/>
  <c r="E487" i="22"/>
  <c r="F487" i="22" s="1"/>
  <c r="D487" i="22"/>
  <c r="B487" i="22"/>
  <c r="G488" i="22"/>
  <c r="C487" i="22"/>
  <c r="B488" i="22" l="1"/>
  <c r="G489" i="22"/>
  <c r="A488" i="22"/>
  <c r="C488" i="22"/>
  <c r="D488" i="22"/>
  <c r="E488" i="22"/>
  <c r="F488" i="22" s="1"/>
  <c r="A489" i="22" l="1"/>
  <c r="C489" i="22"/>
  <c r="D489" i="22"/>
  <c r="E489" i="22"/>
  <c r="F489" i="22" s="1"/>
  <c r="G490" i="22"/>
  <c r="B489" i="22"/>
  <c r="B490" i="22" l="1"/>
  <c r="D490" i="22"/>
  <c r="A490" i="22"/>
  <c r="G491" i="22"/>
  <c r="C490" i="22"/>
  <c r="E490" i="22"/>
  <c r="F490" i="22" s="1"/>
  <c r="C491" i="22" l="1"/>
  <c r="E491" i="22"/>
  <c r="F491" i="22" s="1"/>
  <c r="A491" i="22"/>
  <c r="B491" i="22"/>
  <c r="D491" i="22"/>
  <c r="G492" i="22"/>
  <c r="D492" i="22" l="1"/>
  <c r="G493" i="22"/>
  <c r="B492" i="22"/>
  <c r="A492" i="22"/>
  <c r="C492" i="22"/>
  <c r="E492" i="22"/>
  <c r="F492" i="22" s="1"/>
  <c r="E493" i="22" l="1"/>
  <c r="F493" i="22" s="1"/>
  <c r="C493" i="22"/>
  <c r="A493" i="22"/>
  <c r="G494" i="22"/>
  <c r="B493" i="22"/>
  <c r="D493" i="22"/>
  <c r="G495" i="22" l="1"/>
  <c r="D494" i="22"/>
  <c r="A494" i="22"/>
  <c r="B494" i="22"/>
  <c r="C494" i="22"/>
  <c r="E494" i="22"/>
  <c r="F494" i="22" s="1"/>
  <c r="A495" i="22" l="1"/>
  <c r="E495" i="22"/>
  <c r="F495" i="22" s="1"/>
  <c r="B495" i="22"/>
  <c r="G496" i="22"/>
  <c r="C495" i="22"/>
  <c r="D495" i="22"/>
  <c r="B496" i="22" l="1"/>
  <c r="G497" i="22"/>
  <c r="E496" i="22"/>
  <c r="F496" i="22" s="1"/>
  <c r="A496" i="22"/>
  <c r="C496" i="22"/>
  <c r="D496" i="22"/>
  <c r="A497" i="22" l="1"/>
  <c r="C497" i="22"/>
  <c r="B497" i="22"/>
  <c r="G498" i="22"/>
  <c r="D497" i="22"/>
  <c r="E497" i="22"/>
  <c r="F497" i="22" s="1"/>
  <c r="B498" i="22" l="1"/>
  <c r="D498" i="22"/>
  <c r="E498" i="22"/>
  <c r="F498" i="22" s="1"/>
  <c r="A498" i="22"/>
  <c r="G499" i="22"/>
  <c r="C498" i="22"/>
  <c r="C499" i="22" l="1"/>
  <c r="E499" i="22"/>
  <c r="F499" i="22" s="1"/>
  <c r="A499" i="22"/>
  <c r="G500" i="22"/>
  <c r="B499" i="22"/>
  <c r="D499" i="22"/>
  <c r="D500" i="22" l="1"/>
  <c r="G501" i="22"/>
  <c r="B500" i="22"/>
  <c r="C500" i="22"/>
  <c r="E500" i="22"/>
  <c r="F500" i="22" s="1"/>
  <c r="A500" i="22"/>
  <c r="E501" i="22" l="1"/>
  <c r="F501" i="22" s="1"/>
  <c r="C501" i="22"/>
  <c r="A501" i="22"/>
  <c r="G502" i="22"/>
  <c r="B501" i="22"/>
  <c r="D501" i="22"/>
  <c r="G503" i="22" l="1"/>
  <c r="D502" i="22"/>
  <c r="B502" i="22"/>
  <c r="C502" i="22"/>
  <c r="E502" i="22"/>
  <c r="F502" i="22" s="1"/>
  <c r="A502" i="22"/>
  <c r="A503" i="22" l="1"/>
  <c r="E503" i="22"/>
  <c r="F503" i="22" s="1"/>
  <c r="B503" i="22"/>
  <c r="G504" i="22"/>
  <c r="C503" i="22"/>
  <c r="D503" i="22"/>
  <c r="B504" i="22" l="1"/>
  <c r="G505" i="22"/>
  <c r="A504" i="22"/>
  <c r="C504" i="22"/>
  <c r="D504" i="22"/>
  <c r="E504" i="22"/>
  <c r="F504" i="22" s="1"/>
  <c r="A505" i="22" l="1"/>
  <c r="C505" i="22"/>
  <c r="B505" i="22"/>
  <c r="G506" i="22"/>
  <c r="D505" i="22"/>
  <c r="E505" i="22"/>
  <c r="F505" i="22" s="1"/>
  <c r="B506" i="22" l="1"/>
  <c r="D506" i="22"/>
  <c r="A506" i="22"/>
  <c r="G507" i="22"/>
  <c r="C506" i="22"/>
  <c r="E506" i="22"/>
  <c r="F506" i="22" s="1"/>
  <c r="C507" i="22" l="1"/>
  <c r="E507" i="22"/>
  <c r="F507" i="22" s="1"/>
  <c r="A507" i="22"/>
  <c r="G508" i="22"/>
  <c r="B507" i="22"/>
  <c r="D507" i="22"/>
  <c r="D508" i="22" l="1"/>
  <c r="G509" i="22"/>
  <c r="B508" i="22"/>
  <c r="A508" i="22"/>
  <c r="C508" i="22"/>
  <c r="E508" i="22"/>
  <c r="F508" i="22" s="1"/>
  <c r="E509" i="22" l="1"/>
  <c r="F509" i="22" s="1"/>
  <c r="C509" i="22"/>
  <c r="D509" i="22"/>
  <c r="A509" i="22"/>
  <c r="G510" i="22"/>
  <c r="B509" i="22"/>
  <c r="G511" i="22" l="1"/>
  <c r="D510" i="22"/>
  <c r="A510" i="22"/>
  <c r="B510" i="22"/>
  <c r="C510" i="22"/>
  <c r="E510" i="22"/>
  <c r="F510" i="22" s="1"/>
  <c r="A511" i="22" l="1"/>
  <c r="E511" i="22"/>
  <c r="F511" i="22" s="1"/>
  <c r="C511" i="22"/>
  <c r="D511" i="22"/>
  <c r="B511" i="22"/>
  <c r="G512" i="22"/>
  <c r="B512" i="22" l="1"/>
  <c r="G513" i="22"/>
  <c r="A512" i="22"/>
  <c r="C512" i="22"/>
  <c r="D512" i="22"/>
  <c r="E512" i="22"/>
  <c r="F512" i="22" s="1"/>
  <c r="A513" i="22" l="1"/>
  <c r="C513" i="22"/>
  <c r="B513" i="22"/>
  <c r="G514" i="22"/>
  <c r="D513" i="22"/>
  <c r="E513" i="22"/>
  <c r="F513" i="22" s="1"/>
  <c r="B514" i="22" l="1"/>
  <c r="D514" i="22"/>
  <c r="A514" i="22"/>
  <c r="G515" i="22"/>
  <c r="C514" i="22"/>
  <c r="E514" i="22"/>
  <c r="F514" i="22" s="1"/>
  <c r="C515" i="22" l="1"/>
  <c r="E515" i="22"/>
  <c r="F515" i="22" s="1"/>
  <c r="A515" i="22"/>
  <c r="G516" i="22"/>
  <c r="B515" i="22"/>
  <c r="D515" i="22"/>
  <c r="D516" i="22" l="1"/>
  <c r="G517" i="22"/>
  <c r="B516" i="22"/>
  <c r="A516" i="22"/>
  <c r="C516" i="22"/>
  <c r="E516" i="22"/>
  <c r="F516" i="22" s="1"/>
  <c r="E517" i="22" l="1"/>
  <c r="F517" i="22" s="1"/>
  <c r="C517" i="22"/>
  <c r="A517" i="22"/>
  <c r="G518" i="22"/>
  <c r="B517" i="22"/>
  <c r="D517" i="22"/>
  <c r="G519" i="22" l="1"/>
  <c r="D518" i="22"/>
  <c r="E518" i="22"/>
  <c r="F518" i="22" s="1"/>
  <c r="A518" i="22"/>
  <c r="B518" i="22"/>
  <c r="C518" i="22"/>
  <c r="A519" i="22" l="1"/>
  <c r="E519" i="22"/>
  <c r="F519" i="22" s="1"/>
  <c r="B519" i="22"/>
  <c r="G520" i="22"/>
  <c r="C519" i="22"/>
  <c r="D519" i="22"/>
  <c r="B520" i="22" l="1"/>
  <c r="G521" i="22"/>
  <c r="D520" i="22"/>
  <c r="E520" i="22"/>
  <c r="F520" i="22" s="1"/>
  <c r="A520" i="22"/>
  <c r="C520" i="22"/>
  <c r="A521" i="22" l="1"/>
  <c r="C521" i="22"/>
  <c r="B521" i="22"/>
  <c r="G522" i="22"/>
  <c r="D521" i="22"/>
  <c r="E521" i="22"/>
  <c r="F521" i="22" s="1"/>
  <c r="B522" i="22" l="1"/>
  <c r="D522" i="22"/>
  <c r="C522" i="22"/>
  <c r="G523" i="22"/>
  <c r="E522" i="22"/>
  <c r="F522" i="22" s="1"/>
  <c r="A522" i="22"/>
  <c r="E523" i="22" l="1"/>
  <c r="F523" i="22" s="1"/>
  <c r="A523" i="22"/>
  <c r="B523" i="22"/>
  <c r="C523" i="22"/>
  <c r="G524" i="22"/>
  <c r="D523" i="22"/>
  <c r="G525" i="22" l="1"/>
  <c r="B524" i="22"/>
  <c r="A524" i="22"/>
  <c r="C524" i="22"/>
  <c r="D524" i="22"/>
  <c r="E524" i="22"/>
  <c r="F524" i="22" s="1"/>
  <c r="C525" i="22" l="1"/>
  <c r="D525" i="22"/>
  <c r="G526" i="22"/>
  <c r="E525" i="22"/>
  <c r="F525" i="22" s="1"/>
  <c r="A525" i="22"/>
  <c r="B525" i="22"/>
  <c r="D526" i="22" l="1"/>
  <c r="A526" i="22"/>
  <c r="B526" i="22"/>
  <c r="C526" i="22"/>
  <c r="G527" i="22"/>
  <c r="E526" i="22"/>
  <c r="F526" i="22" s="1"/>
  <c r="A527" i="22" l="1"/>
  <c r="E527" i="22"/>
  <c r="F527" i="22" s="1"/>
  <c r="B527" i="22"/>
  <c r="C527" i="22"/>
  <c r="G528" i="22"/>
  <c r="D527" i="22"/>
  <c r="B528" i="22" l="1"/>
  <c r="G529" i="22"/>
  <c r="D528" i="22"/>
  <c r="E528" i="22"/>
  <c r="F528" i="22" s="1"/>
  <c r="A528" i="22"/>
  <c r="C528" i="22"/>
  <c r="C529" i="22" l="1"/>
  <c r="A529" i="22"/>
  <c r="B529" i="22"/>
  <c r="D529" i="22"/>
  <c r="G530" i="22"/>
  <c r="E529" i="22"/>
  <c r="F529" i="22" s="1"/>
  <c r="D530" i="22" l="1"/>
  <c r="A530" i="22"/>
  <c r="B530" i="22"/>
  <c r="C530" i="22"/>
  <c r="G531" i="22"/>
  <c r="E530" i="22"/>
  <c r="F530" i="22" s="1"/>
  <c r="E531" i="22" l="1"/>
  <c r="F531" i="22" s="1"/>
  <c r="A531" i="22"/>
  <c r="D531" i="22"/>
  <c r="B531" i="22"/>
  <c r="G532" i="22"/>
  <c r="C531" i="22"/>
  <c r="G533" i="22" l="1"/>
  <c r="B532" i="22"/>
  <c r="A532" i="22"/>
  <c r="C532" i="22"/>
  <c r="D532" i="22"/>
  <c r="E532" i="22"/>
  <c r="F532" i="22" s="1"/>
  <c r="C533" i="22" l="1"/>
  <c r="A533" i="22"/>
  <c r="B533" i="22"/>
  <c r="D533" i="22"/>
  <c r="G534" i="22"/>
  <c r="E533" i="22"/>
  <c r="F533" i="22" s="1"/>
  <c r="D534" i="22" l="1"/>
  <c r="E534" i="22"/>
  <c r="F534" i="22" s="1"/>
  <c r="A534" i="22"/>
  <c r="B534" i="22"/>
  <c r="C534" i="22"/>
  <c r="G535" i="22"/>
  <c r="A535" i="22" l="1"/>
  <c r="E535" i="22"/>
  <c r="F535" i="22" s="1"/>
  <c r="B535" i="22"/>
  <c r="C535" i="22"/>
  <c r="G536" i="22"/>
  <c r="D535" i="22"/>
  <c r="B536" i="22" l="1"/>
  <c r="G537" i="22"/>
  <c r="A536" i="22"/>
  <c r="C536" i="22"/>
  <c r="D536" i="22"/>
  <c r="E536" i="22"/>
  <c r="F536" i="22" s="1"/>
  <c r="C537" i="22" l="1"/>
  <c r="E537" i="22"/>
  <c r="F537" i="22" s="1"/>
  <c r="A537" i="22"/>
  <c r="B537" i="22"/>
  <c r="D537" i="22"/>
  <c r="G538" i="22"/>
  <c r="D538" i="22" l="1"/>
  <c r="A538" i="22"/>
  <c r="B538" i="22"/>
  <c r="C538" i="22"/>
  <c r="G539" i="22"/>
  <c r="E538" i="22"/>
  <c r="F538" i="22" s="1"/>
  <c r="E539" i="22" l="1"/>
  <c r="F539" i="22" s="1"/>
  <c r="A539" i="22"/>
  <c r="B539" i="22"/>
  <c r="C539" i="22"/>
  <c r="G540" i="22"/>
  <c r="D539" i="22"/>
  <c r="G541" i="22" l="1"/>
  <c r="B540" i="22"/>
  <c r="E540" i="22"/>
  <c r="F540" i="22" s="1"/>
  <c r="A540" i="22"/>
  <c r="C540" i="22"/>
  <c r="D540" i="22"/>
  <c r="C541" i="22" l="1"/>
  <c r="A541" i="22"/>
  <c r="B541" i="22"/>
  <c r="D541" i="22"/>
  <c r="G542" i="22"/>
  <c r="E541" i="22"/>
  <c r="F541" i="22" s="1"/>
  <c r="D542" i="22" l="1"/>
  <c r="B542" i="22"/>
  <c r="C542" i="22"/>
  <c r="G543" i="22"/>
  <c r="E542" i="22"/>
  <c r="F542" i="22" s="1"/>
  <c r="A542" i="22"/>
  <c r="A543" i="22" l="1"/>
  <c r="E543" i="22"/>
  <c r="F543" i="22" s="1"/>
  <c r="B543" i="22"/>
  <c r="C543" i="22"/>
  <c r="G544" i="22"/>
  <c r="D543" i="22"/>
  <c r="B544" i="22" l="1"/>
  <c r="G545" i="22"/>
  <c r="A544" i="22"/>
  <c r="C544" i="22"/>
  <c r="D544" i="22"/>
  <c r="E544" i="22"/>
  <c r="F544" i="22" s="1"/>
  <c r="C545" i="22" l="1"/>
  <c r="B545" i="22"/>
  <c r="D545" i="22"/>
  <c r="G546" i="22"/>
  <c r="E545" i="22"/>
  <c r="F545" i="22" s="1"/>
  <c r="A545" i="22"/>
  <c r="D546" i="22" l="1"/>
  <c r="A546" i="22"/>
  <c r="B546" i="22"/>
  <c r="C546" i="22"/>
  <c r="G547" i="22"/>
  <c r="E546" i="22"/>
  <c r="F546" i="22" s="1"/>
  <c r="E547" i="22" l="1"/>
  <c r="F547" i="22" s="1"/>
  <c r="A547" i="22"/>
  <c r="B547" i="22"/>
  <c r="C547" i="22"/>
  <c r="G548" i="22"/>
  <c r="D547" i="22"/>
  <c r="G549" i="22" l="1"/>
  <c r="B548" i="22"/>
  <c r="C548" i="22"/>
  <c r="D548" i="22"/>
  <c r="E548" i="22"/>
  <c r="F548" i="22" s="1"/>
  <c r="A548" i="22"/>
  <c r="C549" i="22" l="1"/>
  <c r="A549" i="22"/>
  <c r="B549" i="22"/>
  <c r="D549" i="22"/>
  <c r="G550" i="22"/>
  <c r="E549" i="22"/>
  <c r="F549" i="22" s="1"/>
  <c r="D550" i="22" l="1"/>
  <c r="A550" i="22"/>
  <c r="B550" i="22"/>
  <c r="C550" i="22"/>
  <c r="G551" i="22"/>
  <c r="E550" i="22"/>
  <c r="F550" i="22" s="1"/>
  <c r="A551" i="22" l="1"/>
  <c r="E551" i="22"/>
  <c r="F551" i="22" s="1"/>
  <c r="C551" i="22"/>
  <c r="G552" i="22"/>
  <c r="D551" i="22"/>
  <c r="B551" i="22"/>
  <c r="B552" i="22" l="1"/>
  <c r="G553" i="22"/>
  <c r="A552" i="22"/>
  <c r="C552" i="22"/>
  <c r="D552" i="22"/>
  <c r="E552" i="22"/>
  <c r="F552" i="22" s="1"/>
  <c r="C553" i="22" l="1"/>
  <c r="A553" i="22"/>
  <c r="B553" i="22"/>
  <c r="D553" i="22"/>
  <c r="G554" i="22"/>
  <c r="E553" i="22"/>
  <c r="F553" i="22" s="1"/>
  <c r="D554" i="22" l="1"/>
  <c r="C554" i="22"/>
  <c r="G555" i="22"/>
  <c r="E554" i="22"/>
  <c r="F554" i="22" s="1"/>
  <c r="A554" i="22"/>
  <c r="B554" i="22"/>
  <c r="E555" i="22" l="1"/>
  <c r="F555" i="22" s="1"/>
  <c r="A555" i="22"/>
  <c r="B555" i="22"/>
  <c r="C555" i="22"/>
  <c r="G556" i="22"/>
  <c r="D555" i="22"/>
  <c r="G557" i="22" l="1"/>
  <c r="B556" i="22"/>
  <c r="A556" i="22"/>
  <c r="C556" i="22"/>
  <c r="D556" i="22"/>
  <c r="E556" i="22"/>
  <c r="F556" i="22" s="1"/>
  <c r="C557" i="22" l="1"/>
  <c r="D557" i="22"/>
  <c r="G558" i="22"/>
  <c r="E557" i="22"/>
  <c r="F557" i="22" s="1"/>
  <c r="A557" i="22"/>
  <c r="B557" i="22"/>
  <c r="D558" i="22" l="1"/>
  <c r="A558" i="22"/>
  <c r="B558" i="22"/>
  <c r="C558" i="22"/>
  <c r="G559" i="22"/>
  <c r="E558" i="22"/>
  <c r="F558" i="22" s="1"/>
  <c r="A559" i="22" l="1"/>
  <c r="E559" i="22"/>
  <c r="F559" i="22" s="1"/>
  <c r="B559" i="22"/>
  <c r="C559" i="22"/>
  <c r="G560" i="22"/>
  <c r="D559" i="22"/>
  <c r="B560" i="22" l="1"/>
  <c r="G561" i="22"/>
  <c r="D560" i="22"/>
  <c r="E560" i="22"/>
  <c r="F560" i="22" s="1"/>
  <c r="A560" i="22"/>
  <c r="C560" i="22"/>
  <c r="C561" i="22" l="1"/>
  <c r="A561" i="22"/>
  <c r="B561" i="22"/>
  <c r="D561" i="22"/>
  <c r="G562" i="22"/>
  <c r="E561" i="22"/>
  <c r="F561" i="22" s="1"/>
  <c r="D562" i="22" l="1"/>
  <c r="A562" i="22"/>
  <c r="B562" i="22"/>
  <c r="C562" i="22"/>
  <c r="G563" i="22"/>
  <c r="E562" i="22"/>
  <c r="F562" i="22" s="1"/>
  <c r="E563" i="22" l="1"/>
  <c r="F563" i="22" s="1"/>
  <c r="A563" i="22"/>
  <c r="D563" i="22"/>
  <c r="B563" i="22"/>
  <c r="C563" i="22"/>
  <c r="G564" i="22"/>
  <c r="G565" i="22" l="1"/>
  <c r="B564" i="22"/>
  <c r="A564" i="22"/>
  <c r="C564" i="22"/>
  <c r="D564" i="22"/>
  <c r="E564" i="22"/>
  <c r="F564" i="22" s="1"/>
  <c r="C565" i="22" l="1"/>
  <c r="A565" i="22"/>
  <c r="B565" i="22"/>
  <c r="D565" i="22"/>
  <c r="G566" i="22"/>
  <c r="E565" i="22"/>
  <c r="F565" i="22" s="1"/>
  <c r="D566" i="22" l="1"/>
  <c r="E566" i="22"/>
  <c r="F566" i="22" s="1"/>
  <c r="A566" i="22"/>
  <c r="B566" i="22"/>
  <c r="C566" i="22"/>
  <c r="G567" i="22"/>
  <c r="A567" i="22" l="1"/>
  <c r="E567" i="22"/>
  <c r="F567" i="22" s="1"/>
  <c r="B567" i="22"/>
  <c r="C567" i="22"/>
  <c r="G568" i="22"/>
  <c r="D567" i="22"/>
  <c r="B568" i="22" l="1"/>
  <c r="G569" i="22"/>
  <c r="A568" i="22"/>
  <c r="C568" i="22"/>
  <c r="D568" i="22"/>
  <c r="E568" i="22"/>
  <c r="F568" i="22" s="1"/>
  <c r="C569" i="22" l="1"/>
  <c r="E569" i="22"/>
  <c r="F569" i="22" s="1"/>
  <c r="A569" i="22"/>
  <c r="B569" i="22"/>
  <c r="D569" i="22"/>
  <c r="G570" i="22"/>
  <c r="D570" i="22" l="1"/>
  <c r="A570" i="22"/>
  <c r="B570" i="22"/>
  <c r="C570" i="22"/>
  <c r="G571" i="22"/>
  <c r="E570" i="22"/>
  <c r="F570" i="22" s="1"/>
  <c r="E571" i="22" l="1"/>
  <c r="F571" i="22" s="1"/>
  <c r="A571" i="22"/>
  <c r="B571" i="22"/>
  <c r="C571" i="22"/>
  <c r="G572" i="22"/>
  <c r="D571" i="22"/>
  <c r="G573" i="22" l="1"/>
  <c r="B572" i="22"/>
  <c r="E572" i="22"/>
  <c r="F572" i="22" s="1"/>
  <c r="A572" i="22"/>
  <c r="C572" i="22"/>
  <c r="D572" i="22"/>
  <c r="C573" i="22" l="1"/>
  <c r="A573" i="22"/>
  <c r="B573" i="22"/>
  <c r="D573" i="22"/>
  <c r="G574" i="22"/>
  <c r="E573" i="22"/>
  <c r="F573" i="22" s="1"/>
  <c r="D574" i="22" l="1"/>
  <c r="B574" i="22"/>
  <c r="C574" i="22"/>
  <c r="E574" i="22"/>
  <c r="F574" i="22" s="1"/>
  <c r="A574" i="22"/>
  <c r="G575" i="22"/>
  <c r="A575" i="22" l="1"/>
  <c r="E575" i="22"/>
  <c r="F575" i="22" s="1"/>
  <c r="B575" i="22"/>
  <c r="C575" i="22"/>
  <c r="G576" i="22"/>
  <c r="D575" i="22"/>
  <c r="B576" i="22" l="1"/>
  <c r="G577" i="22"/>
  <c r="A576" i="22"/>
  <c r="C576" i="22"/>
  <c r="D576" i="22"/>
  <c r="E576" i="22"/>
  <c r="F576" i="22" s="1"/>
  <c r="C577" i="22" l="1"/>
  <c r="B577" i="22"/>
  <c r="E577" i="22"/>
  <c r="F577" i="22" s="1"/>
  <c r="G578" i="22"/>
  <c r="A577" i="22"/>
  <c r="D577" i="22"/>
  <c r="D578" i="22" l="1"/>
  <c r="A578" i="22"/>
  <c r="B578" i="22"/>
  <c r="C578" i="22"/>
  <c r="G579" i="22"/>
  <c r="E578" i="22"/>
  <c r="F578" i="22" s="1"/>
  <c r="E579" i="22" l="1"/>
  <c r="F579" i="22" s="1"/>
  <c r="A579" i="22"/>
  <c r="B579" i="22"/>
  <c r="C579" i="22"/>
  <c r="G580" i="22"/>
  <c r="D579" i="22"/>
  <c r="G581" i="22" l="1"/>
  <c r="B580" i="22"/>
  <c r="C580" i="22"/>
  <c r="E580" i="22"/>
  <c r="F580" i="22" s="1"/>
  <c r="A580" i="22"/>
  <c r="D580" i="22"/>
  <c r="C581" i="22" l="1"/>
  <c r="A581" i="22"/>
  <c r="D581" i="22"/>
  <c r="G582" i="22"/>
  <c r="B581" i="22"/>
  <c r="E581" i="22"/>
  <c r="F581" i="22" s="1"/>
  <c r="D582" i="22" l="1"/>
  <c r="B582" i="22"/>
  <c r="E582" i="22"/>
  <c r="F582" i="22" s="1"/>
  <c r="G583" i="22"/>
  <c r="A582" i="22"/>
  <c r="C582" i="22"/>
  <c r="A583" i="22" l="1"/>
  <c r="E583" i="22"/>
  <c r="F583" i="22" s="1"/>
  <c r="C583" i="22"/>
  <c r="G584" i="22"/>
  <c r="B583" i="22"/>
  <c r="D583" i="22"/>
  <c r="B584" i="22" l="1"/>
  <c r="G585" i="22"/>
  <c r="D584" i="22"/>
  <c r="A584" i="22"/>
  <c r="C584" i="22"/>
  <c r="E584" i="22"/>
  <c r="F584" i="22" s="1"/>
  <c r="C585" i="22" l="1"/>
  <c r="B585" i="22"/>
  <c r="A585" i="22"/>
  <c r="D585" i="22"/>
  <c r="E585" i="22"/>
  <c r="F585" i="22" s="1"/>
  <c r="G586" i="22"/>
  <c r="D586" i="22" l="1"/>
  <c r="C586" i="22"/>
  <c r="G587" i="22"/>
  <c r="A586" i="22"/>
  <c r="B586" i="22"/>
  <c r="E586" i="22"/>
  <c r="F586" i="22" s="1"/>
  <c r="E587" i="22" l="1"/>
  <c r="F587" i="22" s="1"/>
  <c r="A587" i="22"/>
  <c r="D587" i="22"/>
  <c r="C587" i="22"/>
  <c r="G588" i="22"/>
  <c r="B587" i="22"/>
  <c r="G589" i="22" l="1"/>
  <c r="B588" i="22"/>
  <c r="C588" i="22"/>
  <c r="A588" i="22"/>
  <c r="D588" i="22"/>
  <c r="E588" i="22"/>
  <c r="F588" i="22" s="1"/>
  <c r="C589" i="22" l="1"/>
  <c r="D589" i="22"/>
  <c r="G590" i="22"/>
  <c r="A589" i="22"/>
  <c r="B589" i="22"/>
  <c r="E589" i="22"/>
  <c r="F589" i="22" s="1"/>
  <c r="D590" i="22" l="1"/>
  <c r="E590" i="22"/>
  <c r="F590" i="22" s="1"/>
  <c r="A590" i="22"/>
  <c r="B590" i="22"/>
  <c r="C590" i="22"/>
  <c r="G591" i="22"/>
  <c r="A591" i="22" l="1"/>
  <c r="E591" i="22"/>
  <c r="F591" i="22" s="1"/>
  <c r="C591" i="22"/>
  <c r="G592" i="22"/>
  <c r="B591" i="22"/>
  <c r="D591" i="22"/>
  <c r="B592" i="22" l="1"/>
  <c r="D592" i="22"/>
  <c r="A592" i="22"/>
  <c r="C592" i="22"/>
  <c r="E592" i="22"/>
  <c r="F592" i="22" s="1"/>
  <c r="G593" i="22"/>
  <c r="G594" i="22" l="1"/>
  <c r="D593" i="22"/>
  <c r="A593" i="22"/>
  <c r="B593" i="22"/>
  <c r="C593" i="22"/>
  <c r="E593" i="22"/>
  <c r="F593" i="22" s="1"/>
  <c r="A594" i="22" l="1"/>
  <c r="E594" i="22"/>
  <c r="F594" i="22" s="1"/>
  <c r="C594" i="22"/>
  <c r="D594" i="22"/>
  <c r="B594" i="22"/>
  <c r="G595" i="22"/>
  <c r="B595" i="22" l="1"/>
  <c r="G596" i="22"/>
  <c r="A595" i="22"/>
  <c r="C595" i="22"/>
  <c r="D595" i="22"/>
  <c r="E595" i="22"/>
  <c r="F595" i="22" s="1"/>
  <c r="A596" i="22" l="1"/>
  <c r="C596" i="22"/>
  <c r="B596" i="22"/>
  <c r="G597" i="22"/>
  <c r="D596" i="22"/>
  <c r="E596" i="22"/>
  <c r="F596" i="22" s="1"/>
  <c r="B597" i="22" l="1"/>
  <c r="D597" i="22"/>
  <c r="A597" i="22"/>
  <c r="G598" i="22"/>
  <c r="C597" i="22"/>
  <c r="E597" i="22"/>
  <c r="F597" i="22" s="1"/>
  <c r="C598" i="22" l="1"/>
  <c r="E598" i="22"/>
  <c r="F598" i="22" s="1"/>
  <c r="A598" i="22"/>
  <c r="G599" i="22"/>
  <c r="B598" i="22"/>
  <c r="D598" i="22"/>
  <c r="D599" i="22" l="1"/>
  <c r="G600" i="22"/>
  <c r="B599" i="22"/>
  <c r="A599" i="22"/>
  <c r="C599" i="22"/>
  <c r="E599" i="22"/>
  <c r="F599" i="22" s="1"/>
  <c r="E600" i="22" l="1"/>
  <c r="F600" i="22" s="1"/>
  <c r="C600" i="22"/>
  <c r="A600" i="22"/>
  <c r="G601" i="22"/>
  <c r="B600" i="22"/>
  <c r="D600" i="22"/>
  <c r="G602" i="22" l="1"/>
  <c r="D601" i="22"/>
  <c r="E601" i="22"/>
  <c r="F601" i="22" s="1"/>
  <c r="A601" i="22"/>
  <c r="B601" i="22"/>
  <c r="C601" i="22"/>
  <c r="A602" i="22" l="1"/>
  <c r="E602" i="22"/>
  <c r="F602" i="22" s="1"/>
  <c r="B602" i="22"/>
  <c r="G603" i="22"/>
  <c r="C602" i="22"/>
  <c r="D602" i="22"/>
  <c r="B603" i="22" l="1"/>
  <c r="G604" i="22"/>
  <c r="D603" i="22"/>
  <c r="E603" i="22"/>
  <c r="F603" i="22" s="1"/>
  <c r="A603" i="22"/>
  <c r="C603" i="22"/>
  <c r="A604" i="22" l="1"/>
  <c r="C604" i="22"/>
  <c r="B604" i="22"/>
  <c r="G605" i="22"/>
  <c r="D604" i="22"/>
  <c r="E604" i="22"/>
  <c r="F604" i="22" s="1"/>
  <c r="B605" i="22" l="1"/>
  <c r="D605" i="22"/>
  <c r="C605" i="22"/>
  <c r="E605" i="22"/>
  <c r="F605" i="22" s="1"/>
  <c r="A605" i="22"/>
  <c r="G606" i="22"/>
  <c r="C606" i="22" l="1"/>
  <c r="E606" i="22"/>
  <c r="F606" i="22" s="1"/>
  <c r="A606" i="22"/>
  <c r="G607" i="22"/>
  <c r="B606" i="22"/>
  <c r="D606" i="22"/>
  <c r="D607" i="22" l="1"/>
  <c r="G608" i="22"/>
  <c r="B607" i="22"/>
  <c r="A607" i="22"/>
  <c r="C607" i="22"/>
  <c r="E607" i="22"/>
  <c r="F607" i="22" s="1"/>
  <c r="E608" i="22" l="1"/>
  <c r="F608" i="22" s="1"/>
  <c r="C608" i="22"/>
  <c r="A608" i="22"/>
  <c r="G609" i="22"/>
  <c r="B608" i="22"/>
  <c r="D608" i="22"/>
  <c r="G610" i="22" l="1"/>
  <c r="D609" i="22"/>
  <c r="A609" i="22"/>
  <c r="B609" i="22"/>
  <c r="C609" i="22"/>
  <c r="E609" i="22"/>
  <c r="F609" i="22" s="1"/>
  <c r="A610" i="22" l="1"/>
  <c r="E610" i="22"/>
  <c r="F610" i="22" s="1"/>
  <c r="B610" i="22"/>
  <c r="G611" i="22"/>
  <c r="C610" i="22"/>
  <c r="D610" i="22"/>
  <c r="B611" i="22" l="1"/>
  <c r="G612" i="22"/>
  <c r="A611" i="22"/>
  <c r="C611" i="22"/>
  <c r="D611" i="22"/>
  <c r="E611" i="22"/>
  <c r="F611" i="22" s="1"/>
  <c r="A612" i="22" l="1"/>
  <c r="C612" i="22"/>
  <c r="E612" i="22"/>
  <c r="F612" i="22" s="1"/>
  <c r="B612" i="22"/>
  <c r="G613" i="22"/>
  <c r="D612" i="22"/>
  <c r="B613" i="22" l="1"/>
  <c r="D613" i="22"/>
  <c r="A613" i="22"/>
  <c r="G614" i="22"/>
  <c r="C613" i="22"/>
  <c r="E613" i="22"/>
  <c r="F613" i="22" s="1"/>
  <c r="C614" i="22" l="1"/>
  <c r="E614" i="22"/>
  <c r="F614" i="22" s="1"/>
  <c r="A614" i="22"/>
  <c r="D614" i="22"/>
  <c r="G615" i="22"/>
  <c r="B614" i="22"/>
  <c r="D615" i="22" l="1"/>
  <c r="G616" i="22"/>
  <c r="B615" i="22"/>
  <c r="A615" i="22"/>
  <c r="C615" i="22"/>
  <c r="E615" i="22"/>
  <c r="F615" i="22" s="1"/>
  <c r="E616" i="22" l="1"/>
  <c r="F616" i="22" s="1"/>
  <c r="C616" i="22"/>
  <c r="B616" i="22"/>
  <c r="D616" i="22"/>
  <c r="A616" i="22"/>
  <c r="G617" i="22"/>
  <c r="G618" i="22" l="1"/>
  <c r="D617" i="22"/>
  <c r="A617" i="22"/>
  <c r="B617" i="22"/>
  <c r="C617" i="22"/>
  <c r="E617" i="22"/>
  <c r="F617" i="22" s="1"/>
  <c r="A618" i="22" l="1"/>
  <c r="E618" i="22"/>
  <c r="F618" i="22" s="1"/>
  <c r="B618" i="22"/>
  <c r="G619" i="22"/>
  <c r="C618" i="22"/>
  <c r="D618" i="22"/>
  <c r="B619" i="22" l="1"/>
  <c r="G620" i="22"/>
  <c r="A619" i="22"/>
  <c r="C619" i="22"/>
  <c r="D619" i="22"/>
  <c r="E619" i="22"/>
  <c r="F619" i="22" s="1"/>
  <c r="A620" i="22" l="1"/>
  <c r="C620" i="22"/>
  <c r="B620" i="22"/>
  <c r="G621" i="22"/>
  <c r="D620" i="22"/>
  <c r="E620" i="22"/>
  <c r="F620" i="22" s="1"/>
  <c r="B621" i="22" l="1"/>
  <c r="D621" i="22"/>
  <c r="A621" i="22"/>
  <c r="G622" i="22"/>
  <c r="C621" i="22"/>
  <c r="E621" i="22"/>
  <c r="F621" i="22" s="1"/>
  <c r="C622" i="22" l="1"/>
  <c r="E622" i="22"/>
  <c r="F622" i="22" s="1"/>
  <c r="A622" i="22"/>
  <c r="G623" i="22"/>
  <c r="B622" i="22"/>
  <c r="D622" i="22"/>
  <c r="D623" i="22" l="1"/>
  <c r="G624" i="22"/>
  <c r="B623" i="22"/>
  <c r="E623" i="22"/>
  <c r="F623" i="22" s="1"/>
  <c r="A623" i="22"/>
  <c r="C623" i="22"/>
  <c r="E624" i="22" l="1"/>
  <c r="F624" i="22" s="1"/>
  <c r="C624" i="22"/>
  <c r="A624" i="22"/>
  <c r="G625" i="22"/>
  <c r="B624" i="22"/>
  <c r="D624" i="22"/>
  <c r="G626" i="22" l="1"/>
  <c r="D625" i="22"/>
  <c r="C625" i="22"/>
  <c r="E625" i="22"/>
  <c r="F625" i="22" s="1"/>
  <c r="A625" i="22"/>
  <c r="B625" i="22"/>
  <c r="A626" i="22" l="1"/>
  <c r="E626" i="22"/>
  <c r="F626" i="22" s="1"/>
  <c r="B626" i="22"/>
  <c r="G627" i="22"/>
  <c r="C626" i="22"/>
  <c r="D626" i="22"/>
  <c r="B627" i="22" l="1"/>
  <c r="G628" i="22"/>
  <c r="C627" i="22"/>
  <c r="D627" i="22"/>
  <c r="E627" i="22"/>
  <c r="F627" i="22" s="1"/>
  <c r="A627" i="22"/>
  <c r="A628" i="22" l="1"/>
  <c r="C628" i="22"/>
  <c r="B628" i="22"/>
  <c r="G629" i="22"/>
  <c r="D628" i="22"/>
  <c r="E628" i="22"/>
  <c r="F628" i="22" s="1"/>
  <c r="B629" i="22" l="1"/>
  <c r="D629" i="22"/>
  <c r="A629" i="22"/>
  <c r="G630" i="22"/>
  <c r="C629" i="22"/>
  <c r="E629" i="22"/>
  <c r="F629" i="22" s="1"/>
  <c r="C630" i="22" l="1"/>
  <c r="E630" i="22"/>
  <c r="F630" i="22" s="1"/>
  <c r="A630" i="22"/>
  <c r="G631" i="22"/>
  <c r="B630" i="22"/>
  <c r="D630" i="22"/>
  <c r="D631" i="22" l="1"/>
  <c r="G632" i="22"/>
  <c r="B631" i="22"/>
  <c r="A631" i="22"/>
  <c r="C631" i="22"/>
  <c r="E631" i="22"/>
  <c r="F631" i="22" s="1"/>
  <c r="E632" i="22" l="1"/>
  <c r="F632" i="22" s="1"/>
  <c r="C632" i="22"/>
  <c r="A632" i="22"/>
  <c r="G633" i="22"/>
  <c r="B632" i="22"/>
  <c r="D632" i="22"/>
  <c r="G634" i="22" l="1"/>
  <c r="D633" i="22"/>
  <c r="A633" i="22"/>
  <c r="B633" i="22"/>
  <c r="C633" i="22"/>
  <c r="E633" i="22"/>
  <c r="F633" i="22" s="1"/>
  <c r="A634" i="22" l="1"/>
  <c r="E634" i="22"/>
  <c r="F634" i="22" s="1"/>
  <c r="D634" i="22"/>
  <c r="B634" i="22"/>
  <c r="G635" i="22"/>
  <c r="C634" i="22"/>
  <c r="B635" i="22" l="1"/>
  <c r="G636" i="22"/>
  <c r="A635" i="22"/>
  <c r="C635" i="22"/>
  <c r="D635" i="22"/>
  <c r="E635" i="22"/>
  <c r="F635" i="22" s="1"/>
  <c r="A636" i="22" l="1"/>
  <c r="C636" i="22"/>
  <c r="D636" i="22"/>
  <c r="E636" i="22"/>
  <c r="F636" i="22" s="1"/>
  <c r="G637" i="22"/>
  <c r="B636" i="22"/>
  <c r="B637" i="22" l="1"/>
  <c r="D637" i="22"/>
  <c r="A637" i="22"/>
  <c r="G638" i="22"/>
  <c r="C637" i="22"/>
  <c r="E637" i="22"/>
  <c r="F637" i="22" s="1"/>
  <c r="C638" i="22" l="1"/>
  <c r="E638" i="22"/>
  <c r="F638" i="22" s="1"/>
  <c r="A638" i="22"/>
  <c r="B638" i="22"/>
  <c r="D638" i="22"/>
  <c r="G639" i="22"/>
  <c r="D639" i="22" l="1"/>
  <c r="G640" i="22"/>
  <c r="B639" i="22"/>
  <c r="A639" i="22"/>
  <c r="C639" i="22"/>
  <c r="E639" i="22"/>
  <c r="F639" i="22" s="1"/>
  <c r="E640" i="22" l="1"/>
  <c r="F640" i="22" s="1"/>
  <c r="C640" i="22"/>
  <c r="A640" i="22"/>
  <c r="G641" i="22"/>
  <c r="B640" i="22"/>
  <c r="D640" i="22"/>
  <c r="G642" i="22" l="1"/>
  <c r="D641" i="22"/>
  <c r="A641" i="22"/>
  <c r="B641" i="22"/>
  <c r="C641" i="22"/>
  <c r="E641" i="22"/>
  <c r="F641" i="22" s="1"/>
  <c r="A642" i="22" l="1"/>
  <c r="E642" i="22"/>
  <c r="F642" i="22" s="1"/>
  <c r="B642" i="22"/>
  <c r="G643" i="22"/>
  <c r="C642" i="22"/>
  <c r="D642" i="22"/>
  <c r="B643" i="22" l="1"/>
  <c r="G644" i="22"/>
  <c r="E643" i="22"/>
  <c r="F643" i="22" s="1"/>
  <c r="A643" i="22"/>
  <c r="C643" i="22"/>
  <c r="D643" i="22"/>
  <c r="A644" i="22" l="1"/>
  <c r="C644" i="22"/>
  <c r="B644" i="22"/>
  <c r="D644" i="22"/>
  <c r="G645" i="22"/>
  <c r="E644" i="22"/>
  <c r="F644" i="22" s="1"/>
  <c r="D645" i="22" l="1"/>
  <c r="C645" i="22"/>
  <c r="G646" i="22"/>
  <c r="E645" i="22"/>
  <c r="F645" i="22" s="1"/>
  <c r="A645" i="22"/>
  <c r="B645" i="22"/>
  <c r="E646" i="22" l="1"/>
  <c r="F646" i="22" s="1"/>
  <c r="A646" i="22"/>
  <c r="B646" i="22"/>
  <c r="C646" i="22"/>
  <c r="G647" i="22"/>
  <c r="D646" i="22"/>
  <c r="G648" i="22" l="1"/>
  <c r="B647" i="22"/>
  <c r="A647" i="22"/>
  <c r="C647" i="22"/>
  <c r="D647" i="22"/>
  <c r="E647" i="22"/>
  <c r="F647" i="22" s="1"/>
  <c r="C648" i="22" l="1"/>
  <c r="D648" i="22"/>
  <c r="G649" i="22"/>
  <c r="E648" i="22"/>
  <c r="F648" i="22" s="1"/>
  <c r="A648" i="22"/>
  <c r="B648" i="22"/>
  <c r="D649" i="22" l="1"/>
  <c r="A649" i="22"/>
  <c r="B649" i="22"/>
  <c r="C649" i="22"/>
  <c r="G650" i="22"/>
  <c r="E649" i="22"/>
  <c r="F649" i="22" s="1"/>
  <c r="A650" i="22" l="1"/>
  <c r="E650" i="22"/>
  <c r="F650" i="22" s="1"/>
  <c r="B650" i="22"/>
  <c r="C650" i="22"/>
  <c r="G651" i="22"/>
  <c r="D650" i="22"/>
  <c r="B651" i="22" l="1"/>
  <c r="G652" i="22"/>
  <c r="D651" i="22"/>
  <c r="E651" i="22"/>
  <c r="F651" i="22" s="1"/>
  <c r="A651" i="22"/>
  <c r="C651" i="22"/>
  <c r="C652" i="22" l="1"/>
  <c r="A652" i="22"/>
  <c r="B652" i="22"/>
  <c r="D652" i="22"/>
  <c r="G653" i="22"/>
  <c r="E652" i="22"/>
  <c r="F652" i="22" s="1"/>
  <c r="D653" i="22" l="1"/>
  <c r="A653" i="22"/>
  <c r="B653" i="22"/>
  <c r="C653" i="22"/>
  <c r="G654" i="22"/>
  <c r="E653" i="22"/>
  <c r="F653" i="22" s="1"/>
  <c r="E654" i="22" l="1"/>
  <c r="F654" i="22" s="1"/>
  <c r="A654" i="22"/>
  <c r="D654" i="22"/>
  <c r="B654" i="22"/>
  <c r="C654" i="22"/>
  <c r="G655" i="22"/>
  <c r="G656" i="22" l="1"/>
  <c r="B655" i="22"/>
  <c r="A655" i="22"/>
  <c r="C655" i="22"/>
  <c r="D655" i="22"/>
  <c r="E655" i="22"/>
  <c r="F655" i="22" s="1"/>
  <c r="C656" i="22" l="1"/>
  <c r="A656" i="22"/>
  <c r="B656" i="22"/>
  <c r="D656" i="22"/>
  <c r="G657" i="22"/>
  <c r="E656" i="22"/>
  <c r="F656" i="22" s="1"/>
  <c r="D657" i="22" l="1"/>
  <c r="E657" i="22"/>
  <c r="F657" i="22" s="1"/>
  <c r="A657" i="22"/>
  <c r="B657" i="22"/>
  <c r="C657" i="22"/>
  <c r="G658" i="22"/>
  <c r="A658" i="22" l="1"/>
  <c r="E658" i="22"/>
  <c r="F658" i="22" s="1"/>
  <c r="B658" i="22"/>
  <c r="C658" i="22"/>
  <c r="G659" i="22"/>
  <c r="D658" i="22"/>
  <c r="B659" i="22" l="1"/>
  <c r="G660" i="22"/>
  <c r="A659" i="22"/>
  <c r="C659" i="22"/>
  <c r="D659" i="22"/>
  <c r="E659" i="22"/>
  <c r="F659" i="22" s="1"/>
  <c r="C660" i="22" l="1"/>
  <c r="E660" i="22"/>
  <c r="F660" i="22" s="1"/>
  <c r="A660" i="22"/>
  <c r="B660" i="22"/>
  <c r="D660" i="22"/>
  <c r="G661" i="22"/>
  <c r="D661" i="22" l="1"/>
  <c r="A661" i="22"/>
  <c r="B661" i="22"/>
  <c r="C661" i="22"/>
  <c r="G662" i="22"/>
  <c r="E661" i="22"/>
  <c r="F661" i="22" s="1"/>
  <c r="E662" i="22" l="1"/>
  <c r="F662" i="22" s="1"/>
  <c r="A662" i="22"/>
  <c r="B662" i="22"/>
  <c r="C662" i="22"/>
  <c r="G663" i="22"/>
  <c r="D662" i="22"/>
  <c r="G664" i="22" l="1"/>
  <c r="B663" i="22"/>
  <c r="E663" i="22"/>
  <c r="F663" i="22" s="1"/>
  <c r="A663" i="22"/>
  <c r="C663" i="22"/>
  <c r="D663" i="22"/>
  <c r="C664" i="22" l="1"/>
  <c r="A664" i="22"/>
  <c r="B664" i="22"/>
  <c r="D664" i="22"/>
  <c r="G665" i="22"/>
  <c r="E664" i="22"/>
  <c r="F664" i="22" s="1"/>
  <c r="D665" i="22" l="1"/>
  <c r="B665" i="22"/>
  <c r="C665" i="22"/>
  <c r="G666" i="22"/>
  <c r="E665" i="22"/>
  <c r="F665" i="22" s="1"/>
  <c r="A665" i="22"/>
  <c r="A666" i="22" l="1"/>
  <c r="E666" i="22"/>
  <c r="F666" i="22" s="1"/>
  <c r="B666" i="22"/>
  <c r="C666" i="22"/>
  <c r="G667" i="22"/>
  <c r="D666" i="22"/>
  <c r="B667" i="22" l="1"/>
  <c r="G668" i="22"/>
  <c r="A667" i="22"/>
  <c r="C667" i="22"/>
  <c r="D667" i="22"/>
  <c r="E667" i="22"/>
  <c r="F667" i="22" s="1"/>
  <c r="C668" i="22" l="1"/>
  <c r="B668" i="22"/>
  <c r="D668" i="22"/>
  <c r="G669" i="22"/>
  <c r="E668" i="22"/>
  <c r="F668" i="22" s="1"/>
  <c r="A668" i="22"/>
  <c r="D669" i="22" l="1"/>
  <c r="A669" i="22"/>
  <c r="B669" i="22"/>
  <c r="C669" i="22"/>
  <c r="G670" i="22"/>
  <c r="E669" i="22"/>
  <c r="F669" i="22" s="1"/>
  <c r="E670" i="22" l="1"/>
  <c r="F670" i="22" s="1"/>
  <c r="A670" i="22"/>
  <c r="B670" i="22"/>
  <c r="C670" i="22"/>
  <c r="G671" i="22"/>
  <c r="D670" i="22"/>
  <c r="G672" i="22" l="1"/>
  <c r="B671" i="22"/>
  <c r="C671" i="22"/>
  <c r="D671" i="22"/>
  <c r="E671" i="22"/>
  <c r="F671" i="22" s="1"/>
  <c r="A671" i="22"/>
  <c r="C672" i="22" l="1"/>
  <c r="A672" i="22"/>
  <c r="B672" i="22"/>
  <c r="D672" i="22"/>
  <c r="G673" i="22"/>
  <c r="E672" i="22"/>
  <c r="F672" i="22" s="1"/>
  <c r="D673" i="22" l="1"/>
  <c r="A673" i="22"/>
  <c r="B673" i="22"/>
  <c r="C673" i="22"/>
  <c r="G674" i="22"/>
  <c r="E673" i="22"/>
  <c r="F673" i="22" s="1"/>
  <c r="A674" i="22" l="1"/>
  <c r="E674" i="22"/>
  <c r="F674" i="22" s="1"/>
  <c r="C674" i="22"/>
  <c r="G675" i="22"/>
  <c r="D674" i="22"/>
  <c r="B674" i="22"/>
  <c r="B675" i="22" l="1"/>
  <c r="G676" i="22"/>
  <c r="A675" i="22"/>
  <c r="C675" i="22"/>
  <c r="D675" i="22"/>
  <c r="E675" i="22"/>
  <c r="F675" i="22" s="1"/>
  <c r="C676" i="22" l="1"/>
  <c r="A676" i="22"/>
  <c r="B676" i="22"/>
  <c r="D676" i="22"/>
  <c r="G677" i="22"/>
  <c r="E676" i="22"/>
  <c r="F676" i="22" s="1"/>
  <c r="D677" i="22" l="1"/>
  <c r="C677" i="22"/>
  <c r="G678" i="22"/>
  <c r="E677" i="22"/>
  <c r="F677" i="22" s="1"/>
  <c r="A677" i="22"/>
  <c r="B677" i="22"/>
  <c r="E678" i="22" l="1"/>
  <c r="F678" i="22" s="1"/>
  <c r="A678" i="22"/>
  <c r="B678" i="22"/>
  <c r="C678" i="22"/>
  <c r="G679" i="22"/>
  <c r="D678" i="22"/>
  <c r="G680" i="22" l="1"/>
  <c r="B679" i="22"/>
  <c r="A679" i="22"/>
  <c r="C679" i="22"/>
  <c r="D679" i="22"/>
  <c r="E679" i="22"/>
  <c r="F679" i="22" s="1"/>
  <c r="C680" i="22" l="1"/>
  <c r="D680" i="22"/>
  <c r="G681" i="22"/>
  <c r="E680" i="22"/>
  <c r="F680" i="22" s="1"/>
  <c r="A680" i="22"/>
  <c r="B680" i="22"/>
  <c r="D681" i="22" l="1"/>
  <c r="A681" i="22"/>
  <c r="B681" i="22"/>
  <c r="C681" i="22"/>
  <c r="G682" i="22"/>
  <c r="E681" i="22"/>
  <c r="F681" i="22" s="1"/>
  <c r="A682" i="22" l="1"/>
  <c r="E682" i="22"/>
  <c r="F682" i="22" s="1"/>
  <c r="B682" i="22"/>
  <c r="C682" i="22"/>
  <c r="G683" i="22"/>
  <c r="D682" i="22"/>
  <c r="B683" i="22" l="1"/>
  <c r="G684" i="22"/>
  <c r="D683" i="22"/>
  <c r="E683" i="22"/>
  <c r="F683" i="22" s="1"/>
  <c r="A683" i="22"/>
  <c r="C683" i="22"/>
  <c r="C684" i="22" l="1"/>
  <c r="A684" i="22"/>
  <c r="B684" i="22"/>
  <c r="D684" i="22"/>
  <c r="G685" i="22"/>
  <c r="E684" i="22"/>
  <c r="F684" i="22" s="1"/>
  <c r="D685" i="22" l="1"/>
  <c r="A685" i="22"/>
  <c r="B685" i="22"/>
  <c r="C685" i="22"/>
  <c r="G686" i="22"/>
  <c r="E685" i="22"/>
  <c r="F685" i="22" s="1"/>
  <c r="E686" i="22" l="1"/>
  <c r="F686" i="22" s="1"/>
  <c r="A686" i="22"/>
  <c r="D686" i="22"/>
  <c r="B686" i="22"/>
  <c r="G687" i="22"/>
  <c r="C686" i="22"/>
  <c r="G688" i="22" l="1"/>
  <c r="B687" i="22"/>
  <c r="A687" i="22"/>
  <c r="C687" i="22"/>
  <c r="D687" i="22"/>
  <c r="E687" i="22"/>
  <c r="F687" i="22" s="1"/>
  <c r="C688" i="22" l="1"/>
  <c r="A688" i="22"/>
  <c r="B688" i="22"/>
  <c r="D688" i="22"/>
  <c r="G689" i="22"/>
  <c r="E688" i="22"/>
  <c r="F688" i="22" s="1"/>
  <c r="D689" i="22" l="1"/>
  <c r="E689" i="22"/>
  <c r="F689" i="22" s="1"/>
  <c r="A689" i="22"/>
  <c r="B689" i="22"/>
  <c r="C689" i="22"/>
  <c r="G690" i="22"/>
  <c r="A690" i="22" l="1"/>
  <c r="E690" i="22"/>
  <c r="F690" i="22" s="1"/>
  <c r="B690" i="22"/>
  <c r="C690" i="22"/>
  <c r="G691" i="22"/>
  <c r="D690" i="22"/>
  <c r="B691" i="22" l="1"/>
  <c r="G692" i="22"/>
  <c r="A691" i="22"/>
  <c r="C691" i="22"/>
  <c r="D691" i="22"/>
  <c r="E691" i="22"/>
  <c r="F691" i="22" s="1"/>
  <c r="C692" i="22" l="1"/>
  <c r="E692" i="22"/>
  <c r="F692" i="22" s="1"/>
  <c r="A692" i="22"/>
  <c r="B692" i="22"/>
  <c r="D692" i="22"/>
  <c r="G693" i="22"/>
  <c r="D693" i="22" l="1"/>
  <c r="A693" i="22"/>
  <c r="B693" i="22"/>
  <c r="C693" i="22"/>
  <c r="G694" i="22"/>
  <c r="E693" i="22"/>
  <c r="F693" i="22" s="1"/>
  <c r="E694" i="22" l="1"/>
  <c r="F694" i="22" s="1"/>
  <c r="A694" i="22"/>
  <c r="B694" i="22"/>
  <c r="C694" i="22"/>
  <c r="G695" i="22"/>
  <c r="D694" i="22"/>
  <c r="G696" i="22" l="1"/>
  <c r="B695" i="22"/>
  <c r="E695" i="22"/>
  <c r="F695" i="22" s="1"/>
  <c r="A695" i="22"/>
  <c r="C695" i="22"/>
  <c r="D695" i="22"/>
  <c r="C696" i="22" l="1"/>
  <c r="A696" i="22"/>
  <c r="B696" i="22"/>
  <c r="D696" i="22"/>
  <c r="G697" i="22"/>
  <c r="E696" i="22"/>
  <c r="F696" i="22" s="1"/>
  <c r="D697" i="22" l="1"/>
  <c r="B697" i="22"/>
  <c r="C697" i="22"/>
  <c r="G698" i="22"/>
  <c r="E697" i="22"/>
  <c r="F697" i="22" s="1"/>
  <c r="A697" i="22"/>
  <c r="A698" i="22" l="1"/>
  <c r="E698" i="22"/>
  <c r="F698" i="22" s="1"/>
  <c r="B698" i="22"/>
  <c r="C698" i="22"/>
  <c r="G699" i="22"/>
  <c r="D698" i="22"/>
  <c r="B699" i="22" l="1"/>
  <c r="G700" i="22"/>
  <c r="A699" i="22"/>
  <c r="C699" i="22"/>
  <c r="D699" i="22"/>
  <c r="E699" i="22"/>
  <c r="F699" i="22" s="1"/>
  <c r="C700" i="22" l="1"/>
  <c r="B700" i="22"/>
  <c r="D700" i="22"/>
  <c r="G701" i="22"/>
  <c r="E700" i="22"/>
  <c r="F700" i="22" s="1"/>
  <c r="A700" i="22"/>
  <c r="D701" i="22" l="1"/>
  <c r="A701" i="22"/>
  <c r="B701" i="22"/>
  <c r="C701" i="22"/>
  <c r="G702" i="22"/>
  <c r="E701" i="22"/>
  <c r="F701" i="22" s="1"/>
  <c r="E702" i="22" l="1"/>
  <c r="F702" i="22" s="1"/>
  <c r="A702" i="22"/>
  <c r="B702" i="22"/>
  <c r="C702" i="22"/>
  <c r="G703" i="22"/>
  <c r="D702" i="22"/>
  <c r="G704" i="22" l="1"/>
  <c r="B703" i="22"/>
  <c r="C703" i="22"/>
  <c r="D703" i="22"/>
  <c r="E703" i="22"/>
  <c r="F703" i="22" s="1"/>
  <c r="A703" i="22"/>
  <c r="C704" i="22" l="1"/>
  <c r="A704" i="22"/>
  <c r="B704" i="22"/>
  <c r="D704" i="22"/>
  <c r="G705" i="22"/>
  <c r="E704" i="22"/>
  <c r="F704" i="22" s="1"/>
  <c r="D705" i="22" l="1"/>
  <c r="A705" i="22"/>
  <c r="B705" i="22"/>
  <c r="C705" i="22"/>
  <c r="G706" i="22"/>
  <c r="E705" i="22"/>
  <c r="F705" i="22" s="1"/>
  <c r="A706" i="22" l="1"/>
  <c r="E706" i="22"/>
  <c r="F706" i="22" s="1"/>
  <c r="C706" i="22"/>
  <c r="G707" i="22"/>
  <c r="D706" i="22"/>
  <c r="B706" i="22"/>
  <c r="B707" i="22" l="1"/>
  <c r="G708" i="22"/>
  <c r="A707" i="22"/>
  <c r="C707" i="22"/>
  <c r="D707" i="22"/>
  <c r="E707" i="22"/>
  <c r="F707" i="22" s="1"/>
  <c r="C708" i="22" l="1"/>
  <c r="A708" i="22"/>
  <c r="B708" i="22"/>
  <c r="D708" i="22"/>
  <c r="G709" i="22"/>
  <c r="E708" i="22"/>
  <c r="F708" i="22" s="1"/>
  <c r="D709" i="22" l="1"/>
  <c r="C709" i="22"/>
  <c r="G710" i="22"/>
  <c r="E709" i="22"/>
  <c r="F709" i="22" s="1"/>
  <c r="A709" i="22"/>
  <c r="B709" i="22"/>
  <c r="E710" i="22" l="1"/>
  <c r="F710" i="22" s="1"/>
  <c r="A710" i="22"/>
  <c r="B710" i="22"/>
  <c r="C710" i="22"/>
  <c r="G711" i="22"/>
  <c r="D710" i="22"/>
  <c r="G712" i="22" l="1"/>
  <c r="B711" i="22"/>
  <c r="A711" i="22"/>
  <c r="C711" i="22"/>
  <c r="D711" i="22"/>
  <c r="E711" i="22"/>
  <c r="F711" i="22" s="1"/>
  <c r="C712" i="22" l="1"/>
  <c r="D712" i="22"/>
  <c r="E712" i="22"/>
  <c r="F712" i="22" s="1"/>
  <c r="G713" i="22"/>
  <c r="A712" i="22"/>
  <c r="B712" i="22"/>
  <c r="G714" i="22" l="1"/>
  <c r="A713" i="22"/>
  <c r="B713" i="22"/>
  <c r="C713" i="22"/>
  <c r="D713" i="22"/>
  <c r="E713" i="22"/>
  <c r="F713" i="22" s="1"/>
  <c r="A714" i="22" l="1"/>
  <c r="B714" i="22"/>
  <c r="C714" i="22"/>
  <c r="D714" i="22"/>
  <c r="E714" i="22"/>
  <c r="F714" i="22" s="1"/>
  <c r="G715" i="22"/>
  <c r="A715" i="22" l="1"/>
  <c r="B715" i="22"/>
  <c r="C715" i="22"/>
  <c r="D715" i="22"/>
  <c r="E715" i="22"/>
  <c r="F715" i="22" s="1"/>
  <c r="G716" i="22"/>
  <c r="A716" i="22" l="1"/>
  <c r="B716" i="22"/>
  <c r="C716" i="22"/>
  <c r="D716" i="22"/>
  <c r="E716" i="22"/>
  <c r="F716" i="22" s="1"/>
  <c r="G717" i="22"/>
  <c r="B717" i="22" l="1"/>
  <c r="C717" i="22"/>
  <c r="D717" i="22"/>
  <c r="E717" i="22"/>
  <c r="F717" i="22" s="1"/>
  <c r="G718" i="22"/>
  <c r="A717" i="22"/>
  <c r="C718" i="22" l="1"/>
  <c r="D718" i="22"/>
  <c r="E718" i="22"/>
  <c r="F718" i="22" s="1"/>
  <c r="G719" i="22"/>
  <c r="A718" i="22"/>
  <c r="B718" i="22"/>
  <c r="D719" i="22" l="1"/>
  <c r="E719" i="22"/>
  <c r="F719" i="22" s="1"/>
  <c r="G720" i="22"/>
  <c r="A719" i="22"/>
  <c r="B719" i="22"/>
  <c r="C719" i="22"/>
  <c r="E720" i="22" l="1"/>
  <c r="F720" i="22" s="1"/>
  <c r="G721" i="22"/>
  <c r="A720" i="22"/>
  <c r="B720" i="22"/>
  <c r="C720" i="22"/>
  <c r="D720" i="22"/>
  <c r="G722" i="22" l="1"/>
  <c r="A721" i="22"/>
  <c r="B721" i="22"/>
  <c r="C721" i="22"/>
  <c r="D721" i="22"/>
  <c r="E721" i="22"/>
  <c r="F721" i="22" s="1"/>
  <c r="A722" i="22" l="1"/>
  <c r="B722" i="22"/>
  <c r="C722" i="22"/>
  <c r="D722" i="22"/>
  <c r="E722" i="22"/>
  <c r="F722" i="22" s="1"/>
  <c r="G723" i="22"/>
  <c r="A723" i="22" l="1"/>
  <c r="B723" i="22"/>
  <c r="C723" i="22"/>
  <c r="D723" i="22"/>
  <c r="E723" i="22"/>
  <c r="F723" i="22" s="1"/>
  <c r="G724" i="22"/>
  <c r="A724" i="22" l="1"/>
  <c r="B724" i="22"/>
  <c r="C724" i="22"/>
  <c r="D724" i="22"/>
  <c r="E724" i="22"/>
  <c r="F724" i="22" s="1"/>
  <c r="G725" i="22"/>
  <c r="B725" i="22" l="1"/>
  <c r="C725" i="22"/>
  <c r="D725" i="22"/>
  <c r="E725" i="22"/>
  <c r="F725" i="22" s="1"/>
  <c r="G726" i="22"/>
  <c r="A725" i="22"/>
  <c r="C726" i="22" l="1"/>
  <c r="D726" i="22"/>
  <c r="E726" i="22"/>
  <c r="F726" i="22" s="1"/>
  <c r="G727" i="22"/>
  <c r="A726" i="22"/>
  <c r="B726" i="22"/>
  <c r="D727" i="22" l="1"/>
  <c r="E727" i="22"/>
  <c r="F727" i="22" s="1"/>
  <c r="G728" i="22"/>
  <c r="A727" i="22"/>
  <c r="B727" i="22"/>
  <c r="C727" i="22"/>
  <c r="E728" i="22" l="1"/>
  <c r="F728" i="22" s="1"/>
  <c r="G729" i="22"/>
  <c r="A728" i="22"/>
  <c r="B728" i="22"/>
  <c r="C728" i="22"/>
  <c r="D728" i="22"/>
  <c r="G730" i="22" l="1"/>
  <c r="A729" i="22"/>
  <c r="B729" i="22"/>
  <c r="C729" i="22"/>
  <c r="D729" i="22"/>
  <c r="E729" i="22"/>
  <c r="F729" i="22" s="1"/>
  <c r="A730" i="22" l="1"/>
  <c r="E730" i="22"/>
  <c r="F730" i="22" s="1"/>
  <c r="B730" i="22"/>
  <c r="G731" i="22"/>
  <c r="C730" i="22"/>
  <c r="D730" i="22"/>
  <c r="B731" i="22" l="1"/>
  <c r="G732" i="22"/>
  <c r="A731" i="22"/>
  <c r="C731" i="22"/>
  <c r="D731" i="22"/>
  <c r="E731" i="22"/>
  <c r="F731" i="22" s="1"/>
  <c r="A732" i="22" l="1"/>
  <c r="C732" i="22"/>
  <c r="B732" i="22"/>
  <c r="G733" i="22"/>
  <c r="D732" i="22"/>
  <c r="E732" i="22"/>
  <c r="F732" i="22" s="1"/>
  <c r="B733" i="22" l="1"/>
  <c r="D733" i="22"/>
  <c r="A733" i="22"/>
  <c r="G734" i="22"/>
  <c r="C733" i="22"/>
  <c r="E733" i="22"/>
  <c r="F733" i="22" s="1"/>
  <c r="C734" i="22" l="1"/>
  <c r="E734" i="22"/>
  <c r="F734" i="22" s="1"/>
  <c r="A734" i="22"/>
  <c r="G735" i="22"/>
  <c r="B734" i="22"/>
  <c r="D734" i="22"/>
  <c r="D735" i="22" l="1"/>
  <c r="G736" i="22"/>
  <c r="B735" i="22"/>
  <c r="E735" i="22"/>
  <c r="F735" i="22" s="1"/>
  <c r="A735" i="22"/>
  <c r="C735" i="22"/>
  <c r="E736" i="22" l="1"/>
  <c r="F736" i="22" s="1"/>
  <c r="C736" i="22"/>
  <c r="A736" i="22"/>
  <c r="G737" i="22"/>
  <c r="B736" i="22"/>
  <c r="D736" i="22"/>
  <c r="G738" i="22" l="1"/>
  <c r="D737" i="22"/>
  <c r="C737" i="22"/>
  <c r="E737" i="22"/>
  <c r="F737" i="22" s="1"/>
  <c r="A737" i="22"/>
  <c r="B737" i="22"/>
  <c r="A738" i="22" l="1"/>
  <c r="E738" i="22"/>
  <c r="F738" i="22" s="1"/>
  <c r="B738" i="22"/>
  <c r="G739" i="22"/>
  <c r="C738" i="22"/>
  <c r="D738" i="22"/>
  <c r="B739" i="22" l="1"/>
  <c r="G740" i="22"/>
  <c r="C739" i="22"/>
  <c r="D739" i="22"/>
  <c r="E739" i="22"/>
  <c r="F739" i="22" s="1"/>
  <c r="A739" i="22"/>
  <c r="A740" i="22" l="1"/>
  <c r="C740" i="22"/>
  <c r="B740" i="22"/>
  <c r="G741" i="22"/>
  <c r="D740" i="22"/>
  <c r="E740" i="22"/>
  <c r="F740" i="22" s="1"/>
  <c r="B741" i="22" l="1"/>
  <c r="D741" i="22"/>
  <c r="A741" i="22"/>
  <c r="G742" i="22"/>
  <c r="C741" i="22"/>
  <c r="E741" i="22"/>
  <c r="F741" i="22" s="1"/>
  <c r="C742" i="22" l="1"/>
  <c r="E742" i="22"/>
  <c r="F742" i="22" s="1"/>
  <c r="A742" i="22"/>
  <c r="G743" i="22"/>
  <c r="B742" i="22"/>
  <c r="D742" i="22"/>
  <c r="D743" i="22" l="1"/>
  <c r="G744" i="22"/>
  <c r="B743" i="22"/>
  <c r="A743" i="22"/>
  <c r="C743" i="22"/>
  <c r="E743" i="22"/>
  <c r="F743" i="22" s="1"/>
  <c r="E744" i="22" l="1"/>
  <c r="F744" i="22" s="1"/>
  <c r="C744" i="22"/>
  <c r="A744" i="22"/>
  <c r="G745" i="22"/>
  <c r="B744" i="22"/>
  <c r="D744" i="22"/>
  <c r="G746" i="22" l="1"/>
  <c r="D745" i="22"/>
  <c r="A745" i="22"/>
  <c r="B745" i="22"/>
  <c r="C745" i="22"/>
  <c r="E745" i="22"/>
  <c r="F745" i="22" s="1"/>
  <c r="A746" i="22" l="1"/>
  <c r="E746" i="22"/>
  <c r="F746" i="22" s="1"/>
  <c r="D746" i="22"/>
  <c r="B746" i="22"/>
  <c r="G747" i="22"/>
  <c r="C746" i="22"/>
  <c r="B747" i="22" l="1"/>
  <c r="G748" i="22"/>
  <c r="A747" i="22"/>
  <c r="C747" i="22"/>
  <c r="D747" i="22"/>
  <c r="E747" i="22"/>
  <c r="F747" i="22" s="1"/>
  <c r="A748" i="22" l="1"/>
  <c r="C748" i="22"/>
  <c r="D748" i="22"/>
  <c r="E748" i="22"/>
  <c r="F748" i="22" s="1"/>
  <c r="B748" i="22"/>
  <c r="G749" i="22"/>
  <c r="B749" i="22" l="1"/>
  <c r="D749" i="22"/>
  <c r="A749" i="22"/>
  <c r="G750" i="22"/>
  <c r="C749" i="22"/>
  <c r="E749" i="22"/>
  <c r="F749" i="22" s="1"/>
  <c r="C750" i="22" l="1"/>
  <c r="E750" i="22"/>
  <c r="F750" i="22" s="1"/>
  <c r="A750" i="22"/>
  <c r="B750" i="22"/>
  <c r="D750" i="22"/>
  <c r="G751" i="22"/>
  <c r="D751" i="22" l="1"/>
  <c r="G752" i="22"/>
  <c r="B751" i="22"/>
  <c r="A751" i="22"/>
  <c r="C751" i="22"/>
  <c r="E751" i="22"/>
  <c r="F751" i="22" s="1"/>
  <c r="E752" i="22" l="1"/>
  <c r="F752" i="22" s="1"/>
  <c r="C752" i="22"/>
  <c r="A752" i="22"/>
  <c r="G753" i="22"/>
  <c r="B752" i="22"/>
  <c r="D752" i="22"/>
  <c r="G754" i="22" l="1"/>
  <c r="D753" i="22"/>
  <c r="A753" i="22"/>
  <c r="B753" i="22"/>
  <c r="C753" i="22"/>
  <c r="E753" i="22"/>
  <c r="F753" i="22" s="1"/>
  <c r="A754" i="22" l="1"/>
  <c r="E754" i="22"/>
  <c r="F754" i="22" s="1"/>
  <c r="B754" i="22"/>
  <c r="G755" i="22"/>
  <c r="C754" i="22"/>
  <c r="D754" i="22"/>
  <c r="B755" i="22" l="1"/>
  <c r="G756" i="22"/>
  <c r="E755" i="22"/>
  <c r="F755" i="22" s="1"/>
  <c r="A755" i="22"/>
  <c r="C755" i="22"/>
  <c r="D755" i="22"/>
  <c r="A756" i="22" l="1"/>
  <c r="C756" i="22"/>
  <c r="B756" i="22"/>
  <c r="G757" i="22"/>
  <c r="D756" i="22"/>
  <c r="E756" i="22"/>
  <c r="F756" i="22" s="1"/>
  <c r="B757" i="22" l="1"/>
  <c r="D757" i="22"/>
  <c r="E757" i="22"/>
  <c r="F757" i="22" s="1"/>
  <c r="A757" i="22"/>
  <c r="G758" i="22"/>
  <c r="C757" i="22"/>
  <c r="C758" i="22" l="1"/>
  <c r="E758" i="22"/>
  <c r="F758" i="22" s="1"/>
  <c r="A758" i="22"/>
  <c r="G759" i="22"/>
  <c r="B758" i="22"/>
  <c r="D758" i="22"/>
  <c r="D759" i="22" l="1"/>
  <c r="G760" i="22"/>
  <c r="B759" i="22"/>
  <c r="C759" i="22"/>
  <c r="E759" i="22"/>
  <c r="F759" i="22" s="1"/>
  <c r="A759" i="22"/>
  <c r="E760" i="22" l="1"/>
  <c r="F760" i="22" s="1"/>
  <c r="C760" i="22"/>
  <c r="A760" i="22"/>
  <c r="G761" i="22"/>
  <c r="B760" i="22"/>
  <c r="D760" i="22"/>
  <c r="G762" i="22" l="1"/>
  <c r="D761" i="22"/>
  <c r="B761" i="22"/>
  <c r="C761" i="22"/>
  <c r="E761" i="22"/>
  <c r="F761" i="22" s="1"/>
  <c r="A761" i="22"/>
  <c r="A762" i="22" l="1"/>
  <c r="E762" i="22"/>
  <c r="F762" i="22" s="1"/>
  <c r="B762" i="22"/>
  <c r="G763" i="22"/>
  <c r="C762" i="22"/>
  <c r="D762" i="22"/>
  <c r="B763" i="22" l="1"/>
  <c r="G764" i="22"/>
  <c r="A763" i="22"/>
  <c r="C763" i="22"/>
  <c r="D763" i="22"/>
  <c r="E763" i="22"/>
  <c r="F763" i="22" s="1"/>
  <c r="A764" i="22" l="1"/>
  <c r="C764" i="22"/>
  <c r="B764" i="22"/>
  <c r="G765" i="22"/>
  <c r="D764" i="22"/>
  <c r="E764" i="22"/>
  <c r="F764" i="22" s="1"/>
  <c r="B765" i="22" l="1"/>
  <c r="D765" i="22"/>
  <c r="A765" i="22"/>
  <c r="G766" i="22"/>
  <c r="C765" i="22"/>
  <c r="E765" i="22"/>
  <c r="F765" i="22" s="1"/>
  <c r="C766" i="22" l="1"/>
  <c r="E766" i="22"/>
  <c r="F766" i="22" s="1"/>
  <c r="A766" i="22"/>
  <c r="G767" i="22"/>
  <c r="B766" i="22"/>
  <c r="D766" i="22"/>
  <c r="D767" i="22" l="1"/>
  <c r="G768" i="22"/>
  <c r="B767" i="22"/>
  <c r="A767" i="22"/>
  <c r="C767" i="22"/>
  <c r="E767" i="22"/>
  <c r="F767" i="22" s="1"/>
  <c r="E768" i="22" l="1"/>
  <c r="F768" i="22" s="1"/>
  <c r="C768" i="22"/>
  <c r="D768" i="22"/>
  <c r="A768" i="22"/>
  <c r="G769" i="22"/>
  <c r="B768" i="22"/>
  <c r="G770" i="22" l="1"/>
  <c r="D769" i="22"/>
  <c r="A769" i="22"/>
  <c r="B769" i="22"/>
  <c r="C769" i="22"/>
  <c r="E769" i="22"/>
  <c r="F769" i="22" s="1"/>
  <c r="A770" i="22" l="1"/>
  <c r="E770" i="22"/>
  <c r="F770" i="22" s="1"/>
  <c r="C770" i="22"/>
  <c r="D770" i="22"/>
  <c r="B770" i="22"/>
  <c r="G771" i="22"/>
  <c r="B771" i="22" l="1"/>
  <c r="G772" i="22"/>
  <c r="A771" i="22"/>
  <c r="C771" i="22"/>
  <c r="D771" i="22"/>
  <c r="E771" i="22"/>
  <c r="F771" i="22" s="1"/>
  <c r="A772" i="22" l="1"/>
  <c r="C772" i="22"/>
  <c r="B772" i="22"/>
  <c r="G773" i="22"/>
  <c r="D772" i="22"/>
  <c r="E772" i="22"/>
  <c r="F772" i="22" s="1"/>
  <c r="B773" i="22" l="1"/>
  <c r="D773" i="22"/>
  <c r="A773" i="22"/>
  <c r="G774" i="22"/>
  <c r="C773" i="22"/>
  <c r="E773" i="22"/>
  <c r="F773" i="22" s="1"/>
  <c r="C774" i="22" l="1"/>
  <c r="E774" i="22"/>
  <c r="F774" i="22" s="1"/>
  <c r="A774" i="22"/>
  <c r="G775" i="22"/>
  <c r="B774" i="22"/>
  <c r="D774" i="22"/>
  <c r="D775" i="22" l="1"/>
  <c r="G776" i="22"/>
  <c r="B775" i="22"/>
  <c r="A775" i="22"/>
  <c r="C775" i="22"/>
  <c r="E775" i="22"/>
  <c r="F775" i="22" s="1"/>
  <c r="E776" i="22" l="1"/>
  <c r="F776" i="22" s="1"/>
  <c r="C776" i="22"/>
  <c r="A776" i="22"/>
  <c r="G777" i="22"/>
  <c r="D776" i="22"/>
  <c r="B776" i="22"/>
  <c r="G778" i="22" l="1"/>
  <c r="D777" i="22"/>
  <c r="E777" i="22"/>
  <c r="F777" i="22" s="1"/>
  <c r="A777" i="22"/>
  <c r="B777" i="22"/>
  <c r="C777" i="22"/>
  <c r="A778" i="22" l="1"/>
  <c r="E778" i="22"/>
  <c r="F778" i="22" s="1"/>
  <c r="B778" i="22"/>
  <c r="G779" i="22"/>
  <c r="C778" i="22"/>
  <c r="D778" i="22"/>
  <c r="B779" i="22" l="1"/>
  <c r="G780" i="22"/>
  <c r="D779" i="22"/>
  <c r="E779" i="22"/>
  <c r="F779" i="22" s="1"/>
  <c r="A779" i="22"/>
  <c r="C779" i="22"/>
  <c r="A780" i="22" l="1"/>
  <c r="C780" i="22"/>
  <c r="G781" i="22"/>
  <c r="B780" i="22"/>
  <c r="D780" i="22"/>
  <c r="E780" i="22"/>
  <c r="F780" i="22" s="1"/>
  <c r="B781" i="22" l="1"/>
  <c r="D781" i="22"/>
  <c r="C781" i="22"/>
  <c r="E781" i="22"/>
  <c r="F781" i="22" s="1"/>
  <c r="A781" i="22"/>
  <c r="G782" i="22"/>
  <c r="C782" i="22" l="1"/>
  <c r="E782" i="22"/>
  <c r="F782" i="22" s="1"/>
  <c r="A782" i="22"/>
  <c r="G783" i="22"/>
  <c r="B782" i="22"/>
  <c r="D782" i="22"/>
  <c r="D783" i="22" l="1"/>
  <c r="G784" i="22"/>
  <c r="B783" i="22"/>
  <c r="A783" i="22"/>
  <c r="C783" i="22"/>
  <c r="E783" i="22"/>
  <c r="F783" i="22" s="1"/>
  <c r="E784" i="22" l="1"/>
  <c r="F784" i="22" s="1"/>
  <c r="C784" i="22"/>
  <c r="A784" i="22"/>
  <c r="G785" i="22"/>
  <c r="B784" i="22"/>
  <c r="D784" i="22"/>
  <c r="G786" i="22" l="1"/>
  <c r="D785" i="22"/>
  <c r="A785" i="22"/>
  <c r="B785" i="22"/>
  <c r="C785" i="22"/>
  <c r="E785" i="22"/>
  <c r="F785" i="22" s="1"/>
  <c r="A786" i="22" l="1"/>
  <c r="E786" i="22"/>
  <c r="F786" i="22" s="1"/>
  <c r="B786" i="22"/>
  <c r="G787" i="22"/>
  <c r="C786" i="22"/>
  <c r="D786" i="22"/>
  <c r="E872" i="46" l="1"/>
  <c r="B787" i="22"/>
  <c r="G788" i="22"/>
  <c r="A787" i="22"/>
  <c r="C787" i="22"/>
  <c r="D787" i="22"/>
  <c r="E787" i="22"/>
  <c r="F787" i="22" s="1"/>
  <c r="F872" i="46" l="1"/>
  <c r="F873" i="46" s="1"/>
  <c r="R7" i="46" s="1"/>
  <c r="O7" i="46"/>
  <c r="A788" i="22"/>
  <c r="C788" i="22"/>
  <c r="E788" i="22"/>
  <c r="F788" i="22" s="1"/>
  <c r="B788" i="22"/>
  <c r="G789" i="22"/>
  <c r="D788" i="22"/>
  <c r="E873" i="46" l="1"/>
  <c r="Q7" i="46" s="1"/>
  <c r="P7" i="46"/>
  <c r="B789" i="22"/>
  <c r="D789" i="22"/>
  <c r="A789" i="22"/>
  <c r="G790" i="22"/>
  <c r="C789" i="22"/>
  <c r="E789" i="22"/>
  <c r="F789" i="22" s="1"/>
  <c r="C790" i="22" l="1"/>
  <c r="E790" i="22"/>
  <c r="F790" i="22" s="1"/>
  <c r="A790" i="22"/>
  <c r="D790" i="22"/>
  <c r="G791" i="22"/>
  <c r="B790" i="22"/>
  <c r="D791" i="22" l="1"/>
  <c r="G792" i="22"/>
  <c r="B791" i="22"/>
  <c r="A791" i="22"/>
  <c r="C791" i="22"/>
  <c r="E791" i="22"/>
  <c r="F791" i="22" s="1"/>
  <c r="E792" i="22" l="1"/>
  <c r="F792" i="22" s="1"/>
  <c r="C792" i="22"/>
  <c r="B792" i="22"/>
  <c r="D792" i="22"/>
  <c r="A792" i="22"/>
  <c r="G793" i="22"/>
  <c r="G794" i="22" l="1"/>
  <c r="D793" i="22"/>
  <c r="A793" i="22"/>
  <c r="B793" i="22"/>
  <c r="C793" i="22"/>
  <c r="E793" i="22"/>
  <c r="F793" i="22" s="1"/>
  <c r="A794" i="22" l="1"/>
  <c r="E794" i="22"/>
  <c r="F794" i="22" s="1"/>
  <c r="B794" i="22"/>
  <c r="G795" i="22"/>
  <c r="C794" i="22"/>
  <c r="D794" i="22"/>
  <c r="B795" i="22" l="1"/>
  <c r="G796" i="22"/>
  <c r="A795" i="22"/>
  <c r="C795" i="22"/>
  <c r="D795" i="22"/>
  <c r="E795" i="22"/>
  <c r="F795" i="22" s="1"/>
  <c r="A796" i="22" l="1"/>
  <c r="C796" i="22"/>
  <c r="B796" i="22"/>
  <c r="G797" i="22"/>
  <c r="D796" i="22"/>
  <c r="E796" i="22"/>
  <c r="F796" i="22" s="1"/>
  <c r="B797" i="22" l="1"/>
  <c r="D797" i="22"/>
  <c r="A797" i="22"/>
  <c r="G798" i="22"/>
  <c r="C797" i="22"/>
  <c r="E797" i="22"/>
  <c r="F797" i="22" s="1"/>
  <c r="C798" i="22" l="1"/>
  <c r="E798" i="22"/>
  <c r="F798" i="22" s="1"/>
  <c r="A798" i="22"/>
  <c r="G799" i="22"/>
  <c r="B798" i="22"/>
  <c r="D798" i="22"/>
  <c r="D799" i="22" l="1"/>
  <c r="G800" i="22"/>
  <c r="B799" i="22"/>
  <c r="E799" i="22"/>
  <c r="F799" i="22" s="1"/>
  <c r="A799" i="22"/>
  <c r="C799" i="22"/>
  <c r="E800" i="22" l="1"/>
  <c r="F800" i="22" s="1"/>
  <c r="C800" i="22"/>
  <c r="A800" i="22"/>
  <c r="G801" i="22"/>
  <c r="B800" i="22"/>
  <c r="D800" i="22"/>
  <c r="G802" i="22" l="1"/>
  <c r="D801" i="22"/>
  <c r="C801" i="22"/>
  <c r="E801" i="22"/>
  <c r="F801" i="22" s="1"/>
  <c r="A801" i="22"/>
  <c r="B801" i="22"/>
  <c r="A802" i="22" l="1"/>
  <c r="E802" i="22"/>
  <c r="F802" i="22" s="1"/>
  <c r="G803" i="22"/>
  <c r="B802" i="22"/>
  <c r="C802" i="22"/>
  <c r="D802" i="22"/>
  <c r="B803" i="22" l="1"/>
  <c r="G804" i="22"/>
  <c r="C803" i="22"/>
  <c r="D803" i="22"/>
  <c r="E803" i="22"/>
  <c r="F803" i="22" s="1"/>
  <c r="A803" i="22"/>
  <c r="A804" i="22" l="1"/>
  <c r="C804" i="22"/>
  <c r="B804" i="22"/>
  <c r="D804" i="22"/>
  <c r="G805" i="22"/>
  <c r="E804" i="22"/>
  <c r="F804" i="22" s="1"/>
  <c r="D805" i="22" l="1"/>
  <c r="A805" i="22"/>
  <c r="E805" i="22"/>
  <c r="F805" i="22" s="1"/>
  <c r="B805" i="22"/>
  <c r="C805" i="22"/>
  <c r="G806" i="22"/>
  <c r="E806" i="22" l="1"/>
  <c r="F806" i="22" s="1"/>
  <c r="A806" i="22"/>
  <c r="D806" i="22"/>
  <c r="B806" i="22"/>
  <c r="C806" i="22"/>
  <c r="G807" i="22"/>
  <c r="G808" i="22" l="1"/>
  <c r="B807" i="22"/>
  <c r="A807" i="22"/>
  <c r="C807" i="22"/>
  <c r="D807" i="22"/>
  <c r="E807" i="22"/>
  <c r="F807" i="22" s="1"/>
  <c r="C808" i="22" l="1"/>
  <c r="A808" i="22"/>
  <c r="B808" i="22"/>
  <c r="D808" i="22"/>
  <c r="G809" i="22"/>
  <c r="E808" i="22"/>
  <c r="F808" i="22" s="1"/>
  <c r="D809" i="22" l="1"/>
  <c r="E809" i="22"/>
  <c r="F809" i="22" s="1"/>
  <c r="A809" i="22"/>
  <c r="B809" i="22"/>
  <c r="C809" i="22"/>
  <c r="G810" i="22"/>
  <c r="A810" i="22" l="1"/>
  <c r="E810" i="22"/>
  <c r="F810" i="22" s="1"/>
  <c r="B810" i="22"/>
  <c r="C810" i="22"/>
  <c r="G811" i="22"/>
  <c r="D810" i="22"/>
  <c r="B811" i="22" l="1"/>
  <c r="G812" i="22"/>
  <c r="A811" i="22"/>
  <c r="C811" i="22"/>
  <c r="D811" i="22"/>
  <c r="E811" i="22"/>
  <c r="F811" i="22" s="1"/>
  <c r="C812" i="22" l="1"/>
  <c r="E812" i="22"/>
  <c r="F812" i="22" s="1"/>
  <c r="A812" i="22"/>
  <c r="B812" i="22"/>
  <c r="D812" i="22"/>
  <c r="G813" i="22"/>
  <c r="D813" i="22" l="1"/>
  <c r="A813" i="22"/>
  <c r="B813" i="22"/>
  <c r="C813" i="22"/>
  <c r="G814" i="22"/>
  <c r="E813" i="22"/>
  <c r="F813" i="22" s="1"/>
  <c r="E814" i="22" l="1"/>
  <c r="F814" i="22" s="1"/>
  <c r="A814" i="22"/>
  <c r="B814" i="22"/>
  <c r="C814" i="22"/>
  <c r="G815" i="22"/>
  <c r="D814" i="22"/>
  <c r="G816" i="22" l="1"/>
  <c r="B815" i="22"/>
  <c r="E815" i="22"/>
  <c r="F815" i="22" s="1"/>
  <c r="A815" i="22"/>
  <c r="C815" i="22"/>
  <c r="D815" i="22"/>
  <c r="C816" i="22" l="1"/>
  <c r="B816" i="22"/>
  <c r="A816" i="22"/>
  <c r="D816" i="22"/>
  <c r="G817" i="22"/>
  <c r="E816" i="22"/>
  <c r="F816" i="22" s="1"/>
  <c r="D817" i="22" l="1"/>
  <c r="B817" i="22"/>
  <c r="C817" i="22"/>
  <c r="G818" i="22"/>
  <c r="E817" i="22"/>
  <c r="F817" i="22" s="1"/>
  <c r="A817" i="22"/>
  <c r="A818" i="22" l="1"/>
  <c r="E818" i="22"/>
  <c r="F818" i="22" s="1"/>
  <c r="B818" i="22"/>
  <c r="C818" i="22"/>
  <c r="G819" i="22"/>
  <c r="D818" i="22"/>
  <c r="B819" i="22" l="1"/>
  <c r="G820" i="22"/>
  <c r="C819" i="22"/>
  <c r="A819" i="22"/>
  <c r="D819" i="22"/>
  <c r="E819" i="22"/>
  <c r="F819" i="22" s="1"/>
  <c r="C820" i="22" l="1"/>
  <c r="B820" i="22"/>
  <c r="D820" i="22"/>
  <c r="G821" i="22"/>
  <c r="E820" i="22"/>
  <c r="F820" i="22" s="1"/>
  <c r="A820" i="22"/>
  <c r="D821" i="22" l="1"/>
  <c r="A821" i="22"/>
  <c r="B821" i="22"/>
  <c r="C821" i="22"/>
  <c r="G822" i="22"/>
  <c r="E821" i="22"/>
  <c r="F821" i="22" s="1"/>
  <c r="E822" i="22" l="1"/>
  <c r="F822" i="22" s="1"/>
  <c r="A822" i="22"/>
  <c r="B822" i="22"/>
  <c r="C822" i="22"/>
  <c r="G823" i="22"/>
  <c r="D822" i="22"/>
  <c r="G824" i="22" l="1"/>
  <c r="B823" i="22"/>
  <c r="C823" i="22"/>
  <c r="D823" i="22"/>
  <c r="E823" i="22"/>
  <c r="F823" i="22" s="1"/>
  <c r="A823" i="22"/>
  <c r="C824" i="22" l="1"/>
  <c r="A824" i="22"/>
  <c r="B824" i="22"/>
  <c r="D824" i="22"/>
  <c r="G825" i="22"/>
  <c r="E824" i="22"/>
  <c r="F824" i="22" s="1"/>
  <c r="D825" i="22" l="1"/>
  <c r="C825" i="22"/>
  <c r="A825" i="22"/>
  <c r="G826" i="22"/>
  <c r="B825" i="22"/>
  <c r="E825" i="22"/>
  <c r="F825" i="22" s="1"/>
  <c r="A826" i="22" l="1"/>
  <c r="E826" i="22"/>
  <c r="F826" i="22" s="1"/>
  <c r="C826" i="22"/>
  <c r="G827" i="22"/>
  <c r="D826" i="22"/>
  <c r="B826" i="22"/>
  <c r="B827" i="22" l="1"/>
  <c r="G828" i="22"/>
  <c r="A827" i="22"/>
  <c r="C827" i="22"/>
  <c r="D827" i="22"/>
  <c r="E827" i="22"/>
  <c r="F827" i="22" s="1"/>
  <c r="C828" i="22" l="1"/>
  <c r="E828" i="22"/>
  <c r="F828" i="22" s="1"/>
  <c r="A828" i="22"/>
  <c r="B828" i="22"/>
  <c r="D828" i="22"/>
  <c r="G829" i="22"/>
  <c r="D829" i="22" l="1"/>
  <c r="C829" i="22"/>
  <c r="G830" i="22"/>
  <c r="E829" i="22"/>
  <c r="F829" i="22" s="1"/>
  <c r="A829" i="22"/>
  <c r="B829" i="22"/>
  <c r="E830" i="22" l="1"/>
  <c r="F830" i="22" s="1"/>
  <c r="A830" i="22"/>
  <c r="B830" i="22"/>
  <c r="C830" i="22"/>
  <c r="G831" i="22"/>
  <c r="D830" i="22"/>
  <c r="G832" i="22" l="1"/>
  <c r="B831" i="22"/>
  <c r="D831" i="22"/>
  <c r="A831" i="22"/>
  <c r="E831" i="22"/>
  <c r="F831" i="22" s="1"/>
  <c r="C831" i="22"/>
  <c r="C832" i="22" l="1"/>
  <c r="D832" i="22"/>
  <c r="G833" i="22"/>
  <c r="E832" i="22"/>
  <c r="F832" i="22" s="1"/>
  <c r="A832" i="22"/>
  <c r="B832" i="22"/>
  <c r="D833" i="22" l="1"/>
  <c r="A833" i="22"/>
  <c r="B833" i="22"/>
  <c r="C833" i="22"/>
  <c r="G834" i="22"/>
  <c r="E833" i="22"/>
  <c r="F833" i="22" s="1"/>
  <c r="A834" i="22" l="1"/>
  <c r="E834" i="22"/>
  <c r="F834" i="22" s="1"/>
  <c r="B834" i="22"/>
  <c r="D834" i="22"/>
  <c r="C834" i="22"/>
  <c r="G835" i="22"/>
  <c r="B835" i="22" l="1"/>
  <c r="G836" i="22"/>
  <c r="D835" i="22"/>
  <c r="E835" i="22"/>
  <c r="F835" i="22" s="1"/>
  <c r="A835" i="22"/>
  <c r="C835" i="22"/>
  <c r="C836" i="22" l="1"/>
  <c r="A836" i="22"/>
  <c r="B836" i="22"/>
  <c r="D836" i="22"/>
  <c r="G837" i="22"/>
  <c r="E836" i="22"/>
  <c r="F836" i="22" s="1"/>
  <c r="D837" i="22" l="1"/>
  <c r="A837" i="22"/>
  <c r="E837" i="22"/>
  <c r="F837" i="22" s="1"/>
  <c r="B837" i="22"/>
  <c r="C837" i="22"/>
  <c r="G838" i="22"/>
  <c r="E838" i="22" l="1"/>
  <c r="F838" i="22" s="1"/>
  <c r="A838" i="22"/>
  <c r="D838" i="22"/>
  <c r="B838" i="22"/>
  <c r="C838" i="22"/>
  <c r="G839" i="22"/>
  <c r="G840" i="22" l="1"/>
  <c r="B839" i="22"/>
  <c r="A839" i="22"/>
  <c r="C839" i="22"/>
  <c r="D839" i="22"/>
  <c r="E839" i="22"/>
  <c r="F839" i="22" s="1"/>
  <c r="C840" i="22" l="1"/>
  <c r="A840" i="22"/>
  <c r="B840" i="22"/>
  <c r="D840" i="22"/>
  <c r="G841" i="22"/>
  <c r="E840" i="22"/>
  <c r="F840" i="22" s="1"/>
  <c r="D841" i="22" l="1"/>
  <c r="E841" i="22"/>
  <c r="F841" i="22" s="1"/>
  <c r="A841" i="22"/>
  <c r="B841" i="22"/>
  <c r="C841" i="22"/>
  <c r="G842" i="22"/>
  <c r="A842" i="22" l="1"/>
  <c r="E842" i="22"/>
  <c r="F842" i="22" s="1"/>
  <c r="B842" i="22"/>
  <c r="C842" i="22"/>
  <c r="G843" i="22"/>
  <c r="D842" i="22"/>
  <c r="B843" i="22" l="1"/>
  <c r="G844" i="22"/>
  <c r="A843" i="22"/>
  <c r="C843" i="22"/>
  <c r="E843" i="22"/>
  <c r="F843" i="22" s="1"/>
  <c r="D843" i="22"/>
  <c r="C844" i="22" l="1"/>
  <c r="E844" i="22"/>
  <c r="F844" i="22" s="1"/>
  <c r="A844" i="22"/>
  <c r="B844" i="22"/>
  <c r="D844" i="22"/>
  <c r="G845" i="22"/>
  <c r="D845" i="22" l="1"/>
  <c r="B845" i="22"/>
  <c r="G846" i="22"/>
  <c r="A845" i="22"/>
  <c r="C845" i="22"/>
  <c r="E845" i="22"/>
  <c r="F845" i="22" s="1"/>
  <c r="E846" i="22" l="1"/>
  <c r="F846" i="22" s="1"/>
  <c r="A846" i="22"/>
  <c r="B846" i="22"/>
  <c r="C846" i="22"/>
  <c r="G847" i="22"/>
  <c r="D846" i="22"/>
  <c r="G848" i="22" l="1"/>
  <c r="B847" i="22"/>
  <c r="E847" i="22"/>
  <c r="F847" i="22" s="1"/>
  <c r="A847" i="22"/>
  <c r="C847" i="22"/>
  <c r="D847" i="22"/>
  <c r="C848" i="22" l="1"/>
  <c r="A848" i="22"/>
  <c r="B848" i="22"/>
  <c r="G849" i="22"/>
  <c r="D848" i="22"/>
  <c r="E848" i="22"/>
  <c r="F848" i="22" s="1"/>
  <c r="D849" i="22" l="1"/>
  <c r="B849" i="22"/>
  <c r="C849" i="22"/>
  <c r="G850" i="22"/>
  <c r="E849" i="22"/>
  <c r="F849" i="22" s="1"/>
  <c r="A849" i="22"/>
  <c r="A850" i="22" l="1"/>
  <c r="E850" i="22"/>
  <c r="F850" i="22" s="1"/>
  <c r="B850" i="22"/>
  <c r="C850" i="22"/>
  <c r="G851" i="22"/>
  <c r="D850" i="22"/>
  <c r="B851" i="22" l="1"/>
  <c r="G852" i="22"/>
  <c r="C851" i="22"/>
  <c r="A851" i="22"/>
  <c r="D851" i="22"/>
  <c r="E851" i="22"/>
  <c r="F851" i="22" s="1"/>
  <c r="C852" i="22" l="1"/>
  <c r="B852" i="22"/>
  <c r="G853" i="22"/>
  <c r="D852" i="22"/>
  <c r="E852" i="22"/>
  <c r="F852" i="22" s="1"/>
  <c r="A852" i="22"/>
  <c r="D853" i="22" l="1"/>
  <c r="A853" i="22"/>
  <c r="B853" i="22"/>
  <c r="C853" i="22"/>
  <c r="G854" i="22"/>
  <c r="E853" i="22"/>
  <c r="F853" i="22" s="1"/>
  <c r="E854" i="22" l="1"/>
  <c r="F854" i="22" s="1"/>
  <c r="A854" i="22"/>
  <c r="G855" i="22"/>
  <c r="B854" i="22"/>
  <c r="C854" i="22"/>
  <c r="D854" i="22"/>
  <c r="G856" i="22" l="1"/>
  <c r="B855" i="22"/>
  <c r="C855" i="22"/>
  <c r="D855" i="22"/>
  <c r="E855" i="22"/>
  <c r="F855" i="22" s="1"/>
  <c r="A855" i="22"/>
  <c r="C856" i="22" l="1"/>
  <c r="A856" i="22"/>
  <c r="B856" i="22"/>
  <c r="D856" i="22"/>
  <c r="G857" i="22"/>
  <c r="E856" i="22"/>
  <c r="F856" i="22" s="1"/>
  <c r="D857" i="22" l="1"/>
  <c r="G858" i="22"/>
  <c r="A857" i="22"/>
  <c r="B857" i="22"/>
  <c r="C857" i="22"/>
  <c r="E857" i="22"/>
  <c r="F857" i="22" s="1"/>
  <c r="A858" i="22" l="1"/>
  <c r="E858" i="22"/>
  <c r="F858" i="22" s="1"/>
  <c r="C858" i="22"/>
  <c r="G859" i="22"/>
  <c r="D858" i="22"/>
  <c r="B858" i="22"/>
  <c r="B859" i="22" l="1"/>
  <c r="G860" i="22"/>
  <c r="A859" i="22"/>
  <c r="C859" i="22"/>
  <c r="D859" i="22"/>
  <c r="E859" i="22"/>
  <c r="F859" i="22" s="1"/>
  <c r="C860" i="22" l="1"/>
  <c r="A860" i="22"/>
  <c r="D860" i="22"/>
  <c r="B860" i="22"/>
  <c r="G861" i="22"/>
  <c r="E860" i="22"/>
  <c r="F860" i="22" s="1"/>
  <c r="D861" i="22" l="1"/>
  <c r="C861" i="22"/>
  <c r="G862" i="22"/>
  <c r="E861" i="22"/>
  <c r="F861" i="22" s="1"/>
  <c r="A861" i="22"/>
  <c r="B861" i="22"/>
  <c r="E862" i="22" l="1"/>
  <c r="F862" i="22" s="1"/>
  <c r="A862" i="22"/>
  <c r="B862" i="22"/>
  <c r="C862" i="22"/>
  <c r="G863" i="22"/>
  <c r="D862" i="22"/>
  <c r="G864" i="22" l="1"/>
  <c r="B863" i="22"/>
  <c r="A863" i="22"/>
  <c r="D863" i="22"/>
  <c r="C863" i="22"/>
  <c r="E863" i="22"/>
  <c r="F863" i="22" s="1"/>
  <c r="C864" i="22" l="1"/>
  <c r="D864" i="22"/>
  <c r="G865" i="22"/>
  <c r="E864" i="22"/>
  <c r="F864" i="22" s="1"/>
  <c r="A864" i="22"/>
  <c r="B864" i="22"/>
  <c r="D865" i="22" l="1"/>
  <c r="A865" i="22"/>
  <c r="B865" i="22"/>
  <c r="C865" i="22"/>
  <c r="G866" i="22"/>
  <c r="E865" i="22"/>
  <c r="F865" i="22" s="1"/>
  <c r="A866" i="22" l="1"/>
  <c r="E866" i="22"/>
  <c r="F866" i="22" s="1"/>
  <c r="B866" i="22"/>
  <c r="C866" i="22"/>
  <c r="D866" i="22"/>
  <c r="G867" i="22"/>
  <c r="C867" i="22" l="1"/>
  <c r="D867" i="22"/>
  <c r="E867" i="22"/>
  <c r="F867" i="22" s="1"/>
  <c r="G868" i="22"/>
  <c r="B867" i="22"/>
  <c r="A867" i="22"/>
  <c r="D868" i="22" l="1"/>
  <c r="E868" i="22"/>
  <c r="F868" i="22" s="1"/>
  <c r="G869" i="22"/>
  <c r="A868" i="22"/>
  <c r="B868" i="22"/>
  <c r="C868" i="22"/>
  <c r="E869" i="22" l="1"/>
  <c r="F869" i="22" s="1"/>
  <c r="G870" i="22"/>
  <c r="A869" i="22"/>
  <c r="B869" i="22"/>
  <c r="D869" i="22"/>
  <c r="C869" i="22"/>
  <c r="G871" i="22" l="1"/>
  <c r="B870" i="22"/>
  <c r="A870" i="22"/>
  <c r="C870" i="22"/>
  <c r="D870" i="22"/>
  <c r="E870" i="22"/>
  <c r="F870" i="22" s="1"/>
  <c r="A871" i="22" l="1"/>
  <c r="B871" i="22"/>
  <c r="C871" i="22"/>
  <c r="D871" i="22"/>
  <c r="E871" i="22"/>
  <c r="E872" i="22" s="1"/>
  <c r="O7" i="22" s="1"/>
  <c r="F871" i="22" l="1"/>
  <c r="F872" i="22" s="1"/>
  <c r="F873" i="22" l="1"/>
  <c r="R7" i="22" s="1"/>
  <c r="P7" i="22"/>
  <c r="E873" i="22"/>
  <c r="Q7" i="22" s="1"/>
  <c r="G30" i="8" l="1"/>
  <c r="G63" i="8"/>
  <c r="G64" i="8"/>
  <c r="G45" i="8"/>
  <c r="G15" i="8"/>
  <c r="G76" i="8"/>
  <c r="G23" i="8"/>
  <c r="G80" i="8"/>
  <c r="G103" i="8"/>
  <c r="G65" i="8"/>
  <c r="G79" i="8"/>
  <c r="G62" i="8"/>
  <c r="G67" i="8"/>
  <c r="G77" i="8"/>
  <c r="G19" i="8"/>
  <c r="G31" i="8"/>
  <c r="G89" i="8"/>
  <c r="G88" i="8"/>
  <c r="G72" i="8"/>
  <c r="G75" i="8"/>
  <c r="G98" i="8"/>
  <c r="G99" i="8"/>
  <c r="G14" i="8"/>
  <c r="G29" i="8"/>
  <c r="G55" i="8"/>
  <c r="G48" i="8"/>
  <c r="G85" i="8"/>
  <c r="G61" i="8"/>
  <c r="G81" i="8"/>
  <c r="G50" i="8"/>
  <c r="G66" i="8"/>
  <c r="G84" i="8"/>
  <c r="G78" i="8"/>
  <c r="G56" i="8"/>
  <c r="G101" i="8"/>
  <c r="G100" i="8"/>
  <c r="G11" i="8"/>
  <c r="G38" i="8"/>
  <c r="G68" i="8"/>
  <c r="G114" i="8"/>
  <c r="G49" i="8"/>
  <c r="G97" i="8"/>
  <c r="G92" i="8"/>
  <c r="G33" i="8"/>
  <c r="G40" i="8"/>
  <c r="G41" i="8"/>
  <c r="G39" i="8"/>
  <c r="G91" i="8"/>
  <c r="G52" i="8"/>
  <c r="G51" i="8"/>
  <c r="G90" i="8"/>
  <c r="G26" i="8"/>
  <c r="G16" i="8"/>
  <c r="G69" i="8"/>
  <c r="G36" i="8"/>
  <c r="G37" i="8"/>
  <c r="G44" i="8"/>
  <c r="G71" i="8"/>
  <c r="G28" i="8"/>
  <c r="G25" i="8"/>
  <c r="G87" i="8"/>
  <c r="G113" i="8"/>
  <c r="G18" i="8"/>
  <c r="G13" i="8"/>
  <c r="G47" i="8"/>
  <c r="G32" i="8"/>
  <c r="G74" i="8"/>
  <c r="G54" i="8"/>
  <c r="G43" i="8"/>
  <c r="G83" i="8"/>
  <c r="G35" i="8"/>
  <c r="G60" i="8"/>
  <c r="G57" i="8"/>
  <c r="G22" i="8"/>
  <c r="G94" i="8"/>
  <c r="K26" i="7"/>
  <c r="G105" i="8"/>
  <c r="G10" i="8"/>
  <c r="I10" i="8" s="1"/>
  <c r="J20" i="42" l="1"/>
  <c r="J117" i="42" s="1"/>
  <c r="J20" i="44"/>
  <c r="J117" i="44" s="1"/>
  <c r="I57" i="8"/>
  <c r="J69" i="8"/>
  <c r="I51" i="8"/>
  <c r="I41" i="8"/>
  <c r="AE10" i="6" s="1"/>
  <c r="J11" i="8"/>
  <c r="J81" i="8"/>
  <c r="I55" i="8"/>
  <c r="J98" i="8"/>
  <c r="J88" i="8"/>
  <c r="J77" i="8"/>
  <c r="I65" i="8"/>
  <c r="I76" i="8"/>
  <c r="I63" i="8"/>
  <c r="J22" i="8"/>
  <c r="I16" i="8"/>
  <c r="J40" i="8"/>
  <c r="I68" i="8"/>
  <c r="J100" i="8"/>
  <c r="I61" i="8"/>
  <c r="J29" i="8"/>
  <c r="J75" i="8"/>
  <c r="I89" i="8"/>
  <c r="J67" i="8"/>
  <c r="I30" i="8"/>
  <c r="I60" i="8"/>
  <c r="J74" i="8"/>
  <c r="J13" i="8"/>
  <c r="J26" i="8"/>
  <c r="J97" i="8"/>
  <c r="I38" i="8"/>
  <c r="J101" i="8"/>
  <c r="I66" i="8"/>
  <c r="I85" i="8"/>
  <c r="I14" i="8"/>
  <c r="I72" i="8"/>
  <c r="I31" i="8"/>
  <c r="J62" i="8"/>
  <c r="I80" i="8"/>
  <c r="I45" i="8"/>
  <c r="I83" i="8"/>
  <c r="I28" i="8"/>
  <c r="I49" i="8"/>
  <c r="I50" i="8"/>
  <c r="J48" i="8"/>
  <c r="J99" i="8"/>
  <c r="J19" i="8"/>
  <c r="J79" i="8"/>
  <c r="J23" i="8"/>
  <c r="I64" i="8"/>
  <c r="G42" i="8"/>
  <c r="J20" i="8"/>
  <c r="H105" i="8"/>
  <c r="J105" i="8" s="1"/>
  <c r="H103" i="8"/>
  <c r="J103" i="8" s="1"/>
  <c r="J14" i="8"/>
  <c r="G12" i="8"/>
  <c r="I13" i="8"/>
  <c r="G24" i="8"/>
  <c r="J55" i="8"/>
  <c r="I40" i="8"/>
  <c r="I48" i="8"/>
  <c r="I29" i="8"/>
  <c r="J38" i="8"/>
  <c r="I11" i="8"/>
  <c r="I9" i="8" s="1"/>
  <c r="J89" i="8"/>
  <c r="J76" i="8"/>
  <c r="G82" i="8"/>
  <c r="J83" i="8"/>
  <c r="I22" i="8"/>
  <c r="I74" i="8"/>
  <c r="G73" i="8"/>
  <c r="H114" i="8"/>
  <c r="I114" i="8" s="1"/>
  <c r="I62" i="8"/>
  <c r="J15" i="8"/>
  <c r="J64" i="8"/>
  <c r="J30" i="8"/>
  <c r="I100" i="8"/>
  <c r="I81" i="8"/>
  <c r="I101" i="8"/>
  <c r="J72" i="8"/>
  <c r="I88" i="8"/>
  <c r="I67" i="8"/>
  <c r="J80" i="8"/>
  <c r="I23" i="8"/>
  <c r="I15" i="8"/>
  <c r="J63" i="8"/>
  <c r="J10" i="8"/>
  <c r="G9" i="8"/>
  <c r="G104" i="8"/>
  <c r="I94" i="8"/>
  <c r="J94" i="8"/>
  <c r="G96" i="8"/>
  <c r="J26" i="7"/>
  <c r="J57" i="8"/>
  <c r="G20" i="8"/>
  <c r="J60" i="8"/>
  <c r="J43" i="8"/>
  <c r="I43" i="8"/>
  <c r="I32" i="8"/>
  <c r="M32" i="8" s="1"/>
  <c r="G21" i="8"/>
  <c r="G59" i="8"/>
  <c r="J54" i="8"/>
  <c r="G53" i="8"/>
  <c r="I54" i="8"/>
  <c r="G34" i="8"/>
  <c r="I18" i="8"/>
  <c r="G17" i="8"/>
  <c r="G86" i="8"/>
  <c r="I87" i="8"/>
  <c r="J87" i="8"/>
  <c r="G27" i="8"/>
  <c r="G46" i="8"/>
  <c r="J18" i="8"/>
  <c r="I90" i="8"/>
  <c r="J90" i="8"/>
  <c r="J28" i="8"/>
  <c r="J33" i="8"/>
  <c r="I56" i="8"/>
  <c r="J56" i="8"/>
  <c r="J78" i="8"/>
  <c r="I78" i="8"/>
  <c r="J113" i="8"/>
  <c r="I113" i="8"/>
  <c r="I25" i="8"/>
  <c r="I44" i="8"/>
  <c r="J44" i="8"/>
  <c r="I26" i="8"/>
  <c r="J51" i="8"/>
  <c r="J25" i="8"/>
  <c r="G70" i="8"/>
  <c r="J71" i="8"/>
  <c r="I39" i="8"/>
  <c r="J39" i="8"/>
  <c r="J41" i="8"/>
  <c r="I33" i="8"/>
  <c r="I71" i="8"/>
  <c r="J52" i="8"/>
  <c r="J91" i="8"/>
  <c r="J92" i="8"/>
  <c r="I97" i="8"/>
  <c r="J49" i="8"/>
  <c r="J68" i="8"/>
  <c r="J84" i="8"/>
  <c r="J66" i="8"/>
  <c r="J50" i="8"/>
  <c r="I52" i="8"/>
  <c r="J61" i="8"/>
  <c r="J85" i="8"/>
  <c r="I99" i="8"/>
  <c r="I98" i="8"/>
  <c r="I75" i="8"/>
  <c r="I91" i="8"/>
  <c r="J31" i="8"/>
  <c r="I19" i="8"/>
  <c r="I77" i="8"/>
  <c r="J45" i="8"/>
  <c r="I84" i="8"/>
  <c r="J16" i="8"/>
  <c r="I69" i="8"/>
  <c r="I92" i="8"/>
  <c r="I79" i="8"/>
  <c r="J65" i="8"/>
  <c r="I20" i="42" l="1"/>
  <c r="I117" i="42" s="1"/>
  <c r="I20" i="44"/>
  <c r="M51" i="8"/>
  <c r="O5" i="38"/>
  <c r="F6" i="38"/>
  <c r="M75" i="8"/>
  <c r="M19" i="8"/>
  <c r="O5" i="23"/>
  <c r="M77" i="8"/>
  <c r="Q5" i="23"/>
  <c r="M79" i="8"/>
  <c r="M13" i="8"/>
  <c r="M99" i="8"/>
  <c r="M40" i="8"/>
  <c r="M98" i="8"/>
  <c r="J24" i="8"/>
  <c r="F6" i="23"/>
  <c r="O4" i="23" s="1"/>
  <c r="F7" i="23"/>
  <c r="Q4" i="23" s="1"/>
  <c r="M30" i="8"/>
  <c r="I82" i="8"/>
  <c r="M26" i="8"/>
  <c r="M89" i="8"/>
  <c r="M81" i="8"/>
  <c r="M15" i="8"/>
  <c r="M74" i="8"/>
  <c r="M22" i="8"/>
  <c r="M100" i="8"/>
  <c r="M83" i="8"/>
  <c r="M52" i="8"/>
  <c r="J17" i="8"/>
  <c r="M101" i="8"/>
  <c r="I70" i="8"/>
  <c r="M72" i="8"/>
  <c r="M61" i="8"/>
  <c r="M28" i="8"/>
  <c r="J9" i="8"/>
  <c r="M67" i="8"/>
  <c r="M69" i="8"/>
  <c r="M85" i="8"/>
  <c r="J21" i="8"/>
  <c r="M29" i="8"/>
  <c r="M113" i="8"/>
  <c r="J96" i="8"/>
  <c r="M91" i="8"/>
  <c r="M44" i="8"/>
  <c r="M94" i="8"/>
  <c r="M97" i="8"/>
  <c r="M88" i="8"/>
  <c r="M43" i="8"/>
  <c r="M39" i="8"/>
  <c r="M25" i="8"/>
  <c r="M90" i="8"/>
  <c r="M23" i="8"/>
  <c r="M62" i="8"/>
  <c r="M33" i="8"/>
  <c r="M48" i="8"/>
  <c r="M78" i="8"/>
  <c r="M16" i="8"/>
  <c r="M63" i="8"/>
  <c r="M50" i="8"/>
  <c r="M31" i="8"/>
  <c r="M66" i="8"/>
  <c r="M60" i="8"/>
  <c r="M76" i="8"/>
  <c r="M45" i="8"/>
  <c r="M68" i="8"/>
  <c r="M65" i="8"/>
  <c r="M55" i="8"/>
  <c r="M41" i="8"/>
  <c r="M18" i="8"/>
  <c r="M92" i="8"/>
  <c r="M56" i="8"/>
  <c r="M87" i="8"/>
  <c r="M54" i="8"/>
  <c r="M64" i="8"/>
  <c r="M49" i="8"/>
  <c r="M80" i="8"/>
  <c r="M14" i="8"/>
  <c r="M38" i="8"/>
  <c r="M57" i="8"/>
  <c r="M71" i="8"/>
  <c r="M84" i="8"/>
  <c r="M11" i="8"/>
  <c r="K9" i="8"/>
  <c r="I20" i="8"/>
  <c r="J86" i="8"/>
  <c r="AE9" i="6"/>
  <c r="H104" i="8"/>
  <c r="J12" i="8"/>
  <c r="I105" i="8"/>
  <c r="M105" i="8" s="1"/>
  <c r="I103" i="8"/>
  <c r="M103" i="8" s="1"/>
  <c r="I27" i="8"/>
  <c r="I12" i="8"/>
  <c r="F7" i="38" s="1"/>
  <c r="J27" i="8"/>
  <c r="J73" i="8"/>
  <c r="I86" i="8"/>
  <c r="J82" i="8"/>
  <c r="J53" i="8"/>
  <c r="M10" i="8"/>
  <c r="J114" i="8"/>
  <c r="M114" i="8" s="1"/>
  <c r="J70" i="8"/>
  <c r="I42" i="8"/>
  <c r="M8" i="7"/>
  <c r="I21" i="8"/>
  <c r="M26" i="7"/>
  <c r="I73" i="8"/>
  <c r="J104" i="8"/>
  <c r="I53" i="8"/>
  <c r="AE7" i="6"/>
  <c r="J42" i="8"/>
  <c r="I17" i="8"/>
  <c r="I96" i="8"/>
  <c r="AE8" i="6"/>
  <c r="I24" i="8"/>
  <c r="M24" i="8" l="1"/>
  <c r="M20" i="42"/>
  <c r="I117" i="44"/>
  <c r="M20" i="44"/>
  <c r="I121" i="42"/>
  <c r="M121" i="42" s="1"/>
  <c r="M117" i="42"/>
  <c r="Q5" i="38"/>
  <c r="O7" i="38"/>
  <c r="O4" i="38"/>
  <c r="O6" i="38" s="1"/>
  <c r="G7" i="38"/>
  <c r="R4" i="38" s="1"/>
  <c r="R5" i="38"/>
  <c r="Q7" i="38"/>
  <c r="Q4" i="38"/>
  <c r="Q6" i="23"/>
  <c r="O6" i="23"/>
  <c r="R5" i="23"/>
  <c r="G7" i="23"/>
  <c r="R4" i="23" s="1"/>
  <c r="M17" i="8"/>
  <c r="M96" i="8"/>
  <c r="M70" i="8"/>
  <c r="M53" i="8"/>
  <c r="M73" i="8"/>
  <c r="M20" i="8"/>
  <c r="M42" i="8"/>
  <c r="M86" i="8"/>
  <c r="M27" i="8"/>
  <c r="M12" i="8"/>
  <c r="M21" i="8"/>
  <c r="M82" i="8"/>
  <c r="K7" i="8"/>
  <c r="I104" i="8"/>
  <c r="M104" i="8" s="1"/>
  <c r="I121" i="44" l="1"/>
  <c r="M121" i="44" s="1"/>
  <c r="M117" i="44"/>
  <c r="Q6" i="38"/>
  <c r="R6" i="38"/>
  <c r="R6" i="23"/>
  <c r="H36" i="8" l="1"/>
  <c r="I36" i="8" l="1"/>
  <c r="J36" i="8"/>
  <c r="M36" i="8" l="1"/>
  <c r="H37" i="8" l="1"/>
  <c r="I37" i="8" l="1"/>
  <c r="J37" i="8"/>
  <c r="M37" i="8" l="1"/>
  <c r="H47" i="8" l="1"/>
  <c r="H46" i="8" l="1"/>
  <c r="I47" i="8"/>
  <c r="I46" i="8" s="1"/>
  <c r="J47" i="8"/>
  <c r="M47" i="8" l="1"/>
  <c r="J46" i="8"/>
  <c r="M46" i="8" l="1"/>
  <c r="A5" i="3" l="1"/>
  <c r="A46" i="3"/>
  <c r="E83" i="3"/>
  <c r="C24" i="3"/>
  <c r="C5" i="38" l="1"/>
  <c r="C5" i="35"/>
  <c r="C5" i="37"/>
  <c r="C5" i="23"/>
  <c r="C41" i="37"/>
  <c r="C5" i="21"/>
  <c r="P12" i="1"/>
  <c r="C2" i="1"/>
  <c r="O22" i="1"/>
  <c r="A5" i="22"/>
  <c r="C23" i="3"/>
  <c r="D15" i="2"/>
  <c r="F6" i="42" l="1"/>
  <c r="F6" i="44"/>
  <c r="E99" i="40"/>
  <c r="E76" i="40"/>
  <c r="E3" i="40"/>
  <c r="E37" i="40"/>
  <c r="C142" i="35"/>
  <c r="C1048" i="23"/>
  <c r="I118" i="8"/>
  <c r="M118" i="8" s="1"/>
  <c r="H111" i="7"/>
  <c r="M111" i="7" s="1"/>
  <c r="H27" i="7"/>
  <c r="M27" i="7" s="1"/>
  <c r="C302" i="21"/>
  <c r="I148" i="20"/>
  <c r="H89" i="7"/>
  <c r="M89" i="7" s="1"/>
  <c r="H66" i="7"/>
  <c r="M66" i="7" s="1"/>
  <c r="C874" i="22"/>
  <c r="I5" i="5"/>
  <c r="E3" i="7"/>
  <c r="D106" i="20"/>
  <c r="F6" i="8"/>
  <c r="E76" i="7"/>
  <c r="G4" i="6"/>
  <c r="E37" i="7"/>
  <c r="E99" i="7"/>
  <c r="G3" i="1"/>
  <c r="F3" i="1"/>
  <c r="L2" i="1"/>
  <c r="P22" i="1" s="1"/>
  <c r="Q22" i="1" s="1"/>
  <c r="R22" i="1" s="1"/>
  <c r="D3" i="1"/>
  <c r="C3" i="1"/>
  <c r="C16" i="1" s="1"/>
  <c r="E3" i="1"/>
  <c r="I3" i="1"/>
  <c r="H3" i="1"/>
  <c r="M2" i="1"/>
  <c r="D16" i="1" l="1"/>
  <c r="E16" i="1" s="1"/>
  <c r="F16" i="1" s="1"/>
  <c r="G16" i="1" s="1"/>
  <c r="H16" i="1" s="1"/>
  <c r="I16" i="1" s="1"/>
  <c r="C17" i="1" s="1"/>
  <c r="D17" i="1" s="1"/>
  <c r="E17" i="1" s="1"/>
  <c r="F17" i="1" s="1"/>
  <c r="G17" i="1" s="1"/>
  <c r="H17" i="1" s="1"/>
  <c r="I17" i="1" s="1"/>
  <c r="C18" i="1" s="1"/>
  <c r="D18" i="1" s="1"/>
  <c r="E18" i="1" s="1"/>
  <c r="F18" i="1" s="1"/>
  <c r="G18" i="1" s="1"/>
  <c r="H18" i="1" s="1"/>
  <c r="I18" i="1" s="1"/>
  <c r="C19" i="1" s="1"/>
  <c r="D19" i="1" s="1"/>
  <c r="E19" i="1" s="1"/>
  <c r="F19" i="1" s="1"/>
  <c r="G19" i="1" s="1"/>
  <c r="H19" i="1" s="1"/>
  <c r="I19" i="1" s="1"/>
  <c r="C20" i="1" s="1"/>
  <c r="D20" i="1" s="1"/>
  <c r="E20" i="1" s="1"/>
  <c r="F20" i="1" s="1"/>
  <c r="G20" i="1" s="1"/>
  <c r="H20" i="1" s="1"/>
  <c r="I20" i="1" s="1"/>
  <c r="C21" i="1" s="1"/>
  <c r="L3" i="1"/>
  <c r="L16" i="1" s="1"/>
  <c r="R3" i="1"/>
  <c r="N3" i="1"/>
  <c r="U2" i="1"/>
  <c r="Q3" i="1"/>
  <c r="O3" i="1"/>
  <c r="P3" i="1"/>
  <c r="M3" i="1"/>
  <c r="B21" i="1" l="1"/>
  <c r="K16" i="1" s="1"/>
  <c r="K17" i="1" s="1"/>
  <c r="K18" i="1" s="1"/>
  <c r="K19" i="1" s="1"/>
  <c r="K20" i="1" s="1"/>
  <c r="D21" i="1"/>
  <c r="E21" i="1" s="1"/>
  <c r="F21" i="1" s="1"/>
  <c r="G21" i="1" s="1"/>
  <c r="H21" i="1" s="1"/>
  <c r="I21" i="1" s="1"/>
  <c r="M16" i="1"/>
  <c r="N16" i="1" s="1"/>
  <c r="O16" i="1" s="1"/>
  <c r="P16" i="1" s="1"/>
  <c r="Q16" i="1" s="1"/>
  <c r="R16" i="1" s="1"/>
  <c r="L17" i="1" s="1"/>
  <c r="M17" i="1" s="1"/>
  <c r="N17" i="1" s="1"/>
  <c r="O17" i="1" s="1"/>
  <c r="P17" i="1" s="1"/>
  <c r="Q17" i="1" s="1"/>
  <c r="R17" i="1" s="1"/>
  <c r="L18" i="1" s="1"/>
  <c r="M18" i="1" s="1"/>
  <c r="N18" i="1" s="1"/>
  <c r="O18" i="1" s="1"/>
  <c r="P18" i="1" s="1"/>
  <c r="Q18" i="1" s="1"/>
  <c r="R18" i="1" s="1"/>
  <c r="L19" i="1" s="1"/>
  <c r="M19" i="1" s="1"/>
  <c r="N19" i="1" s="1"/>
  <c r="O19" i="1" s="1"/>
  <c r="P19" i="1" s="1"/>
  <c r="Q19" i="1" s="1"/>
  <c r="R19" i="1" s="1"/>
  <c r="L20" i="1" s="1"/>
  <c r="M20" i="1" s="1"/>
  <c r="N20" i="1" s="1"/>
  <c r="O20" i="1" s="1"/>
  <c r="P20" i="1" s="1"/>
  <c r="Q20" i="1" s="1"/>
  <c r="R20" i="1" s="1"/>
  <c r="L21" i="1" s="1"/>
  <c r="Z3" i="1"/>
  <c r="W3" i="1"/>
  <c r="D2" i="1"/>
  <c r="AA3" i="1"/>
  <c r="Y3" i="1"/>
  <c r="U3" i="1"/>
  <c r="U16" i="1" s="1"/>
  <c r="X3" i="1"/>
  <c r="V3" i="1"/>
  <c r="M21" i="1" l="1"/>
  <c r="N21" i="1" s="1"/>
  <c r="O21" i="1" s="1"/>
  <c r="P21" i="1" s="1"/>
  <c r="Q21" i="1" s="1"/>
  <c r="R21" i="1" s="1"/>
  <c r="K21" i="1"/>
  <c r="T16" i="1" s="1"/>
  <c r="T17" i="1" s="1"/>
  <c r="T18" i="1" s="1"/>
  <c r="T19" i="1" s="1"/>
  <c r="T20" i="1" s="1"/>
  <c r="F4" i="1"/>
  <c r="E4" i="1"/>
  <c r="I4" i="1"/>
  <c r="G4" i="1"/>
  <c r="C4" i="1"/>
  <c r="C26" i="1" s="1"/>
  <c r="D4" i="1"/>
  <c r="N2" i="1"/>
  <c r="H4" i="1"/>
  <c r="V16" i="1"/>
  <c r="W16" i="1" s="1"/>
  <c r="X16" i="1" s="1"/>
  <c r="Y16" i="1" s="1"/>
  <c r="Z16" i="1" s="1"/>
  <c r="AA16" i="1" s="1"/>
  <c r="U17" i="1" s="1"/>
  <c r="V17" i="1" s="1"/>
  <c r="W17" i="1" s="1"/>
  <c r="X17" i="1" s="1"/>
  <c r="Y17" i="1" s="1"/>
  <c r="Z17" i="1" s="1"/>
  <c r="AA17" i="1" s="1"/>
  <c r="U18" i="1" s="1"/>
  <c r="V18" i="1" s="1"/>
  <c r="W18" i="1" s="1"/>
  <c r="X18" i="1" s="1"/>
  <c r="Y18" i="1" s="1"/>
  <c r="Z18" i="1" s="1"/>
  <c r="AA18" i="1" s="1"/>
  <c r="U19" i="1" s="1"/>
  <c r="V19" i="1" s="1"/>
  <c r="W19" i="1" s="1"/>
  <c r="X19" i="1" s="1"/>
  <c r="Y19" i="1" s="1"/>
  <c r="Z19" i="1" s="1"/>
  <c r="AA19" i="1" s="1"/>
  <c r="U20" i="1" s="1"/>
  <c r="V20" i="1" s="1"/>
  <c r="W20" i="1" s="1"/>
  <c r="X20" i="1" s="1"/>
  <c r="Y20" i="1" s="1"/>
  <c r="Z20" i="1" s="1"/>
  <c r="AA20" i="1" s="1"/>
  <c r="U21" i="1" s="1"/>
  <c r="D26" i="1" l="1"/>
  <c r="E26" i="1" s="1"/>
  <c r="F26" i="1" s="1"/>
  <c r="G26" i="1" s="1"/>
  <c r="H26" i="1" s="1"/>
  <c r="I26" i="1" s="1"/>
  <c r="C27" i="1" s="1"/>
  <c r="D27" i="1" s="1"/>
  <c r="E27" i="1" s="1"/>
  <c r="F27" i="1" s="1"/>
  <c r="G27" i="1" s="1"/>
  <c r="H27" i="1" s="1"/>
  <c r="I27" i="1" s="1"/>
  <c r="C28" i="1" s="1"/>
  <c r="D28" i="1" s="1"/>
  <c r="E28" i="1" s="1"/>
  <c r="F28" i="1" s="1"/>
  <c r="G28" i="1" s="1"/>
  <c r="H28" i="1" s="1"/>
  <c r="I28" i="1" s="1"/>
  <c r="C29" i="1" s="1"/>
  <c r="D29" i="1" s="1"/>
  <c r="E29" i="1" s="1"/>
  <c r="F29" i="1" s="1"/>
  <c r="G29" i="1" s="1"/>
  <c r="H29" i="1" s="1"/>
  <c r="I29" i="1" s="1"/>
  <c r="C30" i="1" s="1"/>
  <c r="D30" i="1" s="1"/>
  <c r="E30" i="1" s="1"/>
  <c r="F30" i="1" s="1"/>
  <c r="G30" i="1" s="1"/>
  <c r="H30" i="1" s="1"/>
  <c r="I30" i="1" s="1"/>
  <c r="C31" i="1" s="1"/>
  <c r="Q4" i="1"/>
  <c r="O4" i="1"/>
  <c r="L4" i="1"/>
  <c r="L26" i="1" s="1"/>
  <c r="R4" i="1"/>
  <c r="V2" i="1"/>
  <c r="N4" i="1"/>
  <c r="M4" i="1"/>
  <c r="P4" i="1"/>
  <c r="T21" i="1"/>
  <c r="B26" i="1" s="1"/>
  <c r="B27" i="1" s="1"/>
  <c r="B28" i="1" s="1"/>
  <c r="B29" i="1" s="1"/>
  <c r="B30" i="1" s="1"/>
  <c r="V21" i="1"/>
  <c r="W21" i="1" s="1"/>
  <c r="X21" i="1" s="1"/>
  <c r="Y21" i="1" s="1"/>
  <c r="Z21" i="1" s="1"/>
  <c r="AA21" i="1" s="1"/>
  <c r="A1062" i="5" l="1"/>
  <c r="B1062" i="5"/>
  <c r="A1061" i="5"/>
  <c r="B1061" i="5"/>
  <c r="M26" i="1"/>
  <c r="N26" i="1" s="1"/>
  <c r="O26" i="1" s="1"/>
  <c r="P26" i="1" s="1"/>
  <c r="Q26" i="1" s="1"/>
  <c r="R26" i="1" s="1"/>
  <c r="L27" i="1" s="1"/>
  <c r="M27" i="1" s="1"/>
  <c r="N27" i="1" s="1"/>
  <c r="O27" i="1" s="1"/>
  <c r="P27" i="1" s="1"/>
  <c r="Q27" i="1" s="1"/>
  <c r="R27" i="1" s="1"/>
  <c r="L28" i="1" s="1"/>
  <c r="M28" i="1" s="1"/>
  <c r="N28" i="1" s="1"/>
  <c r="O28" i="1" s="1"/>
  <c r="P28" i="1" s="1"/>
  <c r="Q28" i="1" s="1"/>
  <c r="R28" i="1" s="1"/>
  <c r="L29" i="1" s="1"/>
  <c r="M29" i="1" s="1"/>
  <c r="N29" i="1" s="1"/>
  <c r="O29" i="1" s="1"/>
  <c r="P29" i="1" s="1"/>
  <c r="Q29" i="1" s="1"/>
  <c r="R29" i="1" s="1"/>
  <c r="L30" i="1" s="1"/>
  <c r="M30" i="1" s="1"/>
  <c r="N30" i="1" s="1"/>
  <c r="O30" i="1" s="1"/>
  <c r="P30" i="1" s="1"/>
  <c r="Q30" i="1" s="1"/>
  <c r="R30" i="1" s="1"/>
  <c r="L31" i="1" s="1"/>
  <c r="D31" i="1"/>
  <c r="E31" i="1" s="1"/>
  <c r="F31" i="1" s="1"/>
  <c r="G31" i="1" s="1"/>
  <c r="H31" i="1" s="1"/>
  <c r="I31" i="1" s="1"/>
  <c r="B31" i="1"/>
  <c r="K26" i="1" s="1"/>
  <c r="K27" i="1" s="1"/>
  <c r="K28" i="1" s="1"/>
  <c r="K29" i="1" s="1"/>
  <c r="K30" i="1" s="1"/>
  <c r="Z4" i="1"/>
  <c r="E2" i="1"/>
  <c r="W4" i="1"/>
  <c r="X4" i="1"/>
  <c r="U4" i="1"/>
  <c r="U26" i="1" s="1"/>
  <c r="AA4" i="1"/>
  <c r="V4" i="1"/>
  <c r="Y4" i="1"/>
  <c r="A1063" i="5" l="1"/>
  <c r="B1063" i="5"/>
  <c r="K31" i="1"/>
  <c r="T26" i="1" s="1"/>
  <c r="T27" i="1" s="1"/>
  <c r="T28" i="1" s="1"/>
  <c r="T29" i="1" s="1"/>
  <c r="T30" i="1" s="1"/>
  <c r="M31" i="1"/>
  <c r="N31" i="1" s="1"/>
  <c r="O31" i="1" s="1"/>
  <c r="P31" i="1" s="1"/>
  <c r="Q31" i="1" s="1"/>
  <c r="R31" i="1" s="1"/>
  <c r="F5" i="1"/>
  <c r="E5" i="1"/>
  <c r="O2" i="1"/>
  <c r="I5" i="1"/>
  <c r="C5" i="1"/>
  <c r="C36" i="1" s="1"/>
  <c r="H5" i="1"/>
  <c r="D5" i="1"/>
  <c r="G5" i="1"/>
  <c r="V26" i="1"/>
  <c r="W26" i="1" s="1"/>
  <c r="X26" i="1" s="1"/>
  <c r="Y26" i="1" s="1"/>
  <c r="Z26" i="1" s="1"/>
  <c r="AA26" i="1" s="1"/>
  <c r="U27" i="1" s="1"/>
  <c r="V27" i="1" s="1"/>
  <c r="W27" i="1" s="1"/>
  <c r="X27" i="1" s="1"/>
  <c r="Y27" i="1" s="1"/>
  <c r="Z27" i="1" s="1"/>
  <c r="AA27" i="1" s="1"/>
  <c r="U28" i="1" s="1"/>
  <c r="V28" i="1" s="1"/>
  <c r="W28" i="1" s="1"/>
  <c r="X28" i="1" s="1"/>
  <c r="Y28" i="1" s="1"/>
  <c r="Z28" i="1" s="1"/>
  <c r="AA28" i="1" s="1"/>
  <c r="U29" i="1" s="1"/>
  <c r="V29" i="1" s="1"/>
  <c r="W29" i="1" s="1"/>
  <c r="X29" i="1" s="1"/>
  <c r="Y29" i="1" s="1"/>
  <c r="Z29" i="1" s="1"/>
  <c r="AA29" i="1" s="1"/>
  <c r="U30" i="1" s="1"/>
  <c r="V30" i="1" s="1"/>
  <c r="W30" i="1" s="1"/>
  <c r="X30" i="1" s="1"/>
  <c r="Y30" i="1" s="1"/>
  <c r="Z30" i="1" s="1"/>
  <c r="AA30" i="1" s="1"/>
  <c r="U31" i="1" s="1"/>
  <c r="V31" i="1" s="1"/>
  <c r="W31" i="1" s="1"/>
  <c r="X31" i="1" s="1"/>
  <c r="Y31" i="1" s="1"/>
  <c r="Z31" i="1" s="1"/>
  <c r="AA31" i="1" s="1"/>
  <c r="D36" i="1" l="1"/>
  <c r="E36" i="1" s="1"/>
  <c r="F36" i="1" s="1"/>
  <c r="G36" i="1" s="1"/>
  <c r="H36" i="1" s="1"/>
  <c r="I36" i="1" s="1"/>
  <c r="C37" i="1" s="1"/>
  <c r="D37" i="1" s="1"/>
  <c r="E37" i="1" s="1"/>
  <c r="F37" i="1" s="1"/>
  <c r="G37" i="1" s="1"/>
  <c r="H37" i="1" s="1"/>
  <c r="I37" i="1" s="1"/>
  <c r="C38" i="1" s="1"/>
  <c r="D38" i="1" s="1"/>
  <c r="E38" i="1" s="1"/>
  <c r="F38" i="1" s="1"/>
  <c r="G38" i="1" s="1"/>
  <c r="H38" i="1" s="1"/>
  <c r="I38" i="1" s="1"/>
  <c r="C39" i="1" s="1"/>
  <c r="D39" i="1" s="1"/>
  <c r="E39" i="1" s="1"/>
  <c r="F39" i="1" s="1"/>
  <c r="G39" i="1" s="1"/>
  <c r="H39" i="1" s="1"/>
  <c r="I39" i="1" s="1"/>
  <c r="C40" i="1" s="1"/>
  <c r="D40" i="1" s="1"/>
  <c r="E40" i="1" s="1"/>
  <c r="F40" i="1" s="1"/>
  <c r="G40" i="1" s="1"/>
  <c r="H40" i="1" s="1"/>
  <c r="I40" i="1" s="1"/>
  <c r="C41" i="1" s="1"/>
  <c r="T31" i="1"/>
  <c r="B36" i="1" s="1"/>
  <c r="B37" i="1" s="1"/>
  <c r="B38" i="1" s="1"/>
  <c r="B39" i="1" s="1"/>
  <c r="B40" i="1" s="1"/>
  <c r="B1064" i="5"/>
  <c r="A1064" i="5"/>
  <c r="L5" i="1"/>
  <c r="L36" i="1" s="1"/>
  <c r="Q5" i="1"/>
  <c r="O5" i="1"/>
  <c r="R5" i="1"/>
  <c r="M5" i="1"/>
  <c r="P5" i="1"/>
  <c r="N5" i="1"/>
  <c r="W2" i="1"/>
  <c r="B1065" i="5" l="1"/>
  <c r="A1065" i="5"/>
  <c r="D41" i="1"/>
  <c r="E41" i="1" s="1"/>
  <c r="F41" i="1" s="1"/>
  <c r="G41" i="1" s="1"/>
  <c r="H41" i="1" s="1"/>
  <c r="I41" i="1" s="1"/>
  <c r="B41" i="1"/>
  <c r="K36" i="1" s="1"/>
  <c r="K37" i="1" s="1"/>
  <c r="K38" i="1" s="1"/>
  <c r="K39" i="1" s="1"/>
  <c r="K40" i="1" s="1"/>
  <c r="AA5" i="1"/>
  <c r="Z5" i="1"/>
  <c r="U5" i="1"/>
  <c r="U36" i="1" s="1"/>
  <c r="Y5" i="1"/>
  <c r="X5" i="1"/>
  <c r="F2" i="1"/>
  <c r="V5" i="1"/>
  <c r="W5" i="1"/>
  <c r="M36" i="1"/>
  <c r="N36" i="1" s="1"/>
  <c r="O36" i="1" s="1"/>
  <c r="P36" i="1" s="1"/>
  <c r="Q36" i="1" s="1"/>
  <c r="R36" i="1" s="1"/>
  <c r="L37" i="1" s="1"/>
  <c r="M37" i="1" s="1"/>
  <c r="N37" i="1" s="1"/>
  <c r="O37" i="1" s="1"/>
  <c r="P37" i="1" s="1"/>
  <c r="Q37" i="1" s="1"/>
  <c r="R37" i="1" s="1"/>
  <c r="L38" i="1" s="1"/>
  <c r="M38" i="1" s="1"/>
  <c r="N38" i="1" s="1"/>
  <c r="O38" i="1" s="1"/>
  <c r="P38" i="1" s="1"/>
  <c r="Q38" i="1" s="1"/>
  <c r="R38" i="1" s="1"/>
  <c r="L39" i="1" s="1"/>
  <c r="M39" i="1" s="1"/>
  <c r="N39" i="1" s="1"/>
  <c r="O39" i="1" s="1"/>
  <c r="P39" i="1" s="1"/>
  <c r="Q39" i="1" s="1"/>
  <c r="R39" i="1" s="1"/>
  <c r="L40" i="1" s="1"/>
  <c r="M40" i="1" s="1"/>
  <c r="N40" i="1" s="1"/>
  <c r="O40" i="1" s="1"/>
  <c r="P40" i="1" s="1"/>
  <c r="Q40" i="1" s="1"/>
  <c r="R40" i="1" s="1"/>
  <c r="L41" i="1" s="1"/>
  <c r="A1066" i="5" l="1"/>
  <c r="B1066" i="5"/>
  <c r="I6" i="1"/>
  <c r="F6" i="1"/>
  <c r="P2" i="1"/>
  <c r="C6" i="1"/>
  <c r="C46" i="1" s="1"/>
  <c r="D6" i="1"/>
  <c r="H6" i="1"/>
  <c r="E6" i="1"/>
  <c r="G6" i="1"/>
  <c r="K41" i="1"/>
  <c r="T36" i="1" s="1"/>
  <c r="T37" i="1" s="1"/>
  <c r="T38" i="1" s="1"/>
  <c r="T39" i="1" s="1"/>
  <c r="T40" i="1" s="1"/>
  <c r="M41" i="1"/>
  <c r="N41" i="1" s="1"/>
  <c r="O41" i="1" s="1"/>
  <c r="P41" i="1" s="1"/>
  <c r="Q41" i="1" s="1"/>
  <c r="R41" i="1" s="1"/>
  <c r="V36" i="1"/>
  <c r="W36" i="1" s="1"/>
  <c r="X36" i="1" s="1"/>
  <c r="Y36" i="1" s="1"/>
  <c r="Z36" i="1" s="1"/>
  <c r="AA36" i="1" s="1"/>
  <c r="U37" i="1" s="1"/>
  <c r="V37" i="1" s="1"/>
  <c r="W37" i="1" s="1"/>
  <c r="X37" i="1" s="1"/>
  <c r="Y37" i="1" s="1"/>
  <c r="Z37" i="1" s="1"/>
  <c r="AA37" i="1" s="1"/>
  <c r="U38" i="1" s="1"/>
  <c r="V38" i="1" s="1"/>
  <c r="W38" i="1" s="1"/>
  <c r="X38" i="1" s="1"/>
  <c r="Y38" i="1" s="1"/>
  <c r="Z38" i="1" s="1"/>
  <c r="AA38" i="1" s="1"/>
  <c r="U39" i="1" s="1"/>
  <c r="V39" i="1" s="1"/>
  <c r="W39" i="1" s="1"/>
  <c r="X39" i="1" s="1"/>
  <c r="Y39" i="1" s="1"/>
  <c r="Z39" i="1" s="1"/>
  <c r="AA39" i="1" s="1"/>
  <c r="U40" i="1" s="1"/>
  <c r="V40" i="1" s="1"/>
  <c r="W40" i="1" s="1"/>
  <c r="X40" i="1" s="1"/>
  <c r="Y40" i="1" s="1"/>
  <c r="Z40" i="1" s="1"/>
  <c r="AA40" i="1" s="1"/>
  <c r="U41" i="1" s="1"/>
  <c r="D46" i="1" l="1"/>
  <c r="E46" i="1" s="1"/>
  <c r="F46" i="1" s="1"/>
  <c r="G46" i="1" s="1"/>
  <c r="H46" i="1" s="1"/>
  <c r="I46" i="1" s="1"/>
  <c r="C47" i="1" s="1"/>
  <c r="D47" i="1" s="1"/>
  <c r="E47" i="1" s="1"/>
  <c r="F47" i="1" s="1"/>
  <c r="G47" i="1" s="1"/>
  <c r="H47" i="1" s="1"/>
  <c r="I47" i="1" s="1"/>
  <c r="C48" i="1" s="1"/>
  <c r="D48" i="1" s="1"/>
  <c r="E48" i="1" s="1"/>
  <c r="F48" i="1" s="1"/>
  <c r="G48" i="1" s="1"/>
  <c r="H48" i="1" s="1"/>
  <c r="I48" i="1" s="1"/>
  <c r="C49" i="1" s="1"/>
  <c r="D49" i="1" s="1"/>
  <c r="E49" i="1" s="1"/>
  <c r="F49" i="1" s="1"/>
  <c r="G49" i="1" s="1"/>
  <c r="H49" i="1" s="1"/>
  <c r="I49" i="1" s="1"/>
  <c r="C50" i="1" s="1"/>
  <c r="D50" i="1" s="1"/>
  <c r="E50" i="1" s="1"/>
  <c r="F50" i="1" s="1"/>
  <c r="G50" i="1" s="1"/>
  <c r="H50" i="1" s="1"/>
  <c r="I50" i="1" s="1"/>
  <c r="C51" i="1" s="1"/>
  <c r="A1068" i="5"/>
  <c r="A1067" i="5"/>
  <c r="B1067" i="5"/>
  <c r="V41" i="1"/>
  <c r="W41" i="1" s="1"/>
  <c r="X41" i="1" s="1"/>
  <c r="Y41" i="1" s="1"/>
  <c r="Z41" i="1" s="1"/>
  <c r="AA41" i="1" s="1"/>
  <c r="T41" i="1"/>
  <c r="B46" i="1" s="1"/>
  <c r="B47" i="1" s="1"/>
  <c r="B48" i="1" s="1"/>
  <c r="B49" i="1" s="1"/>
  <c r="B50" i="1" s="1"/>
  <c r="O6" i="1"/>
  <c r="Q6" i="1"/>
  <c r="M6" i="1"/>
  <c r="P6" i="1"/>
  <c r="X2" i="1"/>
  <c r="L6" i="1"/>
  <c r="L46" i="1" s="1"/>
  <c r="N6" i="1"/>
  <c r="R6" i="1"/>
  <c r="B1069" i="5" l="1"/>
  <c r="B1068" i="5"/>
  <c r="B51" i="1"/>
  <c r="K46" i="1" s="1"/>
  <c r="K47" i="1" s="1"/>
  <c r="K48" i="1" s="1"/>
  <c r="K49" i="1" s="1"/>
  <c r="K50" i="1" s="1"/>
  <c r="D51" i="1"/>
  <c r="E51" i="1" s="1"/>
  <c r="F51" i="1" s="1"/>
  <c r="G51" i="1" s="1"/>
  <c r="H51" i="1" s="1"/>
  <c r="I51" i="1" s="1"/>
  <c r="U6" i="1"/>
  <c r="U46" i="1" s="1"/>
  <c r="V6" i="1"/>
  <c r="AA6" i="1"/>
  <c r="X6" i="1"/>
  <c r="W6" i="1"/>
  <c r="Y6" i="1"/>
  <c r="Z6" i="1"/>
  <c r="M46" i="1"/>
  <c r="N46" i="1" s="1"/>
  <c r="O46" i="1" s="1"/>
  <c r="P46" i="1" s="1"/>
  <c r="Q46" i="1" s="1"/>
  <c r="R46" i="1" s="1"/>
  <c r="L47" i="1" s="1"/>
  <c r="M47" i="1" s="1"/>
  <c r="N47" i="1" s="1"/>
  <c r="O47" i="1" s="1"/>
  <c r="P47" i="1" s="1"/>
  <c r="Q47" i="1" s="1"/>
  <c r="R47" i="1" s="1"/>
  <c r="L48" i="1" s="1"/>
  <c r="M48" i="1" s="1"/>
  <c r="N48" i="1" s="1"/>
  <c r="O48" i="1" s="1"/>
  <c r="P48" i="1" s="1"/>
  <c r="Q48" i="1" s="1"/>
  <c r="R48" i="1" s="1"/>
  <c r="L49" i="1" s="1"/>
  <c r="M49" i="1" s="1"/>
  <c r="N49" i="1" s="1"/>
  <c r="O49" i="1" s="1"/>
  <c r="P49" i="1" s="1"/>
  <c r="Q49" i="1" s="1"/>
  <c r="R49" i="1" s="1"/>
  <c r="L50" i="1" s="1"/>
  <c r="M50" i="1" s="1"/>
  <c r="N50" i="1" s="1"/>
  <c r="O50" i="1" s="1"/>
  <c r="P50" i="1" s="1"/>
  <c r="Q50" i="1" s="1"/>
  <c r="R50" i="1" s="1"/>
  <c r="L51" i="1" s="1"/>
  <c r="K51" i="1" s="1"/>
  <c r="T46" i="1" s="1"/>
  <c r="T47" i="1" s="1"/>
  <c r="T48" i="1" s="1"/>
  <c r="T49" i="1" s="1"/>
  <c r="T50" i="1" s="1"/>
  <c r="A1069" i="5" l="1"/>
  <c r="M51" i="1"/>
  <c r="N51" i="1" s="1"/>
  <c r="O51" i="1" s="1"/>
  <c r="P51" i="1" s="1"/>
  <c r="Q51" i="1" s="1"/>
  <c r="R51" i="1" s="1"/>
  <c r="V46" i="1"/>
  <c r="W46" i="1" s="1"/>
  <c r="X46" i="1" s="1"/>
  <c r="Y46" i="1" s="1"/>
  <c r="Z46" i="1" s="1"/>
  <c r="AA46" i="1" s="1"/>
  <c r="U47" i="1" s="1"/>
  <c r="V47" i="1" s="1"/>
  <c r="W47" i="1" s="1"/>
  <c r="X47" i="1" s="1"/>
  <c r="Y47" i="1" s="1"/>
  <c r="Z47" i="1" s="1"/>
  <c r="AA47" i="1" s="1"/>
  <c r="U48" i="1" s="1"/>
  <c r="V48" i="1" s="1"/>
  <c r="W48" i="1" s="1"/>
  <c r="X48" i="1" s="1"/>
  <c r="Y48" i="1" s="1"/>
  <c r="Z48" i="1" s="1"/>
  <c r="AA48" i="1" s="1"/>
  <c r="U49" i="1" s="1"/>
  <c r="V49" i="1" s="1"/>
  <c r="W49" i="1" s="1"/>
  <c r="X49" i="1" s="1"/>
  <c r="Y49" i="1" s="1"/>
  <c r="Z49" i="1" s="1"/>
  <c r="AA49" i="1" s="1"/>
  <c r="U50" i="1" s="1"/>
  <c r="V50" i="1" s="1"/>
  <c r="W50" i="1" s="1"/>
  <c r="X50" i="1" s="1"/>
  <c r="Y50" i="1" s="1"/>
  <c r="Z50" i="1" s="1"/>
  <c r="AA50" i="1" s="1"/>
  <c r="U51" i="1" s="1"/>
  <c r="A1070" i="5"/>
  <c r="B1070" i="5"/>
  <c r="Q35" i="6" l="1"/>
  <c r="K35" i="6"/>
  <c r="R35" i="6"/>
  <c r="P35" i="6"/>
  <c r="L35" i="6"/>
  <c r="M35" i="6"/>
  <c r="S35" i="6"/>
  <c r="N35" i="6"/>
  <c r="H35" i="6"/>
  <c r="J35" i="6"/>
  <c r="I35" i="6"/>
  <c r="O35" i="6"/>
  <c r="V51" i="1"/>
  <c r="W51" i="1" s="1"/>
  <c r="X51" i="1" s="1"/>
  <c r="Y51" i="1" s="1"/>
  <c r="Z51" i="1" s="1"/>
  <c r="AA51" i="1" s="1"/>
  <c r="T51" i="1"/>
  <c r="Q45" i="6"/>
  <c r="S27" i="6"/>
  <c r="N25" i="6"/>
  <c r="J49" i="6"/>
  <c r="N47" i="6"/>
  <c r="S16" i="6"/>
  <c r="M38" i="6"/>
  <c r="N16" i="6"/>
  <c r="N44" i="6"/>
  <c r="O31" i="6"/>
  <c r="P50" i="6"/>
  <c r="H48" i="6"/>
  <c r="I48" i="6"/>
  <c r="M21" i="6"/>
  <c r="J12" i="6"/>
  <c r="L31" i="6"/>
  <c r="L28" i="6"/>
  <c r="Q44" i="6"/>
  <c r="H16" i="6"/>
  <c r="P31" i="6"/>
  <c r="Q22" i="6"/>
  <c r="L39" i="6"/>
  <c r="L37" i="6"/>
  <c r="L48" i="6"/>
  <c r="P39" i="6"/>
  <c r="H49" i="6"/>
  <c r="M22" i="6"/>
  <c r="S14" i="6"/>
  <c r="M39" i="6"/>
  <c r="S44" i="6"/>
  <c r="I39" i="6"/>
  <c r="K47" i="6"/>
  <c r="L44" i="6"/>
  <c r="O12" i="6"/>
  <c r="O33" i="6"/>
  <c r="Q12" i="6"/>
  <c r="Q33" i="6"/>
  <c r="M28" i="6"/>
  <c r="P15" i="6"/>
  <c r="O27" i="6"/>
  <c r="J42" i="6"/>
  <c r="P51" i="6"/>
  <c r="Q26" i="6"/>
  <c r="M42" i="6"/>
  <c r="Q39" i="6"/>
  <c r="M15" i="6"/>
  <c r="J20" i="6"/>
  <c r="L19" i="6"/>
  <c r="P13" i="6"/>
  <c r="I20" i="6"/>
  <c r="P45" i="6"/>
  <c r="S50" i="6"/>
  <c r="J44" i="6"/>
  <c r="K21" i="6"/>
  <c r="O13" i="6"/>
  <c r="L27" i="6"/>
  <c r="J25" i="6"/>
  <c r="Q47" i="6"/>
  <c r="S15" i="6"/>
  <c r="R12" i="6"/>
  <c r="J36" i="6"/>
  <c r="R33" i="6"/>
  <c r="H21" i="6"/>
  <c r="M14" i="6"/>
  <c r="S22" i="6"/>
  <c r="S20" i="6"/>
  <c r="Q18" i="6"/>
  <c r="H22" i="6"/>
  <c r="K16" i="6"/>
  <c r="I50" i="6"/>
  <c r="Q43" i="6"/>
  <c r="K14" i="6"/>
  <c r="K12" i="6"/>
  <c r="O22" i="6"/>
  <c r="R45" i="6"/>
  <c r="P38" i="6"/>
  <c r="O28" i="6"/>
  <c r="I38" i="6"/>
  <c r="P21" i="6"/>
  <c r="S12" i="6"/>
  <c r="J22" i="6"/>
  <c r="K28" i="6"/>
  <c r="R50" i="6"/>
  <c r="J32" i="6"/>
  <c r="S38" i="6"/>
  <c r="O42" i="6"/>
  <c r="P44" i="6"/>
  <c r="S47" i="6"/>
  <c r="Q46" i="6"/>
  <c r="M27" i="6"/>
  <c r="S21" i="6"/>
  <c r="J16" i="6"/>
  <c r="H47" i="6"/>
  <c r="Q17" i="6"/>
  <c r="P29" i="6"/>
  <c r="J46" i="6"/>
  <c r="N42" i="6"/>
  <c r="H33" i="6"/>
  <c r="J31" i="6"/>
  <c r="I49" i="6"/>
  <c r="N40" i="6"/>
  <c r="Q50" i="6"/>
  <c r="Q38" i="6"/>
  <c r="M40" i="6"/>
  <c r="H37" i="6"/>
  <c r="L12" i="6"/>
  <c r="P48" i="6"/>
  <c r="J15" i="6"/>
  <c r="M49" i="6"/>
  <c r="L50" i="6"/>
  <c r="I22" i="6"/>
  <c r="I13" i="6"/>
  <c r="R42" i="6"/>
  <c r="O32" i="6"/>
  <c r="S40" i="6"/>
  <c r="K50" i="6"/>
  <c r="N45" i="6"/>
  <c r="R15" i="6"/>
  <c r="Q40" i="6"/>
  <c r="Q32" i="6"/>
  <c r="N19" i="6"/>
  <c r="R18" i="6"/>
  <c r="I12" i="6"/>
  <c r="S49" i="6"/>
  <c r="R46" i="6"/>
  <c r="O16" i="6"/>
  <c r="O47" i="6"/>
  <c r="O14" i="6"/>
  <c r="M45" i="6"/>
  <c r="M46" i="6"/>
  <c r="I15" i="6"/>
  <c r="K42" i="6"/>
  <c r="R32" i="6"/>
  <c r="P26" i="6"/>
  <c r="R39" i="6"/>
  <c r="M36" i="6"/>
  <c r="N51" i="6"/>
  <c r="M12" i="6"/>
  <c r="L26" i="6"/>
  <c r="J43" i="6"/>
  <c r="H43" i="6"/>
  <c r="P42" i="6"/>
  <c r="L13" i="6"/>
  <c r="S19" i="6"/>
  <c r="S39" i="6"/>
  <c r="O43" i="6"/>
  <c r="M31" i="6"/>
  <c r="Q29" i="6"/>
  <c r="R48" i="6"/>
  <c r="H38" i="6"/>
  <c r="J14" i="6"/>
  <c r="Q19" i="6"/>
  <c r="P36" i="6"/>
  <c r="P47" i="6"/>
  <c r="S29" i="6"/>
  <c r="K37" i="6"/>
  <c r="O36" i="6"/>
  <c r="M29" i="6"/>
  <c r="N43" i="6"/>
  <c r="S46" i="6"/>
  <c r="N33" i="6"/>
  <c r="R28" i="6"/>
  <c r="N46" i="6"/>
  <c r="S36" i="6"/>
  <c r="L25" i="6"/>
  <c r="K17" i="6"/>
  <c r="O48" i="6"/>
  <c r="O15" i="6"/>
  <c r="I28" i="6"/>
  <c r="R36" i="6"/>
  <c r="J40" i="6"/>
  <c r="N18" i="6"/>
  <c r="O44" i="6"/>
  <c r="S48" i="6"/>
  <c r="H18" i="6"/>
  <c r="O39" i="6"/>
  <c r="M20" i="6"/>
  <c r="R44" i="6"/>
  <c r="O40" i="6"/>
  <c r="P32" i="6"/>
  <c r="I14" i="6"/>
  <c r="P49" i="6"/>
  <c r="L14" i="6"/>
  <c r="H32" i="6"/>
  <c r="K41" i="6"/>
  <c r="L29" i="6"/>
  <c r="H17" i="6"/>
  <c r="Q16" i="6"/>
  <c r="N49" i="6"/>
  <c r="I42" i="6"/>
  <c r="I45" i="6"/>
  <c r="R19" i="6"/>
  <c r="J45" i="6"/>
  <c r="K33" i="6"/>
  <c r="I36" i="6"/>
  <c r="M18" i="6"/>
  <c r="S18" i="6"/>
  <c r="H27" i="6"/>
  <c r="L33" i="6"/>
  <c r="M44" i="6"/>
  <c r="O46" i="6"/>
  <c r="R27" i="6"/>
  <c r="Q41" i="6"/>
  <c r="H25" i="6"/>
  <c r="R40" i="6"/>
  <c r="L43" i="6"/>
  <c r="J39" i="6"/>
  <c r="L32" i="6"/>
  <c r="N15" i="6"/>
  <c r="J33" i="6"/>
  <c r="N29" i="6"/>
  <c r="K29" i="6"/>
  <c r="N13" i="6"/>
  <c r="M51" i="6"/>
  <c r="J21" i="6"/>
  <c r="L41" i="6"/>
  <c r="H41" i="6"/>
  <c r="K38" i="6"/>
  <c r="Q21" i="6"/>
  <c r="Q42" i="6"/>
  <c r="M17" i="6"/>
  <c r="R16" i="6"/>
  <c r="J50" i="6"/>
  <c r="I31" i="6"/>
  <c r="M43" i="6"/>
  <c r="Q48" i="6"/>
  <c r="J26" i="6"/>
  <c r="S42" i="6"/>
  <c r="H46" i="6"/>
  <c r="O49" i="6"/>
  <c r="L20" i="6"/>
  <c r="K19" i="6"/>
  <c r="K45" i="6"/>
  <c r="R29" i="6"/>
  <c r="P12" i="6"/>
  <c r="K31" i="6"/>
  <c r="N22" i="6"/>
  <c r="P16" i="6"/>
  <c r="I25" i="6"/>
  <c r="Q20" i="6"/>
  <c r="R38" i="6"/>
  <c r="S32" i="6"/>
  <c r="J37" i="6"/>
  <c r="O51" i="6"/>
  <c r="R20" i="6"/>
  <c r="L45" i="6"/>
  <c r="L42" i="6"/>
  <c r="H36" i="6"/>
  <c r="I32" i="6"/>
  <c r="S26" i="6"/>
  <c r="L46" i="6"/>
  <c r="L36" i="6"/>
  <c r="M33" i="6"/>
  <c r="O41" i="6"/>
  <c r="O20" i="6"/>
  <c r="H40" i="6"/>
  <c r="P19" i="6"/>
  <c r="O29" i="6"/>
  <c r="M26" i="6"/>
  <c r="R41" i="6"/>
  <c r="S43" i="6"/>
  <c r="P25" i="6"/>
  <c r="Q49" i="6"/>
  <c r="M19" i="6"/>
  <c r="S41" i="6"/>
  <c r="J28" i="6"/>
  <c r="J18" i="6"/>
  <c r="S51" i="6"/>
  <c r="Q36" i="6"/>
  <c r="J29" i="6"/>
  <c r="K15" i="6"/>
  <c r="P22" i="6"/>
  <c r="K27" i="6"/>
  <c r="H15" i="6"/>
  <c r="L18" i="6"/>
  <c r="M37" i="6"/>
  <c r="J13" i="6"/>
  <c r="I29" i="6"/>
  <c r="K48" i="6"/>
  <c r="I26" i="6"/>
  <c r="L21" i="6"/>
  <c r="M25" i="6"/>
  <c r="O37" i="6"/>
  <c r="H29" i="6"/>
  <c r="I19" i="6"/>
  <c r="I27" i="6"/>
  <c r="L40" i="6"/>
  <c r="Q27" i="6"/>
  <c r="S17" i="6"/>
  <c r="L15" i="6"/>
  <c r="J41" i="6"/>
  <c r="P28" i="6"/>
  <c r="N41" i="6"/>
  <c r="I18" i="6"/>
  <c r="K18" i="6"/>
  <c r="S45" i="6"/>
  <c r="Q14" i="6"/>
  <c r="K39" i="6"/>
  <c r="N38" i="6"/>
  <c r="J27" i="6"/>
  <c r="I41" i="6"/>
  <c r="K26" i="6"/>
  <c r="H31" i="6"/>
  <c r="Q51" i="6"/>
  <c r="P27" i="6"/>
  <c r="R22" i="6"/>
  <c r="H14" i="6"/>
  <c r="K46" i="6"/>
  <c r="H44" i="6"/>
  <c r="P41" i="6"/>
  <c r="R47" i="6"/>
  <c r="I47" i="6"/>
  <c r="P33" i="6"/>
  <c r="N27" i="6"/>
  <c r="K22" i="6"/>
  <c r="P14" i="6"/>
  <c r="H20" i="6"/>
  <c r="N39" i="6"/>
  <c r="H19" i="6"/>
  <c r="O19" i="6"/>
  <c r="O26" i="6"/>
  <c r="K43" i="6"/>
  <c r="Q13" i="6"/>
  <c r="Q28" i="6"/>
  <c r="P18" i="6"/>
  <c r="O50" i="6"/>
  <c r="J38" i="6"/>
  <c r="I43" i="6"/>
  <c r="K36" i="6"/>
  <c r="J17" i="6"/>
  <c r="N28" i="6"/>
  <c r="K51" i="6"/>
  <c r="K40" i="6"/>
  <c r="Q31" i="6"/>
  <c r="L47" i="6"/>
  <c r="O17" i="6"/>
  <c r="S33" i="6"/>
  <c r="Q25" i="6"/>
  <c r="L51" i="6"/>
  <c r="N36" i="6"/>
  <c r="P43" i="6"/>
  <c r="S37" i="6"/>
  <c r="I33" i="6"/>
  <c r="Q15" i="6"/>
  <c r="R21" i="6"/>
  <c r="J47" i="6"/>
  <c r="N32" i="6"/>
  <c r="P46" i="6"/>
  <c r="R13" i="6"/>
  <c r="M50" i="6"/>
  <c r="S31" i="6"/>
  <c r="S13" i="6"/>
  <c r="I17" i="6"/>
  <c r="J48" i="6"/>
  <c r="R25" i="6"/>
  <c r="N48" i="6"/>
  <c r="O21" i="6"/>
  <c r="H13" i="6"/>
  <c r="N20" i="6"/>
  <c r="P40" i="6"/>
  <c r="I40" i="6"/>
  <c r="L22" i="6"/>
  <c r="M13" i="6"/>
  <c r="P20" i="6"/>
  <c r="H39" i="6"/>
  <c r="N21" i="6"/>
  <c r="K13" i="6"/>
  <c r="N17" i="6"/>
  <c r="I44" i="6"/>
  <c r="H50" i="6"/>
  <c r="S28" i="6"/>
  <c r="R17" i="6"/>
  <c r="R37" i="6"/>
  <c r="H45" i="6"/>
  <c r="R51" i="6"/>
  <c r="O25" i="6"/>
  <c r="P17" i="6"/>
  <c r="N26" i="6"/>
  <c r="I37" i="6"/>
  <c r="P37" i="6"/>
  <c r="N50" i="6"/>
  <c r="I46" i="6"/>
  <c r="K20" i="6"/>
  <c r="K49" i="6"/>
  <c r="M41" i="6"/>
  <c r="N14" i="6"/>
  <c r="I51" i="6"/>
  <c r="M16" i="6"/>
  <c r="O45" i="6"/>
  <c r="M47" i="6"/>
  <c r="R49" i="6"/>
  <c r="R14" i="6"/>
  <c r="I16" i="6"/>
  <c r="M32" i="6"/>
  <c r="S25" i="6"/>
  <c r="L17" i="6"/>
  <c r="R31" i="6"/>
  <c r="H26" i="6"/>
  <c r="K25" i="6"/>
  <c r="R43" i="6"/>
  <c r="J51" i="6"/>
  <c r="M48" i="6"/>
  <c r="K44" i="6"/>
  <c r="H28" i="6"/>
  <c r="Q37" i="6"/>
  <c r="L38" i="6"/>
  <c r="H42" i="6"/>
  <c r="O18" i="6"/>
  <c r="H51" i="6"/>
  <c r="N31" i="6"/>
  <c r="O38" i="6"/>
  <c r="K32" i="6"/>
  <c r="L16" i="6"/>
  <c r="R26" i="6"/>
  <c r="I21" i="6"/>
  <c r="L49" i="6"/>
  <c r="J19" i="6"/>
  <c r="H35" i="8" l="1"/>
  <c r="H34" i="8" s="1"/>
  <c r="J35" i="8" l="1"/>
  <c r="J34" i="8" s="1"/>
  <c r="I35" i="8"/>
  <c r="I34" i="8" s="1"/>
  <c r="G102" i="8"/>
  <c r="M34" i="8" l="1"/>
  <c r="M35" i="8"/>
  <c r="H102" i="8"/>
  <c r="J102" i="8" s="1"/>
  <c r="I102" i="8" l="1"/>
  <c r="M102" i="8" s="1"/>
  <c r="G115" i="8" l="1"/>
  <c r="H115" i="8" l="1"/>
  <c r="J115" i="8" s="1"/>
  <c r="G116" i="8"/>
  <c r="H6" i="20"/>
  <c r="H59" i="8"/>
  <c r="I59" i="8"/>
  <c r="H95" i="8" l="1"/>
  <c r="H93" i="8" s="1"/>
  <c r="I115" i="8"/>
  <c r="M115" i="8" s="1"/>
  <c r="J59" i="8"/>
  <c r="M59" i="8" s="1"/>
  <c r="H116" i="8"/>
  <c r="J116" i="8" s="1"/>
  <c r="G95" i="8"/>
  <c r="I116" i="8" l="1"/>
  <c r="M116" i="8" s="1"/>
  <c r="H117" i="8"/>
  <c r="J95" i="8"/>
  <c r="J93" i="8" s="1"/>
  <c r="J117" i="8" s="1"/>
  <c r="G93" i="8"/>
  <c r="I95" i="8"/>
  <c r="I93" i="8" s="1"/>
  <c r="I117" i="8" l="1"/>
  <c r="I121" i="8" s="1"/>
  <c r="M95" i="8"/>
  <c r="G117" i="8"/>
  <c r="M93" i="8"/>
  <c r="G121" i="8" l="1"/>
  <c r="M121" i="8" s="1"/>
  <c r="M117" i="8"/>
  <c r="F301" i="21" l="1"/>
  <c r="F1046" i="23" l="1"/>
  <c r="P7" i="23" s="1"/>
  <c r="E1046" i="23" l="1"/>
  <c r="O7" i="23" l="1"/>
  <c r="G1047" i="23"/>
  <c r="Q7" i="23" l="1"/>
  <c r="B1080" i="23"/>
  <c r="C1080" i="23" l="1"/>
  <c r="O1081" i="23" l="1"/>
  <c r="O1083" i="23" s="1"/>
  <c r="F1081" i="23"/>
  <c r="F1083" i="23" s="1"/>
  <c r="D1081" i="23"/>
  <c r="G1081" i="23"/>
  <c r="L1081" i="23"/>
  <c r="M1081" i="23"/>
  <c r="K1081" i="23"/>
  <c r="J1081" i="23"/>
  <c r="N1081" i="23"/>
  <c r="H1081" i="23"/>
  <c r="I1081" i="23"/>
  <c r="E1081" i="23"/>
  <c r="L1083" i="23" l="1"/>
  <c r="I1083" i="23"/>
  <c r="J1083" i="23"/>
  <c r="K1082" i="23"/>
  <c r="L1082" i="23"/>
  <c r="L1084" i="23" s="1"/>
  <c r="J1084" i="23"/>
  <c r="J1082" i="23"/>
  <c r="K1084" i="23"/>
  <c r="K1083" i="23"/>
  <c r="M1083" i="23"/>
  <c r="M1084" i="23"/>
  <c r="N1082" i="23"/>
  <c r="M1082" i="23"/>
  <c r="O1082" i="23"/>
  <c r="E1084" i="23"/>
  <c r="E1083" i="23"/>
  <c r="G1084" i="23"/>
  <c r="G1082" i="23"/>
  <c r="G1083" i="23"/>
  <c r="H1082" i="23"/>
  <c r="I1082" i="23"/>
  <c r="I1084" i="23" s="1"/>
  <c r="D1083" i="23"/>
  <c r="D1082" i="23"/>
  <c r="F1082" i="23"/>
  <c r="F1084" i="23" s="1"/>
  <c r="D1084" i="23"/>
  <c r="E1082" i="23"/>
  <c r="H1084" i="23"/>
  <c r="H1083" i="23"/>
  <c r="N1083" i="23"/>
  <c r="N1084" i="23"/>
  <c r="D1085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3" authorId="0" shapeId="0" xr:uid="{F5D6F642-76DC-45B3-B0F2-B3C0DC6FCBD8}">
      <text>
        <r>
          <rPr>
            <b/>
            <sz val="8"/>
            <color indexed="81"/>
            <rFont val="Tahoma"/>
            <family val="2"/>
          </rPr>
          <t>156,152, 153, 211, 6422, 6421, 242</t>
        </r>
      </text>
    </comment>
    <comment ref="C64" authorId="0" shapeId="0" xr:uid="{87236196-EF82-45A6-856A-E64524E7F00E}">
      <text>
        <r>
          <rPr>
            <b/>
            <sz val="8"/>
            <color indexed="81"/>
            <rFont val="Tahoma"/>
            <family val="2"/>
          </rPr>
          <t>156,152, 153, 211, 6422, 6421, 242</t>
        </r>
      </text>
    </comment>
    <comment ref="C67" authorId="0" shapeId="0" xr:uid="{F6673B12-F7BC-4162-8B86-30ACC2A49BDE}">
      <text>
        <r>
          <rPr>
            <b/>
            <sz val="8"/>
            <color indexed="81"/>
            <rFont val="Tahoma"/>
            <family val="2"/>
          </rPr>
          <t>156,152, 153, 211, 6422, 6421, 242</t>
        </r>
      </text>
    </comment>
    <comment ref="C68" authorId="0" shapeId="0" xr:uid="{8F29F0A6-F21A-4579-994E-AF9FAEEBD999}">
      <text>
        <r>
          <rPr>
            <b/>
            <sz val="8"/>
            <color indexed="81"/>
            <rFont val="Tahoma"/>
            <family val="2"/>
          </rPr>
          <t>156,152, 153, 211, 6422, 6421, 242</t>
        </r>
      </text>
    </comment>
    <comment ref="C104" authorId="0" shapeId="0" xr:uid="{401EEEC2-0534-4E89-8D02-9FDC723A7E9E}">
      <text>
        <r>
          <rPr>
            <b/>
            <sz val="9"/>
            <color indexed="81"/>
            <rFont val="Tahoma"/>
            <family val="2"/>
          </rPr>
          <t>6421, 6422, 154</t>
        </r>
      </text>
    </comment>
  </commentList>
</comments>
</file>

<file path=xl/sharedStrings.xml><?xml version="1.0" encoding="utf-8"?>
<sst xmlns="http://schemas.openxmlformats.org/spreadsheetml/2006/main" count="3232" uniqueCount="1076">
  <si>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</si>
  <si>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</si>
  <si>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</si>
  <si>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</si>
  <si>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</si>
  <si>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</si>
  <si>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</si>
  <si>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</si>
  <si>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</si>
  <si>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</si>
  <si>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</si>
  <si>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</si>
  <si>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</si>
  <si>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Bạn thay đổi năm ở đây</t>
  </si>
  <si>
    <t>(1900  -  2078)</t>
  </si>
  <si>
    <t>Lịch năm</t>
  </si>
  <si>
    <t>Tháng 1</t>
  </si>
  <si>
    <t>tháng 2</t>
  </si>
  <si>
    <t>tháng 3</t>
  </si>
  <si>
    <t>WK</t>
  </si>
  <si>
    <t>SUN</t>
  </si>
  <si>
    <t>MON</t>
  </si>
  <si>
    <t>TUE</t>
  </si>
  <si>
    <t>WED</t>
  </si>
  <si>
    <t>THU</t>
  </si>
  <si>
    <t>FRI</t>
  </si>
  <si>
    <t>SAT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</si>
  <si>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</si>
  <si>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</si>
  <si>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</si>
  <si>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</si>
  <si>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</si>
  <si>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</si>
  <si>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</si>
  <si>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</si>
  <si>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</si>
  <si>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Happy New Year (^^)</t>
  </si>
  <si>
    <t>THÔNG TIN CHUNG DOANH NGHIỆP</t>
  </si>
  <si>
    <t xml:space="preserve">Tên đơn vị: </t>
  </si>
  <si>
    <t>Địa chỉ:</t>
  </si>
  <si>
    <t xml:space="preserve">MST: </t>
  </si>
  <si>
    <t>Chế độ kế toán</t>
  </si>
  <si>
    <t>Năm tài chính:</t>
  </si>
  <si>
    <t>Tháng bắt dầu</t>
  </si>
  <si>
    <t>Tháng kết thúc</t>
  </si>
  <si>
    <t>Từ ngày</t>
  </si>
  <si>
    <t>Đến ngày</t>
  </si>
  <si>
    <t>CỘNG HÒA XÃ HỘI CHỦ NGHĨA VIỆT NAM</t>
  </si>
  <si>
    <t>Độc lập-Tự do-Hạnh phúc</t>
  </si>
  <si>
    <t>SỔ KẾ TOÁN</t>
  </si>
  <si>
    <t>1- Chứng từ ghi sổ/Nhật ký chung</t>
  </si>
  <si>
    <t>2- Bảng cân đối tài khoản</t>
  </si>
  <si>
    <t>3- Sổ cái (sổ chi tiết tài khoản)</t>
  </si>
  <si>
    <t>4- Sổ chi tiết công nợ phải trả người bán</t>
  </si>
  <si>
    <t>+ Bảng tổng hợp công nợ phải trả người bán</t>
  </si>
  <si>
    <t>+ Chi tiết công nợ phải trả người bán từng khách hàng</t>
  </si>
  <si>
    <t>5- Sổ chi tiết công nợ phải thu khách hàng</t>
  </si>
  <si>
    <t>+ Bảng tổng hợp công nợ phải thu khách hàng</t>
  </si>
  <si>
    <t>+ Chi tiết công nợ phải thu của từng khách hàng</t>
  </si>
  <si>
    <t>6-Sổ TSCĐ và trích khấu hao</t>
  </si>
  <si>
    <t>7-Sổ chi phí trả trước</t>
  </si>
  <si>
    <t>8-Sổ quỹ tiền mặt</t>
  </si>
  <si>
    <t>Ngày mở sổ:</t>
  </si>
  <si>
    <t>Ngày khóa sổ</t>
  </si>
  <si>
    <t>Người ghi sổ</t>
  </si>
  <si>
    <t>Giám đốc</t>
  </si>
  <si>
    <t>BÁO CÁO QUYẾT TOÁN THUẾ</t>
  </si>
  <si>
    <t>Hồ sơ gồm:</t>
  </si>
  <si>
    <r>
      <rPr>
        <sz val="14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>Tờ khai tự QT thuế TNDN         Mẫu số: 03/TNDN</t>
    </r>
  </si>
  <si>
    <r>
      <rPr>
        <sz val="14"/>
        <rFont val="Times New Roman"/>
        <family val="1"/>
      </rPr>
      <t>+</t>
    </r>
    <r>
      <rPr>
        <sz val="7"/>
        <rFont val="Times New Roman"/>
        <family val="1"/>
      </rPr>
      <t xml:space="preserve">   </t>
    </r>
    <r>
      <rPr>
        <sz val="14"/>
        <rFont val="Times New Roman"/>
        <family val="1"/>
      </rPr>
      <t>Phụ lục: 03-1A/TNDN</t>
    </r>
  </si>
  <si>
    <t>–  Tờ Khai Quyết Toán Thuế TNCN</t>
  </si>
  <si>
    <r>
      <rPr>
        <sz val="14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>Bảng cân đối kế toán</t>
    </r>
  </si>
  <si>
    <t>Mẫu số B01/DN</t>
  </si>
  <si>
    <r>
      <rPr>
        <sz val="14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>Báo cáo kết qủa hoạt động kinh doanh</t>
    </r>
  </si>
  <si>
    <t>Mẫu số B02/DN</t>
  </si>
  <si>
    <r>
      <rPr>
        <sz val="14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>Báo cáo lưu chuyển tiền tệ</t>
    </r>
  </si>
  <si>
    <t>Mẫu số B03/DN</t>
  </si>
  <si>
    <r>
      <rPr>
        <sz val="13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>Bản thuyết minh báo cáo tài chính</t>
    </r>
  </si>
  <si>
    <r>
      <rPr>
        <sz val="14"/>
        <rFont val="Times New Roman"/>
        <family val="1"/>
      </rPr>
      <t>Mẫu số B09- D</t>
    </r>
    <r>
      <rPr>
        <sz val="13"/>
        <rFont val="Times New Roman"/>
        <family val="1"/>
      </rPr>
      <t>N</t>
    </r>
  </si>
  <si>
    <r>
      <rPr>
        <sz val="14"/>
        <rFont val="Times New Roman"/>
        <family val="1"/>
      </rPr>
      <t xml:space="preserve">– </t>
    </r>
    <r>
      <rPr>
        <sz val="7"/>
        <rFont val="Times New Roman"/>
        <family val="1"/>
      </rPr>
      <t xml:space="preserve"> </t>
    </r>
    <r>
      <rPr>
        <sz val="14"/>
        <rFont val="Times New Roman"/>
        <family val="1"/>
      </rPr>
      <t xml:space="preserve">Bảng cân đối phát sinh  </t>
    </r>
  </si>
  <si>
    <t xml:space="preserve">Mẫu S06-DN  </t>
  </si>
  <si>
    <t>Đối tượng</t>
  </si>
  <si>
    <t>Mã TK 
Khách hàng</t>
  </si>
  <si>
    <t>Tên khách hàng phải trả</t>
  </si>
  <si>
    <t>Địa chỉ</t>
  </si>
  <si>
    <t>MST</t>
  </si>
  <si>
    <t>Xử lý trùng lặp</t>
  </si>
  <si>
    <t>Print</t>
  </si>
  <si>
    <t>Đầu kỳ</t>
  </si>
  <si>
    <t>Cuối kỳ</t>
  </si>
  <si>
    <t>Nợ</t>
  </si>
  <si>
    <t>Có</t>
  </si>
  <si>
    <t>131</t>
  </si>
  <si>
    <t>Cộng</t>
  </si>
  <si>
    <t>331</t>
  </si>
  <si>
    <t xml:space="preserve">3/ DANH MỤC TK 1388 PHẢI THU KHÁC </t>
  </si>
  <si>
    <t>1388</t>
  </si>
  <si>
    <t>141</t>
  </si>
  <si>
    <t>Kế toán trưởng
(Ký, họ tên)</t>
  </si>
  <si>
    <t>152</t>
  </si>
  <si>
    <t>1331</t>
  </si>
  <si>
    <t>1542</t>
  </si>
  <si>
    <t>1111</t>
  </si>
  <si>
    <t>242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</si>
  <si>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</si>
  <si>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</si>
  <si>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</si>
  <si>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</si>
  <si>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</si>
  <si>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</si>
  <si>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</si>
  <si>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</si>
  <si>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</si>
  <si>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170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</si>
  <si>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</si>
  <si>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</si>
  <si>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</si>
  <si>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</si>
  <si>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</si>
  <si>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</si>
  <si>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</si>
  <si>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</si>
  <si>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</si>
  <si>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1545</t>
  </si>
  <si>
    <t>STT</t>
  </si>
  <si>
    <t>NỢ</t>
  </si>
  <si>
    <t>CÓ</t>
  </si>
  <si>
    <t>Phát sinh trong kỳ</t>
  </si>
  <si>
    <t>01</t>
  </si>
  <si>
    <t>02</t>
  </si>
  <si>
    <t>03</t>
  </si>
  <si>
    <t>04</t>
  </si>
  <si>
    <t>05</t>
  </si>
  <si>
    <t>07</t>
  </si>
  <si>
    <t>08</t>
  </si>
  <si>
    <t>09</t>
  </si>
  <si>
    <t>Tháng</t>
  </si>
  <si>
    <t>Ngày</t>
  </si>
  <si>
    <t>Nội dung</t>
  </si>
  <si>
    <t>Ghi chú</t>
  </si>
  <si>
    <t>Ngày hóa đơn</t>
  </si>
  <si>
    <t xml:space="preserve">BẢNG TỔNG HỢP VẬT TƯ NHẬP XUẤT TỒN </t>
  </si>
  <si>
    <t>Mã kho</t>
  </si>
  <si>
    <t>Mã VT</t>
  </si>
  <si>
    <t>Tên vật tư</t>
  </si>
  <si>
    <t>Đơn 
vị</t>
  </si>
  <si>
    <t>Tồn đầu kỳ</t>
  </si>
  <si>
    <t>Nhập trong kỳ</t>
  </si>
  <si>
    <t>Xuất trong kỳ</t>
  </si>
  <si>
    <t>Tồn cuối kỳ</t>
  </si>
  <si>
    <t>ĐƠN GIÁ XUẤT BQGQ</t>
  </si>
  <si>
    <t>Đặt mã trùng</t>
  </si>
  <si>
    <t>Số 
lượng</t>
  </si>
  <si>
    <t>Thành tiền</t>
  </si>
  <si>
    <t>SL</t>
  </si>
  <si>
    <t>TT</t>
  </si>
  <si>
    <t>Đơn giá</t>
  </si>
  <si>
    <t>PRINT</t>
  </si>
  <si>
    <t>06</t>
  </si>
  <si>
    <t>156</t>
  </si>
  <si>
    <t>Đơn vị tính: đồng</t>
  </si>
  <si>
    <t>Kỳ Khai GTGT</t>
  </si>
  <si>
    <t>Chứng từ</t>
  </si>
  <si>
    <t>Mã vật tư</t>
  </si>
  <si>
    <t>Số lượng</t>
  </si>
  <si>
    <t>TK 
NỢ</t>
  </si>
  <si>
    <t>TK 
CÓ</t>
  </si>
  <si>
    <t>Số tiền phát sinh</t>
  </si>
  <si>
    <t>Mã khách hàng</t>
  </si>
  <si>
    <t>Ghi chú:  Mã Z 154</t>
  </si>
  <si>
    <t>ĐVT</t>
  </si>
  <si>
    <t>Thông tin khách hàng Thu - Chi</t>
  </si>
  <si>
    <t>Số Hóa Đơn</t>
  </si>
  <si>
    <t>Số hiệu: Thu - Chi</t>
  </si>
  <si>
    <t>Ngày thu/ chi</t>
  </si>
  <si>
    <t>Nhập xuất</t>
  </si>
  <si>
    <t>Nhập</t>
  </si>
  <si>
    <t>Xuất</t>
  </si>
  <si>
    <t>Diễn giải</t>
  </si>
  <si>
    <t>TT.N</t>
  </si>
  <si>
    <t>TT.X</t>
  </si>
  <si>
    <t>Giá trị  tồn cần điều chỉnh</t>
  </si>
  <si>
    <t>Người 
nhận - Nộp tiền</t>
  </si>
  <si>
    <t>4212</t>
  </si>
  <si>
    <t>4211</t>
  </si>
  <si>
    <t>6422</t>
  </si>
  <si>
    <t>3338</t>
  </si>
  <si>
    <t/>
  </si>
  <si>
    <t>Mẫu S06 - DN</t>
  </si>
  <si>
    <t>Tiền và tương đương tiền đầy kỳ</t>
  </si>
  <si>
    <t>BẢNG CÂN ĐỐI PHÁT SINH</t>
  </si>
  <si>
    <t>Tiền và tương đương tiền cuối kỳ</t>
  </si>
  <si>
    <t>Số</t>
  </si>
  <si>
    <t>MÃ SỐ</t>
  </si>
  <si>
    <t>SỐ HIỆU TK</t>
  </si>
  <si>
    <t>Tên tài 
khoản</t>
  </si>
  <si>
    <t>Số dư đầu kỳ</t>
  </si>
  <si>
    <t>Số dư cuối kỳ</t>
  </si>
  <si>
    <t>Lưu chuyển tiền thuần trong kỳ=PS Nợ - PS Có</t>
  </si>
  <si>
    <t>110</t>
  </si>
  <si>
    <t>111</t>
  </si>
  <si>
    <t>Tiền mặt</t>
  </si>
  <si>
    <t>Tiền Việt Nam</t>
  </si>
  <si>
    <t>1112</t>
  </si>
  <si>
    <t>Ngoại tệ</t>
  </si>
  <si>
    <t>112</t>
  </si>
  <si>
    <t>Tiền gửi Ngân hàng</t>
  </si>
  <si>
    <t>121</t>
  </si>
  <si>
    <t xml:space="preserve">Đầu tư tài chính ngắn hạn </t>
  </si>
  <si>
    <t>128</t>
  </si>
  <si>
    <t>Đầu tư nắm giữ đến ngày đáo hạn</t>
  </si>
  <si>
    <t>122</t>
  </si>
  <si>
    <t>1281</t>
  </si>
  <si>
    <t>Tiền gửi có kỳ hạn</t>
  </si>
  <si>
    <t>1288</t>
  </si>
  <si>
    <t>Các khoản đầu tư khác nắm giữ đến ngày đáo hạn</t>
  </si>
  <si>
    <t>Phải thu của khách hàng</t>
  </si>
  <si>
    <t>181</t>
  </si>
  <si>
    <t>133</t>
  </si>
  <si>
    <t>Thuế GTGT được khấu trừ</t>
  </si>
  <si>
    <t>Thuế GTGT được khấu trừ của hàng hóa, dịch vụ</t>
  </si>
  <si>
    <t>1332</t>
  </si>
  <si>
    <t>Thuế GTGT được khấu trừ của TSCĐ</t>
  </si>
  <si>
    <t>136</t>
  </si>
  <si>
    <t>Phải thu nội bộ</t>
  </si>
  <si>
    <t>1361</t>
  </si>
  <si>
    <t>Vốn kinh doanh ở đơn vị trực thuộc</t>
  </si>
  <si>
    <t>134</t>
  </si>
  <si>
    <t>1368</t>
  </si>
  <si>
    <t>Phải thu nội bộ khác</t>
  </si>
  <si>
    <t>138</t>
  </si>
  <si>
    <t>Phải thu khác</t>
  </si>
  <si>
    <t>135</t>
  </si>
  <si>
    <t>1381</t>
  </si>
  <si>
    <t>Tài sản thiếu chờ xử lý</t>
  </si>
  <si>
    <t>1386</t>
  </si>
  <si>
    <t>Cầm cố, thế chấp, ký quỹ, ký cược</t>
  </si>
  <si>
    <t>Tạm ứng</t>
  </si>
  <si>
    <t>Nguyên liệu, vật liệu</t>
  </si>
  <si>
    <t>153</t>
  </si>
  <si>
    <t xml:space="preserve">Công cụ, dụng cụ </t>
  </si>
  <si>
    <t>154</t>
  </si>
  <si>
    <t>Chi phí sản xuất, kinh doanh dở dang</t>
  </si>
  <si>
    <t>1541</t>
  </si>
  <si>
    <t>Chi phí nguyên vật liệu</t>
  </si>
  <si>
    <t>Chi phí nhân công</t>
  </si>
  <si>
    <t>1543</t>
  </si>
  <si>
    <t>Chi phí sản xuất chung</t>
  </si>
  <si>
    <t>1544</t>
  </si>
  <si>
    <t>Chi phí máy thi công</t>
  </si>
  <si>
    <t>Chi phi giao khoán công trình</t>
  </si>
  <si>
    <t>155</t>
  </si>
  <si>
    <t>Thành phẩm</t>
  </si>
  <si>
    <t>Hàng hóa</t>
  </si>
  <si>
    <t>151</t>
  </si>
  <si>
    <t>211</t>
  </si>
  <si>
    <t xml:space="preserve">Tài sản cố định </t>
  </si>
  <si>
    <t>2111</t>
  </si>
  <si>
    <t>Tài sản cố định hữu hình</t>
  </si>
  <si>
    <t>2112</t>
  </si>
  <si>
    <t>Tài sản cố định thuê tài chính</t>
  </si>
  <si>
    <t>2113</t>
  </si>
  <si>
    <t>Tài sản cố định vô hình</t>
  </si>
  <si>
    <t>214</t>
  </si>
  <si>
    <t>Hao mòn tài sản cố định</t>
  </si>
  <si>
    <t>2141</t>
  </si>
  <si>
    <t>Hao mòn TSCĐ hữu hình</t>
  </si>
  <si>
    <t>2142</t>
  </si>
  <si>
    <t>Hao mòn TSCĐ thuê tài chính</t>
  </si>
  <si>
    <t>2143</t>
  </si>
  <si>
    <t xml:space="preserve">Hao mòn TSCĐ vô hình </t>
  </si>
  <si>
    <t>2147</t>
  </si>
  <si>
    <t>Hao mòn bất động sản đầu tư</t>
  </si>
  <si>
    <t>123</t>
  </si>
  <si>
    <t>228</t>
  </si>
  <si>
    <t>Đầu tư góp vốn vào đơn vị khác</t>
  </si>
  <si>
    <t>124</t>
  </si>
  <si>
    <t>229</t>
  </si>
  <si>
    <t>Dự phòng giảm giá đầu tư tài chính dài hạn</t>
  </si>
  <si>
    <t>241</t>
  </si>
  <si>
    <t xml:space="preserve">Xây dựng cơ bản dở dang </t>
  </si>
  <si>
    <t>2411</t>
  </si>
  <si>
    <t>Mua sắm TSCĐ</t>
  </si>
  <si>
    <t>2412</t>
  </si>
  <si>
    <t>Xây dựng cơ bản</t>
  </si>
  <si>
    <t>2413</t>
  </si>
  <si>
    <t>Sửa chữa lớn TSCĐ</t>
  </si>
  <si>
    <t>182</t>
  </si>
  <si>
    <t>Chi phí trả trước</t>
  </si>
  <si>
    <t>311</t>
  </si>
  <si>
    <t>Phải trả cho người bán</t>
  </si>
  <si>
    <t>313</t>
  </si>
  <si>
    <t>333</t>
  </si>
  <si>
    <t>Thuế và các khoản phải nộp Nhà nước</t>
  </si>
  <si>
    <t>33311</t>
  </si>
  <si>
    <t>Thuế GTGT đầu ra</t>
  </si>
  <si>
    <t>33312</t>
  </si>
  <si>
    <t>Thuế GTGT hàng nhập khẩu</t>
  </si>
  <si>
    <t>3332</t>
  </si>
  <si>
    <t>Thuế tiêu thụ đặc biệt</t>
  </si>
  <si>
    <t>3333</t>
  </si>
  <si>
    <t>Thuế xuất, nhập khẩu</t>
  </si>
  <si>
    <t>3334</t>
  </si>
  <si>
    <t>Thuế thu nhập doanh nghiệp</t>
  </si>
  <si>
    <t>3335</t>
  </si>
  <si>
    <t>Thuế thu nhập cá nhân</t>
  </si>
  <si>
    <t>3336</t>
  </si>
  <si>
    <t>Thuế tài nguyên</t>
  </si>
  <si>
    <t>3337</t>
  </si>
  <si>
    <t>Thuế nhà đất, tiền thuê đất</t>
  </si>
  <si>
    <t>Các loại thuế khác</t>
  </si>
  <si>
    <t>3339</t>
  </si>
  <si>
    <t>Phí, lệ phí và các khoản phải nộp khác</t>
  </si>
  <si>
    <t>314</t>
  </si>
  <si>
    <t>334</t>
  </si>
  <si>
    <t>Phải trả người lao động</t>
  </si>
  <si>
    <t>315</t>
  </si>
  <si>
    <t>335</t>
  </si>
  <si>
    <t>Chi phí phải trả</t>
  </si>
  <si>
    <t>336</t>
  </si>
  <si>
    <t>Phải trả nội bộ</t>
  </si>
  <si>
    <t>3361</t>
  </si>
  <si>
    <t>Phải trả nội bộ về vốn kinh doanh</t>
  </si>
  <si>
    <t>3368</t>
  </si>
  <si>
    <t>Phải trả nội bộ khác</t>
  </si>
  <si>
    <t>338</t>
  </si>
  <si>
    <t>Phải trả, phải nộp khác</t>
  </si>
  <si>
    <t>3381</t>
  </si>
  <si>
    <t>Tài sản thừa chờ giải quyết</t>
  </si>
  <si>
    <t>3382</t>
  </si>
  <si>
    <t>Kinh phí công đoàn</t>
  </si>
  <si>
    <t>3383</t>
  </si>
  <si>
    <t>3384</t>
  </si>
  <si>
    <t>3386</t>
  </si>
  <si>
    <t>3387</t>
  </si>
  <si>
    <t>Doanh thu chưa thực hiện</t>
  </si>
  <si>
    <t>3388</t>
  </si>
  <si>
    <t xml:space="preserve">Phải trả, phải nộp khác </t>
  </si>
  <si>
    <t>3389</t>
  </si>
  <si>
    <t>Bảo hiểm thất nghiệp</t>
  </si>
  <si>
    <t>316</t>
  </si>
  <si>
    <t>341</t>
  </si>
  <si>
    <t>Vay và nợ dài hạn</t>
  </si>
  <si>
    <t>341EXB</t>
  </si>
  <si>
    <t>Vay ngắn hạn (Eximbank)</t>
  </si>
  <si>
    <t>3411UOB</t>
  </si>
  <si>
    <t>Vay dài hạn Ngân hàng UOB</t>
  </si>
  <si>
    <t>3412</t>
  </si>
  <si>
    <t>Nợ thuê tài chính</t>
  </si>
  <si>
    <t>319</t>
  </si>
  <si>
    <t>353</t>
  </si>
  <si>
    <t>Quỹ khen thưởng phúc lợi</t>
  </si>
  <si>
    <t>3531</t>
  </si>
  <si>
    <t>Quỹ khen thưởng</t>
  </si>
  <si>
    <t>3532</t>
  </si>
  <si>
    <t>Quỹ phúc lợi</t>
  </si>
  <si>
    <t>3533</t>
  </si>
  <si>
    <t>Quỹ phúc lợi đã hình thành TSCĐ</t>
  </si>
  <si>
    <t>411</t>
  </si>
  <si>
    <t>Vốn đầu tư của chủ sở hữu</t>
  </si>
  <si>
    <t>415</t>
  </si>
  <si>
    <t>413</t>
  </si>
  <si>
    <t>Chênh lệch tỷ giá hối đoái</t>
  </si>
  <si>
    <t>416</t>
  </si>
  <si>
    <t>418</t>
  </si>
  <si>
    <t>Các quỹ khác thuộc vốn chủ sở hữu</t>
  </si>
  <si>
    <t>417</t>
  </si>
  <si>
    <t>421</t>
  </si>
  <si>
    <t>Lợi nhuận sau thuế chưa phân phối</t>
  </si>
  <si>
    <t>Lợi nhuận sau thuế chưa phân phối năm trước</t>
  </si>
  <si>
    <t>Lợi nhuận sau thuế chưa phân phối năm nay</t>
  </si>
  <si>
    <t>511</t>
  </si>
  <si>
    <t>Doanh thu bán hàng và cung cấp dịch vụ</t>
  </si>
  <si>
    <t xml:space="preserve">Doanh thu bán hàng hóa </t>
  </si>
  <si>
    <t>5111</t>
  </si>
  <si>
    <t>5112</t>
  </si>
  <si>
    <t xml:space="preserve">Doanh thu bán thành phẩm </t>
  </si>
  <si>
    <t>5113</t>
  </si>
  <si>
    <t xml:space="preserve">Doanh thu cung cấp dịch vụ </t>
  </si>
  <si>
    <t>5118</t>
  </si>
  <si>
    <t>Doanh thu khác</t>
  </si>
  <si>
    <t>515</t>
  </si>
  <si>
    <t xml:space="preserve">Doanh thu hoạt động tài chính </t>
  </si>
  <si>
    <t>632</t>
  </si>
  <si>
    <t>Giá vốn hàng bán</t>
  </si>
  <si>
    <t>635</t>
  </si>
  <si>
    <t>Chi phí tài chính</t>
  </si>
  <si>
    <t>642</t>
  </si>
  <si>
    <t>Chi phí quản lý doanh nghiệp</t>
  </si>
  <si>
    <t>6421</t>
  </si>
  <si>
    <t>Chi phí bán hàng</t>
  </si>
  <si>
    <t>711</t>
  </si>
  <si>
    <t>Thu nhập khác</t>
  </si>
  <si>
    <t>811</t>
  </si>
  <si>
    <t>Chi phí khác</t>
  </si>
  <si>
    <t>821</t>
  </si>
  <si>
    <t>Chi phí thuế thu nhập doanh nghiệp</t>
  </si>
  <si>
    <t>911</t>
  </si>
  <si>
    <t>Xác định kết quả kinh doanh</t>
  </si>
  <si>
    <t>Tổng cộng:</t>
  </si>
  <si>
    <t>Người ghi sổ
(Ký, họ tên)</t>
  </si>
  <si>
    <t>Kết chuyển giá vốn</t>
  </si>
  <si>
    <t>TK</t>
  </si>
  <si>
    <t>tháng</t>
  </si>
  <si>
    <t>Số tiền</t>
  </si>
  <si>
    <t>217</t>
  </si>
  <si>
    <t>Tổng cộng</t>
  </si>
  <si>
    <t>DIỄN GIẢI</t>
  </si>
  <si>
    <t>Số hiệu</t>
  </si>
  <si>
    <t>Số Phát sinh</t>
  </si>
  <si>
    <t>Số
hiệu</t>
  </si>
  <si>
    <t>Ngày
tháng</t>
  </si>
  <si>
    <t>Số dư đầu tháng</t>
  </si>
  <si>
    <t>Tổng số phát sinh</t>
  </si>
  <si>
    <t>Doanh thu hoạt động tài chính</t>
  </si>
  <si>
    <t>Chi tạm ứng</t>
  </si>
  <si>
    <t>Chọn phiếu in ra phiếu thu tiền và chi tiền</t>
  </si>
  <si>
    <t>Người lập phiếu</t>
  </si>
  <si>
    <t>Người nhận tiền</t>
  </si>
  <si>
    <t>Thủ quỹ</t>
  </si>
  <si>
    <t xml:space="preserve">  (Ký,họ tên)</t>
  </si>
  <si>
    <t xml:space="preserve"> (Ký,họ tên)</t>
  </si>
  <si>
    <t xml:space="preserve"> (Ký,họ tên, đóng dấu)</t>
  </si>
  <si>
    <t>CHƯƠNG TRÌNH ĐỌC SỐ PHIẾU THU _ PHIẾU CHI</t>
  </si>
  <si>
    <t>đồng.</t>
  </si>
  <si>
    <t xml:space="preserve">Số:   </t>
  </si>
  <si>
    <t>Tên nhãn hiệu,qui cách, phẩm chất vật  tư (sản phẩm,hàng hoá)</t>
  </si>
  <si>
    <t>Mã 
Vật Tư</t>
  </si>
  <si>
    <t>Đơn  vị  
tính</t>
  </si>
  <si>
    <t xml:space="preserve">Số lượng  </t>
  </si>
  <si>
    <t>Thành  tiền</t>
  </si>
  <si>
    <t>A</t>
  </si>
  <si>
    <t>B</t>
  </si>
  <si>
    <t>C</t>
  </si>
  <si>
    <t>D</t>
  </si>
  <si>
    <r>
      <rPr>
        <b/>
        <sz val="11"/>
        <rFont val="Times New Roman"/>
        <family val="1"/>
      </rPr>
      <t>Người lập phiếu</t>
    </r>
    <r>
      <rPr>
        <sz val="11"/>
        <rFont val="Times New Roman"/>
        <family val="1"/>
      </rPr>
      <t xml:space="preserve">
(Ký,họ tên)</t>
    </r>
  </si>
  <si>
    <r>
      <rPr>
        <b/>
        <sz val="11"/>
        <rFont val="Times New Roman"/>
        <family val="1"/>
      </rPr>
      <t>Thủ kho</t>
    </r>
    <r>
      <rPr>
        <sz val="11"/>
        <rFont val="Times New Roman"/>
        <family val="1"/>
      </rPr>
      <t xml:space="preserve">
(Ký,họ tên)</t>
    </r>
  </si>
  <si>
    <t>CHƯƠNG TRÌNH ĐỌC SỐ PHIẾU NHẬP - XUẤT</t>
  </si>
  <si>
    <t xml:space="preserve">Số tiền </t>
  </si>
  <si>
    <t>SỔ CHI TIẾT NGUYÊN VẬT LIỆU HÀNG HÓA</t>
  </si>
  <si>
    <t>CHỨNG TỪ</t>
  </si>
  <si>
    <t>DIỂN GIẢI</t>
  </si>
  <si>
    <t xml:space="preserve">Tồn </t>
  </si>
  <si>
    <t>Ghi</t>
  </si>
  <si>
    <t>Số
 lượng</t>
  </si>
  <si>
    <t>chú</t>
  </si>
  <si>
    <t>3=1x2</t>
  </si>
  <si>
    <t>5=1x4</t>
  </si>
  <si>
    <t>7=1x6</t>
  </si>
  <si>
    <t>Tồn đầu tháng</t>
  </si>
  <si>
    <t>Tồn cuối tháng</t>
  </si>
  <si>
    <t xml:space="preserve">Người ghi sổ
</t>
  </si>
  <si>
    <t>(Ký,họ và tên)</t>
  </si>
  <si>
    <t>Menu</t>
  </si>
  <si>
    <t>Số hiệu
TK
đối
 ứng</t>
  </si>
  <si>
    <t>Sổ Chi Tiết Đối Tượng: Công Nợ - Tạm Ứng</t>
  </si>
  <si>
    <t>Tài khoản</t>
  </si>
  <si>
    <t xml:space="preserve">            </t>
  </si>
  <si>
    <t>Tài 
khoản
đối ứng</t>
  </si>
  <si>
    <t>Tồn</t>
  </si>
  <si>
    <t xml:space="preserve">Ghi
chú </t>
  </si>
  <si>
    <t>Ngày,
tháng</t>
  </si>
  <si>
    <t>BẢNG TỔNG HỢP CÔNG NỢ PHẢI THU KHÁCH HÀNG</t>
  </si>
  <si>
    <t>BẢNG TỔNG HỢP CÔNG NỢ PHẢI TRẢ KHÁCH HÀNG</t>
  </si>
  <si>
    <t>BẢNG TỔNG HỢP TẠM ỨNG</t>
  </si>
  <si>
    <t xml:space="preserve">BẢNG TỔNG HỢP PHẢI THU KHÁC </t>
  </si>
  <si>
    <t>138-Phải thu khác</t>
  </si>
  <si>
    <t>141-Tạm ứng</t>
  </si>
  <si>
    <t>331-Phải trả cho người bán</t>
  </si>
  <si>
    <t>131-Phải thu của khách hàng</t>
  </si>
  <si>
    <t>- Tiền gửi ngân hàng - Sacombank</t>
  </si>
  <si>
    <t xml:space="preserve">1121UOB </t>
  </si>
  <si>
    <t>- Tiền gửi ngân hàng - UOB</t>
  </si>
  <si>
    <t>1121EXB</t>
  </si>
  <si>
    <t>- Tiền gửi ngân hàng - Eximbank</t>
  </si>
  <si>
    <t>3702630671</t>
  </si>
  <si>
    <t>CÔNG TY TNHH SẮT THÉP NGUYÊN TUẤN 2</t>
  </si>
  <si>
    <t>Thửa Đất Số 602, Tờ Bản Đồ Số 28, ấp Bàu Bàng, Thị trấn Lai Uyên, Huyện Bàu Bàng, Tỉnh Bình Dương</t>
  </si>
  <si>
    <t xml:space="preserve"> Phát sinh trong kỳ </t>
  </si>
  <si>
    <t>Số lượng tồn kho</t>
  </si>
  <si>
    <t>Thu góp vốn</t>
  </si>
  <si>
    <t>Thu tạm ứng</t>
  </si>
  <si>
    <t>Thu nợ phải thu</t>
  </si>
  <si>
    <t>Phí chuyển khoản NH</t>
  </si>
  <si>
    <t>Thu lãi cho vay</t>
  </si>
  <si>
    <t>Lãi tiền gửi NH</t>
  </si>
  <si>
    <t>Chi nộp thuế môn bài</t>
  </si>
  <si>
    <t>Chi nộp thuế GTGT</t>
  </si>
  <si>
    <t>Khấu hao TSCD sử dụng cho VP</t>
  </si>
  <si>
    <t>Khấu hao TSCD sử dụng cho sản xuất</t>
  </si>
  <si>
    <t xml:space="preserve">Chi tiền liên quan đến sản xuất </t>
  </si>
  <si>
    <t>Kết chuyển thu nhập tài chính</t>
  </si>
  <si>
    <t>Nếu lỗ</t>
  </si>
  <si>
    <t>Nếu lãi</t>
  </si>
  <si>
    <t>PHỤ LỤC 1</t>
  </si>
  <si>
    <t>DANH MỤC HỆ THỐNG TÀI KHOẢN KẾ TOÁN DOANH NGHIỆP</t>
  </si>
  <si>
    <t>(Ban hành kèm theo Thông tư số 133/2016/TT-BTC ngày 26/8/2016 của Bộ Tài chính)</t>
  </si>
  <si>
    <t>TÊN TÀI KHOẢN</t>
  </si>
  <si>
    <t>Name English</t>
  </si>
  <si>
    <t>Cash in hand</t>
  </si>
  <si>
    <t xml:space="preserve">Tiền Việt Nam </t>
  </si>
  <si>
    <t>Vietnamese currency</t>
  </si>
  <si>
    <t>Foreign currency</t>
  </si>
  <si>
    <t>Gold, silver, precious stone</t>
  </si>
  <si>
    <t>1121</t>
  </si>
  <si>
    <t>Cash in banks</t>
  </si>
  <si>
    <t>1122</t>
  </si>
  <si>
    <t>Chứng khoán kinh doanh</t>
  </si>
  <si>
    <t>Short-term securities investment</t>
  </si>
  <si>
    <t>Short-term securities investment (during 3 months)</t>
  </si>
  <si>
    <t>Other short-term finance investment (over 3 months)</t>
  </si>
  <si>
    <t>Receivable from customes</t>
  </si>
  <si>
    <t xml:space="preserve">Thuế GTGT được khấu trừ của hàng hóa, dịch vụ </t>
  </si>
  <si>
    <t>Value added tax is deducted</t>
  </si>
  <si>
    <t>From goods sale and services</t>
  </si>
  <si>
    <t>From fixed assets</t>
  </si>
  <si>
    <t xml:space="preserve">Vốn kinh doanh ở đơn vị trực thuộc </t>
  </si>
  <si>
    <t>Other receivables</t>
  </si>
  <si>
    <t>Pending assets (loss under pendency)</t>
  </si>
  <si>
    <t>Others receivable</t>
  </si>
  <si>
    <t>Advances</t>
  </si>
  <si>
    <t>Short-term prepaid expenses</t>
  </si>
  <si>
    <t>Raw material</t>
  </si>
  <si>
    <t>Hàng mua đang đi đường</t>
  </si>
  <si>
    <t>Công cụ, dụng cụ</t>
  </si>
  <si>
    <t>Accessories</t>
  </si>
  <si>
    <t>Contruction material</t>
  </si>
  <si>
    <t xml:space="preserve"> Entrusted materials for processing</t>
  </si>
  <si>
    <t>Other material</t>
  </si>
  <si>
    <t>157</t>
  </si>
  <si>
    <t>Hàng gửi đi bán</t>
  </si>
  <si>
    <t>Instruments and tools</t>
  </si>
  <si>
    <t>Tài sản cố định</t>
  </si>
  <si>
    <t>Cost for working progress</t>
  </si>
  <si>
    <t xml:space="preserve">TSCĐ hữu hình </t>
  </si>
  <si>
    <t xml:space="preserve">TSCĐ thuê tài chính </t>
  </si>
  <si>
    <t>Finished product</t>
  </si>
  <si>
    <t>TSCĐ vô hình</t>
  </si>
  <si>
    <t>Goods</t>
  </si>
  <si>
    <t>Entrusted goods for sale</t>
  </si>
  <si>
    <t xml:space="preserve">Hao mòn TSCĐ hữu hình </t>
  </si>
  <si>
    <t>Dự phòng giảm giá hàng tồn kho</t>
  </si>
  <si>
    <t>Provision for devaluation of stocks</t>
  </si>
  <si>
    <t xml:space="preserve">Hao mòn TSCĐ thuê tài chính </t>
  </si>
  <si>
    <t>Bất động sản đầu tư</t>
  </si>
  <si>
    <t>Tangible fixed assets</t>
  </si>
  <si>
    <t>Building and architectonic model</t>
  </si>
  <si>
    <t>2281</t>
  </si>
  <si>
    <t xml:space="preserve">Đầu tư vào công ty liên doanh, liên kết </t>
  </si>
  <si>
    <t>Equipment and machine</t>
  </si>
  <si>
    <t>2288</t>
  </si>
  <si>
    <t>Đầu tư khác</t>
  </si>
  <si>
    <t>Transportaiton and transmit instrument</t>
  </si>
  <si>
    <t>Dự phòng tổn thất tài sản</t>
  </si>
  <si>
    <t>Depreciation of fixed assets</t>
  </si>
  <si>
    <t>2291</t>
  </si>
  <si>
    <t xml:space="preserve">Dự phòng giảm giá chứng khoán kinh doanh </t>
  </si>
  <si>
    <t>Depreciation of tangible fixed assets</t>
  </si>
  <si>
    <t>2292</t>
  </si>
  <si>
    <t xml:space="preserve">Dự phòng tổn thất đầu tư vào đơn vị khác </t>
  </si>
  <si>
    <t>Depreciation of finance lease assets</t>
  </si>
  <si>
    <t>2293</t>
  </si>
  <si>
    <t xml:space="preserve">Dự phòng phải thu khó đòi </t>
  </si>
  <si>
    <t>Depreciation of intangible fixed assets</t>
  </si>
  <si>
    <t>2294</t>
  </si>
  <si>
    <t>Xây dựng cơ bản dở dang</t>
  </si>
  <si>
    <t xml:space="preserve">Mua sắm TSCĐ </t>
  </si>
  <si>
    <t>Long-term securities</t>
  </si>
  <si>
    <t xml:space="preserve">Xây dựng cơ bản </t>
  </si>
  <si>
    <t>Joint-venture capital contribution</t>
  </si>
  <si>
    <t>Other long-term finance investment</t>
  </si>
  <si>
    <t>Provision for long-term investment devaluation</t>
  </si>
  <si>
    <t>Capital construction in process</t>
  </si>
  <si>
    <t>3331</t>
  </si>
  <si>
    <t>Thuế giá trị gia tăng phải nộp</t>
  </si>
  <si>
    <t>Fixed assets purchases</t>
  </si>
  <si>
    <t>Capital construction</t>
  </si>
  <si>
    <t>Major repair of fixed assets</t>
  </si>
  <si>
    <t>Long-term collateral and deposit</t>
  </si>
  <si>
    <t>Short-term borrowings</t>
  </si>
  <si>
    <t>Long-term loans due to date</t>
  </si>
  <si>
    <t>Payables to seller</t>
  </si>
  <si>
    <t>Taxes and obligations to state budget</t>
  </si>
  <si>
    <t>Thuế bảo vệ môi trường và các loại thuế khác</t>
  </si>
  <si>
    <t>Value added tax</t>
  </si>
  <si>
    <t>33381</t>
  </si>
  <si>
    <t>Thuế bảo vệ môi trường</t>
  </si>
  <si>
    <t>From output</t>
  </si>
  <si>
    <t>33382</t>
  </si>
  <si>
    <t>From imports</t>
  </si>
  <si>
    <t>Special turnover tax</t>
  </si>
  <si>
    <t>Import, export tax</t>
  </si>
  <si>
    <t>Income tax from enterprise</t>
  </si>
  <si>
    <t>Income tax from staff</t>
  </si>
  <si>
    <t xml:space="preserve">Phải trả nội bộ về vốn kinh doanh </t>
  </si>
  <si>
    <t>Natural resource tax</t>
  </si>
  <si>
    <t>Land and house tax, land lease charges</t>
  </si>
  <si>
    <t>Other taxes</t>
  </si>
  <si>
    <t xml:space="preserve">Tài sản thừa chờ giải quyết </t>
  </si>
  <si>
    <t>Fees and other payables</t>
  </si>
  <si>
    <t xml:space="preserve">Kinh phí công đoàn </t>
  </si>
  <si>
    <t>Payable to expenses</t>
  </si>
  <si>
    <t xml:space="preserve">Bảo hiểm xã hội </t>
  </si>
  <si>
    <t>Payable expenses</t>
  </si>
  <si>
    <t xml:space="preserve">Bảo hiểm y tế </t>
  </si>
  <si>
    <t>Other payables</t>
  </si>
  <si>
    <t>3385</t>
  </si>
  <si>
    <t xml:space="preserve">Bảo hiểm thất nghiệp </t>
  </si>
  <si>
    <t>Pending assets</t>
  </si>
  <si>
    <t xml:space="preserve">Nhận ký quỹ, ký cược </t>
  </si>
  <si>
    <t>Trade Union fees</t>
  </si>
  <si>
    <t xml:space="preserve">Doanh thu chưa thực hiện </t>
  </si>
  <si>
    <t>Social insurance</t>
  </si>
  <si>
    <t>Health insurance</t>
  </si>
  <si>
    <t>Vay và nợ thuê tài chính</t>
  </si>
  <si>
    <t>3411</t>
  </si>
  <si>
    <t xml:space="preserve">Các khoản đi vay </t>
  </si>
  <si>
    <t>Unearned revenue account</t>
  </si>
  <si>
    <t>Nợ thuê tài chính</t>
  </si>
  <si>
    <t>Others payablle</t>
  </si>
  <si>
    <t>352</t>
  </si>
  <si>
    <t>Dự phòng phải trả</t>
  </si>
  <si>
    <t>Long-term borrowings</t>
  </si>
  <si>
    <t>3521</t>
  </si>
  <si>
    <t xml:space="preserve">Dự phòng bảo hành sản phẩm hàng hóa </t>
  </si>
  <si>
    <t>3522</t>
  </si>
  <si>
    <t xml:space="preserve">Dự phòng bảo hành công trình xây dựng </t>
  </si>
  <si>
    <t>Trái phiếu phát hành</t>
  </si>
  <si>
    <t>3524</t>
  </si>
  <si>
    <t>Dự phòng phải trả khác</t>
  </si>
  <si>
    <t>Price of bonds</t>
  </si>
  <si>
    <t xml:space="preserve"> Discount of bonds</t>
  </si>
  <si>
    <t xml:space="preserve">Quỹ khen thưởng </t>
  </si>
  <si>
    <t>Revenue of bonds</t>
  </si>
  <si>
    <t>Receipts of long-term collateral and deposit</t>
  </si>
  <si>
    <t xml:space="preserve">Quỹ phúc lợi đã hình thành TSCĐ </t>
  </si>
  <si>
    <t>Unemployment reserved fund</t>
  </si>
  <si>
    <t>3534</t>
  </si>
  <si>
    <t>Quỹ thưởng ban quản lý điều hành công ty</t>
  </si>
  <si>
    <t>reserved payables</t>
  </si>
  <si>
    <t>356</t>
  </si>
  <si>
    <t>Quỹ phát triển khoa học và công nghệ</t>
  </si>
  <si>
    <t>Working capital</t>
  </si>
  <si>
    <t>3561</t>
  </si>
  <si>
    <t>4111</t>
  </si>
  <si>
    <t>Working capital from government</t>
  </si>
  <si>
    <t>3562</t>
  </si>
  <si>
    <t>Quỹ phát triển khoa học và công nghệ đã hình thành TSCĐ</t>
  </si>
  <si>
    <t>4112</t>
  </si>
  <si>
    <t>Working capital self-supplement</t>
  </si>
  <si>
    <t>4118</t>
  </si>
  <si>
    <t>Vốn khác</t>
  </si>
  <si>
    <t>Working capital from joint-venture investers</t>
  </si>
  <si>
    <t xml:space="preserve">Vốn góp của chủ sở hữu </t>
  </si>
  <si>
    <t>Exchange rate differences</t>
  </si>
  <si>
    <t xml:space="preserve">Thặng dư vốn cổ phần </t>
  </si>
  <si>
    <t>Financial reserved fund</t>
  </si>
  <si>
    <t>419</t>
  </si>
  <si>
    <t>Cổ phiếu quỹ</t>
  </si>
  <si>
    <t>Undistributed profit</t>
  </si>
  <si>
    <t>Các quỹ thuộc vốn chủ sở hữu</t>
  </si>
  <si>
    <t>Previous year's profit</t>
  </si>
  <si>
    <t>Current year's profit</t>
  </si>
  <si>
    <t>Welfare and Reward funds</t>
  </si>
  <si>
    <t xml:space="preserve">Lợi nhuận sau thuế chưa phân phối năm trước </t>
  </si>
  <si>
    <t>Reward fund</t>
  </si>
  <si>
    <t>Welfare fund</t>
  </si>
  <si>
    <t>Sale turnover</t>
  </si>
  <si>
    <t>From goods sale</t>
  </si>
  <si>
    <t>From products sale</t>
  </si>
  <si>
    <t>From services</t>
  </si>
  <si>
    <t xml:space="preserve">Other incomes          </t>
  </si>
  <si>
    <t>Internal sele turnover</t>
  </si>
  <si>
    <t>5151</t>
  </si>
  <si>
    <t>Doanh thu về hoạt động góp vốn liên doanh</t>
  </si>
  <si>
    <t>Incomes from financial activities</t>
  </si>
  <si>
    <t>5152</t>
  </si>
  <si>
    <t>Doanh thu về hoạt động đầu tư mua bán chứng khoán</t>
  </si>
  <si>
    <t>Revenue from joint-venture activities</t>
  </si>
  <si>
    <t>5153</t>
  </si>
  <si>
    <t>Doanh thu về cho thuê tài sản</t>
  </si>
  <si>
    <t>Revenue from investment in securities</t>
  </si>
  <si>
    <t>5154</t>
  </si>
  <si>
    <t>Doanh thu từ lãi tiền gửi</t>
  </si>
  <si>
    <t>Revenue from leasing activities</t>
  </si>
  <si>
    <t>5155</t>
  </si>
  <si>
    <t>Doanh thu từ lãi cho vay vốn</t>
  </si>
  <si>
    <t>Revenue from bank interesting</t>
  </si>
  <si>
    <t>5156</t>
  </si>
  <si>
    <t>Doanh thu từ lãi bán ngoại tệ</t>
  </si>
  <si>
    <t>Revenue from capital loanning</t>
  </si>
  <si>
    <t>5158</t>
  </si>
  <si>
    <t>Doanh thu từ hoạt động đầu tư khác</t>
  </si>
  <si>
    <t>Revenue from saling foreign currency</t>
  </si>
  <si>
    <t>611</t>
  </si>
  <si>
    <t>Mua hàng</t>
  </si>
  <si>
    <t>Revenue from other financial activities</t>
  </si>
  <si>
    <t>631</t>
  </si>
  <si>
    <t>Giá thành sản xuất</t>
  </si>
  <si>
    <t>Deductions of revenue</t>
  </si>
  <si>
    <t>Discount of paying</t>
  </si>
  <si>
    <t>Return of sold goods</t>
  </si>
  <si>
    <t>6351</t>
  </si>
  <si>
    <t>Chi phí về hoạt động góp vốn liên doanh</t>
  </si>
  <si>
    <t>Devaluation of sale price</t>
  </si>
  <si>
    <t>6352</t>
  </si>
  <si>
    <t>Chi về hoạt động đầu tư, mua bán chứng khoán</t>
  </si>
  <si>
    <t>Cost for direct raw materials</t>
  </si>
  <si>
    <t>6353</t>
  </si>
  <si>
    <t>Chi về cho thuê tài sản</t>
  </si>
  <si>
    <t>Production cost</t>
  </si>
  <si>
    <t>6354</t>
  </si>
  <si>
    <t>Chi trả tiền lãi vay</t>
  </si>
  <si>
    <t>Original price of goods for sale</t>
  </si>
  <si>
    <t>6355</t>
  </si>
  <si>
    <t>Chiết khấu thanh toán</t>
  </si>
  <si>
    <t>6356</t>
  </si>
  <si>
    <t>Chênh lệch tỷ giá</t>
  </si>
  <si>
    <t>6358</t>
  </si>
  <si>
    <t>Chi do các hoạt động đầu tư khác</t>
  </si>
  <si>
    <t>Financial activities costs</t>
  </si>
  <si>
    <t>Chi phí quản lý kinh doanh</t>
  </si>
  <si>
    <t>Expenses on joint-venture investment</t>
  </si>
  <si>
    <t>Expenses on investment in securities</t>
  </si>
  <si>
    <t>64211</t>
  </si>
  <si>
    <t>Chi phí nhân viên</t>
  </si>
  <si>
    <t>Expenses on assets leasing</t>
  </si>
  <si>
    <t>64212</t>
  </si>
  <si>
    <t>Chi phí vật liệu, bao bì</t>
  </si>
  <si>
    <t>64213</t>
  </si>
  <si>
    <t>Chi phí dụng cụ, đồ dùng</t>
  </si>
  <si>
    <t>Sales discount</t>
  </si>
  <si>
    <t>64214</t>
  </si>
  <si>
    <t>Chi phí khấu hap TSCĐ</t>
  </si>
  <si>
    <t>64215</t>
  </si>
  <si>
    <t>Chi phí bảo hành</t>
  </si>
  <si>
    <t>Other investment activities costs</t>
  </si>
  <si>
    <t>64217</t>
  </si>
  <si>
    <t>Chi phí dịch vụ mua ngoài</t>
  </si>
  <si>
    <t>64218</t>
  </si>
  <si>
    <t>Chi phí bằng tiền khác</t>
  </si>
  <si>
    <t>Sales costs</t>
  </si>
  <si>
    <t>Employees</t>
  </si>
  <si>
    <t>64221</t>
  </si>
  <si>
    <t>Chi phí nhân viên quản lý</t>
  </si>
  <si>
    <t>Materials and wrappings</t>
  </si>
  <si>
    <t>64222</t>
  </si>
  <si>
    <t>Chi phí vật liệu quản lý</t>
  </si>
  <si>
    <t>Stationaries for sale</t>
  </si>
  <si>
    <t>64223</t>
  </si>
  <si>
    <t>Chi phí dụng cụ, đồ dùng văn phòng</t>
  </si>
  <si>
    <t>64224</t>
  </si>
  <si>
    <t>Warranty expenses</t>
  </si>
  <si>
    <t>64225</t>
  </si>
  <si>
    <t>Thuế, phí và lệ phí</t>
  </si>
  <si>
    <t>External services</t>
  </si>
  <si>
    <t>64226</t>
  </si>
  <si>
    <t>Chi phí dự phòng</t>
  </si>
  <si>
    <t>Others by cash</t>
  </si>
  <si>
    <t>64227</t>
  </si>
  <si>
    <t>Enterprise administration expenses</t>
  </si>
  <si>
    <t>64228</t>
  </si>
  <si>
    <t>Employees and managers</t>
  </si>
  <si>
    <t>Administrative materials</t>
  </si>
  <si>
    <t>7111</t>
  </si>
  <si>
    <t>Thu về nhượng bán, thanh lý TSCĐ</t>
  </si>
  <si>
    <t>Offices's equipments</t>
  </si>
  <si>
    <t>7112</t>
  </si>
  <si>
    <t>Thu tiền được phạt vi phạm hợp đồng</t>
  </si>
  <si>
    <t>7113</t>
  </si>
  <si>
    <t>Thu tiền các khoản nợ khó đòi đã xóa sổ, xử lý</t>
  </si>
  <si>
    <t>Taxes, fees and charges</t>
  </si>
  <si>
    <t>7114</t>
  </si>
  <si>
    <t>Thu các khoản nợ không xác định được chủ</t>
  </si>
  <si>
    <t>Provisions</t>
  </si>
  <si>
    <t>7115</t>
  </si>
  <si>
    <t>Thu bỏ sót hoặc nhầm lẫn các năm trước</t>
  </si>
  <si>
    <t>7116</t>
  </si>
  <si>
    <t>Thu do đánh giá lại tài sản</t>
  </si>
  <si>
    <t>7118</t>
  </si>
  <si>
    <t>Thu nhập bất thường khác</t>
  </si>
  <si>
    <t>Other incomes</t>
  </si>
  <si>
    <t>Incomes from disposal fixed assets</t>
  </si>
  <si>
    <t>8111</t>
  </si>
  <si>
    <t>Chi phí thanh lý, nhượng bán TSCĐ</t>
  </si>
  <si>
    <t>Incomes from breaked contracts</t>
  </si>
  <si>
    <t>8112</t>
  </si>
  <si>
    <t>Chi tiền do vi phạm hợp đồng</t>
  </si>
  <si>
    <t>Incomes from settled bad debt</t>
  </si>
  <si>
    <t>8116</t>
  </si>
  <si>
    <t>Chi phí do đánh giá lai hợp động</t>
  </si>
  <si>
    <t>Incomes from unknow debt</t>
  </si>
  <si>
    <t>8118</t>
  </si>
  <si>
    <t>Chi phí bất thường khác</t>
  </si>
  <si>
    <t>Incomes remain or mistake from past years</t>
  </si>
  <si>
    <t xml:space="preserve">Chi phí thuế thu nhập doanh nghiệp </t>
  </si>
  <si>
    <t>Incomes from revaluation assets</t>
  </si>
  <si>
    <t>Other uncertain incomes</t>
  </si>
  <si>
    <t>Mã tỉnh thành</t>
  </si>
  <si>
    <t>Số dư cuối kỳ:</t>
  </si>
  <si>
    <t>Đ kỳ</t>
  </si>
  <si>
    <t>P sinh</t>
  </si>
  <si>
    <t>C kỳ</t>
  </si>
  <si>
    <t>Chọn tài khoản cần in</t>
  </si>
  <si>
    <t>Kiểm tra trước khi in</t>
  </si>
  <si>
    <t>Chọn Mã khách hàng cần in</t>
  </si>
  <si>
    <t>CĐPS</t>
  </si>
  <si>
    <t>Sổ cái</t>
  </si>
  <si>
    <t>KQ</t>
  </si>
  <si>
    <t>Test</t>
  </si>
  <si>
    <t>THCN</t>
  </si>
  <si>
    <t>SỔ NHẬT KÝ CHUNG</t>
  </si>
  <si>
    <t>Chọn phiếu Nhập - Xuất</t>
  </si>
  <si>
    <t>Chọn mã NVL/HH</t>
  </si>
  <si>
    <t>6423</t>
  </si>
  <si>
    <t>6424</t>
  </si>
  <si>
    <t>6425</t>
  </si>
  <si>
    <t>6426</t>
  </si>
  <si>
    <t>6427</t>
  </si>
  <si>
    <t>Chi phí điện</t>
  </si>
  <si>
    <t>Chi phí nước</t>
  </si>
  <si>
    <t>Chi phí viễn thông</t>
  </si>
  <si>
    <t>Chi phí thuê kho bãi, mặt bằng kinh doanh</t>
  </si>
  <si>
    <t>Chi phí quản lý (chi phí văn phòng phẩm, công cụ, dụng cụ..)</t>
  </si>
  <si>
    <t>Chi phí khác (hội nghị, công tác phí, thanh lý, nhượng bán tài sản cố định, thuê ngoài khác,...)</t>
  </si>
  <si>
    <t>Chia ra</t>
  </si>
  <si>
    <t>SỔ CHI PHÍ SẢN XUẤT, KINH DOANH</t>
  </si>
  <si>
    <t>(Ban hành kèm theo Thông tư số 88/2021/TT-BTC ngày 11 tháng 10 năm 2021 của Bộ trưởng Bộ Tài chính)</t>
  </si>
  <si>
    <t>6428</t>
  </si>
  <si>
    <t>Thuế phí khác</t>
  </si>
  <si>
    <t>Số dư đầu kỳ:</t>
  </si>
  <si>
    <t xml:space="preserve">Số hiệu
TK
</t>
  </si>
  <si>
    <t>TổngSố thuế đã nộp</t>
  </si>
  <si>
    <t>Mẫu số S4-HKD</t>
  </si>
  <si>
    <t>Mẫu số S3-HKD</t>
  </si>
  <si>
    <t>Mẫu số S2-HKD</t>
  </si>
  <si>
    <t>Phân phối, cung cấp hàng hóa</t>
  </si>
  <si>
    <t>Dịch vụ, xây dựng không bao thầu nguyên vật liệu</t>
  </si>
  <si>
    <t>Sản xuất, vận tải, dịch vụ có gắn với hàng hóa, xây dựng có bao thầu nguyên vật liệu</t>
  </si>
  <si>
    <t>Hoạt động kinh doanh khác</t>
  </si>
  <si>
    <t>Mẫu số S1-HKD</t>
  </si>
  <si>
    <t>SỔ THEO DÕI TÌNH HÌNH THỰC HIỆN NGHĨA VỤ THUẾ VỚI NSNN</t>
  </si>
  <si>
    <t>SỔ CHI TIẾT DOANH THU BÁN HÀNG HÓA, DỊCH VỤ</t>
  </si>
  <si>
    <t>E</t>
  </si>
  <si>
    <t>5114</t>
  </si>
  <si>
    <t>Doanh thu bán hàng hóa, dịch vụ chia theo danh mục ngành nghề</t>
  </si>
  <si>
    <t>Chủ hộ:</t>
  </si>
  <si>
    <t>Người lập:</t>
  </si>
  <si>
    <r>
      <rPr>
        <b/>
        <sz val="11"/>
        <rFont val="Times New Roman"/>
        <family val="1"/>
        <charset val="163"/>
      </rPr>
      <t>NGƯỜI ĐẠI DIỆN</t>
    </r>
    <r>
      <rPr>
        <sz val="11"/>
        <rFont val="Times New Roman"/>
        <family val="1"/>
      </rPr>
      <t xml:space="preserve">
 (Ký,họ tên)</t>
    </r>
  </si>
  <si>
    <t>NGƯỜI ĐẠI DIỆN</t>
  </si>
  <si>
    <r>
      <t>Người Giao/Nhận hàng</t>
    </r>
    <r>
      <rPr>
        <sz val="11"/>
        <rFont val="Times New Roman"/>
        <family val="1"/>
      </rPr>
      <t xml:space="preserve">
(Ký,họ tên)</t>
    </r>
  </si>
  <si>
    <t>NGƯỜI ĐẠI DIỆN 
(Ký, họ tên)</t>
  </si>
  <si>
    <t xml:space="preserve">NGƯỜI ĐẠI DIỆN
</t>
  </si>
  <si>
    <t>NGƯỜI ĐẠI DIỆN
(Ký, họ tên)</t>
  </si>
  <si>
    <t xml:space="preserve"> </t>
  </si>
  <si>
    <t>HỘ KINH DOANH THUẬN VIỆT</t>
  </si>
  <si>
    <t>0310415290</t>
  </si>
  <si>
    <t>hocketoanthuchanh.com</t>
  </si>
  <si>
    <t>TP HCM</t>
  </si>
  <si>
    <t>Ngày, tháng ghi sổ</t>
  </si>
  <si>
    <t>Ngày, tháng</t>
  </si>
  <si>
    <t>....</t>
  </si>
  <si>
    <t>- Sổ này có ... trang, đánh số từ trang 01 đến trang ...</t>
  </si>
  <si>
    <r>
      <rPr>
        <b/>
        <sz val="9"/>
        <color theme="1"/>
        <rFont val="Arial"/>
        <family val="2"/>
      </rPr>
      <t>NGƯỜI LẬP BIỂU</t>
    </r>
    <r>
      <rPr>
        <sz val="9"/>
        <color theme="1"/>
        <rFont val="Arial"/>
        <family val="2"/>
      </rPr>
      <t xml:space="preserve">
(Ký, họ tên)</t>
    </r>
  </si>
  <si>
    <t>HỘ, CÁ NHÂN KINH DOANH:................
Địa chỉ:....................................................</t>
  </si>
  <si>
    <t>Mẫu số S5-HKD
(Ban hành kèm theo Thông tư số 88/2021/TT-BTC ngày 11 tháng 10 năm 2021 của Bộ trưởng Bộ Tài chính)</t>
  </si>
  <si>
    <t>SỔ THEO DÕI TÌNH HÌNH THANH TOÁN TIỀN LƯƠNG VÀ CÁC KHOẢN NỘP THEO LƯƠNG CỦA NGƯỜI LAO ĐỘNG</t>
  </si>
  <si>
    <t>Năm.......................</t>
  </si>
  <si>
    <t>Tiền lương và thu nhập của người lao động</t>
  </si>
  <si>
    <t>BHXH</t>
  </si>
  <si>
    <t>BHYT</t>
  </si>
  <si>
    <t>BHTN</t>
  </si>
  <si>
    <t>Số phải trả</t>
  </si>
  <si>
    <t>Số đã trả</t>
  </si>
  <si>
    <t>Số còn phải trả</t>
  </si>
  <si>
    <t>- Ngày mở sổ: ...</t>
  </si>
  <si>
    <r>
      <rPr>
        <i/>
        <sz val="9"/>
        <color theme="1"/>
        <rFont val="Arial"/>
        <family val="2"/>
      </rPr>
      <t xml:space="preserve">Ngày … tháng … năm …
</t>
    </r>
    <r>
      <rPr>
        <b/>
        <i/>
        <sz val="9"/>
        <color theme="1"/>
        <rFont val="Arial"/>
        <family val="2"/>
      </rPr>
      <t>NGƯỜI ĐẠI DIỆN HỘ KINH DOANH/CÁ NHÂN KINH DOANH</t>
    </r>
    <r>
      <rPr>
        <i/>
        <sz val="9"/>
        <color theme="1"/>
        <rFont val="Arial"/>
        <family val="2"/>
      </rPr>
      <t xml:space="preserve">
  (Ký, họ tên, đóng dấu)</t>
    </r>
  </si>
  <si>
    <t>VT00002</t>
  </si>
  <si>
    <t>PC-01</t>
  </si>
  <si>
    <t>KH00013</t>
  </si>
  <si>
    <t>KH00006</t>
  </si>
  <si>
    <t>Bảo hiểm xã hội, BHYT, BHTN</t>
  </si>
  <si>
    <t>1121A</t>
  </si>
  <si>
    <t>Thu tiền do cho đối tượng khác vay, mượn</t>
  </si>
  <si>
    <t>Thu tiến bán hàng, dịch vu, bán tài sản phục vụ HĐkd</t>
  </si>
  <si>
    <t xml:space="preserve">Rút tiền gửi ngân hàng </t>
  </si>
  <si>
    <t>Chi phí sản xuất</t>
  </si>
  <si>
    <t>Chi phí lương</t>
  </si>
  <si>
    <t>Chi phí sản xuất nguyên vật liệu</t>
  </si>
  <si>
    <t>Chi phí nhân công sản xuất</t>
  </si>
  <si>
    <t>Đi vay</t>
  </si>
  <si>
    <t>Lợi nhuận</t>
  </si>
  <si>
    <t>Nhân viên tạm ứng mua hàng</t>
  </si>
  <si>
    <t>DANH MỤC KÝ HIỆU TÀI KHOẢN</t>
  </si>
  <si>
    <t xml:space="preserve">Chi lương </t>
  </si>
  <si>
    <t xml:space="preserve">Chi phí điện </t>
  </si>
  <si>
    <t xml:space="preserve">Chi phí nước </t>
  </si>
  <si>
    <t>Chi nộp thuế Thu nhập cá nhân</t>
  </si>
  <si>
    <t>Chi mua hàng-trả ngay tiền mặt</t>
  </si>
  <si>
    <t>Chi mua nguyên vật liệu -trả ngay tiền mặt</t>
  </si>
  <si>
    <t>Chi trả nợ  hàng hóa dịch vụ mua vào</t>
  </si>
  <si>
    <t>Thu tiền mặt ghi nợ 112/ có TK liên quan</t>
  </si>
  <si>
    <t xml:space="preserve">TIỀN GỬI NGÂN HÀNG </t>
  </si>
  <si>
    <t xml:space="preserve">Nộp tiền mặt vào tài khoản ngân hàng </t>
  </si>
  <si>
    <t>HÓA ĐƠN ĐẦU VÀO</t>
  </si>
  <si>
    <t xml:space="preserve">Mua hàng hóa </t>
  </si>
  <si>
    <t>Mua nguyên vật liệu</t>
  </si>
  <si>
    <t>Các khoản liên quan đến chi phí quản lý</t>
  </si>
  <si>
    <t>Mua vào chưa thanh toán</t>
  </si>
  <si>
    <t>Mua vào thanh toán ngay bằng tiền mặt</t>
  </si>
  <si>
    <t xml:space="preserve">HÓA ĐƠN ĐẦU RA </t>
  </si>
  <si>
    <t>KHO</t>
  </si>
  <si>
    <t>Mua hàng hóa nhập kho</t>
  </si>
  <si>
    <t xml:space="preserve">Mua nguyên vật liệu nhập kho </t>
  </si>
  <si>
    <t xml:space="preserve">Xuất hàng hóa trong kho để bán hàng </t>
  </si>
  <si>
    <t xml:space="preserve">Xuất nguyên vật liệu để sản xuất </t>
  </si>
  <si>
    <t xml:space="preserve">Xuất thành phẩm bán hàng </t>
  </si>
  <si>
    <t xml:space="preserve">LƯƠNG VÀ BHXH </t>
  </si>
  <si>
    <t xml:space="preserve">Ghi nhận chi phí BHXH ở Bộ phận sản xuất </t>
  </si>
  <si>
    <t xml:space="preserve">Ghi nhận chi phí lương bộ phận văn phòng </t>
  </si>
  <si>
    <t xml:space="preserve">Ghi nhận chi phí BHXH ở bộ phần văn phòng  </t>
  </si>
  <si>
    <t>Chi tiền mặt ghi có 112/ có TK liên quan</t>
  </si>
  <si>
    <t>Khấu trừ BHXH vào lương nhân viên</t>
  </si>
  <si>
    <t xml:space="preserve">Giải thích ý nghĩa </t>
  </si>
  <si>
    <t>Là khoản tiền mặt của hộ kinh doanh</t>
  </si>
  <si>
    <t xml:space="preserve">Tiền gửi ngân hàng </t>
  </si>
  <si>
    <t xml:space="preserve">Gửi tiết kiệm </t>
  </si>
  <si>
    <t>Phản ảnh khoản thu khách hàng</t>
  </si>
  <si>
    <t xml:space="preserve">Thu tiền bồi thường, cho mượn </t>
  </si>
  <si>
    <t>Nhân viên ứng tiền đi mua sắm cho hộ kinh doanh</t>
  </si>
  <si>
    <t>Nguyên vật liệu vào để sản xuất ra sản phẩm khác</t>
  </si>
  <si>
    <t>Lương</t>
  </si>
  <si>
    <t xml:space="preserve">Lương bộ phận sản xuất </t>
  </si>
  <si>
    <t>BHXH : Hạch toán phải nộp cho BHXH</t>
  </si>
  <si>
    <t xml:space="preserve">Chi phí trả trước,công cụ dụng cụ dùng nhiều kỳ </t>
  </si>
  <si>
    <t>TÀI SẢN CỐ ĐỊNH</t>
  </si>
  <si>
    <t xml:space="preserve">Hằng tháng, khấu hao tài sản cố định </t>
  </si>
  <si>
    <t xml:space="preserve">CÔNG CỤ DỤNG CỤ, CHI PHÍ PHẢI TRẢ DÀI HẠN </t>
  </si>
  <si>
    <t>Hằng tháng, Phân bổ chi phí ( TK 242) công cụ dụng cụ</t>
  </si>
  <si>
    <t xml:space="preserve">Mua máy móc, thiết bị </t>
  </si>
  <si>
    <t>XÁC ĐỊNH KẾT QUẢ KINH DOANH</t>
  </si>
  <si>
    <t>Kết chuyển doanh thu - tài khoản đầu 511</t>
  </si>
  <si>
    <t>Kết chuyển chi phí kinh doanh - tài khoản đầu 642</t>
  </si>
  <si>
    <t>CÁC TRƯỜNG HỢP PHÁT SINH</t>
  </si>
  <si>
    <t>Thu tiền mặt ghi nợ 111/ có TK liên quan</t>
  </si>
  <si>
    <t>Chi tiền mặt ghi có 111/ có TK liên quan</t>
  </si>
  <si>
    <t xml:space="preserve">TIỀN MẶT </t>
  </si>
  <si>
    <t>Bán hàng thu ngay bằng tiền mặt</t>
  </si>
  <si>
    <t xml:space="preserve">Bán hàng chưa thu tiền </t>
  </si>
  <si>
    <t xml:space="preserve">THUẾ </t>
  </si>
  <si>
    <t xml:space="preserve">Căn cứ vào tờ khai thuế hằng quý ghi nhận </t>
  </si>
  <si>
    <t xml:space="preserve">Thuế giá trị gia tăng </t>
  </si>
  <si>
    <t>Thuế thuê nhập cá nhân</t>
  </si>
  <si>
    <t xml:space="preserve">Hằng năm, ghi nhận thuế môn bài </t>
  </si>
  <si>
    <t>Khi mua công cụ, dụng cụ</t>
  </si>
  <si>
    <t xml:space="preserve">Sản phẩm của sản xuất </t>
  </si>
  <si>
    <t>Hàng hóa mua vào để bán ra</t>
  </si>
  <si>
    <t xml:space="preserve">Móc móc tài sản cố định có giá trị từ 30 triệu trở lên. </t>
  </si>
  <si>
    <t>Công cụ dụng cụ,chi phí trả trước phân bổ chi phí cho nhiều kỳ</t>
  </si>
  <si>
    <t xml:space="preserve">Phải trả nhà cung cấp </t>
  </si>
  <si>
    <t xml:space="preserve">Lương phải trả cho người lao động </t>
  </si>
  <si>
    <t>Hộ kinh doanh đi vay ngân hàng, hoặc cá nhân phải trả lãi vay</t>
  </si>
  <si>
    <t xml:space="preserve">Vốn kinh doanh </t>
  </si>
  <si>
    <t xml:space="preserve">Doanh thu liên quan lãi nhận được cho vay, lãi tiền gửi ngân hàng </t>
  </si>
  <si>
    <t>Giá vốn bán hàng hóa, thành phầm tương ứng với giá mua vào, giá sản xuất</t>
  </si>
  <si>
    <t>Chi phí lãi vay</t>
  </si>
  <si>
    <t xml:space="preserve">Thuế Gía trị gia tăng </t>
  </si>
  <si>
    <t xml:space="preserve">Đơn giá </t>
  </si>
  <si>
    <t>Nhập kho thành phẩm - chi tiết 1541,1542,1543 tương đương</t>
  </si>
  <si>
    <t>gồm chi phí nguyên vật liệu, Chi phí nhân công sản xuất, chi phí sản xuất chung</t>
  </si>
  <si>
    <t xml:space="preserve">Cái </t>
  </si>
  <si>
    <t xml:space="preserve">Cồn </t>
  </si>
  <si>
    <t>KH00001</t>
  </si>
  <si>
    <t>KH00002</t>
  </si>
  <si>
    <t>KH00003</t>
  </si>
  <si>
    <t>KH00004</t>
  </si>
  <si>
    <t>KH00005</t>
  </si>
  <si>
    <t>KH00008</t>
  </si>
  <si>
    <t>KH00014</t>
  </si>
  <si>
    <t>KH00015</t>
  </si>
  <si>
    <t>KH00016</t>
  </si>
  <si>
    <t>CN00001</t>
  </si>
  <si>
    <t>XUẤT BÁN HÀNG HÓA</t>
  </si>
  <si>
    <t>GHI NHẬN DOANH THU BÁN THU TIỀN MẶT</t>
  </si>
  <si>
    <t>GHI NHẬN DOANH THU BÁN THU TIỀN GỬI NGÂN HÀNG - GHI NỢ</t>
  </si>
  <si>
    <t>mua hàng</t>
  </si>
  <si>
    <t>mua NVL</t>
  </si>
  <si>
    <t xml:space="preserve">&gt;5TR </t>
  </si>
  <si>
    <t>&lt;5TR</t>
  </si>
  <si>
    <t>TỔNG THU NHẬP BP SX</t>
  </si>
  <si>
    <t>TỔNG THU NHẬP BP VP</t>
  </si>
  <si>
    <t>chi lương , NỘP BH - BẰNG TIỀN MẶT</t>
  </si>
  <si>
    <t>131,331</t>
  </si>
  <si>
    <t>xóa nếu không có 111,112</t>
  </si>
  <si>
    <t>ĐỊNH MỨC NGUYÊN VẬT LIỆU</t>
  </si>
  <si>
    <t xml:space="preserve">THÀNH PHẨM: HQ – 101 </t>
  </si>
  <si>
    <t>TỔNG
KLSX</t>
  </si>
  <si>
    <t xml:space="preserve">STT </t>
  </si>
  <si>
    <t xml:space="preserve">NGUYÊN LIỆU </t>
  </si>
  <si>
    <t xml:space="preserve">ĐVT </t>
  </si>
  <si>
    <t xml:space="preserve">ĐM 1 SP </t>
  </si>
  <si>
    <t>100 thùng</t>
  </si>
  <si>
    <t xml:space="preserve">UREA
(Đạm phú mỹ) </t>
  </si>
  <si>
    <t xml:space="preserve">Kg </t>
  </si>
  <si>
    <t xml:space="preserve">Chai Pet 500ml.THN </t>
  </si>
  <si>
    <t xml:space="preserve">Nắp chai </t>
  </si>
  <si>
    <t xml:space="preserve">Thùng carton 5 lớp </t>
  </si>
  <si>
    <t xml:space="preserve">Lít </t>
  </si>
  <si>
    <t xml:space="preserve">Amonium Molydate </t>
  </si>
  <si>
    <t xml:space="preserve"> - Số dư đầu kỳ</t>
  </si>
  <si>
    <t xml:space="preserve"> - Số phát sinh trong kỳ</t>
  </si>
  <si>
    <t>KH00007</t>
  </si>
  <si>
    <t>CN00002</t>
  </si>
  <si>
    <t>CN00003</t>
  </si>
  <si>
    <t>CN00004</t>
  </si>
  <si>
    <t>Chi nộp BHXH</t>
  </si>
  <si>
    <t>Chi nộp BHYT</t>
  </si>
  <si>
    <t xml:space="preserve">Chi nộp BHTN </t>
  </si>
  <si>
    <t xml:space="preserve">                    </t>
  </si>
  <si>
    <t>CHUA TT</t>
  </si>
  <si>
    <t>TT DƯ</t>
  </si>
  <si>
    <t>131.331</t>
  </si>
  <si>
    <t>MUA</t>
  </si>
  <si>
    <t>THANH TOÁN</t>
  </si>
  <si>
    <t>CHƯA TT</t>
  </si>
  <si>
    <t>BÁN</t>
  </si>
  <si>
    <t>NCC001</t>
  </si>
  <si>
    <t>Tên NHÀ CUNG CẤP phải trả</t>
  </si>
  <si>
    <t>Tên khách hàng phải thu</t>
  </si>
  <si>
    <t>GIÁ TRÊN HÓA ĐƠN</t>
  </si>
  <si>
    <t>TẠM THỜI KHÔNG GHI GIÁ TRỊ, CHỈ GHI SỐ LƯỢNG</t>
  </si>
  <si>
    <t>DƯỚI 30TR</t>
  </si>
  <si>
    <t>TỪ 30TR TRỞ LÊN</t>
  </si>
  <si>
    <t>CUỐI THÁNG</t>
  </si>
  <si>
    <t>NCC002</t>
  </si>
  <si>
    <t>NCC003</t>
  </si>
  <si>
    <t>NCC004</t>
  </si>
  <si>
    <t>NCC005</t>
  </si>
  <si>
    <t>NCC006</t>
  </si>
  <si>
    <t>NCC007</t>
  </si>
  <si>
    <t>NCC008</t>
  </si>
  <si>
    <t>NCC009</t>
  </si>
  <si>
    <t>NCC010</t>
  </si>
  <si>
    <t>NCC011</t>
  </si>
  <si>
    <t>NCC012</t>
  </si>
  <si>
    <t>NCC013</t>
  </si>
  <si>
    <t>NCC014</t>
  </si>
  <si>
    <t>NCC015</t>
  </si>
  <si>
    <t>NCC016</t>
  </si>
  <si>
    <t>NCC017</t>
  </si>
  <si>
    <t>THÀNH PHẨM</t>
  </si>
  <si>
    <t>THU TIỀN NGÂN HÀNG</t>
  </si>
  <si>
    <t>CHI TIỀN NGÂN HÀNG</t>
  </si>
  <si>
    <t>GBN/UNC</t>
  </si>
  <si>
    <t>GBC/UNT</t>
  </si>
  <si>
    <t>tối đa 36 tháng</t>
  </si>
  <si>
    <t>tùy TS</t>
  </si>
  <si>
    <t>xe 6-10 năm</t>
  </si>
  <si>
    <t>2 năm = 24 tháng</t>
  </si>
  <si>
    <t>KHÔNG PHẢI TM HOẶC TGNH</t>
  </si>
  <si>
    <t>PKT</t>
  </si>
  <si>
    <t>pc</t>
  </si>
  <si>
    <t>Chi nộp  BHYT</t>
  </si>
  <si>
    <t xml:space="preserve">Chi nộp  BHTN </t>
  </si>
  <si>
    <t xml:space="preserve">Ghi nhận chi phí BHYT ở Bộ phận sản xuất </t>
  </si>
  <si>
    <t xml:space="preserve">Ghi nhận chi phí BHTN ở Bộ phận sản xuất </t>
  </si>
  <si>
    <t xml:space="preserve">Ghi nhận chi phí BHYT ở bộ phần văn phòng  </t>
  </si>
  <si>
    <t xml:space="preserve">Ghi nhận chi phí BHTN ở bộ phần văn phòng  </t>
  </si>
  <si>
    <t>Khấu trừ BHYT vào lương nhân viên</t>
  </si>
  <si>
    <t>Khấu trừ BHTN vào lương nhân viên</t>
  </si>
  <si>
    <t>17,5% X MỨC LƯƠNG MUA BHXH</t>
  </si>
  <si>
    <t>3% X MỨC LƯƠNG MUA BHXH</t>
  </si>
  <si>
    <t>1% X MỨC LƯƠNG MUA BHXH</t>
  </si>
  <si>
    <t>8% X MỨC LƯƠNG MUA BHXH</t>
  </si>
  <si>
    <t>1,5% X MỨC LƯƠNG MUA BHXH</t>
  </si>
  <si>
    <t xml:space="preserve">
- Số dư cuối kỳ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</si>
</sst>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8">
    <numFmt numFmtId="42" formatCode="_-* #,##0\ &quot;₫&quot;_-;\-* #,##0\ &quot;₫&quot;_-;_-* &quot;-&quot;\ &quot;₫&quot;_-;_-@_-"/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* #,##0\ _₫_-;\-* #,##0\ _₫_-;_-* &quot;-&quot;\ _₫_-;_-@_-"/>
    <numFmt numFmtId="171" formatCode="_-* #,##0.00\ _₫_-;\-* #,##0.00\ _₫_-;_-* &quot;-&quot;??\ _₫_-;_-@_-"/>
    <numFmt numFmtId="172" formatCode="&quot;£&quot;#,##0;[Red]\-&quot;£&quot;#,##0"/>
    <numFmt numFmtId="173" formatCode="&quot;£&quot;#,##0.00;\-&quot;£&quot;#,##0.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  <numFmt numFmtId="176" formatCode="&quot;$&quot;#,##0\ ;&quot;($&quot;#,##0\)"/>
    <numFmt numFmtId="177" formatCode="_ * #,##0_ ;_ * \-#,##0_ ;_ * &quot;-&quot;_ ;_ @_ "/>
    <numFmt numFmtId="178" formatCode="#,###,###.00"/>
    <numFmt numFmtId="179" formatCode="&quot;RM&quot;#,##0_);[Red]\(&quot;RM&quot;#,##0\)"/>
    <numFmt numFmtId="180" formatCode="_ * #,##0.00_ ;_ * \-#,##0.00_ ;_ * &quot;-&quot;??_ ;_ @_ "/>
    <numFmt numFmtId="181" formatCode="_-* #,##0_ñ_-;\-* #,##0_ñ_-;_-* &quot;-&quot;_ñ_-;_-@_-"/>
    <numFmt numFmtId="182" formatCode="_-* #,##0.0\ _F_-;\-* #,##0.0\ _F_-;_-* &quot;-&quot;??\ _F_-;_-@_-"/>
    <numFmt numFmtId="183" formatCode="#\ ###\ ##0.0"/>
    <numFmt numFmtId="184" formatCode="&quot;$&quot;\ \ \ \ \ #,##0_);\(&quot;$&quot;\ \ \ \ #,##0\)"/>
    <numFmt numFmtId="185" formatCode="#,##0.00;[Red]#,##0.00"/>
    <numFmt numFmtId="186" formatCode="&quot;$&quot;#,##0.00"/>
    <numFmt numFmtId="187" formatCode="_-&quot;$&quot;\ * #,##0_-;\-&quot;$&quot;\ * #,##0_-;_-&quot;$&quot;\ * &quot;-&quot;_-;_-@_-"/>
    <numFmt numFmtId="188" formatCode="_(&quot;$&quot;\ * #,##0_);_(&quot;$&quot;\ * \(#,##0\);_(&quot;$&quot;\ * &quot;-&quot;_);_(@_)"/>
    <numFmt numFmtId="189" formatCode="&quot;C&quot;#,##0.00_);\(&quot;C&quot;#,##0.00\)"/>
    <numFmt numFmtId="190" formatCode="_-* #,##0.00\ _€_-;\-* #,##0.00\ _€_-;_-* &quot;-&quot;??\ _€_-;_-@_-"/>
    <numFmt numFmtId="191" formatCode="_-* #,##0\ _V_N_D_-;\-* #,##0\ _V_N_D_-;_-* &quot;-&quot;\ _V_N_D_-;_-@_-"/>
    <numFmt numFmtId="192" formatCode="00.000"/>
    <numFmt numFmtId="193" formatCode="&quot;$&quot;#,##0.00;[Red]\-&quot;$&quot;#,##0.00"/>
    <numFmt numFmtId="194" formatCode="#,##0.00\ &quot;F&quot;;[Red]\-#,##0.00\ &quot;F&quot;"/>
    <numFmt numFmtId="195" formatCode="_(* #.##0.00_);_(* \(#.##0.00\);_(* &quot;-&quot;??_);_(@_)"/>
    <numFmt numFmtId="196" formatCode="_-* #,##0&quot;$&quot;_-;\-* #,##0&quot;$&quot;_-;_-* &quot;-&quot;&quot;$&quot;_-;_-@_-"/>
    <numFmt numFmtId="197" formatCode="0.000"/>
    <numFmt numFmtId="198" formatCode="_-* #.##0_-;\-* #.##0_-;_-* \-??_-;_-@_-"/>
    <numFmt numFmtId="199" formatCode="#,##0.00\ &quot;FB&quot;;\-#,##0.00\ &quot;FB&quot;"/>
    <numFmt numFmtId="200" formatCode="_-* #,##0\ &quot;ñ&quot;_-;\-* #,##0\ &quot;ñ&quot;_-;_-* &quot;-&quot;\ &quot;ñ&quot;_-;_-@_-"/>
    <numFmt numFmtId="201" formatCode="0.000%"/>
    <numFmt numFmtId="202" formatCode="_ &quot;SFr.&quot;\ * #,##0_ ;_ &quot;SFr.&quot;\ * \-#,##0_ ;_ &quot;SFr.&quot;\ * &quot;-&quot;_ ;_ @_ "/>
    <numFmt numFmtId="203" formatCode="#,##0\ &quot;DM&quot;;\-#,##0\ &quot;DM&quot;"/>
    <numFmt numFmtId="204" formatCode="_-* #,##0\ &quot;F&quot;_-;\-* #,##0\ &quot;F&quot;_-;_-* &quot;-&quot;\ &quot;F&quot;_-;_-@_-"/>
    <numFmt numFmtId="205" formatCode="#\ ###\ ###"/>
    <numFmt numFmtId="206" formatCode="_-* #,##0_$_-;\-* #,##0_$_-;_-* &quot;-&quot;_$_-;_-@_-"/>
    <numFmt numFmtId="207" formatCode="_-&quot;₫&quot;* #,##0_-;\-&quot;₫&quot;* #,##0_-;_-&quot;₫&quot;* &quot;-&quot;_-;_-@_-"/>
    <numFmt numFmtId="208" formatCode="_-* #,##0.00\ _ñ_-;\-* #,##0.00\ _ñ_-;_-* &quot;-&quot;??\ _ñ_-;_-@_-"/>
    <numFmt numFmtId="209" formatCode="_-* #,##0_-;\-* #,##0_-;_-* &quot;-&quot;??_-;_-@_-"/>
    <numFmt numFmtId="210" formatCode="_(* #,##0_);_(* \(#,##0\);_(* &quot;-&quot;??_);_(@_)"/>
    <numFmt numFmtId="211" formatCode="_-* #,##0.00_ñ_-;\-* #,##0.00_ñ_-;_-* &quot;-&quot;??_ñ_-;_-@_-"/>
    <numFmt numFmtId="212" formatCode="_-* #,##0\ &quot;$&quot;_-;\-* #,##0\ &quot;$&quot;_-;_-* &quot;-&quot;\ &quot;$&quot;_-;_-@_-"/>
    <numFmt numFmtId="213" formatCode="#,##0.00\ \ "/>
    <numFmt numFmtId="214" formatCode="#,##0.000"/>
    <numFmt numFmtId="215" formatCode="\ \ \ &quot;$&quot;\ \ \ \ \ \ \ #,##0_);\(&quot;$&quot;#,##0\)"/>
    <numFmt numFmtId="216" formatCode="_-&quot;\&quot;* #,##0_-;\-&quot;\&quot;* #,##0_-;_-&quot;\&quot;* &quot;-&quot;_-;_-@_-"/>
    <numFmt numFmtId="217" formatCode="_-&quot;$&quot;* #,##0_-;\-&quot;$&quot;* #,##0_-;_-&quot;$&quot;* &quot;-&quot;_-;_-@_-"/>
    <numFmt numFmtId="218" formatCode="#,###&quot; &quot;;\(#,###\)"/>
    <numFmt numFmtId="219" formatCode="#,##0.0_);\(#,##0.0\)"/>
    <numFmt numFmtId="220" formatCode="_-&quot;\&quot;* #,##0.00_-;\-&quot;\&quot;* #,##0.00_-;_-&quot;\&quot;* &quot;-&quot;??_-;_-@_-"/>
    <numFmt numFmtId="221" formatCode="_ * #.##0.00_ ;_ * \-#.##0.00_ ;_ * &quot;-&quot;??_ ;_ @_ "/>
    <numFmt numFmtId="222" formatCode="#,##0\ &quot;FB&quot;;\-#,##0\ &quot;FB&quot;"/>
    <numFmt numFmtId="223" formatCode="_-* #,##0.0_-;\-* #,##0.0_-;_-* &quot;-&quot;??_-;_-@_-"/>
    <numFmt numFmtId="224" formatCode="_-* #,##0.00\ _V_N_D_-;\-* #,##0.00\ _V_N_D_-;_-* &quot;-&quot;??\ _V_N_D_-;_-@_-"/>
    <numFmt numFmtId="225" formatCode="_-&quot;ñ&quot;* #,##0_-;\-&quot;ñ&quot;* #,##0_-;_-&quot;ñ&quot;* &quot;-&quot;_-;_-@_-"/>
    <numFmt numFmtId="226" formatCode="_ &quot;\&quot;* #,##0_ ;_ &quot;\&quot;* \-#,##0_ ;_ &quot;\&quot;* &quot;-&quot;_ ;_ @_ "/>
    <numFmt numFmtId="227" formatCode="_-* #,##0\ _F_-;\-* #,##0\ _F_-;_-* &quot;-&quot;\ _F_-;_-@_-"/>
    <numFmt numFmtId="228" formatCode="#,###&quot;  &quot;;\(#,###\)&quot; &quot;"/>
    <numFmt numFmtId="229" formatCode="&quot;$&quot;#,##0;[Red]\-&quot;$&quot;#,##0"/>
    <numFmt numFmtId="230" formatCode="_ * #,##0.00_)&quot;£&quot;_ ;_ * \(#,##0.00\)&quot;£&quot;_ ;_ * &quot;-&quot;??_)&quot;£&quot;_ ;_ @_ "/>
    <numFmt numFmtId="231" formatCode="_-&quot;$&quot;* #,##0.00_-;\-&quot;$&quot;* #,##0.00_-;_-&quot;$&quot;* &quot;-&quot;??_-;_-@_-"/>
    <numFmt numFmtId="232" formatCode="&quot;$&quot;#,##0\ ;\(&quot;$&quot;#,##0\)"/>
    <numFmt numFmtId="233" formatCode="0.0000"/>
    <numFmt numFmtId="234" formatCode="&quot;C&quot;#,##0_);\(&quot;C&quot;#,##0\)"/>
    <numFmt numFmtId="235" formatCode="_-* #,##0.00\ _F_-;\-* #,##0.00\ _F_-;_-* &quot;-&quot;??\ _F_-;_-@_-"/>
    <numFmt numFmtId="236" formatCode="_(&quot;$&quot;* #,##0.00_);_(&quot;$&quot;* \(#,##0.00\);_(&quot;$&quot;* &quot;-&quot;_);_(@_)"/>
    <numFmt numFmtId="237" formatCode="&quot;?&quot;#,##0;&quot;?&quot;\-#,##0"/>
    <numFmt numFmtId="238" formatCode="_-* #,##0.00_$_-;\-* #,##0.00_$_-;_-* &quot;-&quot;??_$_-;_-@_-"/>
    <numFmt numFmtId="239" formatCode="dd/mm"/>
    <numFmt numFmtId="240" formatCode="0.00_)"/>
    <numFmt numFmtId="241" formatCode="_(* #,##0.00_);_(* \(#,##0.00\);_(* \-??_);_(@_)"/>
    <numFmt numFmtId="242" formatCode="#,##0\ &quot;FB&quot;;[Red]\-#,##0\ &quot;FB&quot;"/>
    <numFmt numFmtId="243" formatCode="_-* #,##0\ _€_-;\-* #,##0\ _€_-;_-* &quot;-&quot;\ _€_-;_-@_-"/>
    <numFmt numFmtId="244" formatCode="_-* #,##0\ _ñ_-;\-* #,##0\ _ñ_-;_-* &quot;-&quot;\ _ñ_-;_-@_-"/>
    <numFmt numFmtId="245" formatCode="0.0%;\(0.0%\)"/>
    <numFmt numFmtId="246" formatCode="_-* #,##0.00\ &quot;F&quot;_-;\-* #,##0.00\ &quot;F&quot;_-;_-* &quot;-&quot;??\ &quot;F&quot;_-;_-@_-"/>
    <numFmt numFmtId="247" formatCode="0.000_)"/>
    <numFmt numFmtId="248" formatCode="#,##0.00000000&quot;  &quot;"/>
    <numFmt numFmtId="249" formatCode="#,###,###,###.00"/>
    <numFmt numFmtId="250" formatCode="_-* #,##0\ _$_-;\-* #,##0\ _$_-;_-* &quot;-&quot;\ _$_-;_-@_-"/>
    <numFmt numFmtId="251" formatCode="#,##0.000_);\(#,##0.000\)"/>
    <numFmt numFmtId="252" formatCode="#,##0.00\ &quot;F&quot;;\-#,##0.00\ &quot;F&quot;"/>
    <numFmt numFmtId="253" formatCode="\ \ \-\ @"/>
    <numFmt numFmtId="254" formatCode="_-* #,##0\ _F_-;\-* #,##0\ _F_-;_-* &quot;-&quot;\ _F_-;[Red]_-@_-"/>
    <numFmt numFmtId="255" formatCode="&quot;$&quot;#.##0_);\(&quot;$&quot;#.##0\)"/>
    <numFmt numFmtId="256" formatCode="&quot;$&quot;\ #,##0.00;&quot;$&quot;\ \-#,##0.00"/>
    <numFmt numFmtId="257" formatCode="&quot;SFr.&quot;\ #,##0.00;[Red]&quot;SFr.&quot;\ \-#,##0.00"/>
    <numFmt numFmtId="258" formatCode="&quot;C&quot;#,##0_);[Red]\(&quot;C&quot;#,##0\)"/>
    <numFmt numFmtId="259" formatCode="#,##0.00_);\(#,##0.00\);&quot;- &quot;"/>
    <numFmt numFmtId="260" formatCode="_(* #,##0.00000000_);_(* \(#,##0.00000000\);_(* &quot;-&quot;??_);_(@_)"/>
    <numFmt numFmtId="261" formatCode="_(* #,##0.0000_);_(* \(#,##0.0000\);_(* &quot;-&quot;??_);_(@_)"/>
    <numFmt numFmtId="262" formatCode="0.0%"/>
    <numFmt numFmtId="263" formatCode="0.0%;[Red]\(0.0%\)"/>
    <numFmt numFmtId="264" formatCode="&quot;\&quot;#,##0.00;\-&quot;\&quot;#,##0.00"/>
    <numFmt numFmtId="265" formatCode="_-* #,##0\ _k_r_-;\-* #,##0\ _k_r_-;_-* &quot;-&quot;\ _k_r_-;_-@_-"/>
    <numFmt numFmtId="266" formatCode="_-* #.##0.00_-;\-* #.##0.00_-;_-* &quot;-&quot;??_-;_-@_-"/>
    <numFmt numFmtId="267" formatCode="#,##0\ &quot;F&quot;;\-#,##0\ &quot;F&quot;"/>
    <numFmt numFmtId="268" formatCode="0\ \ \ \ "/>
    <numFmt numFmtId="269" formatCode="#\ ###\ ###\ .00"/>
    <numFmt numFmtId="270" formatCode="_-[$€]* #,##0.00_-;\-[$€]* #,##0.00_-;_-[$€]* &quot;-&quot;??_-;_-@_-"/>
    <numFmt numFmtId="271" formatCode="#,###;\-#,###;&quot;&quot;;_(@_)"/>
    <numFmt numFmtId="272" formatCode="_(* #,##0.000000_);_(* \(#,##0.000000\);_(* &quot;-&quot;??_);_(@_)"/>
    <numFmt numFmtId="273" formatCode="&quot;$&quot;###,0&quot;.&quot;00_);[Red]\(&quot;$&quot;###,0&quot;.&quot;00\)"/>
    <numFmt numFmtId="274" formatCode="#,##0\ &quot;$&quot;_);[Red]\(#,##0\ &quot;$&quot;\)"/>
    <numFmt numFmtId="275" formatCode="&quot;\&quot;#,##0;[Red]\-&quot;\&quot;#,##0"/>
    <numFmt numFmtId="276" formatCode="_ * #,##0_ ;_ * \-#,##0_ ;_ * &quot;-&quot;??_ ;_ @_ "/>
    <numFmt numFmtId="277" formatCode="&quot;S/&quot;#,##0.00;&quot;S/&quot;\-#,##0.00"/>
    <numFmt numFmtId="278" formatCode="#,##0.00\ &quot;FB&quot;;[Red]\-#,##0.00\ &quot;FB&quot;"/>
    <numFmt numFmtId="279" formatCode="#,##0.0"/>
    <numFmt numFmtId="280" formatCode="&quot;S/&quot;#,##0.00;[Red]&quot;S/&quot;\-#,##0.00"/>
    <numFmt numFmtId="281" formatCode="#,##0\ &quot;F&quot;;[Red]\-#,##0\ &quot;F&quot;"/>
    <numFmt numFmtId="282" formatCode="&quot;\&quot;#,##0.00;[Red]&quot;\&quot;\-#,##0.00"/>
    <numFmt numFmtId="283" formatCode="&quot;\&quot;#,##0;[Red]&quot;\&quot;\-#,##0"/>
    <numFmt numFmtId="284" formatCode="0000000"/>
    <numFmt numFmtId="285" formatCode="&quot;Ngày tháng: &quot;\ \ dd/mm/yyyy"/>
    <numFmt numFmtId="286" formatCode="_-* #,##0\ _₫_-;\-* #,##0\ _₫_-;_-* &quot;-&quot;??\ _₫_-;_-@_-"/>
    <numFmt numFmtId="287" formatCode="_(* #,##0.000_);_(* \(#,##0.000\);_(* &quot;-&quot;??_);_(@_)"/>
    <numFmt numFmtId="288" formatCode="_(* #,##0.0_);_(* \(#,##0.0\);_(* &quot;-&quot;??_);_(@_)"/>
  </numFmts>
  <fonts count="365">
    <font>
      <sz val="10"/>
      <name val="Arial"/>
      <charset val="134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1"/>
      <name val="Times New Roman"/>
      <family val="1"/>
    </font>
    <font>
      <sz val="11"/>
      <color rgb="FF0000CC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b/>
      <sz val="11"/>
      <color theme="0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sz val="12"/>
      <color theme="0"/>
      <name val="Times New Roman"/>
      <family val="1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indexed="48"/>
      <name val="Arial"/>
      <family val="2"/>
    </font>
    <font>
      <b/>
      <sz val="18"/>
      <color indexed="10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Times New Roman"/>
      <family val="1"/>
    </font>
    <font>
      <b/>
      <u/>
      <sz val="11"/>
      <name val="Times New Roman"/>
      <family val="1"/>
    </font>
    <font>
      <b/>
      <sz val="12"/>
      <color theme="0"/>
      <name val="Times New Roman"/>
      <family val="1"/>
    </font>
    <font>
      <b/>
      <sz val="12"/>
      <color indexed="9"/>
      <name val="Times New Roman"/>
      <family val="1"/>
    </font>
    <font>
      <sz val="12"/>
      <name val="Times New Roman"/>
      <family val="1"/>
    </font>
    <font>
      <sz val="13"/>
      <color theme="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10.5"/>
      <color indexed="8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i/>
      <sz val="11"/>
      <color indexed="48"/>
      <name val="Times New Roman"/>
      <family val="1"/>
    </font>
    <font>
      <sz val="11"/>
      <color indexed="12"/>
      <name val="Times New Roman"/>
      <family val="1"/>
    </font>
    <font>
      <sz val="11"/>
      <color rgb="FF000000"/>
      <name val="Times New Roman"/>
      <family val="1"/>
    </font>
    <font>
      <sz val="11"/>
      <color indexed="9"/>
      <name val="Times New Roman"/>
      <family val="1"/>
    </font>
    <font>
      <b/>
      <sz val="11"/>
      <color indexed="12"/>
      <name val="Times New Roman"/>
      <family val="1"/>
    </font>
    <font>
      <sz val="10"/>
      <color indexed="12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b/>
      <sz val="16"/>
      <name val="Times New Roman"/>
      <family val="1"/>
    </font>
    <font>
      <b/>
      <sz val="11"/>
      <color rgb="FF0000FF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0"/>
      <color indexed="8"/>
      <name val="Times New Roman"/>
      <family val="1"/>
    </font>
    <font>
      <sz val="10"/>
      <color rgb="FF0000FF"/>
      <name val="Times New Roman"/>
      <family val="1"/>
    </font>
    <font>
      <sz val="12"/>
      <color rgb="FF0000CC"/>
      <name val="Times New Roman"/>
      <family val="1"/>
    </font>
    <font>
      <sz val="8"/>
      <name val="Times New Roman"/>
      <family val="1"/>
    </font>
    <font>
      <sz val="12"/>
      <color rgb="FF0000FF"/>
      <name val="Times New Roman"/>
      <family val="1"/>
    </font>
    <font>
      <sz val="11"/>
      <color rgb="FF0000FF"/>
      <name val="Times New Roman"/>
      <family val="1"/>
    </font>
    <font>
      <sz val="11"/>
      <color rgb="FFC00000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b/>
      <i/>
      <sz val="11"/>
      <color rgb="FF0000FF"/>
      <name val="Times New Roman"/>
      <family val="1"/>
    </font>
    <font>
      <b/>
      <sz val="16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b/>
      <sz val="10"/>
      <color indexed="10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b/>
      <u/>
      <sz val="16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FF"/>
      <name val="Times New Roman"/>
      <family val="1"/>
    </font>
    <font>
      <sz val="8"/>
      <name val="Arial"/>
      <family val="2"/>
    </font>
    <font>
      <sz val="12"/>
      <color indexed="11"/>
      <name val="Arial"/>
      <family val="2"/>
    </font>
    <font>
      <b/>
      <sz val="10"/>
      <color indexed="49"/>
      <name val="Arial"/>
      <family val="2"/>
    </font>
    <font>
      <b/>
      <sz val="11"/>
      <color indexed="14"/>
      <name val="Arial"/>
      <family val="2"/>
    </font>
    <font>
      <b/>
      <sz val="9"/>
      <color indexed="18"/>
      <name val="Arial"/>
      <family val="2"/>
    </font>
    <font>
      <b/>
      <sz val="10"/>
      <color indexed="62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17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i/>
      <sz val="10"/>
      <color indexed="14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6"/>
      <color indexed="40"/>
      <name val="Arial"/>
      <family val="2"/>
    </font>
    <font>
      <b/>
      <sz val="8"/>
      <color indexed="9"/>
      <name val="Arial"/>
      <family val="2"/>
    </font>
    <font>
      <b/>
      <sz val="11"/>
      <color indexed="46"/>
      <name val="Arial"/>
      <family val="2"/>
    </font>
    <font>
      <b/>
      <i/>
      <sz val="11"/>
      <color indexed="12"/>
      <name val="Arial"/>
      <family val="2"/>
    </font>
    <font>
      <b/>
      <sz val="12"/>
      <color indexed="12"/>
      <name val="Arial"/>
      <family val="2"/>
    </font>
    <font>
      <u/>
      <sz val="16"/>
      <color indexed="12"/>
      <name val="Arial"/>
      <family val="2"/>
    </font>
    <font>
      <sz val="5"/>
      <name val="Arial"/>
      <family val="2"/>
    </font>
    <font>
      <sz val="10"/>
      <name val="VNI-Times"/>
    </font>
    <font>
      <sz val="11"/>
      <name val="??"/>
      <charset val="134"/>
    </font>
    <font>
      <sz val="12"/>
      <name val="VNI-Aptima"/>
    </font>
    <font>
      <sz val="10"/>
      <name val="VNI-Aptima"/>
    </font>
    <font>
      <sz val="12"/>
      <name val="VNI-Times"/>
    </font>
    <font>
      <sz val="10"/>
      <name val="?? ??"/>
      <charset val="136"/>
    </font>
    <font>
      <sz val="10"/>
      <name val=".VnTime"/>
      <family val="2"/>
    </font>
    <font>
      <sz val="10"/>
      <name val=".VnArial"/>
      <family val="2"/>
    </font>
    <font>
      <b/>
      <sz val="18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name val="????"/>
      <charset val="136"/>
    </font>
    <font>
      <sz val="10"/>
      <name val="Helv"/>
      <charset val="134"/>
    </font>
    <font>
      <sz val="10"/>
      <name val="MS Sans Serif"/>
      <family val="2"/>
    </font>
    <font>
      <sz val="11"/>
      <name val="??"/>
      <charset val="129"/>
    </font>
    <font>
      <sz val="12"/>
      <name val=".VnTime"/>
      <family val="2"/>
    </font>
    <font>
      <sz val="12"/>
      <color indexed="8"/>
      <name val="???"/>
      <charset val="129"/>
    </font>
    <font>
      <sz val="8"/>
      <color indexed="8"/>
      <name val="Times New Roman"/>
      <family val="1"/>
    </font>
    <font>
      <sz val="10"/>
      <name val="VNI-Helve"/>
    </font>
    <font>
      <sz val="11"/>
      <name val="NTTimes/Cyrillic"/>
      <charset val="134"/>
    </font>
    <font>
      <sz val="11"/>
      <color indexed="8"/>
      <name val="Calibri"/>
      <family val="2"/>
    </font>
    <font>
      <sz val="10"/>
      <name val="MS Serif"/>
      <family val="1"/>
    </font>
    <font>
      <sz val="12"/>
      <name val="|??¢¥¢¬¨Ï"/>
      <charset val="129"/>
    </font>
    <font>
      <sz val="10"/>
      <name val="Helv"/>
      <charset val="134"/>
    </font>
    <font>
      <sz val="10"/>
      <name val="Arial CE"/>
      <charset val="238"/>
    </font>
    <font>
      <b/>
      <sz val="18"/>
      <color indexed="16"/>
      <name val="Times New Roman"/>
      <family val="1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2"/>
      <name val="???"/>
      <charset val="129"/>
    </font>
    <font>
      <u/>
      <sz val="12"/>
      <color indexed="12"/>
      <name val="VNI-Times"/>
    </font>
    <font>
      <sz val="10"/>
      <name val="QBJ-??10pt"/>
      <charset val="129"/>
    </font>
    <font>
      <sz val="12"/>
      <name val="Courier"/>
      <family val="3"/>
    </font>
    <font>
      <sz val="10"/>
      <name val="VNI-Helve-Condense"/>
    </font>
    <font>
      <sz val="10"/>
      <name val="Arial"/>
      <family val="2"/>
    </font>
    <font>
      <sz val="11"/>
      <name val=".VnTime"/>
      <family val="2"/>
    </font>
    <font>
      <sz val="9"/>
      <name val=".VnTime"/>
      <family val="2"/>
    </font>
    <font>
      <sz val="12"/>
      <color indexed="8"/>
      <name val="Arial"/>
      <family val="2"/>
    </font>
    <font>
      <sz val="13"/>
      <color theme="1"/>
      <name val="Times New Roman"/>
      <family val="1"/>
    </font>
    <font>
      <sz val="9"/>
      <name val="Arial"/>
      <family val="2"/>
    </font>
    <font>
      <i/>
      <sz val="12"/>
      <color indexed="8"/>
      <name val=".VnBook-Antiqua"/>
      <family val="2"/>
    </font>
    <font>
      <sz val="12"/>
      <color indexed="8"/>
      <name val="VNI-Times"/>
    </font>
    <font>
      <sz val="11"/>
      <name val="VNI-Times"/>
    </font>
    <font>
      <sz val="12"/>
      <name val="VNtimes new roman"/>
      <family val="2"/>
    </font>
    <font>
      <sz val="12"/>
      <color indexed="8"/>
      <name val="Times New Roman"/>
      <family val="1"/>
    </font>
    <font>
      <b/>
      <i/>
      <sz val="16"/>
      <name val="Helv"/>
      <charset val="134"/>
    </font>
    <font>
      <b/>
      <sz val="15"/>
      <color indexed="56"/>
      <name val="VNI-Times"/>
    </font>
    <font>
      <b/>
      <sz val="12"/>
      <color indexed="8"/>
      <name val=".VnBook-Antiqua"/>
      <family val="2"/>
    </font>
    <font>
      <sz val="12"/>
      <name val="Tms Rmn"/>
      <charset val="134"/>
    </font>
    <font>
      <sz val="8"/>
      <name val="Tms Rmn"/>
      <charset val="134"/>
    </font>
    <font>
      <b/>
      <sz val="12"/>
      <color indexed="8"/>
      <name val="Arial"/>
      <family val="2"/>
    </font>
    <font>
      <sz val="10"/>
      <color indexed="8"/>
      <name val="MS Sans Serif"/>
      <family val="2"/>
    </font>
    <font>
      <sz val="11"/>
      <name val="–¾’©"/>
      <charset val="128"/>
    </font>
    <font>
      <sz val="1"/>
      <color indexed="8"/>
      <name val="Courier"/>
      <family val="3"/>
    </font>
    <font>
      <b/>
      <sz val="10"/>
      <name val=".VnTime"/>
      <family val="2"/>
    </font>
    <font>
      <sz val="10"/>
      <name val=" "/>
      <charset val="136"/>
    </font>
    <font>
      <sz val="8"/>
      <name val="Wingdings"/>
      <charset val="2"/>
    </font>
    <font>
      <sz val="11"/>
      <name val="Tms Rmn"/>
      <charset val="134"/>
    </font>
    <font>
      <b/>
      <sz val="16"/>
      <name val=".VnTime"/>
      <family val="2"/>
    </font>
    <font>
      <sz val="10"/>
      <name val="굴림체"/>
      <charset val="129"/>
    </font>
    <font>
      <sz val="12"/>
      <color indexed="9"/>
      <name val="VNI-Times"/>
    </font>
    <font>
      <sz val="11"/>
      <color theme="1"/>
      <name val="Calibri"/>
      <family val="2"/>
      <scheme val="minor"/>
    </font>
    <font>
      <sz val="12"/>
      <name val="¹ÙÅÁÃ¼"/>
      <charset val="129"/>
    </font>
    <font>
      <sz val="10"/>
      <name val="VNtimes new roman"/>
      <family val="2"/>
    </font>
    <font>
      <sz val="12"/>
      <color theme="1"/>
      <name val="Times New Roman"/>
      <family val="1"/>
    </font>
    <font>
      <b/>
      <sz val="8"/>
      <name val="VN Helvetica"/>
      <charset val="134"/>
    </font>
    <font>
      <sz val="11"/>
      <color indexed="20"/>
      <name val="Calibri"/>
      <family val="2"/>
    </font>
    <font>
      <i/>
      <sz val="12"/>
      <color indexed="8"/>
      <name val=".VnBook-AntiquaH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name val="VN AvantGBook"/>
      <charset val="134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2"/>
      <name val="???"/>
      <charset val="134"/>
    </font>
    <font>
      <sz val="12"/>
      <color indexed="20"/>
      <name val="VNI-Times"/>
    </font>
    <font>
      <sz val="12"/>
      <name val="VNTime"/>
    </font>
    <font>
      <sz val="12"/>
      <name val="Helv"/>
      <charset val="134"/>
    </font>
    <font>
      <b/>
      <sz val="8"/>
      <name val="MS Sans Serif"/>
      <family val="2"/>
    </font>
    <font>
      <i/>
      <sz val="12"/>
      <color indexed="8"/>
      <name val="Arial"/>
      <family val="2"/>
    </font>
    <font>
      <b/>
      <sz val="18"/>
      <color indexed="56"/>
      <name val="Cambria"/>
      <family val="1"/>
    </font>
    <font>
      <sz val="8"/>
      <name val="Helv"/>
      <charset val="134"/>
    </font>
    <font>
      <b/>
      <i/>
      <sz val="12"/>
      <color indexed="8"/>
      <name val="Arial"/>
      <family val="2"/>
    </font>
    <font>
      <sz val="19"/>
      <color indexed="48"/>
      <name val="Arial"/>
      <family val="2"/>
    </font>
    <font>
      <sz val="8"/>
      <name val="Helv"/>
      <charset val="134"/>
    </font>
    <font>
      <b/>
      <sz val="10"/>
      <name val="MS Sans Serif"/>
      <family val="2"/>
    </font>
    <font>
      <sz val="12"/>
      <name val="바탕체"/>
      <charset val="129"/>
    </font>
    <font>
      <sz val="8"/>
      <name val="MS Sans Serif"/>
      <family val="2"/>
    </font>
    <font>
      <sz val="12"/>
      <color indexed="14"/>
      <name val="Arial"/>
      <family val="2"/>
    </font>
    <font>
      <sz val="12"/>
      <name val="VNI-Times"/>
    </font>
    <font>
      <b/>
      <sz val="18"/>
      <color indexed="8"/>
      <name val="Cambria"/>
      <family val="1"/>
    </font>
    <font>
      <u/>
      <sz val="10"/>
      <color indexed="12"/>
      <name val="Arial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charset val="129"/>
    </font>
    <font>
      <sz val="8"/>
      <name val="Arial"/>
      <family val="2"/>
    </font>
    <font>
      <sz val="12"/>
      <name val="VNI-Korin"/>
    </font>
    <font>
      <sz val="12"/>
      <name val="뼻뮝"/>
      <charset val="129"/>
    </font>
    <font>
      <sz val="10"/>
      <name val="VN Helvetica"/>
      <charset val="134"/>
    </font>
    <font>
      <sz val="12"/>
      <name val="¹UAAA¼"/>
      <charset val="129"/>
    </font>
    <font>
      <sz val="12"/>
      <name val="Tms Rmn"/>
      <charset val="134"/>
    </font>
    <font>
      <sz val="11"/>
      <name val="µ¸¿ò"/>
      <charset val="129"/>
    </font>
    <font>
      <b/>
      <sz val="11"/>
      <color indexed="52"/>
      <name val="Calibri"/>
      <family val="2"/>
    </font>
    <font>
      <b/>
      <sz val="12"/>
      <color indexed="52"/>
      <name val="VNI-Times"/>
    </font>
    <font>
      <b/>
      <sz val="10"/>
      <name val="Helv"/>
      <charset val="134"/>
    </font>
    <font>
      <b/>
      <sz val="11"/>
      <color indexed="9"/>
      <name val="Calibri"/>
      <family val="2"/>
    </font>
    <font>
      <b/>
      <sz val="12"/>
      <color indexed="9"/>
      <name val="VNI-Times"/>
    </font>
    <font>
      <sz val="11"/>
      <name val="Tms Rmn"/>
      <charset val="134"/>
    </font>
    <font>
      <sz val="13"/>
      <name val=".VnTime"/>
      <family val="2"/>
    </font>
    <font>
      <sz val="12"/>
      <color indexed="60"/>
      <name val="VNI-Times"/>
    </font>
    <font>
      <sz val="11"/>
      <color theme="1"/>
      <name val="Times New Roman"/>
      <family val="1"/>
    </font>
    <font>
      <sz val="10"/>
      <name val="VNtimes new roman"/>
      <family val="2"/>
    </font>
    <font>
      <b/>
      <sz val="12"/>
      <color indexed="8"/>
      <name val="VNI-Times"/>
    </font>
    <font>
      <b/>
      <sz val="12"/>
      <name val=".VnTime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sz val="11"/>
      <name val="VNtimes new roman"/>
      <family val="2"/>
    </font>
    <font>
      <sz val="12"/>
      <color indexed="10"/>
      <name val="VNI-Times"/>
    </font>
    <font>
      <sz val="16"/>
      <name val="AngsanaUPC"/>
      <family val="1"/>
    </font>
    <font>
      <b/>
      <sz val="10"/>
      <color indexed="8"/>
      <name val="VNI-Times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2"/>
      <color indexed="23"/>
      <name val="VNI-Times"/>
    </font>
    <font>
      <sz val="11"/>
      <color indexed="17"/>
      <name val="Calibri"/>
      <family val="2"/>
    </font>
    <font>
      <sz val="12"/>
      <color indexed="17"/>
      <name val="VNI-Times"/>
    </font>
    <font>
      <b/>
      <sz val="12"/>
      <name val=".VnBook-AntiquaH"/>
      <family val="2"/>
    </font>
    <font>
      <b/>
      <sz val="12"/>
      <color indexed="9"/>
      <name val="Tms Rmn"/>
      <charset val="134"/>
    </font>
    <font>
      <b/>
      <sz val="12"/>
      <color indexed="9"/>
      <name val="Tms Rmn"/>
      <charset val="134"/>
    </font>
    <font>
      <b/>
      <sz val="12"/>
      <name val="Helv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VNI-Times"/>
    </font>
    <font>
      <b/>
      <sz val="11"/>
      <color indexed="56"/>
      <name val="Calibri"/>
      <family val="2"/>
    </font>
    <font>
      <b/>
      <sz val="11"/>
      <color indexed="56"/>
      <name val="VNI-Times"/>
    </font>
    <font>
      <sz val="11"/>
      <name val="VNHelvet"/>
    </font>
    <font>
      <b/>
      <sz val="14"/>
      <name val=".VnTimeH"/>
      <family val="2"/>
    </font>
    <font>
      <sz val="12"/>
      <name val="NTTimes/Cyrillic"/>
      <charset val="134"/>
    </font>
    <font>
      <sz val="11"/>
      <color indexed="62"/>
      <name val="Calibri"/>
      <family val="2"/>
    </font>
    <font>
      <sz val="12"/>
      <color indexed="62"/>
      <name val="VNI-Times"/>
    </font>
    <font>
      <sz val="10"/>
      <name val="VNI-Helve-Condense"/>
    </font>
    <font>
      <b/>
      <sz val="11"/>
      <color indexed="56"/>
      <name val="VNI-Helve-Condense"/>
    </font>
    <font>
      <sz val="11"/>
      <name val="VNI-Helve-Condense"/>
    </font>
    <font>
      <sz val="11"/>
      <color indexed="52"/>
      <name val="Calibri"/>
      <family val="2"/>
    </font>
    <font>
      <sz val="12"/>
      <color indexed="52"/>
      <name val="VNI-Times"/>
    </font>
    <font>
      <sz val="8"/>
      <name val="VnArial"/>
    </font>
    <font>
      <b/>
      <sz val="11"/>
      <name val="Helv"/>
      <charset val="134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sz val="11"/>
      <color indexed="63"/>
      <name val="Calibri"/>
      <family val="2"/>
    </font>
    <font>
      <b/>
      <sz val="12"/>
      <color indexed="63"/>
      <name val="VNI-Times"/>
    </font>
    <font>
      <sz val="14"/>
      <name val="뼻뮝"/>
      <charset val="129"/>
    </font>
    <font>
      <sz val="14"/>
      <name val=".VnArial"/>
      <family val="2"/>
    </font>
    <font>
      <b/>
      <sz val="11"/>
      <color indexed="8"/>
      <name val="Calibri"/>
      <family val="2"/>
    </font>
    <font>
      <sz val="11"/>
      <color indexed="32"/>
      <name val="VNI-Times"/>
    </font>
    <font>
      <b/>
      <sz val="8"/>
      <color indexed="8"/>
      <name val="Helv"/>
      <charset val="134"/>
    </font>
    <font>
      <b/>
      <sz val="8"/>
      <color indexed="8"/>
      <name val="Helv"/>
      <charset val="134"/>
    </font>
    <font>
      <sz val="12"/>
      <name val="VNTime"/>
    </font>
    <font>
      <b/>
      <sz val="10"/>
      <name val="VN Helvetica"/>
      <charset val="134"/>
    </font>
    <font>
      <sz val="12"/>
      <name val="바탕체"/>
      <charset val="134"/>
    </font>
    <font>
      <sz val="12"/>
      <name val="돋움체"/>
      <charset val="129"/>
    </font>
    <font>
      <sz val="12"/>
      <name val="바탕체"/>
      <charset val="134"/>
    </font>
    <font>
      <sz val="9"/>
      <name val="Arial"/>
      <family val="2"/>
    </font>
    <font>
      <sz val="7"/>
      <name val="Times New Roman"/>
      <family val="1"/>
    </font>
    <font>
      <b/>
      <i/>
      <sz val="12"/>
      <color theme="1"/>
      <name val="Times New Roman"/>
      <family val="1"/>
    </font>
    <font>
      <sz val="8"/>
      <name val="Arial"/>
      <family val="2"/>
    </font>
    <font>
      <i/>
      <sz val="14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.VnTime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rgb="FF0000FF"/>
      <name val="Times New Roman"/>
      <family val="1"/>
    </font>
    <font>
      <b/>
      <sz val="18"/>
      <color rgb="FF0000FF"/>
      <name val="Times New Roman"/>
      <family val="1"/>
    </font>
    <font>
      <b/>
      <sz val="11"/>
      <name val="Tahoma"/>
      <family val="2"/>
    </font>
    <font>
      <sz val="11"/>
      <color theme="1"/>
      <name val="Tahoma"/>
      <family val="2"/>
    </font>
    <font>
      <sz val="16"/>
      <color rgb="FF0000FF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0000FF"/>
      <name val="Tahoma"/>
      <family val="2"/>
    </font>
    <font>
      <i/>
      <sz val="9"/>
      <color theme="8" tint="-0.249977111117893"/>
      <name val="Tahoma"/>
      <family val="2"/>
    </font>
    <font>
      <i/>
      <sz val="9"/>
      <color rgb="FF0000FF"/>
      <name val="Tahoma"/>
      <family val="2"/>
    </font>
    <font>
      <b/>
      <i/>
      <sz val="9"/>
      <color theme="1"/>
      <name val="Tahoma"/>
      <family val="2"/>
    </font>
    <font>
      <b/>
      <u/>
      <sz val="11"/>
      <color rgb="FF0000FF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rgb="FFFF0000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20"/>
      <color rgb="FFC00000"/>
      <name val="Times New Roman"/>
      <family val="1"/>
    </font>
    <font>
      <b/>
      <sz val="14"/>
      <color indexed="10"/>
      <name val="Times New Roman"/>
      <family val="1"/>
      <charset val="163"/>
    </font>
    <font>
      <b/>
      <sz val="11"/>
      <color rgb="FFFF0000"/>
      <name val="Times New Roman"/>
      <family val="1"/>
      <charset val="163"/>
    </font>
    <font>
      <sz val="1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sz val="10"/>
      <color rgb="FFC00000"/>
      <name val="Times New Roman"/>
      <family val="1"/>
    </font>
    <font>
      <b/>
      <sz val="12"/>
      <color rgb="FF0000FF"/>
      <name val="Times New Roman"/>
      <family val="1"/>
      <charset val="163"/>
    </font>
    <font>
      <b/>
      <sz val="13"/>
      <color theme="0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rgb="FF0000CC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b/>
      <sz val="18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color rgb="FF0000CC"/>
      <name val="Times New Roman"/>
      <family val="1"/>
      <charset val="163"/>
    </font>
    <font>
      <b/>
      <sz val="12"/>
      <color indexed="12"/>
      <name val="Times New Roman"/>
      <family val="1"/>
      <charset val="163"/>
    </font>
    <font>
      <b/>
      <i/>
      <sz val="12"/>
      <color rgb="FFFF0000"/>
      <name val="Times New Roman"/>
      <family val="1"/>
      <charset val="163"/>
    </font>
    <font>
      <i/>
      <sz val="12"/>
      <color rgb="FF0000CC"/>
      <name val="Times New Roman"/>
      <family val="1"/>
      <charset val="163"/>
    </font>
    <font>
      <b/>
      <sz val="12"/>
      <color rgb="FFC00000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b/>
      <i/>
      <sz val="12"/>
      <name val="Times New Roman"/>
      <family val="1"/>
      <charset val="163"/>
    </font>
    <font>
      <b/>
      <i/>
      <sz val="12"/>
      <color indexed="10"/>
      <name val="Times New Roman"/>
      <family val="1"/>
      <charset val="163"/>
    </font>
    <font>
      <i/>
      <sz val="12"/>
      <color rgb="FF0000FF"/>
      <name val="Times New Roman"/>
      <family val="1"/>
      <charset val="163"/>
    </font>
    <font>
      <sz val="12"/>
      <color theme="0"/>
      <name val="Times New Roman"/>
      <family val="1"/>
      <charset val="163"/>
    </font>
    <font>
      <b/>
      <sz val="12"/>
      <name val="Cambria"/>
      <family val="1"/>
      <charset val="163"/>
      <scheme val="major"/>
    </font>
    <font>
      <b/>
      <sz val="16"/>
      <color indexed="10"/>
      <name val="Times New Roman"/>
      <family val="1"/>
    </font>
    <font>
      <sz val="10"/>
      <color theme="0"/>
      <name val="Times New Roman"/>
      <family val="1"/>
    </font>
    <font>
      <u/>
      <sz val="10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name val="Microsoft Sans Serif"/>
      <family val="2"/>
    </font>
    <font>
      <sz val="11"/>
      <color theme="1" tint="0.14999847407452621"/>
      <name val="Times New Roman"/>
      <family val="1"/>
    </font>
    <font>
      <b/>
      <sz val="14"/>
      <color theme="0"/>
      <name val="Times New Roman"/>
      <family val="1"/>
    </font>
    <font>
      <b/>
      <sz val="14"/>
      <color theme="1" tint="0.14999847407452621"/>
      <name val="Times New Roman"/>
      <family val="1"/>
    </font>
    <font>
      <sz val="14"/>
      <color theme="1" tint="0.14999847407452621"/>
      <name val="Times New Roman"/>
      <family val="1"/>
    </font>
    <font>
      <sz val="14"/>
      <color rgb="FF0000CC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 tint="0.249977111117893"/>
      <name val="Times New Roman"/>
      <family val="1"/>
    </font>
    <font>
      <sz val="20"/>
      <color theme="1" tint="0.249977111117893"/>
      <name val="Times New Roman"/>
      <family val="1"/>
    </font>
    <font>
      <sz val="10"/>
      <name val="Microsoft Sans Serif"/>
      <family val="2"/>
    </font>
    <font>
      <sz val="8"/>
      <name val="Arial"/>
      <family val="2"/>
    </font>
    <font>
      <b/>
      <sz val="16"/>
      <color rgb="FF000000"/>
      <name val="Times New Roman"/>
      <family val="1"/>
    </font>
    <font>
      <b/>
      <sz val="11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sz val="10"/>
      <color rgb="FF000000"/>
      <name val="CIDFont+F1"/>
    </font>
    <font>
      <sz val="12"/>
      <color rgb="FF000000"/>
      <name val="CIDFont+F1"/>
    </font>
    <font>
      <u/>
      <sz val="14"/>
      <color theme="10"/>
      <name val="Times New Roman"/>
      <family val="1"/>
    </font>
    <font>
      <sz val="14"/>
      <color rgb="FF000000"/>
      <name val="Times New Roman"/>
      <family val="1"/>
    </font>
    <font>
      <sz val="14"/>
      <color rgb="FF2E74B5"/>
      <name val="Times New Roman"/>
      <family val="1"/>
    </font>
    <font>
      <sz val="14"/>
      <color rgb="FFFF0000"/>
      <name val="Times New Roman"/>
      <family val="1"/>
    </font>
    <font>
      <sz val="14"/>
      <color rgb="FF1F1F1F"/>
      <name val="Times New Roman"/>
      <family val="1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4"/>
      <name val="Microsoft Sans Serif"/>
      <family val="2"/>
      <charset val="163"/>
    </font>
    <font>
      <sz val="9"/>
      <color rgb="FF000000"/>
      <name val="CIDFont+F1"/>
    </font>
    <font>
      <b/>
      <sz val="9"/>
      <color rgb="FF000000"/>
      <name val="CIDFont+F2"/>
    </font>
    <font>
      <sz val="11"/>
      <color rgb="FF1F1F1F"/>
      <name val="Times New Roman"/>
      <family val="1"/>
    </font>
    <font>
      <sz val="11"/>
      <name val="Microsoft Sans Serif"/>
      <family val="2"/>
      <charset val="163"/>
    </font>
    <font>
      <sz val="11"/>
      <color rgb="FF0000FF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rgb="FFC00000"/>
      <name val="Times New Roman"/>
      <family val="1"/>
      <charset val="163"/>
    </font>
    <font>
      <sz val="11"/>
      <color rgb="FFFF0000"/>
      <name val="Arial"/>
      <family val="2"/>
      <charset val="163"/>
    </font>
    <font>
      <sz val="11"/>
      <name val="Arial"/>
      <family val="2"/>
      <charset val="163"/>
    </font>
    <font>
      <sz val="11"/>
      <color rgb="FF000000"/>
      <name val="Times New Roman"/>
      <family val="1"/>
      <charset val="163"/>
    </font>
    <font>
      <b/>
      <sz val="12"/>
      <color rgb="FF000000"/>
      <name val="CIDFont+F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15"/>
        <bgColor indexed="27"/>
      </patternFill>
    </fill>
    <fill>
      <patternFill patternType="solid">
        <fgColor indexed="13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7"/>
      </patternFill>
    </fill>
    <fill>
      <patternFill patternType="solid">
        <fgColor indexed="9"/>
        <bgColor indexed="27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darkVertical"/>
    </fill>
    <fill>
      <patternFill patternType="solid">
        <fgColor indexed="9"/>
        <bgColor indexed="10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6"/>
        <bgColor indexed="9"/>
      </patternFill>
    </fill>
    <fill>
      <patternFill patternType="lightUp">
        <fgColor indexed="48"/>
        <bgColor indexed="44"/>
      </patternFill>
    </fill>
    <fill>
      <patternFill patternType="gray125">
        <fgColor indexed="35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</fills>
  <borders count="1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double">
        <color indexed="5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dashed">
        <color theme="0" tint="-0.24994659260841701"/>
      </left>
      <right style="thin">
        <color theme="0" tint="-0.24994659260841701"/>
      </right>
      <top style="dashed">
        <color theme="0" tint="-0.24994659260841701"/>
      </top>
      <bottom style="thin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499984740745262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F0F0F0"/>
      </left>
      <right style="medium">
        <color rgb="FFA0A0A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286">
    <xf numFmtId="0" fontId="0" fillId="0" borderId="0"/>
    <xf numFmtId="230" fontId="12" fillId="0" borderId="0" applyFill="0" applyBorder="0" applyAlignment="0"/>
    <xf numFmtId="231" fontId="124" fillId="0" borderId="0" applyFont="0" applyFill="0" applyBorder="0" applyAlignment="0" applyProtection="0"/>
    <xf numFmtId="204" fontId="110" fillId="0" borderId="0" applyFont="0" applyFill="0" applyBorder="0" applyAlignment="0" applyProtection="0"/>
    <xf numFmtId="164" fontId="112" fillId="0" borderId="44">
      <alignment horizontal="left" vertical="top"/>
    </xf>
    <xf numFmtId="169" fontId="12" fillId="0" borderId="0" applyFont="0" applyFill="0" applyBorder="0" applyAlignment="0" applyProtection="0"/>
    <xf numFmtId="227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0" fontId="14" fillId="0" borderId="0"/>
    <xf numFmtId="43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227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225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0" fontId="134" fillId="0" borderId="0" applyFont="0" applyFill="0" applyBorder="0" applyAlignment="0" applyProtection="0"/>
    <xf numFmtId="169" fontId="133" fillId="0" borderId="0" applyFont="0" applyFill="0" applyBorder="0" applyAlignment="0" applyProtection="0"/>
    <xf numFmtId="229" fontId="137" fillId="0" borderId="0" applyFont="0" applyFill="0" applyBorder="0" applyAlignment="0" applyProtection="0"/>
    <xf numFmtId="0" fontId="15" fillId="0" borderId="0"/>
    <xf numFmtId="191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14" fontId="70" fillId="0" borderId="0">
      <alignment horizontal="center" wrapText="1"/>
      <protection locked="0"/>
    </xf>
    <xf numFmtId="196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21" fontId="12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33" fillId="0" borderId="0" applyFont="0" applyFill="0" applyBorder="0" applyAlignment="0" applyProtection="0"/>
    <xf numFmtId="217" fontId="110" fillId="0" borderId="0" applyFont="0" applyFill="0" applyBorder="0" applyAlignment="0" applyProtection="0"/>
    <xf numFmtId="227" fontId="110" fillId="0" borderId="0" applyFont="0" applyFill="0" applyBorder="0" applyAlignment="0" applyProtection="0"/>
    <xf numFmtId="222" fontId="12" fillId="0" borderId="0" applyFont="0" applyFill="0" applyBorder="0" applyAlignment="0" applyProtection="0"/>
    <xf numFmtId="0" fontId="141" fillId="0" borderId="44">
      <alignment horizontal="left" vertical="center"/>
    </xf>
    <xf numFmtId="195" fontId="12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11" fillId="0" borderId="0" applyFont="0" applyFill="0" applyBorder="0" applyAlignment="0" applyProtection="0"/>
    <xf numFmtId="196" fontId="106" fillId="0" borderId="0" applyFont="0" applyFill="0" applyBorder="0" applyAlignment="0" applyProtection="0"/>
    <xf numFmtId="222" fontId="12" fillId="0" borderId="0" applyFont="0" applyFill="0" applyBorder="0" applyAlignment="0" applyProtection="0"/>
    <xf numFmtId="196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201" fontId="107" fillId="0" borderId="0" applyFont="0" applyFill="0" applyBorder="0" applyAlignment="0" applyProtection="0"/>
    <xf numFmtId="4" fontId="142" fillId="32" borderId="77" applyNumberFormat="0" applyProtection="0">
      <alignment horizontal="right" vertical="center"/>
    </xf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32" fillId="0" borderId="0"/>
    <xf numFmtId="0" fontId="132" fillId="0" borderId="0"/>
    <xf numFmtId="224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2" fillId="0" borderId="0"/>
    <xf numFmtId="185" fontId="12" fillId="0" borderId="0" applyFont="0" applyFill="0" applyBorder="0" applyAlignment="0" applyProtection="0"/>
    <xf numFmtId="235" fontId="106" fillId="0" borderId="0" applyFont="0" applyFill="0" applyBorder="0" applyAlignment="0" applyProtection="0"/>
    <xf numFmtId="0" fontId="118" fillId="0" borderId="0"/>
    <xf numFmtId="231" fontId="124" fillId="0" borderId="0" applyFont="0" applyFill="0" applyBorder="0" applyAlignment="0" applyProtection="0"/>
    <xf numFmtId="184" fontId="144" fillId="0" borderId="0"/>
    <xf numFmtId="0" fontId="145" fillId="0" borderId="0">
      <alignment wrapText="1"/>
    </xf>
    <xf numFmtId="190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167" fontId="130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46" fillId="10" borderId="0" applyNumberFormat="0" applyBorder="0" applyAlignment="0" applyProtection="0"/>
    <xf numFmtId="0" fontId="118" fillId="0" borderId="0"/>
    <xf numFmtId="177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03" fontId="107" fillId="0" borderId="0" applyFont="0" applyFill="0" applyBorder="0" applyAlignment="0" applyProtection="0"/>
    <xf numFmtId="184" fontId="144" fillId="0" borderId="0"/>
    <xf numFmtId="0" fontId="138" fillId="0" borderId="42" applyNumberFormat="0"/>
    <xf numFmtId="191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224" fontId="106" fillId="0" borderId="0" applyFont="0" applyFill="0" applyBorder="0" applyAlignment="0" applyProtection="0"/>
    <xf numFmtId="237" fontId="107" fillId="0" borderId="0" applyFont="0" applyFill="0" applyBorder="0" applyAlignment="0" applyProtection="0"/>
    <xf numFmtId="206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88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3" fontId="110" fillId="0" borderId="0" applyFont="0" applyFill="0" applyBorder="0" applyAlignment="0" applyProtection="0"/>
    <xf numFmtId="193" fontId="124" fillId="0" borderId="0" applyFont="0" applyFill="0" applyBorder="0" applyAlignment="0" applyProtection="0"/>
    <xf numFmtId="223" fontId="12" fillId="0" borderId="0" applyFont="0" applyFill="0" applyBorder="0" applyAlignment="0" applyProtection="0"/>
    <xf numFmtId="200" fontId="106" fillId="0" borderId="0" applyFont="0" applyFill="0" applyBorder="0" applyAlignment="0" applyProtection="0"/>
    <xf numFmtId="210" fontId="148" fillId="0" borderId="79" applyFont="0" applyBorder="0"/>
    <xf numFmtId="224" fontId="106" fillId="0" borderId="0" applyFont="0" applyFill="0" applyBorder="0" applyAlignment="0" applyProtection="0"/>
    <xf numFmtId="207" fontId="110" fillId="0" borderId="0" applyFont="0" applyFill="0" applyBorder="0" applyAlignment="0" applyProtection="0"/>
    <xf numFmtId="170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240" fontId="150" fillId="0" borderId="0"/>
    <xf numFmtId="43" fontId="106" fillId="0" borderId="0" applyFont="0" applyFill="0" applyBorder="0" applyAlignment="0" applyProtection="0"/>
    <xf numFmtId="41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19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30" fontId="12" fillId="0" borderId="0" applyFill="0" applyBorder="0" applyAlignment="0"/>
    <xf numFmtId="204" fontId="110" fillId="0" borderId="0" applyFont="0" applyFill="0" applyBorder="0" applyAlignment="0" applyProtection="0"/>
    <xf numFmtId="0" fontId="152" fillId="25" borderId="0"/>
    <xf numFmtId="0" fontId="147" fillId="0" borderId="0"/>
    <xf numFmtId="0" fontId="106" fillId="0" borderId="0"/>
    <xf numFmtId="43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43" fontId="110" fillId="0" borderId="0" applyFont="0" applyFill="0" applyBorder="0" applyAlignment="0" applyProtection="0"/>
    <xf numFmtId="177" fontId="106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235" fontId="106" fillId="0" borderId="0" applyFont="0" applyFill="0" applyBorder="0" applyAlignment="0" applyProtection="0"/>
    <xf numFmtId="242" fontId="12" fillId="0" borderId="0" applyFont="0" applyFill="0" applyBorder="0" applyAlignment="0" applyProtection="0"/>
    <xf numFmtId="0" fontId="138" fillId="0" borderId="42" applyNumberFormat="0"/>
    <xf numFmtId="220" fontId="120" fillId="0" borderId="0" applyFont="0" applyFill="0" applyBorder="0" applyAlignment="0" applyProtection="0"/>
    <xf numFmtId="216" fontId="120" fillId="0" borderId="0" applyFont="0" applyFill="0" applyBorder="0" applyAlignment="0" applyProtection="0"/>
    <xf numFmtId="18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54" fillId="0" borderId="43" applyNumberFormat="0" applyFill="0" applyBorder="0" applyAlignment="0" applyProtection="0"/>
    <xf numFmtId="227" fontId="110" fillId="0" borderId="0" applyFont="0" applyFill="0" applyBorder="0" applyAlignment="0" applyProtection="0"/>
    <xf numFmtId="22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4" fontId="155" fillId="39" borderId="0" applyNumberFormat="0" applyProtection="0">
      <alignment horizontal="left" vertical="center" indent="1"/>
    </xf>
    <xf numFmtId="204" fontId="106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56" fillId="0" borderId="0"/>
    <xf numFmtId="0" fontId="70" fillId="0" borderId="0">
      <alignment horizontal="center" wrapText="1"/>
      <protection locked="0"/>
    </xf>
    <xf numFmtId="0" fontId="106" fillId="0" borderId="0" applyFont="0" applyFill="0" applyBorder="0" applyAlignment="0" applyProtection="0"/>
    <xf numFmtId="3" fontId="106" fillId="0" borderId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193" fontId="124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217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0" fontId="139" fillId="0" borderId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32" fillId="0" borderId="0"/>
    <xf numFmtId="168" fontId="110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69" fontId="12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57" fillId="0" borderId="0"/>
    <xf numFmtId="227" fontId="110" fillId="0" borderId="0" applyFont="0" applyFill="0" applyBorder="0" applyAlignment="0" applyProtection="0"/>
    <xf numFmtId="21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16" fillId="0" borderId="0"/>
    <xf numFmtId="192" fontId="107" fillId="0" borderId="0" applyFont="0" applyFill="0" applyBorder="0" applyAlignment="0" applyProtection="0"/>
    <xf numFmtId="235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225" fontId="110" fillId="0" borderId="0" applyFont="0" applyFill="0" applyBorder="0" applyAlignment="0" applyProtection="0"/>
    <xf numFmtId="222" fontId="12" fillId="0" borderId="0" applyFont="0" applyFill="0" applyBorder="0" applyAlignment="0" applyProtection="0"/>
    <xf numFmtId="235" fontId="106" fillId="0" borderId="0" applyFont="0" applyFill="0" applyBorder="0" applyAlignment="0" applyProtection="0"/>
    <xf numFmtId="0" fontId="12" fillId="0" borderId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125" fillId="0" borderId="0">
      <alignment horizontal="left" wrapText="1"/>
    </xf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69" fontId="15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06" fillId="0" borderId="0"/>
    <xf numFmtId="192" fontId="107" fillId="0" borderId="0" applyFont="0" applyFill="0" applyBorder="0" applyAlignment="0" applyProtection="0"/>
    <xf numFmtId="196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" fontId="109" fillId="0" borderId="20" applyBorder="0"/>
    <xf numFmtId="0" fontId="140" fillId="0" borderId="0">
      <alignment wrapText="1"/>
    </xf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7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19" fillId="0" borderId="0"/>
    <xf numFmtId="41" fontId="117" fillId="0" borderId="0" applyFont="0" applyFill="0" applyBorder="0" applyAlignment="0" applyProtection="0"/>
    <xf numFmtId="224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64" fontId="159" fillId="40" borderId="1" applyNumberFormat="0" applyAlignment="0">
      <alignment horizontal="left" vertical="top"/>
    </xf>
    <xf numFmtId="204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193" fontId="124" fillId="0" borderId="0" applyFont="0" applyFill="0" applyBorder="0" applyAlignment="0" applyProtection="0"/>
    <xf numFmtId="17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93" fontId="124" fillId="0" borderId="0" applyFont="0" applyFill="0" applyBorder="0" applyAlignment="0" applyProtection="0"/>
    <xf numFmtId="180" fontId="113" fillId="0" borderId="0" applyFont="0" applyFill="0" applyBorder="0" applyAlignment="0" applyProtection="0"/>
    <xf numFmtId="177" fontId="113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80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8" fillId="0" borderId="0"/>
    <xf numFmtId="0" fontId="140" fillId="25" borderId="0"/>
    <xf numFmtId="218" fontId="136" fillId="0" borderId="0" applyFill="0" applyBorder="0" applyProtection="0">
      <alignment vertical="center"/>
    </xf>
    <xf numFmtId="228" fontId="122" fillId="0" borderId="0" applyFill="0" applyBorder="0" applyProtection="0">
      <alignment vertical="center"/>
      <protection locked="0"/>
    </xf>
    <xf numFmtId="180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60" fillId="0" borderId="0" applyFont="0" applyFill="0" applyBorder="0" applyAlignment="0" applyProtection="0"/>
    <xf numFmtId="0" fontId="118" fillId="0" borderId="0"/>
    <xf numFmtId="0" fontId="118" fillId="0" borderId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83" fontId="108" fillId="0" borderId="0"/>
    <xf numFmtId="43" fontId="124" fillId="0" borderId="0" applyFont="0" applyFill="0" applyBorder="0" applyAlignment="0" applyProtection="0"/>
    <xf numFmtId="172" fontId="109" fillId="0" borderId="0" applyFont="0" applyFill="0" applyBorder="0" applyAlignment="0" applyProtection="0"/>
    <xf numFmtId="238" fontId="106" fillId="0" borderId="0" applyFont="0" applyFill="0" applyBorder="0" applyAlignment="0" applyProtection="0"/>
    <xf numFmtId="227" fontId="121" fillId="0" borderId="0" applyFont="0" applyFill="0" applyBorder="0" applyAlignment="0" applyProtection="0"/>
    <xf numFmtId="16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212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195" fontId="12" fillId="0" borderId="0" applyFont="0" applyFill="0" applyBorder="0" applyAlignment="0" applyProtection="0"/>
    <xf numFmtId="196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19" fillId="0" borderId="0"/>
    <xf numFmtId="168" fontId="110" fillId="0" borderId="0" applyFont="0" applyFill="0" applyBorder="0" applyAlignment="0" applyProtection="0"/>
    <xf numFmtId="166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96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227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139" fillId="0" borderId="0"/>
    <xf numFmtId="166" fontId="106" fillId="0" borderId="0" applyFont="0" applyFill="0" applyBorder="0" applyAlignment="0" applyProtection="0"/>
    <xf numFmtId="0" fontId="12" fillId="0" borderId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0" fontId="161" fillId="41" borderId="0" applyNumberFormat="0" applyFont="0" applyBorder="0" applyAlignment="0">
      <alignment horizontal="center"/>
    </xf>
    <xf numFmtId="247" fontId="162" fillId="0" borderId="0"/>
    <xf numFmtId="21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200" fontId="106" fillId="0" borderId="0" applyFont="0" applyFill="0" applyBorder="0" applyAlignment="0" applyProtection="0"/>
    <xf numFmtId="207" fontId="110" fillId="0" borderId="0" applyFont="0" applyFill="0" applyBorder="0" applyAlignment="0" applyProtection="0"/>
    <xf numFmtId="207" fontId="110" fillId="0" borderId="0" applyFont="0" applyFill="0" applyBorder="0" applyAlignment="0" applyProtection="0"/>
    <xf numFmtId="0" fontId="143" fillId="0" borderId="0"/>
    <xf numFmtId="0" fontId="12" fillId="0" borderId="0"/>
    <xf numFmtId="171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169" fontId="131" fillId="0" borderId="0" applyFont="0" applyFill="0" applyBorder="0" applyAlignment="0" applyProtection="0"/>
    <xf numFmtId="169" fontId="123" fillId="0" borderId="0" applyFont="0" applyFill="0" applyBorder="0" applyAlignment="0" applyProtection="0"/>
    <xf numFmtId="225" fontId="110" fillId="0" borderId="0" applyFont="0" applyFill="0" applyBorder="0" applyAlignment="0" applyProtection="0"/>
    <xf numFmtId="169" fontId="130" fillId="0" borderId="0" applyFont="0" applyFill="0" applyBorder="0" applyAlignment="0" applyProtection="0"/>
    <xf numFmtId="208" fontId="106" fillId="0" borderId="0" applyFont="0" applyFill="0" applyBorder="0" applyAlignment="0" applyProtection="0"/>
    <xf numFmtId="225" fontId="110" fillId="0" borderId="0" applyFont="0" applyFill="0" applyBorder="0" applyAlignment="0" applyProtection="0"/>
    <xf numFmtId="233" fontId="124" fillId="0" borderId="0" applyFont="0" applyFill="0" applyBorder="0" applyAlignment="0" applyProtection="0"/>
    <xf numFmtId="0" fontId="132" fillId="0" borderId="0"/>
    <xf numFmtId="0" fontId="132" fillId="0" borderId="0"/>
    <xf numFmtId="231" fontId="124" fillId="0" borderId="0" applyFont="0" applyFill="0" applyBorder="0" applyAlignment="0" applyProtection="0"/>
    <xf numFmtId="171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170" fontId="106" fillId="0" borderId="0" applyFont="0" applyFill="0" applyBorder="0" applyAlignment="0" applyProtection="0"/>
    <xf numFmtId="207" fontId="110" fillId="0" borderId="0" applyFont="0" applyFill="0" applyBorder="0" applyAlignment="0" applyProtection="0"/>
    <xf numFmtId="193" fontId="124" fillId="0" borderId="0" applyFont="0" applyFill="0" applyBorder="0" applyAlignment="0" applyProtection="0"/>
    <xf numFmtId="43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169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0" fontId="12" fillId="0" borderId="0" applyFont="0" applyFill="0" applyBorder="0" applyAlignment="0" applyProtection="0"/>
    <xf numFmtId="238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63" fillId="42" borderId="0">
      <alignment horizontal="left" vertical="center"/>
    </xf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9" fontId="124" fillId="0" borderId="0" applyFont="0" applyFill="0" applyBorder="0" applyAlignment="0" applyProtection="0"/>
    <xf numFmtId="187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18" fillId="0" borderId="0"/>
    <xf numFmtId="227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69" fontId="12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21" fillId="0" borderId="0"/>
    <xf numFmtId="224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224" fontId="106" fillId="0" borderId="0" applyFont="0" applyFill="0" applyBorder="0" applyAlignment="0" applyProtection="0"/>
    <xf numFmtId="199" fontId="12" fillId="0" borderId="0" applyFont="0" applyFill="0" applyBorder="0" applyAlignment="0" applyProtection="0"/>
    <xf numFmtId="0" fontId="12" fillId="0" borderId="0" applyAlignment="0">
      <alignment vertical="top" wrapText="1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235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0" fontId="139" fillId="0" borderId="0"/>
    <xf numFmtId="169" fontId="12" fillId="0" borderId="0" applyFont="0" applyFill="0" applyBorder="0" applyAlignment="0" applyProtection="0"/>
    <xf numFmtId="170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64" fillId="0" borderId="0"/>
    <xf numFmtId="193" fontId="124" fillId="0" borderId="0" applyFont="0" applyFill="0" applyBorder="0" applyAlignment="0" applyProtection="0"/>
    <xf numFmtId="224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0" fontId="151" fillId="0" borderId="80" applyNumberFormat="0" applyFill="0" applyAlignment="0" applyProtection="0"/>
    <xf numFmtId="190" fontId="106" fillId="0" borderId="0" applyFont="0" applyFill="0" applyBorder="0" applyAlignment="0" applyProtection="0"/>
    <xf numFmtId="229" fontId="124" fillId="0" borderId="0" applyFont="0" applyFill="0" applyBorder="0" applyAlignment="0" applyProtection="0"/>
    <xf numFmtId="0" fontId="165" fillId="30" borderId="0" applyNumberFormat="0" applyBorder="0" applyAlignment="0" applyProtection="0"/>
    <xf numFmtId="238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75" fontId="12" fillId="0" borderId="0" applyFont="0" applyFill="0" applyBorder="0" applyAlignment="0" applyProtection="0"/>
    <xf numFmtId="238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1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10" fontId="126" fillId="0" borderId="0"/>
    <xf numFmtId="191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0" fontId="132" fillId="0" borderId="0"/>
    <xf numFmtId="0" fontId="132" fillId="0" borderId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43" fontId="110" fillId="0" borderId="0" applyFont="0" applyFill="0" applyBorder="0" applyAlignment="0" applyProtection="0"/>
    <xf numFmtId="224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0" fontId="140" fillId="25" borderId="0"/>
    <xf numFmtId="41" fontId="12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08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66" fillId="0" borderId="0">
      <alignment vertical="center"/>
    </xf>
    <xf numFmtId="245" fontId="129" fillId="0" borderId="0" applyFill="0" applyBorder="0" applyAlignment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69" fontId="12" fillId="0" borderId="0" applyFont="0" applyFill="0" applyBorder="0" applyAlignment="0" applyProtection="0"/>
    <xf numFmtId="22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7" fontId="167" fillId="0" borderId="0" applyFont="0" applyFill="0" applyBorder="0" applyAlignment="0" applyProtection="0"/>
    <xf numFmtId="166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204" fontId="110" fillId="0" borderId="0" applyFont="0" applyFill="0" applyBorder="0" applyAlignment="0" applyProtection="0"/>
    <xf numFmtId="0" fontId="132" fillId="0" borderId="0"/>
    <xf numFmtId="0" fontId="132" fillId="0" borderId="0"/>
    <xf numFmtId="224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12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217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29" fontId="124" fillId="0" borderId="0" applyFon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95" fontId="12" fillId="0" borderId="0" applyFont="0" applyFill="0" applyBorder="0" applyAlignment="0" applyProtection="0"/>
    <xf numFmtId="188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0" fontId="12" fillId="0" borderId="0" applyAlignment="0">
      <alignment vertical="top" wrapText="1"/>
      <protection locked="0"/>
    </xf>
    <xf numFmtId="200" fontId="106" fillId="0" borderId="0" applyFont="0" applyFill="0" applyBorder="0" applyAlignment="0" applyProtection="0"/>
    <xf numFmtId="169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96" fontId="106" fillId="0" borderId="0" applyFont="0" applyFill="0" applyBorder="0" applyAlignment="0" applyProtection="0"/>
    <xf numFmtId="4" fontId="142" fillId="43" borderId="77" applyNumberFormat="0" applyProtection="0">
      <alignment horizontal="right" vertical="center"/>
    </xf>
    <xf numFmtId="0" fontId="12" fillId="0" borderId="0"/>
    <xf numFmtId="171" fontId="110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165" fillId="26" borderId="0" applyNumberFormat="0" applyBorder="0" applyAlignment="0" applyProtection="0"/>
    <xf numFmtId="196" fontId="106" fillId="0" borderId="0" applyFont="0" applyFill="0" applyBorder="0" applyAlignment="0" applyProtection="0"/>
    <xf numFmtId="0" fontId="12" fillId="0" borderId="0"/>
    <xf numFmtId="43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0" fontId="12" fillId="0" borderId="0"/>
    <xf numFmtId="0" fontId="12" fillId="0" borderId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4" fontId="142" fillId="23" borderId="77" applyNumberFormat="0" applyProtection="0">
      <alignment horizontal="right" vertical="center"/>
    </xf>
    <xf numFmtId="224" fontId="106" fillId="0" borderId="0" applyFont="0" applyFill="0" applyBorder="0" applyAlignment="0" applyProtection="0"/>
    <xf numFmtId="199" fontId="12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69" fillId="0" borderId="0"/>
    <xf numFmtId="235" fontId="106" fillId="0" borderId="0" applyFont="0" applyFill="0" applyBorder="0" applyAlignment="0" applyProtection="0"/>
    <xf numFmtId="195" fontId="11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21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12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29" fontId="124" fillId="0" borderId="0" applyFont="0" applyFill="0" applyBorder="0" applyAlignment="0" applyProtection="0"/>
    <xf numFmtId="0" fontId="26" fillId="0" borderId="3">
      <alignment horizontal="left" vertical="center"/>
    </xf>
    <xf numFmtId="191" fontId="106" fillId="0" borderId="0" applyFont="0" applyFill="0" applyBorder="0" applyAlignment="0" applyProtection="0"/>
    <xf numFmtId="43" fontId="110" fillId="0" borderId="0" applyFont="0" applyFill="0" applyBorder="0" applyAlignment="0" applyProtection="0"/>
    <xf numFmtId="164" fontId="170" fillId="44" borderId="19">
      <alignment vertical="top"/>
    </xf>
    <xf numFmtId="206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41" fontId="110" fillId="0" borderId="0" applyFont="0" applyFill="0" applyBorder="0" applyAlignment="0" applyProtection="0"/>
    <xf numFmtId="168" fontId="12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2" fillId="0" borderId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71" fillId="22" borderId="0" applyNumberFormat="0" applyBorder="0" applyAlignment="0" applyProtection="0"/>
    <xf numFmtId="43" fontId="124" fillId="0" borderId="0" applyFont="0" applyFill="0" applyBorder="0" applyAlignment="0" applyProtection="0"/>
    <xf numFmtId="166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72" fillId="25" borderId="0"/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81" fontId="106" fillId="0" borderId="0" applyFont="0" applyFill="0" applyBorder="0" applyAlignment="0" applyProtection="0"/>
    <xf numFmtId="0" fontId="121" fillId="0" borderId="0"/>
    <xf numFmtId="168" fontId="110" fillId="0" borderId="0" applyFont="0" applyFill="0" applyBorder="0" applyAlignment="0" applyProtection="0"/>
    <xf numFmtId="16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99" fontId="12" fillId="0" borderId="0" applyFont="0" applyFill="0" applyBorder="0" applyAlignment="0" applyProtection="0"/>
    <xf numFmtId="4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6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40" fillId="25" borderId="0"/>
    <xf numFmtId="17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206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200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232" fontId="12" fillId="0" borderId="0" applyFill="0" applyBorder="0" applyAlignment="0" applyProtection="0"/>
    <xf numFmtId="243" fontId="106" fillId="0" borderId="0" applyFont="0" applyFill="0" applyBorder="0" applyAlignment="0" applyProtection="0"/>
    <xf numFmtId="242" fontId="12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51" fontId="12" fillId="0" borderId="0" applyFont="0" applyFill="0" applyBorder="0" applyAlignment="0" applyProtection="0"/>
    <xf numFmtId="17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4" fontId="173" fillId="23" borderId="0" applyNumberFormat="0" applyProtection="0">
      <alignment horizontal="left" vertical="center" indent="1"/>
    </xf>
    <xf numFmtId="217" fontId="124" fillId="0" borderId="0" applyFont="0" applyFill="0" applyBorder="0" applyAlignment="0" applyProtection="0"/>
    <xf numFmtId="4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0" fontId="124" fillId="0" borderId="0"/>
    <xf numFmtId="217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22" fontId="12" fillId="0" borderId="0" applyFont="0" applyFill="0" applyBorder="0" applyAlignment="0" applyProtection="0"/>
    <xf numFmtId="200" fontId="106" fillId="0" borderId="0" applyFont="0" applyFill="0" applyBorder="0" applyAlignment="0" applyProtection="0"/>
    <xf numFmtId="0" fontId="174" fillId="30" borderId="0" applyNumberFormat="0" applyBorder="0" applyAlignment="0" applyProtection="0"/>
    <xf numFmtId="196" fontId="106" fillId="0" borderId="0" applyFont="0" applyFill="0" applyBorder="0" applyAlignment="0" applyProtection="0"/>
    <xf numFmtId="165" fontId="175" fillId="45" borderId="19"/>
    <xf numFmtId="169" fontId="116" fillId="0" borderId="0" applyFont="0" applyFill="0" applyBorder="0" applyAlignment="0" applyProtection="0"/>
    <xf numFmtId="196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0" fontId="176" fillId="0" borderId="0" applyNumberFormat="0" applyFill="0" applyBorder="0" applyAlignment="0" applyProtection="0"/>
    <xf numFmtId="167" fontId="130" fillId="0" borderId="0" applyFont="0" applyFill="0" applyBorder="0" applyAlignment="0" applyProtection="0"/>
    <xf numFmtId="204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70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6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4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6" fontId="178" fillId="0" borderId="0" applyFont="0" applyFill="0" applyBorder="0" applyAlignment="0" applyProtection="0"/>
    <xf numFmtId="191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0" fontId="119" fillId="0" borderId="0"/>
    <xf numFmtId="227" fontId="110" fillId="0" borderId="0" applyFont="0" applyFill="0" applyBorder="0" applyAlignment="0" applyProtection="0"/>
    <xf numFmtId="227" fontId="110" fillId="0" borderId="0" applyFont="0" applyFill="0" applyBorder="0" applyAlignment="0" applyProtection="0"/>
    <xf numFmtId="206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42" fillId="0" borderId="0"/>
    <xf numFmtId="227" fontId="106" fillId="0" borderId="0" applyFont="0" applyFill="0" applyBorder="0" applyAlignment="0" applyProtection="0"/>
    <xf numFmtId="0" fontId="26" fillId="0" borderId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40" fillId="25" borderId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42" fillId="0" borderId="0"/>
    <xf numFmtId="181" fontId="106" fillId="0" borderId="0" applyFont="0" applyFill="0" applyBorder="0" applyAlignment="0" applyProtection="0"/>
    <xf numFmtId="167" fontId="130" fillId="0" borderId="0" applyFont="0" applyFill="0" applyBorder="0" applyAlignment="0" applyProtection="0"/>
    <xf numFmtId="170" fontId="106" fillId="0" borderId="0" applyFont="0" applyFill="0" applyBorder="0" applyAlignment="0" applyProtection="0"/>
    <xf numFmtId="0" fontId="179" fillId="22" borderId="0" applyNumberFormat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206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0" fontId="132" fillId="0" borderId="0"/>
    <xf numFmtId="0" fontId="132" fillId="0" borderId="0"/>
    <xf numFmtId="227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0" fontId="180" fillId="0" borderId="81"/>
    <xf numFmtId="244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244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17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80" fontId="12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69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07" fontId="110" fillId="0" borderId="0" applyFont="0" applyFill="0" applyBorder="0" applyAlignment="0" applyProtection="0"/>
    <xf numFmtId="206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38" fontId="119" fillId="0" borderId="0" applyFont="0" applyFill="0" applyBorder="0" applyAlignment="0" applyProtection="0"/>
    <xf numFmtId="171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74" fillId="21" borderId="0" applyNumberFormat="0" applyBorder="0" applyAlignment="0" applyProtection="0"/>
    <xf numFmtId="19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06" fillId="0" borderId="0"/>
    <xf numFmtId="0" fontId="132" fillId="0" borderId="0"/>
    <xf numFmtId="190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0" fontId="165" fillId="27" borderId="0" applyNumberFormat="0" applyBorder="0" applyAlignment="0" applyProtection="0"/>
    <xf numFmtId="235" fontId="106" fillId="0" borderId="0" applyFont="0" applyFill="0" applyBorder="0" applyAlignment="0" applyProtection="0"/>
    <xf numFmtId="0" fontId="12" fillId="0" borderId="0"/>
    <xf numFmtId="238" fontId="106" fillId="0" borderId="0" applyFont="0" applyFill="0" applyBorder="0" applyAlignment="0" applyProtection="0"/>
    <xf numFmtId="253" fontId="147" fillId="0" borderId="42"/>
    <xf numFmtId="21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82" fillId="0" borderId="39">
      <alignment horizontal="center"/>
    </xf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4" fontId="155" fillId="46" borderId="82" applyNumberFormat="0" applyProtection="0">
      <alignment horizontal="left" vertical="center" indent="1"/>
    </xf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64" fontId="170" fillId="44" borderId="19">
      <alignment vertical="top"/>
    </xf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208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43" fontId="124" fillId="0" borderId="0" applyFont="0" applyFill="0" applyBorder="0" applyAlignment="0" applyProtection="0"/>
    <xf numFmtId="188" fontId="106" fillId="0" borderId="0" applyFont="0" applyFill="0" applyBorder="0" applyAlignment="0" applyProtection="0"/>
    <xf numFmtId="212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71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64" fontId="159" fillId="40" borderId="1" applyNumberFormat="0" applyAlignment="0">
      <alignment horizontal="left" vertical="top"/>
    </xf>
    <xf numFmtId="180" fontId="167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41" fontId="110" fillId="0" borderId="0" applyFont="0" applyFill="0" applyBorder="0" applyAlignment="0" applyProtection="0"/>
    <xf numFmtId="217" fontId="110" fillId="0" borderId="0" applyFont="0" applyFill="0" applyBorder="0" applyAlignment="0" applyProtection="0"/>
    <xf numFmtId="166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207" fontId="110" fillId="0" borderId="0" applyFont="0" applyFill="0" applyBorder="0" applyAlignment="0" applyProtection="0"/>
    <xf numFmtId="207" fontId="11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217" fontId="110" fillId="0" borderId="0" applyFont="0" applyFill="0" applyBorder="0" applyAlignment="0" applyProtection="0"/>
    <xf numFmtId="231" fontId="124" fillId="0" borderId="0" applyFont="0" applyFill="0" applyBorder="0" applyAlignment="0" applyProtection="0"/>
    <xf numFmtId="0" fontId="126" fillId="24" borderId="0" applyNumberFormat="0" applyBorder="0" applyAlignment="0" applyProtection="0"/>
    <xf numFmtId="225" fontId="110" fillId="0" borderId="0" applyFont="0" applyFill="0" applyBorder="0" applyAlignment="0" applyProtection="0"/>
    <xf numFmtId="167" fontId="130" fillId="0" borderId="0" applyFont="0" applyFill="0" applyBorder="0" applyAlignment="0" applyProtection="0"/>
    <xf numFmtId="225" fontId="110" fillId="0" borderId="0" applyFont="0" applyFill="0" applyBorder="0" applyAlignment="0" applyProtection="0"/>
    <xf numFmtId="233" fontId="124" fillId="0" borderId="0" applyFont="0" applyFill="0" applyBorder="0" applyAlignment="0" applyProtection="0"/>
    <xf numFmtId="225" fontId="110" fillId="0" borderId="0" applyFont="0" applyFill="0" applyBorder="0" applyAlignment="0" applyProtection="0"/>
    <xf numFmtId="217" fontId="110" fillId="0" borderId="0" applyFont="0" applyFill="0" applyBorder="0" applyAlignment="0" applyProtection="0"/>
    <xf numFmtId="41" fontId="133" fillId="0" borderId="0" applyFont="0" applyFill="0" applyBorder="0" applyAlignment="0" applyProtection="0"/>
    <xf numFmtId="207" fontId="110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12" fillId="0" borderId="0" applyFill="0" applyBorder="0" applyAlignment="0"/>
    <xf numFmtId="229" fontId="124" fillId="0" borderId="0" applyFont="0" applyFill="0" applyBorder="0" applyAlignment="0" applyProtection="0"/>
    <xf numFmtId="188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0" fontId="165" fillId="35" borderId="0" applyNumberFormat="0" applyBorder="0" applyAlignment="0" applyProtection="0"/>
    <xf numFmtId="188" fontId="106" fillId="0" borderId="0" applyFont="0" applyFill="0" applyBorder="0" applyAlignment="0" applyProtection="0"/>
    <xf numFmtId="0" fontId="126" fillId="34" borderId="0" applyNumberFormat="0" applyBorder="0" applyAlignment="0" applyProtection="0"/>
    <xf numFmtId="229" fontId="124" fillId="0" borderId="0" applyFont="0" applyFill="0" applyBorder="0" applyAlignment="0" applyProtection="0"/>
    <xf numFmtId="227" fontId="110" fillId="0" borderId="0" applyFont="0" applyFill="0" applyBorder="0" applyAlignment="0" applyProtection="0"/>
    <xf numFmtId="204" fontId="106" fillId="0" borderId="0" applyFont="0" applyFill="0" applyBorder="0" applyAlignment="0" applyProtection="0"/>
    <xf numFmtId="0" fontId="15" fillId="0" borderId="0"/>
    <xf numFmtId="169" fontId="12" fillId="0" borderId="0" applyFont="0" applyFill="0" applyBorder="0" applyAlignment="0" applyProtection="0"/>
    <xf numFmtId="0" fontId="119" fillId="0" borderId="0"/>
    <xf numFmtId="193" fontId="124" fillId="0" borderId="0" applyFont="0" applyFill="0" applyBorder="0" applyAlignment="0" applyProtection="0"/>
    <xf numFmtId="224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0" fontId="15" fillId="0" borderId="0">
      <alignment vertical="center"/>
    </xf>
    <xf numFmtId="200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4" fontId="142" fillId="33" borderId="77" applyNumberFormat="0" applyProtection="0">
      <alignment vertical="center"/>
    </xf>
    <xf numFmtId="0" fontId="118" fillId="0" borderId="0"/>
    <xf numFmtId="41" fontId="110" fillId="0" borderId="0" applyFont="0" applyFill="0" applyBorder="0" applyAlignment="0" applyProtection="0"/>
    <xf numFmtId="0" fontId="126" fillId="11" borderId="0" applyNumberFormat="0" applyBorder="0" applyAlignment="0" applyProtection="0"/>
    <xf numFmtId="41" fontId="106" fillId="0" borderId="0" applyFont="0" applyFill="0" applyBorder="0" applyAlignment="0" applyProtection="0"/>
    <xf numFmtId="0" fontId="146" fillId="11" borderId="0" applyNumberFormat="0" applyBorder="0" applyAlignment="0" applyProtection="0"/>
    <xf numFmtId="167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" fontId="124" fillId="0" borderId="2" applyBorder="0"/>
    <xf numFmtId="17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65" fillId="21" borderId="0" applyNumberFormat="0" applyBorder="0" applyAlignment="0" applyProtection="0"/>
    <xf numFmtId="242" fontId="12" fillId="0" borderId="0" applyFont="0" applyFill="0" applyBorder="0" applyAlignment="0" applyProtection="0"/>
    <xf numFmtId="22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4" fillId="0" borderId="0"/>
    <xf numFmtId="191" fontId="106" fillId="0" borderId="0" applyFont="0" applyFill="0" applyBorder="0" applyAlignment="0" applyProtection="0"/>
    <xf numFmtId="168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40" fillId="0" borderId="0">
      <alignment wrapText="1"/>
    </xf>
    <xf numFmtId="227" fontId="106" fillId="0" borderId="0" applyFont="0" applyFill="0" applyBorder="0" applyAlignment="0" applyProtection="0"/>
    <xf numFmtId="18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89" fontId="119" fillId="0" borderId="0"/>
    <xf numFmtId="206" fontId="106" fillId="0" borderId="0" applyFont="0" applyFill="0" applyBorder="0" applyAlignment="0" applyProtection="0"/>
    <xf numFmtId="173" fontId="109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244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68" fontId="110" fillId="0" borderId="0" applyFont="0" applyFill="0" applyBorder="0" applyAlignment="0" applyProtection="0"/>
    <xf numFmtId="231" fontId="124" fillId="0" borderId="0" applyFont="0" applyFill="0" applyBorder="0" applyAlignment="0" applyProtection="0"/>
    <xf numFmtId="0" fontId="190" fillId="0" borderId="0"/>
    <xf numFmtId="244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0" fontId="139" fillId="0" borderId="0"/>
    <xf numFmtId="17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0" fontId="12" fillId="0" borderId="0"/>
    <xf numFmtId="0" fontId="126" fillId="36" borderId="0" applyNumberFormat="0" applyBorder="0" applyAlignment="0" applyProtection="0"/>
    <xf numFmtId="43" fontId="106" fillId="0" borderId="0" applyFont="0" applyFill="0" applyBorder="0" applyAlignment="0" applyProtection="0"/>
    <xf numFmtId="240" fontId="150" fillId="0" borderId="0"/>
    <xf numFmtId="0" fontId="146" fillId="36" borderId="0" applyNumberFormat="0" applyBorder="0" applyAlignment="0" applyProtection="0"/>
    <xf numFmtId="169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16" fillId="28" borderId="0" applyNumberFormat="0" applyBorder="0" applyAlignment="0" applyProtection="0"/>
    <xf numFmtId="224" fontId="106" fillId="0" borderId="0" applyFont="0" applyFill="0" applyBorder="0" applyAlignment="0" applyProtection="0"/>
    <xf numFmtId="0" fontId="116" fillId="28" borderId="0" applyNumberFormat="0" applyBorder="0" applyAlignment="0" applyProtection="0"/>
    <xf numFmtId="224" fontId="106" fillId="0" borderId="0" applyFont="0" applyFill="0" applyBorder="0" applyAlignment="0" applyProtection="0"/>
    <xf numFmtId="0" fontId="126" fillId="28" borderId="0" applyNumberFormat="0" applyBorder="0" applyAlignment="0" applyProtection="0"/>
    <xf numFmtId="238" fontId="106" fillId="0" borderId="0" applyFont="0" applyFill="0" applyBorder="0" applyAlignment="0" applyProtection="0"/>
    <xf numFmtId="0" fontId="174" fillId="35" borderId="0" applyNumberFormat="0" applyBorder="0" applyAlignment="0" applyProtection="0"/>
    <xf numFmtId="190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9" fontId="12" fillId="0" borderId="0" applyFont="0" applyFill="0" applyBorder="0" applyAlignment="0" applyProtection="0"/>
    <xf numFmtId="43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180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190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1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68" fontId="110" fillId="0" borderId="0" applyFont="0" applyFill="0" applyBorder="0" applyAlignment="0" applyProtection="0"/>
    <xf numFmtId="171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238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67" fontId="130" fillId="0" borderId="0" applyFont="0" applyFill="0" applyBorder="0" applyAlignment="0" applyProtection="0"/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0" fontId="12" fillId="0" borderId="0" applyAlignment="0">
      <alignment vertical="top" wrapText="1"/>
      <protection locked="0"/>
    </xf>
    <xf numFmtId="235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35" fontId="106" fillId="0" borderId="0" applyFont="0" applyFill="0" applyBorder="0" applyAlignment="0" applyProtection="0"/>
    <xf numFmtId="169" fontId="139" fillId="0" borderId="0" applyFont="0" applyFill="0" applyBorder="0" applyAlignment="0" applyProtection="0"/>
    <xf numFmtId="41" fontId="124" fillId="0" borderId="0" applyFont="0" applyFill="0" applyBorder="0" applyAlignment="0" applyProtection="0"/>
    <xf numFmtId="208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40" fillId="25" borderId="0"/>
    <xf numFmtId="208" fontId="106" fillId="0" borderId="0" applyFont="0" applyFill="0" applyBorder="0" applyAlignment="0" applyProtection="0"/>
    <xf numFmtId="41" fontId="124" fillId="0" borderId="0" applyFont="0" applyFill="0" applyBorder="0" applyAlignment="0" applyProtection="0"/>
    <xf numFmtId="171" fontId="106" fillId="0" borderId="0" applyFont="0" applyFill="0" applyBorder="0" applyAlignment="0" applyProtection="0"/>
    <xf numFmtId="238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24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40" fillId="25" borderId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4" fontId="155" fillId="23" borderId="77" applyNumberFormat="0" applyProtection="0">
      <alignment horizontal="left" vertical="center" indent="1"/>
    </xf>
    <xf numFmtId="0" fontId="195" fillId="0" borderId="0" applyNumberFormat="0" applyFill="0" applyBorder="0" applyAlignment="0" applyProtection="0">
      <alignment vertical="top"/>
      <protection locked="0"/>
    </xf>
    <xf numFmtId="224" fontId="106" fillId="0" borderId="0" applyFont="0" applyFill="0" applyBorder="0" applyAlignment="0" applyProtection="0"/>
    <xf numFmtId="224" fontId="106" fillId="0" borderId="0" applyFont="0" applyFill="0" applyBorder="0" applyAlignment="0" applyProtection="0"/>
    <xf numFmtId="217" fontId="110" fillId="0" borderId="0" applyFont="0" applyFill="0" applyBorder="0" applyAlignment="0" applyProtection="0"/>
    <xf numFmtId="217" fontId="110" fillId="0" borderId="0" applyFont="0" applyFill="0" applyBorder="0" applyAlignment="0" applyProtection="0"/>
    <xf numFmtId="0" fontId="15" fillId="0" borderId="0"/>
    <xf numFmtId="207" fontId="110" fillId="0" borderId="0" applyFont="0" applyFill="0" applyBorder="0" applyAlignment="0" applyProtection="0"/>
    <xf numFmtId="207" fontId="110" fillId="0" borderId="0" applyFont="0" applyFill="0" applyBorder="0" applyAlignment="0" applyProtection="0"/>
    <xf numFmtId="231" fontId="124" fillId="0" borderId="0" applyFont="0" applyFill="0" applyBorder="0" applyAlignment="0" applyProtection="0"/>
    <xf numFmtId="14" fontId="173" fillId="0" borderId="0" applyFill="0" applyBorder="0" applyAlignment="0"/>
    <xf numFmtId="225" fontId="110" fillId="0" borderId="0" applyFont="0" applyFill="0" applyBorder="0" applyAlignment="0" applyProtection="0"/>
    <xf numFmtId="233" fontId="124" fillId="0" borderId="0" applyFont="0" applyFill="0" applyBorder="0" applyAlignment="0" applyProtection="0"/>
    <xf numFmtId="225" fontId="110" fillId="0" borderId="0" applyFont="0" applyFill="0" applyBorder="0" applyAlignment="0" applyProtection="0"/>
    <xf numFmtId="231" fontId="124" fillId="0" borderId="0" applyFont="0" applyFill="0" applyBorder="0" applyAlignment="0" applyProtection="0"/>
    <xf numFmtId="217" fontId="110" fillId="0" borderId="0" applyFon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18" fillId="0" borderId="0"/>
    <xf numFmtId="0" fontId="157" fillId="0" borderId="0"/>
    <xf numFmtId="0" fontId="157" fillId="0" borderId="0"/>
    <xf numFmtId="0" fontId="12" fillId="0" borderId="0"/>
    <xf numFmtId="0" fontId="15" fillId="0" borderId="0"/>
    <xf numFmtId="0" fontId="12" fillId="0" borderId="0" applyFont="0" applyFill="0" applyBorder="0" applyAlignment="0" applyProtection="0"/>
    <xf numFmtId="0" fontId="138" fillId="0" borderId="42"/>
    <xf numFmtId="0" fontId="138" fillId="0" borderId="42"/>
    <xf numFmtId="257" fontId="12" fillId="0" borderId="0" applyFont="0" applyFill="0" applyBorder="0" applyAlignment="0" applyProtection="0"/>
    <xf numFmtId="0" fontId="138" fillId="0" borderId="42"/>
    <xf numFmtId="0" fontId="138" fillId="0" borderId="42"/>
    <xf numFmtId="0" fontId="196" fillId="25" borderId="0"/>
    <xf numFmtId="0" fontId="196" fillId="25" borderId="0"/>
    <xf numFmtId="0" fontId="140" fillId="25" borderId="0"/>
    <xf numFmtId="0" fontId="140" fillId="25" borderId="0"/>
    <xf numFmtId="258" fontId="119" fillId="0" borderId="0"/>
    <xf numFmtId="0" fontId="140" fillId="25" borderId="0"/>
    <xf numFmtId="0" fontId="140" fillId="25" borderId="0"/>
    <xf numFmtId="0" fontId="196" fillId="25" borderId="0"/>
    <xf numFmtId="9" fontId="197" fillId="0" borderId="0" applyBorder="0" applyAlignment="0" applyProtection="0"/>
    <xf numFmtId="0" fontId="172" fillId="25" borderId="0"/>
    <xf numFmtId="0" fontId="114" fillId="0" borderId="0" applyNumberFormat="0" applyFill="0" applyBorder="0" applyAlignment="0" applyProtection="0"/>
    <xf numFmtId="0" fontId="172" fillId="25" borderId="0"/>
    <xf numFmtId="9" fontId="121" fillId="0" borderId="0" applyFont="0" applyFill="0" applyBorder="0" applyAlignment="0" applyProtection="0"/>
    <xf numFmtId="0" fontId="140" fillId="25" borderId="0"/>
    <xf numFmtId="38" fontId="198" fillId="3" borderId="0" applyNumberFormat="0" applyBorder="0" applyAlignment="0" applyProtection="0"/>
    <xf numFmtId="0" fontId="140" fillId="25" borderId="0"/>
    <xf numFmtId="0" fontId="140" fillId="25" borderId="0"/>
    <xf numFmtId="0" fontId="194" fillId="0" borderId="0" applyNumberFormat="0" applyFill="0" applyBorder="0" applyAlignment="0" applyProtection="0"/>
    <xf numFmtId="0" fontId="140" fillId="25" borderId="0"/>
    <xf numFmtId="0" fontId="146" fillId="28" borderId="0" applyNumberFormat="0" applyBorder="0" applyAlignment="0" applyProtection="0"/>
    <xf numFmtId="0" fontId="126" fillId="22" borderId="0" applyNumberFormat="0" applyBorder="0" applyAlignment="0" applyProtection="0"/>
    <xf numFmtId="0" fontId="146" fillId="22" borderId="0" applyNumberFormat="0" applyBorder="0" applyAlignment="0" applyProtection="0"/>
    <xf numFmtId="0" fontId="126" fillId="4" borderId="0" applyNumberFormat="0" applyBorder="0" applyAlignment="0" applyProtection="0"/>
    <xf numFmtId="0" fontId="146" fillId="4" borderId="0" applyNumberFormat="0" applyBorder="0" applyAlignment="0" applyProtection="0"/>
    <xf numFmtId="0" fontId="126" fillId="36" borderId="0" applyNumberFormat="0" applyBorder="0" applyAlignment="0" applyProtection="0"/>
    <xf numFmtId="0" fontId="146" fillId="36" borderId="0" applyNumberFormat="0" applyBorder="0" applyAlignment="0" applyProtection="0"/>
    <xf numFmtId="0" fontId="146" fillId="34" borderId="0" applyNumberFormat="0" applyBorder="0" applyAlignment="0" applyProtection="0"/>
    <xf numFmtId="169" fontId="199" fillId="0" borderId="0" applyFont="0" applyFill="0" applyBorder="0" applyAlignment="0" applyProtection="0"/>
    <xf numFmtId="0" fontId="126" fillId="10" borderId="0" applyNumberFormat="0" applyBorder="0" applyAlignment="0" applyProtection="0"/>
    <xf numFmtId="0" fontId="165" fillId="21" borderId="0" applyNumberFormat="0" applyBorder="0" applyAlignment="0" applyProtection="0"/>
    <xf numFmtId="259" fontId="74" fillId="0" borderId="0" applyProtection="0">
      <protection locked="0"/>
    </xf>
    <xf numFmtId="0" fontId="152" fillId="25" borderId="0"/>
    <xf numFmtId="0" fontId="116" fillId="0" borderId="0"/>
    <xf numFmtId="0" fontId="140" fillId="25" borderId="0"/>
    <xf numFmtId="0" fontId="140" fillId="25" borderId="0"/>
    <xf numFmtId="0" fontId="140" fillId="25" borderId="0"/>
    <xf numFmtId="0" fontId="140" fillId="25" borderId="0"/>
    <xf numFmtId="0" fontId="140" fillId="25" borderId="0"/>
    <xf numFmtId="0" fontId="140" fillId="25" borderId="0"/>
    <xf numFmtId="0" fontId="140" fillId="25" borderId="0"/>
    <xf numFmtId="0" fontId="152" fillId="25" borderId="0"/>
    <xf numFmtId="0" fontId="145" fillId="0" borderId="0">
      <alignment wrapText="1"/>
    </xf>
    <xf numFmtId="0" fontId="118" fillId="0" borderId="0"/>
    <xf numFmtId="0" fontId="116" fillId="0" borderId="0"/>
    <xf numFmtId="0" fontId="140" fillId="0" borderId="0">
      <alignment wrapText="1"/>
    </xf>
    <xf numFmtId="0" fontId="140" fillId="0" borderId="0">
      <alignment wrapText="1"/>
    </xf>
    <xf numFmtId="0" fontId="200" fillId="0" borderId="0"/>
    <xf numFmtId="0" fontId="140" fillId="0" borderId="0">
      <alignment wrapText="1"/>
    </xf>
    <xf numFmtId="0" fontId="140" fillId="0" borderId="0">
      <alignment wrapText="1"/>
    </xf>
    <xf numFmtId="0" fontId="140" fillId="0" borderId="0">
      <alignment wrapText="1"/>
    </xf>
    <xf numFmtId="0" fontId="145" fillId="0" borderId="0">
      <alignment wrapText="1"/>
    </xf>
    <xf numFmtId="164" fontId="112" fillId="0" borderId="44">
      <alignment horizontal="left" vertical="top"/>
    </xf>
    <xf numFmtId="0" fontId="126" fillId="23" borderId="0" applyNumberFormat="0" applyBorder="0" applyAlignment="0" applyProtection="0"/>
    <xf numFmtId="164" fontId="201" fillId="0" borderId="44">
      <alignment horizontal="left" vertical="top"/>
    </xf>
    <xf numFmtId="0" fontId="146" fillId="23" borderId="0" applyNumberFormat="0" applyBorder="0" applyAlignment="0" applyProtection="0"/>
    <xf numFmtId="0" fontId="146" fillId="24" borderId="0" applyNumberFormat="0" applyBorder="0" applyAlignment="0" applyProtection="0"/>
    <xf numFmtId="0" fontId="126" fillId="23" borderId="0" applyNumberFormat="0" applyBorder="0" applyAlignment="0" applyProtection="0"/>
    <xf numFmtId="0" fontId="146" fillId="23" borderId="0" applyNumberFormat="0" applyBorder="0" applyAlignment="0" applyProtection="0"/>
    <xf numFmtId="0" fontId="126" fillId="32" borderId="0" applyNumberFormat="0" applyBorder="0" applyAlignment="0" applyProtection="0"/>
    <xf numFmtId="0" fontId="146" fillId="32" borderId="0" applyNumberFormat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0" fontId="174" fillId="19" borderId="0" applyNumberFormat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0" fontId="165" fillId="19" borderId="0" applyNumberFormat="0" applyBorder="0" applyAlignment="0" applyProtection="0"/>
    <xf numFmtId="0" fontId="174" fillId="24" borderId="0" applyNumberFormat="0" applyBorder="0" applyAlignment="0" applyProtection="0"/>
    <xf numFmtId="0" fontId="165" fillId="24" borderId="0" applyNumberFormat="0" applyBorder="0" applyAlignment="0" applyProtection="0"/>
    <xf numFmtId="0" fontId="174" fillId="11" borderId="0" applyNumberFormat="0" applyBorder="0" applyAlignment="0" applyProtection="0"/>
    <xf numFmtId="0" fontId="165" fillId="11" borderId="0" applyNumberFormat="0" applyBorder="0" applyAlignment="0" applyProtection="0"/>
    <xf numFmtId="0" fontId="174" fillId="26" borderId="0" applyNumberFormat="0" applyBorder="0" applyAlignment="0" applyProtection="0"/>
    <xf numFmtId="0" fontId="165" fillId="26" borderId="0" applyNumberFormat="0" applyBorder="0" applyAlignment="0" applyProtection="0"/>
    <xf numFmtId="0" fontId="174" fillId="38" borderId="0" applyNumberFormat="0" applyBorder="0" applyAlignment="0" applyProtection="0"/>
    <xf numFmtId="0" fontId="165" fillId="38" borderId="0" applyNumberFormat="0" applyBorder="0" applyAlignment="0" applyProtection="0"/>
    <xf numFmtId="173" fontId="109" fillId="0" borderId="0" applyFont="0" applyFill="0" applyBorder="0" applyAlignment="0" applyProtection="0"/>
    <xf numFmtId="9" fontId="197" fillId="0" borderId="0" applyBorder="0" applyAlignment="0" applyProtection="0"/>
    <xf numFmtId="0" fontId="106" fillId="0" borderId="0" applyFill="0" applyBorder="0" applyAlignment="0" applyProtection="0"/>
    <xf numFmtId="0" fontId="174" fillId="27" borderId="0" applyNumberFormat="0" applyBorder="0" applyAlignment="0" applyProtection="0"/>
    <xf numFmtId="0" fontId="174" fillId="21" borderId="0" applyNumberFormat="0" applyBorder="0" applyAlignment="0" applyProtection="0"/>
    <xf numFmtId="0" fontId="174" fillId="26" borderId="0" applyNumberFormat="0" applyBorder="0" applyAlignment="0" applyProtection="0"/>
    <xf numFmtId="0" fontId="174" fillId="20" borderId="0" applyNumberFormat="0" applyBorder="0" applyAlignment="0" applyProtection="0"/>
    <xf numFmtId="253" fontId="147" fillId="0" borderId="42"/>
    <xf numFmtId="0" fontId="165" fillId="20" borderId="0" applyNumberFormat="0" applyBorder="0" applyAlignment="0" applyProtection="0"/>
    <xf numFmtId="0" fontId="202" fillId="0" borderId="0" applyFont="0" applyFill="0" applyBorder="0" applyAlignment="0" applyProtection="0"/>
    <xf numFmtId="0" fontId="132" fillId="0" borderId="0"/>
    <xf numFmtId="0" fontId="132" fillId="0" borderId="0"/>
    <xf numFmtId="0" fontId="167" fillId="0" borderId="0" applyFont="0" applyFill="0" applyBorder="0" applyAlignment="0" applyProtection="0"/>
    <xf numFmtId="202" fontId="12" fillId="0" borderId="0" applyFont="0" applyFill="0" applyBorder="0" applyAlignment="0" applyProtection="0"/>
    <xf numFmtId="0" fontId="202" fillId="0" borderId="0" applyFont="0" applyFill="0" applyBorder="0" applyAlignment="0" applyProtection="0"/>
    <xf numFmtId="260" fontId="110" fillId="0" borderId="0" applyFont="0" applyFill="0" applyBorder="0" applyAlignment="0" applyProtection="0"/>
    <xf numFmtId="177" fontId="167" fillId="0" borderId="0" applyFont="0" applyFill="0" applyBorder="0" applyAlignment="0" applyProtection="0"/>
    <xf numFmtId="0" fontId="202" fillId="0" borderId="0" applyFont="0" applyFill="0" applyBorder="0" applyAlignment="0" applyProtection="0"/>
    <xf numFmtId="0" fontId="202" fillId="0" borderId="0" applyFont="0" applyFill="0" applyBorder="0" applyAlignment="0" applyProtection="0"/>
    <xf numFmtId="180" fontId="167" fillId="0" borderId="0" applyFont="0" applyFill="0" applyBorder="0" applyAlignment="0" applyProtection="0"/>
    <xf numFmtId="217" fontId="110" fillId="0" borderId="0" applyFont="0" applyFill="0" applyBorder="0" applyAlignment="0" applyProtection="0"/>
    <xf numFmtId="173" fontId="109" fillId="0" borderId="0" applyFont="0" applyFill="0" applyBorder="0" applyAlignment="0" applyProtection="0"/>
    <xf numFmtId="0" fontId="203" fillId="0" borderId="0" applyNumberFormat="0" applyFill="0" applyBorder="0" applyAlignment="0" applyProtection="0"/>
    <xf numFmtId="0" fontId="202" fillId="0" borderId="0"/>
    <xf numFmtId="0" fontId="202" fillId="0" borderId="0"/>
    <xf numFmtId="0" fontId="204" fillId="0" borderId="0"/>
    <xf numFmtId="0" fontId="113" fillId="0" borderId="0"/>
    <xf numFmtId="0" fontId="140" fillId="0" borderId="0"/>
    <xf numFmtId="0" fontId="12" fillId="0" borderId="0" applyFill="0" applyBorder="0" applyAlignment="0"/>
    <xf numFmtId="0" fontId="12" fillId="0" borderId="0" applyFill="0" applyBorder="0" applyAlignment="0"/>
    <xf numFmtId="219" fontId="129" fillId="0" borderId="0" applyFill="0" applyBorder="0" applyAlignment="0"/>
    <xf numFmtId="261" fontId="129" fillId="0" borderId="0" applyFill="0" applyBorder="0" applyAlignment="0"/>
    <xf numFmtId="261" fontId="129" fillId="0" borderId="0" applyFill="0" applyBorder="0" applyAlignment="0"/>
    <xf numFmtId="262" fontId="12" fillId="0" borderId="0" applyFill="0" applyBorder="0" applyAlignment="0"/>
    <xf numFmtId="263" fontId="129" fillId="0" borderId="0" applyFill="0" applyBorder="0" applyAlignment="0"/>
    <xf numFmtId="263" fontId="129" fillId="0" borderId="0" applyFill="0" applyBorder="0" applyAlignment="0"/>
    <xf numFmtId="186" fontId="12" fillId="0" borderId="0" applyFill="0" applyBorder="0" applyAlignment="0"/>
    <xf numFmtId="231" fontId="129" fillId="0" borderId="0" applyFill="0" applyBorder="0" applyAlignment="0"/>
    <xf numFmtId="219" fontId="129" fillId="0" borderId="0" applyFill="0" applyBorder="0" applyAlignment="0"/>
    <xf numFmtId="0" fontId="205" fillId="25" borderId="70" applyNumberFormat="0" applyAlignment="0" applyProtection="0"/>
    <xf numFmtId="0" fontId="206" fillId="25" borderId="70" applyNumberFormat="0" applyAlignment="0" applyProtection="0"/>
    <xf numFmtId="0" fontId="207" fillId="0" borderId="0"/>
    <xf numFmtId="246" fontId="106" fillId="0" borderId="0" applyFont="0" applyFill="0" applyBorder="0" applyAlignment="0" applyProtection="0"/>
    <xf numFmtId="0" fontId="208" fillId="31" borderId="75" applyNumberFormat="0" applyAlignment="0" applyProtection="0"/>
    <xf numFmtId="0" fontId="209" fillId="31" borderId="75" applyNumberFormat="0" applyAlignment="0" applyProtection="0"/>
    <xf numFmtId="167" fontId="130" fillId="0" borderId="0" applyFont="0" applyFill="0" applyBorder="0" applyAlignment="0" applyProtection="0"/>
    <xf numFmtId="210" fontId="113" fillId="0" borderId="0" applyFont="0" applyFill="0" applyBorder="0" applyAlignment="0" applyProtection="0"/>
    <xf numFmtId="247" fontId="210" fillId="0" borderId="0"/>
    <xf numFmtId="256" fontId="106" fillId="0" borderId="1"/>
    <xf numFmtId="0" fontId="132" fillId="0" borderId="0"/>
    <xf numFmtId="0" fontId="132" fillId="0" borderId="0"/>
    <xf numFmtId="247" fontId="162" fillId="0" borderId="0"/>
    <xf numFmtId="0" fontId="132" fillId="0" borderId="0"/>
    <xf numFmtId="0" fontId="132" fillId="0" borderId="0"/>
    <xf numFmtId="184" fontId="144" fillId="0" borderId="0"/>
    <xf numFmtId="247" fontId="210" fillId="0" borderId="0"/>
    <xf numFmtId="247" fontId="162" fillId="0" borderId="0"/>
    <xf numFmtId="184" fontId="144" fillId="0" borderId="0"/>
    <xf numFmtId="247" fontId="210" fillId="0" borderId="0"/>
    <xf numFmtId="167" fontId="130" fillId="0" borderId="0" applyFont="0" applyFill="0" applyBorder="0" applyAlignment="0" applyProtection="0"/>
    <xf numFmtId="247" fontId="162" fillId="0" borderId="0"/>
    <xf numFmtId="167" fontId="130" fillId="0" borderId="0" applyFont="0" applyFill="0" applyBorder="0" applyAlignment="0" applyProtection="0"/>
    <xf numFmtId="184" fontId="144" fillId="0" borderId="0"/>
    <xf numFmtId="247" fontId="210" fillId="0" borderId="0"/>
    <xf numFmtId="247" fontId="162" fillId="0" borderId="0"/>
    <xf numFmtId="184" fontId="144" fillId="0" borderId="0"/>
    <xf numFmtId="247" fontId="210" fillId="0" borderId="0"/>
    <xf numFmtId="247" fontId="162" fillId="0" borderId="0"/>
    <xf numFmtId="247" fontId="210" fillId="0" borderId="0"/>
    <xf numFmtId="247" fontId="162" fillId="0" borderId="0"/>
    <xf numFmtId="247" fontId="210" fillId="0" borderId="0"/>
    <xf numFmtId="247" fontId="162" fillId="0" borderId="0"/>
    <xf numFmtId="184" fontId="144" fillId="0" borderId="0"/>
    <xf numFmtId="264" fontId="12" fillId="0" borderId="0" applyFont="0" applyFill="0" applyBorder="0" applyAlignment="0" applyProtection="0"/>
    <xf numFmtId="247" fontId="210" fillId="0" borderId="0"/>
    <xf numFmtId="184" fontId="144" fillId="0" borderId="0"/>
    <xf numFmtId="0" fontId="12" fillId="0" borderId="0"/>
    <xf numFmtId="180" fontId="126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30" fillId="0" borderId="0" applyFont="0" applyFill="0" applyBorder="0" applyAlignment="0" applyProtection="0"/>
    <xf numFmtId="231" fontId="129" fillId="0" borderId="0" applyFont="0" applyFill="0" applyBorder="0" applyAlignment="0" applyProtection="0"/>
    <xf numFmtId="265" fontId="12" fillId="0" borderId="0" applyFont="0" applyFill="0" applyBorder="0" applyProtection="0"/>
    <xf numFmtId="252" fontId="211" fillId="0" borderId="1"/>
    <xf numFmtId="265" fontId="12" fillId="0" borderId="0" applyFont="0" applyFill="0" applyBorder="0" applyProtection="0"/>
    <xf numFmtId="265" fontId="12" fillId="0" borderId="0"/>
    <xf numFmtId="265" fontId="12" fillId="0" borderId="0"/>
    <xf numFmtId="0" fontId="212" fillId="9" borderId="0" applyNumberFormat="0" applyBorder="0" applyAlignment="0" applyProtection="0"/>
    <xf numFmtId="169" fontId="106" fillId="0" borderId="0" applyFont="0" applyFill="0" applyBorder="0" applyAlignment="0" applyProtection="0"/>
    <xf numFmtId="169" fontId="116" fillId="0" borderId="0" applyFont="0" applyFill="0" applyBorder="0" applyAlignment="0" applyProtection="0"/>
    <xf numFmtId="198" fontId="110" fillId="0" borderId="0" applyFill="0" applyBorder="0" applyAlignment="0" applyProtection="0"/>
    <xf numFmtId="180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43" fontId="121" fillId="0" borderId="0" applyFont="0" applyFill="0" applyBorder="0" applyAlignment="0" applyProtection="0"/>
    <xf numFmtId="221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266" fontId="116" fillId="0" borderId="0" applyFont="0" applyFill="0" applyBorder="0" applyAlignment="0" applyProtection="0"/>
    <xf numFmtId="210" fontId="1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80" fontId="12" fillId="0" borderId="0" applyFont="0" applyFill="0" applyBorder="0" applyAlignment="0" applyProtection="0"/>
    <xf numFmtId="4" fontId="158" fillId="0" borderId="0">
      <protection locked="0"/>
    </xf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1" fillId="0" borderId="0" applyFont="0" applyFill="0" applyBorder="0" applyAlignment="0" applyProtection="0"/>
    <xf numFmtId="169" fontId="116" fillId="0" borderId="0" applyFont="0" applyFill="0" applyBorder="0" applyAlignment="0" applyProtection="0"/>
    <xf numFmtId="169" fontId="11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95" fontId="131" fillId="0" borderId="0" applyFont="0" applyFill="0" applyBorder="0" applyAlignment="0" applyProtection="0"/>
    <xf numFmtId="43" fontId="121" fillId="0" borderId="0" applyFont="0" applyFill="0" applyBorder="0" applyAlignment="0" applyProtection="0"/>
    <xf numFmtId="169" fontId="126" fillId="0" borderId="0" applyFont="0" applyFill="0" applyBorder="0" applyAlignment="0" applyProtection="0"/>
    <xf numFmtId="180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95" fontId="131" fillId="0" borderId="0" applyFont="0" applyFill="0" applyBorder="0" applyAlignment="0" applyProtection="0"/>
    <xf numFmtId="168" fontId="110" fillId="0" borderId="0" applyFont="0" applyFill="0" applyBorder="0" applyAlignment="0" applyProtection="0"/>
    <xf numFmtId="195" fontId="116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43" fontId="13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30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99" fillId="0" borderId="0"/>
    <xf numFmtId="169" fontId="173" fillId="0" borderId="0" applyFont="0" applyFill="0" applyBorder="0" applyAlignment="0" applyProtection="0"/>
    <xf numFmtId="0" fontId="62" fillId="0" borderId="0"/>
    <xf numFmtId="169" fontId="199" fillId="0" borderId="0" applyFont="0" applyFill="0" applyBorder="0" applyAlignment="0" applyProtection="0"/>
    <xf numFmtId="168" fontId="110" fillId="0" borderId="0" applyFont="0" applyFill="0" applyBorder="0" applyAlignment="0" applyProtection="0"/>
    <xf numFmtId="0" fontId="12" fillId="0" borderId="0"/>
    <xf numFmtId="168" fontId="110" fillId="0" borderId="0" applyFont="0" applyFill="0" applyBorder="0" applyAlignment="0" applyProtection="0"/>
    <xf numFmtId="169" fontId="199" fillId="0" borderId="0" applyFont="0" applyFill="0" applyBorder="0" applyAlignment="0" applyProtection="0"/>
    <xf numFmtId="0" fontId="12" fillId="0" borderId="0"/>
    <xf numFmtId="168" fontId="110" fillId="0" borderId="0" applyFont="0" applyFill="0" applyBorder="0" applyAlignment="0" applyProtection="0"/>
    <xf numFmtId="41" fontId="133" fillId="0" borderId="0" applyFont="0" applyFill="0" applyBorder="0" applyAlignment="0" applyProtection="0"/>
    <xf numFmtId="171" fontId="132" fillId="0" borderId="0" applyFont="0" applyFill="0" applyBorder="0" applyAlignment="0" applyProtection="0"/>
    <xf numFmtId="168" fontId="110" fillId="0" borderId="0" applyFont="0" applyFill="0" applyBorder="0" applyAlignment="0" applyProtection="0"/>
    <xf numFmtId="0" fontId="126" fillId="0" borderId="0"/>
    <xf numFmtId="195" fontId="213" fillId="0" borderId="0" applyFont="0" applyFill="0" applyBorder="0" applyAlignment="0" applyProtection="0"/>
    <xf numFmtId="171" fontId="110" fillId="0" borderId="0" applyFont="0" applyFill="0" applyBorder="0" applyAlignment="0" applyProtection="0"/>
    <xf numFmtId="43" fontId="121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16" fillId="0" borderId="0" applyFont="0" applyFill="0" applyBorder="0" applyAlignment="0" applyProtection="0"/>
    <xf numFmtId="169" fontId="126" fillId="0" borderId="0" applyFont="0" applyFill="0" applyBorder="0" applyAlignment="0" applyProtection="0"/>
    <xf numFmtId="210" fontId="12" fillId="0" borderId="0" applyFont="0" applyFill="0" applyBorder="0" applyAlignment="0" applyProtection="0"/>
    <xf numFmtId="197" fontId="12" fillId="0" borderId="0" applyFill="0" applyBorder="0" applyAlignment="0" applyProtection="0"/>
    <xf numFmtId="255" fontId="217" fillId="0" borderId="0" applyFont="0" applyFill="0" applyBorder="0" applyAlignment="0" applyProtection="0"/>
    <xf numFmtId="169" fontId="116" fillId="0" borderId="0" applyFont="0" applyFill="0" applyBorder="0" applyAlignment="0" applyProtection="0"/>
    <xf numFmtId="195" fontId="116" fillId="0" borderId="0" applyFont="0" applyFill="0" applyBorder="0" applyAlignment="0" applyProtection="0"/>
    <xf numFmtId="195" fontId="116" fillId="0" borderId="0" applyFont="0" applyFill="0" applyBorder="0" applyAlignment="0" applyProtection="0"/>
    <xf numFmtId="231" fontId="129" fillId="0" borderId="0" applyFill="0" applyBorder="0" applyAlignment="0"/>
    <xf numFmtId="195" fontId="116" fillId="0" borderId="0" applyFont="0" applyFill="0" applyBorder="0" applyAlignment="0" applyProtection="0"/>
    <xf numFmtId="195" fontId="116" fillId="0" borderId="0" applyFont="0" applyFill="0" applyBorder="0" applyAlignment="0" applyProtection="0"/>
    <xf numFmtId="195" fontId="116" fillId="0" borderId="0" applyFont="0" applyFill="0" applyBorder="0" applyAlignment="0" applyProtection="0"/>
    <xf numFmtId="221" fontId="12" fillId="0" borderId="0" applyFont="0" applyFill="0" applyBorder="0" applyAlignment="0" applyProtection="0"/>
    <xf numFmtId="195" fontId="116" fillId="0" borderId="0" applyFont="0" applyFill="0" applyBorder="0" applyAlignment="0" applyProtection="0"/>
    <xf numFmtId="169" fontId="13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95" fontId="12" fillId="0" borderId="0" applyFont="0" applyFill="0" applyBorder="0" applyAlignment="0" applyProtection="0"/>
    <xf numFmtId="210" fontId="116" fillId="0" borderId="0" applyFont="0" applyFill="0" applyBorder="0" applyAlignment="0" applyProtection="0"/>
    <xf numFmtId="169" fontId="131" fillId="0" borderId="0" applyFont="0" applyFill="0" applyBorder="0" applyAlignment="0" applyProtection="0"/>
    <xf numFmtId="195" fontId="116" fillId="0" borderId="0" applyFont="0" applyFill="0" applyBorder="0" applyAlignment="0" applyProtection="0"/>
    <xf numFmtId="0" fontId="168" fillId="0" borderId="0"/>
    <xf numFmtId="168" fontId="110" fillId="0" borderId="0" applyFont="0" applyFill="0" applyBorder="0" applyAlignment="0" applyProtection="0"/>
    <xf numFmtId="0" fontId="168" fillId="0" borderId="0"/>
    <xf numFmtId="169" fontId="12" fillId="0" borderId="0" applyFont="0" applyFill="0" applyBorder="0" applyAlignment="0" applyProtection="0"/>
    <xf numFmtId="0" fontId="214" fillId="0" borderId="0"/>
    <xf numFmtId="169" fontId="213" fillId="0" borderId="0" applyFont="0" applyFill="0" applyBorder="0" applyAlignment="0" applyProtection="0"/>
    <xf numFmtId="168" fontId="110" fillId="0" borderId="0" applyFont="0" applyFill="0" applyBorder="0" applyAlignment="0" applyProtection="0"/>
    <xf numFmtId="169" fontId="126" fillId="0" borderId="0" applyFont="0" applyFill="0" applyBorder="0" applyAlignment="0" applyProtection="0"/>
    <xf numFmtId="241" fontId="12" fillId="0" borderId="0" applyFill="0" applyBorder="0" applyAlignment="0" applyProtection="0"/>
    <xf numFmtId="169" fontId="12" fillId="0" borderId="0" applyFont="0" applyFill="0" applyBorder="0" applyAlignment="0" applyProtection="0"/>
    <xf numFmtId="168" fontId="110" fillId="0" borderId="0" applyFont="0" applyFill="0" applyBorder="0" applyAlignment="0" applyProtection="0"/>
    <xf numFmtId="195" fontId="11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18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4" fontId="155" fillId="23" borderId="77" applyNumberFormat="0" applyProtection="0">
      <alignment horizontal="left" vertical="center" indent="1"/>
    </xf>
    <xf numFmtId="0" fontId="219" fillId="0" borderId="0" applyNumberFormat="0" applyFill="0" applyBorder="0" applyAlignment="0" applyProtection="0">
      <alignment vertical="top"/>
      <protection locked="0"/>
    </xf>
    <xf numFmtId="169" fontId="15" fillId="0" borderId="0" applyFont="0" applyFill="0" applyBorder="0" applyAlignment="0" applyProtection="0"/>
    <xf numFmtId="169" fontId="116" fillId="0" borderId="0" applyFont="0" applyFill="0" applyBorder="0" applyAlignment="0" applyProtection="0"/>
    <xf numFmtId="171" fontId="116" fillId="0" borderId="0" applyFont="0" applyFill="0" applyBorder="0" applyAlignment="0" applyProtection="0"/>
    <xf numFmtId="169" fontId="116" fillId="0" borderId="0" applyFont="0" applyFill="0" applyBorder="0" applyAlignment="0" applyProtection="0"/>
    <xf numFmtId="169" fontId="15" fillId="0" borderId="0" applyFont="0" applyFill="0" applyBorder="0" applyAlignment="0" applyProtection="0"/>
    <xf numFmtId="241" fontId="106" fillId="0" borderId="0" applyFill="0" applyBorder="0" applyAlignment="0" applyProtection="0"/>
    <xf numFmtId="0" fontId="121" fillId="0" borderId="0"/>
    <xf numFmtId="169" fontId="42" fillId="0" borderId="0" applyFont="0" applyFill="0" applyBorder="0" applyAlignment="0" applyProtection="0"/>
    <xf numFmtId="169" fontId="42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10" fillId="0" borderId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42" fillId="0" borderId="0" applyFont="0" applyFill="0" applyBorder="0" applyAlignment="0" applyProtection="0"/>
    <xf numFmtId="205" fontId="108" fillId="0" borderId="0"/>
    <xf numFmtId="169" fontId="110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7" fillId="0" borderId="0" applyNumberFormat="0" applyAlignment="0">
      <alignment horizontal="left"/>
    </xf>
    <xf numFmtId="217" fontId="44" fillId="0" borderId="78" applyBorder="0"/>
    <xf numFmtId="214" fontId="12" fillId="0" borderId="0" applyFont="0" applyFill="0" applyBorder="0" applyAlignment="0" applyProtection="0"/>
    <xf numFmtId="219" fontId="129" fillId="0" borderId="0" applyFont="0" applyFill="0" applyBorder="0" applyAlignment="0" applyProtection="0"/>
    <xf numFmtId="19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239" fontId="110" fillId="0" borderId="0" applyFont="0" applyFill="0" applyBorder="0" applyAlignment="0" applyProtection="0"/>
    <xf numFmtId="209" fontId="12" fillId="0" borderId="0" applyFont="0" applyFill="0" applyBorder="0" applyAlignment="0" applyProtection="0"/>
    <xf numFmtId="236" fontId="74" fillId="0" borderId="0">
      <protection locked="0"/>
    </xf>
    <xf numFmtId="232" fontId="12" fillId="0" borderId="0" applyFont="0" applyFill="0" applyBorder="0" applyAlignment="0" applyProtection="0"/>
    <xf numFmtId="232" fontId="12" fillId="0" borderId="0" applyFont="0" applyFill="0" applyBorder="0" applyAlignment="0" applyProtection="0"/>
    <xf numFmtId="176" fontId="106" fillId="0" borderId="0" applyFill="0" applyBorder="0" applyAlignment="0" applyProtection="0"/>
    <xf numFmtId="194" fontId="211" fillId="0" borderId="2">
      <alignment horizontal="right" vertical="center"/>
    </xf>
    <xf numFmtId="234" fontId="119" fillId="0" borderId="0"/>
    <xf numFmtId="0" fontId="12" fillId="0" borderId="0" applyAlignment="0">
      <alignment vertical="top" wrapText="1"/>
      <protection locked="0"/>
    </xf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69" fontId="108" fillId="0" borderId="0"/>
    <xf numFmtId="0" fontId="12" fillId="0" borderId="0"/>
    <xf numFmtId="0" fontId="12" fillId="0" borderId="0"/>
    <xf numFmtId="0" fontId="220" fillId="0" borderId="0">
      <alignment vertical="top" wrapText="1"/>
    </xf>
    <xf numFmtId="43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91" fontId="106" fillId="0" borderId="0" applyFont="0" applyFill="0" applyBorder="0" applyAlignment="0" applyProtection="0"/>
    <xf numFmtId="41" fontId="133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4" fontId="186" fillId="9" borderId="77" applyNumberFormat="0" applyProtection="0">
      <alignment vertical="center"/>
    </xf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231" fontId="129" fillId="0" borderId="0" applyFill="0" applyBorder="0" applyAlignment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0" fontId="221" fillId="0" borderId="0" applyNumberForma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38" fontId="85" fillId="3" borderId="0" applyNumberFormat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30" fillId="0" borderId="0" applyFont="0" applyFill="0" applyBorder="0" applyAlignment="0" applyProtection="0"/>
    <xf numFmtId="41" fontId="133" fillId="0" borderId="0" applyFont="0" applyFill="0" applyBorder="0" applyAlignment="0" applyProtection="0"/>
    <xf numFmtId="0" fontId="168" fillId="0" borderId="0"/>
    <xf numFmtId="167" fontId="133" fillId="0" borderId="0" applyFont="0" applyFill="0" applyBorder="0" applyAlignment="0" applyProtection="0"/>
    <xf numFmtId="167" fontId="133" fillId="0" borderId="0" applyFont="0" applyFill="0" applyBorder="0" applyAlignment="0" applyProtection="0"/>
    <xf numFmtId="167" fontId="133" fillId="0" borderId="0" applyFont="0" applyFill="0" applyBorder="0" applyAlignment="0" applyProtection="0"/>
    <xf numFmtId="0" fontId="12" fillId="0" borderId="0"/>
    <xf numFmtId="41" fontId="133" fillId="0" borderId="0" applyFont="0" applyFill="0" applyBorder="0" applyAlignment="0" applyProtection="0"/>
    <xf numFmtId="41" fontId="133" fillId="0" borderId="0" applyFont="0" applyFill="0" applyBorder="0" applyAlignment="0" applyProtection="0"/>
    <xf numFmtId="167" fontId="133" fillId="0" borderId="0" applyFont="0" applyFill="0" applyBorder="0" applyAlignment="0" applyProtection="0"/>
    <xf numFmtId="0" fontId="168" fillId="0" borderId="0"/>
    <xf numFmtId="167" fontId="133" fillId="0" borderId="0" applyFont="0" applyFill="0" applyBorder="0" applyAlignment="0" applyProtection="0"/>
    <xf numFmtId="170" fontId="133" fillId="0" borderId="0" applyFont="0" applyFill="0" applyBorder="0" applyAlignment="0" applyProtection="0"/>
    <xf numFmtId="170" fontId="133" fillId="0" borderId="0" applyFont="0" applyFill="0" applyBorder="0" applyAlignment="0" applyProtection="0"/>
    <xf numFmtId="0" fontId="12" fillId="0" borderId="0" applyFill="0" applyBorder="0" applyAlignment="0"/>
    <xf numFmtId="167" fontId="133" fillId="0" borderId="0" applyFont="0" applyFill="0" applyBorder="0" applyAlignment="0" applyProtection="0"/>
    <xf numFmtId="0" fontId="106" fillId="0" borderId="0"/>
    <xf numFmtId="43" fontId="133" fillId="0" borderId="0" applyFont="0" applyFill="0" applyBorder="0" applyAlignment="0" applyProtection="0"/>
    <xf numFmtId="43" fontId="133" fillId="0" borderId="0" applyFont="0" applyFill="0" applyBorder="0" applyAlignment="0" applyProtection="0"/>
    <xf numFmtId="169" fontId="130" fillId="0" borderId="0" applyFont="0" applyFill="0" applyBorder="0" applyAlignment="0" applyProtection="0"/>
    <xf numFmtId="227" fontId="121" fillId="0" borderId="2">
      <alignment horizontal="center"/>
    </xf>
    <xf numFmtId="231" fontId="129" fillId="0" borderId="0" applyFill="0" applyBorder="0" applyAlignment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67" fontId="106" fillId="0" borderId="1">
      <alignment horizontal="left"/>
    </xf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67" fontId="106" fillId="0" borderId="1">
      <alignment horizontal="left"/>
    </xf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04" fontId="211" fillId="0" borderId="2">
      <alignment horizontal="center"/>
    </xf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45" fontId="129" fillId="0" borderId="0" applyFill="0" applyBorder="0" applyAlignment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42" fontId="106" fillId="0" borderId="0" applyFont="0" applyFill="0" applyBorder="0" applyAlignment="0" applyProtection="0"/>
    <xf numFmtId="0" fontId="12" fillId="0" borderId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4" fontId="155" fillId="23" borderId="83" applyNumberFormat="0" applyProtection="0">
      <alignment horizontal="left" vertical="center" indent="1"/>
    </xf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19" fontId="129" fillId="0" borderId="0" applyFill="0" applyBorder="0" applyAlignment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87" fontId="106" fillId="0" borderId="0" applyFont="0" applyFill="0" applyBorder="0" applyAlignment="0" applyProtection="0"/>
    <xf numFmtId="4" fontId="142" fillId="30" borderId="77" applyNumberFormat="0" applyProtection="0">
      <alignment horizontal="right" vertical="center"/>
    </xf>
    <xf numFmtId="43" fontId="133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0" fontId="12" fillId="0" borderId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43" fontId="133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231" fontId="222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169" fontId="130" fillId="0" borderId="0" applyFont="0" applyFill="0" applyBorder="0" applyAlignment="0" applyProtection="0"/>
    <xf numFmtId="43" fontId="133" fillId="0" borderId="0" applyFont="0" applyFill="0" applyBorder="0" applyAlignment="0" applyProtection="0"/>
    <xf numFmtId="0" fontId="12" fillId="0" borderId="0"/>
    <xf numFmtId="169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213" fontId="106" fillId="0" borderId="2">
      <alignment horizontal="right" vertical="center"/>
    </xf>
    <xf numFmtId="43" fontId="133" fillId="0" borderId="0" applyFont="0" applyFill="0" applyBorder="0" applyAlignment="0" applyProtection="0"/>
    <xf numFmtId="204" fontId="106" fillId="0" borderId="0" applyFont="0" applyFill="0" applyBorder="0" applyAlignment="0" applyProtection="0"/>
    <xf numFmtId="169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0" fontId="223" fillId="48" borderId="0" applyNumberFormat="0" applyBorder="0" applyAlignment="0" applyProtection="0"/>
    <xf numFmtId="0" fontId="223" fillId="49" borderId="0" applyNumberFormat="0" applyBorder="0" applyAlignment="0" applyProtection="0"/>
    <xf numFmtId="0" fontId="223" fillId="49" borderId="0" applyNumberFormat="0" applyBorder="0" applyAlignment="0" applyProtection="0"/>
    <xf numFmtId="231" fontId="129" fillId="0" borderId="0" applyFill="0" applyBorder="0" applyAlignment="0"/>
    <xf numFmtId="231" fontId="129" fillId="0" borderId="0" applyFill="0" applyBorder="0" applyAlignment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2" fillId="0" borderId="0" applyFill="0" applyBorder="0" applyAlignment="0"/>
    <xf numFmtId="219" fontId="129" fillId="0" borderId="0" applyFill="0" applyBorder="0" applyAlignment="0"/>
    <xf numFmtId="0" fontId="224" fillId="0" borderId="0" applyNumberFormat="0" applyAlignment="0">
      <alignment horizontal="left"/>
    </xf>
    <xf numFmtId="173" fontId="109" fillId="0" borderId="0" applyFont="0" applyFill="0" applyBorder="0" applyAlignment="0" applyProtection="0"/>
    <xf numFmtId="270" fontId="12" fillId="0" borderId="0" applyFont="0" applyFill="0" applyBorder="0" applyAlignment="0" applyProtection="0"/>
    <xf numFmtId="270" fontId="12" fillId="0" borderId="0" applyFont="0" applyFill="0" applyBorder="0" applyAlignment="0" applyProtection="0"/>
    <xf numFmtId="0" fontId="126" fillId="0" borderId="0"/>
    <xf numFmtId="0" fontId="225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06" fillId="0" borderId="0" applyFill="0" applyBorder="0" applyAlignment="0" applyProtection="0"/>
    <xf numFmtId="0" fontId="227" fillId="4" borderId="0" applyNumberFormat="0" applyBorder="0" applyAlignment="0" applyProtection="0"/>
    <xf numFmtId="0" fontId="228" fillId="4" borderId="0" applyNumberFormat="0" applyBorder="0" applyAlignment="0" applyProtection="0"/>
    <xf numFmtId="38" fontId="85" fillId="25" borderId="0" applyNumberFormat="0" applyBorder="0" applyAlignment="0" applyProtection="0"/>
    <xf numFmtId="0" fontId="229" fillId="0" borderId="0" applyNumberFormat="0" applyFont="0" applyBorder="0" applyAlignment="0">
      <alignment horizontal="left" vertical="center"/>
    </xf>
    <xf numFmtId="4" fontId="142" fillId="4" borderId="77" applyNumberFormat="0" applyProtection="0">
      <alignment horizontal="right" vertical="center"/>
    </xf>
    <xf numFmtId="271" fontId="211" fillId="0" borderId="0" applyFont="0" applyFill="0" applyBorder="0" applyAlignment="0" applyProtection="0"/>
    <xf numFmtId="0" fontId="230" fillId="50" borderId="0"/>
    <xf numFmtId="227" fontId="106" fillId="0" borderId="0" applyFont="0" applyFill="0" applyBorder="0" applyAlignment="0" applyProtection="0"/>
    <xf numFmtId="0" fontId="231" fillId="50" borderId="0"/>
    <xf numFmtId="9" fontId="121" fillId="0" borderId="0" applyFont="0" applyFill="0" applyBorder="0" applyAlignment="0" applyProtection="0"/>
    <xf numFmtId="0" fontId="232" fillId="0" borderId="0">
      <alignment horizontal="left"/>
    </xf>
    <xf numFmtId="0" fontId="26" fillId="0" borderId="86" applyNumberFormat="0" applyAlignment="0" applyProtection="0">
      <alignment horizontal="left" vertical="center"/>
    </xf>
    <xf numFmtId="0" fontId="26" fillId="0" borderId="3">
      <alignment horizontal="left" vertical="center"/>
    </xf>
    <xf numFmtId="0" fontId="26" fillId="0" borderId="3">
      <alignment horizontal="left" vertical="center"/>
    </xf>
    <xf numFmtId="0" fontId="233" fillId="0" borderId="80" applyNumberFormat="0" applyFill="0" applyAlignment="0" applyProtection="0"/>
    <xf numFmtId="0" fontId="234" fillId="0" borderId="87" applyNumberFormat="0" applyFill="0" applyAlignment="0" applyProtection="0"/>
    <xf numFmtId="0" fontId="235" fillId="0" borderId="87" applyNumberFormat="0" applyFill="0" applyAlignment="0" applyProtection="0"/>
    <xf numFmtId="0" fontId="26" fillId="0" borderId="0" applyNumberFormat="0" applyFill="0" applyBorder="0" applyAlignment="0" applyProtection="0"/>
    <xf numFmtId="0" fontId="236" fillId="0" borderId="72" applyNumberFormat="0" applyFill="0" applyAlignment="0" applyProtection="0"/>
    <xf numFmtId="0" fontId="237" fillId="0" borderId="72" applyNumberFormat="0" applyFill="0" applyAlignment="0" applyProtection="0"/>
    <xf numFmtId="0" fontId="236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272" fontId="110" fillId="0" borderId="0">
      <protection locked="0"/>
    </xf>
    <xf numFmtId="248" fontId="238" fillId="0" borderId="0">
      <protection locked="0"/>
    </xf>
    <xf numFmtId="0" fontId="114" fillId="0" borderId="0" applyProtection="0"/>
    <xf numFmtId="272" fontId="110" fillId="0" borderId="0">
      <protection locked="0"/>
    </xf>
    <xf numFmtId="0" fontId="182" fillId="0" borderId="0">
      <alignment horizontal="center"/>
    </xf>
    <xf numFmtId="49" fontId="239" fillId="0" borderId="1">
      <alignment vertical="center"/>
    </xf>
    <xf numFmtId="49" fontId="239" fillId="0" borderId="1">
      <alignment vertical="center"/>
    </xf>
    <xf numFmtId="49" fontId="239" fillId="0" borderId="1">
      <alignment vertical="center"/>
    </xf>
    <xf numFmtId="0" fontId="219" fillId="0" borderId="0" applyNumberFormat="0" applyFill="0" applyBorder="0" applyAlignment="0" applyProtection="0">
      <alignment vertical="top"/>
      <protection locked="0"/>
    </xf>
    <xf numFmtId="0" fontId="219" fillId="0" borderId="0" applyNumberFormat="0" applyFill="0" applyBorder="0" applyAlignment="0" applyProtection="0">
      <alignment vertical="top"/>
      <protection locked="0"/>
    </xf>
    <xf numFmtId="0" fontId="62" fillId="0" borderId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0" fontId="240" fillId="0" borderId="0"/>
    <xf numFmtId="10" fontId="85" fillId="3" borderId="1" applyNumberFormat="0" applyBorder="0" applyAlignment="0" applyProtection="0"/>
    <xf numFmtId="10" fontId="85" fillId="29" borderId="1" applyNumberFormat="0" applyBorder="0" applyAlignment="0" applyProtection="0"/>
    <xf numFmtId="10" fontId="85" fillId="29" borderId="1" applyNumberFormat="0" applyBorder="0" applyAlignment="0" applyProtection="0"/>
    <xf numFmtId="10" fontId="85" fillId="29" borderId="1" applyNumberFormat="0" applyBorder="0" applyAlignment="0" applyProtection="0"/>
    <xf numFmtId="10" fontId="198" fillId="3" borderId="1" applyNumberFormat="0" applyBorder="0" applyAlignment="0" applyProtection="0"/>
    <xf numFmtId="0" fontId="12" fillId="0" borderId="0"/>
    <xf numFmtId="0" fontId="241" fillId="10" borderId="70" applyNumberFormat="0" applyAlignment="0" applyProtection="0"/>
    <xf numFmtId="0" fontId="242" fillId="10" borderId="70" applyNumberFormat="0" applyAlignment="0" applyProtection="0"/>
    <xf numFmtId="2" fontId="124" fillId="0" borderId="2" applyBorder="0"/>
    <xf numFmtId="0" fontId="243" fillId="0" borderId="42" applyNumberFormat="0" applyFont="0" applyFill="0" applyAlignment="0" applyProtection="0">
      <alignment horizontal="center"/>
    </xf>
    <xf numFmtId="0" fontId="243" fillId="0" borderId="42" applyNumberFormat="0" applyFont="0" applyFill="0" applyAlignment="0" applyProtection="0">
      <alignment horizontal="center"/>
    </xf>
    <xf numFmtId="0" fontId="244" fillId="0" borderId="42" applyNumberFormat="0" applyFont="0" applyFill="0" applyAlignment="0" applyProtection="0">
      <alignment horizontal="center"/>
    </xf>
    <xf numFmtId="0" fontId="244" fillId="0" borderId="42" applyNumberFormat="0" applyFont="0" applyFill="0" applyAlignment="0" applyProtection="0">
      <alignment horizontal="center"/>
    </xf>
    <xf numFmtId="0" fontId="121" fillId="0" borderId="0"/>
    <xf numFmtId="49" fontId="245" fillId="0" borderId="1" applyNumberFormat="0" applyFont="0" applyFill="0" applyAlignment="0" applyProtection="0">
      <alignment horizontal="center" vertical="center" wrapText="1"/>
    </xf>
    <xf numFmtId="0" fontId="12" fillId="0" borderId="0"/>
    <xf numFmtId="0" fontId="12" fillId="0" borderId="0"/>
    <xf numFmtId="0" fontId="12" fillId="0" borderId="0"/>
    <xf numFmtId="0" fontId="119" fillId="0" borderId="0"/>
    <xf numFmtId="0" fontId="119" fillId="0" borderId="0"/>
    <xf numFmtId="231" fontId="129" fillId="0" borderId="0" applyFill="0" applyBorder="0" applyAlignment="0"/>
    <xf numFmtId="0" fontId="12" fillId="0" borderId="0" applyFill="0" applyBorder="0" applyAlignment="0"/>
    <xf numFmtId="219" fontId="129" fillId="0" borderId="0" applyFill="0" applyBorder="0" applyAlignment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31" fontId="129" fillId="0" borderId="0" applyFill="0" applyBorder="0" applyAlignment="0"/>
    <xf numFmtId="245" fontId="129" fillId="0" borderId="0" applyFill="0" applyBorder="0" applyAlignment="0"/>
    <xf numFmtId="219" fontId="129" fillId="0" borderId="0" applyFill="0" applyBorder="0" applyAlignment="0"/>
    <xf numFmtId="0" fontId="246" fillId="0" borderId="74" applyNumberFormat="0" applyFill="0" applyAlignment="0" applyProtection="0"/>
    <xf numFmtId="0" fontId="247" fillId="0" borderId="74" applyNumberFormat="0" applyFill="0" applyAlignment="0" applyProtection="0"/>
    <xf numFmtId="273" fontId="119" fillId="0" borderId="0" applyFont="0" applyFill="0" applyBorder="0" applyAlignment="0" applyProtection="0"/>
    <xf numFmtId="197" fontId="248" fillId="0" borderId="41" applyNumberFormat="0" applyFont="0" applyFill="0" applyBorder="0">
      <alignment horizontal="center"/>
    </xf>
    <xf numFmtId="41" fontId="106" fillId="0" borderId="0" applyFont="0" applyFill="0" applyBorder="0" applyAlignment="0" applyProtection="0"/>
    <xf numFmtId="40" fontId="119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5" fillId="0" borderId="0"/>
    <xf numFmtId="43" fontId="12" fillId="0" borderId="0" applyFont="0" applyFill="0" applyBorder="0" applyAlignment="0" applyProtection="0"/>
    <xf numFmtId="193" fontId="124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249" fillId="0" borderId="39"/>
    <xf numFmtId="174" fontId="12" fillId="0" borderId="41"/>
    <xf numFmtId="274" fontId="119" fillId="0" borderId="0" applyFont="0" applyFill="0" applyBorder="0" applyAlignment="0" applyProtection="0"/>
    <xf numFmtId="275" fontId="12" fillId="0" borderId="0" applyFont="0" applyFill="0" applyBorder="0" applyAlignment="0" applyProtection="0"/>
    <xf numFmtId="0" fontId="16" fillId="0" borderId="0" applyNumberFormat="0" applyFont="0" applyFill="0" applyAlignment="0"/>
    <xf numFmtId="0" fontId="250" fillId="9" borderId="0" applyNumberFormat="0" applyBorder="0" applyAlignment="0" applyProtection="0"/>
    <xf numFmtId="0" fontId="14" fillId="0" borderId="0"/>
    <xf numFmtId="0" fontId="110" fillId="0" borderId="0"/>
    <xf numFmtId="37" fontId="251" fillId="0" borderId="0"/>
    <xf numFmtId="0" fontId="252" fillId="0" borderId="1" applyNumberFormat="0" applyFont="0" applyFill="0" applyBorder="0" applyAlignment="0">
      <alignment horizontal="center"/>
    </xf>
    <xf numFmtId="0" fontId="252" fillId="0" borderId="1" applyNumberFormat="0" applyFont="0" applyFill="0" applyBorder="0" applyAlignment="0">
      <alignment horizontal="center"/>
    </xf>
    <xf numFmtId="179" fontId="121" fillId="0" borderId="0"/>
    <xf numFmtId="215" fontId="144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/>
    <xf numFmtId="0" fontId="140" fillId="0" borderId="0"/>
    <xf numFmtId="0" fontId="12" fillId="0" borderId="0"/>
    <xf numFmtId="0" fontId="12" fillId="0" borderId="0" applyAlignment="0">
      <alignment vertical="top" wrapText="1"/>
      <protection locked="0"/>
    </xf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6" fillId="0" borderId="0"/>
    <xf numFmtId="0" fontId="116" fillId="0" borderId="0"/>
    <xf numFmtId="0" fontId="12" fillId="0" borderId="0"/>
    <xf numFmtId="0" fontId="12" fillId="0" borderId="0"/>
    <xf numFmtId="0" fontId="12" fillId="0" borderId="0"/>
    <xf numFmtId="0" fontId="106" fillId="0" borderId="0"/>
    <xf numFmtId="0" fontId="116" fillId="0" borderId="0"/>
    <xf numFmtId="0" fontId="12" fillId="0" borderId="0"/>
    <xf numFmtId="0" fontId="12" fillId="0" borderId="0"/>
    <xf numFmtId="0" fontId="12" fillId="0" borderId="0"/>
    <xf numFmtId="0" fontId="121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165" fontId="175" fillId="45" borderId="19"/>
    <xf numFmtId="0" fontId="156" fillId="0" borderId="0"/>
    <xf numFmtId="0" fontId="12" fillId="0" borderId="0"/>
    <xf numFmtId="0" fontId="106" fillId="0" borderId="0"/>
    <xf numFmtId="0" fontId="40" fillId="0" borderId="0"/>
    <xf numFmtId="0" fontId="12" fillId="0" borderId="0"/>
    <xf numFmtId="0" fontId="116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4" fillId="0" borderId="0"/>
    <xf numFmtId="0" fontId="121" fillId="0" borderId="0"/>
    <xf numFmtId="0" fontId="121" fillId="0" borderId="0"/>
    <xf numFmtId="0" fontId="139" fillId="0" borderId="0"/>
    <xf numFmtId="0" fontId="106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4" fontId="142" fillId="30" borderId="77" applyNumberFormat="0" applyProtection="0">
      <alignment horizontal="right" vertical="center"/>
    </xf>
    <xf numFmtId="0" fontId="12" fillId="0" borderId="0"/>
    <xf numFmtId="4" fontId="142" fillId="22" borderId="77" applyNumberFormat="0" applyProtection="0">
      <alignment horizontal="right" vertical="center"/>
    </xf>
    <xf numFmtId="0" fontId="110" fillId="0" borderId="0"/>
    <xf numFmtId="0" fontId="12" fillId="0" borderId="0"/>
    <xf numFmtId="4" fontId="142" fillId="24" borderId="77" applyNumberFormat="0" applyProtection="0">
      <alignment horizontal="right" vertical="center"/>
    </xf>
    <xf numFmtId="0" fontId="12" fillId="0" borderId="0"/>
    <xf numFmtId="0" fontId="199" fillId="0" borderId="0"/>
    <xf numFmtId="0" fontId="199" fillId="0" borderId="0"/>
    <xf numFmtId="0" fontId="12" fillId="0" borderId="0" applyAlignment="0">
      <alignment vertical="top" wrapText="1"/>
      <protection locked="0"/>
    </xf>
    <xf numFmtId="166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0" fontId="12" fillId="0" borderId="0" applyAlignment="0">
      <alignment vertical="top" wrapText="1"/>
      <protection locked="0"/>
    </xf>
    <xf numFmtId="0" fontId="139" fillId="0" borderId="0"/>
    <xf numFmtId="217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0" fontId="139" fillId="0" borderId="0"/>
    <xf numFmtId="0" fontId="139" fillId="0" borderId="0"/>
    <xf numFmtId="0" fontId="139" fillId="0" borderId="0"/>
    <xf numFmtId="222" fontId="12" fillId="0" borderId="0" applyFont="0" applyFill="0" applyBorder="0" applyAlignment="0" applyProtection="0"/>
    <xf numFmtId="0" fontId="139" fillId="0" borderId="0"/>
    <xf numFmtId="0" fontId="110" fillId="0" borderId="0"/>
    <xf numFmtId="196" fontId="106" fillId="0" borderId="0" applyFont="0" applyFill="0" applyBorder="0" applyAlignment="0" applyProtection="0"/>
    <xf numFmtId="0" fontId="12" fillId="0" borderId="0"/>
    <xf numFmtId="0" fontId="116" fillId="0" borderId="0"/>
    <xf numFmtId="0" fontId="12" fillId="0" borderId="0"/>
    <xf numFmtId="0" fontId="12" fillId="0" borderId="0"/>
    <xf numFmtId="0" fontId="12" fillId="0" borderId="0"/>
    <xf numFmtId="0" fontId="143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06" fillId="0" borderId="0"/>
    <xf numFmtId="0" fontId="132" fillId="0" borderId="0"/>
    <xf numFmtId="0" fontId="12" fillId="0" borderId="0"/>
    <xf numFmtId="0" fontId="110" fillId="0" borderId="0"/>
    <xf numFmtId="0" fontId="12" fillId="0" borderId="0" applyAlignment="0">
      <alignment vertical="top" wrapText="1"/>
      <protection locked="0"/>
    </xf>
    <xf numFmtId="0" fontId="12" fillId="0" borderId="0"/>
    <xf numFmtId="0" fontId="121" fillId="0" borderId="0"/>
    <xf numFmtId="0" fontId="126" fillId="0" borderId="0"/>
    <xf numFmtId="0" fontId="12" fillId="0" borderId="0"/>
    <xf numFmtId="0" fontId="132" fillId="0" borderId="0"/>
    <xf numFmtId="0" fontId="132" fillId="0" borderId="0"/>
    <xf numFmtId="0" fontId="132" fillId="0" borderId="0"/>
    <xf numFmtId="0" fontId="116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16" fillId="0" borderId="0"/>
    <xf numFmtId="0" fontId="12" fillId="0" borderId="0"/>
    <xf numFmtId="0" fontId="177" fillId="0" borderId="0"/>
    <xf numFmtId="0" fontId="116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2" fillId="0" borderId="0" applyAlignment="0">
      <alignment vertical="top" wrapText="1"/>
      <protection locked="0"/>
    </xf>
    <xf numFmtId="0" fontId="12" fillId="0" borderId="0"/>
    <xf numFmtId="0" fontId="118" fillId="0" borderId="0"/>
    <xf numFmtId="0" fontId="12" fillId="0" borderId="0"/>
    <xf numFmtId="0" fontId="118" fillId="0" borderId="0"/>
    <xf numFmtId="0" fontId="121" fillId="0" borderId="0"/>
    <xf numFmtId="0" fontId="12" fillId="0" borderId="0" applyAlignment="0">
      <alignment vertical="top" wrapText="1"/>
      <protection locked="0"/>
    </xf>
    <xf numFmtId="0" fontId="116" fillId="0" borderId="0"/>
    <xf numFmtId="0" fontId="116" fillId="0" borderId="0"/>
    <xf numFmtId="0" fontId="15" fillId="0" borderId="0"/>
    <xf numFmtId="0" fontId="106" fillId="0" borderId="0"/>
    <xf numFmtId="0" fontId="132" fillId="0" borderId="0"/>
    <xf numFmtId="0" fontId="132" fillId="0" borderId="0"/>
    <xf numFmtId="0" fontId="42" fillId="0" borderId="0"/>
    <xf numFmtId="0" fontId="42" fillId="0" borderId="0"/>
    <xf numFmtId="0" fontId="12" fillId="0" borderId="0" applyAlignment="0">
      <alignment vertical="top" wrapText="1"/>
      <protection locked="0"/>
    </xf>
    <xf numFmtId="0" fontId="12" fillId="0" borderId="0"/>
    <xf numFmtId="0" fontId="116" fillId="0" borderId="0"/>
    <xf numFmtId="3" fontId="193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2" fillId="0" borderId="0" applyAlignment="0">
      <alignment vertical="top" wrapText="1"/>
      <protection locked="0"/>
    </xf>
    <xf numFmtId="0" fontId="12" fillId="0" borderId="0"/>
    <xf numFmtId="0" fontId="132" fillId="0" borderId="0"/>
    <xf numFmtId="0" fontId="132" fillId="0" borderId="0"/>
    <xf numFmtId="0" fontId="106" fillId="0" borderId="0"/>
    <xf numFmtId="0" fontId="1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69" fillId="0" borderId="0"/>
    <xf numFmtId="0" fontId="12" fillId="0" borderId="0" applyAlignment="0">
      <alignment vertical="top" wrapText="1"/>
      <protection locked="0"/>
    </xf>
    <xf numFmtId="0" fontId="147" fillId="0" borderId="0"/>
    <xf numFmtId="0" fontId="132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16" fillId="0" borderId="0"/>
    <xf numFmtId="0" fontId="12" fillId="0" borderId="0"/>
    <xf numFmtId="0" fontId="126" fillId="29" borderId="73" applyNumberFormat="0" applyFont="0" applyAlignment="0" applyProtection="0"/>
    <xf numFmtId="0" fontId="10" fillId="0" borderId="0"/>
    <xf numFmtId="0" fontId="10" fillId="0" borderId="0"/>
    <xf numFmtId="0" fontId="119" fillId="0" borderId="0"/>
    <xf numFmtId="0" fontId="12" fillId="0" borderId="0"/>
    <xf numFmtId="0" fontId="106" fillId="0" borderId="0"/>
    <xf numFmtId="0" fontId="106" fillId="0" borderId="0"/>
    <xf numFmtId="0" fontId="110" fillId="0" borderId="0"/>
    <xf numFmtId="0" fontId="42" fillId="0" borderId="0"/>
    <xf numFmtId="0" fontId="110" fillId="0" borderId="0"/>
    <xf numFmtId="0" fontId="15" fillId="0" borderId="0"/>
    <xf numFmtId="0" fontId="15" fillId="0" borderId="0"/>
    <xf numFmtId="0" fontId="147" fillId="0" borderId="0"/>
    <xf numFmtId="0" fontId="115" fillId="0" borderId="0"/>
    <xf numFmtId="0" fontId="12" fillId="0" borderId="0"/>
    <xf numFmtId="170" fontId="106" fillId="0" borderId="0" applyFont="0" applyFill="0" applyBorder="0" applyAlignment="0" applyProtection="0"/>
    <xf numFmtId="0" fontId="110" fillId="0" borderId="0"/>
    <xf numFmtId="0" fontId="110" fillId="0" borderId="0"/>
    <xf numFmtId="0" fontId="15" fillId="0" borderId="0"/>
    <xf numFmtId="0" fontId="15" fillId="0" borderId="0"/>
    <xf numFmtId="0" fontId="133" fillId="0" borderId="0"/>
    <xf numFmtId="0" fontId="126" fillId="29" borderId="73" applyNumberFormat="0" applyFont="0" applyAlignment="0" applyProtection="0"/>
    <xf numFmtId="0" fontId="132" fillId="51" borderId="88" applyNumberFormat="0" applyFont="0" applyAlignment="0" applyProtection="0"/>
    <xf numFmtId="43" fontId="157" fillId="0" borderId="0" applyFont="0" applyFill="0" applyBorder="0" applyAlignment="0" applyProtection="0"/>
    <xf numFmtId="41" fontId="15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4" fillId="0" borderId="0"/>
    <xf numFmtId="0" fontId="253" fillId="25" borderId="76" applyNumberFormat="0" applyAlignment="0" applyProtection="0"/>
    <xf numFmtId="0" fontId="254" fillId="25" borderId="76" applyNumberFormat="0" applyAlignment="0" applyProtection="0"/>
    <xf numFmtId="230" fontId="12" fillId="0" borderId="0" applyFont="0" applyFill="0" applyBorder="0" applyAlignment="0" applyProtection="0"/>
    <xf numFmtId="230" fontId="12" fillId="0" borderId="0" applyFont="0" applyFill="0" applyBorder="0" applyAlignment="0" applyProtection="0"/>
    <xf numFmtId="251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218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21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9" fillId="0" borderId="28" applyNumberFormat="0" applyBorder="0"/>
    <xf numFmtId="40" fontId="255" fillId="0" borderId="0" applyFont="0" applyFill="0" applyBorder="0" applyAlignment="0" applyProtection="0"/>
    <xf numFmtId="231" fontId="129" fillId="0" borderId="0" applyFill="0" applyBorder="0" applyAlignment="0"/>
    <xf numFmtId="231" fontId="129" fillId="0" borderId="0" applyFill="0" applyBorder="0" applyAlignment="0"/>
    <xf numFmtId="4" fontId="142" fillId="10" borderId="77" applyNumberFormat="0" applyProtection="0">
      <alignment horizontal="right" vertical="center"/>
    </xf>
    <xf numFmtId="219" fontId="129" fillId="0" borderId="0" applyFill="0" applyBorder="0" applyAlignment="0"/>
    <xf numFmtId="245" fontId="129" fillId="0" borderId="0" applyFill="0" applyBorder="0" applyAlignment="0"/>
    <xf numFmtId="219" fontId="129" fillId="0" borderId="0" applyFill="0" applyBorder="0" applyAlignment="0"/>
    <xf numFmtId="0" fontId="181" fillId="0" borderId="0"/>
    <xf numFmtId="0" fontId="119" fillId="0" borderId="0" applyNumberFormat="0" applyFont="0" applyFill="0" applyBorder="0" applyAlignment="0" applyProtection="0">
      <alignment horizontal="left"/>
    </xf>
    <xf numFmtId="0" fontId="119" fillId="0" borderId="0" applyNumberFormat="0" applyFont="0" applyFill="0" applyBorder="0" applyAlignment="0" applyProtection="0">
      <alignment horizontal="left"/>
    </xf>
    <xf numFmtId="0" fontId="189" fillId="0" borderId="39">
      <alignment horizontal="center"/>
    </xf>
    <xf numFmtId="0" fontId="189" fillId="0" borderId="39">
      <alignment horizontal="center"/>
    </xf>
    <xf numFmtId="206" fontId="106" fillId="0" borderId="0" applyFont="0" applyFill="0" applyBorder="0" applyAlignment="0" applyProtection="0"/>
    <xf numFmtId="254" fontId="147" fillId="0" borderId="0"/>
    <xf numFmtId="14" fontId="185" fillId="0" borderId="0" applyNumberFormat="0" applyFill="0" applyBorder="0" applyAlignment="0" applyProtection="0">
      <alignment horizontal="left"/>
    </xf>
    <xf numFmtId="14" fontId="188" fillId="0" borderId="0" applyNumberFormat="0" applyFill="0" applyBorder="0" applyAlignment="0" applyProtection="0">
      <alignment horizontal="left"/>
    </xf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4" fontId="155" fillId="9" borderId="77" applyNumberFormat="0" applyProtection="0">
      <alignment vertical="center"/>
    </xf>
    <xf numFmtId="4" fontId="155" fillId="9" borderId="77" applyNumberFormat="0" applyProtection="0">
      <alignment vertical="center"/>
    </xf>
    <xf numFmtId="4" fontId="186" fillId="9" borderId="77" applyNumberFormat="0" applyProtection="0">
      <alignment vertical="center"/>
    </xf>
    <xf numFmtId="4" fontId="142" fillId="9" borderId="77" applyNumberFormat="0" applyProtection="0">
      <alignment horizontal="left" vertical="center" indent="1"/>
    </xf>
    <xf numFmtId="4" fontId="142" fillId="9" borderId="77" applyNumberFormat="0" applyProtection="0">
      <alignment horizontal="left" vertical="center" indent="1"/>
    </xf>
    <xf numFmtId="4" fontId="142" fillId="39" borderId="0" applyNumberFormat="0" applyProtection="0">
      <alignment horizontal="left" vertical="center" indent="1"/>
    </xf>
    <xf numFmtId="4" fontId="142" fillId="22" borderId="77" applyNumberFormat="0" applyProtection="0">
      <alignment horizontal="right" vertical="center"/>
    </xf>
    <xf numFmtId="4" fontId="142" fillId="24" borderId="77" applyNumberFormat="0" applyProtection="0">
      <alignment horizontal="right" vertical="center"/>
    </xf>
    <xf numFmtId="0" fontId="256" fillId="0" borderId="0" applyNumberFormat="0" applyFill="0" applyBorder="0" applyAlignment="0" applyProtection="0"/>
    <xf numFmtId="4" fontId="142" fillId="4" borderId="77" applyNumberFormat="0" applyProtection="0">
      <alignment horizontal="right" vertical="center"/>
    </xf>
    <xf numFmtId="4" fontId="142" fillId="32" borderId="77" applyNumberFormat="0" applyProtection="0">
      <alignment horizontal="right" vertical="center"/>
    </xf>
    <xf numFmtId="4" fontId="142" fillId="10" borderId="77" applyNumberFormat="0" applyProtection="0">
      <alignment horizontal="right" vertical="center"/>
    </xf>
    <xf numFmtId="4" fontId="142" fillId="43" borderId="77" applyNumberFormat="0" applyProtection="0">
      <alignment horizontal="right" vertical="center"/>
    </xf>
    <xf numFmtId="4" fontId="142" fillId="35" borderId="77" applyNumberFormat="0" applyProtection="0">
      <alignment horizontal="right" vertical="center"/>
    </xf>
    <xf numFmtId="4" fontId="142" fillId="35" borderId="77" applyNumberFormat="0" applyProtection="0">
      <alignment horizontal="right" vertical="center"/>
    </xf>
    <xf numFmtId="4" fontId="142" fillId="37" borderId="77" applyNumberFormat="0" applyProtection="0">
      <alignment horizontal="right" vertical="center"/>
    </xf>
    <xf numFmtId="4" fontId="142" fillId="37" borderId="77" applyNumberFormat="0" applyProtection="0">
      <alignment horizontal="right" vertical="center"/>
    </xf>
    <xf numFmtId="4" fontId="155" fillId="23" borderId="0" applyNumberFormat="0" applyProtection="0">
      <alignment horizontal="left" vertical="center" indent="1"/>
    </xf>
    <xf numFmtId="4" fontId="142" fillId="23" borderId="77" applyNumberFormat="0" applyProtection="0">
      <alignment horizontal="right" vertical="center"/>
    </xf>
    <xf numFmtId="4" fontId="173" fillId="39" borderId="0" applyNumberFormat="0" applyProtection="0">
      <alignment horizontal="left" vertical="center" indent="1"/>
    </xf>
    <xf numFmtId="4" fontId="142" fillId="33" borderId="77" applyNumberFormat="0" applyProtection="0">
      <alignment vertical="center"/>
    </xf>
    <xf numFmtId="4" fontId="183" fillId="33" borderId="77" applyNumberFormat="0" applyProtection="0">
      <alignment vertical="center"/>
    </xf>
    <xf numFmtId="4" fontId="183" fillId="33" borderId="77" applyNumberFormat="0" applyProtection="0">
      <alignment vertical="center"/>
    </xf>
    <xf numFmtId="4" fontId="155" fillId="23" borderId="83" applyNumberFormat="0" applyProtection="0">
      <alignment horizontal="left" vertical="center" indent="1"/>
    </xf>
    <xf numFmtId="4" fontId="142" fillId="33" borderId="77" applyNumberFormat="0" applyProtection="0">
      <alignment horizontal="right" vertical="center"/>
    </xf>
    <xf numFmtId="4" fontId="142" fillId="33" borderId="77" applyNumberFormat="0" applyProtection="0">
      <alignment horizontal="right" vertical="center"/>
    </xf>
    <xf numFmtId="4" fontId="183" fillId="33" borderId="77" applyNumberFormat="0" applyProtection="0">
      <alignment horizontal="right" vertical="center"/>
    </xf>
    <xf numFmtId="4" fontId="183" fillId="33" borderId="77" applyNumberFormat="0" applyProtection="0">
      <alignment horizontal="right" vertical="center"/>
    </xf>
    <xf numFmtId="4" fontId="187" fillId="40" borderId="83" applyNumberFormat="0" applyProtection="0">
      <alignment horizontal="left" vertical="center" indent="1"/>
    </xf>
    <xf numFmtId="4" fontId="187" fillId="40" borderId="83" applyNumberFormat="0" applyProtection="0">
      <alignment horizontal="left" vertical="center" indent="1"/>
    </xf>
    <xf numFmtId="188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4" fontId="192" fillId="33" borderId="77" applyNumberFormat="0" applyProtection="0">
      <alignment horizontal="right" vertical="center"/>
    </xf>
    <xf numFmtId="188" fontId="106" fillId="0" borderId="0" applyFont="0" applyFill="0" applyBorder="0" applyAlignment="0" applyProtection="0"/>
    <xf numFmtId="204" fontId="110" fillId="0" borderId="0" applyFont="0" applyFill="0" applyBorder="0" applyAlignment="0" applyProtection="0"/>
    <xf numFmtId="4" fontId="192" fillId="33" borderId="77" applyNumberFormat="0" applyProtection="0">
      <alignment horizontal="right" vertical="center"/>
    </xf>
    <xf numFmtId="0" fontId="161" fillId="1" borderId="3" applyNumberFormat="0" applyFont="0" applyAlignment="0">
      <alignment horizontal="center"/>
    </xf>
    <xf numFmtId="0" fontId="191" fillId="0" borderId="0" applyNumberFormat="0" applyFill="0" applyBorder="0" applyAlignment="0">
      <alignment horizontal="center"/>
    </xf>
    <xf numFmtId="217" fontId="106" fillId="0" borderId="0" applyFont="0" applyFill="0" applyBorder="0" applyAlignment="0" applyProtection="0"/>
    <xf numFmtId="0" fontId="118" fillId="0" borderId="0"/>
    <xf numFmtId="217" fontId="106" fillId="0" borderId="0" applyFont="0" applyFill="0" applyBorder="0" applyAlignment="0" applyProtection="0"/>
    <xf numFmtId="0" fontId="119" fillId="0" borderId="0"/>
    <xf numFmtId="227" fontId="110" fillId="0" borderId="0" applyFont="0" applyFill="0" applyBorder="0" applyAlignment="0" applyProtection="0"/>
    <xf numFmtId="170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19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25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42" fontId="12" fillId="0" borderId="0" applyFont="0" applyFill="0" applyBorder="0" applyAlignment="0" applyProtection="0"/>
    <xf numFmtId="0" fontId="257" fillId="0" borderId="85" applyNumberFormat="0" applyFill="0" applyAlignment="0" applyProtection="0"/>
    <xf numFmtId="22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8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6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16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13" fontId="106" fillId="0" borderId="2">
      <alignment horizontal="right" vertical="center"/>
    </xf>
    <xf numFmtId="24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242" fontId="12" fillId="0" borderId="0" applyFont="0" applyFill="0" applyBorder="0" applyAlignment="0" applyProtection="0"/>
    <xf numFmtId="177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177" fontId="106" fillId="0" borderId="0" applyFont="0" applyFill="0" applyBorder="0" applyAlignment="0" applyProtection="0"/>
    <xf numFmtId="227" fontId="110" fillId="0" borderId="0" applyFont="0" applyFill="0" applyBorder="0" applyAlignment="0" applyProtection="0"/>
    <xf numFmtId="18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3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27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217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187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91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231" fontId="124" fillId="0" borderId="0" applyFont="0" applyFill="0" applyBorder="0" applyAlignment="0" applyProtection="0"/>
    <xf numFmtId="196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44" fontId="106" fillId="0" borderId="0" applyFont="0" applyFill="0" applyBorder="0" applyAlignment="0" applyProtection="0"/>
    <xf numFmtId="217" fontId="106" fillId="0" borderId="0" applyFont="0" applyFill="0" applyBorder="0" applyAlignment="0" applyProtection="0"/>
    <xf numFmtId="170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212" fontId="106" fillId="0" borderId="0" applyFont="0" applyFill="0" applyBorder="0" applyAlignment="0" applyProtection="0"/>
    <xf numFmtId="193" fontId="124" fillId="0" borderId="0" applyFont="0" applyFill="0" applyBorder="0" applyAlignment="0" applyProtection="0"/>
    <xf numFmtId="16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29" fontId="124" fillId="0" borderId="0" applyFont="0" applyFill="0" applyBorder="0" applyAlignment="0" applyProtection="0"/>
    <xf numFmtId="229" fontId="124" fillId="0" borderId="0" applyFont="0" applyFill="0" applyBorder="0" applyAlignment="0" applyProtection="0"/>
    <xf numFmtId="229" fontId="124" fillId="0" borderId="0" applyFont="0" applyFill="0" applyBorder="0" applyAlignment="0" applyProtection="0"/>
    <xf numFmtId="229" fontId="124" fillId="0" borderId="0" applyFont="0" applyFill="0" applyBorder="0" applyAlignment="0" applyProtection="0"/>
    <xf numFmtId="191" fontId="106" fillId="0" borderId="0" applyFont="0" applyFill="0" applyBorder="0" applyAlignment="0" applyProtection="0"/>
    <xf numFmtId="188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204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200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177" fontId="106" fillId="0" borderId="0" applyFont="0" applyFill="0" applyBorder="0" applyAlignment="0" applyProtection="0"/>
    <xf numFmtId="206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42" fontId="106" fillId="0" borderId="0" applyFont="0" applyFill="0" applyBorder="0" applyAlignment="0" applyProtection="0"/>
    <xf numFmtId="196" fontId="106" fillId="0" borderId="0" applyFont="0" applyFill="0" applyBorder="0" applyAlignment="0" applyProtection="0"/>
    <xf numFmtId="14" fontId="147" fillId="0" borderId="0"/>
    <xf numFmtId="0" fontId="258" fillId="0" borderId="0"/>
    <xf numFmtId="0" fontId="249" fillId="0" borderId="0"/>
    <xf numFmtId="40" fontId="259" fillId="0" borderId="0" applyBorder="0">
      <alignment horizontal="right"/>
    </xf>
    <xf numFmtId="40" fontId="260" fillId="0" borderId="0" applyBorder="0">
      <alignment horizontal="right"/>
    </xf>
    <xf numFmtId="194" fontId="211" fillId="0" borderId="2">
      <alignment horizontal="right" vertical="center"/>
    </xf>
    <xf numFmtId="276" fontId="12" fillId="0" borderId="2">
      <alignment horizontal="right" vertical="center"/>
    </xf>
    <xf numFmtId="182" fontId="121" fillId="0" borderId="2">
      <alignment horizontal="right" vertical="center"/>
    </xf>
    <xf numFmtId="276" fontId="12" fillId="0" borderId="2">
      <alignment horizontal="right" vertical="center"/>
    </xf>
    <xf numFmtId="194" fontId="211" fillId="0" borderId="2">
      <alignment horizontal="right" vertical="center"/>
    </xf>
    <xf numFmtId="277" fontId="12" fillId="0" borderId="2">
      <alignment horizontal="right" vertical="center"/>
    </xf>
    <xf numFmtId="194" fontId="211" fillId="0" borderId="2">
      <alignment horizontal="right" vertical="center"/>
    </xf>
    <xf numFmtId="278" fontId="12" fillId="0" borderId="2">
      <alignment horizontal="right" vertical="center"/>
    </xf>
    <xf numFmtId="278" fontId="12" fillId="0" borderId="2">
      <alignment horizontal="right" vertical="center"/>
    </xf>
    <xf numFmtId="279" fontId="147" fillId="0" borderId="2">
      <alignment horizontal="right" vertical="center"/>
    </xf>
    <xf numFmtId="194" fontId="211" fillId="0" borderId="2">
      <alignment horizontal="right" vertical="center"/>
    </xf>
    <xf numFmtId="280" fontId="12" fillId="0" borderId="13" applyFont="0" applyFill="0" applyBorder="0"/>
    <xf numFmtId="214" fontId="147" fillId="0" borderId="13" applyFont="0" applyFill="0" applyBorder="0"/>
    <xf numFmtId="194" fontId="211" fillId="0" borderId="2">
      <alignment horizontal="right" vertical="center"/>
    </xf>
    <xf numFmtId="49" fontId="173" fillId="0" borderId="0" applyFill="0" applyBorder="0" applyAlignment="0"/>
    <xf numFmtId="267" fontId="12" fillId="0" borderId="0" applyFill="0" applyBorder="0" applyAlignment="0"/>
    <xf numFmtId="229" fontId="137" fillId="0" borderId="0" applyFont="0" applyFill="0" applyBorder="0" applyAlignment="0" applyProtection="0"/>
    <xf numFmtId="267" fontId="12" fillId="0" borderId="0" applyFill="0" applyBorder="0" applyAlignment="0"/>
    <xf numFmtId="267" fontId="12" fillId="0" borderId="0" applyFill="0" applyBorder="0" applyAlignment="0"/>
    <xf numFmtId="281" fontId="12" fillId="0" borderId="0" applyFill="0" applyBorder="0" applyAlignment="0"/>
    <xf numFmtId="281" fontId="12" fillId="0" borderId="0" applyFill="0" applyBorder="0" applyAlignment="0"/>
    <xf numFmtId="267" fontId="106" fillId="0" borderId="1">
      <alignment horizontal="left"/>
    </xf>
    <xf numFmtId="0" fontId="261" fillId="0" borderId="81"/>
    <xf numFmtId="0" fontId="261" fillId="0" borderId="81"/>
    <xf numFmtId="0" fontId="180" fillId="0" borderId="10"/>
    <xf numFmtId="0" fontId="12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2" fillId="0" borderId="71" applyNumberFormat="0" applyFont="0" applyFill="0" applyAlignment="0" applyProtection="0"/>
    <xf numFmtId="0" fontId="215" fillId="0" borderId="85" applyNumberFormat="0" applyFill="0" applyAlignment="0" applyProtection="0"/>
    <xf numFmtId="0" fontId="106" fillId="0" borderId="84" applyNumberFormat="0" applyFill="0" applyAlignment="0" applyProtection="0"/>
    <xf numFmtId="268" fontId="138" fillId="0" borderId="0"/>
    <xf numFmtId="178" fontId="121" fillId="0" borderId="0"/>
    <xf numFmtId="249" fontId="121" fillId="0" borderId="1"/>
    <xf numFmtId="256" fontId="106" fillId="0" borderId="1"/>
    <xf numFmtId="256" fontId="106" fillId="0" borderId="1"/>
    <xf numFmtId="0" fontId="214" fillId="0" borderId="0"/>
    <xf numFmtId="0" fontId="216" fillId="47" borderId="1">
      <alignment horizontal="left" vertical="center"/>
    </xf>
    <xf numFmtId="0" fontId="216" fillId="47" borderId="1">
      <alignment horizontal="left" vertical="center"/>
    </xf>
    <xf numFmtId="0" fontId="216" fillId="47" borderId="1">
      <alignment horizontal="left" vertical="center"/>
    </xf>
    <xf numFmtId="164" fontId="159" fillId="0" borderId="19">
      <alignment horizontal="left" vertical="top"/>
    </xf>
    <xf numFmtId="164" fontId="159" fillId="0" borderId="19">
      <alignment horizontal="left" vertical="top"/>
    </xf>
    <xf numFmtId="164" fontId="159" fillId="0" borderId="19">
      <alignment horizontal="left" vertical="top"/>
    </xf>
    <xf numFmtId="164" fontId="262" fillId="0" borderId="19">
      <alignment horizontal="left" vertical="top"/>
    </xf>
    <xf numFmtId="174" fontId="12" fillId="0" borderId="0" applyFont="0" applyFill="0" applyBorder="0" applyAlignment="0" applyProtection="0"/>
    <xf numFmtId="166" fontId="133" fillId="0" borderId="0" applyFont="0" applyFill="0" applyBorder="0" applyAlignment="0" applyProtection="0"/>
    <xf numFmtId="168" fontId="133" fillId="0" borderId="0" applyFont="0" applyFill="0" applyBorder="0" applyAlignment="0" applyProtection="0"/>
    <xf numFmtId="0" fontId="110" fillId="0" borderId="0"/>
    <xf numFmtId="177" fontId="167" fillId="0" borderId="0" applyFont="0" applyFill="0" applyBorder="0" applyAlignment="0" applyProtection="0"/>
    <xf numFmtId="0" fontId="125" fillId="0" borderId="0">
      <alignment horizontal="left" wrapText="1"/>
    </xf>
    <xf numFmtId="217" fontId="222" fillId="0" borderId="0" applyFont="0" applyFill="0" applyBorder="0" applyAlignment="0" applyProtection="0"/>
    <xf numFmtId="0" fontId="222" fillId="0" borderId="0"/>
    <xf numFmtId="0" fontId="160" fillId="0" borderId="0" applyFont="0" applyFill="0" applyBorder="0" applyAlignment="0" applyProtection="0"/>
    <xf numFmtId="38" fontId="255" fillId="0" borderId="0" applyFont="0" applyFill="0" applyBorder="0" applyAlignment="0" applyProtection="0"/>
    <xf numFmtId="0" fontId="255" fillId="0" borderId="0" applyFont="0" applyFill="0" applyBorder="0" applyAlignment="0" applyProtection="0"/>
    <xf numFmtId="0" fontId="255" fillId="0" borderId="0" applyFont="0" applyFill="0" applyBorder="0" applyAlignment="0" applyProtection="0"/>
    <xf numFmtId="9" fontId="263" fillId="0" borderId="0" applyFont="0" applyFill="0" applyBorder="0" applyAlignment="0" applyProtection="0"/>
    <xf numFmtId="180" fontId="264" fillId="0" borderId="0" applyFont="0" applyFill="0" applyBorder="0" applyAlignment="0" applyProtection="0"/>
    <xf numFmtId="0" fontId="118" fillId="0" borderId="0"/>
    <xf numFmtId="0" fontId="118" fillId="0" borderId="0"/>
    <xf numFmtId="0" fontId="118" fillId="0" borderId="0"/>
    <xf numFmtId="0" fontId="118" fillId="0" borderId="0"/>
    <xf numFmtId="0" fontId="265" fillId="0" borderId="0" applyFont="0" applyFill="0" applyBorder="0" applyAlignment="0" applyProtection="0"/>
    <xf numFmtId="0" fontId="265" fillId="0" borderId="0" applyFont="0" applyFill="0" applyBorder="0" applyAlignment="0" applyProtection="0"/>
    <xf numFmtId="282" fontId="190" fillId="0" borderId="0" applyFont="0" applyFill="0" applyBorder="0" applyAlignment="0" applyProtection="0"/>
    <xf numFmtId="283" fontId="190" fillId="0" borderId="0" applyFont="0" applyFill="0" applyBorder="0" applyAlignment="0" applyProtection="0"/>
    <xf numFmtId="0" fontId="190" fillId="0" borderId="0"/>
    <xf numFmtId="0" fontId="16" fillId="0" borderId="0"/>
    <xf numFmtId="41" fontId="266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37" fillId="0" borderId="0"/>
    <xf numFmtId="217" fontId="266" fillId="0" borderId="0" applyFont="0" applyFill="0" applyBorder="0" applyAlignment="0" applyProtection="0"/>
    <xf numFmtId="231" fontId="266" fillId="0" borderId="0" applyFont="0" applyFill="0" applyBorder="0" applyAlignment="0" applyProtection="0"/>
    <xf numFmtId="231" fontId="12" fillId="0" borderId="0" applyFont="0" applyFill="0" applyBorder="0" applyAlignment="0" applyProtection="0"/>
    <xf numFmtId="217" fontId="12" fillId="0" borderId="0" applyFont="0" applyFill="0" applyBorder="0" applyAlignment="0" applyProtection="0"/>
    <xf numFmtId="0" fontId="4" fillId="0" borderId="0"/>
    <xf numFmtId="0" fontId="273" fillId="0" borderId="0"/>
    <xf numFmtId="169" fontId="3" fillId="0" borderId="0" applyFont="0" applyFill="0" applyBorder="0" applyAlignment="0" applyProtection="0"/>
    <xf numFmtId="0" fontId="2" fillId="0" borderId="0"/>
    <xf numFmtId="0" fontId="12" fillId="0" borderId="0"/>
    <xf numFmtId="0" fontId="289" fillId="0" borderId="0"/>
    <xf numFmtId="168" fontId="110" fillId="0" borderId="0" applyFont="0" applyFill="0" applyBorder="0" applyAlignment="0" applyProtection="0"/>
    <xf numFmtId="0" fontId="12" fillId="0" borderId="0"/>
    <xf numFmtId="169" fontId="1" fillId="0" borderId="0" applyFont="0" applyFill="0" applyBorder="0" applyAlignment="0" applyProtection="0"/>
    <xf numFmtId="0" fontId="12" fillId="0" borderId="0">
      <protection locked="0"/>
    </xf>
    <xf numFmtId="0" fontId="3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44">
    <xf numFmtId="0" fontId="0" fillId="0" borderId="0" xfId="0"/>
    <xf numFmtId="14" fontId="7" fillId="0" borderId="0" xfId="0" applyNumberFormat="1" applyFont="1"/>
    <xf numFmtId="0" fontId="14" fillId="0" borderId="0" xfId="0" applyFont="1"/>
    <xf numFmtId="0" fontId="7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0" fontId="16" fillId="0" borderId="0" xfId="1839" applyFont="1" applyProtection="1">
      <protection locked="0"/>
    </xf>
    <xf numFmtId="14" fontId="10" fillId="0" borderId="0" xfId="0" applyNumberFormat="1" applyFont="1"/>
    <xf numFmtId="210" fontId="10" fillId="0" borderId="0" xfId="5" applyNumberFormat="1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4" fontId="17" fillId="0" borderId="0" xfId="0" applyNumberFormat="1" applyFont="1"/>
    <xf numFmtId="210" fontId="9" fillId="0" borderId="0" xfId="5" applyNumberFormat="1" applyFont="1" applyFill="1" applyAlignment="1"/>
    <xf numFmtId="0" fontId="9" fillId="0" borderId="0" xfId="1854" applyFont="1"/>
    <xf numFmtId="210" fontId="19" fillId="0" borderId="0" xfId="5" applyNumberFormat="1" applyFont="1" applyFill="1" applyAlignment="1">
      <alignment horizontal="center"/>
    </xf>
    <xf numFmtId="14" fontId="15" fillId="0" borderId="0" xfId="1845" applyNumberFormat="1" applyFont="1" applyAlignment="1" applyProtection="1">
      <alignment horizontal="center"/>
      <protection hidden="1"/>
    </xf>
    <xf numFmtId="0" fontId="19" fillId="0" borderId="0" xfId="1768" applyFont="1" applyAlignment="1">
      <alignment horizontal="center"/>
    </xf>
    <xf numFmtId="0" fontId="17" fillId="0" borderId="0" xfId="0" applyFont="1" applyAlignment="1">
      <alignment horizontal="center" vertical="center"/>
    </xf>
    <xf numFmtId="210" fontId="17" fillId="0" borderId="0" xfId="5" applyNumberFormat="1" applyFont="1" applyFill="1" applyAlignment="1" applyProtection="1">
      <alignment horizontal="right"/>
      <protection hidden="1"/>
    </xf>
    <xf numFmtId="0" fontId="21" fillId="0" borderId="0" xfId="1845" applyFont="1" applyAlignment="1">
      <alignment horizontal="center"/>
    </xf>
    <xf numFmtId="0" fontId="10" fillId="0" borderId="0" xfId="1845" applyFont="1" applyAlignment="1">
      <alignment horizontal="center"/>
    </xf>
    <xf numFmtId="210" fontId="17" fillId="0" borderId="0" xfId="5" applyNumberFormat="1" applyFont="1" applyFill="1" applyAlignment="1">
      <alignment horizontal="center"/>
    </xf>
    <xf numFmtId="0" fontId="22" fillId="0" borderId="0" xfId="1845" applyFont="1" applyAlignment="1" applyProtection="1">
      <alignment horizontal="center"/>
      <protection hidden="1"/>
    </xf>
    <xf numFmtId="210" fontId="17" fillId="0" borderId="0" xfId="5" applyNumberFormat="1" applyFont="1" applyFill="1" applyAlignment="1">
      <alignment horizontal="right" vertical="center"/>
    </xf>
    <xf numFmtId="14" fontId="23" fillId="0" borderId="1" xfId="0" applyNumberFormat="1" applyFont="1" applyBorder="1" applyAlignment="1">
      <alignment horizontal="center" vertical="center" wrapText="1"/>
    </xf>
    <xf numFmtId="210" fontId="23" fillId="0" borderId="1" xfId="5" applyNumberFormat="1" applyFont="1" applyFill="1" applyBorder="1" applyAlignment="1">
      <alignment horizontal="center" vertical="center"/>
    </xf>
    <xf numFmtId="0" fontId="24" fillId="0" borderId="1" xfId="1768" applyFont="1" applyBorder="1" applyAlignment="1">
      <alignment horizontal="center"/>
    </xf>
    <xf numFmtId="210" fontId="7" fillId="0" borderId="1" xfId="5" applyNumberFormat="1" applyFont="1" applyFill="1" applyBorder="1"/>
    <xf numFmtId="0" fontId="25" fillId="0" borderId="5" xfId="1846" applyFont="1" applyBorder="1"/>
    <xf numFmtId="14" fontId="15" fillId="0" borderId="1" xfId="0" applyNumberFormat="1" applyFont="1" applyBorder="1"/>
    <xf numFmtId="0" fontId="15" fillId="0" borderId="1" xfId="0" applyFont="1" applyBorder="1" applyAlignment="1">
      <alignment horizontal="center"/>
    </xf>
    <xf numFmtId="14" fontId="15" fillId="0" borderId="0" xfId="0" applyNumberFormat="1" applyFont="1"/>
    <xf numFmtId="210" fontId="15" fillId="0" borderId="0" xfId="5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4" fontId="7" fillId="0" borderId="0" xfId="1768" applyNumberFormat="1" applyFont="1" applyAlignment="1">
      <alignment horizontal="center" vertical="center" wrapText="1"/>
    </xf>
    <xf numFmtId="210" fontId="15" fillId="0" borderId="0" xfId="5" applyNumberFormat="1" applyFont="1" applyFill="1" applyAlignment="1">
      <alignment horizontal="center"/>
    </xf>
    <xf numFmtId="3" fontId="7" fillId="0" borderId="0" xfId="0" applyNumberFormat="1" applyFont="1" applyAlignment="1">
      <alignment horizontal="center" vertical="center" wrapText="1"/>
    </xf>
    <xf numFmtId="210" fontId="7" fillId="0" borderId="0" xfId="5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14" fontId="12" fillId="0" borderId="0" xfId="0" applyNumberFormat="1" applyFont="1"/>
    <xf numFmtId="210" fontId="12" fillId="0" borderId="0" xfId="5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0" fontId="27" fillId="0" borderId="0" xfId="1536" applyFont="1" applyProtection="1">
      <protection locked="0"/>
    </xf>
    <xf numFmtId="210" fontId="28" fillId="0" borderId="0" xfId="5" applyNumberFormat="1" applyFont="1" applyFill="1" applyAlignment="1" applyProtection="1">
      <protection locked="0"/>
    </xf>
    <xf numFmtId="0" fontId="29" fillId="0" borderId="0" xfId="1844" applyFont="1" applyAlignment="1" applyProtection="1">
      <alignment horizontal="center"/>
      <protection locked="0"/>
    </xf>
    <xf numFmtId="210" fontId="27" fillId="0" borderId="0" xfId="5" applyNumberFormat="1" applyFont="1" applyFill="1" applyBorder="1" applyProtection="1">
      <protection locked="0"/>
    </xf>
    <xf numFmtId="0" fontId="12" fillId="0" borderId="0" xfId="1832" applyFont="1" applyProtection="1">
      <protection locked="0"/>
    </xf>
    <xf numFmtId="0" fontId="30" fillId="0" borderId="0" xfId="1844" applyFont="1" applyProtection="1">
      <protection locked="0"/>
    </xf>
    <xf numFmtId="0" fontId="30" fillId="0" borderId="0" xfId="1140" applyFont="1" applyAlignment="1" applyProtection="1">
      <alignment horizontal="center"/>
      <protection locked="0"/>
    </xf>
    <xf numFmtId="0" fontId="30" fillId="0" borderId="0" xfId="1844" applyFont="1" applyAlignment="1" applyProtection="1">
      <alignment horizontal="center"/>
      <protection locked="0"/>
    </xf>
    <xf numFmtId="0" fontId="32" fillId="0" borderId="0" xfId="1844" applyFont="1" applyProtection="1">
      <protection locked="0"/>
    </xf>
    <xf numFmtId="0" fontId="29" fillId="0" borderId="18" xfId="1844" applyFont="1" applyBorder="1" applyAlignment="1" applyProtection="1">
      <alignment horizontal="center"/>
      <protection locked="0"/>
    </xf>
    <xf numFmtId="0" fontId="30" fillId="0" borderId="0" xfId="1839" applyFont="1" applyProtection="1">
      <protection locked="0"/>
    </xf>
    <xf numFmtId="0" fontId="30" fillId="0" borderId="18" xfId="1844" applyFont="1" applyBorder="1" applyProtection="1">
      <protection locked="0"/>
    </xf>
    <xf numFmtId="0" fontId="30" fillId="0" borderId="18" xfId="1140" applyFont="1" applyBorder="1" applyAlignment="1" applyProtection="1">
      <alignment horizontal="center"/>
      <protection locked="0"/>
    </xf>
    <xf numFmtId="0" fontId="30" fillId="0" borderId="18" xfId="1844" applyFont="1" applyBorder="1" applyAlignment="1" applyProtection="1">
      <alignment horizontal="center"/>
      <protection locked="0"/>
    </xf>
    <xf numFmtId="0" fontId="30" fillId="0" borderId="0" xfId="1536" applyFont="1" applyProtection="1">
      <protection locked="0"/>
    </xf>
    <xf numFmtId="0" fontId="15" fillId="0" borderId="0" xfId="1768" applyFont="1"/>
    <xf numFmtId="0" fontId="15" fillId="0" borderId="0" xfId="1768" applyFont="1" applyAlignment="1">
      <alignment horizontal="center"/>
    </xf>
    <xf numFmtId="0" fontId="25" fillId="0" borderId="0" xfId="0" applyFont="1"/>
    <xf numFmtId="14" fontId="33" fillId="0" borderId="0" xfId="1845" applyNumberFormat="1" applyFont="1" applyAlignment="1" applyProtection="1">
      <alignment horizontal="center"/>
      <protection hidden="1"/>
    </xf>
    <xf numFmtId="49" fontId="15" fillId="0" borderId="1" xfId="1768" applyNumberFormat="1" applyFont="1" applyBorder="1" applyAlignment="1">
      <alignment horizontal="center"/>
    </xf>
    <xf numFmtId="14" fontId="15" fillId="0" borderId="1" xfId="1768" applyNumberFormat="1" applyFont="1" applyBorder="1" applyAlignment="1">
      <alignment horizontal="center"/>
    </xf>
    <xf numFmtId="3" fontId="15" fillId="0" borderId="1" xfId="1768" applyNumberFormat="1" applyFont="1" applyBorder="1" applyAlignment="1">
      <alignment horizontal="center"/>
    </xf>
    <xf numFmtId="284" fontId="36" fillId="0" borderId="17" xfId="0" applyNumberFormat="1" applyFont="1" applyBorder="1" applyAlignment="1">
      <alignment horizontal="center"/>
    </xf>
    <xf numFmtId="0" fontId="7" fillId="0" borderId="0" xfId="1768" applyFont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169" fontId="15" fillId="0" borderId="0" xfId="0" applyNumberFormat="1" applyFont="1"/>
    <xf numFmtId="0" fontId="38" fillId="0" borderId="0" xfId="0" applyFont="1"/>
    <xf numFmtId="210" fontId="33" fillId="0" borderId="0" xfId="5" applyNumberFormat="1" applyFont="1" applyFill="1" applyAlignment="1" applyProtection="1">
      <protection hidden="1"/>
    </xf>
    <xf numFmtId="0" fontId="39" fillId="0" borderId="0" xfId="0" applyFont="1" applyAlignment="1">
      <alignment horizontal="center"/>
    </xf>
    <xf numFmtId="210" fontId="15" fillId="0" borderId="0" xfId="5" applyNumberFormat="1" applyFont="1" applyFill="1" applyAlignment="1" applyProtection="1">
      <alignment horizontal="center"/>
      <protection hidden="1"/>
    </xf>
    <xf numFmtId="210" fontId="7" fillId="0" borderId="0" xfId="5" applyNumberFormat="1" applyFont="1" applyFill="1" applyAlignment="1" applyProtection="1">
      <alignment horizontal="left"/>
      <protection hidden="1"/>
    </xf>
    <xf numFmtId="14" fontId="15" fillId="0" borderId="0" xfId="1845" applyNumberFormat="1" applyFont="1" applyProtection="1">
      <protection hidden="1"/>
    </xf>
    <xf numFmtId="14" fontId="10" fillId="0" borderId="17" xfId="0" applyNumberFormat="1" applyFont="1" applyBorder="1" applyAlignment="1">
      <alignment horizontal="right"/>
    </xf>
    <xf numFmtId="210" fontId="10" fillId="0" borderId="17" xfId="5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5" fillId="0" borderId="0" xfId="1846" applyFont="1"/>
    <xf numFmtId="0" fontId="7" fillId="0" borderId="0" xfId="1846" applyFont="1"/>
    <xf numFmtId="0" fontId="15" fillId="0" borderId="0" xfId="1839" applyFont="1" applyProtection="1">
      <protection locked="0"/>
    </xf>
    <xf numFmtId="0" fontId="42" fillId="0" borderId="0" xfId="1846" applyProtection="1">
      <protection locked="0"/>
    </xf>
    <xf numFmtId="0" fontId="42" fillId="7" borderId="0" xfId="1846" applyFill="1" applyProtection="1">
      <protection locked="0"/>
    </xf>
    <xf numFmtId="0" fontId="10" fillId="0" borderId="0" xfId="1848" applyFont="1"/>
    <xf numFmtId="0" fontId="10" fillId="0" borderId="0" xfId="1848" applyFont="1" applyAlignment="1">
      <alignment horizontal="center" vertical="center"/>
    </xf>
    <xf numFmtId="0" fontId="10" fillId="0" borderId="0" xfId="1668" applyFont="1"/>
    <xf numFmtId="0" fontId="17" fillId="0" borderId="0" xfId="1668" applyFont="1"/>
    <xf numFmtId="0" fontId="42" fillId="7" borderId="0" xfId="1846" applyFill="1"/>
    <xf numFmtId="0" fontId="42" fillId="0" borderId="0" xfId="1846"/>
    <xf numFmtId="14" fontId="44" fillId="0" borderId="21" xfId="0" applyNumberFormat="1" applyFont="1" applyBorder="1"/>
    <xf numFmtId="0" fontId="42" fillId="0" borderId="6" xfId="1846" applyBorder="1"/>
    <xf numFmtId="0" fontId="45" fillId="0" borderId="6" xfId="0" applyFont="1" applyBorder="1"/>
    <xf numFmtId="14" fontId="44" fillId="0" borderId="22" xfId="0" applyNumberFormat="1" applyFont="1" applyBorder="1"/>
    <xf numFmtId="0" fontId="42" fillId="0" borderId="22" xfId="1846" applyBorder="1"/>
    <xf numFmtId="0" fontId="46" fillId="0" borderId="0" xfId="1846" applyFont="1"/>
    <xf numFmtId="0" fontId="42" fillId="0" borderId="0" xfId="1846" applyAlignment="1">
      <alignment horizontal="center"/>
    </xf>
    <xf numFmtId="0" fontId="42" fillId="0" borderId="0" xfId="1846" applyAlignment="1">
      <alignment horizontal="left"/>
    </xf>
    <xf numFmtId="0" fontId="15" fillId="0" borderId="22" xfId="1846" applyFont="1" applyBorder="1"/>
    <xf numFmtId="0" fontId="21" fillId="0" borderId="22" xfId="1846" applyFont="1" applyBorder="1"/>
    <xf numFmtId="0" fontId="15" fillId="0" borderId="0" xfId="1846" applyFont="1" applyAlignment="1">
      <alignment horizontal="center"/>
    </xf>
    <xf numFmtId="0" fontId="15" fillId="0" borderId="22" xfId="1846" applyFont="1" applyBorder="1" applyAlignment="1">
      <alignment horizontal="left"/>
    </xf>
    <xf numFmtId="0" fontId="15" fillId="0" borderId="0" xfId="1846" applyFont="1" applyAlignment="1">
      <alignment horizontal="left"/>
    </xf>
    <xf numFmtId="0" fontId="7" fillId="0" borderId="22" xfId="1846" applyFont="1" applyBorder="1"/>
    <xf numFmtId="0" fontId="7" fillId="0" borderId="0" xfId="1846" applyFont="1" applyAlignment="1">
      <alignment horizontal="right"/>
    </xf>
    <xf numFmtId="0" fontId="15" fillId="0" borderId="23" xfId="1846" applyFont="1" applyBorder="1"/>
    <xf numFmtId="0" fontId="15" fillId="0" borderId="15" xfId="1846" applyFont="1" applyBorder="1"/>
    <xf numFmtId="0" fontId="10" fillId="0" borderId="0" xfId="1840"/>
    <xf numFmtId="0" fontId="47" fillId="0" borderId="0" xfId="1536" applyFont="1" applyProtection="1">
      <protection locked="0"/>
    </xf>
    <xf numFmtId="210" fontId="44" fillId="0" borderId="0" xfId="1832" applyNumberFormat="1" applyFont="1" applyProtection="1">
      <protection locked="0"/>
    </xf>
    <xf numFmtId="0" fontId="17" fillId="0" borderId="0" xfId="1844" applyFont="1" applyAlignment="1" applyProtection="1">
      <alignment horizontal="center"/>
      <protection locked="0"/>
    </xf>
    <xf numFmtId="0" fontId="14" fillId="0" borderId="0" xfId="1832" applyFont="1" applyProtection="1">
      <protection locked="0"/>
    </xf>
    <xf numFmtId="0" fontId="10" fillId="0" borderId="0" xfId="1844" applyFont="1" applyProtection="1">
      <protection locked="0"/>
    </xf>
    <xf numFmtId="0" fontId="10" fillId="0" borderId="0" xfId="1140" applyFont="1" applyAlignment="1" applyProtection="1">
      <alignment horizontal="center"/>
      <protection locked="0"/>
    </xf>
    <xf numFmtId="0" fontId="10" fillId="0" borderId="0" xfId="1844" applyFont="1" applyAlignment="1" applyProtection="1">
      <alignment horizontal="center"/>
      <protection locked="0"/>
    </xf>
    <xf numFmtId="0" fontId="48" fillId="0" borderId="0" xfId="1844" applyFont="1" applyProtection="1">
      <protection locked="0"/>
    </xf>
    <xf numFmtId="0" fontId="10" fillId="0" borderId="0" xfId="1536" applyFont="1" applyProtection="1">
      <protection locked="0"/>
    </xf>
    <xf numFmtId="14" fontId="17" fillId="0" borderId="21" xfId="0" applyNumberFormat="1" applyFont="1" applyBorder="1"/>
    <xf numFmtId="0" fontId="10" fillId="0" borderId="6" xfId="1848" applyFont="1" applyBorder="1"/>
    <xf numFmtId="14" fontId="17" fillId="0" borderId="22" xfId="0" applyNumberFormat="1" applyFont="1" applyBorder="1"/>
    <xf numFmtId="0" fontId="18" fillId="0" borderId="0" xfId="0" applyFont="1" applyAlignment="1">
      <alignment vertical="top" wrapText="1"/>
    </xf>
    <xf numFmtId="0" fontId="17" fillId="0" borderId="0" xfId="1848" applyFont="1"/>
    <xf numFmtId="0" fontId="17" fillId="0" borderId="0" xfId="1848" applyFont="1" applyAlignment="1">
      <alignment horizontal="left"/>
    </xf>
    <xf numFmtId="0" fontId="10" fillId="0" borderId="0" xfId="1848" applyFont="1" applyAlignment="1">
      <alignment horizontal="left"/>
    </xf>
    <xf numFmtId="0" fontId="10" fillId="0" borderId="22" xfId="1848" applyFont="1" applyBorder="1"/>
    <xf numFmtId="0" fontId="17" fillId="0" borderId="0" xfId="1848" applyFont="1" applyAlignment="1">
      <alignment horizontal="right"/>
    </xf>
    <xf numFmtId="0" fontId="19" fillId="0" borderId="22" xfId="1848" applyFont="1" applyBorder="1" applyAlignment="1">
      <alignment horizontal="left"/>
    </xf>
    <xf numFmtId="0" fontId="17" fillId="0" borderId="22" xfId="1850" applyFont="1" applyBorder="1" applyProtection="1">
      <protection locked="0"/>
    </xf>
    <xf numFmtId="0" fontId="17" fillId="0" borderId="1" xfId="1850" applyFont="1" applyBorder="1" applyAlignment="1" applyProtection="1">
      <alignment horizontal="center" vertical="center" wrapText="1"/>
      <protection locked="0"/>
    </xf>
    <xf numFmtId="0" fontId="17" fillId="0" borderId="1" xfId="1850" applyFont="1" applyBorder="1" applyAlignment="1" applyProtection="1">
      <alignment horizontal="center"/>
      <protection locked="0"/>
    </xf>
    <xf numFmtId="0" fontId="49" fillId="0" borderId="5" xfId="1843" applyFont="1" applyBorder="1" applyAlignment="1">
      <alignment horizontal="center"/>
    </xf>
    <xf numFmtId="0" fontId="49" fillId="0" borderId="5" xfId="1843" applyFont="1" applyBorder="1"/>
    <xf numFmtId="261" fontId="49" fillId="0" borderId="5" xfId="5" applyNumberFormat="1" applyFont="1" applyFill="1" applyBorder="1"/>
    <xf numFmtId="210" fontId="49" fillId="0" borderId="5" xfId="1334" applyNumberFormat="1" applyFont="1" applyFill="1" applyBorder="1"/>
    <xf numFmtId="0" fontId="42" fillId="0" borderId="24" xfId="1846" applyBorder="1"/>
    <xf numFmtId="0" fontId="42" fillId="0" borderId="25" xfId="1846" applyBorder="1"/>
    <xf numFmtId="0" fontId="46" fillId="0" borderId="25" xfId="1846" applyFont="1" applyBorder="1"/>
    <xf numFmtId="0" fontId="15" fillId="0" borderId="25" xfId="1846" applyFont="1" applyBorder="1"/>
    <xf numFmtId="0" fontId="15" fillId="0" borderId="25" xfId="1846" applyFont="1" applyBorder="1" applyAlignment="1">
      <alignment horizontal="center"/>
    </xf>
    <xf numFmtId="0" fontId="15" fillId="0" borderId="26" xfId="1846" applyFont="1" applyBorder="1"/>
    <xf numFmtId="0" fontId="17" fillId="0" borderId="18" xfId="1844" applyFont="1" applyBorder="1" applyAlignment="1" applyProtection="1">
      <alignment horizontal="center"/>
      <protection locked="0"/>
    </xf>
    <xf numFmtId="0" fontId="10" fillId="0" borderId="0" xfId="1839" applyProtection="1">
      <protection locked="0"/>
    </xf>
    <xf numFmtId="0" fontId="10" fillId="0" borderId="18" xfId="1844" applyFont="1" applyBorder="1" applyProtection="1">
      <protection locked="0"/>
    </xf>
    <xf numFmtId="0" fontId="10" fillId="0" borderId="18" xfId="1140" applyFont="1" applyBorder="1" applyAlignment="1" applyProtection="1">
      <alignment horizontal="center"/>
      <protection locked="0"/>
    </xf>
    <xf numFmtId="0" fontId="10" fillId="0" borderId="18" xfId="1844" applyFont="1" applyBorder="1" applyAlignment="1" applyProtection="1">
      <alignment horizontal="center"/>
      <protection locked="0"/>
    </xf>
    <xf numFmtId="0" fontId="10" fillId="0" borderId="24" xfId="1848" applyFont="1" applyBorder="1"/>
    <xf numFmtId="0" fontId="50" fillId="0" borderId="0" xfId="0" applyFont="1" applyAlignment="1">
      <alignment horizontal="center" readingOrder="2"/>
    </xf>
    <xf numFmtId="0" fontId="10" fillId="0" borderId="25" xfId="1848" applyFont="1" applyBorder="1"/>
    <xf numFmtId="0" fontId="10" fillId="0" borderId="25" xfId="1848" applyFont="1" applyBorder="1" applyAlignment="1">
      <alignment horizontal="left"/>
    </xf>
    <xf numFmtId="0" fontId="51" fillId="0" borderId="5" xfId="1843" applyFont="1" applyBorder="1"/>
    <xf numFmtId="210" fontId="52" fillId="0" borderId="1" xfId="1334" applyNumberFormat="1" applyFont="1" applyFill="1" applyBorder="1"/>
    <xf numFmtId="0" fontId="19" fillId="0" borderId="22" xfId="1850" applyFont="1" applyBorder="1" applyAlignment="1" applyProtection="1">
      <alignment horizontal="left"/>
      <protection locked="0"/>
    </xf>
    <xf numFmtId="0" fontId="10" fillId="0" borderId="22" xfId="1668" applyFont="1" applyBorder="1"/>
    <xf numFmtId="0" fontId="10" fillId="0" borderId="23" xfId="1668" applyFont="1" applyBorder="1"/>
    <xf numFmtId="0" fontId="10" fillId="0" borderId="15" xfId="1668" applyFont="1" applyBorder="1"/>
    <xf numFmtId="0" fontId="20" fillId="0" borderId="0" xfId="189" applyFont="1"/>
    <xf numFmtId="210" fontId="17" fillId="0" borderId="0" xfId="1832" applyNumberFormat="1" applyFont="1"/>
    <xf numFmtId="0" fontId="17" fillId="0" borderId="0" xfId="1844" applyFont="1" applyAlignment="1" applyProtection="1">
      <alignment horizontal="center"/>
      <protection hidden="1"/>
    </xf>
    <xf numFmtId="0" fontId="10" fillId="0" borderId="0" xfId="1832" applyFont="1"/>
    <xf numFmtId="0" fontId="10" fillId="0" borderId="0" xfId="1844" applyFont="1" applyProtection="1">
      <protection hidden="1"/>
    </xf>
    <xf numFmtId="0" fontId="10" fillId="0" borderId="0" xfId="1140" applyFont="1" applyAlignment="1" applyProtection="1">
      <alignment horizontal="center"/>
      <protection hidden="1"/>
    </xf>
    <xf numFmtId="0" fontId="10" fillId="0" borderId="0" xfId="1844" applyFont="1" applyAlignment="1" applyProtection="1">
      <alignment horizontal="center"/>
      <protection hidden="1"/>
    </xf>
    <xf numFmtId="0" fontId="48" fillId="0" borderId="0" xfId="1844" applyFont="1" applyProtection="1">
      <protection hidden="1"/>
    </xf>
    <xf numFmtId="210" fontId="17" fillId="0" borderId="1" xfId="1668" applyNumberFormat="1" applyFont="1" applyBorder="1"/>
    <xf numFmtId="0" fontId="10" fillId="0" borderId="25" xfId="1668" applyFont="1" applyBorder="1"/>
    <xf numFmtId="0" fontId="10" fillId="0" borderId="25" xfId="1848" applyFont="1" applyBorder="1" applyAlignment="1">
      <alignment horizontal="center" vertical="center" wrapText="1"/>
    </xf>
    <xf numFmtId="0" fontId="17" fillId="0" borderId="25" xfId="1668" applyFont="1" applyBorder="1" applyAlignment="1">
      <alignment horizontal="center"/>
    </xf>
    <xf numFmtId="0" fontId="10" fillId="0" borderId="26" xfId="1668" applyFont="1" applyBorder="1"/>
    <xf numFmtId="14" fontId="17" fillId="0" borderId="27" xfId="0" applyNumberFormat="1" applyFont="1" applyBorder="1"/>
    <xf numFmtId="0" fontId="10" fillId="0" borderId="28" xfId="1848" applyFont="1" applyBorder="1"/>
    <xf numFmtId="14" fontId="17" fillId="0" borderId="29" xfId="0" applyNumberFormat="1" applyFont="1" applyBorder="1"/>
    <xf numFmtId="0" fontId="17" fillId="0" borderId="29" xfId="1668" applyFont="1" applyBorder="1" applyAlignment="1">
      <alignment horizontal="center"/>
    </xf>
    <xf numFmtId="0" fontId="17" fillId="0" borderId="0" xfId="1668" applyFont="1" applyAlignment="1">
      <alignment horizontal="center"/>
    </xf>
    <xf numFmtId="14" fontId="17" fillId="0" borderId="0" xfId="1668" applyNumberFormat="1" applyFont="1" applyAlignment="1">
      <alignment horizontal="center"/>
    </xf>
    <xf numFmtId="0" fontId="6" fillId="0" borderId="29" xfId="1679" applyFont="1" applyBorder="1" applyAlignment="1">
      <alignment horizontal="left"/>
    </xf>
    <xf numFmtId="4" fontId="8" fillId="0" borderId="1" xfId="1679" applyNumberFormat="1" applyFont="1" applyBorder="1" applyAlignment="1">
      <alignment horizontal="center" vertical="center"/>
    </xf>
    <xf numFmtId="239" fontId="8" fillId="0" borderId="1" xfId="1679" applyNumberFormat="1" applyFont="1" applyBorder="1" applyAlignment="1">
      <alignment horizontal="center" vertical="center"/>
    </xf>
    <xf numFmtId="4" fontId="8" fillId="0" borderId="1" xfId="1334" applyNumberFormat="1" applyFont="1" applyFill="1" applyBorder="1" applyAlignment="1">
      <alignment horizontal="center" vertical="center"/>
    </xf>
    <xf numFmtId="239" fontId="8" fillId="0" borderId="9" xfId="1679" applyNumberFormat="1" applyFont="1" applyBorder="1" applyAlignment="1">
      <alignment horizontal="center" vertical="center"/>
    </xf>
    <xf numFmtId="3" fontId="8" fillId="0" borderId="1" xfId="1334" applyNumberFormat="1" applyFont="1" applyFill="1" applyBorder="1" applyAlignment="1">
      <alignment horizontal="center" vertical="center" wrapText="1"/>
    </xf>
    <xf numFmtId="4" fontId="8" fillId="0" borderId="1" xfId="1334" applyNumberFormat="1" applyFont="1" applyFill="1" applyBorder="1" applyAlignment="1">
      <alignment horizontal="center" vertical="center" wrapText="1"/>
    </xf>
    <xf numFmtId="239" fontId="8" fillId="0" borderId="9" xfId="1679" applyNumberFormat="1" applyFont="1" applyBorder="1" applyAlignment="1">
      <alignment horizontal="center"/>
    </xf>
    <xf numFmtId="0" fontId="8" fillId="0" borderId="1" xfId="1679" applyFont="1" applyBorder="1" applyAlignment="1">
      <alignment horizontal="center"/>
    </xf>
    <xf numFmtId="1" fontId="8" fillId="0" borderId="1" xfId="1334" applyNumberFormat="1" applyFont="1" applyFill="1" applyBorder="1" applyAlignment="1">
      <alignment horizontal="center"/>
    </xf>
    <xf numFmtId="3" fontId="8" fillId="0" borderId="1" xfId="1334" applyNumberFormat="1" applyFont="1" applyFill="1" applyBorder="1" applyAlignment="1">
      <alignment horizontal="center"/>
    </xf>
    <xf numFmtId="239" fontId="54" fillId="0" borderId="9" xfId="1679" applyNumberFormat="1" applyFont="1" applyBorder="1" applyAlignment="1">
      <alignment horizontal="center"/>
    </xf>
    <xf numFmtId="0" fontId="54" fillId="0" borderId="1" xfId="1679" applyFont="1" applyBorder="1" applyAlignment="1">
      <alignment horizontal="center"/>
    </xf>
    <xf numFmtId="239" fontId="54" fillId="0" borderId="1" xfId="1679" applyNumberFormat="1" applyFont="1" applyBorder="1" applyAlignment="1">
      <alignment horizontal="center"/>
    </xf>
    <xf numFmtId="1" fontId="54" fillId="0" borderId="1" xfId="1334" applyNumberFormat="1" applyFont="1" applyFill="1" applyBorder="1" applyAlignment="1">
      <alignment horizontal="center"/>
    </xf>
    <xf numFmtId="3" fontId="54" fillId="0" borderId="1" xfId="1334" applyNumberFormat="1" applyFont="1" applyFill="1" applyBorder="1" applyAlignment="1">
      <alignment horizontal="center"/>
    </xf>
    <xf numFmtId="14" fontId="55" fillId="0" borderId="30" xfId="1843" applyNumberFormat="1" applyFont="1" applyBorder="1" applyAlignment="1">
      <alignment horizontal="center"/>
    </xf>
    <xf numFmtId="14" fontId="55" fillId="0" borderId="31" xfId="1843" applyNumberFormat="1" applyFont="1" applyBorder="1"/>
    <xf numFmtId="169" fontId="55" fillId="0" borderId="31" xfId="1334" applyFont="1" applyFill="1" applyBorder="1"/>
    <xf numFmtId="210" fontId="55" fillId="0" borderId="31" xfId="1334" applyNumberFormat="1" applyFont="1" applyFill="1" applyBorder="1"/>
    <xf numFmtId="14" fontId="55" fillId="0" borderId="32" xfId="1843" applyNumberFormat="1" applyFont="1" applyBorder="1" applyAlignment="1">
      <alignment horizontal="center"/>
    </xf>
    <xf numFmtId="14" fontId="55" fillId="0" borderId="17" xfId="1843" applyNumberFormat="1" applyFont="1" applyBorder="1"/>
    <xf numFmtId="169" fontId="55" fillId="0" borderId="17" xfId="1334" applyFont="1" applyFill="1" applyBorder="1"/>
    <xf numFmtId="210" fontId="55" fillId="0" borderId="17" xfId="1334" applyNumberFormat="1" applyFont="1" applyFill="1" applyBorder="1"/>
    <xf numFmtId="0" fontId="56" fillId="0" borderId="28" xfId="0" applyFont="1" applyBorder="1" applyAlignment="1">
      <alignment horizontal="center" readingOrder="2"/>
    </xf>
    <xf numFmtId="0" fontId="10" fillId="0" borderId="33" xfId="1848" applyFont="1" applyBorder="1"/>
    <xf numFmtId="0" fontId="10" fillId="0" borderId="34" xfId="1668" applyFont="1" applyBorder="1"/>
    <xf numFmtId="0" fontId="8" fillId="0" borderId="14" xfId="1679" applyFont="1" applyBorder="1" applyAlignment="1">
      <alignment horizontal="center" vertical="center"/>
    </xf>
    <xf numFmtId="1" fontId="8" fillId="0" borderId="14" xfId="1679" applyNumberFormat="1" applyFont="1" applyBorder="1" applyAlignment="1">
      <alignment horizontal="center"/>
    </xf>
    <xf numFmtId="0" fontId="51" fillId="0" borderId="14" xfId="1843" applyFont="1" applyBorder="1"/>
    <xf numFmtId="0" fontId="36" fillId="3" borderId="35" xfId="1843" applyFont="1" applyFill="1" applyBorder="1"/>
    <xf numFmtId="0" fontId="36" fillId="3" borderId="36" xfId="1843" applyFont="1" applyFill="1" applyBorder="1"/>
    <xf numFmtId="210" fontId="10" fillId="0" borderId="9" xfId="5" applyNumberFormat="1" applyFont="1" applyBorder="1"/>
    <xf numFmtId="210" fontId="10" fillId="0" borderId="1" xfId="5" applyNumberFormat="1" applyFont="1" applyBorder="1"/>
    <xf numFmtId="210" fontId="8" fillId="0" borderId="1" xfId="5" applyNumberFormat="1" applyFont="1" applyFill="1" applyBorder="1" applyAlignment="1">
      <alignment horizontal="center"/>
    </xf>
    <xf numFmtId="210" fontId="17" fillId="0" borderId="1" xfId="5" applyNumberFormat="1" applyFont="1" applyBorder="1"/>
    <xf numFmtId="0" fontId="10" fillId="0" borderId="29" xfId="1668" applyFont="1" applyBorder="1"/>
    <xf numFmtId="0" fontId="53" fillId="0" borderId="0" xfId="22" applyFont="1"/>
    <xf numFmtId="0" fontId="57" fillId="0" borderId="29" xfId="1668" applyFont="1" applyBorder="1"/>
    <xf numFmtId="0" fontId="54" fillId="0" borderId="0" xfId="1848" applyFont="1" applyAlignment="1">
      <alignment horizontal="center" vertical="center" wrapText="1"/>
    </xf>
    <xf numFmtId="0" fontId="58" fillId="0" borderId="0" xfId="22" applyFont="1"/>
    <xf numFmtId="0" fontId="57" fillId="0" borderId="0" xfId="1668" applyFont="1" applyAlignment="1">
      <alignment horizontal="center"/>
    </xf>
    <xf numFmtId="0" fontId="57" fillId="0" borderId="0" xfId="1668" applyFont="1"/>
    <xf numFmtId="0" fontId="10" fillId="0" borderId="0" xfId="1668" applyFont="1" applyAlignment="1">
      <alignment horizontal="center"/>
    </xf>
    <xf numFmtId="0" fontId="10" fillId="0" borderId="38" xfId="1668" applyFont="1" applyBorder="1"/>
    <xf numFmtId="0" fontId="10" fillId="0" borderId="39" xfId="1668" applyFont="1" applyBorder="1"/>
    <xf numFmtId="0" fontId="17" fillId="0" borderId="39" xfId="1668" applyFont="1" applyBorder="1" applyAlignment="1">
      <alignment horizontal="center"/>
    </xf>
    <xf numFmtId="210" fontId="17" fillId="0" borderId="14" xfId="5" applyNumberFormat="1" applyFont="1" applyBorder="1"/>
    <xf numFmtId="14" fontId="17" fillId="0" borderId="6" xfId="1668" applyNumberFormat="1" applyFont="1" applyBorder="1" applyAlignment="1">
      <alignment horizontal="right"/>
    </xf>
    <xf numFmtId="14" fontId="17" fillId="0" borderId="12" xfId="1668" applyNumberFormat="1" applyFont="1" applyBorder="1" applyAlignment="1">
      <alignment horizontal="right"/>
    </xf>
    <xf numFmtId="0" fontId="57" fillId="0" borderId="34" xfId="1668" applyFont="1" applyBorder="1"/>
    <xf numFmtId="0" fontId="10" fillId="0" borderId="40" xfId="1668" applyFont="1" applyBorder="1"/>
    <xf numFmtId="14" fontId="60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1849" applyFont="1"/>
    <xf numFmtId="0" fontId="14" fillId="0" borderId="0" xfId="22" applyFont="1"/>
    <xf numFmtId="169" fontId="14" fillId="0" borderId="0" xfId="1335" applyFont="1" applyFill="1"/>
    <xf numFmtId="0" fontId="14" fillId="0" borderId="0" xfId="22" applyFont="1" applyAlignment="1">
      <alignment horizontal="center"/>
    </xf>
    <xf numFmtId="287" fontId="14" fillId="0" borderId="0" xfId="5" applyNumberFormat="1" applyFont="1" applyFill="1"/>
    <xf numFmtId="210" fontId="14" fillId="0" borderId="0" xfId="5" applyNumberFormat="1" applyFont="1" applyFill="1"/>
    <xf numFmtId="169" fontId="14" fillId="0" borderId="0" xfId="5" applyFont="1" applyFill="1"/>
    <xf numFmtId="0" fontId="14" fillId="0" borderId="0" xfId="22" applyFont="1" applyAlignment="1">
      <alignment horizontal="left"/>
    </xf>
    <xf numFmtId="0" fontId="14" fillId="0" borderId="0" xfId="1335" applyNumberFormat="1" applyFont="1" applyFill="1" applyAlignment="1">
      <alignment horizontal="center"/>
    </xf>
    <xf numFmtId="210" fontId="14" fillId="2" borderId="0" xfId="5" applyNumberFormat="1" applyFont="1" applyFill="1"/>
    <xf numFmtId="0" fontId="14" fillId="0" borderId="0" xfId="1849" applyFont="1" applyAlignment="1">
      <alignment horizontal="center"/>
    </xf>
    <xf numFmtId="14" fontId="76" fillId="0" borderId="0" xfId="0" applyNumberFormat="1" applyFont="1"/>
    <xf numFmtId="169" fontId="14" fillId="0" borderId="0" xfId="1335" applyFont="1" applyFill="1" applyBorder="1"/>
    <xf numFmtId="287" fontId="78" fillId="0" borderId="0" xfId="5" applyNumberFormat="1" applyFont="1" applyFill="1" applyAlignment="1" applyProtection="1">
      <alignment horizontal="center"/>
      <protection hidden="1"/>
    </xf>
    <xf numFmtId="0" fontId="53" fillId="0" borderId="0" xfId="22" applyFont="1" applyAlignment="1">
      <alignment horizontal="center"/>
    </xf>
    <xf numFmtId="169" fontId="14" fillId="0" borderId="0" xfId="1335" applyFont="1" applyFill="1" applyAlignment="1">
      <alignment horizontal="center"/>
    </xf>
    <xf numFmtId="210" fontId="14" fillId="0" borderId="0" xfId="5" applyNumberFormat="1" applyFont="1" applyFill="1" applyBorder="1"/>
    <xf numFmtId="169" fontId="14" fillId="0" borderId="0" xfId="5" applyFont="1" applyFill="1" applyBorder="1"/>
    <xf numFmtId="0" fontId="14" fillId="0" borderId="0" xfId="1849" applyFont="1" applyAlignment="1">
      <alignment horizontal="left"/>
    </xf>
    <xf numFmtId="0" fontId="14" fillId="0" borderId="0" xfId="1335" applyNumberFormat="1" applyFont="1" applyFill="1" applyBorder="1" applyAlignment="1">
      <alignment horizontal="center"/>
    </xf>
    <xf numFmtId="210" fontId="14" fillId="2" borderId="0" xfId="5" applyNumberFormat="1" applyFont="1" applyFill="1" applyBorder="1"/>
    <xf numFmtId="0" fontId="44" fillId="0" borderId="0" xfId="22" applyFont="1" applyAlignment="1">
      <alignment vertical="center" wrapText="1"/>
    </xf>
    <xf numFmtId="210" fontId="58" fillId="0" borderId="0" xfId="5" applyNumberFormat="1" applyFont="1" applyFill="1"/>
    <xf numFmtId="210" fontId="58" fillId="2" borderId="0" xfId="5" applyNumberFormat="1" applyFont="1" applyFill="1"/>
    <xf numFmtId="0" fontId="74" fillId="0" borderId="0" xfId="22" applyFont="1"/>
    <xf numFmtId="0" fontId="74" fillId="0" borderId="0" xfId="22" applyFont="1" applyAlignment="1">
      <alignment horizontal="center"/>
    </xf>
    <xf numFmtId="287" fontId="14" fillId="0" borderId="0" xfId="5" applyNumberFormat="1" applyFont="1" applyFill="1" applyBorder="1"/>
    <xf numFmtId="49" fontId="14" fillId="0" borderId="0" xfId="5" applyNumberFormat="1" applyFont="1" applyFill="1" applyAlignment="1">
      <alignment horizontal="center"/>
    </xf>
    <xf numFmtId="0" fontId="15" fillId="0" borderId="0" xfId="1856"/>
    <xf numFmtId="49" fontId="15" fillId="0" borderId="0" xfId="5" applyNumberFormat="1" applyFont="1" applyFill="1" applyAlignment="1">
      <alignment horizontal="center"/>
    </xf>
    <xf numFmtId="0" fontId="7" fillId="0" borderId="0" xfId="1856" applyFont="1" applyAlignment="1">
      <alignment horizontal="center"/>
    </xf>
    <xf numFmtId="0" fontId="7" fillId="0" borderId="0" xfId="1856" applyFont="1"/>
    <xf numFmtId="0" fontId="15" fillId="0" borderId="50" xfId="0" applyFont="1" applyBorder="1"/>
    <xf numFmtId="0" fontId="81" fillId="0" borderId="0" xfId="0" applyFont="1" applyAlignment="1">
      <alignment horizontal="center"/>
    </xf>
    <xf numFmtId="0" fontId="81" fillId="0" borderId="50" xfId="0" applyFont="1" applyBorder="1" applyAlignment="1">
      <alignment horizontal="center"/>
    </xf>
    <xf numFmtId="0" fontId="7" fillId="0" borderId="50" xfId="0" applyFont="1" applyBorder="1"/>
    <xf numFmtId="0" fontId="15" fillId="0" borderId="51" xfId="0" applyFont="1" applyBorder="1"/>
    <xf numFmtId="0" fontId="15" fillId="0" borderId="52" xfId="0" applyFont="1" applyBorder="1"/>
    <xf numFmtId="0" fontId="82" fillId="0" borderId="0" xfId="0" applyFont="1"/>
    <xf numFmtId="0" fontId="80" fillId="0" borderId="0" xfId="0" applyFont="1"/>
    <xf numFmtId="0" fontId="25" fillId="0" borderId="50" xfId="0" applyFont="1" applyBorder="1"/>
    <xf numFmtId="14" fontId="25" fillId="0" borderId="0" xfId="0" applyNumberFormat="1" applyFont="1"/>
    <xf numFmtId="0" fontId="15" fillId="0" borderId="54" xfId="0" applyFont="1" applyBorder="1"/>
    <xf numFmtId="0" fontId="81" fillId="0" borderId="54" xfId="0" applyFont="1" applyBorder="1" applyAlignment="1">
      <alignment horizontal="center"/>
    </xf>
    <xf numFmtId="0" fontId="15" fillId="0" borderId="55" xfId="0" applyFont="1" applyBorder="1"/>
    <xf numFmtId="0" fontId="25" fillId="0" borderId="54" xfId="0" applyFont="1" applyBorder="1"/>
    <xf numFmtId="0" fontId="83" fillId="0" borderId="0" xfId="0" applyFont="1" applyAlignment="1">
      <alignment horizontal="center" vertical="center" readingOrder="1"/>
    </xf>
    <xf numFmtId="0" fontId="42" fillId="0" borderId="0" xfId="0" applyFont="1"/>
    <xf numFmtId="0" fontId="13" fillId="0" borderId="51" xfId="0" applyFont="1" applyBorder="1"/>
    <xf numFmtId="0" fontId="13" fillId="0" borderId="52" xfId="0" applyFont="1" applyBorder="1"/>
    <xf numFmtId="0" fontId="13" fillId="0" borderId="55" xfId="0" applyFont="1" applyBorder="1"/>
    <xf numFmtId="0" fontId="44" fillId="0" borderId="22" xfId="0" applyFont="1" applyBorder="1"/>
    <xf numFmtId="0" fontId="44" fillId="0" borderId="0" xfId="0" applyFont="1" applyAlignment="1">
      <alignment horizontal="center"/>
    </xf>
    <xf numFmtId="0" fontId="14" fillId="0" borderId="22" xfId="0" applyFont="1" applyBorder="1"/>
    <xf numFmtId="210" fontId="14" fillId="0" borderId="0" xfId="5" applyNumberFormat="1" applyFont="1" applyFill="1" applyBorder="1" applyAlignment="1"/>
    <xf numFmtId="14" fontId="14" fillId="0" borderId="0" xfId="1706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23" xfId="0" applyFont="1" applyBorder="1"/>
    <xf numFmtId="0" fontId="14" fillId="0" borderId="15" xfId="0" applyFont="1" applyBorder="1"/>
    <xf numFmtId="14" fontId="44" fillId="0" borderId="15" xfId="0" applyNumberFormat="1" applyFont="1" applyBorder="1" applyAlignment="1">
      <alignment horizontal="center"/>
    </xf>
    <xf numFmtId="210" fontId="14" fillId="0" borderId="15" xfId="5" applyNumberFormat="1" applyFont="1" applyFill="1" applyBorder="1" applyAlignment="1"/>
    <xf numFmtId="0" fontId="14" fillId="0" borderId="25" xfId="0" applyFont="1" applyBorder="1"/>
    <xf numFmtId="0" fontId="14" fillId="0" borderId="26" xfId="0" applyFont="1" applyBorder="1"/>
    <xf numFmtId="0" fontId="29" fillId="0" borderId="0" xfId="1841" applyFont="1" applyAlignment="1">
      <alignment horizontal="center" vertical="center"/>
    </xf>
    <xf numFmtId="0" fontId="12" fillId="0" borderId="0" xfId="1841" applyFont="1" applyAlignment="1">
      <alignment horizontal="center" vertical="center"/>
    </xf>
    <xf numFmtId="0" fontId="12" fillId="0" borderId="1" xfId="1841" applyFont="1" applyBorder="1" applyAlignment="1" applyProtection="1">
      <alignment horizontal="center" vertical="center"/>
      <protection hidden="1"/>
    </xf>
    <xf numFmtId="0" fontId="12" fillId="0" borderId="4" xfId="1841" applyFont="1" applyBorder="1" applyAlignment="1" applyProtection="1">
      <alignment horizontal="center" vertical="center"/>
      <protection hidden="1"/>
    </xf>
    <xf numFmtId="0" fontId="85" fillId="14" borderId="4" xfId="1841" applyFont="1" applyFill="1" applyBorder="1" applyAlignment="1" applyProtection="1">
      <alignment horizontal="center" vertical="center"/>
      <protection hidden="1"/>
    </xf>
    <xf numFmtId="0" fontId="85" fillId="0" borderId="4" xfId="1841" applyFont="1" applyBorder="1" applyAlignment="1" applyProtection="1">
      <alignment horizontal="center" vertical="center"/>
      <protection hidden="1"/>
    </xf>
    <xf numFmtId="14" fontId="12" fillId="0" borderId="20" xfId="1841" applyNumberFormat="1" applyFont="1" applyBorder="1" applyAlignment="1" applyProtection="1">
      <alignment horizontal="center" vertical="center"/>
      <protection hidden="1"/>
    </xf>
    <xf numFmtId="14" fontId="12" fillId="0" borderId="26" xfId="1841" applyNumberFormat="1" applyFont="1" applyBorder="1" applyAlignment="1" applyProtection="1">
      <alignment horizontal="center" vertical="center"/>
      <protection hidden="1"/>
    </xf>
    <xf numFmtId="14" fontId="12" fillId="0" borderId="26" xfId="1841" applyNumberFormat="1" applyFont="1" applyBorder="1" applyAlignment="1" applyProtection="1">
      <alignment horizontal="right" vertical="center"/>
      <protection hidden="1"/>
    </xf>
    <xf numFmtId="0" fontId="12" fillId="0" borderId="26" xfId="1841" applyFont="1" applyBorder="1" applyAlignment="1" applyProtection="1">
      <alignment horizontal="center" vertical="center"/>
      <protection hidden="1"/>
    </xf>
    <xf numFmtId="0" fontId="85" fillId="15" borderId="20" xfId="1841" applyFont="1" applyFill="1" applyBorder="1" applyAlignment="1" applyProtection="1">
      <alignment horizontal="center" vertical="center"/>
      <protection hidden="1"/>
    </xf>
    <xf numFmtId="0" fontId="85" fillId="15" borderId="26" xfId="1841" applyFont="1" applyFill="1" applyBorder="1" applyAlignment="1" applyProtection="1">
      <alignment horizontal="center" vertical="center"/>
      <protection hidden="1"/>
    </xf>
    <xf numFmtId="0" fontId="28" fillId="0" borderId="0" xfId="1841" applyFont="1" applyAlignment="1">
      <alignment horizontal="left" vertical="center"/>
    </xf>
    <xf numFmtId="0" fontId="16" fillId="0" borderId="0" xfId="1841" applyFont="1" applyAlignment="1">
      <alignment horizontal="left" vertical="center"/>
    </xf>
    <xf numFmtId="0" fontId="16" fillId="0" borderId="0" xfId="1841" applyFont="1" applyAlignment="1">
      <alignment vertical="center"/>
    </xf>
    <xf numFmtId="0" fontId="12" fillId="0" borderId="0" xfId="1841" applyFont="1" applyAlignment="1">
      <alignment vertical="center"/>
    </xf>
    <xf numFmtId="0" fontId="28" fillId="0" borderId="0" xfId="1841" applyFont="1" applyAlignment="1">
      <alignment vertical="center"/>
    </xf>
    <xf numFmtId="0" fontId="87" fillId="0" borderId="0" xfId="1841" applyFont="1" applyAlignment="1" applyProtection="1">
      <alignment horizontal="centerContinuous" vertical="top"/>
      <protection hidden="1"/>
    </xf>
    <xf numFmtId="0" fontId="12" fillId="0" borderId="0" xfId="1841" applyFont="1" applyAlignment="1">
      <alignment horizontal="centerContinuous" vertical="top"/>
    </xf>
    <xf numFmtId="0" fontId="12" fillId="0" borderId="27" xfId="1841" applyFont="1" applyBorder="1" applyAlignment="1" applyProtection="1">
      <alignment horizontal="left" vertical="center"/>
      <protection hidden="1"/>
    </xf>
    <xf numFmtId="0" fontId="12" fillId="0" borderId="28" xfId="1841" applyFont="1" applyBorder="1" applyAlignment="1" applyProtection="1">
      <alignment horizontal="left" vertical="center"/>
      <protection hidden="1"/>
    </xf>
    <xf numFmtId="0" fontId="12" fillId="0" borderId="28" xfId="1841" applyFont="1" applyBorder="1" applyAlignment="1" applyProtection="1">
      <alignment horizontal="center" vertical="center"/>
      <protection hidden="1"/>
    </xf>
    <xf numFmtId="0" fontId="12" fillId="0" borderId="29" xfId="1841" applyFont="1" applyBorder="1" applyAlignment="1" applyProtection="1">
      <alignment horizontal="left" vertical="center"/>
      <protection hidden="1"/>
    </xf>
    <xf numFmtId="0" fontId="12" fillId="0" borderId="0" xfId="1841" applyFont="1" applyAlignment="1" applyProtection="1">
      <alignment horizontal="left" vertical="center"/>
      <protection hidden="1"/>
    </xf>
    <xf numFmtId="0" fontId="12" fillId="0" borderId="0" xfId="1841" applyFont="1" applyAlignment="1" applyProtection="1">
      <alignment horizontal="center" vertical="center"/>
      <protection hidden="1"/>
    </xf>
    <xf numFmtId="0" fontId="28" fillId="0" borderId="29" xfId="1841" applyFont="1" applyBorder="1" applyAlignment="1" applyProtection="1">
      <alignment vertical="center"/>
      <protection hidden="1"/>
    </xf>
    <xf numFmtId="0" fontId="28" fillId="0" borderId="0" xfId="1841" applyFont="1" applyAlignment="1" applyProtection="1">
      <alignment vertical="center"/>
      <protection hidden="1"/>
    </xf>
    <xf numFmtId="0" fontId="12" fillId="0" borderId="0" xfId="1841" applyFont="1" applyAlignment="1" applyProtection="1">
      <alignment vertical="center"/>
      <protection hidden="1"/>
    </xf>
    <xf numFmtId="0" fontId="12" fillId="0" borderId="0" xfId="1842"/>
    <xf numFmtId="0" fontId="29" fillId="0" borderId="29" xfId="1841" applyFont="1" applyBorder="1" applyAlignment="1" applyProtection="1">
      <alignment horizontal="center" vertical="center"/>
      <protection hidden="1"/>
    </xf>
    <xf numFmtId="0" fontId="12" fillId="0" borderId="29" xfId="1841" applyFont="1" applyBorder="1" applyAlignment="1" applyProtection="1">
      <alignment horizontal="center" vertical="center"/>
      <protection hidden="1"/>
    </xf>
    <xf numFmtId="0" fontId="89" fillId="16" borderId="7" xfId="1841" applyFont="1" applyFill="1" applyBorder="1" applyAlignment="1" applyProtection="1">
      <alignment horizontal="center" vertical="center"/>
      <protection hidden="1"/>
    </xf>
    <xf numFmtId="0" fontId="89" fillId="17" borderId="8" xfId="1841" applyFont="1" applyFill="1" applyBorder="1" applyAlignment="1" applyProtection="1">
      <alignment horizontal="center" vertical="center"/>
      <protection hidden="1"/>
    </xf>
    <xf numFmtId="0" fontId="89" fillId="17" borderId="56" xfId="1841" applyFont="1" applyFill="1" applyBorder="1" applyAlignment="1" applyProtection="1">
      <alignment horizontal="center" vertical="center"/>
      <protection hidden="1"/>
    </xf>
    <xf numFmtId="0" fontId="28" fillId="0" borderId="29" xfId="1841" applyFont="1" applyBorder="1" applyAlignment="1" applyProtection="1">
      <alignment horizontal="center" vertical="center"/>
      <protection hidden="1"/>
    </xf>
    <xf numFmtId="0" fontId="90" fillId="16" borderId="57" xfId="1841" applyFont="1" applyFill="1" applyBorder="1" applyAlignment="1" applyProtection="1">
      <alignment horizontal="center" vertical="center"/>
      <protection hidden="1"/>
    </xf>
    <xf numFmtId="0" fontId="91" fillId="0" borderId="58" xfId="1841" applyFont="1" applyBorder="1" applyAlignment="1" applyProtection="1">
      <alignment horizontal="center" vertical="center"/>
      <protection hidden="1"/>
    </xf>
    <xf numFmtId="0" fontId="12" fillId="0" borderId="59" xfId="1841" applyFont="1" applyBorder="1" applyAlignment="1" applyProtection="1">
      <alignment horizontal="center" vertical="center"/>
      <protection hidden="1"/>
    </xf>
    <xf numFmtId="0" fontId="90" fillId="16" borderId="60" xfId="1841" applyFont="1" applyFill="1" applyBorder="1" applyAlignment="1" applyProtection="1">
      <alignment horizontal="center" vertical="center"/>
      <protection hidden="1"/>
    </xf>
    <xf numFmtId="0" fontId="91" fillId="18" borderId="61" xfId="1841" applyFont="1" applyFill="1" applyBorder="1" applyAlignment="1" applyProtection="1">
      <alignment horizontal="center" vertical="center"/>
      <protection hidden="1"/>
    </xf>
    <xf numFmtId="0" fontId="12" fillId="0" borderId="62" xfId="1841" applyFont="1" applyBorder="1" applyAlignment="1" applyProtection="1">
      <alignment horizontal="center" vertical="center"/>
      <protection hidden="1"/>
    </xf>
    <xf numFmtId="0" fontId="90" fillId="16" borderId="63" xfId="1841" applyFont="1" applyFill="1" applyBorder="1" applyAlignment="1" applyProtection="1">
      <alignment horizontal="center" vertical="center"/>
      <protection hidden="1"/>
    </xf>
    <xf numFmtId="0" fontId="91" fillId="18" borderId="64" xfId="1841" applyFont="1" applyFill="1" applyBorder="1" applyAlignment="1" applyProtection="1">
      <alignment horizontal="center" vertical="center"/>
      <protection hidden="1"/>
    </xf>
    <xf numFmtId="0" fontId="12" fillId="0" borderId="65" xfId="1841" applyFont="1" applyBorder="1" applyAlignment="1" applyProtection="1">
      <alignment horizontal="center" vertical="center"/>
      <protection hidden="1"/>
    </xf>
    <xf numFmtId="0" fontId="92" fillId="0" borderId="0" xfId="1841" applyFont="1" applyAlignment="1" applyProtection="1">
      <alignment horizontal="center" vertical="center"/>
      <protection hidden="1"/>
    </xf>
    <xf numFmtId="0" fontId="91" fillId="18" borderId="0" xfId="1841" applyFont="1" applyFill="1" applyAlignment="1" applyProtection="1">
      <alignment horizontal="center" vertical="center"/>
      <protection hidden="1"/>
    </xf>
    <xf numFmtId="0" fontId="28" fillId="0" borderId="0" xfId="1841" applyFont="1" applyAlignment="1" applyProtection="1">
      <alignment horizontal="center" vertical="center"/>
      <protection hidden="1"/>
    </xf>
    <xf numFmtId="0" fontId="92" fillId="16" borderId="57" xfId="1841" applyFont="1" applyFill="1" applyBorder="1" applyAlignment="1" applyProtection="1">
      <alignment horizontal="center" vertical="center"/>
      <protection hidden="1"/>
    </xf>
    <xf numFmtId="0" fontId="92" fillId="16" borderId="60" xfId="1841" applyFont="1" applyFill="1" applyBorder="1" applyAlignment="1" applyProtection="1">
      <alignment horizontal="center" vertical="center"/>
      <protection hidden="1"/>
    </xf>
    <xf numFmtId="0" fontId="92" fillId="16" borderId="63" xfId="1841" applyFont="1" applyFill="1" applyBorder="1" applyAlignment="1" applyProtection="1">
      <alignment horizontal="center" vertical="center"/>
      <protection hidden="1"/>
    </xf>
    <xf numFmtId="0" fontId="91" fillId="18" borderId="58" xfId="1841" applyFont="1" applyFill="1" applyBorder="1" applyAlignment="1" applyProtection="1">
      <alignment horizontal="center" vertical="center"/>
      <protection hidden="1"/>
    </xf>
    <xf numFmtId="0" fontId="91" fillId="0" borderId="64" xfId="1841" applyFont="1" applyBorder="1" applyAlignment="1" applyProtection="1">
      <alignment horizontal="center" vertical="center"/>
      <protection hidden="1"/>
    </xf>
    <xf numFmtId="0" fontId="12" fillId="0" borderId="38" xfId="1841" applyFont="1" applyBorder="1" applyAlignment="1">
      <alignment horizontal="center" vertical="center"/>
    </xf>
    <xf numFmtId="0" fontId="12" fillId="0" borderId="39" xfId="1841" applyFont="1" applyBorder="1" applyAlignment="1">
      <alignment horizontal="center" vertical="center"/>
    </xf>
    <xf numFmtId="0" fontId="96" fillId="0" borderId="39" xfId="1841" applyFont="1" applyBorder="1" applyAlignment="1">
      <alignment horizontal="left" vertical="center"/>
    </xf>
    <xf numFmtId="0" fontId="12" fillId="0" borderId="39" xfId="1841" applyFont="1" applyBorder="1" applyAlignment="1">
      <alignment horizontal="left" vertical="center"/>
    </xf>
    <xf numFmtId="0" fontId="97" fillId="0" borderId="39" xfId="1841" applyFont="1" applyBorder="1" applyAlignment="1">
      <alignment horizontal="left" vertical="center"/>
    </xf>
    <xf numFmtId="0" fontId="85" fillId="0" borderId="66" xfId="1841" applyFont="1" applyBorder="1" applyAlignment="1" applyProtection="1">
      <alignment horizontal="center" vertical="center"/>
      <protection hidden="1"/>
    </xf>
    <xf numFmtId="0" fontId="12" fillId="0" borderId="67" xfId="1841" applyFont="1" applyBorder="1" applyAlignment="1" applyProtection="1">
      <alignment horizontal="center" vertical="center"/>
      <protection hidden="1"/>
    </xf>
    <xf numFmtId="0" fontId="98" fillId="0" borderId="0" xfId="1841" applyFont="1" applyAlignment="1">
      <alignment horizontal="left" vertical="center"/>
    </xf>
    <xf numFmtId="0" fontId="28" fillId="0" borderId="0" xfId="1841" applyFont="1" applyAlignment="1">
      <alignment horizontal="centerContinuous" vertical="center"/>
    </xf>
    <xf numFmtId="0" fontId="29" fillId="0" borderId="0" xfId="1841" applyFont="1" applyAlignment="1" applyProtection="1">
      <alignment horizontal="center" vertical="center"/>
      <protection hidden="1"/>
    </xf>
    <xf numFmtId="0" fontId="89" fillId="17" borderId="11" xfId="1841" applyFont="1" applyFill="1" applyBorder="1" applyAlignment="1" applyProtection="1">
      <alignment horizontal="center" vertical="center"/>
      <protection hidden="1"/>
    </xf>
    <xf numFmtId="0" fontId="100" fillId="0" borderId="0" xfId="1841" applyFont="1" applyAlignment="1" applyProtection="1">
      <alignment horizontal="center" vertical="center"/>
      <protection hidden="1"/>
    </xf>
    <xf numFmtId="0" fontId="91" fillId="0" borderId="68" xfId="1841" applyFont="1" applyBorder="1" applyAlignment="1" applyProtection="1">
      <alignment horizontal="center" vertical="center"/>
      <protection hidden="1"/>
    </xf>
    <xf numFmtId="0" fontId="91" fillId="0" borderId="69" xfId="1841" applyFont="1" applyBorder="1" applyAlignment="1" applyProtection="1">
      <alignment horizontal="center" vertical="center"/>
      <protection hidden="1"/>
    </xf>
    <xf numFmtId="0" fontId="91" fillId="0" borderId="40" xfId="1841" applyFont="1" applyBorder="1" applyAlignment="1" applyProtection="1">
      <alignment horizontal="center" vertical="center"/>
      <protection hidden="1"/>
    </xf>
    <xf numFmtId="0" fontId="91" fillId="0" borderId="0" xfId="1841" applyFont="1" applyAlignment="1" applyProtection="1">
      <alignment horizontal="center" vertical="center"/>
      <protection hidden="1"/>
    </xf>
    <xf numFmtId="0" fontId="91" fillId="0" borderId="61" xfId="1841" applyFont="1" applyBorder="1" applyAlignment="1" applyProtection="1">
      <alignment horizontal="center" vertical="center"/>
      <protection hidden="1"/>
    </xf>
    <xf numFmtId="0" fontId="102" fillId="0" borderId="39" xfId="1841" applyFont="1" applyBorder="1" applyAlignment="1" applyProtection="1">
      <alignment horizontal="left" vertical="center"/>
      <protection locked="0"/>
    </xf>
    <xf numFmtId="0" fontId="103" fillId="0" borderId="39" xfId="1841" applyFont="1" applyBorder="1" applyAlignment="1">
      <alignment horizontal="left" vertical="center"/>
    </xf>
    <xf numFmtId="0" fontId="104" fillId="0" borderId="39" xfId="1627" applyFont="1" applyFill="1" applyBorder="1" applyAlignment="1" applyProtection="1">
      <alignment horizontal="left" vertical="center"/>
    </xf>
    <xf numFmtId="0" fontId="104" fillId="0" borderId="39" xfId="1627" applyFont="1" applyFill="1" applyBorder="1" applyAlignment="1" applyProtection="1">
      <alignment horizontal="center" vertical="center"/>
    </xf>
    <xf numFmtId="0" fontId="99" fillId="0" borderId="0" xfId="1841" applyFont="1" applyAlignment="1" applyProtection="1">
      <alignment vertical="center"/>
      <protection hidden="1"/>
    </xf>
    <xf numFmtId="0" fontId="99" fillId="0" borderId="0" xfId="1841" applyFont="1" applyAlignment="1" applyProtection="1">
      <alignment horizontal="right" vertical="center"/>
      <protection hidden="1"/>
    </xf>
    <xf numFmtId="0" fontId="85" fillId="0" borderId="0" xfId="1841" applyFont="1" applyAlignment="1">
      <alignment horizontal="center" vertical="center"/>
    </xf>
    <xf numFmtId="14" fontId="12" fillId="0" borderId="0" xfId="1841" applyNumberFormat="1" applyFont="1" applyAlignment="1">
      <alignment horizontal="center" vertical="center"/>
    </xf>
    <xf numFmtId="0" fontId="12" fillId="0" borderId="33" xfId="1841" applyFont="1" applyBorder="1" applyAlignment="1" applyProtection="1">
      <alignment horizontal="center" vertical="center"/>
      <protection hidden="1"/>
    </xf>
    <xf numFmtId="0" fontId="12" fillId="0" borderId="34" xfId="1841" applyFont="1" applyBorder="1" applyAlignment="1" applyProtection="1">
      <alignment horizontal="center" vertical="center"/>
      <protection hidden="1"/>
    </xf>
    <xf numFmtId="0" fontId="12" fillId="0" borderId="34" xfId="1841" applyFont="1" applyBorder="1" applyAlignment="1" applyProtection="1">
      <alignment vertical="center"/>
      <protection hidden="1"/>
    </xf>
    <xf numFmtId="0" fontId="29" fillId="0" borderId="34" xfId="1841" applyFont="1" applyBorder="1" applyAlignment="1" applyProtection="1">
      <alignment horizontal="center" vertical="center"/>
      <protection hidden="1"/>
    </xf>
    <xf numFmtId="0" fontId="91" fillId="0" borderId="62" xfId="1841" applyFont="1" applyBorder="1" applyAlignment="1" applyProtection="1">
      <alignment horizontal="center" vertical="center"/>
      <protection hidden="1"/>
    </xf>
    <xf numFmtId="0" fontId="98" fillId="0" borderId="59" xfId="1841" applyFont="1" applyBorder="1" applyAlignment="1" applyProtection="1">
      <alignment horizontal="center" vertical="center"/>
      <protection hidden="1"/>
    </xf>
    <xf numFmtId="0" fontId="98" fillId="0" borderId="62" xfId="1841" applyFont="1" applyBorder="1" applyAlignment="1" applyProtection="1">
      <alignment horizontal="center" vertical="center"/>
      <protection hidden="1"/>
    </xf>
    <xf numFmtId="0" fontId="12" fillId="18" borderId="59" xfId="1841" applyFont="1" applyFill="1" applyBorder="1" applyAlignment="1" applyProtection="1">
      <alignment horizontal="center" vertical="center"/>
      <protection hidden="1"/>
    </xf>
    <xf numFmtId="0" fontId="12" fillId="18" borderId="62" xfId="1841" applyFont="1" applyFill="1" applyBorder="1" applyAlignment="1" applyProtection="1">
      <alignment horizontal="center" vertical="center"/>
      <protection hidden="1"/>
    </xf>
    <xf numFmtId="0" fontId="105" fillId="0" borderId="39" xfId="1841" applyFont="1" applyBorder="1" applyAlignment="1" applyProtection="1">
      <alignment horizontal="right" vertical="center"/>
      <protection hidden="1"/>
    </xf>
    <xf numFmtId="0" fontId="105" fillId="0" borderId="40" xfId="1841" applyFont="1" applyBorder="1" applyAlignment="1" applyProtection="1">
      <alignment horizontal="right" vertical="center"/>
      <protection hidden="1"/>
    </xf>
    <xf numFmtId="0" fontId="86" fillId="0" borderId="0" xfId="1841" quotePrefix="1" applyFont="1" applyAlignment="1" applyProtection="1">
      <alignment horizontal="left" vertical="center"/>
      <protection hidden="1"/>
    </xf>
    <xf numFmtId="0" fontId="80" fillId="0" borderId="0" xfId="0" quotePrefix="1" applyFont="1" applyAlignment="1">
      <alignment horizontal="left" indent="6"/>
    </xf>
    <xf numFmtId="0" fontId="17" fillId="0" borderId="6" xfId="1848" quotePrefix="1" applyFont="1" applyBorder="1" applyAlignment="1">
      <alignment horizontal="center"/>
    </xf>
    <xf numFmtId="0" fontId="15" fillId="0" borderId="15" xfId="1845" quotePrefix="1" applyFont="1" applyBorder="1" applyAlignment="1" applyProtection="1">
      <alignment horizontal="center"/>
      <protection hidden="1"/>
    </xf>
    <xf numFmtId="14" fontId="7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0" fontId="15" fillId="0" borderId="1" xfId="1768" applyFont="1" applyBorder="1" applyAlignment="1">
      <alignment horizontal="center" wrapText="1"/>
    </xf>
    <xf numFmtId="3" fontId="24" fillId="0" borderId="1" xfId="1855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0" xfId="1856" applyFont="1" applyAlignment="1">
      <alignment horizontal="center"/>
    </xf>
    <xf numFmtId="0" fontId="80" fillId="0" borderId="0" xfId="1856" applyFont="1"/>
    <xf numFmtId="0" fontId="13" fillId="0" borderId="0" xfId="0" applyFont="1"/>
    <xf numFmtId="0" fontId="13" fillId="0" borderId="0" xfId="1856" applyFont="1"/>
    <xf numFmtId="0" fontId="13" fillId="0" borderId="0" xfId="1856" applyFont="1" applyAlignment="1">
      <alignment horizontal="center" vertical="center"/>
    </xf>
    <xf numFmtId="0" fontId="13" fillId="13" borderId="89" xfId="1856" applyFont="1" applyFill="1" applyBorder="1" applyAlignment="1">
      <alignment horizontal="center" vertical="center"/>
    </xf>
    <xf numFmtId="3" fontId="271" fillId="0" borderId="17" xfId="1857" applyNumberFormat="1" applyFont="1" applyBorder="1" applyAlignment="1" applyProtection="1">
      <alignment horizontal="right" vertical="center" wrapText="1"/>
      <protection locked="0"/>
    </xf>
    <xf numFmtId="210" fontId="271" fillId="0" borderId="17" xfId="5" applyNumberFormat="1" applyFont="1" applyFill="1" applyBorder="1" applyAlignment="1" applyProtection="1">
      <alignment horizontal="right" vertical="center" wrapText="1"/>
      <protection locked="0"/>
    </xf>
    <xf numFmtId="3" fontId="271" fillId="0" borderId="17" xfId="1856" applyNumberFormat="1" applyFont="1" applyBorder="1" applyAlignment="1" applyProtection="1">
      <alignment horizontal="right" vertical="center" wrapText="1"/>
      <protection locked="0"/>
    </xf>
    <xf numFmtId="0" fontId="271" fillId="0" borderId="0" xfId="1856" applyFont="1"/>
    <xf numFmtId="210" fontId="271" fillId="0" borderId="0" xfId="1856" applyNumberFormat="1" applyFont="1"/>
    <xf numFmtId="49" fontId="271" fillId="0" borderId="17" xfId="5" applyNumberFormat="1" applyFont="1" applyFill="1" applyBorder="1" applyAlignment="1" applyProtection="1">
      <alignment horizontal="center" vertical="center" wrapText="1"/>
      <protection locked="0"/>
    </xf>
    <xf numFmtId="3" fontId="80" fillId="0" borderId="0" xfId="1856" applyNumberFormat="1" applyFont="1"/>
    <xf numFmtId="49" fontId="80" fillId="0" borderId="0" xfId="1856" applyNumberFormat="1" applyFont="1" applyAlignment="1" applyProtection="1">
      <alignment vertical="center" wrapText="1"/>
      <protection locked="0"/>
    </xf>
    <xf numFmtId="3" fontId="80" fillId="0" borderId="0" xfId="1856" applyNumberFormat="1" applyFont="1" applyAlignment="1" applyProtection="1">
      <alignment horizontal="left" vertical="center" wrapText="1"/>
      <protection locked="0"/>
    </xf>
    <xf numFmtId="0" fontId="80" fillId="0" borderId="0" xfId="5" applyNumberFormat="1" applyFont="1" applyFill="1" applyBorder="1" applyAlignment="1" applyProtection="1">
      <alignment horizontal="center" vertical="center" wrapText="1"/>
      <protection locked="0"/>
    </xf>
    <xf numFmtId="3" fontId="80" fillId="0" borderId="0" xfId="1856" applyNumberFormat="1" applyFont="1" applyAlignment="1" applyProtection="1">
      <alignment horizontal="right" vertical="center" wrapText="1"/>
      <protection locked="0"/>
    </xf>
    <xf numFmtId="210" fontId="13" fillId="0" borderId="0" xfId="5" applyNumberFormat="1" applyFont="1" applyFill="1" applyBorder="1" applyAlignment="1" applyProtection="1">
      <alignment horizontal="right" vertical="center"/>
      <protection locked="0"/>
    </xf>
    <xf numFmtId="210" fontId="80" fillId="0" borderId="0" xfId="5" applyNumberFormat="1" applyFont="1" applyFill="1" applyBorder="1" applyAlignment="1" applyProtection="1">
      <alignment horizontal="right" vertical="center" wrapText="1"/>
      <protection locked="0"/>
    </xf>
    <xf numFmtId="49" fontId="13" fillId="0" borderId="0" xfId="1768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80" fillId="0" borderId="0" xfId="5" applyNumberFormat="1" applyFont="1" applyFill="1" applyAlignment="1">
      <alignment horizontal="center"/>
    </xf>
    <xf numFmtId="0" fontId="80" fillId="0" borderId="0" xfId="0" applyFont="1" applyAlignment="1">
      <alignment horizontal="center"/>
    </xf>
    <xf numFmtId="49" fontId="80" fillId="0" borderId="0" xfId="1856" applyNumberFormat="1" applyFont="1"/>
    <xf numFmtId="49" fontId="13" fillId="0" borderId="0" xfId="1856" applyNumberFormat="1" applyFont="1" applyAlignment="1">
      <alignment horizontal="center"/>
    </xf>
    <xf numFmtId="0" fontId="13" fillId="2" borderId="0" xfId="1856" applyFont="1" applyFill="1"/>
    <xf numFmtId="49" fontId="13" fillId="2" borderId="0" xfId="1856" applyNumberFormat="1" applyFont="1" applyFill="1" applyAlignment="1">
      <alignment horizontal="center"/>
    </xf>
    <xf numFmtId="0" fontId="13" fillId="2" borderId="0" xfId="1856" applyFont="1" applyFill="1" applyAlignment="1">
      <alignment horizontal="center"/>
    </xf>
    <xf numFmtId="0" fontId="80" fillId="2" borderId="0" xfId="5" applyNumberFormat="1" applyFont="1" applyFill="1" applyAlignment="1">
      <alignment horizontal="center"/>
    </xf>
    <xf numFmtId="210" fontId="80" fillId="2" borderId="0" xfId="5" applyNumberFormat="1" applyFont="1" applyFill="1" applyBorder="1" applyAlignment="1" applyProtection="1">
      <alignment horizontal="right" vertical="center" wrapText="1"/>
      <protection locked="0"/>
    </xf>
    <xf numFmtId="0" fontId="80" fillId="2" borderId="0" xfId="1856" applyFont="1" applyFill="1"/>
    <xf numFmtId="49" fontId="80" fillId="12" borderId="1" xfId="1857" applyNumberFormat="1" applyFont="1" applyFill="1" applyBorder="1" applyAlignment="1" applyProtection="1">
      <alignment vertical="center" wrapText="1"/>
      <protection locked="0"/>
    </xf>
    <xf numFmtId="3" fontId="13" fillId="12" borderId="1" xfId="1857" applyNumberFormat="1" applyFont="1" applyFill="1" applyBorder="1" applyAlignment="1" applyProtection="1">
      <alignment horizontal="center" vertical="center" wrapText="1"/>
      <protection locked="0"/>
    </xf>
    <xf numFmtId="3" fontId="80" fillId="12" borderId="1" xfId="1857" applyNumberFormat="1" applyFont="1" applyFill="1" applyBorder="1" applyAlignment="1" applyProtection="1">
      <alignment horizontal="left" vertical="center" wrapText="1"/>
      <protection locked="0"/>
    </xf>
    <xf numFmtId="0" fontId="80" fillId="12" borderId="1" xfId="5" applyNumberFormat="1" applyFont="1" applyFill="1" applyBorder="1" applyAlignment="1" applyProtection="1">
      <alignment horizontal="center" vertical="center" wrapText="1"/>
      <protection locked="0"/>
    </xf>
    <xf numFmtId="3" fontId="13" fillId="12" borderId="1" xfId="1857" applyNumberFormat="1" applyFont="1" applyFill="1" applyBorder="1" applyAlignment="1" applyProtection="1">
      <alignment horizontal="right" vertical="center" wrapText="1"/>
      <protection locked="0"/>
    </xf>
    <xf numFmtId="49" fontId="80" fillId="3" borderId="17" xfId="1857" applyNumberFormat="1" applyFont="1" applyFill="1" applyBorder="1" applyAlignment="1" applyProtection="1">
      <alignment vertical="center" wrapText="1"/>
      <protection locked="0"/>
    </xf>
    <xf numFmtId="3" fontId="80" fillId="3" borderId="17" xfId="1857" applyNumberFormat="1" applyFont="1" applyFill="1" applyBorder="1" applyAlignment="1" applyProtection="1">
      <alignment horizontal="left" vertical="center" wrapText="1"/>
      <protection locked="0"/>
    </xf>
    <xf numFmtId="0" fontId="80" fillId="3" borderId="17" xfId="5" applyNumberFormat="1" applyFont="1" applyFill="1" applyBorder="1" applyAlignment="1" applyProtection="1">
      <alignment horizontal="center" vertical="center" wrapText="1"/>
      <protection locked="0"/>
    </xf>
    <xf numFmtId="3" fontId="80" fillId="3" borderId="17" xfId="1857" applyNumberFormat="1" applyFont="1" applyFill="1" applyBorder="1" applyAlignment="1" applyProtection="1">
      <alignment horizontal="right" vertical="center" wrapText="1"/>
      <protection locked="0"/>
    </xf>
    <xf numFmtId="210" fontId="80" fillId="3" borderId="17" xfId="5" applyNumberFormat="1" applyFont="1" applyFill="1" applyBorder="1" applyAlignment="1" applyProtection="1">
      <alignment horizontal="right" vertical="center" wrapText="1"/>
      <protection locked="0"/>
    </xf>
    <xf numFmtId="3" fontId="80" fillId="3" borderId="17" xfId="1856" applyNumberFormat="1" applyFont="1" applyFill="1" applyBorder="1" applyAlignment="1" applyProtection="1">
      <alignment horizontal="right" vertical="center" wrapText="1"/>
      <protection locked="0"/>
    </xf>
    <xf numFmtId="49" fontId="80" fillId="3" borderId="91" xfId="1857" applyNumberFormat="1" applyFont="1" applyFill="1" applyBorder="1" applyAlignment="1" applyProtection="1">
      <alignment vertical="center" wrapText="1"/>
      <protection locked="0"/>
    </xf>
    <xf numFmtId="210" fontId="80" fillId="0" borderId="0" xfId="1856" applyNumberFormat="1" applyFont="1"/>
    <xf numFmtId="0" fontId="80" fillId="0" borderId="0" xfId="1856" quotePrefix="1" applyFont="1"/>
    <xf numFmtId="14" fontId="270" fillId="0" borderId="15" xfId="1845" applyNumberFormat="1" applyFont="1" applyBorder="1" applyAlignment="1" applyProtection="1">
      <alignment horizontal="center"/>
      <protection hidden="1"/>
    </xf>
    <xf numFmtId="14" fontId="270" fillId="0" borderId="15" xfId="1845" applyNumberFormat="1" applyFont="1" applyBorder="1" applyProtection="1">
      <protection hidden="1"/>
    </xf>
    <xf numFmtId="14" fontId="10" fillId="0" borderId="17" xfId="0" applyNumberFormat="1" applyFont="1" applyBorder="1" applyAlignment="1">
      <alignment horizontal="center"/>
    </xf>
    <xf numFmtId="169" fontId="58" fillId="54" borderId="16" xfId="22" applyNumberFormat="1" applyFont="1" applyFill="1" applyBorder="1"/>
    <xf numFmtId="169" fontId="58" fillId="54" borderId="16" xfId="22" applyNumberFormat="1" applyFont="1" applyFill="1" applyBorder="1" applyAlignment="1">
      <alignment horizontal="left"/>
    </xf>
    <xf numFmtId="0" fontId="14" fillId="54" borderId="0" xfId="1335" applyNumberFormat="1" applyFont="1" applyFill="1" applyAlignment="1">
      <alignment horizontal="center"/>
    </xf>
    <xf numFmtId="3" fontId="271" fillId="0" borderId="17" xfId="1857" applyNumberFormat="1" applyFont="1" applyBorder="1" applyAlignment="1" applyProtection="1">
      <alignment horizontal="left" vertical="center"/>
      <protection locked="0"/>
    </xf>
    <xf numFmtId="49" fontId="271" fillId="0" borderId="17" xfId="1857" quotePrefix="1" applyNumberFormat="1" applyFont="1" applyBorder="1" applyAlignment="1" applyProtection="1">
      <alignment horizontal="center" vertical="center" wrapText="1"/>
      <protection locked="0"/>
    </xf>
    <xf numFmtId="49" fontId="271" fillId="0" borderId="17" xfId="1857" quotePrefix="1" applyNumberFormat="1" applyFont="1" applyBorder="1" applyAlignment="1" applyProtection="1">
      <alignment vertical="center"/>
      <protection locked="0"/>
    </xf>
    <xf numFmtId="169" fontId="58" fillId="0" borderId="16" xfId="5" applyFont="1" applyBorder="1" applyAlignment="1" applyProtection="1">
      <alignment vertical="center"/>
    </xf>
    <xf numFmtId="210" fontId="58" fillId="0" borderId="17" xfId="5" applyNumberFormat="1" applyFont="1" applyFill="1" applyBorder="1" applyAlignment="1"/>
    <xf numFmtId="210" fontId="58" fillId="54" borderId="16" xfId="5" applyNumberFormat="1" applyFont="1" applyFill="1" applyBorder="1" applyAlignment="1"/>
    <xf numFmtId="210" fontId="58" fillId="0" borderId="0" xfId="5" applyNumberFormat="1" applyFont="1" applyFill="1" applyAlignment="1"/>
    <xf numFmtId="210" fontId="58" fillId="2" borderId="0" xfId="5" applyNumberFormat="1" applyFont="1" applyFill="1" applyAlignment="1"/>
    <xf numFmtId="169" fontId="58" fillId="0" borderId="44" xfId="5" applyFont="1" applyBorder="1" applyAlignment="1" applyProtection="1">
      <alignment vertical="center"/>
    </xf>
    <xf numFmtId="210" fontId="58" fillId="0" borderId="91" xfId="5" applyNumberFormat="1" applyFont="1" applyFill="1" applyBorder="1" applyAlignment="1"/>
    <xf numFmtId="0" fontId="66" fillId="52" borderId="97" xfId="22" applyFont="1" applyFill="1" applyBorder="1" applyAlignment="1">
      <alignment horizontal="center"/>
    </xf>
    <xf numFmtId="0" fontId="66" fillId="52" borderId="96" xfId="22" applyFont="1" applyFill="1" applyBorder="1" applyAlignment="1">
      <alignment horizontal="center"/>
    </xf>
    <xf numFmtId="0" fontId="66" fillId="52" borderId="97" xfId="22" applyFont="1" applyFill="1" applyBorder="1"/>
    <xf numFmtId="169" fontId="66" fillId="52" borderId="97" xfId="1335" applyFont="1" applyFill="1" applyBorder="1"/>
    <xf numFmtId="287" fontId="66" fillId="52" borderId="97" xfId="5" applyNumberFormat="1" applyFont="1" applyFill="1" applyBorder="1"/>
    <xf numFmtId="169" fontId="66" fillId="52" borderId="98" xfId="1335" applyFont="1" applyFill="1" applyBorder="1"/>
    <xf numFmtId="0" fontId="44" fillId="0" borderId="0" xfId="22" applyFont="1"/>
    <xf numFmtId="0" fontId="44" fillId="0" borderId="0" xfId="22" applyFont="1" applyAlignment="1">
      <alignment horizontal="left"/>
    </xf>
    <xf numFmtId="210" fontId="44" fillId="0" borderId="0" xfId="5" applyNumberFormat="1" applyFont="1" applyFill="1" applyBorder="1"/>
    <xf numFmtId="0" fontId="44" fillId="0" borderId="0" xfId="1335" applyNumberFormat="1" applyFont="1" applyFill="1" applyAlignment="1">
      <alignment horizontal="center"/>
    </xf>
    <xf numFmtId="210" fontId="44" fillId="2" borderId="0" xfId="5" applyNumberFormat="1" applyFont="1" applyFill="1" applyBorder="1"/>
    <xf numFmtId="0" fontId="77" fillId="0" borderId="0" xfId="1765" applyFont="1" applyAlignment="1">
      <alignment horizontal="center"/>
    </xf>
    <xf numFmtId="210" fontId="10" fillId="0" borderId="90" xfId="5" applyNumberFormat="1" applyFont="1" applyBorder="1" applyAlignment="1">
      <alignment horizontal="center"/>
    </xf>
    <xf numFmtId="0" fontId="41" fillId="0" borderId="17" xfId="1846" applyFont="1" applyBorder="1"/>
    <xf numFmtId="14" fontId="33" fillId="0" borderId="0" xfId="1845" applyNumberFormat="1" applyFont="1" applyProtection="1">
      <protection hidden="1"/>
    </xf>
    <xf numFmtId="0" fontId="7" fillId="0" borderId="0" xfId="1845" applyFont="1" applyAlignment="1">
      <alignment horizontal="center"/>
    </xf>
    <xf numFmtId="210" fontId="15" fillId="0" borderId="90" xfId="1845" applyNumberFormat="1" applyFont="1" applyBorder="1" applyAlignment="1" applyProtection="1">
      <alignment horizontal="center"/>
      <protection hidden="1"/>
    </xf>
    <xf numFmtId="210" fontId="15" fillId="0" borderId="17" xfId="1768" applyNumberFormat="1" applyFont="1" applyBorder="1"/>
    <xf numFmtId="0" fontId="7" fillId="0" borderId="0" xfId="1768" applyFont="1" applyAlignment="1">
      <alignment horizontal="center"/>
    </xf>
    <xf numFmtId="210" fontId="15" fillId="53" borderId="37" xfId="1845" applyNumberFormat="1" applyFont="1" applyFill="1" applyBorder="1" applyProtection="1">
      <protection hidden="1"/>
    </xf>
    <xf numFmtId="0" fontId="60" fillId="0" borderId="0" xfId="0" applyFont="1"/>
    <xf numFmtId="0" fontId="84" fillId="0" borderId="15" xfId="1845" quotePrefix="1" applyFont="1" applyBorder="1" applyAlignment="1">
      <alignment horizontal="center"/>
    </xf>
    <xf numFmtId="210" fontId="7" fillId="0" borderId="15" xfId="5" applyNumberFormat="1" applyFont="1" applyFill="1" applyBorder="1" applyAlignment="1" applyProtection="1">
      <alignment horizontal="center"/>
      <protection hidden="1"/>
    </xf>
    <xf numFmtId="3" fontId="37" fillId="53" borderId="1" xfId="1855" applyNumberFormat="1" applyFont="1" applyFill="1" applyBorder="1" applyAlignment="1">
      <alignment horizontal="center"/>
    </xf>
    <xf numFmtId="210" fontId="10" fillId="0" borderId="0" xfId="5" applyNumberFormat="1" applyFont="1" applyFill="1"/>
    <xf numFmtId="210" fontId="55" fillId="0" borderId="0" xfId="5" applyNumberFormat="1" applyFont="1"/>
    <xf numFmtId="210" fontId="7" fillId="0" borderId="0" xfId="5" applyNumberFormat="1" applyFont="1" applyFill="1"/>
    <xf numFmtId="210" fontId="15" fillId="0" borderId="0" xfId="5" applyNumberFormat="1" applyFont="1" applyFill="1"/>
    <xf numFmtId="14" fontId="10" fillId="0" borderId="90" xfId="5" applyNumberFormat="1" applyFont="1" applyBorder="1" applyAlignment="1">
      <alignment horizontal="center"/>
    </xf>
    <xf numFmtId="210" fontId="10" fillId="0" borderId="90" xfId="5" applyNumberFormat="1" applyFont="1" applyBorder="1" applyAlignment="1">
      <alignment horizontal="left" wrapText="1"/>
    </xf>
    <xf numFmtId="0" fontId="10" fillId="0" borderId="90" xfId="5" applyNumberFormat="1" applyFont="1" applyBorder="1" applyAlignment="1">
      <alignment horizontal="center"/>
    </xf>
    <xf numFmtId="284" fontId="36" fillId="0" borderId="90" xfId="0" applyNumberFormat="1" applyFont="1" applyBorder="1" applyAlignment="1">
      <alignment horizontal="center"/>
    </xf>
    <xf numFmtId="14" fontId="10" fillId="0" borderId="17" xfId="5" applyNumberFormat="1" applyFont="1" applyBorder="1" applyAlignment="1">
      <alignment horizontal="center"/>
    </xf>
    <xf numFmtId="210" fontId="10" fillId="0" borderId="17" xfId="5" applyNumberFormat="1" applyFont="1" applyBorder="1" applyAlignment="1">
      <alignment horizontal="left" wrapText="1"/>
    </xf>
    <xf numFmtId="0" fontId="10" fillId="0" borderId="17" xfId="5" applyNumberFormat="1" applyFont="1" applyBorder="1" applyAlignment="1">
      <alignment horizontal="center"/>
    </xf>
    <xf numFmtId="0" fontId="84" fillId="0" borderId="0" xfId="0" applyFont="1"/>
    <xf numFmtId="0" fontId="276" fillId="0" borderId="15" xfId="1845" applyFont="1" applyBorder="1" applyAlignment="1">
      <alignment horizontal="center" wrapText="1"/>
    </xf>
    <xf numFmtId="0" fontId="71" fillId="0" borderId="0" xfId="1768" applyFont="1"/>
    <xf numFmtId="0" fontId="71" fillId="0" borderId="0" xfId="0" applyFont="1" applyAlignment="1">
      <alignment horizontal="center"/>
    </xf>
    <xf numFmtId="0" fontId="71" fillId="0" borderId="0" xfId="0" applyFont="1"/>
    <xf numFmtId="14" fontId="277" fillId="0" borderId="0" xfId="1845" applyNumberFormat="1" applyFont="1" applyProtection="1">
      <protection hidden="1"/>
    </xf>
    <xf numFmtId="3" fontId="25" fillId="0" borderId="89" xfId="1768" applyNumberFormat="1" applyFont="1" applyBorder="1" applyAlignment="1">
      <alignment horizontal="center"/>
    </xf>
    <xf numFmtId="0" fontId="7" fillId="0" borderId="0" xfId="1845" applyFont="1" applyAlignment="1">
      <alignment horizontal="center" vertical="center"/>
    </xf>
    <xf numFmtId="49" fontId="80" fillId="3" borderId="16" xfId="1857" applyNumberFormat="1" applyFont="1" applyFill="1" applyBorder="1" applyAlignment="1" applyProtection="1">
      <alignment vertical="center" wrapText="1"/>
      <protection locked="0"/>
    </xf>
    <xf numFmtId="3" fontId="80" fillId="3" borderId="16" xfId="1857" applyNumberFormat="1" applyFont="1" applyFill="1" applyBorder="1" applyAlignment="1" applyProtection="1">
      <alignment horizontal="left" vertical="center" wrapText="1"/>
      <protection locked="0"/>
    </xf>
    <xf numFmtId="0" fontId="80" fillId="3" borderId="16" xfId="5" applyNumberFormat="1" applyFont="1" applyFill="1" applyBorder="1" applyAlignment="1" applyProtection="1">
      <alignment horizontal="center" vertical="center" wrapText="1"/>
      <protection locked="0"/>
    </xf>
    <xf numFmtId="3" fontId="80" fillId="3" borderId="16" xfId="1857" applyNumberFormat="1" applyFont="1" applyFill="1" applyBorder="1" applyAlignment="1" applyProtection="1">
      <alignment horizontal="right" vertical="center" wrapText="1"/>
      <protection locked="0"/>
    </xf>
    <xf numFmtId="210" fontId="80" fillId="3" borderId="16" xfId="5" applyNumberFormat="1" applyFont="1" applyFill="1" applyBorder="1" applyAlignment="1" applyProtection="1">
      <alignment horizontal="right" vertical="center" wrapText="1"/>
      <protection locked="0"/>
    </xf>
    <xf numFmtId="3" fontId="80" fillId="3" borderId="16" xfId="1856" applyNumberFormat="1" applyFont="1" applyFill="1" applyBorder="1" applyAlignment="1" applyProtection="1">
      <alignment horizontal="right" vertical="center" wrapText="1"/>
      <protection locked="0"/>
    </xf>
    <xf numFmtId="0" fontId="80" fillId="0" borderId="107" xfId="1856" applyFont="1" applyBorder="1"/>
    <xf numFmtId="49" fontId="13" fillId="0" borderId="106" xfId="0" applyNumberFormat="1" applyFont="1" applyBorder="1"/>
    <xf numFmtId="0" fontId="80" fillId="0" borderId="106" xfId="1857" applyFont="1" applyBorder="1"/>
    <xf numFmtId="3" fontId="80" fillId="3" borderId="106" xfId="1857" applyNumberFormat="1" applyFont="1" applyFill="1" applyBorder="1" applyAlignment="1" applyProtection="1">
      <alignment horizontal="left" vertical="center" wrapText="1"/>
      <protection locked="0"/>
    </xf>
    <xf numFmtId="0" fontId="80" fillId="3" borderId="106" xfId="5" applyNumberFormat="1" applyFont="1" applyFill="1" applyBorder="1" applyAlignment="1" applyProtection="1">
      <alignment horizontal="center" vertical="center" wrapText="1"/>
      <protection locked="0"/>
    </xf>
    <xf numFmtId="210" fontId="13" fillId="3" borderId="106" xfId="5" applyNumberFormat="1" applyFont="1" applyFill="1" applyBorder="1" applyAlignment="1" applyProtection="1">
      <alignment horizontal="left" vertical="center" wrapText="1"/>
      <protection locked="0"/>
    </xf>
    <xf numFmtId="0" fontId="279" fillId="6" borderId="0" xfId="1703" applyFont="1" applyFill="1"/>
    <xf numFmtId="210" fontId="279" fillId="6" borderId="0" xfId="1233" applyNumberFormat="1" applyFont="1" applyFill="1"/>
    <xf numFmtId="0" fontId="282" fillId="55" borderId="99" xfId="1703" applyFont="1" applyFill="1" applyBorder="1" applyAlignment="1">
      <alignment vertical="center"/>
    </xf>
    <xf numFmtId="0" fontId="283" fillId="6" borderId="0" xfId="1703" applyFont="1" applyFill="1"/>
    <xf numFmtId="210" fontId="283" fillId="6" borderId="0" xfId="1233" applyNumberFormat="1" applyFont="1" applyFill="1"/>
    <xf numFmtId="49" fontId="282" fillId="6" borderId="103" xfId="1703" applyNumberFormat="1" applyFont="1" applyFill="1" applyBorder="1" applyAlignment="1" applyProtection="1">
      <alignment horizontal="center" vertical="center" wrapText="1"/>
      <protection hidden="1"/>
    </xf>
    <xf numFmtId="49" fontId="282" fillId="6" borderId="103" xfId="1703" applyNumberFormat="1" applyFont="1" applyFill="1" applyBorder="1" applyAlignment="1" applyProtection="1">
      <alignment horizontal="left" vertical="center" wrapText="1"/>
      <protection hidden="1"/>
    </xf>
    <xf numFmtId="0" fontId="282" fillId="6" borderId="103" xfId="1703" applyFont="1" applyFill="1" applyBorder="1" applyProtection="1">
      <protection hidden="1"/>
    </xf>
    <xf numFmtId="0" fontId="282" fillId="6" borderId="0" xfId="1703" applyFont="1" applyFill="1"/>
    <xf numFmtId="210" fontId="282" fillId="6" borderId="0" xfId="1233" applyNumberFormat="1" applyFont="1" applyFill="1"/>
    <xf numFmtId="0" fontId="284" fillId="6" borderId="104" xfId="1703" applyFont="1" applyFill="1" applyBorder="1" applyAlignment="1" applyProtection="1">
      <alignment horizontal="center" vertical="center" wrapText="1"/>
      <protection hidden="1"/>
    </xf>
    <xf numFmtId="0" fontId="284" fillId="6" borderId="104" xfId="1703" applyFont="1" applyFill="1" applyBorder="1" applyAlignment="1" applyProtection="1">
      <alignment horizontal="left" vertical="center" wrapText="1"/>
      <protection hidden="1"/>
    </xf>
    <xf numFmtId="0" fontId="284" fillId="6" borderId="104" xfId="1703" applyFont="1" applyFill="1" applyBorder="1" applyAlignment="1" applyProtection="1">
      <alignment vertical="center" wrapText="1"/>
      <protection hidden="1"/>
    </xf>
    <xf numFmtId="0" fontId="284" fillId="6" borderId="104" xfId="1703" applyFont="1" applyFill="1" applyBorder="1" applyProtection="1">
      <protection hidden="1"/>
    </xf>
    <xf numFmtId="0" fontId="284" fillId="6" borderId="0" xfId="1703" applyFont="1" applyFill="1"/>
    <xf numFmtId="210" fontId="284" fillId="6" borderId="0" xfId="1233" applyNumberFormat="1" applyFont="1" applyFill="1"/>
    <xf numFmtId="0" fontId="282" fillId="6" borderId="104" xfId="1703" applyFont="1" applyFill="1" applyBorder="1" applyAlignment="1" applyProtection="1">
      <alignment horizontal="center" vertical="center" wrapText="1"/>
      <protection hidden="1"/>
    </xf>
    <xf numFmtId="0" fontId="282" fillId="6" borderId="104" xfId="1703" applyFont="1" applyFill="1" applyBorder="1" applyAlignment="1" applyProtection="1">
      <alignment horizontal="left" vertical="center" wrapText="1"/>
      <protection hidden="1"/>
    </xf>
    <xf numFmtId="0" fontId="282" fillId="6" borderId="104" xfId="1703" applyFont="1" applyFill="1" applyBorder="1" applyProtection="1">
      <protection hidden="1"/>
    </xf>
    <xf numFmtId="0" fontId="284" fillId="6" borderId="104" xfId="1703" applyFont="1" applyFill="1" applyBorder="1" applyAlignment="1" applyProtection="1">
      <alignment horizontal="justify" vertical="center" wrapText="1"/>
      <protection hidden="1"/>
    </xf>
    <xf numFmtId="0" fontId="285" fillId="6" borderId="104" xfId="1703" applyFont="1" applyFill="1" applyBorder="1" applyAlignment="1" applyProtection="1">
      <alignment horizontal="center" vertical="center" wrapText="1"/>
      <protection hidden="1"/>
    </xf>
    <xf numFmtId="0" fontId="285" fillId="6" borderId="104" xfId="1703" applyFont="1" applyFill="1" applyBorder="1" applyAlignment="1" applyProtection="1">
      <alignment horizontal="left" vertical="center" wrapText="1"/>
      <protection hidden="1"/>
    </xf>
    <xf numFmtId="0" fontId="285" fillId="6" borderId="104" xfId="1703" applyFont="1" applyFill="1" applyBorder="1" applyAlignment="1" applyProtection="1">
      <alignment vertical="center" wrapText="1"/>
      <protection hidden="1"/>
    </xf>
    <xf numFmtId="0" fontId="285" fillId="6" borderId="104" xfId="1703" applyFont="1" applyFill="1" applyBorder="1" applyProtection="1">
      <protection hidden="1"/>
    </xf>
    <xf numFmtId="0" fontId="285" fillId="6" borderId="0" xfId="1703" applyFont="1" applyFill="1"/>
    <xf numFmtId="210" fontId="285" fillId="6" borderId="0" xfId="1233" applyNumberFormat="1" applyFont="1" applyFill="1"/>
    <xf numFmtId="0" fontId="285" fillId="6" borderId="104" xfId="1703" applyFont="1" applyFill="1" applyBorder="1" applyAlignment="1" applyProtection="1">
      <alignment horizontal="justify" vertical="center" wrapText="1"/>
      <protection hidden="1"/>
    </xf>
    <xf numFmtId="49" fontId="282" fillId="6" borderId="104" xfId="1703" applyNumberFormat="1" applyFont="1" applyFill="1" applyBorder="1" applyAlignment="1" applyProtection="1">
      <alignment horizontal="center" vertical="center" wrapText="1"/>
      <protection hidden="1"/>
    </xf>
    <xf numFmtId="49" fontId="282" fillId="6" borderId="104" xfId="1703" applyNumberFormat="1" applyFont="1" applyFill="1" applyBorder="1" applyAlignment="1" applyProtection="1">
      <alignment horizontal="left" vertical="center" wrapText="1"/>
      <protection hidden="1"/>
    </xf>
    <xf numFmtId="0" fontId="286" fillId="6" borderId="104" xfId="1703" applyFont="1" applyFill="1" applyBorder="1" applyAlignment="1" applyProtection="1">
      <alignment horizontal="center" vertical="center" wrapText="1"/>
      <protection hidden="1"/>
    </xf>
    <xf numFmtId="0" fontId="286" fillId="6" borderId="104" xfId="1703" applyFont="1" applyFill="1" applyBorder="1" applyAlignment="1" applyProtection="1">
      <alignment horizontal="left" vertical="center" wrapText="1"/>
      <protection hidden="1"/>
    </xf>
    <xf numFmtId="0" fontId="286" fillId="6" borderId="104" xfId="1703" applyFont="1" applyFill="1" applyBorder="1" applyAlignment="1" applyProtection="1">
      <alignment vertical="center" wrapText="1"/>
      <protection hidden="1"/>
    </xf>
    <xf numFmtId="0" fontId="287" fillId="6" borderId="104" xfId="1703" applyFont="1" applyFill="1" applyBorder="1" applyAlignment="1" applyProtection="1">
      <alignment horizontal="center" vertical="center" wrapText="1"/>
      <protection hidden="1"/>
    </xf>
    <xf numFmtId="0" fontId="287" fillId="6" borderId="104" xfId="1703" applyFont="1" applyFill="1" applyBorder="1" applyAlignment="1" applyProtection="1">
      <alignment horizontal="left" vertical="center" wrapText="1"/>
      <protection hidden="1"/>
    </xf>
    <xf numFmtId="0" fontId="282" fillId="6" borderId="105" xfId="1703" applyFont="1" applyFill="1" applyBorder="1" applyAlignment="1" applyProtection="1">
      <alignment horizontal="center" vertical="center" wrapText="1"/>
      <protection hidden="1"/>
    </xf>
    <xf numFmtId="0" fontId="282" fillId="6" borderId="105" xfId="1703" applyFont="1" applyFill="1" applyBorder="1" applyAlignment="1" applyProtection="1">
      <alignment horizontal="left" vertical="center" wrapText="1"/>
      <protection hidden="1"/>
    </xf>
    <xf numFmtId="0" fontId="283" fillId="6" borderId="0" xfId="1703" applyFont="1" applyFill="1" applyAlignment="1">
      <alignment horizontal="left"/>
    </xf>
    <xf numFmtId="0" fontId="14" fillId="0" borderId="92" xfId="1852" applyFont="1" applyBorder="1"/>
    <xf numFmtId="0" fontId="14" fillId="0" borderId="108" xfId="0" applyFont="1" applyBorder="1"/>
    <xf numFmtId="0" fontId="14" fillId="0" borderId="107" xfId="0" applyFont="1" applyBorder="1"/>
    <xf numFmtId="49" fontId="14" fillId="0" borderId="92" xfId="1852" quotePrefix="1" applyNumberFormat="1" applyFont="1" applyBorder="1"/>
    <xf numFmtId="0" fontId="61" fillId="0" borderId="92" xfId="1727" quotePrefix="1" applyFont="1" applyBorder="1" applyAlignment="1">
      <alignment horizontal="left" vertical="center"/>
    </xf>
    <xf numFmtId="0" fontId="44" fillId="0" borderId="22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54" fillId="0" borderId="0" xfId="0" applyFont="1"/>
    <xf numFmtId="210" fontId="290" fillId="0" borderId="111" xfId="5" applyNumberFormat="1" applyFont="1" applyFill="1" applyBorder="1"/>
    <xf numFmtId="210" fontId="290" fillId="0" borderId="112" xfId="5" applyNumberFormat="1" applyFont="1" applyFill="1" applyBorder="1"/>
    <xf numFmtId="210" fontId="290" fillId="0" borderId="46" xfId="5" applyNumberFormat="1" applyFont="1" applyFill="1" applyBorder="1"/>
    <xf numFmtId="210" fontId="290" fillId="0" borderId="47" xfId="5" applyNumberFormat="1" applyFont="1" applyFill="1" applyBorder="1"/>
    <xf numFmtId="0" fontId="291" fillId="0" borderId="110" xfId="0" applyFont="1" applyBorder="1" applyAlignment="1">
      <alignment horizontal="center"/>
    </xf>
    <xf numFmtId="0" fontId="291" fillId="0" borderId="45" xfId="0" applyFont="1" applyBorder="1" applyAlignment="1">
      <alignment horizontal="center"/>
    </xf>
    <xf numFmtId="210" fontId="55" fillId="0" borderId="117" xfId="0" applyNumberFormat="1" applyFont="1" applyBorder="1"/>
    <xf numFmtId="210" fontId="55" fillId="0" borderId="118" xfId="0" applyNumberFormat="1" applyFont="1" applyBorder="1"/>
    <xf numFmtId="0" fontId="55" fillId="53" borderId="107" xfId="0" applyFont="1" applyFill="1" applyBorder="1" applyAlignment="1">
      <alignment horizontal="center"/>
    </xf>
    <xf numFmtId="0" fontId="10" fillId="53" borderId="107" xfId="0" applyFont="1" applyFill="1" applyBorder="1" applyAlignment="1">
      <alignment horizontal="center"/>
    </xf>
    <xf numFmtId="210" fontId="55" fillId="53" borderId="108" xfId="5" applyNumberFormat="1" applyFont="1" applyFill="1" applyBorder="1" applyAlignment="1">
      <alignment horizontal="center"/>
    </xf>
    <xf numFmtId="0" fontId="291" fillId="0" borderId="110" xfId="0" applyFont="1" applyBorder="1" applyAlignment="1">
      <alignment horizontal="center" vertical="center"/>
    </xf>
    <xf numFmtId="210" fontId="290" fillId="0" borderId="111" xfId="5" applyNumberFormat="1" applyFont="1" applyFill="1" applyBorder="1" applyAlignment="1">
      <alignment vertical="center"/>
    </xf>
    <xf numFmtId="210" fontId="290" fillId="0" borderId="112" xfId="5" applyNumberFormat="1" applyFont="1" applyFill="1" applyBorder="1" applyAlignment="1">
      <alignment vertical="center"/>
    </xf>
    <xf numFmtId="0" fontId="291" fillId="0" borderId="45" xfId="0" applyFont="1" applyBorder="1" applyAlignment="1">
      <alignment horizontal="center" vertical="center"/>
    </xf>
    <xf numFmtId="210" fontId="290" fillId="0" borderId="46" xfId="5" applyNumberFormat="1" applyFont="1" applyFill="1" applyBorder="1" applyAlignment="1">
      <alignment vertical="center"/>
    </xf>
    <xf numFmtId="210" fontId="290" fillId="0" borderId="47" xfId="5" applyNumberFormat="1" applyFont="1" applyFill="1" applyBorder="1" applyAlignment="1">
      <alignment vertical="center"/>
    </xf>
    <xf numFmtId="0" fontId="292" fillId="0" borderId="45" xfId="0" applyFont="1" applyBorder="1" applyAlignment="1">
      <alignment horizontal="center" vertical="center"/>
    </xf>
    <xf numFmtId="210" fontId="55" fillId="0" borderId="46" xfId="0" applyNumberFormat="1" applyFont="1" applyBorder="1" applyAlignment="1">
      <alignment vertical="center"/>
    </xf>
    <xf numFmtId="210" fontId="55" fillId="0" borderId="47" xfId="0" applyNumberFormat="1" applyFont="1" applyBorder="1" applyAlignment="1">
      <alignment vertical="center"/>
    </xf>
    <xf numFmtId="0" fontId="292" fillId="0" borderId="116" xfId="0" applyFont="1" applyBorder="1" applyAlignment="1">
      <alignment horizontal="center"/>
    </xf>
    <xf numFmtId="0" fontId="293" fillId="53" borderId="92" xfId="0" applyFont="1" applyFill="1" applyBorder="1" applyAlignment="1">
      <alignment horizontal="center"/>
    </xf>
    <xf numFmtId="0" fontId="10" fillId="0" borderId="17" xfId="0" applyFont="1" applyBorder="1" applyAlignment="1">
      <alignment wrapText="1"/>
    </xf>
    <xf numFmtId="210" fontId="10" fillId="0" borderId="17" xfId="5" applyNumberFormat="1" applyFont="1" applyFill="1" applyBorder="1"/>
    <xf numFmtId="0" fontId="36" fillId="0" borderId="17" xfId="1846" applyFont="1" applyBorder="1"/>
    <xf numFmtId="0" fontId="295" fillId="0" borderId="46" xfId="1846" applyFont="1" applyBorder="1"/>
    <xf numFmtId="0" fontId="42" fillId="0" borderId="46" xfId="1846" applyBorder="1"/>
    <xf numFmtId="0" fontId="13" fillId="5" borderId="46" xfId="1846" applyFont="1" applyFill="1" applyBorder="1" applyAlignment="1">
      <alignment horizontal="center"/>
    </xf>
    <xf numFmtId="285" fontId="42" fillId="0" borderId="46" xfId="1846" applyNumberFormat="1" applyBorder="1"/>
    <xf numFmtId="0" fontId="296" fillId="0" borderId="46" xfId="1848" applyFont="1" applyBorder="1"/>
    <xf numFmtId="0" fontId="10" fillId="0" borderId="46" xfId="1848" applyFont="1" applyBorder="1"/>
    <xf numFmtId="0" fontId="17" fillId="0" borderId="46" xfId="1848" applyFont="1" applyBorder="1"/>
    <xf numFmtId="0" fontId="297" fillId="0" borderId="0" xfId="1848" applyFont="1" applyAlignment="1">
      <alignment horizontal="left"/>
    </xf>
    <xf numFmtId="0" fontId="297" fillId="0" borderId="0" xfId="1848" applyFont="1" applyAlignment="1">
      <alignment horizontal="center"/>
    </xf>
    <xf numFmtId="0" fontId="17" fillId="0" borderId="119" xfId="1668" applyFont="1" applyBorder="1"/>
    <xf numFmtId="0" fontId="298" fillId="0" borderId="119" xfId="1846" applyFont="1" applyBorder="1"/>
    <xf numFmtId="0" fontId="68" fillId="0" borderId="0" xfId="22" applyFont="1" applyAlignment="1">
      <alignment horizontal="center"/>
    </xf>
    <xf numFmtId="3" fontId="15" fillId="0" borderId="0" xfId="0" applyNumberFormat="1" applyFont="1" applyAlignment="1">
      <alignment vertical="center" wrapText="1"/>
    </xf>
    <xf numFmtId="14" fontId="10" fillId="53" borderId="1" xfId="0" applyNumberFormat="1" applyFont="1" applyFill="1" applyBorder="1"/>
    <xf numFmtId="210" fontId="10" fillId="53" borderId="1" xfId="5" applyNumberFormat="1" applyFont="1" applyFill="1" applyBorder="1" applyAlignment="1">
      <alignment horizontal="center"/>
    </xf>
    <xf numFmtId="0" fontId="10" fillId="53" borderId="1" xfId="0" applyFont="1" applyFill="1" applyBorder="1" applyAlignment="1">
      <alignment horizontal="center"/>
    </xf>
    <xf numFmtId="210" fontId="17" fillId="53" borderId="1" xfId="5" applyNumberFormat="1" applyFont="1" applyFill="1" applyBorder="1"/>
    <xf numFmtId="0" fontId="36" fillId="53" borderId="1" xfId="0" applyFont="1" applyFill="1" applyBorder="1"/>
    <xf numFmtId="0" fontId="44" fillId="0" borderId="92" xfId="1852" applyFont="1" applyBorder="1"/>
    <xf numFmtId="210" fontId="44" fillId="6" borderId="106" xfId="5" applyNumberFormat="1" applyFont="1" applyFill="1" applyBorder="1" applyAlignment="1">
      <alignment horizontal="left"/>
    </xf>
    <xf numFmtId="0" fontId="10" fillId="53" borderId="106" xfId="0" applyFont="1" applyFill="1" applyBorder="1" applyAlignment="1">
      <alignment horizontal="center"/>
    </xf>
    <xf numFmtId="0" fontId="302" fillId="0" borderId="0" xfId="0" applyFont="1"/>
    <xf numFmtId="14" fontId="292" fillId="0" borderId="0" xfId="0" applyNumberFormat="1" applyFont="1"/>
    <xf numFmtId="210" fontId="302" fillId="0" borderId="0" xfId="0" applyNumberFormat="1" applyFont="1"/>
    <xf numFmtId="210" fontId="302" fillId="0" borderId="0" xfId="1217" applyNumberFormat="1" applyFont="1" applyFill="1"/>
    <xf numFmtId="0" fontId="292" fillId="0" borderId="0" xfId="0" applyFont="1" applyAlignment="1">
      <alignment horizontal="center"/>
    </xf>
    <xf numFmtId="0" fontId="303" fillId="0" borderId="0" xfId="1849" applyFont="1" applyAlignment="1">
      <alignment horizontal="center"/>
    </xf>
    <xf numFmtId="0" fontId="304" fillId="0" borderId="0" xfId="0" applyFont="1" applyAlignment="1">
      <alignment vertical="top" wrapText="1"/>
    </xf>
    <xf numFmtId="286" fontId="292" fillId="0" borderId="0" xfId="1734" applyNumberFormat="1" applyFont="1"/>
    <xf numFmtId="0" fontId="305" fillId="0" borderId="0" xfId="22" applyFont="1"/>
    <xf numFmtId="38" fontId="306" fillId="0" borderId="0" xfId="1338" applyNumberFormat="1" applyFont="1" applyFill="1" applyBorder="1" applyAlignment="1">
      <alignment horizontal="center"/>
    </xf>
    <xf numFmtId="38" fontId="292" fillId="0" borderId="0" xfId="1338" applyNumberFormat="1" applyFont="1" applyFill="1" applyBorder="1" applyAlignment="1"/>
    <xf numFmtId="210" fontId="292" fillId="0" borderId="0" xfId="1217" applyNumberFormat="1" applyFont="1" applyFill="1" applyBorder="1" applyAlignment="1"/>
    <xf numFmtId="0" fontId="302" fillId="0" borderId="0" xfId="0" applyFont="1" applyAlignment="1">
      <alignment horizontal="center"/>
    </xf>
    <xf numFmtId="38" fontId="292" fillId="0" borderId="0" xfId="1338" applyNumberFormat="1" applyFont="1" applyFill="1" applyBorder="1" applyAlignment="1">
      <alignment horizontal="right"/>
    </xf>
    <xf numFmtId="14" fontId="302" fillId="0" borderId="0" xfId="1845" applyNumberFormat="1" applyFont="1" applyAlignment="1" applyProtection="1">
      <alignment horizontal="center"/>
      <protection hidden="1"/>
    </xf>
    <xf numFmtId="210" fontId="302" fillId="0" borderId="0" xfId="1217" applyNumberFormat="1" applyFont="1" applyFill="1" applyAlignment="1">
      <alignment horizontal="center"/>
    </xf>
    <xf numFmtId="38" fontId="292" fillId="0" borderId="0" xfId="1338" applyNumberFormat="1" applyFont="1" applyFill="1" applyBorder="1" applyAlignment="1">
      <alignment horizontal="center"/>
    </xf>
    <xf numFmtId="210" fontId="292" fillId="0" borderId="0" xfId="1217" applyNumberFormat="1" applyFont="1" applyFill="1" applyBorder="1" applyAlignment="1">
      <alignment horizontal="center"/>
    </xf>
    <xf numFmtId="49" fontId="300" fillId="0" borderId="1" xfId="0" applyNumberFormat="1" applyFont="1" applyBorder="1" applyAlignment="1">
      <alignment horizontal="center" vertical="center" wrapText="1"/>
    </xf>
    <xf numFmtId="210" fontId="307" fillId="0" borderId="0" xfId="0" applyNumberFormat="1" applyFont="1"/>
    <xf numFmtId="0" fontId="307" fillId="0" borderId="0" xfId="0" applyFont="1" applyAlignment="1">
      <alignment horizontal="center" vertical="center"/>
    </xf>
    <xf numFmtId="210" fontId="307" fillId="0" borderId="0" xfId="1217" applyNumberFormat="1" applyFont="1" applyFill="1" applyBorder="1" applyAlignment="1">
      <alignment horizontal="center" vertical="center"/>
    </xf>
    <xf numFmtId="210" fontId="300" fillId="53" borderId="1" xfId="1338" applyNumberFormat="1" applyFont="1" applyFill="1" applyBorder="1" applyAlignment="1">
      <alignment horizontal="center" vertical="center"/>
    </xf>
    <xf numFmtId="1" fontId="300" fillId="53" borderId="1" xfId="1338" applyNumberFormat="1" applyFont="1" applyFill="1" applyBorder="1" applyAlignment="1">
      <alignment horizontal="center" vertical="center"/>
    </xf>
    <xf numFmtId="210" fontId="300" fillId="53" borderId="1" xfId="1217" applyNumberFormat="1" applyFont="1" applyFill="1" applyBorder="1" applyAlignment="1">
      <alignment horizontal="center" vertical="center"/>
    </xf>
    <xf numFmtId="3" fontId="300" fillId="53" borderId="1" xfId="1338" applyNumberFormat="1" applyFont="1" applyFill="1" applyBorder="1" applyAlignment="1">
      <alignment horizontal="center" vertical="center"/>
    </xf>
    <xf numFmtId="0" fontId="300" fillId="0" borderId="0" xfId="1734" applyFont="1"/>
    <xf numFmtId="210" fontId="307" fillId="0" borderId="0" xfId="1217" applyNumberFormat="1" applyFont="1" applyFill="1" applyAlignment="1">
      <alignment horizontal="center" vertical="center"/>
    </xf>
    <xf numFmtId="0" fontId="308" fillId="0" borderId="31" xfId="0" applyFont="1" applyBorder="1" applyAlignment="1">
      <alignment horizontal="center" vertical="top" wrapText="1"/>
    </xf>
    <xf numFmtId="49" fontId="308" fillId="0" borderId="17" xfId="0" applyNumberFormat="1" applyFont="1" applyBorder="1" applyAlignment="1">
      <alignment horizontal="center" vertical="top" wrapText="1"/>
    </xf>
    <xf numFmtId="0" fontId="308" fillId="0" borderId="31" xfId="0" quotePrefix="1" applyFont="1" applyBorder="1" applyAlignment="1">
      <alignment horizontal="center" vertical="center" wrapText="1"/>
    </xf>
    <xf numFmtId="0" fontId="308" fillId="0" borderId="31" xfId="0" applyFont="1" applyBorder="1" applyAlignment="1">
      <alignment vertical="top"/>
    </xf>
    <xf numFmtId="210" fontId="292" fillId="0" borderId="31" xfId="0" applyNumberFormat="1" applyFont="1" applyBorder="1" applyAlignment="1">
      <alignment horizontal="center" vertical="center"/>
    </xf>
    <xf numFmtId="3" fontId="292" fillId="0" borderId="31" xfId="0" applyNumberFormat="1" applyFont="1" applyBorder="1"/>
    <xf numFmtId="210" fontId="292" fillId="0" borderId="0" xfId="0" applyNumberFormat="1" applyFont="1"/>
    <xf numFmtId="0" fontId="292" fillId="0" borderId="0" xfId="0" applyFont="1" applyAlignment="1">
      <alignment horizontal="center" vertical="center"/>
    </xf>
    <xf numFmtId="210" fontId="292" fillId="0" borderId="0" xfId="1217" applyNumberFormat="1" applyFont="1" applyFill="1" applyAlignment="1">
      <alignment horizontal="center" vertical="center"/>
    </xf>
    <xf numFmtId="210" fontId="292" fillId="0" borderId="0" xfId="0" applyNumberFormat="1" applyFont="1" applyAlignment="1">
      <alignment horizontal="center" vertical="center"/>
    </xf>
    <xf numFmtId="0" fontId="304" fillId="0" borderId="17" xfId="0" applyFont="1" applyBorder="1" applyAlignment="1">
      <alignment horizontal="center" vertical="top" wrapText="1"/>
    </xf>
    <xf numFmtId="0" fontId="304" fillId="0" borderId="17" xfId="0" quotePrefix="1" applyFont="1" applyBorder="1" applyAlignment="1">
      <alignment horizontal="center" vertical="top" wrapText="1"/>
    </xf>
    <xf numFmtId="0" fontId="304" fillId="0" borderId="17" xfId="0" applyFont="1" applyBorder="1" applyAlignment="1">
      <alignment vertical="top"/>
    </xf>
    <xf numFmtId="210" fontId="304" fillId="0" borderId="17" xfId="1220" applyNumberFormat="1" applyFont="1" applyFill="1" applyBorder="1"/>
    <xf numFmtId="0" fontId="309" fillId="0" borderId="0" xfId="0" applyFont="1"/>
    <xf numFmtId="210" fontId="309" fillId="0" borderId="0" xfId="0" applyNumberFormat="1" applyFont="1"/>
    <xf numFmtId="210" fontId="309" fillId="0" borderId="0" xfId="1217" applyNumberFormat="1" applyFont="1" applyFill="1"/>
    <xf numFmtId="0" fontId="310" fillId="0" borderId="0" xfId="0" applyFont="1"/>
    <xf numFmtId="210" fontId="310" fillId="0" borderId="0" xfId="1217" applyNumberFormat="1" applyFont="1" applyFill="1"/>
    <xf numFmtId="0" fontId="308" fillId="0" borderId="17" xfId="0" applyFont="1" applyBorder="1" applyAlignment="1">
      <alignment horizontal="center" vertical="top" wrapText="1"/>
    </xf>
    <xf numFmtId="0" fontId="308" fillId="0" borderId="17" xfId="0" quotePrefix="1" applyFont="1" applyBorder="1" applyAlignment="1">
      <alignment horizontal="center" vertical="top" wrapText="1"/>
    </xf>
    <xf numFmtId="0" fontId="308" fillId="0" borderId="17" xfId="0" applyFont="1" applyBorder="1" applyAlignment="1">
      <alignment vertical="top"/>
    </xf>
    <xf numFmtId="3" fontId="292" fillId="0" borderId="17" xfId="0" applyNumberFormat="1" applyFont="1" applyBorder="1"/>
    <xf numFmtId="3" fontId="304" fillId="0" borderId="17" xfId="0" applyNumberFormat="1" applyFont="1" applyBorder="1"/>
    <xf numFmtId="210" fontId="311" fillId="0" borderId="0" xfId="0" applyNumberFormat="1" applyFont="1"/>
    <xf numFmtId="0" fontId="304" fillId="0" borderId="17" xfId="0" quotePrefix="1" applyFont="1" applyBorder="1" applyAlignment="1">
      <alignment vertical="top"/>
    </xf>
    <xf numFmtId="0" fontId="311" fillId="0" borderId="0" xfId="0" applyFont="1"/>
    <xf numFmtId="0" fontId="304" fillId="0" borderId="17" xfId="0" applyFont="1" applyBorder="1" applyAlignment="1">
      <alignment vertical="top" wrapText="1"/>
    </xf>
    <xf numFmtId="0" fontId="304" fillId="0" borderId="17" xfId="0" applyFont="1" applyBorder="1" applyAlignment="1">
      <alignment horizontal="justify" vertical="top"/>
    </xf>
    <xf numFmtId="3" fontId="310" fillId="0" borderId="0" xfId="0" applyNumberFormat="1" applyFont="1"/>
    <xf numFmtId="210" fontId="310" fillId="0" borderId="0" xfId="0" applyNumberFormat="1" applyFont="1"/>
    <xf numFmtId="0" fontId="304" fillId="0" borderId="0" xfId="0" applyFont="1"/>
    <xf numFmtId="210" fontId="304" fillId="0" borderId="0" xfId="1217" applyNumberFormat="1" applyFont="1" applyFill="1"/>
    <xf numFmtId="0" fontId="292" fillId="0" borderId="0" xfId="0" applyFont="1"/>
    <xf numFmtId="210" fontId="292" fillId="0" borderId="0" xfId="1217" applyNumberFormat="1" applyFont="1" applyFill="1"/>
    <xf numFmtId="0" fontId="312" fillId="0" borderId="0" xfId="0" applyFont="1"/>
    <xf numFmtId="210" fontId="312" fillId="0" borderId="0" xfId="1217" applyNumberFormat="1" applyFont="1" applyFill="1"/>
    <xf numFmtId="210" fontId="304" fillId="0" borderId="0" xfId="0" applyNumberFormat="1" applyFont="1"/>
    <xf numFmtId="3" fontId="304" fillId="0" borderId="0" xfId="0" applyNumberFormat="1" applyFont="1"/>
    <xf numFmtId="0" fontId="313" fillId="0" borderId="17" xfId="0" applyFont="1" applyBorder="1" applyAlignment="1">
      <alignment horizontal="center" vertical="top" wrapText="1"/>
    </xf>
    <xf numFmtId="49" fontId="313" fillId="0" borderId="17" xfId="0" applyNumberFormat="1" applyFont="1" applyBorder="1" applyAlignment="1">
      <alignment horizontal="center" vertical="top" wrapText="1"/>
    </xf>
    <xf numFmtId="0" fontId="313" fillId="0" borderId="17" xfId="0" quotePrefix="1" applyFont="1" applyBorder="1" applyAlignment="1">
      <alignment horizontal="center" vertical="top" wrapText="1"/>
    </xf>
    <xf numFmtId="0" fontId="313" fillId="0" borderId="17" xfId="0" applyFont="1" applyBorder="1" applyAlignment="1">
      <alignment vertical="top"/>
    </xf>
    <xf numFmtId="3" fontId="313" fillId="0" borderId="17" xfId="0" applyNumberFormat="1" applyFont="1" applyBorder="1"/>
    <xf numFmtId="210" fontId="313" fillId="0" borderId="0" xfId="5" applyNumberFormat="1" applyFont="1" applyFill="1"/>
    <xf numFmtId="0" fontId="313" fillId="0" borderId="0" xfId="0" applyFont="1"/>
    <xf numFmtId="210" fontId="313" fillId="0" borderId="0" xfId="0" applyNumberFormat="1" applyFont="1"/>
    <xf numFmtId="210" fontId="313" fillId="0" borderId="0" xfId="1217" applyNumberFormat="1" applyFont="1" applyFill="1"/>
    <xf numFmtId="0" fontId="312" fillId="0" borderId="17" xfId="0" applyFont="1" applyBorder="1" applyAlignment="1">
      <alignment vertical="top" wrapText="1"/>
    </xf>
    <xf numFmtId="49" fontId="314" fillId="0" borderId="17" xfId="0" applyNumberFormat="1" applyFont="1" applyBorder="1" applyAlignment="1">
      <alignment horizontal="center" vertical="top" wrapText="1"/>
    </xf>
    <xf numFmtId="210" fontId="315" fillId="0" borderId="0" xfId="0" applyNumberFormat="1" applyFont="1" applyAlignment="1">
      <alignment horizontal="center"/>
    </xf>
    <xf numFmtId="0" fontId="315" fillId="0" borderId="0" xfId="0" applyFont="1"/>
    <xf numFmtId="210" fontId="315" fillId="0" borderId="0" xfId="0" applyNumberFormat="1" applyFont="1"/>
    <xf numFmtId="210" fontId="315" fillId="0" borderId="0" xfId="1217" applyNumberFormat="1" applyFont="1" applyFill="1"/>
    <xf numFmtId="3" fontId="292" fillId="0" borderId="0" xfId="0" applyNumberFormat="1" applyFont="1"/>
    <xf numFmtId="0" fontId="316" fillId="0" borderId="0" xfId="0" applyFont="1"/>
    <xf numFmtId="210" fontId="316" fillId="0" borderId="0" xfId="1217" applyNumberFormat="1" applyFont="1" applyFill="1"/>
    <xf numFmtId="0" fontId="312" fillId="0" borderId="17" xfId="0" applyFont="1" applyBorder="1" applyAlignment="1">
      <alignment vertical="top"/>
    </xf>
    <xf numFmtId="210" fontId="304" fillId="0" borderId="0" xfId="5" applyNumberFormat="1" applyFont="1" applyFill="1"/>
    <xf numFmtId="0" fontId="308" fillId="0" borderId="17" xfId="0" applyFont="1" applyBorder="1" applyAlignment="1">
      <alignment horizontal="left" vertical="top"/>
    </xf>
    <xf numFmtId="0" fontId="317" fillId="0" borderId="17" xfId="0" applyFont="1" applyBorder="1" applyAlignment="1">
      <alignment horizontal="center" vertical="top" wrapText="1"/>
    </xf>
    <xf numFmtId="49" fontId="317" fillId="0" borderId="17" xfId="0" applyNumberFormat="1" applyFont="1" applyBorder="1" applyAlignment="1">
      <alignment horizontal="center" vertical="top" wrapText="1"/>
    </xf>
    <xf numFmtId="0" fontId="317" fillId="0" borderId="17" xfId="0" quotePrefix="1" applyFont="1" applyBorder="1" applyAlignment="1">
      <alignment horizontal="center" vertical="top" wrapText="1"/>
    </xf>
    <xf numFmtId="0" fontId="317" fillId="0" borderId="17" xfId="0" applyFont="1" applyBorder="1" applyAlignment="1">
      <alignment vertical="top"/>
    </xf>
    <xf numFmtId="3" fontId="317" fillId="0" borderId="17" xfId="0" applyNumberFormat="1" applyFont="1" applyBorder="1"/>
    <xf numFmtId="0" fontId="317" fillId="0" borderId="0" xfId="0" applyFont="1"/>
    <xf numFmtId="210" fontId="317" fillId="0" borderId="0" xfId="1217" applyNumberFormat="1" applyFont="1" applyFill="1"/>
    <xf numFmtId="0" fontId="308" fillId="0" borderId="37" xfId="0" applyFont="1" applyBorder="1" applyAlignment="1">
      <alignment horizontal="center" vertical="top" wrapText="1"/>
    </xf>
    <xf numFmtId="49" fontId="308" fillId="0" borderId="37" xfId="0" applyNumberFormat="1" applyFont="1" applyBorder="1" applyAlignment="1">
      <alignment horizontal="center" vertical="top" wrapText="1"/>
    </xf>
    <xf numFmtId="0" fontId="308" fillId="0" borderId="37" xfId="0" quotePrefix="1" applyFont="1" applyBorder="1" applyAlignment="1">
      <alignment horizontal="center" vertical="top" wrapText="1"/>
    </xf>
    <xf numFmtId="0" fontId="308" fillId="0" borderId="37" xfId="0" applyFont="1" applyBorder="1" applyAlignment="1">
      <alignment vertical="top"/>
    </xf>
    <xf numFmtId="3" fontId="292" fillId="0" borderId="37" xfId="0" applyNumberFormat="1" applyFont="1" applyBorder="1"/>
    <xf numFmtId="0" fontId="307" fillId="0" borderId="0" xfId="0" applyFont="1"/>
    <xf numFmtId="0" fontId="307" fillId="53" borderId="9" xfId="0" applyFont="1" applyFill="1" applyBorder="1"/>
    <xf numFmtId="210" fontId="300" fillId="53" borderId="1" xfId="1217" applyNumberFormat="1" applyFont="1" applyFill="1" applyBorder="1" applyAlignment="1">
      <alignment horizontal="center"/>
    </xf>
    <xf numFmtId="210" fontId="300" fillId="53" borderId="1" xfId="1217" applyNumberFormat="1" applyFont="1" applyFill="1" applyBorder="1"/>
    <xf numFmtId="0" fontId="300" fillId="0" borderId="0" xfId="0" applyFont="1"/>
    <xf numFmtId="210" fontId="307" fillId="0" borderId="0" xfId="1217" applyNumberFormat="1" applyFont="1" applyFill="1"/>
    <xf numFmtId="210" fontId="292" fillId="0" borderId="0" xfId="1217" applyNumberFormat="1" applyFont="1" applyFill="1" applyAlignment="1">
      <alignment horizontal="right"/>
    </xf>
    <xf numFmtId="0" fontId="318" fillId="0" borderId="0" xfId="0" applyFont="1" applyAlignment="1">
      <alignment horizontal="center"/>
    </xf>
    <xf numFmtId="3" fontId="292" fillId="0" borderId="0" xfId="0" applyNumberFormat="1" applyFont="1" applyAlignment="1">
      <alignment horizontal="center" vertical="center" wrapText="1"/>
    </xf>
    <xf numFmtId="210" fontId="292" fillId="0" borderId="0" xfId="1217" applyNumberFormat="1" applyFont="1" applyFill="1" applyBorder="1" applyAlignment="1">
      <alignment vertical="center" wrapText="1"/>
    </xf>
    <xf numFmtId="210" fontId="302" fillId="0" borderId="0" xfId="0" applyNumberFormat="1" applyFont="1" applyAlignment="1">
      <alignment horizontal="center"/>
    </xf>
    <xf numFmtId="0" fontId="302" fillId="0" borderId="0" xfId="0" applyFont="1" applyAlignment="1">
      <alignment horizontal="right"/>
    </xf>
    <xf numFmtId="0" fontId="319" fillId="0" borderId="0" xfId="0" applyFont="1" applyAlignment="1">
      <alignment horizontal="center" vertical="center" readingOrder="2"/>
    </xf>
    <xf numFmtId="169" fontId="292" fillId="0" borderId="0" xfId="5" applyFont="1" applyFill="1" applyAlignment="1">
      <alignment vertical="center"/>
    </xf>
    <xf numFmtId="3" fontId="8" fillId="0" borderId="106" xfId="1334" applyNumberFormat="1" applyFont="1" applyFill="1" applyBorder="1" applyAlignment="1">
      <alignment horizontal="center" vertical="center" wrapText="1"/>
    </xf>
    <xf numFmtId="4" fontId="8" fillId="0" borderId="106" xfId="1334" applyNumberFormat="1" applyFont="1" applyFill="1" applyBorder="1" applyAlignment="1">
      <alignment horizontal="center" vertical="center"/>
    </xf>
    <xf numFmtId="4" fontId="8" fillId="0" borderId="106" xfId="133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320" fillId="0" borderId="0" xfId="1854" applyFont="1" applyAlignment="1">
      <alignment horizontal="center"/>
    </xf>
    <xf numFmtId="0" fontId="14" fillId="0" borderId="0" xfId="1768" applyFont="1"/>
    <xf numFmtId="0" fontId="14" fillId="0" borderId="0" xfId="1768" applyFont="1" applyAlignment="1">
      <alignment horizontal="center"/>
    </xf>
    <xf numFmtId="169" fontId="10" fillId="0" borderId="17" xfId="5" applyFont="1" applyBorder="1" applyAlignment="1">
      <alignment horizontal="center"/>
    </xf>
    <xf numFmtId="210" fontId="7" fillId="0" borderId="0" xfId="5" applyNumberFormat="1" applyFont="1" applyFill="1" applyAlignment="1">
      <alignment vertical="center" wrapText="1"/>
    </xf>
    <xf numFmtId="0" fontId="281" fillId="56" borderId="99" xfId="1703" applyFont="1" applyFill="1" applyBorder="1" applyAlignment="1">
      <alignment horizontal="center" vertical="center" wrapText="1"/>
    </xf>
    <xf numFmtId="0" fontId="282" fillId="59" borderId="99" xfId="1703" applyFont="1" applyFill="1" applyBorder="1" applyAlignment="1">
      <alignment horizontal="center" vertical="center" wrapText="1"/>
    </xf>
    <xf numFmtId="0" fontId="282" fillId="59" borderId="99" xfId="1703" applyFont="1" applyFill="1" applyBorder="1" applyAlignment="1">
      <alignment horizontal="left" vertical="center" wrapText="1"/>
    </xf>
    <xf numFmtId="0" fontId="322" fillId="0" borderId="92" xfId="2222" applyBorder="1" applyAlignment="1"/>
    <xf numFmtId="14" fontId="7" fillId="58" borderId="1" xfId="1854" applyNumberFormat="1" applyFont="1" applyFill="1" applyBorder="1" applyAlignment="1">
      <alignment horizontal="center" vertical="center" wrapText="1"/>
    </xf>
    <xf numFmtId="210" fontId="7" fillId="58" borderId="1" xfId="5" applyNumberFormat="1" applyFont="1" applyFill="1" applyBorder="1" applyAlignment="1">
      <alignment horizontal="center" vertical="center" wrapText="1"/>
    </xf>
    <xf numFmtId="239" fontId="7" fillId="58" borderId="1" xfId="1854" applyNumberFormat="1" applyFont="1" applyFill="1" applyBorder="1" applyAlignment="1">
      <alignment horizontal="center" vertical="center" wrapText="1"/>
    </xf>
    <xf numFmtId="3" fontId="7" fillId="58" borderId="89" xfId="1768" applyNumberFormat="1" applyFont="1" applyFill="1" applyBorder="1" applyAlignment="1">
      <alignment horizontal="center" vertical="center"/>
    </xf>
    <xf numFmtId="210" fontId="17" fillId="58" borderId="95" xfId="1217" applyNumberFormat="1" applyFont="1" applyFill="1" applyBorder="1" applyAlignment="1">
      <alignment horizontal="center" vertical="center"/>
    </xf>
    <xf numFmtId="3" fontId="17" fillId="58" borderId="95" xfId="1338" applyNumberFormat="1" applyFont="1" applyFill="1" applyBorder="1" applyAlignment="1">
      <alignment horizontal="center" vertical="center"/>
    </xf>
    <xf numFmtId="14" fontId="15" fillId="58" borderId="1" xfId="0" applyNumberFormat="1" applyFont="1" applyFill="1" applyBorder="1"/>
    <xf numFmtId="210" fontId="15" fillId="58" borderId="1" xfId="5" applyNumberFormat="1" applyFont="1" applyFill="1" applyBorder="1" applyAlignment="1">
      <alignment horizontal="center"/>
    </xf>
    <xf numFmtId="3" fontId="24" fillId="58" borderId="1" xfId="1855" applyNumberFormat="1" applyFont="1" applyFill="1" applyBorder="1" applyAlignment="1">
      <alignment horizontal="center"/>
    </xf>
    <xf numFmtId="0" fontId="15" fillId="58" borderId="1" xfId="0" applyFont="1" applyFill="1" applyBorder="1" applyAlignment="1">
      <alignment horizontal="center"/>
    </xf>
    <xf numFmtId="210" fontId="7" fillId="58" borderId="1" xfId="5" applyNumberFormat="1" applyFont="1" applyFill="1" applyBorder="1"/>
    <xf numFmtId="0" fontId="7" fillId="58" borderId="1" xfId="0" applyFont="1" applyFill="1" applyBorder="1"/>
    <xf numFmtId="210" fontId="7" fillId="58" borderId="1" xfId="0" applyNumberFormat="1" applyFont="1" applyFill="1" applyBorder="1"/>
    <xf numFmtId="14" fontId="7" fillId="58" borderId="1" xfId="1768" applyNumberFormat="1" applyFont="1" applyFill="1" applyBorder="1" applyAlignment="1">
      <alignment horizontal="center" vertical="center" wrapText="1"/>
    </xf>
    <xf numFmtId="14" fontId="84" fillId="58" borderId="106" xfId="1768" applyNumberFormat="1" applyFont="1" applyFill="1" applyBorder="1" applyAlignment="1">
      <alignment horizontal="center" vertical="center" wrapText="1"/>
    </xf>
    <xf numFmtId="3" fontId="7" fillId="58" borderId="1" xfId="1768" applyNumberFormat="1" applyFont="1" applyFill="1" applyBorder="1" applyAlignment="1">
      <alignment horizontal="center" vertical="center"/>
    </xf>
    <xf numFmtId="239" fontId="44" fillId="58" borderId="109" xfId="1765" applyNumberFormat="1" applyFont="1" applyFill="1" applyBorder="1" applyAlignment="1">
      <alignment horizontal="center" vertical="center" wrapText="1"/>
    </xf>
    <xf numFmtId="14" fontId="15" fillId="58" borderId="1" xfId="1768" applyNumberFormat="1" applyFont="1" applyFill="1" applyBorder="1" applyAlignment="1">
      <alignment horizontal="center"/>
    </xf>
    <xf numFmtId="0" fontId="15" fillId="58" borderId="1" xfId="1768" applyFont="1" applyFill="1" applyBorder="1" applyAlignment="1">
      <alignment horizontal="center"/>
    </xf>
    <xf numFmtId="3" fontId="15" fillId="58" borderId="1" xfId="1768" applyNumberFormat="1" applyFont="1" applyFill="1" applyBorder="1" applyAlignment="1">
      <alignment horizontal="center"/>
    </xf>
    <xf numFmtId="3" fontId="15" fillId="58" borderId="106" xfId="1768" applyNumberFormat="1" applyFont="1" applyFill="1" applyBorder="1" applyAlignment="1">
      <alignment horizontal="center"/>
    </xf>
    <xf numFmtId="0" fontId="69" fillId="58" borderId="106" xfId="0" quotePrefix="1" applyFont="1" applyFill="1" applyBorder="1" applyAlignment="1">
      <alignment horizontal="center" vertical="center" wrapText="1"/>
    </xf>
    <xf numFmtId="14" fontId="84" fillId="58" borderId="1" xfId="1768" applyNumberFormat="1" applyFont="1" applyFill="1" applyBorder="1" applyAlignment="1">
      <alignment horizontal="center" vertical="center" wrapText="1"/>
    </xf>
    <xf numFmtId="210" fontId="84" fillId="58" borderId="1" xfId="5" applyNumberFormat="1" applyFont="1" applyFill="1" applyBorder="1" applyAlignment="1">
      <alignment horizontal="center" vertical="center" wrapText="1"/>
    </xf>
    <xf numFmtId="3" fontId="84" fillId="58" borderId="1" xfId="1768" applyNumberFormat="1" applyFont="1" applyFill="1" applyBorder="1" applyAlignment="1">
      <alignment horizontal="center" vertical="center"/>
    </xf>
    <xf numFmtId="239" fontId="66" fillId="58" borderId="109" xfId="1765" applyNumberFormat="1" applyFont="1" applyFill="1" applyBorder="1" applyAlignment="1">
      <alignment horizontal="center" vertical="center" wrapText="1"/>
    </xf>
    <xf numFmtId="0" fontId="300" fillId="58" borderId="106" xfId="0" quotePrefix="1" applyFont="1" applyFill="1" applyBorder="1" applyAlignment="1">
      <alignment horizontal="center" vertical="center" wrapText="1"/>
    </xf>
    <xf numFmtId="0" fontId="36" fillId="58" borderId="106" xfId="0" applyFont="1" applyFill="1" applyBorder="1"/>
    <xf numFmtId="14" fontId="71" fillId="58" borderId="109" xfId="1768" applyNumberFormat="1" applyFont="1" applyFill="1" applyBorder="1" applyAlignment="1">
      <alignment horizontal="center"/>
    </xf>
    <xf numFmtId="210" fontId="71" fillId="58" borderId="109" xfId="5" applyNumberFormat="1" applyFont="1" applyFill="1" applyBorder="1" applyAlignment="1">
      <alignment horizontal="center"/>
    </xf>
    <xf numFmtId="3" fontId="71" fillId="58" borderId="109" xfId="1768" applyNumberFormat="1" applyFont="1" applyFill="1" applyBorder="1" applyAlignment="1">
      <alignment horizontal="center"/>
    </xf>
    <xf numFmtId="3" fontId="84" fillId="58" borderId="109" xfId="1768" applyNumberFormat="1" applyFont="1" applyFill="1" applyBorder="1" applyAlignment="1">
      <alignment horizontal="center"/>
    </xf>
    <xf numFmtId="210" fontId="300" fillId="58" borderId="109" xfId="5" quotePrefix="1" applyNumberFormat="1" applyFont="1" applyFill="1" applyBorder="1" applyAlignment="1">
      <alignment horizontal="center" vertical="center" wrapText="1"/>
    </xf>
    <xf numFmtId="0" fontId="301" fillId="58" borderId="17" xfId="1846" applyFont="1" applyFill="1" applyBorder="1"/>
    <xf numFmtId="14" fontId="72" fillId="58" borderId="1" xfId="0" applyNumberFormat="1" applyFont="1" applyFill="1" applyBorder="1"/>
    <xf numFmtId="210" fontId="72" fillId="58" borderId="1" xfId="5" applyNumberFormat="1" applyFont="1" applyFill="1" applyBorder="1" applyAlignment="1">
      <alignment horizontal="center"/>
    </xf>
    <xf numFmtId="3" fontId="288" fillId="58" borderId="1" xfId="1855" applyNumberFormat="1" applyFont="1" applyFill="1" applyBorder="1" applyAlignment="1">
      <alignment horizontal="center"/>
    </xf>
    <xf numFmtId="0" fontId="72" fillId="58" borderId="1" xfId="0" applyFont="1" applyFill="1" applyBorder="1" applyAlignment="1">
      <alignment horizontal="center"/>
    </xf>
    <xf numFmtId="0" fontId="72" fillId="58" borderId="106" xfId="0" applyFont="1" applyFill="1" applyBorder="1" applyAlignment="1">
      <alignment horizontal="center"/>
    </xf>
    <xf numFmtId="210" fontId="60" fillId="58" borderId="1" xfId="5" applyNumberFormat="1" applyFont="1" applyFill="1" applyBorder="1"/>
    <xf numFmtId="0" fontId="36" fillId="58" borderId="1" xfId="0" applyFont="1" applyFill="1" applyBorder="1"/>
    <xf numFmtId="3" fontId="66" fillId="58" borderId="2" xfId="1768" applyNumberFormat="1" applyFont="1" applyFill="1" applyBorder="1" applyAlignment="1">
      <alignment horizontal="centerContinuous" vertical="center"/>
    </xf>
    <xf numFmtId="3" fontId="66" fillId="58" borderId="3" xfId="1768" applyNumberFormat="1" applyFont="1" applyFill="1" applyBorder="1" applyAlignment="1">
      <alignment horizontal="centerContinuous" vertical="center"/>
    </xf>
    <xf numFmtId="3" fontId="66" fillId="58" borderId="4" xfId="1768" applyNumberFormat="1" applyFont="1" applyFill="1" applyBorder="1" applyAlignment="1">
      <alignment horizontal="centerContinuous" vertical="center"/>
    </xf>
    <xf numFmtId="14" fontId="66" fillId="58" borderId="1" xfId="1768" applyNumberFormat="1" applyFont="1" applyFill="1" applyBorder="1" applyAlignment="1">
      <alignment horizontal="center" vertical="center" wrapText="1"/>
    </xf>
    <xf numFmtId="210" fontId="66" fillId="58" borderId="1" xfId="5" applyNumberFormat="1" applyFont="1" applyFill="1" applyBorder="1" applyAlignment="1">
      <alignment horizontal="center" vertical="center" wrapText="1"/>
    </xf>
    <xf numFmtId="14" fontId="66" fillId="58" borderId="106" xfId="1768" applyNumberFormat="1" applyFont="1" applyFill="1" applyBorder="1" applyAlignment="1">
      <alignment horizontal="center" vertical="center" wrapText="1"/>
    </xf>
    <xf numFmtId="14" fontId="66" fillId="58" borderId="2" xfId="1768" applyNumberFormat="1" applyFont="1" applyFill="1" applyBorder="1" applyAlignment="1">
      <alignment horizontal="center" vertical="center" wrapText="1"/>
    </xf>
    <xf numFmtId="0" fontId="66" fillId="58" borderId="4" xfId="0" quotePrefix="1" applyFont="1" applyFill="1" applyBorder="1" applyAlignment="1">
      <alignment horizontal="center" vertical="center" wrapText="1"/>
    </xf>
    <xf numFmtId="14" fontId="68" fillId="58" borderId="1" xfId="1768" applyNumberFormat="1" applyFont="1" applyFill="1" applyBorder="1" applyAlignment="1">
      <alignment horizontal="center"/>
    </xf>
    <xf numFmtId="210" fontId="68" fillId="58" borderId="1" xfId="5" applyNumberFormat="1" applyFont="1" applyFill="1" applyBorder="1" applyAlignment="1">
      <alignment horizontal="center"/>
    </xf>
    <xf numFmtId="0" fontId="68" fillId="58" borderId="1" xfId="1768" applyFont="1" applyFill="1" applyBorder="1" applyAlignment="1">
      <alignment horizontal="center"/>
    </xf>
    <xf numFmtId="3" fontId="68" fillId="58" borderId="1" xfId="1768" applyNumberFormat="1" applyFont="1" applyFill="1" applyBorder="1" applyAlignment="1">
      <alignment horizontal="center"/>
    </xf>
    <xf numFmtId="3" fontId="68" fillId="58" borderId="106" xfId="1768" applyNumberFormat="1" applyFont="1" applyFill="1" applyBorder="1" applyAlignment="1">
      <alignment horizontal="center"/>
    </xf>
    <xf numFmtId="0" fontId="66" fillId="58" borderId="20" xfId="0" quotePrefix="1" applyFont="1" applyFill="1" applyBorder="1" applyAlignment="1">
      <alignment horizontal="center" vertical="center" wrapText="1"/>
    </xf>
    <xf numFmtId="0" fontId="321" fillId="58" borderId="106" xfId="0" applyFont="1" applyFill="1" applyBorder="1"/>
    <xf numFmtId="0" fontId="13" fillId="58" borderId="89" xfId="1856" applyFont="1" applyFill="1" applyBorder="1" applyAlignment="1">
      <alignment horizontal="center" vertical="center"/>
    </xf>
    <xf numFmtId="49" fontId="80" fillId="58" borderId="1" xfId="1857" applyNumberFormat="1" applyFont="1" applyFill="1" applyBorder="1" applyAlignment="1" applyProtection="1">
      <alignment vertical="center" wrapText="1"/>
      <protection locked="0"/>
    </xf>
    <xf numFmtId="3" fontId="13" fillId="58" borderId="1" xfId="1857" applyNumberFormat="1" applyFont="1" applyFill="1" applyBorder="1" applyAlignment="1" applyProtection="1">
      <alignment horizontal="center" vertical="center" wrapText="1"/>
      <protection locked="0"/>
    </xf>
    <xf numFmtId="3" fontId="80" fillId="58" borderId="1" xfId="1857" applyNumberFormat="1" applyFont="1" applyFill="1" applyBorder="1" applyAlignment="1" applyProtection="1">
      <alignment horizontal="left" vertical="center" wrapText="1"/>
      <protection locked="0"/>
    </xf>
    <xf numFmtId="0" fontId="80" fillId="58" borderId="1" xfId="5" applyNumberFormat="1" applyFont="1" applyFill="1" applyBorder="1" applyAlignment="1" applyProtection="1">
      <alignment horizontal="center" vertical="center" wrapText="1"/>
      <protection locked="0"/>
    </xf>
    <xf numFmtId="3" fontId="13" fillId="58" borderId="1" xfId="1857" applyNumberFormat="1" applyFont="1" applyFill="1" applyBorder="1" applyAlignment="1" applyProtection="1">
      <alignment horizontal="right" vertical="center" wrapText="1"/>
      <protection locked="0"/>
    </xf>
    <xf numFmtId="210" fontId="66" fillId="58" borderId="1" xfId="5" applyNumberFormat="1" applyFont="1" applyFill="1" applyBorder="1" applyAlignment="1">
      <alignment horizontal="center" vertical="center"/>
    </xf>
    <xf numFmtId="169" fontId="79" fillId="58" borderId="44" xfId="1335" applyFont="1" applyFill="1" applyBorder="1" applyAlignment="1">
      <alignment horizontal="left" vertical="center"/>
    </xf>
    <xf numFmtId="210" fontId="79" fillId="58" borderId="19" xfId="5" applyNumberFormat="1" applyFont="1" applyFill="1" applyBorder="1" applyAlignment="1">
      <alignment horizontal="center" vertical="center" wrapText="1"/>
    </xf>
    <xf numFmtId="0" fontId="66" fillId="58" borderId="1" xfId="5" applyNumberFormat="1" applyFont="1" applyFill="1" applyBorder="1" applyAlignment="1">
      <alignment horizontal="center" vertical="center" wrapText="1"/>
    </xf>
    <xf numFmtId="287" fontId="66" fillId="58" borderId="44" xfId="5" applyNumberFormat="1" applyFont="1" applyFill="1" applyBorder="1" applyAlignment="1">
      <alignment horizontal="center" vertical="center" wrapText="1"/>
    </xf>
    <xf numFmtId="239" fontId="7" fillId="58" borderId="1" xfId="1768" applyNumberFormat="1" applyFont="1" applyFill="1" applyBorder="1" applyAlignment="1">
      <alignment horizontal="center" vertical="center" wrapText="1"/>
    </xf>
    <xf numFmtId="3" fontId="37" fillId="58" borderId="1" xfId="1855" applyNumberFormat="1" applyFont="1" applyFill="1" applyBorder="1" applyAlignment="1">
      <alignment horizontal="center" wrapText="1"/>
    </xf>
    <xf numFmtId="0" fontId="25" fillId="58" borderId="1" xfId="0" applyFont="1" applyFill="1" applyBorder="1"/>
    <xf numFmtId="210" fontId="17" fillId="58" borderId="106" xfId="1217" applyNumberFormat="1" applyFont="1" applyFill="1" applyBorder="1" applyAlignment="1">
      <alignment horizontal="center" vertical="center"/>
    </xf>
    <xf numFmtId="3" fontId="17" fillId="58" borderId="106" xfId="1338" applyNumberFormat="1" applyFont="1" applyFill="1" applyBorder="1" applyAlignment="1">
      <alignment horizontal="center" vertical="center"/>
    </xf>
    <xf numFmtId="0" fontId="293" fillId="58" borderId="113" xfId="0" applyFont="1" applyFill="1" applyBorder="1" applyAlignment="1">
      <alignment horizontal="center" vertical="center"/>
    </xf>
    <xf numFmtId="210" fontId="55" fillId="58" borderId="114" xfId="5" applyNumberFormat="1" applyFont="1" applyFill="1" applyBorder="1" applyAlignment="1">
      <alignment horizontal="center" vertical="center"/>
    </xf>
    <xf numFmtId="210" fontId="55" fillId="58" borderId="115" xfId="5" applyNumberFormat="1" applyFont="1" applyFill="1" applyBorder="1" applyAlignment="1">
      <alignment horizontal="center" vertical="center"/>
    </xf>
    <xf numFmtId="210" fontId="15" fillId="58" borderId="37" xfId="1845" applyNumberFormat="1" applyFont="1" applyFill="1" applyBorder="1" applyProtection="1">
      <protection hidden="1"/>
    </xf>
    <xf numFmtId="0" fontId="43" fillId="0" borderId="0" xfId="1846" applyFont="1"/>
    <xf numFmtId="0" fontId="62" fillId="60" borderId="0" xfId="0" applyFont="1" applyFill="1"/>
    <xf numFmtId="0" fontId="62" fillId="0" borderId="0" xfId="0" applyFont="1"/>
    <xf numFmtId="0" fontId="324" fillId="0" borderId="125" xfId="0" applyFont="1" applyBorder="1" applyAlignment="1">
      <alignment horizontal="center" wrapText="1"/>
    </xf>
    <xf numFmtId="0" fontId="62" fillId="60" borderId="125" xfId="0" applyFont="1" applyFill="1" applyBorder="1"/>
    <xf numFmtId="0" fontId="324" fillId="0" borderId="122" xfId="0" applyFont="1" applyBorder="1" applyAlignment="1">
      <alignment horizontal="center" wrapText="1"/>
    </xf>
    <xf numFmtId="0" fontId="324" fillId="0" borderId="124" xfId="0" applyFont="1" applyBorder="1" applyAlignment="1">
      <alignment horizontal="center" wrapText="1"/>
    </xf>
    <xf numFmtId="0" fontId="5" fillId="6" borderId="0" xfId="1703" applyFont="1" applyFill="1"/>
    <xf numFmtId="0" fontId="13" fillId="0" borderId="0" xfId="1703" applyFont="1" applyAlignment="1">
      <alignment horizontal="center" vertical="center" wrapText="1"/>
    </xf>
    <xf numFmtId="0" fontId="329" fillId="54" borderId="99" xfId="1703" applyFont="1" applyFill="1" applyBorder="1" applyAlignment="1">
      <alignment horizontal="center" vertical="center" wrapText="1"/>
    </xf>
    <xf numFmtId="0" fontId="330" fillId="57" borderId="99" xfId="1703" applyFont="1" applyFill="1" applyBorder="1" applyAlignment="1">
      <alignment horizontal="center"/>
    </xf>
    <xf numFmtId="0" fontId="331" fillId="57" borderId="99" xfId="1703" applyFont="1" applyFill="1" applyBorder="1" applyAlignment="1">
      <alignment horizontal="center"/>
    </xf>
    <xf numFmtId="0" fontId="331" fillId="6" borderId="99" xfId="1703" applyFont="1" applyFill="1" applyBorder="1"/>
    <xf numFmtId="0" fontId="331" fillId="6" borderId="99" xfId="1703" applyFont="1" applyFill="1" applyBorder="1" applyAlignment="1">
      <alignment horizontal="center"/>
    </xf>
    <xf numFmtId="0" fontId="330" fillId="6" borderId="99" xfId="1703" applyFont="1" applyFill="1" applyBorder="1" applyAlignment="1">
      <alignment horizontal="center"/>
    </xf>
    <xf numFmtId="0" fontId="331" fillId="6" borderId="99" xfId="1703" applyFont="1" applyFill="1" applyBorder="1" applyAlignment="1">
      <alignment horizontal="left" vertical="center"/>
    </xf>
    <xf numFmtId="0" fontId="330" fillId="57" borderId="99" xfId="1703" applyFont="1" applyFill="1" applyBorder="1"/>
    <xf numFmtId="0" fontId="332" fillId="0" borderId="99" xfId="0" applyFont="1" applyBorder="1" applyAlignment="1">
      <alignment vertical="top"/>
    </xf>
    <xf numFmtId="0" fontId="332" fillId="0" borderId="99" xfId="0" quotePrefix="1" applyFont="1" applyBorder="1" applyAlignment="1">
      <alignment horizontal="center" vertical="top" wrapText="1"/>
    </xf>
    <xf numFmtId="0" fontId="330" fillId="57" borderId="99" xfId="1703" applyFont="1" applyFill="1" applyBorder="1" applyProtection="1">
      <protection locked="0"/>
    </xf>
    <xf numFmtId="0" fontId="330" fillId="57" borderId="99" xfId="1703" quotePrefix="1" applyFont="1" applyFill="1" applyBorder="1" applyAlignment="1">
      <alignment horizontal="center"/>
    </xf>
    <xf numFmtId="0" fontId="331" fillId="6" borderId="99" xfId="1703" applyFont="1" applyFill="1" applyBorder="1" applyProtection="1">
      <protection locked="0"/>
    </xf>
    <xf numFmtId="0" fontId="331" fillId="6" borderId="99" xfId="1703" quotePrefix="1" applyFont="1" applyFill="1" applyBorder="1" applyAlignment="1">
      <alignment horizontal="center"/>
    </xf>
    <xf numFmtId="0" fontId="331" fillId="6" borderId="100" xfId="1703" applyFont="1" applyFill="1" applyBorder="1" applyProtection="1">
      <protection locked="0"/>
    </xf>
    <xf numFmtId="0" fontId="331" fillId="6" borderId="100" xfId="1703" quotePrefix="1" applyFont="1" applyFill="1" applyBorder="1" applyAlignment="1">
      <alignment horizontal="center"/>
    </xf>
    <xf numFmtId="0" fontId="330" fillId="6" borderId="101" xfId="1703" applyFont="1" applyFill="1" applyBorder="1" applyAlignment="1">
      <alignment horizontal="center"/>
    </xf>
    <xf numFmtId="0" fontId="331" fillId="6" borderId="101" xfId="1703" applyFont="1" applyFill="1" applyBorder="1" applyAlignment="1">
      <alignment horizontal="center"/>
    </xf>
    <xf numFmtId="0" fontId="80" fillId="0" borderId="99" xfId="1703" applyFont="1" applyBorder="1"/>
    <xf numFmtId="0" fontId="80" fillId="0" borderId="99" xfId="1703" applyFont="1" applyBorder="1" applyAlignment="1">
      <alignment horizontal="center"/>
    </xf>
    <xf numFmtId="0" fontId="13" fillId="0" borderId="0" xfId="1703" applyFont="1" applyProtection="1">
      <protection locked="0"/>
    </xf>
    <xf numFmtId="0" fontId="13" fillId="0" borderId="0" xfId="1703" quotePrefix="1" applyFont="1" applyAlignment="1">
      <alignment horizontal="center"/>
    </xf>
    <xf numFmtId="0" fontId="80" fillId="0" borderId="0" xfId="1703" applyFont="1" applyAlignment="1">
      <alignment horizontal="center"/>
    </xf>
    <xf numFmtId="0" fontId="13" fillId="0" borderId="129" xfId="1703" applyFont="1" applyBorder="1" applyAlignment="1">
      <alignment horizontal="center"/>
    </xf>
    <xf numFmtId="0" fontId="13" fillId="0" borderId="130" xfId="1703" quotePrefix="1" applyFont="1" applyBorder="1" applyAlignment="1">
      <alignment horizontal="center"/>
    </xf>
    <xf numFmtId="0" fontId="80" fillId="0" borderId="131" xfId="1703" applyFont="1" applyBorder="1" applyAlignment="1">
      <alignment horizontal="center"/>
    </xf>
    <xf numFmtId="0" fontId="329" fillId="54" borderId="133" xfId="1703" applyFont="1" applyFill="1" applyBorder="1" applyAlignment="1">
      <alignment horizontal="center" vertical="center" wrapText="1"/>
    </xf>
    <xf numFmtId="0" fontId="330" fillId="57" borderId="133" xfId="1703" applyFont="1" applyFill="1" applyBorder="1" applyAlignment="1">
      <alignment horizontal="left"/>
    </xf>
    <xf numFmtId="0" fontId="330" fillId="57" borderId="133" xfId="1703" applyFont="1" applyFill="1" applyBorder="1" applyAlignment="1">
      <alignment horizontal="center"/>
    </xf>
    <xf numFmtId="0" fontId="331" fillId="6" borderId="133" xfId="1703" applyFont="1" applyFill="1" applyBorder="1" applyProtection="1">
      <protection locked="0"/>
    </xf>
    <xf numFmtId="0" fontId="331" fillId="6" borderId="133" xfId="1703" quotePrefix="1" applyFont="1" applyFill="1" applyBorder="1" applyAlignment="1">
      <alignment horizontal="center"/>
    </xf>
    <xf numFmtId="0" fontId="331" fillId="6" borderId="0" xfId="1703" applyFont="1" applyFill="1"/>
    <xf numFmtId="1" fontId="331" fillId="6" borderId="0" xfId="1703" applyNumberFormat="1" applyFont="1" applyFill="1" applyAlignment="1">
      <alignment horizontal="center"/>
    </xf>
    <xf numFmtId="0" fontId="330" fillId="6" borderId="0" xfId="1703" applyFont="1" applyFill="1" applyAlignment="1">
      <alignment horizontal="center"/>
    </xf>
    <xf numFmtId="0" fontId="331" fillId="6" borderId="106" xfId="1703" applyFont="1" applyFill="1" applyBorder="1"/>
    <xf numFmtId="1" fontId="331" fillId="6" borderId="106" xfId="1703" applyNumberFormat="1" applyFont="1" applyFill="1" applyBorder="1" applyAlignment="1">
      <alignment horizontal="center"/>
    </xf>
    <xf numFmtId="0" fontId="330" fillId="6" borderId="106" xfId="1703" applyFont="1" applyFill="1" applyBorder="1" applyAlignment="1">
      <alignment horizontal="center"/>
    </xf>
    <xf numFmtId="0" fontId="271" fillId="6" borderId="0" xfId="1703" applyFont="1" applyFill="1"/>
    <xf numFmtId="0" fontId="271" fillId="6" borderId="0" xfId="1703" applyFont="1" applyFill="1" applyAlignment="1">
      <alignment horizontal="center"/>
    </xf>
    <xf numFmtId="0" fontId="271" fillId="6" borderId="106" xfId="1703" applyFont="1" applyFill="1" applyBorder="1"/>
    <xf numFmtId="0" fontId="331" fillId="6" borderId="106" xfId="1703" applyFont="1" applyFill="1" applyBorder="1" applyAlignment="1">
      <alignment horizontal="left" vertical="center"/>
    </xf>
    <xf numFmtId="0" fontId="271" fillId="6" borderId="102" xfId="1703" applyFont="1" applyFill="1" applyBorder="1"/>
    <xf numFmtId="0" fontId="271" fillId="6" borderId="127" xfId="1703" applyFont="1" applyFill="1" applyBorder="1"/>
    <xf numFmtId="0" fontId="271" fillId="6" borderId="128" xfId="1703" applyFont="1" applyFill="1" applyBorder="1"/>
    <xf numFmtId="0" fontId="330" fillId="57" borderId="102" xfId="1703" applyFont="1" applyFill="1" applyBorder="1"/>
    <xf numFmtId="0" fontId="331" fillId="57" borderId="102" xfId="1703" applyFont="1" applyFill="1" applyBorder="1"/>
    <xf numFmtId="0" fontId="331" fillId="6" borderId="102" xfId="1703" applyFont="1" applyFill="1" applyBorder="1" applyProtection="1">
      <protection locked="0"/>
    </xf>
    <xf numFmtId="0" fontId="331" fillId="6" borderId="102" xfId="1703" quotePrefix="1" applyFont="1" applyFill="1" applyBorder="1" applyAlignment="1">
      <alignment horizontal="center"/>
    </xf>
    <xf numFmtId="0" fontId="331" fillId="6" borderId="102" xfId="1703" applyFont="1" applyFill="1" applyBorder="1" applyAlignment="1">
      <alignment horizontal="center"/>
    </xf>
    <xf numFmtId="0" fontId="331" fillId="6" borderId="0" xfId="1703" applyFont="1" applyFill="1" applyProtection="1">
      <protection locked="0"/>
    </xf>
    <xf numFmtId="0" fontId="331" fillId="6" borderId="0" xfId="1703" quotePrefix="1" applyFont="1" applyFill="1" applyAlignment="1">
      <alignment horizontal="center"/>
    </xf>
    <xf numFmtId="0" fontId="331" fillId="6" borderId="0" xfId="1703" applyFont="1" applyFill="1" applyAlignment="1">
      <alignment horizontal="center"/>
    </xf>
    <xf numFmtId="0" fontId="331" fillId="6" borderId="102" xfId="1703" applyFont="1" applyFill="1" applyBorder="1" applyAlignment="1">
      <alignment horizontal="left" vertical="center"/>
    </xf>
    <xf numFmtId="0" fontId="331" fillId="6" borderId="102" xfId="1703" applyFont="1" applyFill="1" applyBorder="1" applyAlignment="1">
      <alignment wrapText="1" shrinkToFit="1"/>
    </xf>
    <xf numFmtId="0" fontId="271" fillId="0" borderId="0" xfId="1703" applyFont="1"/>
    <xf numFmtId="0" fontId="331" fillId="0" borderId="102" xfId="1703" applyFont="1" applyBorder="1" applyAlignment="1" applyProtection="1">
      <alignment wrapText="1"/>
      <protection locked="0"/>
    </xf>
    <xf numFmtId="0" fontId="333" fillId="6" borderId="102" xfId="1703" applyFont="1" applyFill="1" applyBorder="1" applyAlignment="1">
      <alignment horizontal="center"/>
    </xf>
    <xf numFmtId="0" fontId="333" fillId="6" borderId="126" xfId="1703" applyFont="1" applyFill="1" applyBorder="1" applyAlignment="1">
      <alignment horizontal="center"/>
    </xf>
    <xf numFmtId="0" fontId="330" fillId="6" borderId="0" xfId="1703" applyFont="1" applyFill="1" applyAlignment="1" applyProtection="1">
      <alignment horizontal="center"/>
      <protection locked="0"/>
    </xf>
    <xf numFmtId="0" fontId="333" fillId="6" borderId="0" xfId="1703" applyFont="1" applyFill="1"/>
    <xf numFmtId="0" fontId="333" fillId="6" borderId="0" xfId="1703" applyFont="1" applyFill="1" applyAlignment="1">
      <alignment horizontal="center"/>
    </xf>
    <xf numFmtId="0" fontId="331" fillId="6" borderId="106" xfId="1703" applyFont="1" applyFill="1" applyBorder="1" applyAlignment="1">
      <alignment horizontal="right"/>
    </xf>
    <xf numFmtId="0" fontId="333" fillId="6" borderId="106" xfId="1703" applyFont="1" applyFill="1" applyBorder="1"/>
    <xf numFmtId="0" fontId="333" fillId="6" borderId="106" xfId="1703" applyFont="1" applyFill="1" applyBorder="1" applyAlignment="1">
      <alignment horizontal="left"/>
    </xf>
    <xf numFmtId="0" fontId="331" fillId="0" borderId="102" xfId="1703" quotePrefix="1" applyFont="1" applyBorder="1" applyAlignment="1">
      <alignment horizontal="right"/>
    </xf>
    <xf numFmtId="0" fontId="331" fillId="0" borderId="102" xfId="1703" applyFont="1" applyBorder="1" applyAlignment="1">
      <alignment horizontal="right"/>
    </xf>
    <xf numFmtId="0" fontId="302" fillId="0" borderId="0" xfId="0" applyFont="1" applyAlignment="1">
      <alignment wrapText="1"/>
    </xf>
    <xf numFmtId="210" fontId="302" fillId="0" borderId="0" xfId="0" applyNumberFormat="1" applyFont="1" applyAlignment="1">
      <alignment wrapText="1"/>
    </xf>
    <xf numFmtId="38" fontId="292" fillId="0" borderId="0" xfId="1338" applyNumberFormat="1" applyFont="1" applyFill="1" applyBorder="1" applyAlignment="1">
      <alignment horizontal="right" wrapText="1"/>
    </xf>
    <xf numFmtId="0" fontId="308" fillId="0" borderId="31" xfId="0" applyFont="1" applyBorder="1" applyAlignment="1">
      <alignment vertical="top" wrapText="1"/>
    </xf>
    <xf numFmtId="0" fontId="308" fillId="0" borderId="17" xfId="0" applyFont="1" applyBorder="1" applyAlignment="1">
      <alignment vertical="top" wrapText="1"/>
    </xf>
    <xf numFmtId="0" fontId="304" fillId="0" borderId="17" xfId="0" quotePrefix="1" applyFont="1" applyBorder="1" applyAlignment="1">
      <alignment vertical="top" wrapText="1"/>
    </xf>
    <xf numFmtId="0" fontId="304" fillId="0" borderId="17" xfId="0" applyFont="1" applyBorder="1" applyAlignment="1">
      <alignment horizontal="justify" vertical="top" wrapText="1"/>
    </xf>
    <xf numFmtId="0" fontId="308" fillId="0" borderId="17" xfId="0" applyFont="1" applyBorder="1" applyAlignment="1">
      <alignment horizontal="left" vertical="top" wrapText="1"/>
    </xf>
    <xf numFmtId="0" fontId="317" fillId="0" borderId="17" xfId="0" applyFont="1" applyBorder="1" applyAlignment="1">
      <alignment vertical="top" wrapText="1"/>
    </xf>
    <xf numFmtId="0" fontId="308" fillId="0" borderId="37" xfId="0" applyFont="1" applyBorder="1" applyAlignment="1">
      <alignment vertical="top" wrapText="1"/>
    </xf>
    <xf numFmtId="210" fontId="300" fillId="53" borderId="1" xfId="1217" applyNumberFormat="1" applyFont="1" applyFill="1" applyBorder="1" applyAlignment="1">
      <alignment horizontal="center" wrapText="1"/>
    </xf>
    <xf numFmtId="0" fontId="292" fillId="0" borderId="0" xfId="0" applyFont="1" applyAlignment="1">
      <alignment horizontal="center" wrapText="1"/>
    </xf>
    <xf numFmtId="0" fontId="302" fillId="0" borderId="0" xfId="0" applyFont="1" applyAlignment="1">
      <alignment horizontal="right" wrapText="1"/>
    </xf>
    <xf numFmtId="0" fontId="303" fillId="0" borderId="0" xfId="1849" applyFont="1" applyAlignment="1">
      <alignment horizontal="center" wrapText="1"/>
    </xf>
    <xf numFmtId="0" fontId="305" fillId="0" borderId="0" xfId="22" applyFont="1" applyAlignment="1">
      <alignment wrapText="1"/>
    </xf>
    <xf numFmtId="210" fontId="292" fillId="0" borderId="0" xfId="1217" applyNumberFormat="1" applyFont="1" applyFill="1" applyBorder="1" applyAlignment="1">
      <alignment horizontal="center" wrapText="1"/>
    </xf>
    <xf numFmtId="210" fontId="307" fillId="0" borderId="106" xfId="1217" applyNumberFormat="1" applyFont="1" applyFill="1" applyBorder="1" applyAlignment="1">
      <alignment horizontal="center" vertical="center" wrapText="1"/>
    </xf>
    <xf numFmtId="210" fontId="292" fillId="0" borderId="106" xfId="1217" applyNumberFormat="1" applyFont="1" applyFill="1" applyBorder="1" applyAlignment="1">
      <alignment horizontal="left" vertical="center" wrapText="1"/>
    </xf>
    <xf numFmtId="210" fontId="309" fillId="0" borderId="106" xfId="1217" applyNumberFormat="1" applyFont="1" applyFill="1" applyBorder="1" applyAlignment="1">
      <alignment wrapText="1"/>
    </xf>
    <xf numFmtId="210" fontId="310" fillId="0" borderId="106" xfId="1217" applyNumberFormat="1" applyFont="1" applyFill="1" applyBorder="1" applyAlignment="1">
      <alignment wrapText="1"/>
    </xf>
    <xf numFmtId="210" fontId="304" fillId="0" borderId="106" xfId="1217" applyNumberFormat="1" applyFont="1" applyFill="1" applyBorder="1" applyAlignment="1">
      <alignment wrapText="1"/>
    </xf>
    <xf numFmtId="210" fontId="292" fillId="0" borderId="106" xfId="1217" applyNumberFormat="1" applyFont="1" applyFill="1" applyBorder="1" applyAlignment="1">
      <alignment wrapText="1"/>
    </xf>
    <xf numFmtId="210" fontId="312" fillId="0" borderId="106" xfId="1217" applyNumberFormat="1" applyFont="1" applyFill="1" applyBorder="1" applyAlignment="1">
      <alignment wrapText="1"/>
    </xf>
    <xf numFmtId="210" fontId="315" fillId="0" borderId="106" xfId="1217" applyNumberFormat="1" applyFont="1" applyFill="1" applyBorder="1" applyAlignment="1">
      <alignment wrapText="1"/>
    </xf>
    <xf numFmtId="210" fontId="316" fillId="0" borderId="106" xfId="1217" applyNumberFormat="1" applyFont="1" applyFill="1" applyBorder="1" applyAlignment="1">
      <alignment wrapText="1"/>
    </xf>
    <xf numFmtId="210" fontId="317" fillId="0" borderId="106" xfId="1217" applyNumberFormat="1" applyFont="1" applyFill="1" applyBorder="1" applyAlignment="1">
      <alignment wrapText="1"/>
    </xf>
    <xf numFmtId="210" fontId="307" fillId="0" borderId="0" xfId="1217" applyNumberFormat="1" applyFont="1" applyFill="1" applyAlignment="1">
      <alignment wrapText="1"/>
    </xf>
    <xf numFmtId="0" fontId="292" fillId="0" borderId="0" xfId="0" applyFont="1" applyAlignment="1">
      <alignment wrapText="1"/>
    </xf>
    <xf numFmtId="210" fontId="302" fillId="0" borderId="0" xfId="1217" applyNumberFormat="1" applyFont="1" applyFill="1" applyAlignment="1">
      <alignment wrapText="1"/>
    </xf>
    <xf numFmtId="3" fontId="15" fillId="0" borderId="17" xfId="0" applyNumberFormat="1" applyFont="1" applyBorder="1"/>
    <xf numFmtId="210" fontId="15" fillId="0" borderId="0" xfId="0" applyNumberFormat="1" applyFont="1"/>
    <xf numFmtId="210" fontId="15" fillId="0" borderId="106" xfId="1217" applyNumberFormat="1" applyFont="1" applyFill="1" applyBorder="1" applyAlignment="1">
      <alignment wrapText="1"/>
    </xf>
    <xf numFmtId="0" fontId="7" fillId="0" borderId="17" xfId="0" quotePrefix="1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334" fillId="6" borderId="0" xfId="1703" applyFont="1" applyFill="1"/>
    <xf numFmtId="0" fontId="335" fillId="6" borderId="0" xfId="1703" applyFont="1" applyFill="1"/>
    <xf numFmtId="0" fontId="334" fillId="6" borderId="0" xfId="1703" applyFont="1" applyFill="1" applyAlignment="1">
      <alignment horizontal="center"/>
    </xf>
    <xf numFmtId="0" fontId="335" fillId="6" borderId="0" xfId="1703" applyFont="1" applyFill="1" applyAlignment="1">
      <alignment horizontal="center"/>
    </xf>
    <xf numFmtId="0" fontId="10" fillId="0" borderId="0" xfId="1703" applyFont="1"/>
    <xf numFmtId="0" fontId="328" fillId="6" borderId="0" xfId="1703" applyFont="1" applyFill="1"/>
    <xf numFmtId="3" fontId="271" fillId="0" borderId="16" xfId="1857" applyNumberFormat="1" applyFont="1" applyBorder="1" applyAlignment="1" applyProtection="1">
      <alignment horizontal="left" vertical="center"/>
      <protection locked="0"/>
    </xf>
    <xf numFmtId="0" fontId="336" fillId="0" borderId="106" xfId="2237" applyFont="1" applyBorder="1" applyAlignment="1">
      <alignment horizontal="left" vertical="center"/>
    </xf>
    <xf numFmtId="210" fontId="58" fillId="0" borderId="16" xfId="5" applyNumberFormat="1" applyFont="1" applyBorder="1" applyAlignment="1" applyProtection="1">
      <alignment vertical="center"/>
    </xf>
    <xf numFmtId="3" fontId="271" fillId="0" borderId="16" xfId="1857" applyNumberFormat="1" applyFont="1" applyBorder="1" applyAlignment="1" applyProtection="1">
      <alignment horizontal="left" vertical="center" wrapText="1"/>
      <protection locked="0"/>
    </xf>
    <xf numFmtId="3" fontId="271" fillId="0" borderId="106" xfId="1857" applyNumberFormat="1" applyFont="1" applyBorder="1" applyAlignment="1" applyProtection="1">
      <alignment horizontal="left" vertical="center"/>
      <protection locked="0"/>
    </xf>
    <xf numFmtId="0" fontId="338" fillId="0" borderId="106" xfId="0" applyFont="1" applyBorder="1" applyAlignment="1">
      <alignment vertical="center" wrapText="1"/>
    </xf>
    <xf numFmtId="3" fontId="338" fillId="0" borderId="106" xfId="0" applyNumberFormat="1" applyFont="1" applyBorder="1" applyAlignment="1">
      <alignment vertical="center" wrapText="1"/>
    </xf>
    <xf numFmtId="0" fontId="338" fillId="0" borderId="106" xfId="0" applyFont="1" applyBorder="1" applyAlignment="1">
      <alignment vertical="center"/>
    </xf>
    <xf numFmtId="0" fontId="338" fillId="5" borderId="106" xfId="0" applyFont="1" applyFill="1" applyBorder="1" applyAlignment="1">
      <alignment vertical="center" wrapText="1"/>
    </xf>
    <xf numFmtId="288" fontId="0" fillId="0" borderId="0" xfId="5" applyNumberFormat="1" applyFont="1"/>
    <xf numFmtId="210" fontId="10" fillId="5" borderId="17" xfId="5" applyNumberFormat="1" applyFont="1" applyFill="1" applyBorder="1" applyAlignment="1">
      <alignment horizontal="center"/>
    </xf>
    <xf numFmtId="210" fontId="79" fillId="5" borderId="19" xfId="5" applyNumberFormat="1" applyFont="1" applyFill="1" applyBorder="1" applyAlignment="1">
      <alignment horizontal="center" vertical="center" wrapText="1"/>
    </xf>
    <xf numFmtId="210" fontId="23" fillId="5" borderId="1" xfId="5" applyNumberFormat="1" applyFont="1" applyFill="1" applyBorder="1" applyAlignment="1">
      <alignment horizontal="center" vertical="center"/>
    </xf>
    <xf numFmtId="210" fontId="7" fillId="6" borderId="1" xfId="5" applyNumberFormat="1" applyFont="1" applyFill="1" applyBorder="1"/>
    <xf numFmtId="14" fontId="84" fillId="58" borderId="1" xfId="1768" applyNumberFormat="1" applyFont="1" applyFill="1" applyBorder="1" applyAlignment="1">
      <alignment horizontal="center"/>
    </xf>
    <xf numFmtId="210" fontId="84" fillId="58" borderId="1" xfId="5" applyNumberFormat="1" applyFont="1" applyFill="1" applyBorder="1" applyAlignment="1">
      <alignment horizontal="center"/>
    </xf>
    <xf numFmtId="3" fontId="84" fillId="58" borderId="1" xfId="1768" applyNumberFormat="1" applyFont="1" applyFill="1" applyBorder="1" applyAlignment="1">
      <alignment horizontal="center"/>
    </xf>
    <xf numFmtId="3" fontId="84" fillId="58" borderId="106" xfId="1768" applyNumberFormat="1" applyFont="1" applyFill="1" applyBorder="1" applyAlignment="1">
      <alignment horizontal="center"/>
    </xf>
    <xf numFmtId="0" fontId="84" fillId="58" borderId="106" xfId="0" quotePrefix="1" applyFont="1" applyFill="1" applyBorder="1" applyAlignment="1">
      <alignment horizontal="center" vertical="center" wrapText="1"/>
    </xf>
    <xf numFmtId="210" fontId="10" fillId="0" borderId="0" xfId="0" applyNumberFormat="1" applyFont="1"/>
    <xf numFmtId="14" fontId="15" fillId="0" borderId="0" xfId="1845" applyNumberFormat="1" applyFont="1" applyAlignment="1" applyProtection="1">
      <alignment horizontal="center" wrapText="1"/>
      <protection hidden="1"/>
    </xf>
    <xf numFmtId="0" fontId="21" fillId="0" borderId="0" xfId="1845" applyFont="1" applyAlignment="1">
      <alignment horizontal="center" wrapText="1"/>
    </xf>
    <xf numFmtId="49" fontId="10" fillId="6" borderId="106" xfId="5" quotePrefix="1" applyNumberFormat="1" applyFont="1" applyFill="1" applyBorder="1" applyAlignment="1">
      <alignment horizontal="center"/>
    </xf>
    <xf numFmtId="49" fontId="73" fillId="6" borderId="106" xfId="5" quotePrefix="1" applyNumberFormat="1" applyFont="1" applyFill="1" applyBorder="1" applyAlignment="1">
      <alignment horizontal="center"/>
    </xf>
    <xf numFmtId="0" fontId="330" fillId="5" borderId="99" xfId="1703" applyFont="1" applyFill="1" applyBorder="1" applyAlignment="1">
      <alignment horizontal="center"/>
    </xf>
    <xf numFmtId="0" fontId="331" fillId="5" borderId="99" xfId="1703" applyFont="1" applyFill="1" applyBorder="1" applyAlignment="1">
      <alignment horizontal="center"/>
    </xf>
    <xf numFmtId="210" fontId="7" fillId="5" borderId="1" xfId="5" applyNumberFormat="1" applyFont="1" applyFill="1" applyBorder="1"/>
    <xf numFmtId="0" fontId="80" fillId="5" borderId="0" xfId="1856" applyFont="1" applyFill="1"/>
    <xf numFmtId="0" fontId="13" fillId="5" borderId="0" xfId="1856" applyFont="1" applyFill="1" applyAlignment="1">
      <alignment horizontal="center"/>
    </xf>
    <xf numFmtId="210" fontId="80" fillId="0" borderId="106" xfId="5" applyNumberFormat="1" applyFont="1" applyFill="1" applyBorder="1" applyAlignment="1" applyProtection="1">
      <alignment horizontal="center" vertical="center" wrapText="1"/>
      <protection locked="0"/>
    </xf>
    <xf numFmtId="0" fontId="80" fillId="0" borderId="106" xfId="1856" applyFont="1" applyBorder="1" applyAlignment="1">
      <alignment horizontal="center"/>
    </xf>
    <xf numFmtId="3" fontId="13" fillId="5" borderId="1" xfId="1857" applyNumberFormat="1" applyFont="1" applyFill="1" applyBorder="1" applyAlignment="1" applyProtection="1">
      <alignment horizontal="right" vertical="center" wrapText="1"/>
      <protection locked="0"/>
    </xf>
    <xf numFmtId="49" fontId="10" fillId="0" borderId="17" xfId="0" applyNumberFormat="1" applyFont="1" applyBorder="1" applyAlignment="1">
      <alignment horizontal="center"/>
    </xf>
    <xf numFmtId="0" fontId="15" fillId="0" borderId="0" xfId="1768" applyFont="1" applyAlignment="1">
      <alignment wrapText="1"/>
    </xf>
    <xf numFmtId="210" fontId="7" fillId="0" borderId="15" xfId="5" applyNumberFormat="1" applyFont="1" applyFill="1" applyBorder="1" applyAlignment="1" applyProtection="1">
      <alignment horizontal="center" wrapText="1"/>
      <protection hidden="1"/>
    </xf>
    <xf numFmtId="0" fontId="84" fillId="58" borderId="1" xfId="1768" applyFont="1" applyFill="1" applyBorder="1" applyAlignment="1">
      <alignment horizontal="center" wrapText="1"/>
    </xf>
    <xf numFmtId="0" fontId="84" fillId="58" borderId="109" xfId="1768" applyFont="1" applyFill="1" applyBorder="1" applyAlignment="1">
      <alignment horizontal="center" wrapText="1"/>
    </xf>
    <xf numFmtId="3" fontId="288" fillId="58" borderId="1" xfId="1855" applyNumberFormat="1" applyFont="1" applyFill="1" applyBorder="1" applyAlignment="1">
      <alignment horizontal="center" wrapText="1"/>
    </xf>
    <xf numFmtId="0" fontId="340" fillId="0" borderId="89" xfId="1768" applyFont="1" applyBorder="1" applyAlignment="1">
      <alignment horizontal="center"/>
    </xf>
    <xf numFmtId="0" fontId="10" fillId="6" borderId="0" xfId="0" applyFont="1" applyFill="1"/>
    <xf numFmtId="0" fontId="331" fillId="55" borderId="102" xfId="1703" applyFont="1" applyFill="1" applyBorder="1" applyProtection="1">
      <protection locked="0"/>
    </xf>
    <xf numFmtId="0" fontId="331" fillId="55" borderId="102" xfId="1703" quotePrefix="1" applyFont="1" applyFill="1" applyBorder="1" applyAlignment="1">
      <alignment horizontal="center"/>
    </xf>
    <xf numFmtId="0" fontId="331" fillId="55" borderId="102" xfId="1703" applyFont="1" applyFill="1" applyBorder="1" applyAlignment="1">
      <alignment horizontal="center"/>
    </xf>
    <xf numFmtId="0" fontId="65" fillId="6" borderId="0" xfId="0" applyFont="1" applyFill="1"/>
    <xf numFmtId="0" fontId="64" fillId="6" borderId="0" xfId="0" applyFont="1" applyFill="1" applyAlignment="1">
      <alignment horizontal="center"/>
    </xf>
    <xf numFmtId="14" fontId="64" fillId="6" borderId="0" xfId="0" applyNumberFormat="1" applyFont="1" applyFill="1"/>
    <xf numFmtId="49" fontId="64" fillId="6" borderId="0" xfId="0" applyNumberFormat="1" applyFont="1" applyFill="1"/>
    <xf numFmtId="169" fontId="64" fillId="6" borderId="0" xfId="5" applyFont="1" applyFill="1" applyBorder="1" applyAlignment="1">
      <alignment horizontal="center"/>
    </xf>
    <xf numFmtId="0" fontId="64" fillId="6" borderId="0" xfId="0" applyFont="1" applyFill="1" applyAlignment="1">
      <alignment wrapText="1"/>
    </xf>
    <xf numFmtId="49" fontId="64" fillId="6" borderId="0" xfId="5" applyNumberFormat="1" applyFont="1" applyFill="1" applyBorder="1" applyAlignment="1">
      <alignment horizontal="center"/>
    </xf>
    <xf numFmtId="210" fontId="64" fillId="6" borderId="0" xfId="5" applyNumberFormat="1" applyFont="1" applyFill="1" applyBorder="1" applyAlignment="1">
      <alignment horizontal="left"/>
    </xf>
    <xf numFmtId="0" fontId="14" fillId="6" borderId="0" xfId="0" applyFont="1" applyFill="1"/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5" fillId="6" borderId="0" xfId="0" applyFont="1" applyFill="1"/>
    <xf numFmtId="49" fontId="7" fillId="6" borderId="0" xfId="0" applyNumberFormat="1" applyFont="1" applyFill="1"/>
    <xf numFmtId="169" fontId="294" fillId="6" borderId="0" xfId="5" applyFont="1" applyFill="1" applyAlignment="1">
      <alignment horizontal="center"/>
    </xf>
    <xf numFmtId="169" fontId="7" fillId="6" borderId="0" xfId="5" applyFont="1" applyFill="1" applyAlignment="1"/>
    <xf numFmtId="0" fontId="7" fillId="6" borderId="0" xfId="0" applyFont="1" applyFill="1" applyAlignment="1">
      <alignment wrapText="1"/>
    </xf>
    <xf numFmtId="49" fontId="15" fillId="6" borderId="0" xfId="5" applyNumberFormat="1" applyFont="1" applyFill="1" applyAlignment="1">
      <alignment horizontal="center"/>
    </xf>
    <xf numFmtId="49" fontId="7" fillId="6" borderId="0" xfId="5" applyNumberFormat="1" applyFont="1" applyFill="1" applyAlignment="1">
      <alignment horizontal="center"/>
    </xf>
    <xf numFmtId="210" fontId="7" fillId="6" borderId="0" xfId="5" applyNumberFormat="1" applyFont="1" applyFill="1" applyAlignment="1">
      <alignment horizontal="left"/>
    </xf>
    <xf numFmtId="0" fontId="15" fillId="6" borderId="0" xfId="0" applyFont="1" applyFill="1"/>
    <xf numFmtId="0" fontId="15" fillId="6" borderId="0" xfId="0" applyFont="1" applyFill="1" applyAlignment="1">
      <alignment horizontal="center"/>
    </xf>
    <xf numFmtId="14" fontId="15" fillId="6" borderId="0" xfId="0" applyNumberFormat="1" applyFont="1" applyFill="1" applyAlignment="1">
      <alignment wrapText="1"/>
    </xf>
    <xf numFmtId="49" fontId="15" fillId="6" borderId="0" xfId="0" applyNumberFormat="1" applyFont="1" applyFill="1"/>
    <xf numFmtId="169" fontId="34" fillId="6" borderId="0" xfId="5" applyFont="1" applyFill="1" applyAlignment="1" applyProtection="1">
      <alignment horizontal="center"/>
      <protection hidden="1"/>
    </xf>
    <xf numFmtId="169" fontId="15" fillId="6" borderId="0" xfId="5" applyFont="1" applyFill="1" applyAlignment="1">
      <alignment horizontal="center"/>
    </xf>
    <xf numFmtId="0" fontId="15" fillId="6" borderId="0" xfId="0" applyFont="1" applyFill="1" applyAlignment="1">
      <alignment wrapText="1"/>
    </xf>
    <xf numFmtId="210" fontId="340" fillId="6" borderId="0" xfId="5" applyNumberFormat="1" applyFont="1" applyFill="1" applyAlignment="1">
      <alignment horizontal="left"/>
    </xf>
    <xf numFmtId="0" fontId="17" fillId="6" borderId="19" xfId="0" applyFont="1" applyFill="1" applyBorder="1" applyAlignment="1">
      <alignment horizontal="center" vertical="center" wrapText="1"/>
    </xf>
    <xf numFmtId="0" fontId="272" fillId="6" borderId="0" xfId="0" applyFont="1" applyFill="1" applyAlignment="1">
      <alignment horizontal="center" vertical="center"/>
    </xf>
    <xf numFmtId="14" fontId="327" fillId="6" borderId="106" xfId="2253" applyNumberFormat="1" applyFont="1" applyFill="1" applyBorder="1" applyAlignment="1">
      <alignment horizontal="center" vertical="center"/>
    </xf>
    <xf numFmtId="49" fontId="5" fillId="6" borderId="106" xfId="0" applyNumberFormat="1" applyFont="1" applyFill="1" applyBorder="1"/>
    <xf numFmtId="169" fontId="5" fillId="6" borderId="106" xfId="5" applyFont="1" applyFill="1" applyBorder="1" applyAlignment="1">
      <alignment horizontal="center"/>
    </xf>
    <xf numFmtId="169" fontId="327" fillId="6" borderId="106" xfId="5" applyFont="1" applyFill="1" applyBorder="1" applyAlignment="1">
      <alignment horizontal="right" vertical="center"/>
    </xf>
    <xf numFmtId="38" fontId="327" fillId="6" borderId="106" xfId="2257" applyNumberFormat="1" applyFont="1" applyFill="1" applyBorder="1" applyAlignment="1">
      <alignment horizontal="right" vertical="center"/>
    </xf>
    <xf numFmtId="0" fontId="5" fillId="6" borderId="17" xfId="5" applyNumberFormat="1" applyFont="1" applyFill="1" applyBorder="1" applyAlignment="1">
      <alignment horizontal="left"/>
    </xf>
    <xf numFmtId="49" fontId="73" fillId="6" borderId="106" xfId="0" applyNumberFormat="1" applyFont="1" applyFill="1" applyBorder="1"/>
    <xf numFmtId="169" fontId="73" fillId="6" borderId="106" xfId="5" applyFont="1" applyFill="1" applyBorder="1" applyAlignment="1">
      <alignment horizontal="center"/>
    </xf>
    <xf numFmtId="38" fontId="73" fillId="6" borderId="106" xfId="5" applyNumberFormat="1" applyFont="1" applyFill="1" applyBorder="1" applyAlignment="1">
      <alignment horizontal="center"/>
    </xf>
    <xf numFmtId="0" fontId="73" fillId="6" borderId="17" xfId="5" applyNumberFormat="1" applyFont="1" applyFill="1" applyBorder="1" applyAlignment="1">
      <alignment horizontal="left"/>
    </xf>
    <xf numFmtId="0" fontId="73" fillId="6" borderId="0" xfId="0" applyFont="1" applyFill="1"/>
    <xf numFmtId="0" fontId="327" fillId="6" borderId="0" xfId="2250" applyFont="1" applyFill="1" applyAlignment="1">
      <alignment horizontal="left" vertical="center"/>
    </xf>
    <xf numFmtId="49" fontId="73" fillId="6" borderId="0" xfId="5" applyNumberFormat="1" applyFont="1" applyFill="1" applyBorder="1" applyAlignment="1">
      <alignment horizontal="center"/>
    </xf>
    <xf numFmtId="0" fontId="327" fillId="6" borderId="106" xfId="2251" applyFont="1" applyFill="1" applyBorder="1" applyAlignment="1">
      <alignment horizontal="left" vertical="center" wrapText="1"/>
    </xf>
    <xf numFmtId="210" fontId="73" fillId="6" borderId="106" xfId="5" applyNumberFormat="1" applyFont="1" applyFill="1" applyBorder="1" applyAlignment="1">
      <alignment horizontal="left"/>
    </xf>
    <xf numFmtId="49" fontId="73" fillId="6" borderId="17" xfId="5" applyNumberFormat="1" applyFont="1" applyFill="1" applyBorder="1" applyAlignment="1">
      <alignment horizontal="left"/>
    </xf>
    <xf numFmtId="14" fontId="327" fillId="6" borderId="106" xfId="2254" applyNumberFormat="1" applyFont="1" applyFill="1" applyBorder="1" applyAlignment="1">
      <alignment horizontal="center" vertical="center"/>
    </xf>
    <xf numFmtId="169" fontId="72" fillId="6" borderId="106" xfId="5" applyFont="1" applyFill="1" applyBorder="1" applyAlignment="1">
      <alignment horizontal="center"/>
    </xf>
    <xf numFmtId="49" fontId="73" fillId="6" borderId="91" xfId="5" applyNumberFormat="1" applyFont="1" applyFill="1" applyBorder="1" applyAlignment="1">
      <alignment horizontal="left"/>
    </xf>
    <xf numFmtId="14" fontId="72" fillId="6" borderId="106" xfId="0" applyNumberFormat="1" applyFont="1" applyFill="1" applyBorder="1" applyAlignment="1">
      <alignment horizontal="center"/>
    </xf>
    <xf numFmtId="49" fontId="72" fillId="6" borderId="106" xfId="0" applyNumberFormat="1" applyFont="1" applyFill="1" applyBorder="1"/>
    <xf numFmtId="38" fontId="72" fillId="6" borderId="106" xfId="5" applyNumberFormat="1" applyFont="1" applyFill="1" applyBorder="1" applyAlignment="1">
      <alignment horizontal="center"/>
    </xf>
    <xf numFmtId="0" fontId="72" fillId="6" borderId="106" xfId="0" applyFont="1" applyFill="1" applyBorder="1" applyAlignment="1">
      <alignment wrapText="1"/>
    </xf>
    <xf numFmtId="49" fontId="72" fillId="6" borderId="106" xfId="5" quotePrefix="1" applyNumberFormat="1" applyFont="1" applyFill="1" applyBorder="1" applyAlignment="1">
      <alignment horizontal="center"/>
    </xf>
    <xf numFmtId="210" fontId="72" fillId="6" borderId="106" xfId="5" applyNumberFormat="1" applyFont="1" applyFill="1" applyBorder="1" applyAlignment="1">
      <alignment horizontal="left"/>
    </xf>
    <xf numFmtId="0" fontId="72" fillId="6" borderId="17" xfId="5" applyNumberFormat="1" applyFont="1" applyFill="1" applyBorder="1" applyAlignment="1">
      <alignment horizontal="left"/>
    </xf>
    <xf numFmtId="0" fontId="72" fillId="6" borderId="0" xfId="0" applyFont="1" applyFill="1"/>
    <xf numFmtId="49" fontId="72" fillId="6" borderId="17" xfId="5" applyNumberFormat="1" applyFont="1" applyFill="1" applyBorder="1" applyAlignment="1">
      <alignment horizontal="left"/>
    </xf>
    <xf numFmtId="49" fontId="72" fillId="6" borderId="16" xfId="0" applyNumberFormat="1" applyFont="1" applyFill="1" applyBorder="1"/>
    <xf numFmtId="169" fontId="72" fillId="6" borderId="16" xfId="5" applyFont="1" applyFill="1" applyBorder="1" applyAlignment="1">
      <alignment horizontal="center"/>
    </xf>
    <xf numFmtId="38" fontId="72" fillId="6" borderId="16" xfId="5" applyNumberFormat="1" applyFont="1" applyFill="1" applyBorder="1" applyAlignment="1">
      <alignment horizontal="center"/>
    </xf>
    <xf numFmtId="0" fontId="72" fillId="6" borderId="16" xfId="0" applyFont="1" applyFill="1" applyBorder="1" applyAlignment="1">
      <alignment wrapText="1"/>
    </xf>
    <xf numFmtId="49" fontId="72" fillId="6" borderId="16" xfId="5" quotePrefix="1" applyNumberFormat="1" applyFont="1" applyFill="1" applyBorder="1" applyAlignment="1">
      <alignment horizontal="center"/>
    </xf>
    <xf numFmtId="210" fontId="72" fillId="6" borderId="16" xfId="5" applyNumberFormat="1" applyFont="1" applyFill="1" applyBorder="1" applyAlignment="1">
      <alignment horizontal="left"/>
    </xf>
    <xf numFmtId="49" fontId="72" fillId="6" borderId="17" xfId="0" applyNumberFormat="1" applyFont="1" applyFill="1" applyBorder="1"/>
    <xf numFmtId="169" fontId="72" fillId="6" borderId="17" xfId="5" applyFont="1" applyFill="1" applyBorder="1" applyAlignment="1">
      <alignment horizontal="center"/>
    </xf>
    <xf numFmtId="38" fontId="72" fillId="6" borderId="17" xfId="5" applyNumberFormat="1" applyFont="1" applyFill="1" applyBorder="1" applyAlignment="1">
      <alignment horizontal="center"/>
    </xf>
    <xf numFmtId="0" fontId="72" fillId="6" borderId="17" xfId="0" applyFont="1" applyFill="1" applyBorder="1" applyAlignment="1">
      <alignment wrapText="1"/>
    </xf>
    <xf numFmtId="49" fontId="72" fillId="6" borderId="17" xfId="5" quotePrefix="1" applyNumberFormat="1" applyFont="1" applyFill="1" applyBorder="1" applyAlignment="1">
      <alignment horizontal="center"/>
    </xf>
    <xf numFmtId="210" fontId="72" fillId="6" borderId="17" xfId="5" applyNumberFormat="1" applyFont="1" applyFill="1" applyBorder="1" applyAlignment="1">
      <alignment horizontal="left"/>
    </xf>
    <xf numFmtId="14" fontId="5" fillId="6" borderId="106" xfId="0" applyNumberFormat="1" applyFont="1" applyFill="1" applyBorder="1" applyAlignment="1">
      <alignment horizontal="center"/>
    </xf>
    <xf numFmtId="49" fontId="10" fillId="6" borderId="17" xfId="0" applyNumberFormat="1" applyFont="1" applyFill="1" applyBorder="1"/>
    <xf numFmtId="169" fontId="10" fillId="6" borderId="17" xfId="5" applyFont="1" applyFill="1" applyBorder="1" applyAlignment="1">
      <alignment horizontal="center"/>
    </xf>
    <xf numFmtId="38" fontId="10" fillId="6" borderId="17" xfId="5" applyNumberFormat="1" applyFont="1" applyFill="1" applyBorder="1" applyAlignment="1">
      <alignment horizontal="center"/>
    </xf>
    <xf numFmtId="0" fontId="10" fillId="6" borderId="17" xfId="0" applyFont="1" applyFill="1" applyBorder="1" applyAlignment="1">
      <alignment wrapText="1"/>
    </xf>
    <xf numFmtId="49" fontId="10" fillId="6" borderId="17" xfId="5" quotePrefix="1" applyNumberFormat="1" applyFont="1" applyFill="1" applyBorder="1" applyAlignment="1">
      <alignment horizontal="center"/>
    </xf>
    <xf numFmtId="210" fontId="10" fillId="6" borderId="17" xfId="5" applyNumberFormat="1" applyFont="1" applyFill="1" applyBorder="1" applyAlignment="1">
      <alignment horizontal="left"/>
    </xf>
    <xf numFmtId="49" fontId="55" fillId="6" borderId="17" xfId="5" applyNumberFormat="1" applyFont="1" applyFill="1" applyBorder="1" applyAlignment="1">
      <alignment horizontal="left"/>
    </xf>
    <xf numFmtId="0" fontId="55" fillId="6" borderId="0" xfId="0" applyFont="1" applyFill="1"/>
    <xf numFmtId="49" fontId="72" fillId="6" borderId="17" xfId="5" applyNumberFormat="1" applyFont="1" applyFill="1" applyBorder="1" applyAlignment="1">
      <alignment horizontal="center"/>
    </xf>
    <xf numFmtId="49" fontId="5" fillId="6" borderId="17" xfId="0" applyNumberFormat="1" applyFont="1" applyFill="1" applyBorder="1"/>
    <xf numFmtId="169" fontId="5" fillId="6" borderId="17" xfId="5" applyFont="1" applyFill="1" applyBorder="1" applyAlignment="1">
      <alignment horizontal="center"/>
    </xf>
    <xf numFmtId="38" fontId="5" fillId="6" borderId="17" xfId="5" applyNumberFormat="1" applyFont="1" applyFill="1" applyBorder="1" applyAlignment="1">
      <alignment horizontal="center"/>
    </xf>
    <xf numFmtId="0" fontId="5" fillId="6" borderId="17" xfId="0" applyFont="1" applyFill="1" applyBorder="1" applyAlignment="1">
      <alignment wrapText="1"/>
    </xf>
    <xf numFmtId="49" fontId="5" fillId="6" borderId="17" xfId="5" quotePrefix="1" applyNumberFormat="1" applyFont="1" applyFill="1" applyBorder="1" applyAlignment="1">
      <alignment horizontal="center"/>
    </xf>
    <xf numFmtId="210" fontId="5" fillId="6" borderId="17" xfId="5" applyNumberFormat="1" applyFont="1" applyFill="1" applyBorder="1" applyAlignment="1">
      <alignment horizontal="left"/>
    </xf>
    <xf numFmtId="0" fontId="72" fillId="6" borderId="17" xfId="0" quotePrefix="1" applyFont="1" applyFill="1" applyBorder="1" applyAlignment="1">
      <alignment wrapText="1"/>
    </xf>
    <xf numFmtId="0" fontId="72" fillId="6" borderId="17" xfId="5" applyNumberFormat="1" applyFont="1" applyFill="1" applyBorder="1" applyAlignment="1">
      <alignment horizontal="center"/>
    </xf>
    <xf numFmtId="14" fontId="5" fillId="6" borderId="16" xfId="0" applyNumberFormat="1" applyFont="1" applyFill="1" applyBorder="1" applyAlignment="1">
      <alignment horizontal="center"/>
    </xf>
    <xf numFmtId="14" fontId="5" fillId="6" borderId="17" xfId="0" applyNumberFormat="1" applyFont="1" applyFill="1" applyBorder="1" applyAlignment="1">
      <alignment horizontal="center"/>
    </xf>
    <xf numFmtId="49" fontId="55" fillId="6" borderId="17" xfId="0" applyNumberFormat="1" applyFont="1" applyFill="1" applyBorder="1"/>
    <xf numFmtId="169" fontId="55" fillId="6" borderId="17" xfId="5" applyFont="1" applyFill="1" applyBorder="1" applyAlignment="1">
      <alignment horizontal="center"/>
    </xf>
    <xf numFmtId="0" fontId="55" fillId="6" borderId="17" xfId="0" applyFont="1" applyFill="1" applyBorder="1" applyAlignment="1">
      <alignment wrapText="1"/>
    </xf>
    <xf numFmtId="49" fontId="55" fillId="6" borderId="17" xfId="5" quotePrefix="1" applyNumberFormat="1" applyFont="1" applyFill="1" applyBorder="1" applyAlignment="1">
      <alignment horizontal="center"/>
    </xf>
    <xf numFmtId="210" fontId="55" fillId="6" borderId="17" xfId="5" applyNumberFormat="1" applyFont="1" applyFill="1" applyBorder="1" applyAlignment="1">
      <alignment horizontal="left"/>
    </xf>
    <xf numFmtId="0" fontId="55" fillId="6" borderId="17" xfId="5" applyNumberFormat="1" applyFont="1" applyFill="1" applyBorder="1" applyAlignment="1">
      <alignment horizontal="left"/>
    </xf>
    <xf numFmtId="14" fontId="55" fillId="6" borderId="17" xfId="0" applyNumberFormat="1" applyFont="1" applyFill="1" applyBorder="1" applyAlignment="1">
      <alignment horizontal="center"/>
    </xf>
    <xf numFmtId="14" fontId="72" fillId="6" borderId="17" xfId="0" applyNumberFormat="1" applyFont="1" applyFill="1" applyBorder="1" applyAlignment="1">
      <alignment horizontal="center"/>
    </xf>
    <xf numFmtId="14" fontId="72" fillId="6" borderId="91" xfId="0" applyNumberFormat="1" applyFont="1" applyFill="1" applyBorder="1" applyAlignment="1">
      <alignment horizontal="center"/>
    </xf>
    <xf numFmtId="49" fontId="72" fillId="6" borderId="91" xfId="0" applyNumberFormat="1" applyFont="1" applyFill="1" applyBorder="1"/>
    <xf numFmtId="169" fontId="72" fillId="6" borderId="91" xfId="5" applyFont="1" applyFill="1" applyBorder="1" applyAlignment="1">
      <alignment horizontal="center"/>
    </xf>
    <xf numFmtId="0" fontId="72" fillId="6" borderId="91" xfId="0" applyFont="1" applyFill="1" applyBorder="1" applyAlignment="1">
      <alignment wrapText="1"/>
    </xf>
    <xf numFmtId="49" fontId="72" fillId="6" borderId="91" xfId="5" quotePrefix="1" applyNumberFormat="1" applyFont="1" applyFill="1" applyBorder="1" applyAlignment="1">
      <alignment horizontal="center"/>
    </xf>
    <xf numFmtId="210" fontId="72" fillId="6" borderId="91" xfId="5" applyNumberFormat="1" applyFont="1" applyFill="1" applyBorder="1" applyAlignment="1">
      <alignment horizontal="left"/>
    </xf>
    <xf numFmtId="0" fontId="72" fillId="6" borderId="91" xfId="5" applyNumberFormat="1" applyFont="1" applyFill="1" applyBorder="1" applyAlignment="1">
      <alignment horizontal="left"/>
    </xf>
    <xf numFmtId="14" fontId="14" fillId="6" borderId="106" xfId="0" applyNumberFormat="1" applyFont="1" applyFill="1" applyBorder="1"/>
    <xf numFmtId="0" fontId="14" fillId="6" borderId="106" xfId="0" applyFont="1" applyFill="1" applyBorder="1"/>
    <xf numFmtId="49" fontId="14" fillId="6" borderId="106" xfId="0" applyNumberFormat="1" applyFont="1" applyFill="1" applyBorder="1"/>
    <xf numFmtId="169" fontId="14" fillId="6" borderId="106" xfId="5" applyFont="1" applyFill="1" applyBorder="1"/>
    <xf numFmtId="169" fontId="14" fillId="6" borderId="1" xfId="5" applyFont="1" applyFill="1" applyBorder="1"/>
    <xf numFmtId="0" fontId="44" fillId="6" borderId="106" xfId="0" applyFont="1" applyFill="1" applyBorder="1" applyAlignment="1">
      <alignment horizontal="center" wrapText="1"/>
    </xf>
    <xf numFmtId="49" fontId="14" fillId="6" borderId="106" xfId="5" applyNumberFormat="1" applyFont="1" applyFill="1" applyBorder="1" applyAlignment="1">
      <alignment horizontal="center"/>
    </xf>
    <xf numFmtId="0" fontId="68" fillId="6" borderId="0" xfId="0" applyFont="1" applyFill="1"/>
    <xf numFmtId="0" fontId="61" fillId="6" borderId="0" xfId="0" applyFont="1" applyFill="1"/>
    <xf numFmtId="169" fontId="64" fillId="6" borderId="0" xfId="5" applyFont="1" applyFill="1" applyAlignment="1">
      <alignment horizontal="center"/>
    </xf>
    <xf numFmtId="169" fontId="64" fillId="6" borderId="0" xfId="5" applyFont="1" applyFill="1"/>
    <xf numFmtId="49" fontId="14" fillId="6" borderId="0" xfId="5" applyNumberFormat="1" applyFont="1" applyFill="1" applyBorder="1" applyAlignment="1">
      <alignment horizontal="center"/>
    </xf>
    <xf numFmtId="0" fontId="65" fillId="58" borderId="0" xfId="0" applyFont="1" applyFill="1"/>
    <xf numFmtId="0" fontId="72" fillId="58" borderId="17" xfId="0" applyFont="1" applyFill="1" applyBorder="1" applyAlignment="1">
      <alignment horizontal="center"/>
    </xf>
    <xf numFmtId="0" fontId="55" fillId="58" borderId="17" xfId="0" applyFont="1" applyFill="1" applyBorder="1" applyAlignment="1">
      <alignment horizontal="center"/>
    </xf>
    <xf numFmtId="0" fontId="72" fillId="58" borderId="91" xfId="0" applyFont="1" applyFill="1" applyBorder="1" applyAlignment="1">
      <alignment horizontal="center"/>
    </xf>
    <xf numFmtId="0" fontId="61" fillId="58" borderId="106" xfId="0" applyFont="1" applyFill="1" applyBorder="1"/>
    <xf numFmtId="0" fontId="10" fillId="58" borderId="106" xfId="0" applyFont="1" applyFill="1" applyBorder="1" applyAlignment="1">
      <alignment horizontal="center"/>
    </xf>
    <xf numFmtId="0" fontId="64" fillId="58" borderId="0" xfId="0" applyFont="1" applyFill="1" applyAlignment="1">
      <alignment horizontal="center"/>
    </xf>
    <xf numFmtId="0" fontId="75" fillId="58" borderId="0" xfId="0" applyFont="1" applyFill="1"/>
    <xf numFmtId="0" fontId="15" fillId="58" borderId="0" xfId="0" applyFont="1" applyFill="1" applyAlignment="1">
      <alignment horizontal="center"/>
    </xf>
    <xf numFmtId="239" fontId="72" fillId="58" borderId="17" xfId="0" applyNumberFormat="1" applyFont="1" applyFill="1" applyBorder="1" applyAlignment="1">
      <alignment horizontal="center"/>
    </xf>
    <xf numFmtId="49" fontId="55" fillId="58" borderId="17" xfId="5" applyNumberFormat="1" applyFont="1" applyFill="1" applyBorder="1" applyAlignment="1">
      <alignment horizontal="center"/>
    </xf>
    <xf numFmtId="49" fontId="72" fillId="58" borderId="17" xfId="5" applyNumberFormat="1" applyFont="1" applyFill="1" applyBorder="1" applyAlignment="1">
      <alignment horizontal="center"/>
    </xf>
    <xf numFmtId="49" fontId="72" fillId="58" borderId="91" xfId="5" applyNumberFormat="1" applyFont="1" applyFill="1" applyBorder="1" applyAlignment="1">
      <alignment horizontal="center"/>
    </xf>
    <xf numFmtId="0" fontId="14" fillId="58" borderId="106" xfId="0" applyFont="1" applyFill="1" applyBorder="1"/>
    <xf numFmtId="0" fontId="64" fillId="58" borderId="0" xfId="0" applyFont="1" applyFill="1"/>
    <xf numFmtId="210" fontId="65" fillId="58" borderId="0" xfId="5" applyNumberFormat="1" applyFont="1" applyFill="1" applyBorder="1" applyAlignment="1">
      <alignment horizontal="center"/>
    </xf>
    <xf numFmtId="210" fontId="65" fillId="58" borderId="0" xfId="5" applyNumberFormat="1" applyFont="1" applyFill="1" applyBorder="1"/>
    <xf numFmtId="210" fontId="35" fillId="58" borderId="0" xfId="5" applyNumberFormat="1" applyFont="1" applyFill="1" applyAlignment="1"/>
    <xf numFmtId="210" fontId="11" fillId="58" borderId="0" xfId="5" applyNumberFormat="1" applyFont="1" applyFill="1" applyAlignment="1">
      <alignment horizontal="center"/>
    </xf>
    <xf numFmtId="210" fontId="11" fillId="58" borderId="0" xfId="5" applyNumberFormat="1" applyFont="1" applyFill="1" applyBorder="1"/>
    <xf numFmtId="210" fontId="272" fillId="58" borderId="1" xfId="5" applyNumberFormat="1" applyFont="1" applyFill="1" applyBorder="1" applyAlignment="1">
      <alignment horizontal="center" vertical="center" wrapText="1"/>
    </xf>
    <xf numFmtId="210" fontId="5" fillId="58" borderId="17" xfId="5" applyNumberFormat="1" applyFont="1" applyFill="1" applyBorder="1" applyAlignment="1">
      <alignment horizontal="center"/>
    </xf>
    <xf numFmtId="210" fontId="10" fillId="58" borderId="17" xfId="5" applyNumberFormat="1" applyFont="1" applyFill="1" applyBorder="1" applyAlignment="1">
      <alignment horizontal="center"/>
    </xf>
    <xf numFmtId="210" fontId="72" fillId="58" borderId="17" xfId="5" applyNumberFormat="1" applyFont="1" applyFill="1" applyBorder="1" applyAlignment="1">
      <alignment horizontal="center"/>
    </xf>
    <xf numFmtId="210" fontId="55" fillId="58" borderId="17" xfId="5" applyNumberFormat="1" applyFont="1" applyFill="1" applyBorder="1" applyAlignment="1">
      <alignment horizontal="center"/>
    </xf>
    <xf numFmtId="210" fontId="5" fillId="58" borderId="91" xfId="5" applyNumberFormat="1" applyFont="1" applyFill="1" applyBorder="1" applyAlignment="1">
      <alignment horizontal="center"/>
    </xf>
    <xf numFmtId="210" fontId="61" fillId="58" borderId="106" xfId="5" applyNumberFormat="1" applyFont="1" applyFill="1" applyBorder="1" applyAlignment="1">
      <alignment horizontal="center"/>
    </xf>
    <xf numFmtId="210" fontId="44" fillId="58" borderId="106" xfId="5" applyNumberFormat="1" applyFont="1" applyFill="1" applyBorder="1" applyAlignment="1">
      <alignment horizontal="left"/>
    </xf>
    <xf numFmtId="0" fontId="35" fillId="58" borderId="0" xfId="0" applyFont="1" applyFill="1"/>
    <xf numFmtId="49" fontId="268" fillId="58" borderId="0" xfId="5" applyNumberFormat="1" applyFont="1" applyFill="1" applyAlignment="1">
      <alignment horizontal="center"/>
    </xf>
    <xf numFmtId="0" fontId="11" fillId="58" borderId="0" xfId="0" applyFont="1" applyFill="1"/>
    <xf numFmtId="210" fontId="272" fillId="58" borderId="89" xfId="5" applyNumberFormat="1" applyFont="1" applyFill="1" applyBorder="1" applyAlignment="1">
      <alignment horizontal="center" vertical="center" wrapText="1"/>
    </xf>
    <xf numFmtId="0" fontId="272" fillId="58" borderId="44" xfId="1846" applyFont="1" applyFill="1" applyBorder="1" applyAlignment="1">
      <alignment horizontal="center" vertical="center"/>
    </xf>
    <xf numFmtId="210" fontId="55" fillId="58" borderId="16" xfId="5" applyNumberFormat="1" applyFont="1" applyFill="1" applyBorder="1" applyAlignment="1">
      <alignment horizontal="center"/>
    </xf>
    <xf numFmtId="0" fontId="339" fillId="58" borderId="17" xfId="0" applyFont="1" applyFill="1" applyBorder="1"/>
    <xf numFmtId="0" fontId="72" fillId="58" borderId="17" xfId="0" applyFont="1" applyFill="1" applyBorder="1"/>
    <xf numFmtId="0" fontId="55" fillId="58" borderId="17" xfId="0" applyFont="1" applyFill="1" applyBorder="1"/>
    <xf numFmtId="210" fontId="55" fillId="58" borderId="91" xfId="5" applyNumberFormat="1" applyFont="1" applyFill="1" applyBorder="1" applyAlignment="1">
      <alignment horizontal="center"/>
    </xf>
    <xf numFmtId="0" fontId="72" fillId="58" borderId="37" xfId="0" applyFont="1" applyFill="1" applyBorder="1"/>
    <xf numFmtId="0" fontId="61" fillId="58" borderId="1" xfId="0" applyFont="1" applyFill="1" applyBorder="1"/>
    <xf numFmtId="210" fontId="11" fillId="58" borderId="0" xfId="5" applyNumberFormat="1" applyFont="1" applyFill="1" applyBorder="1" applyAlignment="1">
      <alignment horizontal="center"/>
    </xf>
    <xf numFmtId="0" fontId="10" fillId="58" borderId="90" xfId="0" applyFont="1" applyFill="1" applyBorder="1" applyAlignment="1">
      <alignment horizontal="center"/>
    </xf>
    <xf numFmtId="0" fontId="14" fillId="0" borderId="134" xfId="2229" applyFont="1" applyBorder="1" applyAlignment="1">
      <alignment horizontal="left" vertical="center"/>
    </xf>
    <xf numFmtId="169" fontId="79" fillId="0" borderId="95" xfId="1335" quotePrefix="1" applyFont="1" applyFill="1" applyBorder="1" applyAlignment="1">
      <alignment horizontal="center" vertical="center"/>
    </xf>
    <xf numFmtId="210" fontId="14" fillId="0" borderId="0" xfId="5" applyNumberFormat="1" applyFont="1"/>
    <xf numFmtId="210" fontId="79" fillId="0" borderId="95" xfId="5" quotePrefix="1" applyNumberFormat="1" applyFont="1" applyFill="1" applyBorder="1" applyAlignment="1">
      <alignment horizontal="center" vertical="center"/>
    </xf>
    <xf numFmtId="210" fontId="58" fillId="0" borderId="44" xfId="5" applyNumberFormat="1" applyFont="1" applyBorder="1" applyAlignment="1" applyProtection="1">
      <alignment vertical="center"/>
    </xf>
    <xf numFmtId="210" fontId="66" fillId="52" borderId="97" xfId="5" applyNumberFormat="1" applyFont="1" applyFill="1" applyBorder="1"/>
    <xf numFmtId="210" fontId="14" fillId="0" borderId="0" xfId="5" applyNumberFormat="1" applyFont="1" applyAlignment="1">
      <alignment horizontal="center"/>
    </xf>
    <xf numFmtId="210" fontId="15" fillId="0" borderId="0" xfId="5" applyNumberFormat="1" applyFont="1"/>
    <xf numFmtId="210" fontId="7" fillId="0" borderId="0" xfId="5" applyNumberFormat="1" applyFont="1"/>
    <xf numFmtId="14" fontId="10" fillId="6" borderId="106" xfId="2253" applyNumberFormat="1" applyFont="1" applyFill="1" applyBorder="1" applyAlignment="1">
      <alignment horizontal="center" vertical="center"/>
    </xf>
    <xf numFmtId="38" fontId="10" fillId="6" borderId="106" xfId="2257" applyNumberFormat="1" applyFont="1" applyFill="1" applyBorder="1" applyAlignment="1">
      <alignment horizontal="right" vertical="center"/>
    </xf>
    <xf numFmtId="0" fontId="10" fillId="6" borderId="106" xfId="2250" applyFont="1" applyFill="1" applyBorder="1" applyAlignment="1">
      <alignment horizontal="left" vertical="center"/>
    </xf>
    <xf numFmtId="0" fontId="331" fillId="5" borderId="106" xfId="1703" applyFont="1" applyFill="1" applyBorder="1"/>
    <xf numFmtId="1" fontId="331" fillId="5" borderId="106" xfId="1703" applyNumberFormat="1" applyFont="1" applyFill="1" applyBorder="1" applyAlignment="1">
      <alignment horizontal="center"/>
    </xf>
    <xf numFmtId="0" fontId="330" fillId="5" borderId="106" xfId="1703" applyFont="1" applyFill="1" applyBorder="1" applyAlignment="1">
      <alignment horizontal="center"/>
    </xf>
    <xf numFmtId="0" fontId="328" fillId="5" borderId="0" xfId="1703" applyFont="1" applyFill="1"/>
    <xf numFmtId="0" fontId="5" fillId="5" borderId="0" xfId="1703" applyFont="1" applyFill="1"/>
    <xf numFmtId="0" fontId="271" fillId="5" borderId="106" xfId="1703" applyFont="1" applyFill="1" applyBorder="1"/>
    <xf numFmtId="0" fontId="10" fillId="6" borderId="106" xfId="2248" applyFont="1" applyFill="1" applyBorder="1" applyAlignment="1">
      <alignment horizontal="left" vertical="center" wrapText="1"/>
    </xf>
    <xf numFmtId="14" fontId="10" fillId="6" borderId="106" xfId="2274" applyNumberFormat="1" applyFont="1" applyFill="1" applyBorder="1" applyAlignment="1">
      <alignment horizontal="center" vertical="center"/>
    </xf>
    <xf numFmtId="0" fontId="10" fillId="6" borderId="0" xfId="2250" applyFont="1" applyFill="1" applyAlignment="1">
      <alignment horizontal="left" vertical="center"/>
    </xf>
    <xf numFmtId="14" fontId="17" fillId="6" borderId="95" xfId="5" applyNumberFormat="1" applyFont="1" applyFill="1" applyBorder="1" applyAlignment="1">
      <alignment horizontal="center" vertical="center" wrapText="1"/>
    </xf>
    <xf numFmtId="239" fontId="17" fillId="58" borderId="95" xfId="1847" applyNumberFormat="1" applyFont="1" applyFill="1" applyBorder="1" applyAlignment="1">
      <alignment horizontal="center" vertical="center" wrapText="1"/>
    </xf>
    <xf numFmtId="169" fontId="17" fillId="6" borderId="95" xfId="5" applyFont="1" applyFill="1" applyBorder="1" applyAlignment="1">
      <alignment horizontal="center" vertical="center" wrapText="1"/>
    </xf>
    <xf numFmtId="0" fontId="17" fillId="6" borderId="95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/>
    </xf>
    <xf numFmtId="0" fontId="17" fillId="6" borderId="95" xfId="1847" applyFont="1" applyFill="1" applyBorder="1" applyAlignment="1">
      <alignment horizontal="center" vertical="center" wrapText="1"/>
    </xf>
    <xf numFmtId="0" fontId="327" fillId="6" borderId="106" xfId="2250" applyFont="1" applyFill="1" applyBorder="1" applyAlignment="1">
      <alignment horizontal="left" vertical="center"/>
    </xf>
    <xf numFmtId="0" fontId="72" fillId="6" borderId="106" xfId="5" applyNumberFormat="1" applyFont="1" applyFill="1" applyBorder="1" applyAlignment="1">
      <alignment horizontal="center"/>
    </xf>
    <xf numFmtId="0" fontId="10" fillId="6" borderId="106" xfId="5" applyNumberFormat="1" applyFont="1" applyFill="1" applyBorder="1" applyAlignment="1">
      <alignment horizontal="center"/>
    </xf>
    <xf numFmtId="0" fontId="5" fillId="6" borderId="106" xfId="5" applyNumberFormat="1" applyFont="1" applyFill="1" applyBorder="1" applyAlignment="1">
      <alignment horizontal="center"/>
    </xf>
    <xf numFmtId="0" fontId="72" fillId="6" borderId="16" xfId="5" applyNumberFormat="1" applyFont="1" applyFill="1" applyBorder="1" applyAlignment="1">
      <alignment horizontal="center"/>
    </xf>
    <xf numFmtId="0" fontId="55" fillId="6" borderId="17" xfId="5" applyNumberFormat="1" applyFont="1" applyFill="1" applyBorder="1" applyAlignment="1">
      <alignment horizontal="center"/>
    </xf>
    <xf numFmtId="0" fontId="72" fillId="6" borderId="91" xfId="5" applyNumberFormat="1" applyFont="1" applyFill="1" applyBorder="1" applyAlignment="1">
      <alignment horizontal="center"/>
    </xf>
    <xf numFmtId="0" fontId="61" fillId="6" borderId="106" xfId="0" applyFont="1" applyFill="1" applyBorder="1"/>
    <xf numFmtId="49" fontId="64" fillId="5" borderId="0" xfId="0" applyNumberFormat="1" applyFont="1" applyFill="1" applyAlignment="1">
      <alignment horizontal="left"/>
    </xf>
    <xf numFmtId="49" fontId="15" fillId="5" borderId="0" xfId="0" applyNumberFormat="1" applyFont="1" applyFill="1" applyAlignment="1">
      <alignment horizontal="left"/>
    </xf>
    <xf numFmtId="49" fontId="5" fillId="5" borderId="17" xfId="0" quotePrefix="1" applyNumberFormat="1" applyFont="1" applyFill="1" applyBorder="1" applyAlignment="1">
      <alignment horizontal="left"/>
    </xf>
    <xf numFmtId="49" fontId="5" fillId="5" borderId="106" xfId="0" quotePrefix="1" applyNumberFormat="1" applyFont="1" applyFill="1" applyBorder="1" applyAlignment="1">
      <alignment horizontal="left"/>
    </xf>
    <xf numFmtId="49" fontId="73" fillId="5" borderId="106" xfId="0" quotePrefix="1" applyNumberFormat="1" applyFont="1" applyFill="1" applyBorder="1" applyAlignment="1">
      <alignment horizontal="left"/>
    </xf>
    <xf numFmtId="49" fontId="72" fillId="5" borderId="106" xfId="0" quotePrefix="1" applyNumberFormat="1" applyFont="1" applyFill="1" applyBorder="1" applyAlignment="1">
      <alignment horizontal="left"/>
    </xf>
    <xf numFmtId="49" fontId="72" fillId="5" borderId="16" xfId="0" quotePrefix="1" applyNumberFormat="1" applyFont="1" applyFill="1" applyBorder="1" applyAlignment="1">
      <alignment horizontal="left"/>
    </xf>
    <xf numFmtId="49" fontId="72" fillId="5" borderId="17" xfId="0" quotePrefix="1" applyNumberFormat="1" applyFont="1" applyFill="1" applyBorder="1" applyAlignment="1">
      <alignment horizontal="left"/>
    </xf>
    <xf numFmtId="49" fontId="10" fillId="5" borderId="17" xfId="0" quotePrefix="1" applyNumberFormat="1" applyFont="1" applyFill="1" applyBorder="1" applyAlignment="1">
      <alignment horizontal="left"/>
    </xf>
    <xf numFmtId="49" fontId="55" fillId="5" borderId="17" xfId="0" quotePrefix="1" applyNumberFormat="1" applyFont="1" applyFill="1" applyBorder="1" applyAlignment="1">
      <alignment horizontal="left"/>
    </xf>
    <xf numFmtId="49" fontId="72" fillId="5" borderId="91" xfId="0" quotePrefix="1" applyNumberFormat="1" applyFont="1" applyFill="1" applyBorder="1" applyAlignment="1">
      <alignment horizontal="left"/>
    </xf>
    <xf numFmtId="49" fontId="14" fillId="5" borderId="106" xfId="0" applyNumberFormat="1" applyFont="1" applyFill="1" applyBorder="1" applyAlignment="1">
      <alignment horizontal="left"/>
    </xf>
    <xf numFmtId="169" fontId="18" fillId="0" borderId="0" xfId="0" applyNumberFormat="1" applyFont="1" applyAlignment="1">
      <alignment vertical="top" wrapText="1"/>
    </xf>
    <xf numFmtId="0" fontId="65" fillId="58" borderId="0" xfId="5" applyNumberFormat="1" applyFont="1" applyFill="1"/>
    <xf numFmtId="0" fontId="10" fillId="58" borderId="17" xfId="5" applyNumberFormat="1" applyFont="1" applyFill="1" applyBorder="1" applyAlignment="1">
      <alignment horizontal="center"/>
    </xf>
    <xf numFmtId="0" fontId="72" fillId="58" borderId="17" xfId="5" applyNumberFormat="1" applyFont="1" applyFill="1" applyBorder="1" applyAlignment="1">
      <alignment horizontal="center"/>
    </xf>
    <xf numFmtId="0" fontId="55" fillId="58" borderId="17" xfId="5" applyNumberFormat="1" applyFont="1" applyFill="1" applyBorder="1" applyAlignment="1">
      <alignment horizontal="center"/>
    </xf>
    <xf numFmtId="0" fontId="72" fillId="58" borderId="91" xfId="5" applyNumberFormat="1" applyFont="1" applyFill="1" applyBorder="1" applyAlignment="1">
      <alignment horizontal="center"/>
    </xf>
    <xf numFmtId="0" fontId="61" fillId="58" borderId="106" xfId="5" applyNumberFormat="1" applyFont="1" applyFill="1" applyBorder="1"/>
    <xf numFmtId="14" fontId="64" fillId="6" borderId="0" xfId="0" applyNumberFormat="1" applyFont="1" applyFill="1" applyAlignment="1">
      <alignment horizontal="center"/>
    </xf>
    <xf numFmtId="14" fontId="15" fillId="6" borderId="0" xfId="0" applyNumberFormat="1" applyFont="1" applyFill="1" applyAlignment="1">
      <alignment horizontal="center"/>
    </xf>
    <xf numFmtId="14" fontId="17" fillId="6" borderId="95" xfId="1847" applyNumberFormat="1" applyFont="1" applyFill="1" applyBorder="1" applyAlignment="1">
      <alignment horizontal="center" vertical="center" wrapText="1"/>
    </xf>
    <xf numFmtId="14" fontId="72" fillId="6" borderId="106" xfId="5" applyNumberFormat="1" applyFont="1" applyFill="1" applyBorder="1" applyAlignment="1">
      <alignment horizontal="center"/>
    </xf>
    <xf numFmtId="14" fontId="10" fillId="6" borderId="106" xfId="5" applyNumberFormat="1" applyFont="1" applyFill="1" applyBorder="1" applyAlignment="1">
      <alignment horizontal="center"/>
    </xf>
    <xf numFmtId="14" fontId="5" fillId="6" borderId="106" xfId="5" applyNumberFormat="1" applyFont="1" applyFill="1" applyBorder="1" applyAlignment="1">
      <alignment horizontal="center"/>
    </xf>
    <xf numFmtId="14" fontId="72" fillId="6" borderId="16" xfId="5" applyNumberFormat="1" applyFont="1" applyFill="1" applyBorder="1" applyAlignment="1">
      <alignment horizontal="center"/>
    </xf>
    <xf numFmtId="14" fontId="72" fillId="6" borderId="17" xfId="5" applyNumberFormat="1" applyFont="1" applyFill="1" applyBorder="1" applyAlignment="1">
      <alignment horizontal="center"/>
    </xf>
    <xf numFmtId="14" fontId="55" fillId="6" borderId="17" xfId="5" applyNumberFormat="1" applyFont="1" applyFill="1" applyBorder="1" applyAlignment="1">
      <alignment horizontal="center"/>
    </xf>
    <xf numFmtId="14" fontId="72" fillId="6" borderId="91" xfId="5" applyNumberFormat="1" applyFont="1" applyFill="1" applyBorder="1" applyAlignment="1">
      <alignment horizontal="center"/>
    </xf>
    <xf numFmtId="14" fontId="61" fillId="6" borderId="106" xfId="0" applyNumberFormat="1" applyFont="1" applyFill="1" applyBorder="1"/>
    <xf numFmtId="14" fontId="65" fillId="6" borderId="0" xfId="0" applyNumberFormat="1" applyFont="1" applyFill="1"/>
    <xf numFmtId="0" fontId="14" fillId="58" borderId="17" xfId="5" applyNumberFormat="1" applyFont="1" applyFill="1" applyBorder="1" applyAlignment="1">
      <alignment horizontal="center"/>
    </xf>
    <xf numFmtId="0" fontId="14" fillId="58" borderId="45" xfId="0" applyFont="1" applyFill="1" applyBorder="1" applyAlignment="1">
      <alignment horizontal="center"/>
    </xf>
    <xf numFmtId="0" fontId="58" fillId="0" borderId="106" xfId="5" applyNumberFormat="1" applyFont="1" applyBorder="1" applyAlignment="1">
      <alignment vertical="center" wrapText="1"/>
    </xf>
    <xf numFmtId="14" fontId="14" fillId="6" borderId="106" xfId="5" applyNumberFormat="1" applyFont="1" applyFill="1" applyBorder="1" applyAlignment="1">
      <alignment horizontal="center" vertical="center"/>
    </xf>
    <xf numFmtId="210" fontId="14" fillId="6" borderId="106" xfId="5" applyNumberFormat="1" applyFont="1" applyFill="1" applyBorder="1" applyAlignment="1">
      <alignment horizontal="center"/>
    </xf>
    <xf numFmtId="210" fontId="68" fillId="58" borderId="106" xfId="5" applyNumberFormat="1" applyFont="1" applyFill="1" applyBorder="1" applyAlignment="1">
      <alignment horizontal="center"/>
    </xf>
    <xf numFmtId="210" fontId="61" fillId="6" borderId="106" xfId="5" applyNumberFormat="1" applyFont="1" applyFill="1" applyBorder="1"/>
    <xf numFmtId="210" fontId="61" fillId="6" borderId="106" xfId="5" applyNumberFormat="1" applyFont="1" applyFill="1" applyBorder="1" applyAlignment="1">
      <alignment horizontal="center"/>
    </xf>
    <xf numFmtId="210" fontId="14" fillId="6" borderId="106" xfId="5" applyNumberFormat="1" applyFont="1" applyFill="1" applyBorder="1" applyAlignment="1">
      <alignment horizontal="right" vertical="center"/>
    </xf>
    <xf numFmtId="210" fontId="177" fillId="0" borderId="106" xfId="5" applyNumberFormat="1" applyFont="1" applyBorder="1" applyAlignment="1">
      <alignment vertical="center" wrapText="1"/>
    </xf>
    <xf numFmtId="210" fontId="14" fillId="6" borderId="106" xfId="5" quotePrefix="1" applyNumberFormat="1" applyFont="1" applyFill="1" applyBorder="1" applyAlignment="1">
      <alignment horizontal="center"/>
    </xf>
    <xf numFmtId="0" fontId="61" fillId="6" borderId="90" xfId="5" applyNumberFormat="1" applyFont="1" applyFill="1" applyBorder="1" applyAlignment="1">
      <alignment horizontal="left"/>
    </xf>
    <xf numFmtId="0" fontId="14" fillId="58" borderId="90" xfId="0" applyFont="1" applyFill="1" applyBorder="1" applyAlignment="1">
      <alignment horizontal="center"/>
    </xf>
    <xf numFmtId="210" fontId="61" fillId="58" borderId="17" xfId="5" applyNumberFormat="1" applyFont="1" applyFill="1" applyBorder="1" applyAlignment="1">
      <alignment horizontal="center"/>
    </xf>
    <xf numFmtId="210" fontId="14" fillId="58" borderId="17" xfId="5" applyNumberFormat="1" applyFont="1" applyFill="1" applyBorder="1" applyAlignment="1">
      <alignment horizontal="center"/>
    </xf>
    <xf numFmtId="210" fontId="58" fillId="58" borderId="16" xfId="5" applyNumberFormat="1" applyFont="1" applyFill="1" applyBorder="1" applyAlignment="1">
      <alignment horizontal="center"/>
    </xf>
    <xf numFmtId="210" fontId="58" fillId="58" borderId="17" xfId="5" applyNumberFormat="1" applyFont="1" applyFill="1" applyBorder="1" applyAlignment="1">
      <alignment horizontal="center"/>
    </xf>
    <xf numFmtId="0" fontId="61" fillId="58" borderId="17" xfId="0" applyFont="1" applyFill="1" applyBorder="1"/>
    <xf numFmtId="0" fontId="14" fillId="6" borderId="106" xfId="2250" applyFont="1" applyFill="1" applyBorder="1" applyAlignment="1">
      <alignment horizontal="left" vertical="center"/>
    </xf>
    <xf numFmtId="0" fontId="177" fillId="0" borderId="106" xfId="5" applyNumberFormat="1" applyFont="1" applyBorder="1" applyAlignment="1">
      <alignment vertical="center" wrapText="1"/>
    </xf>
    <xf numFmtId="210" fontId="14" fillId="0" borderId="106" xfId="5" applyNumberFormat="1" applyFont="1" applyBorder="1" applyAlignment="1">
      <alignment horizontal="left" vertical="center"/>
    </xf>
    <xf numFmtId="0" fontId="61" fillId="6" borderId="17" xfId="5" applyNumberFormat="1" applyFont="1" applyFill="1" applyBorder="1" applyAlignment="1">
      <alignment horizontal="left"/>
    </xf>
    <xf numFmtId="210" fontId="61" fillId="5" borderId="17" xfId="5" applyNumberFormat="1" applyFont="1" applyFill="1" applyBorder="1" applyAlignment="1">
      <alignment horizontal="center"/>
    </xf>
    <xf numFmtId="210" fontId="14" fillId="5" borderId="17" xfId="5" applyNumberFormat="1" applyFont="1" applyFill="1" applyBorder="1" applyAlignment="1">
      <alignment horizontal="center"/>
    </xf>
    <xf numFmtId="210" fontId="58" fillId="5" borderId="16" xfId="5" applyNumberFormat="1" applyFont="1" applyFill="1" applyBorder="1" applyAlignment="1">
      <alignment horizontal="center"/>
    </xf>
    <xf numFmtId="210" fontId="58" fillId="5" borderId="17" xfId="5" applyNumberFormat="1" applyFont="1" applyFill="1" applyBorder="1" applyAlignment="1">
      <alignment horizontal="center"/>
    </xf>
    <xf numFmtId="0" fontId="61" fillId="5" borderId="0" xfId="0" applyFont="1" applyFill="1"/>
    <xf numFmtId="210" fontId="177" fillId="6" borderId="106" xfId="5" applyNumberFormat="1" applyFont="1" applyFill="1" applyBorder="1" applyAlignment="1">
      <alignment vertical="center" wrapText="1"/>
    </xf>
    <xf numFmtId="0" fontId="14" fillId="6" borderId="106" xfId="2227" applyFont="1" applyFill="1" applyBorder="1" applyAlignment="1">
      <alignment horizontal="left" vertical="center"/>
    </xf>
    <xf numFmtId="210" fontId="177" fillId="0" borderId="106" xfId="5" applyNumberFormat="1" applyFont="1" applyBorder="1"/>
    <xf numFmtId="0" fontId="14" fillId="5" borderId="106" xfId="2250" applyFont="1" applyFill="1" applyBorder="1" applyAlignment="1">
      <alignment horizontal="left" vertical="center"/>
    </xf>
    <xf numFmtId="0" fontId="299" fillId="6" borderId="106" xfId="0" applyFont="1" applyFill="1" applyBorder="1"/>
    <xf numFmtId="0" fontId="299" fillId="6" borderId="0" xfId="0" applyFont="1" applyFill="1"/>
    <xf numFmtId="210" fontId="61" fillId="6" borderId="92" xfId="5" applyNumberFormat="1" applyFont="1" applyFill="1" applyBorder="1" applyAlignment="1">
      <alignment horizontal="center"/>
    </xf>
    <xf numFmtId="210" fontId="14" fillId="6" borderId="92" xfId="5" applyNumberFormat="1" applyFont="1" applyFill="1" applyBorder="1" applyAlignment="1">
      <alignment horizontal="right" vertical="center"/>
    </xf>
    <xf numFmtId="3" fontId="271" fillId="0" borderId="16" xfId="1857" applyNumberFormat="1" applyFont="1" applyBorder="1" applyAlignment="1" applyProtection="1">
      <alignment horizontal="right" vertical="center" wrapText="1"/>
      <protection locked="0"/>
    </xf>
    <xf numFmtId="210" fontId="271" fillId="0" borderId="16" xfId="5" applyNumberFormat="1" applyFont="1" applyFill="1" applyBorder="1" applyAlignment="1" applyProtection="1">
      <alignment horizontal="right" vertical="center" wrapText="1"/>
      <protection locked="0"/>
    </xf>
    <xf numFmtId="3" fontId="271" fillId="0" borderId="16" xfId="1856" applyNumberFormat="1" applyFont="1" applyBorder="1" applyAlignment="1" applyProtection="1">
      <alignment horizontal="right" vertical="center" wrapText="1"/>
      <protection locked="0"/>
    </xf>
    <xf numFmtId="3" fontId="271" fillId="0" borderId="106" xfId="1857" applyNumberFormat="1" applyFont="1" applyBorder="1" applyAlignment="1" applyProtection="1">
      <alignment horizontal="right" vertical="center" wrapText="1"/>
      <protection locked="0"/>
    </xf>
    <xf numFmtId="210" fontId="271" fillId="0" borderId="106" xfId="5" applyNumberFormat="1" applyFont="1" applyFill="1" applyBorder="1" applyAlignment="1" applyProtection="1">
      <alignment horizontal="right" vertical="center" wrapText="1"/>
      <protection locked="0"/>
    </xf>
    <xf numFmtId="3" fontId="271" fillId="0" borderId="106" xfId="1856" applyNumberFormat="1" applyFont="1" applyBorder="1" applyAlignment="1" applyProtection="1">
      <alignment horizontal="right" vertical="center" wrapText="1"/>
      <protection locked="0"/>
    </xf>
    <xf numFmtId="49" fontId="271" fillId="0" borderId="16" xfId="1857" quotePrefix="1" applyNumberFormat="1" applyFont="1" applyBorder="1" applyAlignment="1" applyProtection="1">
      <alignment horizontal="center" vertical="center" wrapText="1"/>
      <protection locked="0"/>
    </xf>
    <xf numFmtId="49" fontId="271" fillId="0" borderId="16" xfId="1857" quotePrefix="1" applyNumberFormat="1" applyFont="1" applyBorder="1" applyAlignment="1" applyProtection="1">
      <alignment vertical="center" wrapText="1"/>
      <protection locked="0"/>
    </xf>
    <xf numFmtId="49" fontId="271" fillId="0" borderId="16" xfId="5" applyNumberFormat="1" applyFont="1" applyFill="1" applyBorder="1" applyAlignment="1" applyProtection="1">
      <alignment horizontal="center" vertical="center" wrapText="1"/>
      <protection locked="0"/>
    </xf>
    <xf numFmtId="49" fontId="271" fillId="0" borderId="106" xfId="1857" quotePrefix="1" applyNumberFormat="1" applyFont="1" applyBorder="1" applyAlignment="1" applyProtection="1">
      <alignment horizontal="center" vertical="center" wrapText="1"/>
      <protection locked="0"/>
    </xf>
    <xf numFmtId="210" fontId="271" fillId="5" borderId="106" xfId="5" applyNumberFormat="1" applyFont="1" applyFill="1" applyBorder="1" applyAlignment="1" applyProtection="1">
      <alignment horizontal="right" vertical="center" wrapText="1"/>
      <protection locked="0"/>
    </xf>
    <xf numFmtId="3" fontId="271" fillId="0" borderId="106" xfId="1857" applyNumberFormat="1" applyFont="1" applyBorder="1" applyAlignment="1" applyProtection="1">
      <alignment horizontal="left" vertical="center" wrapText="1"/>
      <protection locked="0"/>
    </xf>
    <xf numFmtId="49" fontId="271" fillId="0" borderId="106" xfId="5" applyNumberFormat="1" applyFont="1" applyFill="1" applyBorder="1" applyAlignment="1" applyProtection="1">
      <alignment horizontal="center" vertical="center"/>
      <protection locked="0"/>
    </xf>
    <xf numFmtId="49" fontId="271" fillId="0" borderId="106" xfId="1857" quotePrefix="1" applyNumberFormat="1" applyFont="1" applyBorder="1" applyAlignment="1" applyProtection="1">
      <alignment vertical="center" wrapText="1"/>
      <protection locked="0"/>
    </xf>
    <xf numFmtId="0" fontId="80" fillId="0" borderId="106" xfId="2237" applyFont="1" applyBorder="1" applyAlignment="1">
      <alignment horizontal="left" vertical="center"/>
    </xf>
    <xf numFmtId="0" fontId="80" fillId="0" borderId="106" xfId="2238" applyFont="1" applyBorder="1" applyAlignment="1">
      <alignment horizontal="left" vertical="center" wrapText="1"/>
    </xf>
    <xf numFmtId="3" fontId="343" fillId="0" borderId="106" xfId="2222" applyNumberFormat="1" applyFont="1" applyFill="1" applyBorder="1" applyAlignment="1" applyProtection="1">
      <alignment horizontal="left" vertical="center"/>
      <protection locked="0"/>
    </xf>
    <xf numFmtId="0" fontId="344" fillId="0" borderId="106" xfId="0" applyFont="1" applyBorder="1" applyAlignment="1">
      <alignment vertical="center" wrapText="1"/>
    </xf>
    <xf numFmtId="0" fontId="344" fillId="0" borderId="106" xfId="0" applyFont="1" applyBorder="1"/>
    <xf numFmtId="0" fontId="345" fillId="0" borderId="106" xfId="0" applyFont="1" applyBorder="1" applyAlignment="1">
      <alignment vertical="center" wrapText="1"/>
    </xf>
    <xf numFmtId="0" fontId="346" fillId="0" borderId="106" xfId="0" applyFont="1" applyBorder="1" applyAlignment="1">
      <alignment vertical="center" wrapText="1"/>
    </xf>
    <xf numFmtId="0" fontId="347" fillId="0" borderId="106" xfId="0" applyFont="1" applyBorder="1" applyAlignment="1">
      <alignment vertical="center" wrapText="1"/>
    </xf>
    <xf numFmtId="0" fontId="349" fillId="58" borderId="106" xfId="1856" applyFont="1" applyFill="1" applyBorder="1" applyAlignment="1">
      <alignment horizontal="center" vertical="center"/>
    </xf>
    <xf numFmtId="0" fontId="348" fillId="0" borderId="0" xfId="1856" applyFont="1" applyAlignment="1">
      <alignment horizontal="center" vertical="center"/>
    </xf>
    <xf numFmtId="49" fontId="350" fillId="0" borderId="17" xfId="1857" quotePrefix="1" applyNumberFormat="1" applyFont="1" applyBorder="1" applyAlignment="1" applyProtection="1">
      <alignment horizontal="center" vertical="center" wrapText="1"/>
      <protection locked="0"/>
    </xf>
    <xf numFmtId="0" fontId="349" fillId="0" borderId="106" xfId="2249" applyFont="1" applyBorder="1" applyAlignment="1">
      <alignment horizontal="left" vertical="center"/>
    </xf>
    <xf numFmtId="0" fontId="351" fillId="0" borderId="106" xfId="0" applyFont="1" applyBorder="1" applyAlignment="1">
      <alignment vertical="center" wrapText="1"/>
    </xf>
    <xf numFmtId="49" fontId="350" fillId="0" borderId="106" xfId="5" quotePrefix="1" applyNumberFormat="1" applyFont="1" applyFill="1" applyBorder="1" applyAlignment="1" applyProtection="1">
      <alignment horizontal="center" vertical="center"/>
      <protection locked="0"/>
    </xf>
    <xf numFmtId="3" fontId="350" fillId="0" borderId="106" xfId="1857" applyNumberFormat="1" applyFont="1" applyBorder="1" applyAlignment="1" applyProtection="1">
      <alignment horizontal="right" vertical="center" wrapText="1"/>
      <protection locked="0"/>
    </xf>
    <xf numFmtId="210" fontId="350" fillId="0" borderId="106" xfId="5" applyNumberFormat="1" applyFont="1" applyFill="1" applyBorder="1" applyAlignment="1" applyProtection="1">
      <alignment horizontal="right" vertical="center" wrapText="1"/>
      <protection locked="0"/>
    </xf>
    <xf numFmtId="3" fontId="350" fillId="0" borderId="106" xfId="1856" applyNumberFormat="1" applyFont="1" applyBorder="1" applyAlignment="1" applyProtection="1">
      <alignment horizontal="right" vertical="center" wrapText="1"/>
      <protection locked="0"/>
    </xf>
    <xf numFmtId="0" fontId="350" fillId="0" borderId="0" xfId="1856" applyFont="1"/>
    <xf numFmtId="210" fontId="350" fillId="0" borderId="0" xfId="1856" applyNumberFormat="1" applyFont="1"/>
    <xf numFmtId="0" fontId="351" fillId="0" borderId="106" xfId="0" quotePrefix="1" applyFont="1" applyBorder="1" applyAlignment="1">
      <alignment vertical="center" wrapText="1"/>
    </xf>
    <xf numFmtId="3" fontId="350" fillId="0" borderId="106" xfId="1857" applyNumberFormat="1" applyFont="1" applyBorder="1" applyAlignment="1" applyProtection="1">
      <alignment horizontal="left" vertical="center"/>
      <protection locked="0"/>
    </xf>
    <xf numFmtId="0" fontId="352" fillId="0" borderId="20" xfId="2249" applyFont="1" applyBorder="1" applyAlignment="1">
      <alignment horizontal="left" vertical="center"/>
    </xf>
    <xf numFmtId="49" fontId="350" fillId="0" borderId="16" xfId="5" quotePrefix="1" applyNumberFormat="1" applyFont="1" applyFill="1" applyBorder="1" applyAlignment="1" applyProtection="1">
      <alignment horizontal="center" vertical="center"/>
      <protection locked="0"/>
    </xf>
    <xf numFmtId="3" fontId="350" fillId="0" borderId="16" xfId="1857" applyNumberFormat="1" applyFont="1" applyBorder="1" applyAlignment="1" applyProtection="1">
      <alignment horizontal="right" vertical="center" wrapText="1"/>
      <protection locked="0"/>
    </xf>
    <xf numFmtId="210" fontId="350" fillId="0" borderId="16" xfId="5" applyNumberFormat="1" applyFont="1" applyFill="1" applyBorder="1" applyAlignment="1" applyProtection="1">
      <alignment horizontal="right" vertical="center" wrapText="1"/>
      <protection locked="0"/>
    </xf>
    <xf numFmtId="3" fontId="350" fillId="0" borderId="16" xfId="1856" applyNumberFormat="1" applyFont="1" applyBorder="1" applyAlignment="1" applyProtection="1">
      <alignment horizontal="right" vertical="center" wrapText="1"/>
      <protection locked="0"/>
    </xf>
    <xf numFmtId="0" fontId="352" fillId="0" borderId="106" xfId="2249" applyFont="1" applyBorder="1" applyAlignment="1">
      <alignment horizontal="left" vertical="center"/>
    </xf>
    <xf numFmtId="49" fontId="350" fillId="0" borderId="17" xfId="5" quotePrefix="1" applyNumberFormat="1" applyFont="1" applyFill="1" applyBorder="1" applyAlignment="1" applyProtection="1">
      <alignment horizontal="center" vertical="center"/>
      <protection locked="0"/>
    </xf>
    <xf numFmtId="3" fontId="350" fillId="0" borderId="17" xfId="1857" applyNumberFormat="1" applyFont="1" applyBorder="1" applyAlignment="1" applyProtection="1">
      <alignment horizontal="right" vertical="center" wrapText="1"/>
      <protection locked="0"/>
    </xf>
    <xf numFmtId="210" fontId="350" fillId="0" borderId="17" xfId="5" applyNumberFormat="1" applyFont="1" applyFill="1" applyBorder="1" applyAlignment="1" applyProtection="1">
      <alignment horizontal="right" vertical="center" wrapText="1"/>
      <protection locked="0"/>
    </xf>
    <xf numFmtId="3" fontId="350" fillId="0" borderId="17" xfId="1856" applyNumberFormat="1" applyFont="1" applyBorder="1" applyAlignment="1" applyProtection="1">
      <alignment horizontal="right" vertical="center" wrapText="1"/>
      <protection locked="0"/>
    </xf>
    <xf numFmtId="49" fontId="350" fillId="0" borderId="17" xfId="5" applyNumberFormat="1" applyFont="1" applyFill="1" applyBorder="1" applyAlignment="1" applyProtection="1">
      <alignment horizontal="center" vertical="center"/>
      <protection locked="0"/>
    </xf>
    <xf numFmtId="3" fontId="350" fillId="0" borderId="106" xfId="1857" applyNumberFormat="1" applyFont="1" applyBorder="1" applyAlignment="1" applyProtection="1">
      <alignment horizontal="left" vertical="center" wrapText="1"/>
      <protection locked="0"/>
    </xf>
    <xf numFmtId="3" fontId="350" fillId="0" borderId="16" xfId="1857" applyNumberFormat="1" applyFont="1" applyBorder="1" applyAlignment="1" applyProtection="1">
      <alignment horizontal="left" vertical="center" wrapText="1"/>
      <protection locked="0"/>
    </xf>
    <xf numFmtId="3" fontId="350" fillId="0" borderId="16" xfId="1857" applyNumberFormat="1" applyFont="1" applyBorder="1" applyAlignment="1" applyProtection="1">
      <alignment horizontal="left" vertical="center"/>
      <protection locked="0"/>
    </xf>
    <xf numFmtId="49" fontId="350" fillId="0" borderId="17" xfId="1857" quotePrefix="1" applyNumberFormat="1" applyFont="1" applyBorder="1" applyAlignment="1" applyProtection="1">
      <alignment vertical="center" wrapText="1"/>
      <protection locked="0"/>
    </xf>
    <xf numFmtId="3" fontId="350" fillId="0" borderId="17" xfId="1857" applyNumberFormat="1" applyFont="1" applyBorder="1" applyAlignment="1" applyProtection="1">
      <alignment horizontal="left" vertical="center" wrapText="1"/>
      <protection locked="0"/>
    </xf>
    <xf numFmtId="3" fontId="350" fillId="0" borderId="17" xfId="1857" applyNumberFormat="1" applyFont="1" applyBorder="1" applyAlignment="1" applyProtection="1">
      <alignment horizontal="left" vertical="center"/>
      <protection locked="0"/>
    </xf>
    <xf numFmtId="49" fontId="350" fillId="0" borderId="17" xfId="5" applyNumberFormat="1" applyFont="1" applyFill="1" applyBorder="1" applyAlignment="1" applyProtection="1">
      <alignment horizontal="center" vertical="center" wrapText="1"/>
      <protection locked="0"/>
    </xf>
    <xf numFmtId="49" fontId="349" fillId="58" borderId="1" xfId="1857" applyNumberFormat="1" applyFont="1" applyFill="1" applyBorder="1" applyAlignment="1" applyProtection="1">
      <alignment vertical="center" wrapText="1"/>
      <protection locked="0"/>
    </xf>
    <xf numFmtId="3" fontId="348" fillId="58" borderId="1" xfId="1857" applyNumberFormat="1" applyFont="1" applyFill="1" applyBorder="1" applyAlignment="1" applyProtection="1">
      <alignment horizontal="center" vertical="center" wrapText="1"/>
      <protection locked="0"/>
    </xf>
    <xf numFmtId="3" fontId="349" fillId="58" borderId="1" xfId="1857" applyNumberFormat="1" applyFont="1" applyFill="1" applyBorder="1" applyAlignment="1" applyProtection="1">
      <alignment horizontal="left" vertical="center" wrapText="1"/>
      <protection locked="0"/>
    </xf>
    <xf numFmtId="0" fontId="349" fillId="58" borderId="1" xfId="5" applyNumberFormat="1" applyFont="1" applyFill="1" applyBorder="1" applyAlignment="1" applyProtection="1">
      <alignment horizontal="center" vertical="center" wrapText="1"/>
      <protection locked="0"/>
    </xf>
    <xf numFmtId="3" fontId="348" fillId="58" borderId="1" xfId="1857" applyNumberFormat="1" applyFont="1" applyFill="1" applyBorder="1" applyAlignment="1" applyProtection="1">
      <alignment horizontal="right" vertical="center" wrapText="1"/>
      <protection locked="0"/>
    </xf>
    <xf numFmtId="0" fontId="349" fillId="0" borderId="0" xfId="1856" applyFont="1"/>
    <xf numFmtId="3" fontId="349" fillId="0" borderId="0" xfId="1856" applyNumberFormat="1" applyFont="1"/>
    <xf numFmtId="0" fontId="353" fillId="0" borderId="135" xfId="0" applyFont="1" applyBorder="1" applyAlignment="1">
      <alignment vertical="center" wrapText="1"/>
    </xf>
    <xf numFmtId="0" fontId="354" fillId="0" borderId="135" xfId="0" applyFont="1" applyBorder="1" applyAlignment="1">
      <alignment vertical="center" wrapText="1"/>
    </xf>
    <xf numFmtId="0" fontId="14" fillId="58" borderId="91" xfId="5" applyNumberFormat="1" applyFont="1" applyFill="1" applyBorder="1" applyAlignment="1">
      <alignment horizontal="center"/>
    </xf>
    <xf numFmtId="0" fontId="14" fillId="58" borderId="116" xfId="0" applyFont="1" applyFill="1" applyBorder="1" applyAlignment="1">
      <alignment horizontal="center"/>
    </xf>
    <xf numFmtId="0" fontId="58" fillId="0" borderId="95" xfId="5" applyNumberFormat="1" applyFont="1" applyBorder="1" applyAlignment="1">
      <alignment vertical="center" wrapText="1"/>
    </xf>
    <xf numFmtId="14" fontId="14" fillId="6" borderId="95" xfId="5" applyNumberFormat="1" applyFont="1" applyFill="1" applyBorder="1" applyAlignment="1">
      <alignment horizontal="center" vertical="center"/>
    </xf>
    <xf numFmtId="210" fontId="68" fillId="58" borderId="95" xfId="5" applyNumberFormat="1" applyFont="1" applyFill="1" applyBorder="1" applyAlignment="1">
      <alignment horizontal="center"/>
    </xf>
    <xf numFmtId="210" fontId="14" fillId="0" borderId="95" xfId="5" applyNumberFormat="1" applyFont="1" applyBorder="1" applyAlignment="1">
      <alignment horizontal="left" vertical="center"/>
    </xf>
    <xf numFmtId="210" fontId="61" fillId="6" borderId="95" xfId="5" applyNumberFormat="1" applyFont="1" applyFill="1" applyBorder="1" applyAlignment="1">
      <alignment horizontal="center"/>
    </xf>
    <xf numFmtId="210" fontId="14" fillId="6" borderId="137" xfId="5" applyNumberFormat="1" applyFont="1" applyFill="1" applyBorder="1" applyAlignment="1">
      <alignment horizontal="right" vertical="center"/>
    </xf>
    <xf numFmtId="210" fontId="177" fillId="0" borderId="95" xfId="5" applyNumberFormat="1" applyFont="1" applyBorder="1" applyAlignment="1">
      <alignment vertical="center" wrapText="1"/>
    </xf>
    <xf numFmtId="210" fontId="14" fillId="6" borderId="95" xfId="5" quotePrefix="1" applyNumberFormat="1" applyFont="1" applyFill="1" applyBorder="1" applyAlignment="1">
      <alignment horizontal="center"/>
    </xf>
    <xf numFmtId="210" fontId="14" fillId="6" borderId="95" xfId="5" applyNumberFormat="1" applyFont="1" applyFill="1" applyBorder="1" applyAlignment="1">
      <alignment horizontal="right" vertical="center"/>
    </xf>
    <xf numFmtId="0" fontId="61" fillId="6" borderId="91" xfId="5" applyNumberFormat="1" applyFont="1" applyFill="1" applyBorder="1" applyAlignment="1">
      <alignment horizontal="left"/>
    </xf>
    <xf numFmtId="0" fontId="14" fillId="58" borderId="95" xfId="0" applyFont="1" applyFill="1" applyBorder="1" applyAlignment="1">
      <alignment horizontal="center"/>
    </xf>
    <xf numFmtId="0" fontId="10" fillId="58" borderId="20" xfId="0" applyFont="1" applyFill="1" applyBorder="1" applyAlignment="1">
      <alignment horizontal="center"/>
    </xf>
    <xf numFmtId="239" fontId="72" fillId="58" borderId="16" xfId="0" applyNumberFormat="1" applyFont="1" applyFill="1" applyBorder="1" applyAlignment="1">
      <alignment horizontal="center"/>
    </xf>
    <xf numFmtId="49" fontId="5" fillId="6" borderId="20" xfId="0" applyNumberFormat="1" applyFont="1" applyFill="1" applyBorder="1"/>
    <xf numFmtId="169" fontId="5" fillId="6" borderId="20" xfId="5" applyFont="1" applyFill="1" applyBorder="1" applyAlignment="1">
      <alignment horizontal="center"/>
    </xf>
    <xf numFmtId="49" fontId="10" fillId="6" borderId="20" xfId="5" quotePrefix="1" applyNumberFormat="1" applyFont="1" applyFill="1" applyBorder="1" applyAlignment="1">
      <alignment horizontal="center"/>
    </xf>
    <xf numFmtId="49" fontId="5" fillId="5" borderId="20" xfId="0" quotePrefix="1" applyNumberFormat="1" applyFont="1" applyFill="1" applyBorder="1" applyAlignment="1">
      <alignment horizontal="left"/>
    </xf>
    <xf numFmtId="0" fontId="5" fillId="6" borderId="16" xfId="5" applyNumberFormat="1" applyFont="1" applyFill="1" applyBorder="1" applyAlignment="1">
      <alignment horizontal="left"/>
    </xf>
    <xf numFmtId="0" fontId="10" fillId="58" borderId="16" xfId="0" applyFont="1" applyFill="1" applyBorder="1" applyAlignment="1">
      <alignment horizontal="center"/>
    </xf>
    <xf numFmtId="0" fontId="10" fillId="58" borderId="106" xfId="5" applyNumberFormat="1" applyFont="1" applyFill="1" applyBorder="1" applyAlignment="1">
      <alignment horizontal="center"/>
    </xf>
    <xf numFmtId="239" fontId="72" fillId="58" borderId="106" xfId="0" applyNumberFormat="1" applyFont="1" applyFill="1" applyBorder="1" applyAlignment="1">
      <alignment horizontal="center"/>
    </xf>
    <xf numFmtId="0" fontId="73" fillId="6" borderId="106" xfId="5" applyNumberFormat="1" applyFont="1" applyFill="1" applyBorder="1" applyAlignment="1">
      <alignment horizontal="left"/>
    </xf>
    <xf numFmtId="169" fontId="10" fillId="6" borderId="106" xfId="5" applyFont="1" applyFill="1" applyBorder="1" applyAlignment="1">
      <alignment horizontal="right" vertical="center"/>
    </xf>
    <xf numFmtId="0" fontId="5" fillId="6" borderId="106" xfId="5" applyNumberFormat="1" applyFont="1" applyFill="1" applyBorder="1" applyAlignment="1">
      <alignment horizontal="left"/>
    </xf>
    <xf numFmtId="14" fontId="73" fillId="6" borderId="106" xfId="0" applyNumberFormat="1" applyFont="1" applyFill="1" applyBorder="1"/>
    <xf numFmtId="0" fontId="55" fillId="0" borderId="106" xfId="5" applyNumberFormat="1" applyFont="1" applyBorder="1" applyAlignment="1">
      <alignment vertical="center" wrapText="1"/>
    </xf>
    <xf numFmtId="14" fontId="10" fillId="6" borderId="106" xfId="5" applyNumberFormat="1" applyFont="1" applyFill="1" applyBorder="1" applyAlignment="1">
      <alignment horizontal="center" vertical="center"/>
    </xf>
    <xf numFmtId="210" fontId="72" fillId="58" borderId="106" xfId="5" applyNumberFormat="1" applyFont="1" applyFill="1" applyBorder="1" applyAlignment="1">
      <alignment horizontal="center"/>
    </xf>
    <xf numFmtId="210" fontId="10" fillId="0" borderId="106" xfId="5" applyNumberFormat="1" applyFont="1" applyBorder="1" applyAlignment="1">
      <alignment horizontal="left" vertical="center"/>
    </xf>
    <xf numFmtId="210" fontId="5" fillId="6" borderId="106" xfId="5" applyNumberFormat="1" applyFont="1" applyFill="1" applyBorder="1" applyAlignment="1">
      <alignment horizontal="center"/>
    </xf>
    <xf numFmtId="210" fontId="10" fillId="6" borderId="106" xfId="5" applyNumberFormat="1" applyFont="1" applyFill="1" applyBorder="1" applyAlignment="1">
      <alignment horizontal="right" vertical="center"/>
    </xf>
    <xf numFmtId="210" fontId="50" fillId="0" borderId="106" xfId="5" applyNumberFormat="1" applyFont="1" applyBorder="1" applyAlignment="1">
      <alignment vertical="center" wrapText="1"/>
    </xf>
    <xf numFmtId="210" fontId="10" fillId="6" borderId="106" xfId="5" quotePrefix="1" applyNumberFormat="1" applyFont="1" applyFill="1" applyBorder="1" applyAlignment="1">
      <alignment horizontal="center"/>
    </xf>
    <xf numFmtId="0" fontId="50" fillId="0" borderId="106" xfId="0" applyFont="1" applyBorder="1" applyAlignment="1">
      <alignment vertical="center" wrapText="1"/>
    </xf>
    <xf numFmtId="0" fontId="10" fillId="0" borderId="106" xfId="2229" applyFont="1" applyBorder="1" applyAlignment="1">
      <alignment horizontal="left" vertical="center"/>
    </xf>
    <xf numFmtId="0" fontId="55" fillId="0" borderId="106" xfId="0" applyFont="1" applyBorder="1" applyAlignment="1">
      <alignment vertical="center" wrapText="1"/>
    </xf>
    <xf numFmtId="0" fontId="50" fillId="0" borderId="106" xfId="0" applyFont="1" applyBorder="1"/>
    <xf numFmtId="0" fontId="55" fillId="0" borderId="106" xfId="0" applyFont="1" applyBorder="1"/>
    <xf numFmtId="3" fontId="50" fillId="0" borderId="106" xfId="0" applyNumberFormat="1" applyFont="1" applyBorder="1" applyAlignment="1">
      <alignment vertical="center" wrapText="1"/>
    </xf>
    <xf numFmtId="0" fontId="18" fillId="0" borderId="106" xfId="0" quotePrefix="1" applyFont="1" applyBorder="1" applyAlignment="1">
      <alignment horizontal="center" vertical="top" wrapText="1"/>
    </xf>
    <xf numFmtId="0" fontId="355" fillId="0" borderId="106" xfId="0" applyFont="1" applyBorder="1" applyAlignment="1">
      <alignment vertical="center" wrapText="1"/>
    </xf>
    <xf numFmtId="169" fontId="55" fillId="0" borderId="106" xfId="5" applyFont="1" applyBorder="1" applyAlignment="1" applyProtection="1">
      <alignment vertical="center"/>
    </xf>
    <xf numFmtId="0" fontId="14" fillId="6" borderId="17" xfId="5" applyNumberFormat="1" applyFont="1" applyFill="1" applyBorder="1" applyAlignment="1">
      <alignment horizontal="center"/>
    </xf>
    <xf numFmtId="0" fontId="14" fillId="6" borderId="45" xfId="0" applyFont="1" applyFill="1" applyBorder="1" applyAlignment="1">
      <alignment horizontal="center"/>
    </xf>
    <xf numFmtId="0" fontId="58" fillId="6" borderId="106" xfId="5" applyNumberFormat="1" applyFont="1" applyFill="1" applyBorder="1" applyAlignment="1">
      <alignment vertical="center" wrapText="1"/>
    </xf>
    <xf numFmtId="210" fontId="68" fillId="6" borderId="106" xfId="5" applyNumberFormat="1" applyFont="1" applyFill="1" applyBorder="1" applyAlignment="1">
      <alignment horizontal="center"/>
    </xf>
    <xf numFmtId="210" fontId="14" fillId="6" borderId="106" xfId="5" applyNumberFormat="1" applyFont="1" applyFill="1" applyBorder="1" applyAlignment="1">
      <alignment horizontal="left" vertical="center"/>
    </xf>
    <xf numFmtId="0" fontId="14" fillId="6" borderId="17" xfId="5" applyNumberFormat="1" applyFont="1" applyFill="1" applyBorder="1" applyAlignment="1">
      <alignment horizontal="left"/>
    </xf>
    <xf numFmtId="0" fontId="14" fillId="6" borderId="90" xfId="0" applyFont="1" applyFill="1" applyBorder="1" applyAlignment="1">
      <alignment horizontal="center"/>
    </xf>
    <xf numFmtId="210" fontId="61" fillId="6" borderId="17" xfId="5" applyNumberFormat="1" applyFont="1" applyFill="1" applyBorder="1" applyAlignment="1">
      <alignment horizontal="center"/>
    </xf>
    <xf numFmtId="210" fontId="14" fillId="6" borderId="17" xfId="5" applyNumberFormat="1" applyFont="1" applyFill="1" applyBorder="1" applyAlignment="1">
      <alignment horizontal="center"/>
    </xf>
    <xf numFmtId="210" fontId="58" fillId="6" borderId="16" xfId="5" applyNumberFormat="1" applyFont="1" applyFill="1" applyBorder="1" applyAlignment="1">
      <alignment horizontal="center"/>
    </xf>
    <xf numFmtId="210" fontId="58" fillId="6" borderId="17" xfId="5" applyNumberFormat="1" applyFont="1" applyFill="1" applyBorder="1" applyAlignment="1">
      <alignment horizontal="center"/>
    </xf>
    <xf numFmtId="0" fontId="177" fillId="6" borderId="106" xfId="5" applyNumberFormat="1" applyFont="1" applyFill="1" applyBorder="1" applyAlignment="1">
      <alignment vertical="center" wrapText="1"/>
    </xf>
    <xf numFmtId="210" fontId="177" fillId="6" borderId="106" xfId="5" applyNumberFormat="1" applyFont="1" applyFill="1" applyBorder="1"/>
    <xf numFmtId="169" fontId="10" fillId="5" borderId="106" xfId="5" applyFont="1" applyFill="1" applyBorder="1" applyAlignment="1">
      <alignment horizontal="right" vertical="center"/>
    </xf>
    <xf numFmtId="210" fontId="10" fillId="5" borderId="106" xfId="5" applyNumberFormat="1" applyFont="1" applyFill="1" applyBorder="1" applyAlignment="1">
      <alignment horizontal="right" vertical="center"/>
    </xf>
    <xf numFmtId="3" fontId="56" fillId="0" borderId="136" xfId="0" applyNumberFormat="1" applyFont="1" applyBorder="1" applyAlignment="1">
      <alignment vertical="center" wrapText="1"/>
    </xf>
    <xf numFmtId="3" fontId="341" fillId="0" borderId="136" xfId="0" applyNumberFormat="1" applyFont="1" applyBorder="1" applyAlignment="1">
      <alignment vertical="center" wrapText="1"/>
    </xf>
    <xf numFmtId="0" fontId="10" fillId="5" borderId="106" xfId="5" applyNumberFormat="1" applyFont="1" applyFill="1" applyBorder="1" applyAlignment="1">
      <alignment horizontal="center"/>
    </xf>
    <xf numFmtId="0" fontId="10" fillId="5" borderId="106" xfId="0" applyFont="1" applyFill="1" applyBorder="1" applyAlignment="1">
      <alignment horizontal="center"/>
    </xf>
    <xf numFmtId="0" fontId="50" fillId="5" borderId="106" xfId="0" applyFont="1" applyFill="1" applyBorder="1" applyAlignment="1">
      <alignment vertical="center" wrapText="1"/>
    </xf>
    <xf numFmtId="14" fontId="10" fillId="5" borderId="106" xfId="2253" applyNumberFormat="1" applyFont="1" applyFill="1" applyBorder="1" applyAlignment="1">
      <alignment horizontal="center" vertical="center"/>
    </xf>
    <xf numFmtId="239" fontId="72" fillId="5" borderId="106" xfId="0" applyNumberFormat="1" applyFont="1" applyFill="1" applyBorder="1" applyAlignment="1">
      <alignment horizontal="center"/>
    </xf>
    <xf numFmtId="49" fontId="5" fillId="5" borderId="106" xfId="0" applyNumberFormat="1" applyFont="1" applyFill="1" applyBorder="1"/>
    <xf numFmtId="169" fontId="5" fillId="5" borderId="106" xfId="5" applyFont="1" applyFill="1" applyBorder="1" applyAlignment="1">
      <alignment horizontal="center"/>
    </xf>
    <xf numFmtId="38" fontId="10" fillId="5" borderId="106" xfId="2257" applyNumberFormat="1" applyFont="1" applyFill="1" applyBorder="1" applyAlignment="1">
      <alignment horizontal="right" vertical="center"/>
    </xf>
    <xf numFmtId="0" fontId="50" fillId="5" borderId="106" xfId="0" applyFont="1" applyFill="1" applyBorder="1"/>
    <xf numFmtId="210" fontId="10" fillId="5" borderId="106" xfId="5" quotePrefix="1" applyNumberFormat="1" applyFont="1" applyFill="1" applyBorder="1" applyAlignment="1">
      <alignment horizontal="center"/>
    </xf>
    <xf numFmtId="0" fontId="10" fillId="5" borderId="106" xfId="2237" applyFont="1" applyFill="1" applyBorder="1" applyAlignment="1">
      <alignment horizontal="left" vertical="center"/>
    </xf>
    <xf numFmtId="0" fontId="5" fillId="5" borderId="106" xfId="5" applyNumberFormat="1" applyFont="1" applyFill="1" applyBorder="1" applyAlignment="1">
      <alignment horizontal="left"/>
    </xf>
    <xf numFmtId="0" fontId="55" fillId="5" borderId="106" xfId="0" applyFont="1" applyFill="1" applyBorder="1" applyAlignment="1">
      <alignment vertical="center" wrapText="1"/>
    </xf>
    <xf numFmtId="0" fontId="10" fillId="5" borderId="106" xfId="2229" applyFont="1" applyFill="1" applyBorder="1" applyAlignment="1">
      <alignment horizontal="left" vertical="center"/>
    </xf>
    <xf numFmtId="49" fontId="10" fillId="5" borderId="106" xfId="5" quotePrefix="1" applyNumberFormat="1" applyFont="1" applyFill="1" applyBorder="1" applyAlignment="1">
      <alignment horizontal="center"/>
    </xf>
    <xf numFmtId="210" fontId="50" fillId="5" borderId="106" xfId="5" applyNumberFormat="1" applyFont="1" applyFill="1" applyBorder="1"/>
    <xf numFmtId="0" fontId="10" fillId="58" borderId="16" xfId="5" applyNumberFormat="1" applyFont="1" applyFill="1" applyBorder="1" applyAlignment="1">
      <alignment horizontal="center"/>
    </xf>
    <xf numFmtId="0" fontId="10" fillId="6" borderId="20" xfId="2250" applyFont="1" applyFill="1" applyBorder="1" applyAlignment="1">
      <alignment horizontal="left" vertical="center"/>
    </xf>
    <xf numFmtId="14" fontId="10" fillId="6" borderId="20" xfId="2253" applyNumberFormat="1" applyFont="1" applyFill="1" applyBorder="1" applyAlignment="1">
      <alignment horizontal="center" vertical="center"/>
    </xf>
    <xf numFmtId="169" fontId="10" fillId="6" borderId="20" xfId="5" applyFont="1" applyFill="1" applyBorder="1" applyAlignment="1">
      <alignment horizontal="right" vertical="center"/>
    </xf>
    <xf numFmtId="38" fontId="10" fillId="6" borderId="20" xfId="2257" applyNumberFormat="1" applyFont="1" applyFill="1" applyBorder="1" applyAlignment="1">
      <alignment horizontal="right" vertical="center"/>
    </xf>
    <xf numFmtId="0" fontId="10" fillId="6" borderId="20" xfId="2248" applyFont="1" applyFill="1" applyBorder="1" applyAlignment="1">
      <alignment horizontal="left" vertical="center" wrapText="1"/>
    </xf>
    <xf numFmtId="210" fontId="10" fillId="6" borderId="20" xfId="5" applyNumberFormat="1" applyFont="1" applyFill="1" applyBorder="1" applyAlignment="1">
      <alignment horizontal="right" vertical="center"/>
    </xf>
    <xf numFmtId="0" fontId="50" fillId="0" borderId="136" xfId="0" applyFont="1" applyBorder="1" applyAlignment="1">
      <alignment vertical="center" wrapText="1"/>
    </xf>
    <xf numFmtId="0" fontId="10" fillId="58" borderId="91" xfId="5" applyNumberFormat="1" applyFont="1" applyFill="1" applyBorder="1" applyAlignment="1">
      <alignment horizontal="center"/>
    </xf>
    <xf numFmtId="0" fontId="10" fillId="58" borderId="95" xfId="0" applyFont="1" applyFill="1" applyBorder="1" applyAlignment="1">
      <alignment horizontal="center"/>
    </xf>
    <xf numFmtId="0" fontId="10" fillId="6" borderId="95" xfId="2250" applyFont="1" applyFill="1" applyBorder="1" applyAlignment="1">
      <alignment horizontal="left" vertical="center"/>
    </xf>
    <xf numFmtId="14" fontId="10" fillId="6" borderId="95" xfId="2253" applyNumberFormat="1" applyFont="1" applyFill="1" applyBorder="1" applyAlignment="1">
      <alignment horizontal="center" vertical="center"/>
    </xf>
    <xf numFmtId="239" fontId="72" fillId="58" borderId="91" xfId="0" applyNumberFormat="1" applyFont="1" applyFill="1" applyBorder="1" applyAlignment="1">
      <alignment horizontal="center"/>
    </xf>
    <xf numFmtId="49" fontId="5" fillId="6" borderId="95" xfId="0" applyNumberFormat="1" applyFont="1" applyFill="1" applyBorder="1"/>
    <xf numFmtId="169" fontId="5" fillId="6" borderId="95" xfId="5" applyFont="1" applyFill="1" applyBorder="1" applyAlignment="1">
      <alignment horizontal="center"/>
    </xf>
    <xf numFmtId="169" fontId="10" fillId="6" borderId="95" xfId="5" applyFont="1" applyFill="1" applyBorder="1" applyAlignment="1">
      <alignment horizontal="right" vertical="center"/>
    </xf>
    <xf numFmtId="38" fontId="10" fillId="6" borderId="95" xfId="2257" applyNumberFormat="1" applyFont="1" applyFill="1" applyBorder="1" applyAlignment="1">
      <alignment horizontal="right" vertical="center"/>
    </xf>
    <xf numFmtId="0" fontId="50" fillId="0" borderId="139" xfId="0" applyFont="1" applyBorder="1" applyAlignment="1">
      <alignment vertical="center" wrapText="1"/>
    </xf>
    <xf numFmtId="49" fontId="10" fillId="6" borderId="95" xfId="5" quotePrefix="1" applyNumberFormat="1" applyFont="1" applyFill="1" applyBorder="1" applyAlignment="1">
      <alignment horizontal="center"/>
    </xf>
    <xf numFmtId="210" fontId="10" fillId="6" borderId="95" xfId="5" applyNumberFormat="1" applyFont="1" applyFill="1" applyBorder="1" applyAlignment="1">
      <alignment horizontal="right" vertical="center"/>
    </xf>
    <xf numFmtId="49" fontId="5" fillId="5" borderId="95" xfId="0" quotePrefix="1" applyNumberFormat="1" applyFont="1" applyFill="1" applyBorder="1" applyAlignment="1">
      <alignment horizontal="left"/>
    </xf>
    <xf numFmtId="0" fontId="327" fillId="6" borderId="20" xfId="2250" applyFont="1" applyFill="1" applyBorder="1" applyAlignment="1">
      <alignment horizontal="left" vertical="center"/>
    </xf>
    <xf numFmtId="14" fontId="327" fillId="6" borderId="20" xfId="2254" applyNumberFormat="1" applyFont="1" applyFill="1" applyBorder="1" applyAlignment="1">
      <alignment horizontal="center" vertical="center"/>
    </xf>
    <xf numFmtId="169" fontId="327" fillId="6" borderId="20" xfId="5" applyFont="1" applyFill="1" applyBorder="1" applyAlignment="1">
      <alignment horizontal="right" vertical="center"/>
    </xf>
    <xf numFmtId="38" fontId="327" fillId="6" borderId="20" xfId="2257" applyNumberFormat="1" applyFont="1" applyFill="1" applyBorder="1" applyAlignment="1">
      <alignment horizontal="right" vertical="center"/>
    </xf>
    <xf numFmtId="49" fontId="73" fillId="6" borderId="20" xfId="5" quotePrefix="1" applyNumberFormat="1" applyFont="1" applyFill="1" applyBorder="1" applyAlignment="1">
      <alignment horizontal="center"/>
    </xf>
    <xf numFmtId="210" fontId="73" fillId="6" borderId="20" xfId="5" applyNumberFormat="1" applyFont="1" applyFill="1" applyBorder="1" applyAlignment="1">
      <alignment horizontal="left"/>
    </xf>
    <xf numFmtId="49" fontId="73" fillId="5" borderId="20" xfId="0" quotePrefix="1" applyNumberFormat="1" applyFont="1" applyFill="1" applyBorder="1" applyAlignment="1">
      <alignment horizontal="left"/>
    </xf>
    <xf numFmtId="239" fontId="10" fillId="58" borderId="106" xfId="0" applyNumberFormat="1" applyFont="1" applyFill="1" applyBorder="1" applyAlignment="1">
      <alignment horizontal="center"/>
    </xf>
    <xf numFmtId="49" fontId="10" fillId="6" borderId="106" xfId="0" applyNumberFormat="1" applyFont="1" applyFill="1" applyBorder="1"/>
    <xf numFmtId="169" fontId="10" fillId="6" borderId="106" xfId="5" applyFont="1" applyFill="1" applyBorder="1" applyAlignment="1">
      <alignment horizontal="center"/>
    </xf>
    <xf numFmtId="0" fontId="10" fillId="0" borderId="106" xfId="0" applyFont="1" applyBorder="1" applyAlignment="1">
      <alignment vertical="center" wrapText="1"/>
    </xf>
    <xf numFmtId="3" fontId="10" fillId="0" borderId="106" xfId="0" applyNumberFormat="1" applyFont="1" applyBorder="1" applyAlignment="1">
      <alignment vertical="center" wrapText="1"/>
    </xf>
    <xf numFmtId="49" fontId="10" fillId="5" borderId="106" xfId="0" quotePrefix="1" applyNumberFormat="1" applyFont="1" applyFill="1" applyBorder="1" applyAlignment="1">
      <alignment horizontal="left"/>
    </xf>
    <xf numFmtId="38" fontId="10" fillId="6" borderId="106" xfId="5" applyNumberFormat="1" applyFont="1" applyFill="1" applyBorder="1" applyAlignment="1">
      <alignment horizontal="center"/>
    </xf>
    <xf numFmtId="210" fontId="10" fillId="6" borderId="106" xfId="5" applyNumberFormat="1" applyFont="1" applyFill="1" applyBorder="1" applyAlignment="1">
      <alignment horizontal="left"/>
    </xf>
    <xf numFmtId="0" fontId="14" fillId="6" borderId="0" xfId="0" applyFont="1" applyFill="1" applyAlignment="1">
      <alignment wrapText="1"/>
    </xf>
    <xf numFmtId="49" fontId="14" fillId="6" borderId="0" xfId="5" applyNumberFormat="1" applyFont="1" applyFill="1" applyBorder="1" applyAlignment="1">
      <alignment horizontal="left"/>
    </xf>
    <xf numFmtId="0" fontId="64" fillId="61" borderId="0" xfId="0" applyFont="1" applyFill="1" applyAlignment="1">
      <alignment horizontal="center"/>
    </xf>
    <xf numFmtId="0" fontId="7" fillId="61" borderId="0" xfId="0" applyFont="1" applyFill="1"/>
    <xf numFmtId="0" fontId="15" fillId="61" borderId="0" xfId="0" applyFont="1" applyFill="1" applyAlignment="1">
      <alignment horizontal="center"/>
    </xf>
    <xf numFmtId="239" fontId="17" fillId="61" borderId="95" xfId="1847" applyNumberFormat="1" applyFont="1" applyFill="1" applyBorder="1" applyAlignment="1">
      <alignment horizontal="center" vertical="center" wrapText="1"/>
    </xf>
    <xf numFmtId="210" fontId="14" fillId="61" borderId="106" xfId="5" applyNumberFormat="1" applyFont="1" applyFill="1" applyBorder="1" applyAlignment="1">
      <alignment horizontal="center"/>
    </xf>
    <xf numFmtId="210" fontId="10" fillId="61" borderId="106" xfId="5" applyNumberFormat="1" applyFont="1" applyFill="1" applyBorder="1" applyAlignment="1">
      <alignment horizontal="center"/>
    </xf>
    <xf numFmtId="239" fontId="10" fillId="61" borderId="106" xfId="0" applyNumberFormat="1" applyFont="1" applyFill="1" applyBorder="1" applyAlignment="1">
      <alignment horizontal="center"/>
    </xf>
    <xf numFmtId="239" fontId="72" fillId="61" borderId="106" xfId="0" applyNumberFormat="1" applyFont="1" applyFill="1" applyBorder="1" applyAlignment="1">
      <alignment horizontal="center"/>
    </xf>
    <xf numFmtId="239" fontId="73" fillId="61" borderId="106" xfId="0" applyNumberFormat="1" applyFont="1" applyFill="1" applyBorder="1" applyAlignment="1">
      <alignment horizontal="center"/>
    </xf>
    <xf numFmtId="239" fontId="5" fillId="61" borderId="106" xfId="0" applyNumberFormat="1" applyFont="1" applyFill="1" applyBorder="1" applyAlignment="1">
      <alignment horizontal="center"/>
    </xf>
    <xf numFmtId="239" fontId="73" fillId="61" borderId="16" xfId="0" applyNumberFormat="1" applyFont="1" applyFill="1" applyBorder="1" applyAlignment="1">
      <alignment horizontal="center"/>
    </xf>
    <xf numFmtId="239" fontId="73" fillId="61" borderId="17" xfId="0" applyNumberFormat="1" applyFont="1" applyFill="1" applyBorder="1" applyAlignment="1">
      <alignment horizontal="center"/>
    </xf>
    <xf numFmtId="49" fontId="55" fillId="61" borderId="17" xfId="5" applyNumberFormat="1" applyFont="1" applyFill="1" applyBorder="1" applyAlignment="1">
      <alignment horizontal="center"/>
    </xf>
    <xf numFmtId="49" fontId="72" fillId="61" borderId="17" xfId="5" applyNumberFormat="1" applyFont="1" applyFill="1" applyBorder="1" applyAlignment="1">
      <alignment horizontal="center"/>
    </xf>
    <xf numFmtId="49" fontId="72" fillId="61" borderId="91" xfId="5" applyNumberFormat="1" applyFont="1" applyFill="1" applyBorder="1" applyAlignment="1">
      <alignment horizontal="center"/>
    </xf>
    <xf numFmtId="239" fontId="299" fillId="61" borderId="106" xfId="0" applyNumberFormat="1" applyFont="1" applyFill="1" applyBorder="1" applyAlignment="1">
      <alignment horizontal="center"/>
    </xf>
    <xf numFmtId="0" fontId="64" fillId="61" borderId="0" xfId="0" applyFont="1" applyFill="1"/>
    <xf numFmtId="0" fontId="14" fillId="5" borderId="134" xfId="2229" applyFont="1" applyFill="1" applyBorder="1" applyAlignment="1">
      <alignment horizontal="left" vertical="center"/>
    </xf>
    <xf numFmtId="0" fontId="297" fillId="58" borderId="17" xfId="5" applyNumberFormat="1" applyFont="1" applyFill="1" applyBorder="1" applyAlignment="1">
      <alignment horizontal="center"/>
    </xf>
    <xf numFmtId="0" fontId="297" fillId="58" borderId="106" xfId="0" applyFont="1" applyFill="1" applyBorder="1" applyAlignment="1">
      <alignment horizontal="center"/>
    </xf>
    <xf numFmtId="0" fontId="356" fillId="6" borderId="106" xfId="2250" applyFont="1" applyFill="1" applyBorder="1" applyAlignment="1">
      <alignment horizontal="left" vertical="center"/>
    </xf>
    <xf numFmtId="14" fontId="297" fillId="6" borderId="106" xfId="2253" applyNumberFormat="1" applyFont="1" applyFill="1" applyBorder="1" applyAlignment="1">
      <alignment horizontal="center" vertical="center"/>
    </xf>
    <xf numFmtId="239" fontId="297" fillId="61" borderId="106" xfId="0" applyNumberFormat="1" applyFont="1" applyFill="1" applyBorder="1" applyAlignment="1">
      <alignment horizontal="center"/>
    </xf>
    <xf numFmtId="14" fontId="356" fillId="6" borderId="106" xfId="2254" applyNumberFormat="1" applyFont="1" applyFill="1" applyBorder="1" applyAlignment="1">
      <alignment horizontal="center" vertical="center"/>
    </xf>
    <xf numFmtId="239" fontId="357" fillId="58" borderId="17" xfId="0" applyNumberFormat="1" applyFont="1" applyFill="1" applyBorder="1" applyAlignment="1">
      <alignment horizontal="center"/>
    </xf>
    <xf numFmtId="0" fontId="297" fillId="0" borderId="134" xfId="2229" applyFont="1" applyBorder="1" applyAlignment="1">
      <alignment horizontal="left" vertical="center"/>
    </xf>
    <xf numFmtId="169" fontId="358" fillId="6" borderId="106" xfId="5" applyFont="1" applyFill="1" applyBorder="1" applyAlignment="1">
      <alignment horizontal="center"/>
    </xf>
    <xf numFmtId="38" fontId="356" fillId="6" borderId="106" xfId="2257" applyNumberFormat="1" applyFont="1" applyFill="1" applyBorder="1" applyAlignment="1">
      <alignment horizontal="right" vertical="center"/>
    </xf>
    <xf numFmtId="49" fontId="359" fillId="6" borderId="106" xfId="5" quotePrefix="1" applyNumberFormat="1" applyFont="1" applyFill="1" applyBorder="1" applyAlignment="1">
      <alignment horizontal="center"/>
    </xf>
    <xf numFmtId="49" fontId="359" fillId="5" borderId="106" xfId="0" quotePrefix="1" applyNumberFormat="1" applyFont="1" applyFill="1" applyBorder="1" applyAlignment="1">
      <alignment horizontal="left"/>
    </xf>
    <xf numFmtId="49" fontId="359" fillId="6" borderId="17" xfId="5" applyNumberFormat="1" applyFont="1" applyFill="1" applyBorder="1" applyAlignment="1">
      <alignment horizontal="left"/>
    </xf>
    <xf numFmtId="0" fontId="297" fillId="58" borderId="90" xfId="0" applyFont="1" applyFill="1" applyBorder="1" applyAlignment="1">
      <alignment horizontal="center"/>
    </xf>
    <xf numFmtId="210" fontId="358" fillId="58" borderId="17" xfId="5" applyNumberFormat="1" applyFont="1" applyFill="1" applyBorder="1" applyAlignment="1">
      <alignment horizontal="center"/>
    </xf>
    <xf numFmtId="210" fontId="297" fillId="58" borderId="17" xfId="5" applyNumberFormat="1" applyFont="1" applyFill="1" applyBorder="1" applyAlignment="1">
      <alignment horizontal="center"/>
    </xf>
    <xf numFmtId="210" fontId="290" fillId="58" borderId="16" xfId="5" applyNumberFormat="1" applyFont="1" applyFill="1" applyBorder="1" applyAlignment="1">
      <alignment horizontal="center"/>
    </xf>
    <xf numFmtId="210" fontId="290" fillId="58" borderId="17" xfId="5" applyNumberFormat="1" applyFont="1" applyFill="1" applyBorder="1" applyAlignment="1">
      <alignment horizontal="center"/>
    </xf>
    <xf numFmtId="0" fontId="359" fillId="6" borderId="0" xfId="0" applyFont="1" applyFill="1"/>
    <xf numFmtId="169" fontId="357" fillId="6" borderId="106" xfId="5" applyFont="1" applyFill="1" applyBorder="1" applyAlignment="1">
      <alignment horizontal="center"/>
    </xf>
    <xf numFmtId="49" fontId="359" fillId="6" borderId="91" xfId="5" applyNumberFormat="1" applyFont="1" applyFill="1" applyBorder="1" applyAlignment="1">
      <alignment horizontal="left"/>
    </xf>
    <xf numFmtId="0" fontId="297" fillId="5" borderId="134" xfId="2229" applyFont="1" applyFill="1" applyBorder="1" applyAlignment="1">
      <alignment horizontal="left" vertical="center"/>
    </xf>
    <xf numFmtId="169" fontId="360" fillId="6" borderId="106" xfId="5" applyFont="1" applyFill="1" applyBorder="1"/>
    <xf numFmtId="169" fontId="361" fillId="6" borderId="106" xfId="5" applyFont="1" applyFill="1" applyBorder="1"/>
    <xf numFmtId="0" fontId="362" fillId="0" borderId="106" xfId="0" applyFont="1" applyBorder="1" applyAlignment="1">
      <alignment vertical="center" wrapText="1"/>
    </xf>
    <xf numFmtId="3" fontId="363" fillId="0" borderId="136" xfId="0" applyNumberFormat="1" applyFont="1" applyBorder="1" applyAlignment="1">
      <alignment vertical="center" wrapText="1"/>
    </xf>
    <xf numFmtId="14" fontId="10" fillId="5" borderId="17" xfId="0" applyNumberFormat="1" applyFont="1" applyFill="1" applyBorder="1" applyAlignment="1">
      <alignment horizontal="right"/>
    </xf>
    <xf numFmtId="14" fontId="10" fillId="5" borderId="17" xfId="0" applyNumberFormat="1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210" fontId="359" fillId="5" borderId="106" xfId="5" applyNumberFormat="1" applyFont="1" applyFill="1" applyBorder="1" applyAlignment="1">
      <alignment horizontal="left"/>
    </xf>
    <xf numFmtId="0" fontId="10" fillId="5" borderId="17" xfId="0" applyFont="1" applyFill="1" applyBorder="1" applyAlignment="1">
      <alignment horizontal="center"/>
    </xf>
    <xf numFmtId="169" fontId="10" fillId="5" borderId="17" xfId="5" applyFont="1" applyFill="1" applyBorder="1" applyAlignment="1">
      <alignment horizontal="center"/>
    </xf>
    <xf numFmtId="10" fontId="5" fillId="6" borderId="0" xfId="1703" applyNumberFormat="1" applyFont="1" applyFill="1"/>
    <xf numFmtId="9" fontId="5" fillId="6" borderId="0" xfId="1703" applyNumberFormat="1" applyFont="1" applyFill="1"/>
    <xf numFmtId="210" fontId="5" fillId="6" borderId="0" xfId="5" applyNumberFormat="1" applyFont="1" applyFill="1"/>
    <xf numFmtId="49" fontId="271" fillId="6" borderId="106" xfId="1703" applyNumberFormat="1" applyFont="1" applyFill="1" applyBorder="1"/>
    <xf numFmtId="0" fontId="323" fillId="5" borderId="124" xfId="0" applyFont="1" applyFill="1" applyBorder="1" applyAlignment="1">
      <alignment horizontal="center" wrapText="1"/>
    </xf>
    <xf numFmtId="0" fontId="323" fillId="5" borderId="125" xfId="0" applyFont="1" applyFill="1" applyBorder="1" applyAlignment="1">
      <alignment horizontal="center" wrapText="1"/>
    </xf>
    <xf numFmtId="210" fontId="323" fillId="5" borderId="125" xfId="5" applyNumberFormat="1" applyFont="1" applyFill="1" applyBorder="1" applyAlignment="1">
      <alignment horizontal="center" wrapText="1"/>
    </xf>
    <xf numFmtId="0" fontId="28" fillId="5" borderId="0" xfId="0" applyFont="1" applyFill="1"/>
    <xf numFmtId="0" fontId="323" fillId="0" borderId="124" xfId="0" applyFont="1" applyBorder="1" applyAlignment="1">
      <alignment horizontal="center" wrapText="1"/>
    </xf>
    <xf numFmtId="0" fontId="323" fillId="0" borderId="125" xfId="0" applyFont="1" applyBorder="1" applyAlignment="1">
      <alignment horizontal="center" wrapText="1"/>
    </xf>
    <xf numFmtId="210" fontId="364" fillId="60" borderId="125" xfId="5" applyNumberFormat="1" applyFont="1" applyFill="1" applyBorder="1"/>
    <xf numFmtId="0" fontId="28" fillId="0" borderId="0" xfId="0" applyFont="1"/>
    <xf numFmtId="0" fontId="364" fillId="60" borderId="124" xfId="0" applyFont="1" applyFill="1" applyBorder="1"/>
    <xf numFmtId="0" fontId="364" fillId="60" borderId="125" xfId="0" applyFont="1" applyFill="1" applyBorder="1"/>
    <xf numFmtId="0" fontId="323" fillId="0" borderId="125" xfId="0" applyFont="1" applyBorder="1" applyAlignment="1">
      <alignment wrapText="1"/>
    </xf>
    <xf numFmtId="14" fontId="10" fillId="6" borderId="17" xfId="0" applyNumberFormat="1" applyFont="1" applyFill="1" applyBorder="1" applyAlignment="1">
      <alignment horizontal="right"/>
    </xf>
    <xf numFmtId="14" fontId="10" fillId="6" borderId="17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center"/>
    </xf>
    <xf numFmtId="210" fontId="10" fillId="6" borderId="17" xfId="5" applyNumberFormat="1" applyFont="1" applyFill="1" applyBorder="1" applyAlignment="1">
      <alignment horizontal="center"/>
    </xf>
    <xf numFmtId="0" fontId="41" fillId="6" borderId="17" xfId="1846" applyFont="1" applyFill="1" applyBorder="1"/>
    <xf numFmtId="0" fontId="61" fillId="58" borderId="0" xfId="0" applyFont="1" applyFill="1"/>
    <xf numFmtId="14" fontId="324" fillId="53" borderId="124" xfId="0" applyNumberFormat="1" applyFont="1" applyFill="1" applyBorder="1" applyAlignment="1">
      <alignment horizontal="center" wrapText="1"/>
    </xf>
    <xf numFmtId="0" fontId="324" fillId="53" borderId="125" xfId="0" applyFont="1" applyFill="1" applyBorder="1" applyAlignment="1">
      <alignment horizontal="center" wrapText="1"/>
    </xf>
    <xf numFmtId="14" fontId="324" fillId="53" borderId="125" xfId="0" applyNumberFormat="1" applyFont="1" applyFill="1" applyBorder="1" applyAlignment="1">
      <alignment horizontal="center" wrapText="1"/>
    </xf>
    <xf numFmtId="210" fontId="324" fillId="53" borderId="125" xfId="5" applyNumberFormat="1" applyFont="1" applyFill="1" applyBorder="1" applyAlignment="1">
      <alignment horizontal="center" wrapText="1"/>
    </xf>
    <xf numFmtId="210" fontId="323" fillId="53" borderId="125" xfId="5" applyNumberFormat="1" applyFont="1" applyFill="1" applyBorder="1" applyAlignment="1">
      <alignment horizontal="center" wrapText="1"/>
    </xf>
    <xf numFmtId="0" fontId="14" fillId="0" borderId="106" xfId="2229" applyFont="1" applyBorder="1" applyAlignment="1">
      <alignment horizontal="left" vertical="center"/>
    </xf>
    <xf numFmtId="0" fontId="177" fillId="0" borderId="106" xfId="0" applyFont="1" applyBorder="1" applyAlignment="1">
      <alignment vertical="center" wrapText="1"/>
    </xf>
    <xf numFmtId="40" fontId="14" fillId="0" borderId="106" xfId="5" applyNumberFormat="1" applyFont="1" applyBorder="1" applyAlignment="1" applyProtection="1">
      <alignment vertical="center"/>
    </xf>
    <xf numFmtId="0" fontId="341" fillId="0" borderId="106" xfId="0" applyFont="1" applyBorder="1" applyAlignment="1">
      <alignment vertical="center" wrapText="1"/>
    </xf>
    <xf numFmtId="0" fontId="14" fillId="0" borderId="106" xfId="2231" applyFont="1" applyBorder="1" applyAlignment="1">
      <alignment horizontal="left" vertical="center"/>
    </xf>
    <xf numFmtId="210" fontId="14" fillId="0" borderId="106" xfId="5" applyNumberFormat="1" applyFont="1" applyBorder="1" applyAlignment="1" applyProtection="1">
      <alignment vertical="center"/>
    </xf>
    <xf numFmtId="210" fontId="58" fillId="0" borderId="106" xfId="5" applyNumberFormat="1" applyFont="1" applyBorder="1" applyAlignment="1" applyProtection="1">
      <alignment vertical="center"/>
    </xf>
    <xf numFmtId="0" fontId="342" fillId="0" borderId="106" xfId="0" applyFont="1" applyBorder="1" applyAlignment="1">
      <alignment vertical="center" wrapText="1"/>
    </xf>
    <xf numFmtId="169" fontId="58" fillId="0" borderId="106" xfId="5" applyFont="1" applyBorder="1" applyAlignment="1" applyProtection="1">
      <alignment vertical="center"/>
    </xf>
    <xf numFmtId="210" fontId="58" fillId="0" borderId="16" xfId="5" applyNumberFormat="1" applyFont="1" applyFill="1" applyBorder="1" applyAlignment="1"/>
    <xf numFmtId="40" fontId="14" fillId="0" borderId="106" xfId="2243" applyNumberFormat="1" applyFont="1" applyBorder="1" applyAlignment="1">
      <alignment horizontal="right" vertical="center"/>
    </xf>
    <xf numFmtId="169" fontId="58" fillId="0" borderId="106" xfId="5" applyFont="1" applyBorder="1" applyAlignment="1" applyProtection="1">
      <alignment vertical="center" wrapText="1"/>
    </xf>
    <xf numFmtId="210" fontId="58" fillId="0" borderId="106" xfId="5" applyNumberFormat="1" applyFont="1" applyFill="1" applyBorder="1"/>
    <xf numFmtId="169" fontId="58" fillId="54" borderId="106" xfId="22" applyNumberFormat="1" applyFont="1" applyFill="1" applyBorder="1"/>
    <xf numFmtId="210" fontId="58" fillId="54" borderId="106" xfId="5" applyNumberFormat="1" applyFont="1" applyFill="1" applyBorder="1"/>
    <xf numFmtId="169" fontId="58" fillId="54" borderId="106" xfId="22" applyNumberFormat="1" applyFont="1" applyFill="1" applyBorder="1" applyAlignment="1">
      <alignment horizontal="left"/>
    </xf>
    <xf numFmtId="40" fontId="14" fillId="0" borderId="106" xfId="2242" applyNumberFormat="1" applyFont="1" applyBorder="1" applyAlignment="1">
      <alignment horizontal="right" vertical="center"/>
    </xf>
    <xf numFmtId="210" fontId="58" fillId="0" borderId="106" xfId="5" applyNumberFormat="1" applyFont="1" applyFill="1" applyBorder="1" applyAlignment="1"/>
    <xf numFmtId="210" fontId="58" fillId="54" borderId="106" xfId="5" applyNumberFormat="1" applyFont="1" applyFill="1" applyBorder="1" applyAlignment="1"/>
    <xf numFmtId="169" fontId="58" fillId="5" borderId="106" xfId="5" applyFont="1" applyFill="1" applyBorder="1" applyAlignment="1" applyProtection="1">
      <alignment vertical="center"/>
    </xf>
    <xf numFmtId="0" fontId="14" fillId="53" borderId="106" xfId="2229" applyFont="1" applyFill="1" applyBorder="1" applyAlignment="1">
      <alignment horizontal="left" vertical="center"/>
    </xf>
    <xf numFmtId="0" fontId="177" fillId="53" borderId="106" xfId="0" applyFont="1" applyFill="1" applyBorder="1" applyAlignment="1">
      <alignment vertical="center" wrapText="1"/>
    </xf>
    <xf numFmtId="40" fontId="58" fillId="53" borderId="106" xfId="5" applyNumberFormat="1" applyFont="1" applyFill="1" applyBorder="1" applyAlignment="1" applyProtection="1">
      <alignment vertical="center"/>
    </xf>
    <xf numFmtId="210" fontId="177" fillId="53" borderId="106" xfId="5" applyNumberFormat="1" applyFont="1" applyFill="1" applyBorder="1" applyAlignment="1">
      <alignment vertical="center" wrapText="1"/>
    </xf>
    <xf numFmtId="210" fontId="58" fillId="53" borderId="106" xfId="5" applyNumberFormat="1" applyFont="1" applyFill="1" applyBorder="1" applyAlignment="1" applyProtection="1">
      <alignment vertical="center"/>
    </xf>
    <xf numFmtId="0" fontId="342" fillId="53" borderId="106" xfId="0" applyFont="1" applyFill="1" applyBorder="1" applyAlignment="1">
      <alignment vertical="center" wrapText="1"/>
    </xf>
    <xf numFmtId="0" fontId="28" fillId="16" borderId="0" xfId="1841" applyFont="1" applyFill="1" applyAlignment="1" applyProtection="1">
      <alignment horizontal="center" vertical="center"/>
      <protection locked="0"/>
    </xf>
    <xf numFmtId="0" fontId="99" fillId="0" borderId="0" xfId="1841" applyFont="1" applyAlignment="1" applyProtection="1">
      <alignment horizontal="right" vertical="center"/>
      <protection hidden="1"/>
    </xf>
    <xf numFmtId="0" fontId="99" fillId="0" borderId="0" xfId="1841" applyFont="1" applyAlignment="1" applyProtection="1">
      <alignment horizontal="left" vertical="center"/>
      <protection hidden="1"/>
    </xf>
    <xf numFmtId="0" fontId="88" fillId="0" borderId="39" xfId="1841" applyFont="1" applyBorder="1" applyAlignment="1" applyProtection="1">
      <alignment horizontal="center" vertical="center"/>
      <protection hidden="1"/>
    </xf>
    <xf numFmtId="0" fontId="94" fillId="0" borderId="39" xfId="1841" applyFont="1" applyBorder="1" applyAlignment="1" applyProtection="1">
      <alignment horizontal="center" vertical="center"/>
      <protection hidden="1"/>
    </xf>
    <xf numFmtId="0" fontId="95" fillId="0" borderId="39" xfId="1841" applyFont="1" applyBorder="1" applyAlignment="1" applyProtection="1">
      <alignment horizontal="center" vertical="center"/>
      <protection hidden="1"/>
    </xf>
    <xf numFmtId="0" fontId="93" fillId="0" borderId="39" xfId="1841" applyFont="1" applyBorder="1" applyAlignment="1" applyProtection="1">
      <alignment horizontal="center" vertical="center"/>
      <protection hidden="1"/>
    </xf>
    <xf numFmtId="0" fontId="101" fillId="0" borderId="39" xfId="1841" applyFont="1" applyBorder="1" applyAlignment="1" applyProtection="1">
      <alignment horizontal="center" vertical="center"/>
      <protection hidden="1"/>
    </xf>
    <xf numFmtId="0" fontId="63" fillId="0" borderId="92" xfId="1852" applyFont="1" applyBorder="1" applyAlignment="1">
      <alignment horizontal="center"/>
    </xf>
    <xf numFmtId="0" fontId="63" fillId="0" borderId="107" xfId="1852" applyFont="1" applyBorder="1" applyAlignment="1">
      <alignment horizontal="center"/>
    </xf>
    <xf numFmtId="0" fontId="63" fillId="0" borderId="108" xfId="1852" applyFont="1" applyBorder="1" applyAlignment="1">
      <alignment horizontal="center"/>
    </xf>
    <xf numFmtId="0" fontId="43" fillId="0" borderId="48" xfId="0" applyFont="1" applyBorder="1" applyAlignment="1">
      <alignment horizontal="center"/>
    </xf>
    <xf numFmtId="0" fontId="43" fillId="0" borderId="49" xfId="0" applyFont="1" applyBorder="1" applyAlignment="1">
      <alignment horizontal="center"/>
    </xf>
    <xf numFmtId="0" fontId="43" fillId="0" borderId="53" xfId="0" applyFont="1" applyBorder="1" applyAlignment="1">
      <alignment horizontal="center"/>
    </xf>
    <xf numFmtId="0" fontId="80" fillId="0" borderId="50" xfId="0" applyFont="1" applyBorder="1" applyAlignment="1">
      <alignment horizontal="center"/>
    </xf>
    <xf numFmtId="0" fontId="80" fillId="0" borderId="0" xfId="0" applyFont="1" applyAlignment="1">
      <alignment horizontal="center"/>
    </xf>
    <xf numFmtId="0" fontId="80" fillId="0" borderId="54" xfId="0" applyFont="1" applyBorder="1" applyAlignment="1">
      <alignment horizontal="center"/>
    </xf>
    <xf numFmtId="0" fontId="81" fillId="0" borderId="50" xfId="0" applyFont="1" applyBorder="1" applyAlignment="1">
      <alignment horizontal="center" wrapText="1"/>
    </xf>
    <xf numFmtId="0" fontId="81" fillId="0" borderId="0" xfId="0" applyFont="1" applyAlignment="1">
      <alignment horizontal="center"/>
    </xf>
    <xf numFmtId="0" fontId="81" fillId="0" borderId="54" xfId="0" applyFont="1" applyBorder="1" applyAlignment="1">
      <alignment horizontal="center"/>
    </xf>
    <xf numFmtId="0" fontId="81" fillId="0" borderId="50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54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4" xfId="0" applyFont="1" applyBorder="1" applyAlignment="1">
      <alignment horizontal="center"/>
    </xf>
    <xf numFmtId="0" fontId="59" fillId="0" borderId="50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54" xfId="0" applyFont="1" applyBorder="1" applyAlignment="1">
      <alignment horizontal="center"/>
    </xf>
    <xf numFmtId="0" fontId="25" fillId="0" borderId="5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54" xfId="0" applyFont="1" applyBorder="1" applyAlignment="1">
      <alignment horizontal="center"/>
    </xf>
    <xf numFmtId="0" fontId="292" fillId="0" borderId="0" xfId="1768" applyFont="1" applyAlignment="1">
      <alignment horizontal="center" vertical="center" wrapText="1"/>
    </xf>
    <xf numFmtId="3" fontId="292" fillId="0" borderId="0" xfId="0" applyNumberFormat="1" applyFont="1" applyAlignment="1">
      <alignment horizontal="center" vertical="center" wrapText="1"/>
    </xf>
    <xf numFmtId="0" fontId="292" fillId="0" borderId="0" xfId="0" applyFont="1" applyAlignment="1">
      <alignment horizontal="center"/>
    </xf>
    <xf numFmtId="0" fontId="304" fillId="0" borderId="0" xfId="0" applyFont="1" applyAlignment="1">
      <alignment horizontal="center" vertical="top" wrapText="1"/>
    </xf>
    <xf numFmtId="0" fontId="300" fillId="0" borderId="1" xfId="1851" applyFont="1" applyBorder="1" applyAlignment="1">
      <alignment horizontal="center" vertical="center" wrapText="1"/>
    </xf>
    <xf numFmtId="0" fontId="300" fillId="53" borderId="1" xfId="0" applyFont="1" applyFill="1" applyBorder="1" applyAlignment="1">
      <alignment horizontal="center" vertical="center" wrapText="1"/>
    </xf>
    <xf numFmtId="38" fontId="300" fillId="53" borderId="1" xfId="1338" applyNumberFormat="1" applyFont="1" applyFill="1" applyBorder="1" applyAlignment="1">
      <alignment horizontal="center" vertical="center" wrapText="1"/>
    </xf>
    <xf numFmtId="279" fontId="300" fillId="53" borderId="92" xfId="1338" applyNumberFormat="1" applyFont="1" applyFill="1" applyBorder="1" applyAlignment="1">
      <alignment horizontal="center" vertical="center"/>
    </xf>
    <xf numFmtId="279" fontId="300" fillId="53" borderId="94" xfId="1338" applyNumberFormat="1" applyFont="1" applyFill="1" applyBorder="1" applyAlignment="1">
      <alignment horizontal="center" vertical="center"/>
    </xf>
    <xf numFmtId="210" fontId="300" fillId="53" borderId="92" xfId="1217" applyNumberFormat="1" applyFont="1" applyFill="1" applyBorder="1" applyAlignment="1">
      <alignment horizontal="center" vertical="center"/>
    </xf>
    <xf numFmtId="210" fontId="300" fillId="53" borderId="94" xfId="1217" applyNumberFormat="1" applyFont="1" applyFill="1" applyBorder="1" applyAlignment="1">
      <alignment horizontal="center" vertical="center"/>
    </xf>
    <xf numFmtId="3" fontId="300" fillId="53" borderId="92" xfId="1338" applyNumberFormat="1" applyFont="1" applyFill="1" applyBorder="1" applyAlignment="1">
      <alignment horizontal="center" vertical="center"/>
    </xf>
    <xf numFmtId="3" fontId="300" fillId="53" borderId="94" xfId="1338" applyNumberFormat="1" applyFont="1" applyFill="1" applyBorder="1" applyAlignment="1">
      <alignment horizontal="center" vertical="center"/>
    </xf>
    <xf numFmtId="0" fontId="329" fillId="54" borderId="99" xfId="1703" applyFont="1" applyFill="1" applyBorder="1" applyAlignment="1">
      <alignment horizontal="center" vertical="center" wrapText="1"/>
    </xf>
    <xf numFmtId="0" fontId="329" fillId="54" borderId="132" xfId="1703" applyFont="1" applyFill="1" applyBorder="1" applyAlignment="1">
      <alignment horizontal="center" vertical="center" wrapText="1"/>
    </xf>
    <xf numFmtId="0" fontId="329" fillId="54" borderId="133" xfId="1703" applyFont="1" applyFill="1" applyBorder="1" applyAlignment="1">
      <alignment horizontal="center" vertical="center" wrapText="1"/>
    </xf>
    <xf numFmtId="0" fontId="17" fillId="58" borderId="19" xfId="5" applyNumberFormat="1" applyFont="1" applyFill="1" applyBorder="1" applyAlignment="1">
      <alignment horizontal="center" vertical="center" wrapText="1"/>
    </xf>
    <xf numFmtId="0" fontId="17" fillId="58" borderId="20" xfId="5" applyNumberFormat="1" applyFont="1" applyFill="1" applyBorder="1" applyAlignment="1">
      <alignment horizontal="center" vertical="center" wrapText="1"/>
    </xf>
    <xf numFmtId="239" fontId="17" fillId="58" borderId="19" xfId="1847" applyNumberFormat="1" applyFont="1" applyFill="1" applyBorder="1" applyAlignment="1">
      <alignment horizontal="center" vertical="center" wrapText="1"/>
    </xf>
    <xf numFmtId="239" fontId="17" fillId="58" borderId="20" xfId="1847" applyNumberFormat="1" applyFont="1" applyFill="1" applyBorder="1" applyAlignment="1">
      <alignment horizontal="center" vertical="center" wrapText="1"/>
    </xf>
    <xf numFmtId="49" fontId="17" fillId="6" borderId="19" xfId="5" applyNumberFormat="1" applyFont="1" applyFill="1" applyBorder="1" applyAlignment="1">
      <alignment horizontal="center" vertical="center" wrapText="1"/>
    </xf>
    <xf numFmtId="49" fontId="17" fillId="6" borderId="109" xfId="5" applyNumberFormat="1" applyFont="1" applyFill="1" applyBorder="1" applyAlignment="1">
      <alignment horizontal="center" vertical="center" wrapText="1"/>
    </xf>
    <xf numFmtId="49" fontId="17" fillId="6" borderId="1" xfId="5" applyNumberFormat="1" applyFont="1" applyFill="1" applyBorder="1" applyAlignment="1">
      <alignment horizontal="center" vertical="center" wrapText="1"/>
    </xf>
    <xf numFmtId="49" fontId="17" fillId="6" borderId="95" xfId="5" applyNumberFormat="1" applyFont="1" applyFill="1" applyBorder="1" applyAlignment="1">
      <alignment horizontal="center" vertical="center" wrapText="1"/>
    </xf>
    <xf numFmtId="49" fontId="17" fillId="6" borderId="24" xfId="5" applyNumberFormat="1" applyFont="1" applyFill="1" applyBorder="1" applyAlignment="1">
      <alignment horizontal="center" vertical="center" wrapText="1"/>
    </xf>
    <xf numFmtId="49" fontId="17" fillId="6" borderId="25" xfId="5" applyNumberFormat="1" applyFont="1" applyFill="1" applyBorder="1" applyAlignment="1">
      <alignment horizontal="center" vertical="center" wrapText="1"/>
    </xf>
    <xf numFmtId="169" fontId="17" fillId="6" borderId="2" xfId="5" applyFont="1" applyFill="1" applyBorder="1" applyAlignment="1">
      <alignment horizontal="center" vertical="center" wrapText="1"/>
    </xf>
    <xf numFmtId="169" fontId="17" fillId="6" borderId="3" xfId="5" applyFont="1" applyFill="1" applyBorder="1" applyAlignment="1">
      <alignment horizontal="center" vertical="center" wrapText="1"/>
    </xf>
    <xf numFmtId="169" fontId="17" fillId="6" borderId="4" xfId="5" applyFont="1" applyFill="1" applyBorder="1" applyAlignment="1">
      <alignment horizontal="center" vertical="center" wrapText="1"/>
    </xf>
    <xf numFmtId="239" fontId="17" fillId="6" borderId="2" xfId="1847" applyNumberFormat="1" applyFont="1" applyFill="1" applyBorder="1" applyAlignment="1">
      <alignment horizontal="center" vertical="center"/>
    </xf>
    <xf numFmtId="239" fontId="17" fillId="6" borderId="3" xfId="1847" applyNumberFormat="1" applyFont="1" applyFill="1" applyBorder="1" applyAlignment="1">
      <alignment horizontal="center" vertical="center"/>
    </xf>
    <xf numFmtId="239" fontId="17" fillId="6" borderId="4" xfId="1847" applyNumberFormat="1" applyFont="1" applyFill="1" applyBorder="1" applyAlignment="1">
      <alignment horizontal="center" vertical="center"/>
    </xf>
    <xf numFmtId="210" fontId="272" fillId="6" borderId="92" xfId="5" applyNumberFormat="1" applyFont="1" applyFill="1" applyBorder="1" applyAlignment="1">
      <alignment horizontal="center" vertical="center" wrapText="1"/>
    </xf>
    <xf numFmtId="210" fontId="272" fillId="6" borderId="93" xfId="5" applyNumberFormat="1" applyFont="1" applyFill="1" applyBorder="1" applyAlignment="1">
      <alignment horizontal="center" vertical="center" wrapText="1"/>
    </xf>
    <xf numFmtId="210" fontId="272" fillId="6" borderId="94" xfId="5" applyNumberFormat="1" applyFont="1" applyFill="1" applyBorder="1" applyAlignment="1">
      <alignment horizontal="center" vertical="center" wrapText="1"/>
    </xf>
    <xf numFmtId="0" fontId="272" fillId="58" borderId="2" xfId="0" applyFont="1" applyFill="1" applyBorder="1" applyAlignment="1">
      <alignment horizontal="center" vertical="center"/>
    </xf>
    <xf numFmtId="0" fontId="272" fillId="58" borderId="4" xfId="0" applyFont="1" applyFill="1" applyBorder="1" applyAlignment="1">
      <alignment horizontal="center" vertical="center"/>
    </xf>
    <xf numFmtId="210" fontId="17" fillId="6" borderId="19" xfId="5" applyNumberFormat="1" applyFont="1" applyFill="1" applyBorder="1" applyAlignment="1">
      <alignment horizontal="center" vertical="center" wrapText="1"/>
    </xf>
    <xf numFmtId="210" fontId="17" fillId="6" borderId="109" xfId="5" applyNumberFormat="1" applyFont="1" applyFill="1" applyBorder="1" applyAlignment="1">
      <alignment horizontal="center" vertical="center" wrapText="1"/>
    </xf>
    <xf numFmtId="49" fontId="17" fillId="5" borderId="19" xfId="5" applyNumberFormat="1" applyFont="1" applyFill="1" applyBorder="1" applyAlignment="1">
      <alignment horizontal="center" vertical="center" wrapText="1"/>
    </xf>
    <xf numFmtId="49" fontId="17" fillId="5" borderId="20" xfId="5" applyNumberFormat="1" applyFont="1" applyFill="1" applyBorder="1" applyAlignment="1">
      <alignment horizontal="center" vertical="center" wrapText="1"/>
    </xf>
    <xf numFmtId="0" fontId="17" fillId="6" borderId="19" xfId="5" applyNumberFormat="1" applyFont="1" applyFill="1" applyBorder="1" applyAlignment="1">
      <alignment horizontal="center" vertical="center" wrapText="1"/>
    </xf>
    <xf numFmtId="0" fontId="17" fillId="6" borderId="20" xfId="5" applyNumberFormat="1" applyFont="1" applyFill="1" applyBorder="1" applyAlignment="1">
      <alignment horizontal="center" vertical="center" wrapText="1"/>
    </xf>
    <xf numFmtId="210" fontId="272" fillId="58" borderId="19" xfId="5" applyNumberFormat="1" applyFont="1" applyFill="1" applyBorder="1" applyAlignment="1">
      <alignment horizontal="center" vertical="center" wrapText="1"/>
    </xf>
    <xf numFmtId="210" fontId="272" fillId="58" borderId="20" xfId="5" applyNumberFormat="1" applyFont="1" applyFill="1" applyBorder="1" applyAlignment="1">
      <alignment horizontal="center" vertical="center" wrapText="1"/>
    </xf>
    <xf numFmtId="49" fontId="17" fillId="58" borderId="1" xfId="5" applyNumberFormat="1" applyFont="1" applyFill="1" applyBorder="1" applyAlignment="1">
      <alignment horizontal="center" vertical="center" wrapText="1"/>
    </xf>
    <xf numFmtId="49" fontId="17" fillId="58" borderId="24" xfId="5" applyNumberFormat="1" applyFont="1" applyFill="1" applyBorder="1" applyAlignment="1">
      <alignment horizontal="center" vertical="center" wrapText="1"/>
    </xf>
    <xf numFmtId="49" fontId="17" fillId="58" borderId="26" xfId="5" applyNumberFormat="1" applyFont="1" applyFill="1" applyBorder="1" applyAlignment="1">
      <alignment horizontal="center" vertical="center" wrapText="1"/>
    </xf>
    <xf numFmtId="0" fontId="349" fillId="58" borderId="106" xfId="1856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/>
    </xf>
    <xf numFmtId="3" fontId="80" fillId="0" borderId="0" xfId="0" applyNumberFormat="1" applyFont="1" applyAlignment="1">
      <alignment horizontal="center" vertical="center" wrapText="1"/>
    </xf>
    <xf numFmtId="0" fontId="13" fillId="13" borderId="89" xfId="1856" applyFont="1" applyFill="1" applyBorder="1" applyAlignment="1">
      <alignment horizontal="center" vertical="center"/>
    </xf>
    <xf numFmtId="0" fontId="13" fillId="0" borderId="0" xfId="1856" applyFont="1" applyAlignment="1">
      <alignment horizontal="center"/>
    </xf>
    <xf numFmtId="0" fontId="13" fillId="13" borderId="89" xfId="1856" applyFont="1" applyFill="1" applyBorder="1" applyAlignment="1">
      <alignment horizontal="center" vertical="center" wrapText="1"/>
    </xf>
    <xf numFmtId="0" fontId="348" fillId="58" borderId="89" xfId="1856" applyFont="1" applyFill="1" applyBorder="1" applyAlignment="1">
      <alignment horizontal="center" vertical="center" wrapText="1"/>
    </xf>
    <xf numFmtId="49" fontId="349" fillId="58" borderId="106" xfId="1856" applyNumberFormat="1" applyFont="1" applyFill="1" applyBorder="1" applyAlignment="1">
      <alignment horizontal="center" vertical="center" wrapText="1"/>
    </xf>
    <xf numFmtId="0" fontId="349" fillId="58" borderId="106" xfId="1856" applyFont="1" applyFill="1" applyBorder="1" applyAlignment="1">
      <alignment horizontal="center" vertical="center" wrapText="1"/>
    </xf>
    <xf numFmtId="0" fontId="349" fillId="58" borderId="106" xfId="5" applyNumberFormat="1" applyFont="1" applyFill="1" applyBorder="1" applyAlignment="1">
      <alignment horizontal="center" vertical="center"/>
    </xf>
    <xf numFmtId="49" fontId="13" fillId="13" borderId="89" xfId="1856" applyNumberFormat="1" applyFont="1" applyFill="1" applyBorder="1" applyAlignment="1">
      <alignment horizontal="center" vertical="center" wrapText="1"/>
    </xf>
    <xf numFmtId="0" fontId="13" fillId="13" borderId="89" xfId="5" applyNumberFormat="1" applyFont="1" applyFill="1" applyBorder="1" applyAlignment="1">
      <alignment horizontal="center" vertical="center"/>
    </xf>
    <xf numFmtId="0" fontId="13" fillId="58" borderId="89" xfId="1856" applyFont="1" applyFill="1" applyBorder="1" applyAlignment="1">
      <alignment horizontal="center" vertical="center"/>
    </xf>
    <xf numFmtId="0" fontId="13" fillId="58" borderId="89" xfId="1856" applyFont="1" applyFill="1" applyBorder="1" applyAlignment="1">
      <alignment horizontal="center" vertical="center" wrapText="1"/>
    </xf>
    <xf numFmtId="49" fontId="13" fillId="58" borderId="89" xfId="1856" applyNumberFormat="1" applyFont="1" applyFill="1" applyBorder="1" applyAlignment="1">
      <alignment horizontal="center" vertical="center" wrapText="1"/>
    </xf>
    <xf numFmtId="0" fontId="13" fillId="58" borderId="89" xfId="5" applyNumberFormat="1" applyFont="1" applyFill="1" applyBorder="1" applyAlignment="1">
      <alignment horizontal="center" vertical="center"/>
    </xf>
    <xf numFmtId="239" fontId="66" fillId="58" borderId="2" xfId="1768" applyNumberFormat="1" applyFont="1" applyFill="1" applyBorder="1" applyAlignment="1">
      <alignment horizontal="center" vertical="center"/>
    </xf>
    <xf numFmtId="210" fontId="66" fillId="58" borderId="4" xfId="5" applyNumberFormat="1" applyFont="1" applyFill="1" applyBorder="1" applyAlignment="1">
      <alignment horizontal="center" vertical="center"/>
    </xf>
    <xf numFmtId="3" fontId="66" fillId="58" borderId="1" xfId="1768" applyNumberFormat="1" applyFont="1" applyFill="1" applyBorder="1" applyAlignment="1">
      <alignment horizontal="center" vertical="center"/>
    </xf>
    <xf numFmtId="14" fontId="66" fillId="58" borderId="106" xfId="1768" applyNumberFormat="1" applyFont="1" applyFill="1" applyBorder="1" applyAlignment="1">
      <alignment horizontal="center" vertical="center" wrapText="1"/>
    </xf>
    <xf numFmtId="14" fontId="66" fillId="58" borderId="19" xfId="1768" applyNumberFormat="1" applyFont="1" applyFill="1" applyBorder="1" applyAlignment="1">
      <alignment horizontal="center" vertical="center" wrapText="1"/>
    </xf>
    <xf numFmtId="14" fontId="66" fillId="58" borderId="20" xfId="1768" applyNumberFormat="1" applyFont="1" applyFill="1" applyBorder="1" applyAlignment="1">
      <alignment horizontal="center" vertical="center" wrapText="1"/>
    </xf>
    <xf numFmtId="239" fontId="66" fillId="58" borderId="2" xfId="1765" applyNumberFormat="1" applyFont="1" applyFill="1" applyBorder="1" applyAlignment="1">
      <alignment horizontal="center" vertical="center" wrapText="1"/>
    </xf>
    <xf numFmtId="239" fontId="66" fillId="58" borderId="3" xfId="1765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4" fontId="7" fillId="0" borderId="6" xfId="0" quotePrefix="1" applyNumberFormat="1" applyFont="1" applyBorder="1" applyAlignment="1">
      <alignment horizontal="right"/>
    </xf>
    <xf numFmtId="0" fontId="18" fillId="0" borderId="0" xfId="0" applyFont="1" applyAlignment="1">
      <alignment horizontal="center" vertical="top" wrapText="1"/>
    </xf>
    <xf numFmtId="0" fontId="66" fillId="58" borderId="2" xfId="22" applyFont="1" applyFill="1" applyBorder="1" applyAlignment="1">
      <alignment horizontal="center" vertical="center"/>
    </xf>
    <xf numFmtId="0" fontId="66" fillId="58" borderId="4" xfId="22" applyFont="1" applyFill="1" applyBorder="1" applyAlignment="1">
      <alignment horizontal="center" vertical="center"/>
    </xf>
    <xf numFmtId="0" fontId="44" fillId="8" borderId="2" xfId="22" applyFont="1" applyFill="1" applyBorder="1" applyAlignment="1">
      <alignment horizontal="center" vertical="center"/>
    </xf>
    <xf numFmtId="0" fontId="44" fillId="8" borderId="3" xfId="22" applyFont="1" applyFill="1" applyBorder="1" applyAlignment="1">
      <alignment horizontal="center" vertical="center"/>
    </xf>
    <xf numFmtId="0" fontId="44" fillId="8" borderId="4" xfId="22" applyFont="1" applyFill="1" applyBorder="1" applyAlignment="1">
      <alignment horizontal="center" vertical="center"/>
    </xf>
    <xf numFmtId="287" fontId="66" fillId="58" borderId="2" xfId="5" applyNumberFormat="1" applyFont="1" applyFill="1" applyBorder="1" applyAlignment="1">
      <alignment horizontal="center" vertical="center" wrapText="1"/>
    </xf>
    <xf numFmtId="287" fontId="66" fillId="58" borderId="3" xfId="5" applyNumberFormat="1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7" fillId="0" borderId="0" xfId="1856" applyFont="1" applyAlignment="1">
      <alignment horizontal="center"/>
    </xf>
    <xf numFmtId="287" fontId="66" fillId="58" borderId="19" xfId="5" applyNumberFormat="1" applyFont="1" applyFill="1" applyBorder="1" applyAlignment="1">
      <alignment horizontal="center" vertical="center" wrapText="1"/>
    </xf>
    <xf numFmtId="287" fontId="66" fillId="58" borderId="44" xfId="5" applyNumberFormat="1" applyFont="1" applyFill="1" applyBorder="1" applyAlignment="1">
      <alignment horizontal="center" vertical="center" wrapText="1"/>
    </xf>
    <xf numFmtId="287" fontId="66" fillId="58" borderId="20" xfId="5" applyNumberFormat="1" applyFont="1" applyFill="1" applyBorder="1" applyAlignment="1">
      <alignment horizontal="center" vertical="center" wrapText="1"/>
    </xf>
    <xf numFmtId="169" fontId="66" fillId="58" borderId="19" xfId="5" applyFont="1" applyFill="1" applyBorder="1" applyAlignment="1">
      <alignment horizontal="center" vertical="center" wrapText="1"/>
    </xf>
    <xf numFmtId="169" fontId="66" fillId="58" borderId="44" xfId="5" applyFont="1" applyFill="1" applyBorder="1" applyAlignment="1">
      <alignment horizontal="center" vertical="center" wrapText="1"/>
    </xf>
    <xf numFmtId="169" fontId="66" fillId="58" borderId="20" xfId="5" applyFont="1" applyFill="1" applyBorder="1" applyAlignment="1">
      <alignment horizontal="center" vertical="center" wrapText="1"/>
    </xf>
    <xf numFmtId="0" fontId="66" fillId="58" borderId="3" xfId="22" applyFont="1" applyFill="1" applyBorder="1" applyAlignment="1">
      <alignment horizontal="center" vertical="center"/>
    </xf>
    <xf numFmtId="169" fontId="66" fillId="58" borderId="2" xfId="22" applyNumberFormat="1" applyFont="1" applyFill="1" applyBorder="1" applyAlignment="1">
      <alignment horizontal="center" vertical="center"/>
    </xf>
    <xf numFmtId="0" fontId="66" fillId="58" borderId="19" xfId="22" applyFont="1" applyFill="1" applyBorder="1" applyAlignment="1">
      <alignment horizontal="center" vertical="center" wrapText="1"/>
    </xf>
    <xf numFmtId="0" fontId="66" fillId="58" borderId="44" xfId="22" applyFont="1" applyFill="1" applyBorder="1" applyAlignment="1">
      <alignment horizontal="center" vertical="center" wrapText="1"/>
    </xf>
    <xf numFmtId="0" fontId="66" fillId="58" borderId="20" xfId="22" applyFont="1" applyFill="1" applyBorder="1" applyAlignment="1">
      <alignment horizontal="center" vertical="center" wrapText="1"/>
    </xf>
    <xf numFmtId="0" fontId="44" fillId="8" borderId="19" xfId="22" applyFont="1" applyFill="1" applyBorder="1" applyAlignment="1">
      <alignment horizontal="center" vertical="center"/>
    </xf>
    <xf numFmtId="0" fontId="44" fillId="8" borderId="44" xfId="22" applyFont="1" applyFill="1" applyBorder="1" applyAlignment="1">
      <alignment horizontal="center" vertical="center"/>
    </xf>
    <xf numFmtId="0" fontId="44" fillId="8" borderId="20" xfId="22" applyFont="1" applyFill="1" applyBorder="1" applyAlignment="1">
      <alignment horizontal="center" vertical="center"/>
    </xf>
    <xf numFmtId="210" fontId="44" fillId="8" borderId="19" xfId="5" applyNumberFormat="1" applyFont="1" applyFill="1" applyBorder="1" applyAlignment="1">
      <alignment horizontal="center" vertical="center"/>
    </xf>
    <xf numFmtId="210" fontId="44" fillId="8" borderId="44" xfId="5" applyNumberFormat="1" applyFont="1" applyFill="1" applyBorder="1" applyAlignment="1">
      <alignment horizontal="center" vertical="center"/>
    </xf>
    <xf numFmtId="210" fontId="44" fillId="8" borderId="20" xfId="5" applyNumberFormat="1" applyFont="1" applyFill="1" applyBorder="1" applyAlignment="1">
      <alignment horizontal="center" vertical="center"/>
    </xf>
    <xf numFmtId="4" fontId="67" fillId="0" borderId="19" xfId="1334" applyNumberFormat="1" applyFont="1" applyFill="1" applyBorder="1" applyAlignment="1">
      <alignment horizontal="center" vertical="center" wrapText="1"/>
    </xf>
    <xf numFmtId="4" fontId="67" fillId="0" borderId="20" xfId="1334" applyNumberFormat="1" applyFont="1" applyFill="1" applyBorder="1" applyAlignment="1">
      <alignment horizontal="center" vertical="center" wrapText="1"/>
    </xf>
    <xf numFmtId="0" fontId="66" fillId="58" borderId="19" xfId="22" applyFont="1" applyFill="1" applyBorder="1" applyAlignment="1">
      <alignment horizontal="center" vertical="center"/>
    </xf>
    <xf numFmtId="0" fontId="66" fillId="58" borderId="20" xfId="22" applyFont="1" applyFill="1" applyBorder="1" applyAlignment="1">
      <alignment horizontal="center" vertical="center"/>
    </xf>
    <xf numFmtId="0" fontId="66" fillId="58" borderId="44" xfId="22" applyFont="1" applyFill="1" applyBorder="1" applyAlignment="1">
      <alignment horizontal="center" vertical="center"/>
    </xf>
    <xf numFmtId="169" fontId="66" fillId="58" borderId="19" xfId="1335" applyFont="1" applyFill="1" applyBorder="1" applyAlignment="1">
      <alignment horizontal="center" vertical="center" wrapText="1"/>
    </xf>
    <xf numFmtId="169" fontId="66" fillId="58" borderId="44" xfId="1335" applyFont="1" applyFill="1" applyBorder="1" applyAlignment="1">
      <alignment horizontal="center" vertical="center" wrapText="1"/>
    </xf>
    <xf numFmtId="169" fontId="66" fillId="58" borderId="20" xfId="1335" applyFont="1" applyFill="1" applyBorder="1" applyAlignment="1">
      <alignment horizontal="center" vertical="center" wrapText="1"/>
    </xf>
    <xf numFmtId="169" fontId="66" fillId="58" borderId="2" xfId="1335" applyFont="1" applyFill="1" applyBorder="1" applyAlignment="1">
      <alignment horizontal="center" vertical="center"/>
    </xf>
    <xf numFmtId="169" fontId="66" fillId="58" borderId="4" xfId="1335" applyFont="1" applyFill="1" applyBorder="1" applyAlignment="1">
      <alignment horizontal="center" vertical="center"/>
    </xf>
    <xf numFmtId="14" fontId="35" fillId="58" borderId="19" xfId="1768" applyNumberFormat="1" applyFont="1" applyFill="1" applyBorder="1" applyAlignment="1">
      <alignment horizontal="center" vertical="center" wrapText="1"/>
    </xf>
    <xf numFmtId="14" fontId="35" fillId="58" borderId="109" xfId="1768" applyNumberFormat="1" applyFont="1" applyFill="1" applyBorder="1" applyAlignment="1">
      <alignment horizontal="center" vertical="center" wrapText="1"/>
    </xf>
    <xf numFmtId="14" fontId="35" fillId="58" borderId="20" xfId="1768" applyNumberFormat="1" applyFont="1" applyFill="1" applyBorder="1" applyAlignment="1">
      <alignment horizontal="center" vertical="center" wrapText="1"/>
    </xf>
    <xf numFmtId="14" fontId="84" fillId="58" borderId="106" xfId="1768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210" fontId="7" fillId="0" borderId="0" xfId="5" applyNumberFormat="1" applyFont="1" applyFill="1" applyAlignment="1">
      <alignment horizontal="center"/>
    </xf>
    <xf numFmtId="3" fontId="7" fillId="58" borderId="1" xfId="1768" applyNumberFormat="1" applyFont="1" applyFill="1" applyBorder="1" applyAlignment="1">
      <alignment horizontal="center" vertical="center"/>
    </xf>
    <xf numFmtId="239" fontId="7" fillId="58" borderId="2" xfId="1768" applyNumberFormat="1" applyFont="1" applyFill="1" applyBorder="1" applyAlignment="1">
      <alignment horizontal="center" vertical="center"/>
    </xf>
    <xf numFmtId="210" fontId="7" fillId="58" borderId="4" xfId="5" applyNumberFormat="1" applyFont="1" applyFill="1" applyBorder="1" applyAlignment="1">
      <alignment horizontal="center" vertical="center"/>
    </xf>
    <xf numFmtId="3" fontId="7" fillId="58" borderId="2" xfId="1768" applyNumberFormat="1" applyFont="1" applyFill="1" applyBorder="1" applyAlignment="1">
      <alignment horizontal="center" vertical="center"/>
    </xf>
    <xf numFmtId="3" fontId="7" fillId="58" borderId="3" xfId="1768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14" fontId="7" fillId="0" borderId="0" xfId="1768" applyNumberFormat="1" applyFont="1" applyAlignment="1">
      <alignment horizontal="center" vertical="center" wrapText="1"/>
    </xf>
    <xf numFmtId="210" fontId="7" fillId="0" borderId="0" xfId="5" applyNumberFormat="1" applyFont="1" applyFill="1" applyAlignment="1">
      <alignment horizontal="center" vertical="center" wrapText="1"/>
    </xf>
    <xf numFmtId="239" fontId="84" fillId="58" borderId="2" xfId="1768" applyNumberFormat="1" applyFont="1" applyFill="1" applyBorder="1" applyAlignment="1">
      <alignment horizontal="center" vertical="center"/>
    </xf>
    <xf numFmtId="210" fontId="84" fillId="58" borderId="4" xfId="5" applyNumberFormat="1" applyFont="1" applyFill="1" applyBorder="1" applyAlignment="1">
      <alignment horizontal="center" vertical="center"/>
    </xf>
    <xf numFmtId="3" fontId="84" fillId="58" borderId="1" xfId="1768" applyNumberFormat="1" applyFont="1" applyFill="1" applyBorder="1" applyAlignment="1">
      <alignment horizontal="center" vertical="center" wrapText="1"/>
    </xf>
    <xf numFmtId="3" fontId="84" fillId="58" borderId="2" xfId="1768" applyNumberFormat="1" applyFont="1" applyFill="1" applyBorder="1" applyAlignment="1">
      <alignment horizontal="center" vertical="center"/>
    </xf>
    <xf numFmtId="3" fontId="84" fillId="58" borderId="3" xfId="1768" applyNumberFormat="1" applyFont="1" applyFill="1" applyBorder="1" applyAlignment="1">
      <alignment horizontal="center" vertical="center"/>
    </xf>
    <xf numFmtId="14" fontId="84" fillId="58" borderId="19" xfId="1768" applyNumberFormat="1" applyFont="1" applyFill="1" applyBorder="1" applyAlignment="1">
      <alignment horizontal="center" vertical="center" wrapText="1"/>
    </xf>
    <xf numFmtId="14" fontId="84" fillId="58" borderId="20" xfId="1768" applyNumberFormat="1" applyFont="1" applyFill="1" applyBorder="1" applyAlignment="1">
      <alignment horizontal="center" vertical="center" wrapText="1"/>
    </xf>
    <xf numFmtId="0" fontId="324" fillId="0" borderId="0" xfId="0" applyFont="1"/>
    <xf numFmtId="0" fontId="0" fillId="0" borderId="0" xfId="0"/>
    <xf numFmtId="0" fontId="324" fillId="60" borderId="0" xfId="0" applyFont="1" applyFill="1" applyAlignment="1">
      <alignment horizontal="center"/>
    </xf>
    <xf numFmtId="0" fontId="325" fillId="0" borderId="0" xfId="0" applyFont="1" applyAlignment="1">
      <alignment horizontal="center"/>
    </xf>
    <xf numFmtId="0" fontId="324" fillId="0" borderId="123" xfId="0" applyFont="1" applyBorder="1" applyAlignment="1">
      <alignment horizontal="center" wrapText="1"/>
    </xf>
    <xf numFmtId="0" fontId="12" fillId="0" borderId="125" xfId="0" applyFont="1" applyBorder="1"/>
    <xf numFmtId="0" fontId="324" fillId="0" borderId="121" xfId="0" applyFont="1" applyBorder="1" applyAlignment="1">
      <alignment horizontal="center" wrapText="1"/>
    </xf>
    <xf numFmtId="0" fontId="12" fillId="0" borderId="121" xfId="0" applyFont="1" applyBorder="1"/>
    <xf numFmtId="0" fontId="12" fillId="0" borderId="122" xfId="0" applyFont="1" applyBorder="1"/>
    <xf numFmtId="0" fontId="323" fillId="0" borderId="0" xfId="0" applyFont="1" applyAlignment="1">
      <alignment vertical="top"/>
    </xf>
    <xf numFmtId="0" fontId="323" fillId="0" borderId="0" xfId="0" applyFont="1" applyAlignment="1">
      <alignment horizontal="center" vertical="top"/>
    </xf>
    <xf numFmtId="0" fontId="323" fillId="0" borderId="0" xfId="0" applyFont="1" applyAlignment="1">
      <alignment horizontal="center"/>
    </xf>
    <xf numFmtId="0" fontId="324" fillId="0" borderId="0" xfId="0" applyFont="1" applyAlignment="1">
      <alignment horizontal="center"/>
    </xf>
    <xf numFmtId="0" fontId="324" fillId="0" borderId="120" xfId="0" applyFont="1" applyBorder="1" applyAlignment="1">
      <alignment horizontal="center" wrapText="1"/>
    </xf>
    <xf numFmtId="0" fontId="12" fillId="0" borderId="124" xfId="0" applyFont="1" applyBorder="1"/>
    <xf numFmtId="0" fontId="17" fillId="0" borderId="0" xfId="0" applyFont="1" applyAlignment="1">
      <alignment horizontal="center"/>
    </xf>
    <xf numFmtId="3" fontId="23" fillId="58" borderId="1" xfId="0" applyNumberFormat="1" applyFont="1" applyFill="1" applyBorder="1" applyAlignment="1">
      <alignment horizontal="center" vertical="center" wrapText="1"/>
    </xf>
    <xf numFmtId="0" fontId="23" fillId="58" borderId="1" xfId="0" applyFont="1" applyFill="1" applyBorder="1" applyAlignment="1">
      <alignment horizontal="center" vertical="center" wrapText="1"/>
    </xf>
    <xf numFmtId="239" fontId="7" fillId="58" borderId="95" xfId="1854" applyNumberFormat="1" applyFont="1" applyFill="1" applyBorder="1" applyAlignment="1">
      <alignment horizontal="center" vertical="center" wrapText="1"/>
    </xf>
    <xf numFmtId="239" fontId="7" fillId="58" borderId="20" xfId="1854" applyNumberFormat="1" applyFont="1" applyFill="1" applyBorder="1" applyAlignment="1">
      <alignment horizontal="center" vertical="center" wrapText="1"/>
    </xf>
    <xf numFmtId="210" fontId="17" fillId="58" borderId="106" xfId="1217" applyNumberFormat="1" applyFont="1" applyFill="1" applyBorder="1" applyAlignment="1">
      <alignment horizontal="center" vertical="center"/>
    </xf>
    <xf numFmtId="3" fontId="17" fillId="58" borderId="106" xfId="1338" applyNumberFormat="1" applyFont="1" applyFill="1" applyBorder="1" applyAlignment="1">
      <alignment horizontal="center" vertical="center"/>
    </xf>
    <xf numFmtId="0" fontId="31" fillId="0" borderId="0" xfId="1536" applyFont="1" applyAlignment="1" applyProtection="1">
      <alignment horizontal="left"/>
      <protection locked="0"/>
    </xf>
    <xf numFmtId="239" fontId="23" fillId="58" borderId="1" xfId="0" applyNumberFormat="1" applyFont="1" applyFill="1" applyBorder="1" applyAlignment="1">
      <alignment horizontal="center" vertical="center"/>
    </xf>
    <xf numFmtId="0" fontId="23" fillId="58" borderId="1" xfId="0" applyFont="1" applyFill="1" applyBorder="1" applyAlignment="1">
      <alignment horizontal="center" vertical="center"/>
    </xf>
    <xf numFmtId="3" fontId="7" fillId="58" borderId="1" xfId="1854" applyNumberFormat="1" applyFont="1" applyFill="1" applyBorder="1" applyAlignment="1">
      <alignment horizontal="center" vertical="center" wrapText="1"/>
    </xf>
    <xf numFmtId="0" fontId="7" fillId="58" borderId="1" xfId="1854" applyFont="1" applyFill="1" applyBorder="1" applyAlignment="1">
      <alignment horizontal="center" vertical="center"/>
    </xf>
    <xf numFmtId="3" fontId="23" fillId="58" borderId="1" xfId="0" applyNumberFormat="1" applyFont="1" applyFill="1" applyBorder="1" applyAlignment="1">
      <alignment horizontal="center" vertical="center"/>
    </xf>
    <xf numFmtId="14" fontId="7" fillId="58" borderId="2" xfId="1854" applyNumberFormat="1" applyFont="1" applyFill="1" applyBorder="1" applyAlignment="1">
      <alignment horizontal="center" vertical="center" wrapText="1"/>
    </xf>
    <xf numFmtId="14" fontId="7" fillId="58" borderId="4" xfId="1854" applyNumberFormat="1" applyFont="1" applyFill="1" applyBorder="1" applyAlignment="1">
      <alignment horizontal="center" vertical="center" wrapText="1"/>
    </xf>
    <xf numFmtId="38" fontId="300" fillId="53" borderId="1" xfId="1338" applyNumberFormat="1" applyFont="1" applyFill="1" applyBorder="1" applyAlignment="1">
      <alignment horizontal="center" vertical="center"/>
    </xf>
    <xf numFmtId="0" fontId="17" fillId="0" borderId="0" xfId="1668" applyFont="1" applyAlignment="1">
      <alignment horizontal="center" wrapText="1"/>
    </xf>
    <xf numFmtId="0" fontId="10" fillId="0" borderId="0" xfId="1668" applyFont="1" applyAlignment="1">
      <alignment horizontal="center"/>
    </xf>
    <xf numFmtId="285" fontId="43" fillId="0" borderId="0" xfId="1849" applyNumberFormat="1" applyFont="1" applyAlignment="1">
      <alignment horizontal="center"/>
    </xf>
    <xf numFmtId="0" fontId="15" fillId="0" borderId="0" xfId="1846" applyFont="1" applyAlignment="1">
      <alignment horizontal="center"/>
    </xf>
    <xf numFmtId="0" fontId="15" fillId="0" borderId="25" xfId="1846" applyFont="1" applyBorder="1" applyAlignment="1">
      <alignment horizontal="center"/>
    </xf>
    <xf numFmtId="0" fontId="18" fillId="0" borderId="25" xfId="0" applyFont="1" applyBorder="1" applyAlignment="1">
      <alignment horizontal="center" vertical="top" wrapText="1"/>
    </xf>
    <xf numFmtId="0" fontId="13" fillId="0" borderId="22" xfId="1850" applyFont="1" applyBorder="1" applyAlignment="1" applyProtection="1">
      <alignment horizontal="center" vertical="center"/>
      <protection locked="0"/>
    </xf>
    <xf numFmtId="0" fontId="13" fillId="0" borderId="0" xfId="1850" applyFont="1" applyAlignment="1" applyProtection="1">
      <alignment horizontal="center" vertical="center"/>
      <protection locked="0"/>
    </xf>
    <xf numFmtId="0" fontId="7" fillId="0" borderId="0" xfId="1846" applyFont="1" applyAlignment="1">
      <alignment horizontal="center"/>
    </xf>
    <xf numFmtId="0" fontId="7" fillId="0" borderId="25" xfId="1846" applyFont="1" applyBorder="1" applyAlignment="1">
      <alignment horizontal="center"/>
    </xf>
    <xf numFmtId="0" fontId="20" fillId="0" borderId="0" xfId="1536" applyFont="1" applyAlignment="1" applyProtection="1">
      <alignment horizontal="left"/>
      <protection locked="0"/>
    </xf>
    <xf numFmtId="0" fontId="17" fillId="0" borderId="1" xfId="1850" applyFont="1" applyBorder="1" applyAlignment="1" applyProtection="1">
      <alignment horizontal="center" vertical="center" wrapText="1"/>
      <protection locked="0"/>
    </xf>
    <xf numFmtId="285" fontId="17" fillId="0" borderId="0" xfId="1849" applyNumberFormat="1" applyFont="1" applyAlignment="1">
      <alignment horizontal="center"/>
    </xf>
    <xf numFmtId="0" fontId="19" fillId="0" borderId="22" xfId="1850" applyFont="1" applyBorder="1" applyAlignment="1" applyProtection="1">
      <alignment horizontal="left" wrapText="1"/>
      <protection locked="0"/>
    </xf>
    <xf numFmtId="0" fontId="19" fillId="0" borderId="0" xfId="1850" applyFont="1" applyAlignment="1" applyProtection="1">
      <alignment horizontal="left" wrapText="1"/>
      <protection locked="0"/>
    </xf>
    <xf numFmtId="0" fontId="19" fillId="0" borderId="25" xfId="1850" applyFont="1" applyBorder="1" applyAlignment="1" applyProtection="1">
      <alignment horizontal="left" wrapText="1"/>
      <protection locked="0"/>
    </xf>
    <xf numFmtId="0" fontId="18" fillId="0" borderId="34" xfId="0" applyFont="1" applyBorder="1" applyAlignment="1">
      <alignment horizontal="center" vertical="top" wrapText="1"/>
    </xf>
    <xf numFmtId="0" fontId="13" fillId="0" borderId="29" xfId="1668" applyFont="1" applyBorder="1" applyAlignment="1">
      <alignment horizontal="center"/>
    </xf>
    <xf numFmtId="0" fontId="13" fillId="0" borderId="0" xfId="1668" applyFont="1" applyAlignment="1">
      <alignment horizontal="center"/>
    </xf>
    <xf numFmtId="0" fontId="17" fillId="0" borderId="1" xfId="1850" applyFont="1" applyBorder="1" applyAlignment="1" applyProtection="1">
      <alignment horizontal="center" vertical="center"/>
      <protection locked="0"/>
    </xf>
    <xf numFmtId="0" fontId="17" fillId="0" borderId="0" xfId="1668" applyFont="1" applyAlignment="1">
      <alignment horizontal="center"/>
    </xf>
    <xf numFmtId="0" fontId="17" fillId="0" borderId="22" xfId="1848" applyFont="1" applyBorder="1" applyAlignment="1">
      <alignment horizontal="center" vertical="center" wrapText="1"/>
    </xf>
    <xf numFmtId="0" fontId="17" fillId="0" borderId="0" xfId="1848" applyFont="1" applyAlignment="1">
      <alignment horizontal="center" vertical="center" wrapText="1"/>
    </xf>
    <xf numFmtId="0" fontId="17" fillId="0" borderId="1" xfId="1850" applyFont="1" applyBorder="1" applyAlignment="1" applyProtection="1">
      <alignment horizontal="center"/>
      <protection locked="0"/>
    </xf>
    <xf numFmtId="0" fontId="17" fillId="0" borderId="22" xfId="1668" applyFont="1" applyBorder="1" applyAlignment="1">
      <alignment horizontal="center"/>
    </xf>
    <xf numFmtId="0" fontId="20" fillId="0" borderId="0" xfId="189" applyFont="1" applyAlignment="1">
      <alignment horizontal="left"/>
    </xf>
    <xf numFmtId="0" fontId="297" fillId="0" borderId="0" xfId="1848" applyFont="1" applyAlignment="1">
      <alignment horizontal="center" vertical="center" wrapText="1"/>
    </xf>
    <xf numFmtId="0" fontId="10" fillId="0" borderId="0" xfId="1848" applyFont="1" applyAlignment="1">
      <alignment horizontal="center" vertical="center" wrapText="1"/>
    </xf>
    <xf numFmtId="4" fontId="8" fillId="0" borderId="9" xfId="1679" applyNumberFormat="1" applyFont="1" applyBorder="1" applyAlignment="1">
      <alignment horizontal="center" vertical="center"/>
    </xf>
    <xf numFmtId="4" fontId="8" fillId="0" borderId="1" xfId="1679" applyNumberFormat="1" applyFont="1" applyBorder="1" applyAlignment="1">
      <alignment horizontal="center" vertical="center"/>
    </xf>
    <xf numFmtId="4" fontId="8" fillId="0" borderId="106" xfId="1679" applyNumberFormat="1" applyFont="1" applyBorder="1" applyAlignment="1">
      <alignment horizontal="center" vertical="center"/>
    </xf>
    <xf numFmtId="239" fontId="8" fillId="0" borderId="19" xfId="1679" applyNumberFormat="1" applyFont="1" applyBorder="1" applyAlignment="1">
      <alignment horizontal="center" vertical="center"/>
    </xf>
    <xf numFmtId="239" fontId="8" fillId="0" borderId="20" xfId="1679" applyNumberFormat="1" applyFont="1" applyBorder="1" applyAlignment="1">
      <alignment horizontal="center" vertical="center"/>
    </xf>
    <xf numFmtId="4" fontId="8" fillId="0" borderId="106" xfId="1334" applyNumberFormat="1" applyFont="1" applyFill="1" applyBorder="1" applyAlignment="1">
      <alignment horizontal="center" vertical="center"/>
    </xf>
    <xf numFmtId="14" fontId="15" fillId="0" borderId="0" xfId="1845" applyNumberFormat="1" applyFont="1" applyAlignment="1" applyProtection="1">
      <alignment horizontal="center" wrapText="1"/>
      <protection hidden="1"/>
    </xf>
    <xf numFmtId="0" fontId="21" fillId="0" borderId="0" xfId="1845" applyFont="1" applyAlignment="1">
      <alignment horizontal="center" wrapText="1"/>
    </xf>
    <xf numFmtId="14" fontId="7" fillId="0" borderId="0" xfId="1845" applyNumberFormat="1" applyFont="1" applyAlignment="1" applyProtection="1">
      <alignment horizontal="center"/>
      <protection hidden="1"/>
    </xf>
    <xf numFmtId="14" fontId="7" fillId="0" borderId="15" xfId="1845" applyNumberFormat="1" applyFont="1" applyBorder="1" applyAlignment="1" applyProtection="1">
      <alignment horizontal="center"/>
      <protection hidden="1"/>
    </xf>
    <xf numFmtId="14" fontId="33" fillId="0" borderId="0" xfId="1845" applyNumberFormat="1" applyFont="1" applyAlignment="1" applyProtection="1">
      <alignment horizontal="center"/>
      <protection hidden="1"/>
    </xf>
    <xf numFmtId="3" fontId="7" fillId="58" borderId="1" xfId="1768" applyNumberFormat="1" applyFont="1" applyFill="1" applyBorder="1" applyAlignment="1">
      <alignment horizontal="center" vertical="center" wrapText="1"/>
    </xf>
    <xf numFmtId="14" fontId="7" fillId="58" borderId="19" xfId="1768" applyNumberFormat="1" applyFont="1" applyFill="1" applyBorder="1" applyAlignment="1">
      <alignment horizontal="center" vertical="center" wrapText="1"/>
    </xf>
    <xf numFmtId="14" fontId="7" fillId="58" borderId="20" xfId="1768" applyNumberFormat="1" applyFont="1" applyFill="1" applyBorder="1" applyAlignment="1">
      <alignment horizontal="center" vertical="center" wrapText="1"/>
    </xf>
    <xf numFmtId="14" fontId="7" fillId="58" borderId="4" xfId="1768" applyNumberFormat="1" applyFont="1" applyFill="1" applyBorder="1" applyAlignment="1">
      <alignment horizontal="center" vertical="center"/>
    </xf>
    <xf numFmtId="3" fontId="7" fillId="58" borderId="4" xfId="1768" applyNumberFormat="1" applyFont="1" applyFill="1" applyBorder="1" applyAlignment="1">
      <alignment horizontal="center" vertical="center"/>
    </xf>
    <xf numFmtId="14" fontId="7" fillId="0" borderId="6" xfId="0" quotePrefix="1" applyNumberFormat="1" applyFont="1" applyBorder="1" applyAlignment="1">
      <alignment horizontal="right" wrapText="1"/>
    </xf>
    <xf numFmtId="0" fontId="278" fillId="6" borderId="0" xfId="1703" applyFont="1" applyFill="1" applyAlignment="1">
      <alignment horizontal="center" vertical="center"/>
    </xf>
    <xf numFmtId="0" fontId="280" fillId="6" borderId="0" xfId="1703" applyFont="1" applyFill="1" applyAlignment="1">
      <alignment horizontal="center" vertical="center"/>
    </xf>
    <xf numFmtId="0" fontId="281" fillId="54" borderId="99" xfId="1703" applyFont="1" applyFill="1" applyBorder="1" applyAlignment="1">
      <alignment horizontal="center" vertical="center" wrapText="1"/>
    </xf>
    <xf numFmtId="0" fontId="14" fillId="5" borderId="106" xfId="2237" applyFont="1" applyFill="1" applyBorder="1" applyAlignment="1">
      <alignment horizontal="left" vertical="center"/>
    </xf>
    <xf numFmtId="0" fontId="14" fillId="5" borderId="106" xfId="2249" applyFont="1" applyFill="1" applyBorder="1" applyAlignment="1">
      <alignment horizontal="left" vertical="center"/>
    </xf>
    <xf numFmtId="0" fontId="14" fillId="5" borderId="108" xfId="2237" applyFont="1" applyFill="1" applyBorder="1" applyAlignment="1">
      <alignment horizontal="left" vertical="center"/>
    </xf>
    <xf numFmtId="0" fontId="14" fillId="5" borderId="108" xfId="2249" applyFont="1" applyFill="1" applyBorder="1" applyAlignment="1">
      <alignment horizontal="left" vertical="center"/>
    </xf>
    <xf numFmtId="0" fontId="14" fillId="5" borderId="138" xfId="2249" applyFont="1" applyFill="1" applyBorder="1" applyAlignment="1">
      <alignment horizontal="left" vertical="center"/>
    </xf>
    <xf numFmtId="0" fontId="10" fillId="5" borderId="106" xfId="2249" applyFont="1" applyFill="1" applyBorder="1" applyAlignment="1">
      <alignment horizontal="left" vertical="center"/>
    </xf>
  </cellXfs>
  <cellStyles count="2286">
    <cellStyle name="_x0001_" xfId="62" xr:uid="{00000000-0005-0000-0000-000000000000}"/>
    <cellStyle name="_x0001_ 2" xfId="83" xr:uid="{00000000-0005-0000-0000-000001000000}"/>
    <cellStyle name="_x0001_ 3" xfId="93" xr:uid="{00000000-0005-0000-0000-000002000000}"/>
    <cellStyle name="#.##0" xfId="107" xr:uid="{00000000-0005-0000-0000-000003000000}"/>
    <cellStyle name="%" xfId="8" xr:uid="{00000000-0005-0000-0000-000004000000}"/>
    <cellStyle name="," xfId="76" xr:uid="{00000000-0005-0000-0000-000005000000}"/>
    <cellStyle name=", 2" xfId="117" xr:uid="{00000000-0005-0000-0000-000006000000}"/>
    <cellStyle name="." xfId="91" xr:uid="{00000000-0005-0000-0000-000007000000}"/>
    <cellStyle name="??" xfId="118" xr:uid="{00000000-0005-0000-0000-000008000000}"/>
    <cellStyle name="?? [0.00]_ Att. 1- Cover" xfId="39" xr:uid="{00000000-0005-0000-0000-000009000000}"/>
    <cellStyle name="?? [0]" xfId="119" xr:uid="{00000000-0005-0000-0000-00000A000000}"/>
    <cellStyle name="?? [0] 2" xfId="74" xr:uid="{00000000-0005-0000-0000-00000B000000}"/>
    <cellStyle name="?? [0] 3" xfId="80" xr:uid="{00000000-0005-0000-0000-00000C000000}"/>
    <cellStyle name="?? [0] 4" xfId="89" xr:uid="{00000000-0005-0000-0000-00000D000000}"/>
    <cellStyle name="?? 10" xfId="121" xr:uid="{00000000-0005-0000-0000-00000E000000}"/>
    <cellStyle name="?? 11" xfId="123" xr:uid="{00000000-0005-0000-0000-00000F000000}"/>
    <cellStyle name="?? 12" xfId="127" xr:uid="{00000000-0005-0000-0000-000010000000}"/>
    <cellStyle name="?? 13" xfId="129" xr:uid="{00000000-0005-0000-0000-000011000000}"/>
    <cellStyle name="?? 14" xfId="132" xr:uid="{00000000-0005-0000-0000-000012000000}"/>
    <cellStyle name="?? 15" xfId="137" xr:uid="{00000000-0005-0000-0000-000013000000}"/>
    <cellStyle name="?? 16" xfId="142" xr:uid="{00000000-0005-0000-0000-000014000000}"/>
    <cellStyle name="?? 17" xfId="148" xr:uid="{00000000-0005-0000-0000-000015000000}"/>
    <cellStyle name="?? 18" xfId="152" xr:uid="{00000000-0005-0000-0000-000016000000}"/>
    <cellStyle name="?? 19" xfId="155" xr:uid="{00000000-0005-0000-0000-000017000000}"/>
    <cellStyle name="?? 2" xfId="45" xr:uid="{00000000-0005-0000-0000-000018000000}"/>
    <cellStyle name="?? 20" xfId="138" xr:uid="{00000000-0005-0000-0000-000019000000}"/>
    <cellStyle name="?? 21" xfId="143" xr:uid="{00000000-0005-0000-0000-00001A000000}"/>
    <cellStyle name="?? 22" xfId="149" xr:uid="{00000000-0005-0000-0000-00001B000000}"/>
    <cellStyle name="?? 23" xfId="153" xr:uid="{00000000-0005-0000-0000-00001C000000}"/>
    <cellStyle name="?? 24" xfId="156" xr:uid="{00000000-0005-0000-0000-00001D000000}"/>
    <cellStyle name="?? 25" xfId="157" xr:uid="{00000000-0005-0000-0000-00001E000000}"/>
    <cellStyle name="?? 26" xfId="159" xr:uid="{00000000-0005-0000-0000-00001F000000}"/>
    <cellStyle name="?? 27" xfId="165" xr:uid="{00000000-0005-0000-0000-000020000000}"/>
    <cellStyle name="?? 28" xfId="169" xr:uid="{00000000-0005-0000-0000-000021000000}"/>
    <cellStyle name="?? 29" xfId="172" xr:uid="{00000000-0005-0000-0000-000022000000}"/>
    <cellStyle name="?? 3" xfId="175" xr:uid="{00000000-0005-0000-0000-000023000000}"/>
    <cellStyle name="?? 30" xfId="158" xr:uid="{00000000-0005-0000-0000-000024000000}"/>
    <cellStyle name="?? 31" xfId="160" xr:uid="{00000000-0005-0000-0000-000025000000}"/>
    <cellStyle name="?? 32" xfId="166" xr:uid="{00000000-0005-0000-0000-000026000000}"/>
    <cellStyle name="?? 33" xfId="170" xr:uid="{00000000-0005-0000-0000-000027000000}"/>
    <cellStyle name="?? 34" xfId="173" xr:uid="{00000000-0005-0000-0000-000028000000}"/>
    <cellStyle name="?? 35" xfId="178" xr:uid="{00000000-0005-0000-0000-000029000000}"/>
    <cellStyle name="?? 36" xfId="180" xr:uid="{00000000-0005-0000-0000-00002A000000}"/>
    <cellStyle name="?? 37" xfId="183" xr:uid="{00000000-0005-0000-0000-00002B000000}"/>
    <cellStyle name="?? 38" xfId="190" xr:uid="{00000000-0005-0000-0000-00002C000000}"/>
    <cellStyle name="?? 39" xfId="194" xr:uid="{00000000-0005-0000-0000-00002D000000}"/>
    <cellStyle name="?? 4" xfId="199" xr:uid="{00000000-0005-0000-0000-00002E000000}"/>
    <cellStyle name="?? 40" xfId="179" xr:uid="{00000000-0005-0000-0000-00002F000000}"/>
    <cellStyle name="?? 41" xfId="181" xr:uid="{00000000-0005-0000-0000-000030000000}"/>
    <cellStyle name="?? 42" xfId="184" xr:uid="{00000000-0005-0000-0000-000031000000}"/>
    <cellStyle name="?? 43" xfId="191" xr:uid="{00000000-0005-0000-0000-000032000000}"/>
    <cellStyle name="?? 44" xfId="195" xr:uid="{00000000-0005-0000-0000-000033000000}"/>
    <cellStyle name="?? 45" xfId="202" xr:uid="{00000000-0005-0000-0000-000034000000}"/>
    <cellStyle name="?? 46" xfId="206" xr:uid="{00000000-0005-0000-0000-000035000000}"/>
    <cellStyle name="?? 47" xfId="208" xr:uid="{00000000-0005-0000-0000-000036000000}"/>
    <cellStyle name="?? 48" xfId="210" xr:uid="{00000000-0005-0000-0000-000037000000}"/>
    <cellStyle name="?? 49" xfId="214" xr:uid="{00000000-0005-0000-0000-000038000000}"/>
    <cellStyle name="?? 5" xfId="218" xr:uid="{00000000-0005-0000-0000-000039000000}"/>
    <cellStyle name="?? 50" xfId="203" xr:uid="{00000000-0005-0000-0000-00003A000000}"/>
    <cellStyle name="?? 51" xfId="207" xr:uid="{00000000-0005-0000-0000-00003B000000}"/>
    <cellStyle name="?? 52" xfId="209" xr:uid="{00000000-0005-0000-0000-00003C000000}"/>
    <cellStyle name="?? 53" xfId="211" xr:uid="{00000000-0005-0000-0000-00003D000000}"/>
    <cellStyle name="?? 6" xfId="221" xr:uid="{00000000-0005-0000-0000-00003E000000}"/>
    <cellStyle name="?? 7" xfId="223" xr:uid="{00000000-0005-0000-0000-00003F000000}"/>
    <cellStyle name="?? 8" xfId="226" xr:uid="{00000000-0005-0000-0000-000040000000}"/>
    <cellStyle name="?? 9" xfId="230" xr:uid="{00000000-0005-0000-0000-000041000000}"/>
    <cellStyle name="?_x001d_??%U©÷u&amp;H©÷9_x0008_? s_x000a__x0007__x0001__x0001_" xfId="232" xr:uid="{00000000-0005-0000-0000-000042000000}"/>
    <cellStyle name="???? [0.00]_List-dwg" xfId="234" xr:uid="{00000000-0005-0000-0000-000043000000}"/>
    <cellStyle name="???????_Elec-12 Fin" xfId="193" xr:uid="{00000000-0005-0000-0000-000044000000}"/>
    <cellStyle name="????_List-dwg" xfId="235" xr:uid="{00000000-0005-0000-0000-000045000000}"/>
    <cellStyle name="???[0]_?? DI" xfId="216" xr:uid="{00000000-0005-0000-0000-000046000000}"/>
    <cellStyle name="???_?? DI" xfId="236" xr:uid="{00000000-0005-0000-0000-000047000000}"/>
    <cellStyle name="??[0]_BRE" xfId="21" xr:uid="{00000000-0005-0000-0000-000048000000}"/>
    <cellStyle name="??_ ??? ???? " xfId="19" xr:uid="{00000000-0005-0000-0000-000049000000}"/>
    <cellStyle name="??A? [0]_ÿÿÿÿÿÿ_1_¢¬???¢â? " xfId="237" xr:uid="{00000000-0005-0000-0000-00004A000000}"/>
    <cellStyle name="??A?_ÿÿÿÿÿÿ_1_¢¬???¢â? " xfId="242" xr:uid="{00000000-0005-0000-0000-00004B000000}"/>
    <cellStyle name="?¡±¢¥?_?¨ù??¢´¢¥_¢¬???¢â? " xfId="243" xr:uid="{00000000-0005-0000-0000-00004C000000}"/>
    <cellStyle name="?10" xfId="245" xr:uid="{00000000-0005-0000-0000-00004D000000}"/>
    <cellStyle name="?13" xfId="246" xr:uid="{00000000-0005-0000-0000-00004E000000}"/>
    <cellStyle name="?ðÇ%U?&amp;H?_x0008_?s_x000a__x0007__x0001__x0001_" xfId="248" xr:uid="{00000000-0005-0000-0000-00004F000000}"/>
    <cellStyle name="_1144-Halongbay-Legrand" xfId="250" xr:uid="{00000000-0005-0000-0000-000050000000}"/>
    <cellStyle name="_1144-Halongbay-Legrand separate 30-10-06" xfId="251" xr:uid="{00000000-0005-0000-0000-000051000000}"/>
    <cellStyle name="_ÀÓ¿¬1" xfId="257" xr:uid="{00000000-0005-0000-0000-000052000000}"/>
    <cellStyle name="_Bang Chi tieu (2)" xfId="259" xr:uid="{00000000-0005-0000-0000-000053000000}"/>
    <cellStyle name="_bang chon NCC" xfId="66" xr:uid="{00000000-0005-0000-0000-000054000000}"/>
    <cellStyle name="_Book1" xfId="260" xr:uid="{00000000-0005-0000-0000-000055000000}"/>
    <cellStyle name="_Book1 2" xfId="266" xr:uid="{00000000-0005-0000-0000-000056000000}"/>
    <cellStyle name="_Book1 3" xfId="267" xr:uid="{00000000-0005-0000-0000-000057000000}"/>
    <cellStyle name="_Book1 4" xfId="269" xr:uid="{00000000-0005-0000-0000-000058000000}"/>
    <cellStyle name="_Book1_1" xfId="105" xr:uid="{00000000-0005-0000-0000-000059000000}"/>
    <cellStyle name="_Book1_1 2" xfId="3" xr:uid="{00000000-0005-0000-0000-00005A000000}"/>
    <cellStyle name="_Book1_1 3" xfId="35" xr:uid="{00000000-0005-0000-0000-00005B000000}"/>
    <cellStyle name="_Book1_2" xfId="270" xr:uid="{00000000-0005-0000-0000-00005C000000}"/>
    <cellStyle name="_Book1_3" xfId="42" xr:uid="{00000000-0005-0000-0000-00005D000000}"/>
    <cellStyle name="_Book1_bang chon NCC" xfId="271" xr:uid="{00000000-0005-0000-0000-00005E000000}"/>
    <cellStyle name="_Book1_BC-QT-WB-dthao" xfId="273" xr:uid="{00000000-0005-0000-0000-00005F000000}"/>
    <cellStyle name="_Book1_Book1" xfId="275" xr:uid="{00000000-0005-0000-0000-000060000000}"/>
    <cellStyle name="_Book1_DT truong thinh phu" xfId="7" xr:uid="{00000000-0005-0000-0000-000061000000}"/>
    <cellStyle name="_Book1_SONADEZI" xfId="278" xr:uid="{00000000-0005-0000-0000-000062000000}"/>
    <cellStyle name="_Book1_TH KHAI TOAN THU THIEM cac tuyen TT noi" xfId="13" xr:uid="{00000000-0005-0000-0000-000063000000}"/>
    <cellStyle name="_Book2" xfId="281" xr:uid="{00000000-0005-0000-0000-000064000000}"/>
    <cellStyle name="_BOQ_ME_without price - Ford Foundation" xfId="71" xr:uid="{00000000-0005-0000-0000-000065000000}"/>
    <cellStyle name="_Copy of Du toan Coc thu nghiem khoan nhoi D1200 (Rev 01)" xfId="284" xr:uid="{00000000-0005-0000-0000-000067000000}"/>
    <cellStyle name="_Chieu sang, Nhon Trach sua" xfId="283" xr:uid="{00000000-0005-0000-0000-000066000000}"/>
    <cellStyle name="_DT truong thinh phu" xfId="286" xr:uid="{00000000-0005-0000-0000-000068000000}"/>
    <cellStyle name="_Du toan phan coc barrette" xfId="215" xr:uid="{00000000-0005-0000-0000-000069000000}"/>
    <cellStyle name="_dutch  lady 3  (25-3)" xfId="289" xr:uid="{00000000-0005-0000-0000-00006A000000}"/>
    <cellStyle name="_Electric BOQ of Macro Force 11-09-08" xfId="292" xr:uid="{00000000-0005-0000-0000-00006B000000}"/>
    <cellStyle name="_gritti" xfId="299" xr:uid="{00000000-0005-0000-0000-00006D000000}"/>
    <cellStyle name="_Gritti 31-3" xfId="300" xr:uid="{00000000-0005-0000-0000-00006E000000}"/>
    <cellStyle name="_Giai Doan 3 Hong Ngu" xfId="295" xr:uid="{00000000-0005-0000-0000-00006C000000}"/>
    <cellStyle name="_KLTT DUOC PHAM (16-6)" xfId="301" xr:uid="{00000000-0005-0000-0000-00006F000000}"/>
    <cellStyle name="_KT (2)" xfId="307" xr:uid="{00000000-0005-0000-0000-000070000000}"/>
    <cellStyle name="_KT (2) 2" xfId="12" xr:uid="{00000000-0005-0000-0000-000071000000}"/>
    <cellStyle name="_KT (2) 3" xfId="310" xr:uid="{00000000-0005-0000-0000-000072000000}"/>
    <cellStyle name="_KT (2)_1" xfId="78" xr:uid="{00000000-0005-0000-0000-000073000000}"/>
    <cellStyle name="_KT (2)_1_Book1" xfId="311" xr:uid="{00000000-0005-0000-0000-000074000000}"/>
    <cellStyle name="_KT (2)_1_dutch  lady 3  (25-3)" xfId="314" xr:uid="{00000000-0005-0000-0000-000075000000}"/>
    <cellStyle name="_KT (2)_1_gritti" xfId="316" xr:uid="{00000000-0005-0000-0000-000076000000}"/>
    <cellStyle name="_KT (2)_1_Gritti 31-3" xfId="317" xr:uid="{00000000-0005-0000-0000-000077000000}"/>
    <cellStyle name="_KT (2)_1_Lora-tungchau" xfId="321" xr:uid="{00000000-0005-0000-0000-000078000000}"/>
    <cellStyle name="_KT (2)_1_Qt-HT3PQ1(CauKho)" xfId="212" xr:uid="{00000000-0005-0000-0000-000079000000}"/>
    <cellStyle name="_KT (2)_1_Qt-HT3PQ1(CauKho)_Book1" xfId="324" xr:uid="{00000000-0005-0000-0000-00007A000000}"/>
    <cellStyle name="_KT (2)_1_Qt-HT3PQ1(CauKho)_Don gia quy 3 nam 2003 - Ban Dien Luc" xfId="327" xr:uid="{00000000-0005-0000-0000-00007B000000}"/>
    <cellStyle name="_KT (2)_1_Qt-HT3PQ1(CauKho)_NC-VL2-2003" xfId="328" xr:uid="{00000000-0005-0000-0000-00007C000000}"/>
    <cellStyle name="_KT (2)_1_Qt-HT3PQ1(CauKho)_NC-VL2-2003_1" xfId="16" xr:uid="{00000000-0005-0000-0000-00007D000000}"/>
    <cellStyle name="_KT (2)_1_Qt-HT3PQ1(CauKho)_XL4Test5" xfId="331" xr:uid="{00000000-0005-0000-0000-00007E000000}"/>
    <cellStyle name="_KT (2)_1_Quotation" xfId="333" xr:uid="{00000000-0005-0000-0000-00007F000000}"/>
    <cellStyle name="_KT (2)_1_thong ke cua Inox" xfId="335" xr:uid="{00000000-0005-0000-0000-000080000000}"/>
    <cellStyle name="_KT (2)_2" xfId="87" xr:uid="{00000000-0005-0000-0000-000081000000}"/>
    <cellStyle name="_KT (2)_2_TG-TH" xfId="82" xr:uid="{00000000-0005-0000-0000-000082000000}"/>
    <cellStyle name="_KT (2)_2_TG-TH 2" xfId="337" xr:uid="{00000000-0005-0000-0000-000083000000}"/>
    <cellStyle name="_KT (2)_2_TG-TH 3" xfId="339" xr:uid="{00000000-0005-0000-0000-000084000000}"/>
    <cellStyle name="_KT (2)_2_TG-TH_bang chon NCC" xfId="345" xr:uid="{00000000-0005-0000-0000-000085000000}"/>
    <cellStyle name="_KT (2)_2_TG-TH_BAO CAO KLCT PT2000" xfId="347" xr:uid="{00000000-0005-0000-0000-000086000000}"/>
    <cellStyle name="_KT (2)_2_TG-TH_BAO CAO PT2000" xfId="217" xr:uid="{00000000-0005-0000-0000-000087000000}"/>
    <cellStyle name="_KT (2)_2_TG-TH_BAO CAO PT2000_Book1" xfId="352" xr:uid="{00000000-0005-0000-0000-000088000000}"/>
    <cellStyle name="_KT (2)_2_TG-TH_Bao cao XDCB 2001 - T11 KH dieu chinh 20-11-THAI" xfId="353" xr:uid="{00000000-0005-0000-0000-000089000000}"/>
    <cellStyle name="_KT (2)_2_TG-TH_Book1" xfId="354" xr:uid="{00000000-0005-0000-0000-00008A000000}"/>
    <cellStyle name="_KT (2)_2_TG-TH_Book1 2" xfId="356" xr:uid="{00000000-0005-0000-0000-00008B000000}"/>
    <cellStyle name="_KT (2)_2_TG-TH_Book1 3" xfId="357" xr:uid="{00000000-0005-0000-0000-00008C000000}"/>
    <cellStyle name="_KT (2)_2_TG-TH_Book1_1" xfId="358" xr:uid="{00000000-0005-0000-0000-00008D000000}"/>
    <cellStyle name="_KT (2)_2_TG-TH_Book1_1 2" xfId="110" xr:uid="{00000000-0005-0000-0000-00008E000000}"/>
    <cellStyle name="_KT (2)_2_TG-TH_Book1_1 3" xfId="60" xr:uid="{00000000-0005-0000-0000-00008F000000}"/>
    <cellStyle name="_KT (2)_2_TG-TH_Book1_1_Book1" xfId="360" xr:uid="{00000000-0005-0000-0000-000090000000}"/>
    <cellStyle name="_KT (2)_2_TG-TH_Book1_1_Book1_1" xfId="363" xr:uid="{00000000-0005-0000-0000-000091000000}"/>
    <cellStyle name="_KT (2)_2_TG-TH_Book1_1_DanhMucDonGiaVTTB_Dien_TAM" xfId="365" xr:uid="{00000000-0005-0000-0000-000092000000}"/>
    <cellStyle name="_KT (2)_2_TG-TH_Book1_1_SONADEZI" xfId="332" xr:uid="{00000000-0005-0000-0000-000093000000}"/>
    <cellStyle name="_KT (2)_2_TG-TH_Book1_2" xfId="364" xr:uid="{00000000-0005-0000-0000-000094000000}"/>
    <cellStyle name="_KT (2)_2_TG-TH_Book1_2 2" xfId="367" xr:uid="{00000000-0005-0000-0000-000095000000}"/>
    <cellStyle name="_KT (2)_2_TG-TH_Book1_2 3" xfId="371" xr:uid="{00000000-0005-0000-0000-000096000000}"/>
    <cellStyle name="_KT (2)_2_TG-TH_Book1_2_Book1" xfId="344" xr:uid="{00000000-0005-0000-0000-000097000000}"/>
    <cellStyle name="_KT (2)_2_TG-TH_Book1_2_KLTT DUOC PHAM (16-6)" xfId="372" xr:uid="{00000000-0005-0000-0000-000098000000}"/>
    <cellStyle name="_KT (2)_2_TG-TH_Book1_2_SONADEZI" xfId="258" xr:uid="{00000000-0005-0000-0000-000099000000}"/>
    <cellStyle name="_KT (2)_2_TG-TH_Book1_3" xfId="374" xr:uid="{00000000-0005-0000-0000-00009A000000}"/>
    <cellStyle name="_KT (2)_2_TG-TH_Book1_3 2" xfId="375" xr:uid="{00000000-0005-0000-0000-00009B000000}"/>
    <cellStyle name="_KT (2)_2_TG-TH_Book1_3 3" xfId="377" xr:uid="{00000000-0005-0000-0000-00009C000000}"/>
    <cellStyle name="_KT (2)_2_TG-TH_Book1_3_DT truong thinh phu" xfId="338" xr:uid="{00000000-0005-0000-0000-00009D000000}"/>
    <cellStyle name="_KT (2)_2_TG-TH_Book1_3_XL4Test5" xfId="383" xr:uid="{00000000-0005-0000-0000-00009E000000}"/>
    <cellStyle name="_KT (2)_2_TG-TH_Book1_bang chon NCC" xfId="385" xr:uid="{00000000-0005-0000-0000-00009F000000}"/>
    <cellStyle name="_KT (2)_2_TG-TH_Book1_Book1" xfId="386" xr:uid="{00000000-0005-0000-0000-0000A0000000}"/>
    <cellStyle name="_KT (2)_2_TG-TH_Book1_Book1_1" xfId="9" xr:uid="{00000000-0005-0000-0000-0000A1000000}"/>
    <cellStyle name="_KT (2)_2_TG-TH_Book1_Book1_2" xfId="389" xr:uid="{00000000-0005-0000-0000-0000A2000000}"/>
    <cellStyle name="_KT (2)_2_TG-TH_Book1_DanhMucDonGiaVTTB_Dien_TAM" xfId="390" xr:uid="{00000000-0005-0000-0000-0000A3000000}"/>
    <cellStyle name="_KT (2)_2_TG-TH_Book1_SONADEZI" xfId="394" xr:uid="{00000000-0005-0000-0000-0000A4000000}"/>
    <cellStyle name="_KT (2)_2_TG-TH_Book2" xfId="395" xr:uid="{00000000-0005-0000-0000-0000A5000000}"/>
    <cellStyle name="_KT (2)_2_TG-TH_Dcdtoan-bcnckt " xfId="396" xr:uid="{00000000-0005-0000-0000-0000A6000000}"/>
    <cellStyle name="_KT (2)_2_TG-TH_DN_MTP" xfId="397" xr:uid="{00000000-0005-0000-0000-0000A7000000}"/>
    <cellStyle name="_KT (2)_2_TG-TH_Dongia2-2003" xfId="401" xr:uid="{00000000-0005-0000-0000-0000A8000000}"/>
    <cellStyle name="_KT (2)_2_TG-TH_Dongia2-2003_DT truong thinh phu" xfId="404" xr:uid="{00000000-0005-0000-0000-0000A9000000}"/>
    <cellStyle name="_KT (2)_2_TG-TH_DT truong thinh phu" xfId="408" xr:uid="{00000000-0005-0000-0000-0000AA000000}"/>
    <cellStyle name="_KT (2)_2_TG-TH_DTCDT MR.2N110.HOCMON.TDTOAN.CCUNG" xfId="412" xr:uid="{00000000-0005-0000-0000-0000AB000000}"/>
    <cellStyle name="_KT (2)_2_TG-TH_dutch  lady 3  (25-3)" xfId="415" xr:uid="{00000000-0005-0000-0000-0000AC000000}"/>
    <cellStyle name="_KT (2)_2_TG-TH_gritti" xfId="420" xr:uid="{00000000-0005-0000-0000-0000AE000000}"/>
    <cellStyle name="_KT (2)_2_TG-TH_Gritti 31-3" xfId="422" xr:uid="{00000000-0005-0000-0000-0000AF000000}"/>
    <cellStyle name="_KT (2)_2_TG-TH_Giai Doan 3 Hong Ngu" xfId="417" xr:uid="{00000000-0005-0000-0000-0000AD000000}"/>
    <cellStyle name="_KT (2)_2_TG-TH_KL DU THAU (gui)" xfId="423" xr:uid="{00000000-0005-0000-0000-0000B0000000}"/>
    <cellStyle name="_KT (2)_2_TG-TH_KLTT DUOC PHAM (16-6)" xfId="407" xr:uid="{00000000-0005-0000-0000-0000B1000000}"/>
    <cellStyle name="_KT (2)_2_TG-TH_Lora-tungchau" xfId="428" xr:uid="{00000000-0005-0000-0000-0000B2000000}"/>
    <cellStyle name="_KT (2)_2_TG-TH_moi" xfId="431" xr:uid="{00000000-0005-0000-0000-0000B3000000}"/>
    <cellStyle name="_KT (2)_2_TG-TH_PGIA-phieu tham tra Kho bac" xfId="433" xr:uid="{00000000-0005-0000-0000-0000B4000000}"/>
    <cellStyle name="_KT (2)_2_TG-TH_PT02-02" xfId="434" xr:uid="{00000000-0005-0000-0000-0000B5000000}"/>
    <cellStyle name="_KT (2)_2_TG-TH_PT02-02_Book1" xfId="435" xr:uid="{00000000-0005-0000-0000-0000B6000000}"/>
    <cellStyle name="_KT (2)_2_TG-TH_PT02-03" xfId="437" xr:uid="{00000000-0005-0000-0000-0000B7000000}"/>
    <cellStyle name="_KT (2)_2_TG-TH_PT02-03_Book1" xfId="439" xr:uid="{00000000-0005-0000-0000-0000B8000000}"/>
    <cellStyle name="_KT (2)_2_TG-TH_Qt-HT3PQ1(CauKho)" xfId="442" xr:uid="{00000000-0005-0000-0000-0000B9000000}"/>
    <cellStyle name="_KT (2)_2_TG-TH_Qt-HT3PQ1(CauKho)_Book1" xfId="24" xr:uid="{00000000-0005-0000-0000-0000BA000000}"/>
    <cellStyle name="_KT (2)_2_TG-TH_Qt-HT3PQ1(CauKho)_Don gia quy 3 nam 2003 - Ban Dien Luc" xfId="444" xr:uid="{00000000-0005-0000-0000-0000BB000000}"/>
    <cellStyle name="_KT (2)_2_TG-TH_Qt-HT3PQ1(CauKho)_NC-VL2-2003" xfId="256" xr:uid="{00000000-0005-0000-0000-0000BC000000}"/>
    <cellStyle name="_KT (2)_2_TG-TH_Qt-HT3PQ1(CauKho)_NC-VL2-2003_1" xfId="373" xr:uid="{00000000-0005-0000-0000-0000BD000000}"/>
    <cellStyle name="_KT (2)_2_TG-TH_Qt-HT3PQ1(CauKho)_XL4Test5" xfId="384" xr:uid="{00000000-0005-0000-0000-0000BE000000}"/>
    <cellStyle name="_KT (2)_2_TG-TH_Quotation" xfId="446" xr:uid="{00000000-0005-0000-0000-0000BF000000}"/>
    <cellStyle name="_KT (2)_2_TG-TH_Quotation_1" xfId="341" xr:uid="{00000000-0005-0000-0000-0000C0000000}"/>
    <cellStyle name="_KT (2)_2_TG-TH_SaDec" xfId="449" xr:uid="{00000000-0005-0000-0000-0000C1000000}"/>
    <cellStyle name="_KT (2)_2_TG-TH_Sheet2" xfId="68" xr:uid="{00000000-0005-0000-0000-0000C2000000}"/>
    <cellStyle name="_KT (2)_2_TG-TH_SONADEZI" xfId="49" xr:uid="{00000000-0005-0000-0000-0000C3000000}"/>
    <cellStyle name="_KT (2)_2_TG-TH_TMinhTC2010" xfId="452" xr:uid="{00000000-0005-0000-0000-0000C6000000}"/>
    <cellStyle name="_KT (2)_2_TG-TH_thong ke cua Inox" xfId="201" xr:uid="{00000000-0005-0000-0000-0000C4000000}"/>
    <cellStyle name="_KT (2)_2_TG-TH_thuy san Phan Thiet" xfId="450" xr:uid="{00000000-0005-0000-0000-0000C5000000}"/>
    <cellStyle name="_KT (2)_2_TG-TH_XL4Poppy" xfId="454" xr:uid="{00000000-0005-0000-0000-0000C7000000}"/>
    <cellStyle name="_KT (2)_2_TG-TH_XL4Test5" xfId="455" xr:uid="{00000000-0005-0000-0000-0000C8000000}"/>
    <cellStyle name="_KT (2)_3" xfId="98" xr:uid="{00000000-0005-0000-0000-0000C9000000}"/>
    <cellStyle name="_KT (2)_3_TG-TH" xfId="274" xr:uid="{00000000-0005-0000-0000-0000CA000000}"/>
    <cellStyle name="_KT (2)_3_TG-TH 2" xfId="241" xr:uid="{00000000-0005-0000-0000-0000CB000000}"/>
    <cellStyle name="_KT (2)_3_TG-TH 3" xfId="457" xr:uid="{00000000-0005-0000-0000-0000CC000000}"/>
    <cellStyle name="_KT (2)_3_TG-TH_bang chon NCC" xfId="459" xr:uid="{00000000-0005-0000-0000-0000CD000000}"/>
    <cellStyle name="_KT (2)_3_TG-TH_Book1" xfId="460" xr:uid="{00000000-0005-0000-0000-0000CE000000}"/>
    <cellStyle name="_KT (2)_3_TG-TH_Book1 2" xfId="461" xr:uid="{00000000-0005-0000-0000-0000CF000000}"/>
    <cellStyle name="_KT (2)_3_TG-TH_Book1 3" xfId="468" xr:uid="{00000000-0005-0000-0000-0000D0000000}"/>
    <cellStyle name="_KT (2)_3_TG-TH_Book1_1" xfId="187" xr:uid="{00000000-0005-0000-0000-0000D1000000}"/>
    <cellStyle name="_KT (2)_3_TG-TH_Book1_2" xfId="192" xr:uid="{00000000-0005-0000-0000-0000D2000000}"/>
    <cellStyle name="_KT (2)_3_TG-TH_Book1_3" xfId="200" xr:uid="{00000000-0005-0000-0000-0000D3000000}"/>
    <cellStyle name="_KT (2)_3_TG-TH_Book1_bang chon NCC" xfId="402" xr:uid="{00000000-0005-0000-0000-0000D4000000}"/>
    <cellStyle name="_KT (2)_3_TG-TH_Book1_BC-QT-WB-dthao" xfId="469" xr:uid="{00000000-0005-0000-0000-0000D5000000}"/>
    <cellStyle name="_KT (2)_3_TG-TH_Book1_Book1" xfId="471" xr:uid="{00000000-0005-0000-0000-0000D6000000}"/>
    <cellStyle name="_KT (2)_3_TG-TH_Book1_SONADEZI" xfId="472" xr:uid="{00000000-0005-0000-0000-0000D7000000}"/>
    <cellStyle name="_KT (2)_3_TG-TH_Book2" xfId="254" xr:uid="{00000000-0005-0000-0000-0000D8000000}"/>
    <cellStyle name="_KT (2)_3_TG-TH_Chieu sang, Nhon Trach sua" xfId="473" xr:uid="{00000000-0005-0000-0000-0000D9000000}"/>
    <cellStyle name="_KT (2)_3_TG-TH_dutch  lady 3  (25-3)" xfId="475" xr:uid="{00000000-0005-0000-0000-0000DA000000}"/>
    <cellStyle name="_KT (2)_3_TG-TH_gritti" xfId="359" xr:uid="{00000000-0005-0000-0000-0000DC000000}"/>
    <cellStyle name="_KT (2)_3_TG-TH_Gritti 31-3" xfId="478" xr:uid="{00000000-0005-0000-0000-0000DD000000}"/>
    <cellStyle name="_KT (2)_3_TG-TH_Giai Doan 3 Hong Ngu" xfId="477" xr:uid="{00000000-0005-0000-0000-0000DB000000}"/>
    <cellStyle name="_KT (2)_3_TG-TH_KLTT DUOC PHAM (16-6)" xfId="479" xr:uid="{00000000-0005-0000-0000-0000DE000000}"/>
    <cellStyle name="_KT (2)_3_TG-TH_Lora-tungchau" xfId="481" xr:uid="{00000000-0005-0000-0000-0000DF000000}"/>
    <cellStyle name="_KT (2)_3_TG-TH_PERSONAL" xfId="482" xr:uid="{00000000-0005-0000-0000-0000E0000000}"/>
    <cellStyle name="_KT (2)_3_TG-TH_PERSONAL_HTQ.8 GD1" xfId="405" xr:uid="{00000000-0005-0000-0000-0000E1000000}"/>
    <cellStyle name="_KT (2)_3_TG-TH_PERSONAL_HTQ.8 GD1_Book1" xfId="427" xr:uid="{00000000-0005-0000-0000-0000E2000000}"/>
    <cellStyle name="_KT (2)_3_TG-TH_PERSONAL_HTQ.8 GD1_Don gia quy 3 nam 2003 - Ban Dien Luc" xfId="302" xr:uid="{00000000-0005-0000-0000-0000E3000000}"/>
    <cellStyle name="_KT (2)_3_TG-TH_PERSONAL_HTQ.8 GD1_NC-VL2-2003" xfId="400" xr:uid="{00000000-0005-0000-0000-0000E4000000}"/>
    <cellStyle name="_KT (2)_3_TG-TH_PERSONAL_HTQ.8 GD1_NC-VL2-2003_1" xfId="484" xr:uid="{00000000-0005-0000-0000-0000E5000000}"/>
    <cellStyle name="_KT (2)_3_TG-TH_PERSONAL_HTQ.8 GD1_XL4Test5" xfId="361" xr:uid="{00000000-0005-0000-0000-0000E6000000}"/>
    <cellStyle name="_KT (2)_3_TG-TH_PERSONAL_Tong hop KHCB 2001" xfId="28" xr:uid="{00000000-0005-0000-0000-0000E7000000}"/>
    <cellStyle name="_KT (2)_3_TG-TH_Qt-HT3PQ1(CauKho)" xfId="488" xr:uid="{00000000-0005-0000-0000-0000E8000000}"/>
    <cellStyle name="_KT (2)_3_TG-TH_Qt-HT3PQ1(CauKho)_Book1" xfId="490" xr:uid="{00000000-0005-0000-0000-0000E9000000}"/>
    <cellStyle name="_KT (2)_3_TG-TH_Qt-HT3PQ1(CauKho)_Don gia quy 3 nam 2003 - Ban Dien Luc" xfId="90" xr:uid="{00000000-0005-0000-0000-0000EA000000}"/>
    <cellStyle name="_KT (2)_3_TG-TH_Qt-HT3PQ1(CauKho)_NC-VL2-2003" xfId="492" xr:uid="{00000000-0005-0000-0000-0000EB000000}"/>
    <cellStyle name="_KT (2)_3_TG-TH_Qt-HT3PQ1(CauKho)_NC-VL2-2003_1" xfId="276" xr:uid="{00000000-0005-0000-0000-0000EC000000}"/>
    <cellStyle name="_KT (2)_3_TG-TH_Qt-HT3PQ1(CauKho)_XL4Test5" xfId="233" xr:uid="{00000000-0005-0000-0000-0000ED000000}"/>
    <cellStyle name="_KT (2)_3_TG-TH_Quotation" xfId="493" xr:uid="{00000000-0005-0000-0000-0000EE000000}"/>
    <cellStyle name="_KT (2)_3_TG-TH_SaDec" xfId="497" xr:uid="{00000000-0005-0000-0000-0000EF000000}"/>
    <cellStyle name="_KT (2)_3_TG-TH_SONADEZI" xfId="499" xr:uid="{00000000-0005-0000-0000-0000F0000000}"/>
    <cellStyle name="_KT (2)_3_TG-TH_TMinhTC2010" xfId="419" xr:uid="{00000000-0005-0000-0000-0000F2000000}"/>
    <cellStyle name="_KT (2)_3_TG-TH_tong muc-myan-xuantruong" xfId="95" xr:uid="{00000000-0005-0000-0000-0000F3000000}"/>
    <cellStyle name="_KT (2)_3_TG-TH_thong ke cua Inox" xfId="272" xr:uid="{00000000-0005-0000-0000-0000F1000000}"/>
    <cellStyle name="_KT (2)_4" xfId="109" xr:uid="{00000000-0005-0000-0000-0000F4000000}"/>
    <cellStyle name="_KT (2)_4 2" xfId="501" xr:uid="{00000000-0005-0000-0000-0000F5000000}"/>
    <cellStyle name="_KT (2)_4 3" xfId="491" xr:uid="{00000000-0005-0000-0000-0000F6000000}"/>
    <cellStyle name="_KT (2)_4_bang chon NCC" xfId="505" xr:uid="{00000000-0005-0000-0000-0000F7000000}"/>
    <cellStyle name="_KT (2)_4_BAO CAO KLCT PT2000" xfId="467" xr:uid="{00000000-0005-0000-0000-0000F8000000}"/>
    <cellStyle name="_KT (2)_4_BAO CAO PT2000" xfId="506" xr:uid="{00000000-0005-0000-0000-0000F9000000}"/>
    <cellStyle name="_KT (2)_4_BAO CAO PT2000_Book1" xfId="508" xr:uid="{00000000-0005-0000-0000-0000FA000000}"/>
    <cellStyle name="_KT (2)_4_Bao cao XDCB 2001 - T11 KH dieu chinh 20-11-THAI" xfId="57" xr:uid="{00000000-0005-0000-0000-0000FB000000}"/>
    <cellStyle name="_KT (2)_4_Book1" xfId="69" xr:uid="{00000000-0005-0000-0000-0000FC000000}"/>
    <cellStyle name="_KT (2)_4_Book1 2" xfId="511" xr:uid="{00000000-0005-0000-0000-0000FD000000}"/>
    <cellStyle name="_KT (2)_4_Book1 3" xfId="320" xr:uid="{00000000-0005-0000-0000-0000FE000000}"/>
    <cellStyle name="_KT (2)_4_Book1_1" xfId="120" xr:uid="{00000000-0005-0000-0000-0000FF000000}"/>
    <cellStyle name="_KT (2)_4_Book1_1 2" xfId="100" xr:uid="{00000000-0005-0000-0000-000000010000}"/>
    <cellStyle name="_KT (2)_4_Book1_1 3" xfId="111" xr:uid="{00000000-0005-0000-0000-000001010000}"/>
    <cellStyle name="_KT (2)_4_Book1_1_Book1" xfId="474" xr:uid="{00000000-0005-0000-0000-000002010000}"/>
    <cellStyle name="_KT (2)_4_Book1_1_Book1_1" xfId="378" xr:uid="{00000000-0005-0000-0000-000003010000}"/>
    <cellStyle name="_KT (2)_4_Book1_1_DanhMucDonGiaVTTB_Dien_TAM" xfId="135" xr:uid="{00000000-0005-0000-0000-000004010000}"/>
    <cellStyle name="_KT (2)_4_Book1_1_SONADEZI" xfId="512" xr:uid="{00000000-0005-0000-0000-000005010000}"/>
    <cellStyle name="_KT (2)_4_Book1_2" xfId="122" xr:uid="{00000000-0005-0000-0000-000006010000}"/>
    <cellStyle name="_KT (2)_4_Book1_2 2" xfId="513" xr:uid="{00000000-0005-0000-0000-000007010000}"/>
    <cellStyle name="_KT (2)_4_Book1_2 3" xfId="368" xr:uid="{00000000-0005-0000-0000-000008010000}"/>
    <cellStyle name="_KT (2)_4_Book1_2_Book1" xfId="504" xr:uid="{00000000-0005-0000-0000-000009010000}"/>
    <cellStyle name="_KT (2)_4_Book1_2_KLTT DUOC PHAM (16-6)" xfId="350" xr:uid="{00000000-0005-0000-0000-00000A010000}"/>
    <cellStyle name="_KT (2)_4_Book1_2_SONADEZI" xfId="182" xr:uid="{00000000-0005-0000-0000-00000B010000}"/>
    <cellStyle name="_KT (2)_4_Book1_3" xfId="126" xr:uid="{00000000-0005-0000-0000-00000C010000}"/>
    <cellStyle name="_KT (2)_4_Book1_3 2" xfId="514" xr:uid="{00000000-0005-0000-0000-00000D010000}"/>
    <cellStyle name="_KT (2)_4_Book1_3 3" xfId="376" xr:uid="{00000000-0005-0000-0000-00000E010000}"/>
    <cellStyle name="_KT (2)_4_Book1_3_DT truong thinh phu" xfId="515" xr:uid="{00000000-0005-0000-0000-00000F010000}"/>
    <cellStyle name="_KT (2)_4_Book1_3_XL4Test5" xfId="519" xr:uid="{00000000-0005-0000-0000-000010010000}"/>
    <cellStyle name="_KT (2)_4_Book1_bang chon NCC" xfId="38" xr:uid="{00000000-0005-0000-0000-000011010000}"/>
    <cellStyle name="_KT (2)_4_Book1_Book1" xfId="520" xr:uid="{00000000-0005-0000-0000-000012010000}"/>
    <cellStyle name="_KT (2)_4_Book1_Book1_1" xfId="521" xr:uid="{00000000-0005-0000-0000-000013010000}"/>
    <cellStyle name="_KT (2)_4_Book1_Book1_2" xfId="523" xr:uid="{00000000-0005-0000-0000-000014010000}"/>
    <cellStyle name="_KT (2)_4_Book1_DanhMucDonGiaVTTB_Dien_TAM" xfId="240" xr:uid="{00000000-0005-0000-0000-000015010000}"/>
    <cellStyle name="_KT (2)_4_Book1_SONADEZI" xfId="525" xr:uid="{00000000-0005-0000-0000-000016010000}"/>
    <cellStyle name="_KT (2)_4_Book2" xfId="529" xr:uid="{00000000-0005-0000-0000-000017010000}"/>
    <cellStyle name="_KT (2)_4_Dcdtoan-bcnckt " xfId="530" xr:uid="{00000000-0005-0000-0000-000018010000}"/>
    <cellStyle name="_KT (2)_4_DN_MTP" xfId="346" xr:uid="{00000000-0005-0000-0000-000019010000}"/>
    <cellStyle name="_KT (2)_4_Dongia2-2003" xfId="534" xr:uid="{00000000-0005-0000-0000-00001A010000}"/>
    <cellStyle name="_KT (2)_4_Dongia2-2003_DT truong thinh phu" xfId="65" xr:uid="{00000000-0005-0000-0000-00001B010000}"/>
    <cellStyle name="_KT (2)_4_DT truong thinh phu" xfId="536" xr:uid="{00000000-0005-0000-0000-00001C010000}"/>
    <cellStyle name="_KT (2)_4_DTCDT MR.2N110.HOCMON.TDTOAN.CCUNG" xfId="188" xr:uid="{00000000-0005-0000-0000-00001D010000}"/>
    <cellStyle name="_KT (2)_4_dutch  lady 3  (25-3)" xfId="537" xr:uid="{00000000-0005-0000-0000-00001E010000}"/>
    <cellStyle name="_KT (2)_4_gritti" xfId="538" xr:uid="{00000000-0005-0000-0000-000020010000}"/>
    <cellStyle name="_KT (2)_4_Gritti 31-3" xfId="432" xr:uid="{00000000-0005-0000-0000-000021010000}"/>
    <cellStyle name="_KT (2)_4_Giai Doan 3 Hong Ngu" xfId="528" xr:uid="{00000000-0005-0000-0000-00001F010000}"/>
    <cellStyle name="_KT (2)_4_KL DU THAU (gui)" xfId="545" xr:uid="{00000000-0005-0000-0000-000022010000}"/>
    <cellStyle name="_KT (2)_4_KLTT DUOC PHAM (16-6)" xfId="546" xr:uid="{00000000-0005-0000-0000-000023010000}"/>
    <cellStyle name="_KT (2)_4_Lora-tungchau" xfId="458" xr:uid="{00000000-0005-0000-0000-000024010000}"/>
    <cellStyle name="_KT (2)_4_moi" xfId="551" xr:uid="{00000000-0005-0000-0000-000025010000}"/>
    <cellStyle name="_KT (2)_4_PGIA-phieu tham tra Kho bac" xfId="507" xr:uid="{00000000-0005-0000-0000-000026010000}"/>
    <cellStyle name="_KT (2)_4_PT02-02" xfId="73" xr:uid="{00000000-0005-0000-0000-000027010000}"/>
    <cellStyle name="_KT (2)_4_PT02-02_Book1" xfId="552" xr:uid="{00000000-0005-0000-0000-000028010000}"/>
    <cellStyle name="_KT (2)_4_PT02-03" xfId="79" xr:uid="{00000000-0005-0000-0000-000029010000}"/>
    <cellStyle name="_KT (2)_4_PT02-03_Book1" xfId="553" xr:uid="{00000000-0005-0000-0000-00002A010000}"/>
    <cellStyle name="_KT (2)_4_Qt-HT3PQ1(CauKho)" xfId="470" xr:uid="{00000000-0005-0000-0000-00002B010000}"/>
    <cellStyle name="_KT (2)_4_Qt-HT3PQ1(CauKho)_Book1" xfId="554" xr:uid="{00000000-0005-0000-0000-00002C010000}"/>
    <cellStyle name="_KT (2)_4_Qt-HT3PQ1(CauKho)_Don gia quy 3 nam 2003 - Ban Dien Luc" xfId="445" xr:uid="{00000000-0005-0000-0000-00002D010000}"/>
    <cellStyle name="_KT (2)_4_Qt-HT3PQ1(CauKho)_NC-VL2-2003" xfId="557" xr:uid="{00000000-0005-0000-0000-00002E010000}"/>
    <cellStyle name="_KT (2)_4_Qt-HT3PQ1(CauKho)_NC-VL2-2003_1" xfId="326" xr:uid="{00000000-0005-0000-0000-00002F010000}"/>
    <cellStyle name="_KT (2)_4_Qt-HT3PQ1(CauKho)_XL4Test5" xfId="559" xr:uid="{00000000-0005-0000-0000-000030010000}"/>
    <cellStyle name="_KT (2)_4_Quotation" xfId="560" xr:uid="{00000000-0005-0000-0000-000031010000}"/>
    <cellStyle name="_KT (2)_4_Quotation_1" xfId="562" xr:uid="{00000000-0005-0000-0000-000032010000}"/>
    <cellStyle name="_KT (2)_4_SaDec" xfId="561" xr:uid="{00000000-0005-0000-0000-000033010000}"/>
    <cellStyle name="_KT (2)_4_Sheet2" xfId="563" xr:uid="{00000000-0005-0000-0000-000034010000}"/>
    <cellStyle name="_KT (2)_4_SONADEZI" xfId="168" xr:uid="{00000000-0005-0000-0000-000035010000}"/>
    <cellStyle name="_KT (2)_4_TG-TH" xfId="542" xr:uid="{00000000-0005-0000-0000-000036010000}"/>
    <cellStyle name="_KT (2)_4_TMinhTC2010" xfId="567" xr:uid="{00000000-0005-0000-0000-000039010000}"/>
    <cellStyle name="_KT (2)_4_thong ke cua Inox" xfId="564" xr:uid="{00000000-0005-0000-0000-000037010000}"/>
    <cellStyle name="_KT (2)_4_thuy san Phan Thiet" xfId="566" xr:uid="{00000000-0005-0000-0000-000038010000}"/>
    <cellStyle name="_KT (2)_4_XL4Poppy" xfId="573" xr:uid="{00000000-0005-0000-0000-00003A010000}"/>
    <cellStyle name="_KT (2)_4_XL4Test5" xfId="575" xr:uid="{00000000-0005-0000-0000-00003B010000}"/>
    <cellStyle name="_KT (2)_5" xfId="576" xr:uid="{00000000-0005-0000-0000-00003C010000}"/>
    <cellStyle name="_KT (2)_5 2" xfId="578" xr:uid="{00000000-0005-0000-0000-00003D010000}"/>
    <cellStyle name="_KT (2)_5 3" xfId="580" xr:uid="{00000000-0005-0000-0000-00003E010000}"/>
    <cellStyle name="_KT (2)_5_bang chon NCC" xfId="220" xr:uid="{00000000-0005-0000-0000-00003F010000}"/>
    <cellStyle name="_KT (2)_5_BAO CAO KLCT PT2000" xfId="581" xr:uid="{00000000-0005-0000-0000-000040010000}"/>
    <cellStyle name="_KT (2)_5_BAO CAO PT2000" xfId="582" xr:uid="{00000000-0005-0000-0000-000041010000}"/>
    <cellStyle name="_KT (2)_5_BAO CAO PT2000_Book1" xfId="411" xr:uid="{00000000-0005-0000-0000-000042010000}"/>
    <cellStyle name="_KT (2)_5_Bao cao XDCB 2001 - T11 KH dieu chinh 20-11-THAI" xfId="579" xr:uid="{00000000-0005-0000-0000-000043010000}"/>
    <cellStyle name="_KT (2)_5_Book1" xfId="583" xr:uid="{00000000-0005-0000-0000-000044010000}"/>
    <cellStyle name="_KT (2)_5_Book1 2" xfId="398" xr:uid="{00000000-0005-0000-0000-000045010000}"/>
    <cellStyle name="_KT (2)_5_Book1 3" xfId="334" xr:uid="{00000000-0005-0000-0000-000046010000}"/>
    <cellStyle name="_KT (2)_5_Book1_1" xfId="585" xr:uid="{00000000-0005-0000-0000-000047010000}"/>
    <cellStyle name="_KT (2)_5_Book1_1 2" xfId="586" xr:uid="{00000000-0005-0000-0000-000048010000}"/>
    <cellStyle name="_KT (2)_5_Book1_1 3" xfId="291" xr:uid="{00000000-0005-0000-0000-000049010000}"/>
    <cellStyle name="_KT (2)_5_Book1_1_Book1" xfId="587" xr:uid="{00000000-0005-0000-0000-00004A010000}"/>
    <cellStyle name="_KT (2)_5_Book1_1_Book1_1" xfId="366" xr:uid="{00000000-0005-0000-0000-00004B010000}"/>
    <cellStyle name="_KT (2)_5_Book1_1_DanhMucDonGiaVTTB_Dien_TAM" xfId="125" xr:uid="{00000000-0005-0000-0000-00004C010000}"/>
    <cellStyle name="_KT (2)_5_Book1_1_SONADEZI" xfId="340" xr:uid="{00000000-0005-0000-0000-00004D010000}"/>
    <cellStyle name="_KT (2)_5_Book1_2" xfId="588" xr:uid="{00000000-0005-0000-0000-00004E010000}"/>
    <cellStyle name="_KT (2)_5_Book1_2 2" xfId="162" xr:uid="{00000000-0005-0000-0000-00004F010000}"/>
    <cellStyle name="_KT (2)_5_Book1_2 3" xfId="167" xr:uid="{00000000-0005-0000-0000-000050010000}"/>
    <cellStyle name="_KT (2)_5_Book1_2_Book1" xfId="219" xr:uid="{00000000-0005-0000-0000-000051010000}"/>
    <cellStyle name="_KT (2)_5_Book1_2_KLTT DUOC PHAM (16-6)" xfId="589" xr:uid="{00000000-0005-0000-0000-000052010000}"/>
    <cellStyle name="_KT (2)_5_Book1_2_SONADEZI" xfId="592" xr:uid="{00000000-0005-0000-0000-000053010000}"/>
    <cellStyle name="_KT (2)_5_Book1_3" xfId="593" xr:uid="{00000000-0005-0000-0000-000054010000}"/>
    <cellStyle name="_KT (2)_5_Book1_3 2" xfId="594" xr:uid="{00000000-0005-0000-0000-000055010000}"/>
    <cellStyle name="_KT (2)_5_Book1_3 3" xfId="517" xr:uid="{00000000-0005-0000-0000-000056010000}"/>
    <cellStyle name="_KT (2)_5_Book1_3_DT truong thinh phu" xfId="465" xr:uid="{00000000-0005-0000-0000-000057010000}"/>
    <cellStyle name="_KT (2)_5_Book1_3_XL4Test5" xfId="225" xr:uid="{00000000-0005-0000-0000-000058010000}"/>
    <cellStyle name="_KT (2)_5_Book1_bang chon NCC" xfId="541" xr:uid="{00000000-0005-0000-0000-000059010000}"/>
    <cellStyle name="_KT (2)_5_Book1_BC-QT-WB-dthao" xfId="597" xr:uid="{00000000-0005-0000-0000-00005A010000}"/>
    <cellStyle name="_KT (2)_5_Book1_Book1" xfId="600" xr:uid="{00000000-0005-0000-0000-00005B010000}"/>
    <cellStyle name="_KT (2)_5_Book1_Book1_1" xfId="262" xr:uid="{00000000-0005-0000-0000-00005C010000}"/>
    <cellStyle name="_KT (2)_5_Book1_Book1_2" xfId="279" xr:uid="{00000000-0005-0000-0000-00005D010000}"/>
    <cellStyle name="_KT (2)_5_Book1_DanhMucDonGiaVTTB_Dien_TAM" xfId="139" xr:uid="{00000000-0005-0000-0000-00005E010000}"/>
    <cellStyle name="_KT (2)_5_Book1_SONADEZI" xfId="370" xr:uid="{00000000-0005-0000-0000-00005F010000}"/>
    <cellStyle name="_KT (2)_5_Book2" xfId="532" xr:uid="{00000000-0005-0000-0000-000060010000}"/>
    <cellStyle name="_KT (2)_5_Dcdtoan-bcnckt " xfId="99" xr:uid="{00000000-0005-0000-0000-000061010000}"/>
    <cellStyle name="_KT (2)_5_DN_MTP" xfId="601" xr:uid="{00000000-0005-0000-0000-000062010000}"/>
    <cellStyle name="_KT (2)_5_Dongia2-2003" xfId="86" xr:uid="{00000000-0005-0000-0000-000063010000}"/>
    <cellStyle name="_KT (2)_5_Dongia2-2003_DT truong thinh phu" xfId="602" xr:uid="{00000000-0005-0000-0000-000064010000}"/>
    <cellStyle name="_KT (2)_5_DT truong thinh phu" xfId="599" xr:uid="{00000000-0005-0000-0000-000065010000}"/>
    <cellStyle name="_KT (2)_5_DTCDT MR.2N110.HOCMON.TDTOAN.CCUNG" xfId="177" xr:uid="{00000000-0005-0000-0000-000066010000}"/>
    <cellStyle name="_KT (2)_5_dutch  lady 3  (25-3)" xfId="555" xr:uid="{00000000-0005-0000-0000-000067010000}"/>
    <cellStyle name="_KT (2)_5_gritti" xfId="229" xr:uid="{00000000-0005-0000-0000-000069010000}"/>
    <cellStyle name="_KT (2)_5_Gritti 31-3" xfId="604" xr:uid="{00000000-0005-0000-0000-00006A010000}"/>
    <cellStyle name="_KT (2)_5_Giai Doan 3 Hong Ngu" xfId="568" xr:uid="{00000000-0005-0000-0000-000068010000}"/>
    <cellStyle name="_KT (2)_5_KL DU THAU (gui)" xfId="606" xr:uid="{00000000-0005-0000-0000-00006B010000}"/>
    <cellStyle name="_KT (2)_5_KLTT DUOC PHAM (16-6)" xfId="418" xr:uid="{00000000-0005-0000-0000-00006C010000}"/>
    <cellStyle name="_KT (2)_5_Lora-tungchau" xfId="297" xr:uid="{00000000-0005-0000-0000-00006D010000}"/>
    <cellStyle name="_KT (2)_5_moi" xfId="56" xr:uid="{00000000-0005-0000-0000-00006E010000}"/>
    <cellStyle name="_KT (2)_5_PGIA-phieu tham tra Kho bac" xfId="381" xr:uid="{00000000-0005-0000-0000-00006F010000}"/>
    <cellStyle name="_KT (2)_5_PT02-02" xfId="607" xr:uid="{00000000-0005-0000-0000-000070010000}"/>
    <cellStyle name="_KT (2)_5_PT02-02_Book1" xfId="282" xr:uid="{00000000-0005-0000-0000-000071010000}"/>
    <cellStyle name="_KT (2)_5_PT02-03" xfId="608" xr:uid="{00000000-0005-0000-0000-000072010000}"/>
    <cellStyle name="_KT (2)_5_PT02-03_Book1" xfId="609" xr:uid="{00000000-0005-0000-0000-000073010000}"/>
    <cellStyle name="_KT (2)_5_Qt-HT3PQ1(CauKho)" xfId="611" xr:uid="{00000000-0005-0000-0000-000074010000}"/>
    <cellStyle name="_KT (2)_5_Qt-HT3PQ1(CauKho)_Book1" xfId="379" xr:uid="{00000000-0005-0000-0000-000075010000}"/>
    <cellStyle name="_KT (2)_5_Qt-HT3PQ1(CauKho)_Don gia quy 3 nam 2003 - Ban Dien Luc" xfId="413" xr:uid="{00000000-0005-0000-0000-000076010000}"/>
    <cellStyle name="_KT (2)_5_Qt-HT3PQ1(CauKho)_NC-VL2-2003" xfId="144" xr:uid="{00000000-0005-0000-0000-000077010000}"/>
    <cellStyle name="_KT (2)_5_Qt-HT3PQ1(CauKho)_NC-VL2-2003_1" xfId="614" xr:uid="{00000000-0005-0000-0000-000078010000}"/>
    <cellStyle name="_KT (2)_5_Qt-HT3PQ1(CauKho)_XL4Test5" xfId="615" xr:uid="{00000000-0005-0000-0000-000079010000}"/>
    <cellStyle name="_KT (2)_5_Quotation" xfId="393" xr:uid="{00000000-0005-0000-0000-00007A010000}"/>
    <cellStyle name="_KT (2)_5_Quotation_1" xfId="549" xr:uid="{00000000-0005-0000-0000-00007B010000}"/>
    <cellStyle name="_KT (2)_5_SaDec" xfId="616" xr:uid="{00000000-0005-0000-0000-00007C010000}"/>
    <cellStyle name="_KT (2)_5_Sheet2" xfId="103" xr:uid="{00000000-0005-0000-0000-00007D010000}"/>
    <cellStyle name="_KT (2)_5_SONADEZI" xfId="617" xr:uid="{00000000-0005-0000-0000-00007E010000}"/>
    <cellStyle name="_KT (2)_5_TMinhTC2010" xfId="425" xr:uid="{00000000-0005-0000-0000-000081010000}"/>
    <cellStyle name="_KT (2)_5_thong ke cua Inox" xfId="164" xr:uid="{00000000-0005-0000-0000-00007F010000}"/>
    <cellStyle name="_KT (2)_5_thuy san Phan Thiet" xfId="618" xr:uid="{00000000-0005-0000-0000-000080010000}"/>
    <cellStyle name="_KT (2)_5_XL4Poppy" xfId="487" xr:uid="{00000000-0005-0000-0000-000082010000}"/>
    <cellStyle name="_KT (2)_5_XL4Test5" xfId="265" xr:uid="{00000000-0005-0000-0000-000083010000}"/>
    <cellStyle name="_KT (2)_bang chon NCC" xfId="620" xr:uid="{00000000-0005-0000-0000-000084010000}"/>
    <cellStyle name="_KT (2)_Book1" xfId="527" xr:uid="{00000000-0005-0000-0000-000085010000}"/>
    <cellStyle name="_KT (2)_Book1 2" xfId="15" xr:uid="{00000000-0005-0000-0000-000086010000}"/>
    <cellStyle name="_KT (2)_Book1 3" xfId="621" xr:uid="{00000000-0005-0000-0000-000087010000}"/>
    <cellStyle name="_KT (2)_Book1_1" xfId="622" xr:uid="{00000000-0005-0000-0000-000088010000}"/>
    <cellStyle name="_KT (2)_Book1_2" xfId="53" xr:uid="{00000000-0005-0000-0000-000089010000}"/>
    <cellStyle name="_KT (2)_Book1_3" xfId="625" xr:uid="{00000000-0005-0000-0000-00008A010000}"/>
    <cellStyle name="_KT (2)_Book1_bang chon NCC" xfId="43" xr:uid="{00000000-0005-0000-0000-00008B010000}"/>
    <cellStyle name="_KT (2)_Book1_BC-QT-WB-dthao" xfId="531" xr:uid="{00000000-0005-0000-0000-00008C010000}"/>
    <cellStyle name="_KT (2)_Book1_Book1" xfId="163" xr:uid="{00000000-0005-0000-0000-00008D010000}"/>
    <cellStyle name="_KT (2)_Book1_SONADEZI" xfId="628" xr:uid="{00000000-0005-0000-0000-00008E010000}"/>
    <cellStyle name="_KT (2)_Book2" xfId="438" xr:uid="{00000000-0005-0000-0000-00008F010000}"/>
    <cellStyle name="_KT (2)_Chieu sang, Nhon Trach sua" xfId="516" xr:uid="{00000000-0005-0000-0000-000090010000}"/>
    <cellStyle name="_KT (2)_dutch  lady 3  (25-3)" xfId="629" xr:uid="{00000000-0005-0000-0000-000091010000}"/>
    <cellStyle name="_KT (2)_gritti" xfId="630" xr:uid="{00000000-0005-0000-0000-000093010000}"/>
    <cellStyle name="_KT (2)_Gritti 31-3" xfId="268" xr:uid="{00000000-0005-0000-0000-000094010000}"/>
    <cellStyle name="_KT (2)_Giai Doan 3 Hong Ngu" xfId="313" xr:uid="{00000000-0005-0000-0000-000092010000}"/>
    <cellStyle name="_KT (2)_KLTT DUOC PHAM (16-6)" xfId="631" xr:uid="{00000000-0005-0000-0000-000095010000}"/>
    <cellStyle name="_KT (2)_Lora-tungchau" xfId="632" xr:uid="{00000000-0005-0000-0000-000096010000}"/>
    <cellStyle name="_KT (2)_PERSONAL" xfId="633" xr:uid="{00000000-0005-0000-0000-000097010000}"/>
    <cellStyle name="_KT (2)_PERSONAL_HTQ.8 GD1" xfId="476" xr:uid="{00000000-0005-0000-0000-000098010000}"/>
    <cellStyle name="_KT (2)_PERSONAL_HTQ.8 GD1_Book1" xfId="84" xr:uid="{00000000-0005-0000-0000-000099010000}"/>
    <cellStyle name="_KT (2)_PERSONAL_HTQ.8 GD1_Don gia quy 3 nam 2003 - Ban Dien Luc" xfId="280" xr:uid="{00000000-0005-0000-0000-00009A010000}"/>
    <cellStyle name="_KT (2)_PERSONAL_HTQ.8 GD1_NC-VL2-2003" xfId="264" xr:uid="{00000000-0005-0000-0000-00009B010000}"/>
    <cellStyle name="_KT (2)_PERSONAL_HTQ.8 GD1_NC-VL2-2003_1" xfId="304" xr:uid="{00000000-0005-0000-0000-00009C010000}"/>
    <cellStyle name="_KT (2)_PERSONAL_HTQ.8 GD1_XL4Test5" xfId="539" xr:uid="{00000000-0005-0000-0000-00009D010000}"/>
    <cellStyle name="_KT (2)_PERSONAL_Tong hop KHCB 2001" xfId="637" xr:uid="{00000000-0005-0000-0000-00009E010000}"/>
    <cellStyle name="_KT (2)_Qt-HT3PQ1(CauKho)" xfId="290" xr:uid="{00000000-0005-0000-0000-00009F010000}"/>
    <cellStyle name="_KT (2)_Qt-HT3PQ1(CauKho)_Book1" xfId="638" xr:uid="{00000000-0005-0000-0000-0000A0010000}"/>
    <cellStyle name="_KT (2)_Qt-HT3PQ1(CauKho)_Don gia quy 3 nam 2003 - Ban Dien Luc" xfId="596" xr:uid="{00000000-0005-0000-0000-0000A1010000}"/>
    <cellStyle name="_KT (2)_Qt-HT3PQ1(CauKho)_NC-VL2-2003" xfId="639" xr:uid="{00000000-0005-0000-0000-0000A2010000}"/>
    <cellStyle name="_KT (2)_Qt-HT3PQ1(CauKho)_NC-VL2-2003_1" xfId="623" xr:uid="{00000000-0005-0000-0000-0000A3010000}"/>
    <cellStyle name="_KT (2)_Qt-HT3PQ1(CauKho)_XL4Test5" xfId="336" xr:uid="{00000000-0005-0000-0000-0000A4010000}"/>
    <cellStyle name="_KT (2)_Quotation" xfId="634" xr:uid="{00000000-0005-0000-0000-0000A5010000}"/>
    <cellStyle name="_KT (2)_SaDec" xfId="641" xr:uid="{00000000-0005-0000-0000-0000A6010000}"/>
    <cellStyle name="_KT (2)_SONADEZI" xfId="416" xr:uid="{00000000-0005-0000-0000-0000A7010000}"/>
    <cellStyle name="_KT (2)_TG-TH" xfId="547" xr:uid="{00000000-0005-0000-0000-0000A8010000}"/>
    <cellStyle name="_KT (2)_TMinhTC2010" xfId="558" xr:uid="{00000000-0005-0000-0000-0000AA010000}"/>
    <cellStyle name="_KT (2)_tong muc-myan-xuantruong" xfId="362" xr:uid="{00000000-0005-0000-0000-0000AB010000}"/>
    <cellStyle name="_KT (2)_thong ke cua Inox" xfId="642" xr:uid="{00000000-0005-0000-0000-0000A9010000}"/>
    <cellStyle name="_KT_TG" xfId="436" xr:uid="{00000000-0005-0000-0000-0000AC010000}"/>
    <cellStyle name="_KT_TG_1" xfId="287" xr:uid="{00000000-0005-0000-0000-0000AD010000}"/>
    <cellStyle name="_KT_TG_1 2" xfId="612" xr:uid="{00000000-0005-0000-0000-0000AE010000}"/>
    <cellStyle name="_KT_TG_1 3" xfId="643" xr:uid="{00000000-0005-0000-0000-0000AF010000}"/>
    <cellStyle name="_KT_TG_1_bang chon NCC" xfId="647" xr:uid="{00000000-0005-0000-0000-0000B0010000}"/>
    <cellStyle name="_KT_TG_1_BAO CAO KLCT PT2000" xfId="113" xr:uid="{00000000-0005-0000-0000-0000B1010000}"/>
    <cellStyle name="_KT_TG_1_BAO CAO PT2000" xfId="197" xr:uid="{00000000-0005-0000-0000-0000B2010000}"/>
    <cellStyle name="_KT_TG_1_BAO CAO PT2000_Book1" xfId="648" xr:uid="{00000000-0005-0000-0000-0000B3010000}"/>
    <cellStyle name="_KT_TG_1_Bao cao XDCB 2001 - T11 KH dieu chinh 20-11-THAI" xfId="261" xr:uid="{00000000-0005-0000-0000-0000B4010000}"/>
    <cellStyle name="_KT_TG_1_Book1" xfId="650" xr:uid="{00000000-0005-0000-0000-0000B5010000}"/>
    <cellStyle name="_KT_TG_1_Book1 2" xfId="77" xr:uid="{00000000-0005-0000-0000-0000B6010000}"/>
    <cellStyle name="_KT_TG_1_Book1 3" xfId="85" xr:uid="{00000000-0005-0000-0000-0000B7010000}"/>
    <cellStyle name="_KT_TG_1_Book1_1" xfId="440" xr:uid="{00000000-0005-0000-0000-0000B8010000}"/>
    <cellStyle name="_KT_TG_1_Book1_1 2" xfId="651" xr:uid="{00000000-0005-0000-0000-0000B9010000}"/>
    <cellStyle name="_KT_TG_1_Book1_1 3" xfId="14" xr:uid="{00000000-0005-0000-0000-0000BA010000}"/>
    <cellStyle name="_KT_TG_1_Book1_1_Book1" xfId="23" xr:uid="{00000000-0005-0000-0000-0000BB010000}"/>
    <cellStyle name="_KT_TG_1_Book1_1_Book1_1" xfId="94" xr:uid="{00000000-0005-0000-0000-0000BC010000}"/>
    <cellStyle name="_KT_TG_1_Book1_1_DanhMucDonGiaVTTB_Dien_TAM" xfId="655" xr:uid="{00000000-0005-0000-0000-0000BD010000}"/>
    <cellStyle name="_KT_TG_1_Book1_1_SONADEZI" xfId="572" xr:uid="{00000000-0005-0000-0000-0000BE010000}"/>
    <cellStyle name="_KT_TG_1_Book1_2" xfId="656" xr:uid="{00000000-0005-0000-0000-0000BF010000}"/>
    <cellStyle name="_KT_TG_1_Book1_2 2" xfId="34" xr:uid="{00000000-0005-0000-0000-0000C0010000}"/>
    <cellStyle name="_KT_TG_1_Book1_2 3" xfId="29" xr:uid="{00000000-0005-0000-0000-0000C1010000}"/>
    <cellStyle name="_KT_TG_1_Book1_2_Book1" xfId="644" xr:uid="{00000000-0005-0000-0000-0000C2010000}"/>
    <cellStyle name="_KT_TG_1_Book1_2_KLTT DUOC PHAM (16-6)" xfId="657" xr:uid="{00000000-0005-0000-0000-0000C3010000}"/>
    <cellStyle name="_KT_TG_1_Book1_2_SONADEZI" xfId="486" xr:uid="{00000000-0005-0000-0000-0000C4010000}"/>
    <cellStyle name="_KT_TG_1_Book1_3" xfId="303" xr:uid="{00000000-0005-0000-0000-0000C5010000}"/>
    <cellStyle name="_KT_TG_1_Book1_3 2" xfId="10" xr:uid="{00000000-0005-0000-0000-0000C6010000}"/>
    <cellStyle name="_KT_TG_1_Book1_3 3" xfId="308" xr:uid="{00000000-0005-0000-0000-0000C7010000}"/>
    <cellStyle name="_KT_TG_1_Book1_3_DT truong thinh phu" xfId="658" xr:uid="{00000000-0005-0000-0000-0000C8010000}"/>
    <cellStyle name="_KT_TG_1_Book1_3_XL4Test5" xfId="312" xr:uid="{00000000-0005-0000-0000-0000C9010000}"/>
    <cellStyle name="_KT_TG_1_Book1_bang chon NCC" xfId="659" xr:uid="{00000000-0005-0000-0000-0000CA010000}"/>
    <cellStyle name="_KT_TG_1_Book1_BC-QT-WB-dthao" xfId="660" xr:uid="{00000000-0005-0000-0000-0000CB010000}"/>
    <cellStyle name="_KT_TG_1_Book1_Book1" xfId="116" xr:uid="{00000000-0005-0000-0000-0000CC010000}"/>
    <cellStyle name="_KT_TG_1_Book1_Book1_1" xfId="535" xr:uid="{00000000-0005-0000-0000-0000CD010000}"/>
    <cellStyle name="_KT_TG_1_Book1_Book1_2" xfId="480" xr:uid="{00000000-0005-0000-0000-0000CE010000}"/>
    <cellStyle name="_KT_TG_1_Book1_DanhMucDonGiaVTTB_Dien_TAM" xfId="72" xr:uid="{00000000-0005-0000-0000-0000CF010000}"/>
    <cellStyle name="_KT_TG_1_Book1_SONADEZI" xfId="663" xr:uid="{00000000-0005-0000-0000-0000D0010000}"/>
    <cellStyle name="_KT_TG_1_Book2" xfId="665" xr:uid="{00000000-0005-0000-0000-0000D1010000}"/>
    <cellStyle name="_KT_TG_1_Dcdtoan-bcnckt " xfId="666" xr:uid="{00000000-0005-0000-0000-0000D2010000}"/>
    <cellStyle name="_KT_TG_1_DN_MTP" xfId="668" xr:uid="{00000000-0005-0000-0000-0000D3010000}"/>
    <cellStyle name="_KT_TG_1_Dongia2-2003" xfId="669" xr:uid="{00000000-0005-0000-0000-0000D4010000}"/>
    <cellStyle name="_KT_TG_1_Dongia2-2003_DT truong thinh phu" xfId="670" xr:uid="{00000000-0005-0000-0000-0000D5010000}"/>
    <cellStyle name="_KT_TG_1_DT truong thinh phu" xfId="671" xr:uid="{00000000-0005-0000-0000-0000D6010000}"/>
    <cellStyle name="_KT_TG_1_DTCDT MR.2N110.HOCMON.TDTOAN.CCUNG" xfId="672" xr:uid="{00000000-0005-0000-0000-0000D7010000}"/>
    <cellStyle name="_KT_TG_1_dutch  lady 3  (25-3)" xfId="673" xr:uid="{00000000-0005-0000-0000-0000D8010000}"/>
    <cellStyle name="_KT_TG_1_gritti" xfId="677" xr:uid="{00000000-0005-0000-0000-0000DA010000}"/>
    <cellStyle name="_KT_TG_1_Gritti 31-3" xfId="679" xr:uid="{00000000-0005-0000-0000-0000DB010000}"/>
    <cellStyle name="_KT_TG_1_Giai Doan 3 Hong Ngu" xfId="675" xr:uid="{00000000-0005-0000-0000-0000D9010000}"/>
    <cellStyle name="_KT_TG_1_KL DU THAU (gui)" xfId="680" xr:uid="{00000000-0005-0000-0000-0000DC010000}"/>
    <cellStyle name="_KT_TG_1_KLTT DUOC PHAM (16-6)" xfId="683" xr:uid="{00000000-0005-0000-0000-0000DD010000}"/>
    <cellStyle name="_KT_TG_1_Lora-tungchau" xfId="684" xr:uid="{00000000-0005-0000-0000-0000DE010000}"/>
    <cellStyle name="_KT_TG_1_moi" xfId="685" xr:uid="{00000000-0005-0000-0000-0000DF010000}"/>
    <cellStyle name="_KT_TG_1_PGIA-phieu tham tra Kho bac" xfId="686" xr:uid="{00000000-0005-0000-0000-0000E0010000}"/>
    <cellStyle name="_KT_TG_1_PT02-02" xfId="687" xr:uid="{00000000-0005-0000-0000-0000E1010000}"/>
    <cellStyle name="_KT_TG_1_PT02-02_Book1" xfId="688" xr:uid="{00000000-0005-0000-0000-0000E2010000}"/>
    <cellStyle name="_KT_TG_1_PT02-03" xfId="55" xr:uid="{00000000-0005-0000-0000-0000E3010000}"/>
    <cellStyle name="_KT_TG_1_PT02-03_Book1" xfId="691" xr:uid="{00000000-0005-0000-0000-0000E4010000}"/>
    <cellStyle name="_KT_TG_1_Qt-HT3PQ1(CauKho)" xfId="692" xr:uid="{00000000-0005-0000-0000-0000E5010000}"/>
    <cellStyle name="_KT_TG_1_Qt-HT3PQ1(CauKho)_Book1" xfId="694" xr:uid="{00000000-0005-0000-0000-0000E6010000}"/>
    <cellStyle name="_KT_TG_1_Qt-HT3PQ1(CauKho)_Don gia quy 3 nam 2003 - Ban Dien Luc" xfId="695" xr:uid="{00000000-0005-0000-0000-0000E7010000}"/>
    <cellStyle name="_KT_TG_1_Qt-HT3PQ1(CauKho)_NC-VL2-2003" xfId="696" xr:uid="{00000000-0005-0000-0000-0000E8010000}"/>
    <cellStyle name="_KT_TG_1_Qt-HT3PQ1(CauKho)_NC-VL2-2003_1" xfId="697" xr:uid="{00000000-0005-0000-0000-0000E9010000}"/>
    <cellStyle name="_KT_TG_1_Qt-HT3PQ1(CauKho)_XL4Test5" xfId="698" xr:uid="{00000000-0005-0000-0000-0000EA010000}"/>
    <cellStyle name="_KT_TG_1_Quotation" xfId="699" xr:uid="{00000000-0005-0000-0000-0000EB010000}"/>
    <cellStyle name="_KT_TG_1_Quotation_1" xfId="700" xr:uid="{00000000-0005-0000-0000-0000EC010000}"/>
    <cellStyle name="_KT_TG_1_SaDec" xfId="702" xr:uid="{00000000-0005-0000-0000-0000ED010000}"/>
    <cellStyle name="_KT_TG_1_Sheet2" xfId="613" xr:uid="{00000000-0005-0000-0000-0000EE010000}"/>
    <cellStyle name="_KT_TG_1_SONADEZI" xfId="703" xr:uid="{00000000-0005-0000-0000-0000EF010000}"/>
    <cellStyle name="_KT_TG_1_TMinhTC2010" xfId="706" xr:uid="{00000000-0005-0000-0000-0000F2010000}"/>
    <cellStyle name="_KT_TG_1_thong ke cua Inox" xfId="704" xr:uid="{00000000-0005-0000-0000-0000F0010000}"/>
    <cellStyle name="_KT_TG_1_thuy san Phan Thiet" xfId="705" xr:uid="{00000000-0005-0000-0000-0000F1010000}"/>
    <cellStyle name="_KT_TG_1_XL4Poppy" xfId="707" xr:uid="{00000000-0005-0000-0000-0000F3010000}"/>
    <cellStyle name="_KT_TG_1_XL4Test5" xfId="708" xr:uid="{00000000-0005-0000-0000-0000F4010000}"/>
    <cellStyle name="_KT_TG_2" xfId="709" xr:uid="{00000000-0005-0000-0000-0000F5010000}"/>
    <cellStyle name="_KT_TG_2 2" xfId="710" xr:uid="{00000000-0005-0000-0000-0000F6010000}"/>
    <cellStyle name="_KT_TG_2 3" xfId="711" xr:uid="{00000000-0005-0000-0000-0000F7010000}"/>
    <cellStyle name="_KT_TG_2_bang chon NCC" xfId="453" xr:uid="{00000000-0005-0000-0000-0000F8010000}"/>
    <cellStyle name="_KT_TG_2_BAO CAO KLCT PT2000" xfId="712" xr:uid="{00000000-0005-0000-0000-0000F9010000}"/>
    <cellStyle name="_KT_TG_2_BAO CAO PT2000" xfId="713" xr:uid="{00000000-0005-0000-0000-0000FA010000}"/>
    <cellStyle name="_KT_TG_2_BAO CAO PT2000_Book1" xfId="714" xr:uid="{00000000-0005-0000-0000-0000FB010000}"/>
    <cellStyle name="_KT_TG_2_Bao cao XDCB 2001 - T11 KH dieu chinh 20-11-THAI" xfId="526" xr:uid="{00000000-0005-0000-0000-0000FC010000}"/>
    <cellStyle name="_KT_TG_2_Book1" xfId="464" xr:uid="{00000000-0005-0000-0000-0000FD010000}"/>
    <cellStyle name="_KT_TG_2_Book1 2" xfId="715" xr:uid="{00000000-0005-0000-0000-0000FE010000}"/>
    <cellStyle name="_KT_TG_2_Book1 3" xfId="716" xr:uid="{00000000-0005-0000-0000-0000FF010000}"/>
    <cellStyle name="_KT_TG_2_Book1_1" xfId="717" xr:uid="{00000000-0005-0000-0000-000000020000}"/>
    <cellStyle name="_KT_TG_2_Book1_1 2" xfId="718" xr:uid="{00000000-0005-0000-0000-000001020000}"/>
    <cellStyle name="_KT_TG_2_Book1_1 3" xfId="721" xr:uid="{00000000-0005-0000-0000-000002020000}"/>
    <cellStyle name="_KT_TG_2_Book1_1_Book1" xfId="723" xr:uid="{00000000-0005-0000-0000-000003020000}"/>
    <cellStyle name="_KT_TG_2_Book1_1_Book1_1" xfId="213" xr:uid="{00000000-0005-0000-0000-000004020000}"/>
    <cellStyle name="_KT_TG_2_Book1_1_DanhMucDonGiaVTTB_Dien_TAM" xfId="724" xr:uid="{00000000-0005-0000-0000-000005020000}"/>
    <cellStyle name="_KT_TG_2_Book1_1_SONADEZI" xfId="725" xr:uid="{00000000-0005-0000-0000-000006020000}"/>
    <cellStyle name="_KT_TG_2_Book1_2" xfId="727" xr:uid="{00000000-0005-0000-0000-000007020000}"/>
    <cellStyle name="_KT_TG_2_Book1_2 2" xfId="728" xr:uid="{00000000-0005-0000-0000-000008020000}"/>
    <cellStyle name="_KT_TG_2_Book1_2 3" xfId="729" xr:uid="{00000000-0005-0000-0000-000009020000}"/>
    <cellStyle name="_KT_TG_2_Book1_2_Book1" xfId="731" xr:uid="{00000000-0005-0000-0000-00000A020000}"/>
    <cellStyle name="_KT_TG_2_Book1_2_KLTT DUOC PHAM (16-6)" xfId="732" xr:uid="{00000000-0005-0000-0000-00000B020000}"/>
    <cellStyle name="_KT_TG_2_Book1_2_SONADEZI" xfId="733" xr:uid="{00000000-0005-0000-0000-00000C020000}"/>
    <cellStyle name="_KT_TG_2_Book1_3" xfId="735" xr:uid="{00000000-0005-0000-0000-00000D020000}"/>
    <cellStyle name="_KT_TG_2_Book1_3 2" xfId="736" xr:uid="{00000000-0005-0000-0000-00000E020000}"/>
    <cellStyle name="_KT_TG_2_Book1_3 3" xfId="737" xr:uid="{00000000-0005-0000-0000-00000F020000}"/>
    <cellStyle name="_KT_TG_2_Book1_3_DT truong thinh phu" xfId="739" xr:uid="{00000000-0005-0000-0000-000010020000}"/>
    <cellStyle name="_KT_TG_2_Book1_3_XL4Test5" xfId="740" xr:uid="{00000000-0005-0000-0000-000011020000}"/>
    <cellStyle name="_KT_TG_2_Book1_bang chon NCC" xfId="741" xr:uid="{00000000-0005-0000-0000-000012020000}"/>
    <cellStyle name="_KT_TG_2_Book1_Book1" xfId="577" xr:uid="{00000000-0005-0000-0000-000013020000}"/>
    <cellStyle name="_KT_TG_2_Book1_Book1_1" xfId="744" xr:uid="{00000000-0005-0000-0000-000014020000}"/>
    <cellStyle name="_KT_TG_2_Book1_Book1_2" xfId="747" xr:uid="{00000000-0005-0000-0000-000015020000}"/>
    <cellStyle name="_KT_TG_2_Book1_DanhMucDonGiaVTTB_Dien_TAM" xfId="54" xr:uid="{00000000-0005-0000-0000-000016020000}"/>
    <cellStyle name="_KT_TG_2_Book1_SONADEZI" xfId="748" xr:uid="{00000000-0005-0000-0000-000017020000}"/>
    <cellStyle name="_KT_TG_2_Book2" xfId="52" xr:uid="{00000000-0005-0000-0000-000018020000}"/>
    <cellStyle name="_KT_TG_2_Dcdtoan-bcnckt " xfId="749" xr:uid="{00000000-0005-0000-0000-000019020000}"/>
    <cellStyle name="_KT_TG_2_DN_MTP" xfId="750" xr:uid="{00000000-0005-0000-0000-00001A020000}"/>
    <cellStyle name="_KT_TG_2_Dongia2-2003" xfId="751" xr:uid="{00000000-0005-0000-0000-00001B020000}"/>
    <cellStyle name="_KT_TG_2_Dongia2-2003_DT truong thinh phu" xfId="754" xr:uid="{00000000-0005-0000-0000-00001C020000}"/>
    <cellStyle name="_KT_TG_2_DT truong thinh phu" xfId="755" xr:uid="{00000000-0005-0000-0000-00001D020000}"/>
    <cellStyle name="_KT_TG_2_DTCDT MR.2N110.HOCMON.TDTOAN.CCUNG" xfId="757" xr:uid="{00000000-0005-0000-0000-00001E020000}"/>
    <cellStyle name="_KT_TG_2_dutch  lady 3  (25-3)" xfId="759" xr:uid="{00000000-0005-0000-0000-00001F020000}"/>
    <cellStyle name="_KT_TG_2_gritti" xfId="762" xr:uid="{00000000-0005-0000-0000-000021020000}"/>
    <cellStyle name="_KT_TG_2_Gritti 31-3" xfId="765" xr:uid="{00000000-0005-0000-0000-000022020000}"/>
    <cellStyle name="_KT_TG_2_Giai Doan 3 Hong Ngu" xfId="761" xr:uid="{00000000-0005-0000-0000-000020020000}"/>
    <cellStyle name="_KT_TG_2_KL DU THAU (gui)" xfId="767" xr:uid="{00000000-0005-0000-0000-000023020000}"/>
    <cellStyle name="_KT_TG_2_KLTT DUOC PHAM (16-6)" xfId="769" xr:uid="{00000000-0005-0000-0000-000024020000}"/>
    <cellStyle name="_KT_TG_2_Lora-tungchau" xfId="176" xr:uid="{00000000-0005-0000-0000-000025020000}"/>
    <cellStyle name="_KT_TG_2_moi" xfId="771" xr:uid="{00000000-0005-0000-0000-000026020000}"/>
    <cellStyle name="_KT_TG_2_PGIA-phieu tham tra Kho bac" xfId="92" xr:uid="{00000000-0005-0000-0000-000027020000}"/>
    <cellStyle name="_KT_TG_2_PT02-02" xfId="772" xr:uid="{00000000-0005-0000-0000-000028020000}"/>
    <cellStyle name="_KT_TG_2_PT02-02_Book1" xfId="773" xr:uid="{00000000-0005-0000-0000-000029020000}"/>
    <cellStyle name="_KT_TG_2_PT02-03" xfId="774" xr:uid="{00000000-0005-0000-0000-00002A020000}"/>
    <cellStyle name="_KT_TG_2_PT02-03_Book1" xfId="777" xr:uid="{00000000-0005-0000-0000-00002B020000}"/>
    <cellStyle name="_KT_TG_2_Qt-HT3PQ1(CauKho)" xfId="780" xr:uid="{00000000-0005-0000-0000-00002C020000}"/>
    <cellStyle name="_KT_TG_2_Qt-HT3PQ1(CauKho)_Book1" xfId="781" xr:uid="{00000000-0005-0000-0000-00002D020000}"/>
    <cellStyle name="_KT_TG_2_Qt-HT3PQ1(CauKho)_Don gia quy 3 nam 2003 - Ban Dien Luc" xfId="782" xr:uid="{00000000-0005-0000-0000-00002E020000}"/>
    <cellStyle name="_KT_TG_2_Qt-HT3PQ1(CauKho)_NC-VL2-2003" xfId="783" xr:uid="{00000000-0005-0000-0000-00002F020000}"/>
    <cellStyle name="_KT_TG_2_Qt-HT3PQ1(CauKho)_NC-VL2-2003_1" xfId="786" xr:uid="{00000000-0005-0000-0000-000030020000}"/>
    <cellStyle name="_KT_TG_2_Qt-HT3PQ1(CauKho)_XL4Test5" xfId="788" xr:uid="{00000000-0005-0000-0000-000031020000}"/>
    <cellStyle name="_KT_TG_2_Quotation" xfId="789" xr:uid="{00000000-0005-0000-0000-000032020000}"/>
    <cellStyle name="_KT_TG_2_Quotation_1" xfId="792" xr:uid="{00000000-0005-0000-0000-000033020000}"/>
    <cellStyle name="_KT_TG_2_SaDec" xfId="795" xr:uid="{00000000-0005-0000-0000-000034020000}"/>
    <cellStyle name="_KT_TG_2_Sheet2" xfId="796" xr:uid="{00000000-0005-0000-0000-000035020000}"/>
    <cellStyle name="_KT_TG_2_SONADEZI" xfId="797" xr:uid="{00000000-0005-0000-0000-000036020000}"/>
    <cellStyle name="_KT_TG_2_TMinhTC2010" xfId="802" xr:uid="{00000000-0005-0000-0000-000039020000}"/>
    <cellStyle name="_KT_TG_2_thong ke cua Inox" xfId="800" xr:uid="{00000000-0005-0000-0000-000037020000}"/>
    <cellStyle name="_KT_TG_2_thuy san Phan Thiet" xfId="801" xr:uid="{00000000-0005-0000-0000-000038020000}"/>
    <cellStyle name="_KT_TG_2_XL4Poppy" xfId="803" xr:uid="{00000000-0005-0000-0000-00003A020000}"/>
    <cellStyle name="_KT_TG_2_XL4Test5" xfId="804" xr:uid="{00000000-0005-0000-0000-00003B020000}"/>
    <cellStyle name="_KT_TG_3" xfId="805" xr:uid="{00000000-0005-0000-0000-00003C020000}"/>
    <cellStyle name="_KT_TG_4" xfId="806" xr:uid="{00000000-0005-0000-0000-00003D020000}"/>
    <cellStyle name="_KT_TG_4_Book1" xfId="224" xr:uid="{00000000-0005-0000-0000-00003E020000}"/>
    <cellStyle name="_KT_TG_4_dutch  lady 3  (25-3)" xfId="808" xr:uid="{00000000-0005-0000-0000-00003F020000}"/>
    <cellStyle name="_KT_TG_4_gritti" xfId="809" xr:uid="{00000000-0005-0000-0000-000040020000}"/>
    <cellStyle name="_KT_TG_4_Gritti 31-3" xfId="810" xr:uid="{00000000-0005-0000-0000-000041020000}"/>
    <cellStyle name="_KT_TG_4_Lora-tungchau" xfId="812" xr:uid="{00000000-0005-0000-0000-000042020000}"/>
    <cellStyle name="_KT_TG_4_Qt-HT3PQ1(CauKho)" xfId="813" xr:uid="{00000000-0005-0000-0000-000043020000}"/>
    <cellStyle name="_KT_TG_4_Qt-HT3PQ1(CauKho)_Book1" xfId="815" xr:uid="{00000000-0005-0000-0000-000044020000}"/>
    <cellStyle name="_KT_TG_4_Qt-HT3PQ1(CauKho)_Don gia quy 3 nam 2003 - Ban Dien Luc" xfId="817" xr:uid="{00000000-0005-0000-0000-000045020000}"/>
    <cellStyle name="_KT_TG_4_Qt-HT3PQ1(CauKho)_NC-VL2-2003" xfId="818" xr:uid="{00000000-0005-0000-0000-000046020000}"/>
    <cellStyle name="_KT_TG_4_Qt-HT3PQ1(CauKho)_NC-VL2-2003_1" xfId="819" xr:uid="{00000000-0005-0000-0000-000047020000}"/>
    <cellStyle name="_KT_TG_4_Qt-HT3PQ1(CauKho)_XL4Test5" xfId="2" xr:uid="{00000000-0005-0000-0000-000048020000}"/>
    <cellStyle name="_KT_TG_4_Quotation" xfId="820" xr:uid="{00000000-0005-0000-0000-000049020000}"/>
    <cellStyle name="_KT_TG_4_thong ke cua Inox" xfId="822" xr:uid="{00000000-0005-0000-0000-00004A020000}"/>
    <cellStyle name="_Lora-tungchau" xfId="823" xr:uid="{00000000-0005-0000-0000-00004B020000}"/>
    <cellStyle name="_PERSONAL" xfId="722" xr:uid="{00000000-0005-0000-0000-00004C020000}"/>
    <cellStyle name="_PERSONAL_HTQ.8 GD1" xfId="825" xr:uid="{00000000-0005-0000-0000-00004D020000}"/>
    <cellStyle name="_PERSONAL_HTQ.8 GD1_Book1" xfId="44" xr:uid="{00000000-0005-0000-0000-00004E020000}"/>
    <cellStyle name="_PERSONAL_HTQ.8 GD1_Don gia quy 3 nam 2003 - Ban Dien Luc" xfId="826" xr:uid="{00000000-0005-0000-0000-00004F020000}"/>
    <cellStyle name="_PERSONAL_HTQ.8 GD1_NC-VL2-2003" xfId="827" xr:uid="{00000000-0005-0000-0000-000050020000}"/>
    <cellStyle name="_PERSONAL_HTQ.8 GD1_NC-VL2-2003_1" xfId="829" xr:uid="{00000000-0005-0000-0000-000051020000}"/>
    <cellStyle name="_PERSONAL_HTQ.8 GD1_XL4Test5" xfId="831" xr:uid="{00000000-0005-0000-0000-000052020000}"/>
    <cellStyle name="_PERSONAL_Tong hop KHCB 2001" xfId="833" xr:uid="{00000000-0005-0000-0000-000053020000}"/>
    <cellStyle name="_QT00310-524QQQQQQQQQQQQQ Office _QUOC12344" xfId="834" xr:uid="{00000000-0005-0000-0000-000054020000}"/>
    <cellStyle name="_QT03210-1027- CITY HUB fur" xfId="61" xr:uid="{00000000-0005-0000-0000-000055020000}"/>
    <cellStyle name="_QT04209- 490 AVON Cosmetic-ReQT03509-Q287&amp;Q295" xfId="836" xr:uid="{00000000-0005-0000-0000-000056020000}"/>
    <cellStyle name="_Qt-HT3PQ1(CauKho)" xfId="837" xr:uid="{00000000-0005-0000-0000-000057020000}"/>
    <cellStyle name="_Qt-HT3PQ1(CauKho)_Book1" xfId="839" xr:uid="{00000000-0005-0000-0000-000058020000}"/>
    <cellStyle name="_Qt-HT3PQ1(CauKho)_Don gia quy 3 nam 2003 - Ban Dien Luc" xfId="840" xr:uid="{00000000-0005-0000-0000-000059020000}"/>
    <cellStyle name="_Qt-HT3PQ1(CauKho)_NC-VL2-2003" xfId="841" xr:uid="{00000000-0005-0000-0000-00005A020000}"/>
    <cellStyle name="_Qt-HT3PQ1(CauKho)_NC-VL2-2003_1" xfId="843" xr:uid="{00000000-0005-0000-0000-00005B020000}"/>
    <cellStyle name="_Qt-HT3PQ1(CauKho)_XL4Test5" xfId="88" xr:uid="{00000000-0005-0000-0000-00005C020000}"/>
    <cellStyle name="_Quotation" xfId="844" xr:uid="{00000000-0005-0000-0000-00005D020000}"/>
    <cellStyle name="_quotation_Siemen_project(1)" xfId="846" xr:uid="{00000000-0005-0000-0000-00005E020000}"/>
    <cellStyle name="_SaDec" xfId="807" xr:uid="{00000000-0005-0000-0000-00005F020000}"/>
    <cellStyle name="_SONADEZI" xfId="466" xr:uid="{00000000-0005-0000-0000-000060020000}"/>
    <cellStyle name="_TG-TH" xfId="847" xr:uid="{00000000-0005-0000-0000-000061020000}"/>
    <cellStyle name="_TG-TH_1" xfId="31" xr:uid="{00000000-0005-0000-0000-000062020000}"/>
    <cellStyle name="_TG-TH_1 2" xfId="849" xr:uid="{00000000-0005-0000-0000-000063020000}"/>
    <cellStyle name="_TG-TH_1 3" xfId="851" xr:uid="{00000000-0005-0000-0000-000064020000}"/>
    <cellStyle name="_TG-TH_1_bang chon NCC" xfId="852" xr:uid="{00000000-0005-0000-0000-000065020000}"/>
    <cellStyle name="_TG-TH_1_BAO CAO KLCT PT2000" xfId="854" xr:uid="{00000000-0005-0000-0000-000066020000}"/>
    <cellStyle name="_TG-TH_1_BAO CAO PT2000" xfId="855" xr:uid="{00000000-0005-0000-0000-000067020000}"/>
    <cellStyle name="_TG-TH_1_BAO CAO PT2000_Book1" xfId="856" xr:uid="{00000000-0005-0000-0000-000068020000}"/>
    <cellStyle name="_TG-TH_1_Bao cao XDCB 2001 - T11 KH dieu chinh 20-11-THAI" xfId="298" xr:uid="{00000000-0005-0000-0000-000069020000}"/>
    <cellStyle name="_TG-TH_1_Book1" xfId="857" xr:uid="{00000000-0005-0000-0000-00006A020000}"/>
    <cellStyle name="_TG-TH_1_Book1 2" xfId="858" xr:uid="{00000000-0005-0000-0000-00006B020000}"/>
    <cellStyle name="_TG-TH_1_Book1 3" xfId="859" xr:uid="{00000000-0005-0000-0000-00006C020000}"/>
    <cellStyle name="_TG-TH_1_Book1_1" xfId="860" xr:uid="{00000000-0005-0000-0000-00006D020000}"/>
    <cellStyle name="_TG-TH_1_Book1_1 2" xfId="861" xr:uid="{00000000-0005-0000-0000-00006E020000}"/>
    <cellStyle name="_TG-TH_1_Book1_1 3" xfId="6" xr:uid="{00000000-0005-0000-0000-00006F020000}"/>
    <cellStyle name="_TG-TH_1_Book1_1_Book1" xfId="862" xr:uid="{00000000-0005-0000-0000-000070020000}"/>
    <cellStyle name="_TG-TH_1_Book1_1_Book1_1" xfId="863" xr:uid="{00000000-0005-0000-0000-000071020000}"/>
    <cellStyle name="_TG-TH_1_Book1_1_DanhMucDonGiaVTTB_Dien_TAM" xfId="864" xr:uid="{00000000-0005-0000-0000-000072020000}"/>
    <cellStyle name="_TG-TH_1_Book1_1_SONADEZI" xfId="865" xr:uid="{00000000-0005-0000-0000-000073020000}"/>
    <cellStyle name="_TG-TH_1_Book1_2" xfId="866" xr:uid="{00000000-0005-0000-0000-000074020000}"/>
    <cellStyle name="_TG-TH_1_Book1_2 2" xfId="726" xr:uid="{00000000-0005-0000-0000-000075020000}"/>
    <cellStyle name="_TG-TH_1_Book1_2 3" xfId="734" xr:uid="{00000000-0005-0000-0000-000076020000}"/>
    <cellStyle name="_TG-TH_1_Book1_2_Book1" xfId="868" xr:uid="{00000000-0005-0000-0000-000077020000}"/>
    <cellStyle name="_TG-TH_1_Book1_2_KLTT DUOC PHAM (16-6)" xfId="869" xr:uid="{00000000-0005-0000-0000-000078020000}"/>
    <cellStyle name="_TG-TH_1_Book1_2_SONADEZI" xfId="544" xr:uid="{00000000-0005-0000-0000-000079020000}"/>
    <cellStyle name="_TG-TH_1_Book1_3" xfId="870" xr:uid="{00000000-0005-0000-0000-00007A020000}"/>
    <cellStyle name="_TG-TH_1_Book1_3 2" xfId="871" xr:uid="{00000000-0005-0000-0000-00007B020000}"/>
    <cellStyle name="_TG-TH_1_Book1_3 3" xfId="872" xr:uid="{00000000-0005-0000-0000-00007C020000}"/>
    <cellStyle name="_TG-TH_1_Book1_3_DT truong thinh phu" xfId="873" xr:uid="{00000000-0005-0000-0000-00007D020000}"/>
    <cellStyle name="_TG-TH_1_Book1_3_XL4Test5" xfId="874" xr:uid="{00000000-0005-0000-0000-00007E020000}"/>
    <cellStyle name="_TG-TH_1_Book1_bang chon NCC" xfId="875" xr:uid="{00000000-0005-0000-0000-00007F020000}"/>
    <cellStyle name="_TG-TH_1_Book1_BC-QT-WB-dthao" xfId="878" xr:uid="{00000000-0005-0000-0000-000080020000}"/>
    <cellStyle name="_TG-TH_1_Book1_Book1" xfId="880" xr:uid="{00000000-0005-0000-0000-000081020000}"/>
    <cellStyle name="_TG-TH_1_Book1_Book1_1" xfId="263" xr:uid="{00000000-0005-0000-0000-000082020000}"/>
    <cellStyle name="_TG-TH_1_Book1_Book1_2" xfId="881" xr:uid="{00000000-0005-0000-0000-000083020000}"/>
    <cellStyle name="_TG-TH_1_Book1_DanhMucDonGiaVTTB_Dien_TAM" xfId="882" xr:uid="{00000000-0005-0000-0000-000084020000}"/>
    <cellStyle name="_TG-TH_1_Book1_SONADEZI" xfId="883" xr:uid="{00000000-0005-0000-0000-000085020000}"/>
    <cellStyle name="_TG-TH_1_Book2" xfId="884" xr:uid="{00000000-0005-0000-0000-000086020000}"/>
    <cellStyle name="_TG-TH_1_Dcdtoan-bcnckt " xfId="887" xr:uid="{00000000-0005-0000-0000-000087020000}"/>
    <cellStyle name="_TG-TH_1_DN_MTP" xfId="889" xr:uid="{00000000-0005-0000-0000-000088020000}"/>
    <cellStyle name="_TG-TH_1_Dongia2-2003" xfId="891" xr:uid="{00000000-0005-0000-0000-000089020000}"/>
    <cellStyle name="_TG-TH_1_Dongia2-2003_DT truong thinh phu" xfId="892" xr:uid="{00000000-0005-0000-0000-00008A020000}"/>
    <cellStyle name="_TG-TH_1_DT truong thinh phu" xfId="894" xr:uid="{00000000-0005-0000-0000-00008B020000}"/>
    <cellStyle name="_TG-TH_1_DTCDT MR.2N110.HOCMON.TDTOAN.CCUNG" xfId="896" xr:uid="{00000000-0005-0000-0000-00008C020000}"/>
    <cellStyle name="_TG-TH_1_dutch  lady 3  (25-3)" xfId="720" xr:uid="{00000000-0005-0000-0000-00008D020000}"/>
    <cellStyle name="_TG-TH_1_gritti" xfId="900" xr:uid="{00000000-0005-0000-0000-00008F020000}"/>
    <cellStyle name="_TG-TH_1_Gritti 31-3" xfId="901" xr:uid="{00000000-0005-0000-0000-000090020000}"/>
    <cellStyle name="_TG-TH_1_Giai Doan 3 Hong Ngu" xfId="897" xr:uid="{00000000-0005-0000-0000-00008E020000}"/>
    <cellStyle name="_TG-TH_1_KL DU THAU (gui)" xfId="902" xr:uid="{00000000-0005-0000-0000-000091020000}"/>
    <cellStyle name="_TG-TH_1_KLTT DUOC PHAM (16-6)" xfId="904" xr:uid="{00000000-0005-0000-0000-000092020000}"/>
    <cellStyle name="_TG-TH_1_Lora-tungchau" xfId="485" xr:uid="{00000000-0005-0000-0000-000093020000}"/>
    <cellStyle name="_TG-TH_1_moi" xfId="906" xr:uid="{00000000-0005-0000-0000-000094020000}"/>
    <cellStyle name="_TG-TH_1_PGIA-phieu tham tra Kho bac" xfId="907" xr:uid="{00000000-0005-0000-0000-000095020000}"/>
    <cellStyle name="_TG-TH_1_PT02-02" xfId="908" xr:uid="{00000000-0005-0000-0000-000096020000}"/>
    <cellStyle name="_TG-TH_1_PT02-02_Book1" xfId="909" xr:uid="{00000000-0005-0000-0000-000097020000}"/>
    <cellStyle name="_TG-TH_1_PT02-03_Book1" xfId="912" xr:uid="{00000000-0005-0000-0000-000098020000}"/>
    <cellStyle name="_TG-TH_1_Qt-HT3PQ1(CauKho)" xfId="913" xr:uid="{00000000-0005-0000-0000-000099020000}"/>
    <cellStyle name="_TG-TH_1_Qt-HT3PQ1(CauKho)_Book1" xfId="914" xr:uid="{00000000-0005-0000-0000-00009A020000}"/>
    <cellStyle name="_TG-TH_1_Qt-HT3PQ1(CauKho)_Don gia quy 3 nam 2003 - Ban Dien Luc" xfId="915" xr:uid="{00000000-0005-0000-0000-00009B020000}"/>
    <cellStyle name="_TG-TH_1_Qt-HT3PQ1(CauKho)_NC-VL2-2003" xfId="917" xr:uid="{00000000-0005-0000-0000-00009C020000}"/>
    <cellStyle name="_TG-TH_1_Qt-HT3PQ1(CauKho)_NC-VL2-2003_1" xfId="919" xr:uid="{00000000-0005-0000-0000-00009D020000}"/>
    <cellStyle name="_TG-TH_1_Qt-HT3PQ1(CauKho)_XL4Test5" xfId="920" xr:uid="{00000000-0005-0000-0000-00009E020000}"/>
    <cellStyle name="_TG-TH_1_Quotation" xfId="922" xr:uid="{00000000-0005-0000-0000-00009F020000}"/>
    <cellStyle name="_TG-TH_1_Quotation_1" xfId="923" xr:uid="{00000000-0005-0000-0000-0000A0020000}"/>
    <cellStyle name="_TG-TH_1_SaDec" xfId="924" xr:uid="{00000000-0005-0000-0000-0000A1020000}"/>
    <cellStyle name="_TG-TH_1_Sheet2" xfId="925" xr:uid="{00000000-0005-0000-0000-0000A2020000}"/>
    <cellStyle name="_TG-TH_1_SONADEZI" xfId="926" xr:uid="{00000000-0005-0000-0000-0000A3020000}"/>
    <cellStyle name="_TG-TH_1_TMinhTC2010" xfId="574" xr:uid="{00000000-0005-0000-0000-0000A6020000}"/>
    <cellStyle name="_TG-TH_1_thong ke cua Inox" xfId="927" xr:uid="{00000000-0005-0000-0000-0000A4020000}"/>
    <cellStyle name="_TG-TH_1_thuy san Phan Thiet" xfId="928" xr:uid="{00000000-0005-0000-0000-0000A5020000}"/>
    <cellStyle name="_TG-TH_1_XL4Poppy" xfId="929" xr:uid="{00000000-0005-0000-0000-0000A7020000}"/>
    <cellStyle name="_TG-TH_1_XL4Test5" xfId="421" xr:uid="{00000000-0005-0000-0000-0000A8020000}"/>
    <cellStyle name="_TG-TH_2" xfId="97" xr:uid="{00000000-0005-0000-0000-0000A9020000}"/>
    <cellStyle name="_TG-TH_2 2" xfId="932" xr:uid="{00000000-0005-0000-0000-0000AA020000}"/>
    <cellStyle name="_TG-TH_2 3" xfId="935" xr:uid="{00000000-0005-0000-0000-0000AB020000}"/>
    <cellStyle name="_TG-TH_2_bang chon NCC" xfId="936" xr:uid="{00000000-0005-0000-0000-0000AC020000}"/>
    <cellStyle name="_TG-TH_2_BAO CAO KLCT PT2000" xfId="937" xr:uid="{00000000-0005-0000-0000-0000AD020000}"/>
    <cellStyle name="_TG-TH_2_BAO CAO PT2000" xfId="938" xr:uid="{00000000-0005-0000-0000-0000AE020000}"/>
    <cellStyle name="_TG-TH_2_BAO CAO PT2000_Book1" xfId="893" xr:uid="{00000000-0005-0000-0000-0000AF020000}"/>
    <cellStyle name="_TG-TH_2_Bao cao XDCB 2001 - T11 KH dieu chinh 20-11-THAI" xfId="764" xr:uid="{00000000-0005-0000-0000-0000B0020000}"/>
    <cellStyle name="_TG-TH_2_Book1" xfId="768" xr:uid="{00000000-0005-0000-0000-0000B1020000}"/>
    <cellStyle name="_TG-TH_2_Book1 2" xfId="939" xr:uid="{00000000-0005-0000-0000-0000B2020000}"/>
    <cellStyle name="_TG-TH_2_Book1 3" xfId="940" xr:uid="{00000000-0005-0000-0000-0000B3020000}"/>
    <cellStyle name="_TG-TH_2_Book1_1" xfId="941" xr:uid="{00000000-0005-0000-0000-0000B4020000}"/>
    <cellStyle name="_TG-TH_2_Book1_1 2" xfId="942" xr:uid="{00000000-0005-0000-0000-0000B5020000}"/>
    <cellStyle name="_TG-TH_2_Book1_1 3" xfId="115" xr:uid="{00000000-0005-0000-0000-0000B6020000}"/>
    <cellStyle name="_TG-TH_2_Book1_1_Book1" xfId="943" xr:uid="{00000000-0005-0000-0000-0000B7020000}"/>
    <cellStyle name="_TG-TH_2_Book1_1_Book1_1" xfId="944" xr:uid="{00000000-0005-0000-0000-0000B8020000}"/>
    <cellStyle name="_TG-TH_2_Book1_1_DanhMucDonGiaVTTB_Dien_TAM" xfId="946" xr:uid="{00000000-0005-0000-0000-0000B9020000}"/>
    <cellStyle name="_TG-TH_2_Book1_1_SONADEZI" xfId="947" xr:uid="{00000000-0005-0000-0000-0000BA020000}"/>
    <cellStyle name="_TG-TH_2_Book1_2" xfId="948" xr:uid="{00000000-0005-0000-0000-0000BB020000}"/>
    <cellStyle name="_TG-TH_2_Book1_2 2" xfId="949" xr:uid="{00000000-0005-0000-0000-0000BC020000}"/>
    <cellStyle name="_TG-TH_2_Book1_2 3" xfId="950" xr:uid="{00000000-0005-0000-0000-0000BD020000}"/>
    <cellStyle name="_TG-TH_2_Book1_2_Book1" xfId="951" xr:uid="{00000000-0005-0000-0000-0000BE020000}"/>
    <cellStyle name="_TG-TH_2_Book1_2_KLTT DUOC PHAM (16-6)" xfId="952" xr:uid="{00000000-0005-0000-0000-0000BF020000}"/>
    <cellStyle name="_TG-TH_2_Book1_2_SONADEZI" xfId="605" xr:uid="{00000000-0005-0000-0000-0000C0020000}"/>
    <cellStyle name="_TG-TH_2_Book1_3" xfId="954" xr:uid="{00000000-0005-0000-0000-0000C1020000}"/>
    <cellStyle name="_TG-TH_2_Book1_3 2" xfId="956" xr:uid="{00000000-0005-0000-0000-0000C2020000}"/>
    <cellStyle name="_TG-TH_2_Book1_3 3" xfId="958" xr:uid="{00000000-0005-0000-0000-0000C3020000}"/>
    <cellStyle name="_TG-TH_2_Book1_3_DT truong thinh phu" xfId="960" xr:uid="{00000000-0005-0000-0000-0000C4020000}"/>
    <cellStyle name="_TG-TH_2_Book1_3_XL4Test5" xfId="961" xr:uid="{00000000-0005-0000-0000-0000C5020000}"/>
    <cellStyle name="_TG-TH_2_Book1_bang chon NCC" xfId="962" xr:uid="{00000000-0005-0000-0000-0000C6020000}"/>
    <cellStyle name="_TG-TH_2_Book1_Book1" xfId="963" xr:uid="{00000000-0005-0000-0000-0000C7020000}"/>
    <cellStyle name="_TG-TH_2_Book1_Book1_1" xfId="964" xr:uid="{00000000-0005-0000-0000-0000C8020000}"/>
    <cellStyle name="_TG-TH_2_Book1_Book1_2" xfId="965" xr:uid="{00000000-0005-0000-0000-0000C9020000}"/>
    <cellStyle name="_TG-TH_2_Book1_DanhMucDonGiaVTTB_Dien_TAM" xfId="966" xr:uid="{00000000-0005-0000-0000-0000CA020000}"/>
    <cellStyle name="_TG-TH_2_Book1_SONADEZI" xfId="967" xr:uid="{00000000-0005-0000-0000-0000CB020000}"/>
    <cellStyle name="_TG-TH_2_Book2" xfId="968" xr:uid="{00000000-0005-0000-0000-0000CC020000}"/>
    <cellStyle name="_TG-TH_2_Dcdtoan-bcnckt " xfId="410" xr:uid="{00000000-0005-0000-0000-0000CD020000}"/>
    <cellStyle name="_TG-TH_2_DN_MTP" xfId="838" xr:uid="{00000000-0005-0000-0000-0000CE020000}"/>
    <cellStyle name="_TG-TH_2_Dongia2-2003" xfId="969" xr:uid="{00000000-0005-0000-0000-0000CF020000}"/>
    <cellStyle name="_TG-TH_2_Dongia2-2003_DT truong thinh phu" xfId="970" xr:uid="{00000000-0005-0000-0000-0000D0020000}"/>
    <cellStyle name="_TG-TH_2_DT truong thinh phu" xfId="971" xr:uid="{00000000-0005-0000-0000-0000D1020000}"/>
    <cellStyle name="_TG-TH_2_DTCDT MR.2N110.HOCMON.TDTOAN.CCUNG" xfId="171" xr:uid="{00000000-0005-0000-0000-0000D2020000}"/>
    <cellStyle name="_TG-TH_2_dutch  lady 3  (25-3)" xfId="972" xr:uid="{00000000-0005-0000-0000-0000D3020000}"/>
    <cellStyle name="_TG-TH_2_gritti" xfId="974" xr:uid="{00000000-0005-0000-0000-0000D5020000}"/>
    <cellStyle name="_TG-TH_2_Gritti 31-3" xfId="976" xr:uid="{00000000-0005-0000-0000-0000D6020000}"/>
    <cellStyle name="_TG-TH_2_Giai Doan 3 Hong Ngu" xfId="973" xr:uid="{00000000-0005-0000-0000-0000D4020000}"/>
    <cellStyle name="_TG-TH_2_KL DU THAU (gui)" xfId="131" xr:uid="{00000000-0005-0000-0000-0000D7020000}"/>
    <cellStyle name="_TG-TH_2_KLTT DUOC PHAM (16-6)" xfId="979" xr:uid="{00000000-0005-0000-0000-0000D8020000}"/>
    <cellStyle name="_TG-TH_2_Lora-tungchau" xfId="980" xr:uid="{00000000-0005-0000-0000-0000D9020000}"/>
    <cellStyle name="_TG-TH_2_moi" xfId="982" xr:uid="{00000000-0005-0000-0000-0000DA020000}"/>
    <cellStyle name="_TG-TH_2_PGIA-phieu tham tra Kho bac" xfId="984" xr:uid="{00000000-0005-0000-0000-0000DB020000}"/>
    <cellStyle name="_TG-TH_2_PT02-02" xfId="985" xr:uid="{00000000-0005-0000-0000-0000DC020000}"/>
    <cellStyle name="_TG-TH_2_PT02-02_Book1" xfId="987" xr:uid="{00000000-0005-0000-0000-0000DD020000}"/>
    <cellStyle name="_TG-TH_2_PT02-03" xfId="988" xr:uid="{00000000-0005-0000-0000-0000DE020000}"/>
    <cellStyle name="_TG-TH_2_PT02-03_Book1" xfId="989" xr:uid="{00000000-0005-0000-0000-0000DF020000}"/>
    <cellStyle name="_TG-TH_2_Qt-HT3PQ1(CauKho)" xfId="991" xr:uid="{00000000-0005-0000-0000-0000E0020000}"/>
    <cellStyle name="_TG-TH_2_Qt-HT3PQ1(CauKho)_Book1" xfId="992" xr:uid="{00000000-0005-0000-0000-0000E1020000}"/>
    <cellStyle name="_TG-TH_2_Qt-HT3PQ1(CauKho)_Don gia quy 3 nam 2003 - Ban Dien Luc" xfId="994" xr:uid="{00000000-0005-0000-0000-0000E2020000}"/>
    <cellStyle name="_TG-TH_2_Qt-HT3PQ1(CauKho)_NC-VL2-2003" xfId="995" xr:uid="{00000000-0005-0000-0000-0000E3020000}"/>
    <cellStyle name="_TG-TH_2_Qt-HT3PQ1(CauKho)_NC-VL2-2003_1" xfId="997" xr:uid="{00000000-0005-0000-0000-0000E4020000}"/>
    <cellStyle name="_TG-TH_2_Qt-HT3PQ1(CauKho)_XL4Test5" xfId="998" xr:uid="{00000000-0005-0000-0000-0000E5020000}"/>
    <cellStyle name="_TG-TH_2_Quotation" xfId="999" xr:uid="{00000000-0005-0000-0000-0000E6020000}"/>
    <cellStyle name="_TG-TH_2_Quotation_1" xfId="1000" xr:uid="{00000000-0005-0000-0000-0000E7020000}"/>
    <cellStyle name="_TG-TH_2_SaDec" xfId="1001" xr:uid="{00000000-0005-0000-0000-0000E8020000}"/>
    <cellStyle name="_TG-TH_2_Sheet2" xfId="1004" xr:uid="{00000000-0005-0000-0000-0000E9020000}"/>
    <cellStyle name="_TG-TH_2_SONADEZI" xfId="1005" xr:uid="{00000000-0005-0000-0000-0000EA020000}"/>
    <cellStyle name="_TG-TH_2_TMinhTC2010" xfId="1009" xr:uid="{00000000-0005-0000-0000-0000ED020000}"/>
    <cellStyle name="_TG-TH_2_thong ke cua Inox" xfId="1007" xr:uid="{00000000-0005-0000-0000-0000EB020000}"/>
    <cellStyle name="_TG-TH_2_thuy san Phan Thiet" xfId="1008" xr:uid="{00000000-0005-0000-0000-0000EC020000}"/>
    <cellStyle name="_TG-TH_2_XL4Poppy" xfId="1012" xr:uid="{00000000-0005-0000-0000-0000EE020000}"/>
    <cellStyle name="_TG-TH_2_XL4Test5" xfId="1013" xr:uid="{00000000-0005-0000-0000-0000EF020000}"/>
    <cellStyle name="_TG-TH_3" xfId="101" xr:uid="{00000000-0005-0000-0000-0000F0020000}"/>
    <cellStyle name="_TG-TH_3_Book1" xfId="1014" xr:uid="{00000000-0005-0000-0000-0000F1020000}"/>
    <cellStyle name="_TG-TH_3_dutch  lady 3  (25-3)" xfId="1015" xr:uid="{00000000-0005-0000-0000-0000F2020000}"/>
    <cellStyle name="_TG-TH_3_gritti" xfId="1017" xr:uid="{00000000-0005-0000-0000-0000F3020000}"/>
    <cellStyle name="_TG-TH_3_Gritti 31-3" xfId="1018" xr:uid="{00000000-0005-0000-0000-0000F4020000}"/>
    <cellStyle name="_TG-TH_3_Lora-tungchau" xfId="33" xr:uid="{00000000-0005-0000-0000-0000F5020000}"/>
    <cellStyle name="_TG-TH_3_Qt-HT3PQ1(CauKho)" xfId="1019" xr:uid="{00000000-0005-0000-0000-0000F6020000}"/>
    <cellStyle name="_TG-TH_3_Qt-HT3PQ1(CauKho)_Book1" xfId="1021" xr:uid="{00000000-0005-0000-0000-0000F7020000}"/>
    <cellStyle name="_TG-TH_3_Qt-HT3PQ1(CauKho)_Don gia quy 3 nam 2003 - Ban Dien Luc" xfId="186" xr:uid="{00000000-0005-0000-0000-0000F8020000}"/>
    <cellStyle name="_TG-TH_3_Qt-HT3PQ1(CauKho)_NC-VL2-2003" xfId="1022" xr:uid="{00000000-0005-0000-0000-0000F9020000}"/>
    <cellStyle name="_TG-TH_3_Qt-HT3PQ1(CauKho)_NC-VL2-2003_1" xfId="1023" xr:uid="{00000000-0005-0000-0000-0000FA020000}"/>
    <cellStyle name="_TG-TH_3_Qt-HT3PQ1(CauKho)_XL4Test5" xfId="1024" xr:uid="{00000000-0005-0000-0000-0000FB020000}"/>
    <cellStyle name="_TG-TH_3_Quotation" xfId="1025" xr:uid="{00000000-0005-0000-0000-0000FC020000}"/>
    <cellStyle name="_TG-TH_3_thong ke cua Inox" xfId="719" xr:uid="{00000000-0005-0000-0000-0000FD020000}"/>
    <cellStyle name="_TG-TH_4" xfId="112" xr:uid="{00000000-0005-0000-0000-0000FE020000}"/>
    <cellStyle name="_tong muc-myan-xuantruong" xfId="1028" xr:uid="{00000000-0005-0000-0000-000001030000}"/>
    <cellStyle name="_TH KHAI TOAN THU THIEM cac tuyen TT noi" xfId="1026" xr:uid="{00000000-0005-0000-0000-0000FF020000}"/>
    <cellStyle name="_thong ke cua Inox" xfId="1027" xr:uid="{00000000-0005-0000-0000-000000030000}"/>
    <cellStyle name="_UDIC_BOQ of Substructure_Rev 00-3" xfId="1029" xr:uid="{00000000-0005-0000-0000-000002030000}"/>
    <cellStyle name="~1" xfId="649" xr:uid="{00000000-0005-0000-0000-000003030000}"/>
    <cellStyle name="•W?_Format" xfId="161" xr:uid="{00000000-0005-0000-0000-000004030000}"/>
    <cellStyle name="•W€_Format" xfId="1030" xr:uid="{00000000-0005-0000-0000-000005030000}"/>
    <cellStyle name="•W_’·Šú‰p•¶" xfId="1031" xr:uid="{00000000-0005-0000-0000-000006030000}"/>
    <cellStyle name="W_STDFOR" xfId="1032" xr:uid="{00000000-0005-0000-0000-000007030000}"/>
    <cellStyle name="0,0_x000d__x000a_NA_x000d__x000a_" xfId="1033" xr:uid="{00000000-0005-0000-0000-000008030000}"/>
    <cellStyle name="000," xfId="1035" xr:uid="{00000000-0005-0000-0000-000009030000}"/>
    <cellStyle name="000, 2" xfId="1036" xr:uid="{00000000-0005-0000-0000-00000A030000}"/>
    <cellStyle name="000,000" xfId="1038" xr:uid="{00000000-0005-0000-0000-00000B030000}"/>
    <cellStyle name="000,000 2" xfId="1039" xr:uid="{00000000-0005-0000-0000-00000C030000}"/>
    <cellStyle name="1" xfId="1040" xr:uid="{00000000-0005-0000-0000-00000D030000}"/>
    <cellStyle name="1_Book1" xfId="1041" xr:uid="{00000000-0005-0000-0000-00000E030000}"/>
    <cellStyle name="1_Book1_1" xfId="1042" xr:uid="{00000000-0005-0000-0000-00000F030000}"/>
    <cellStyle name="1_Cau thuy dien Ban La (Cu Anh)" xfId="1043" xr:uid="{00000000-0005-0000-0000-000010030000}"/>
    <cellStyle name="1_Du toan 558 (Km17+508.12 - Km 22)" xfId="244" xr:uid="{00000000-0005-0000-0000-000011030000}"/>
    <cellStyle name="1_Gia_VL cau-JIBIC-Ha-tinh" xfId="1045" xr:uid="{00000000-0005-0000-0000-000012030000}"/>
    <cellStyle name="1_Gia_VLQL48_duyet " xfId="667" xr:uid="{00000000-0005-0000-0000-000013030000}"/>
    <cellStyle name="1_KlQdinhduyet" xfId="1006" xr:uid="{00000000-0005-0000-0000-000014030000}"/>
    <cellStyle name="1_VatLieu 3 cau -NA" xfId="1046" xr:uid="{00000000-0005-0000-0000-000015030000}"/>
    <cellStyle name="1_ÿÿÿÿÿ" xfId="1047" xr:uid="{00000000-0005-0000-0000-000016030000}"/>
    <cellStyle name="¹éºÐÀ²_      " xfId="1048" xr:uid="{00000000-0005-0000-0000-000017030000}"/>
    <cellStyle name="2" xfId="1049" xr:uid="{00000000-0005-0000-0000-000018030000}"/>
    <cellStyle name="2_Book1" xfId="1051" xr:uid="{00000000-0005-0000-0000-000019030000}"/>
    <cellStyle name="2_Book1_1" xfId="1053" xr:uid="{00000000-0005-0000-0000-00001A030000}"/>
    <cellStyle name="2_Cau thuy dien Ban La (Cu Anh)" xfId="1055" xr:uid="{00000000-0005-0000-0000-00001B030000}"/>
    <cellStyle name="2_Du toan 558 (Km17+508.12 - Km 22)" xfId="996" xr:uid="{00000000-0005-0000-0000-00001C030000}"/>
    <cellStyle name="2_Gia_VL cau-JIBIC-Ha-tinh" xfId="584" xr:uid="{00000000-0005-0000-0000-00001D030000}"/>
    <cellStyle name="2_Gia_VLQL48_duyet " xfId="1056" xr:uid="{00000000-0005-0000-0000-00001E030000}"/>
    <cellStyle name="2_KlQdinhduyet" xfId="1058" xr:uid="{00000000-0005-0000-0000-00001F030000}"/>
    <cellStyle name="2_VatLieu 3 cau -NA" xfId="441" xr:uid="{00000000-0005-0000-0000-000020030000}"/>
    <cellStyle name="2_ÿÿÿÿÿ" xfId="565" xr:uid="{00000000-0005-0000-0000-000021030000}"/>
    <cellStyle name="20% - Accent1 2" xfId="953" xr:uid="{00000000-0005-0000-0000-000022030000}"/>
    <cellStyle name="20% - Accent1 2 2" xfId="955" xr:uid="{00000000-0005-0000-0000-000023030000}"/>
    <cellStyle name="20% - Accent1 2 3" xfId="957" xr:uid="{00000000-0005-0000-0000-000024030000}"/>
    <cellStyle name="20% - Accent1 3" xfId="1059" xr:uid="{00000000-0005-0000-0000-000025030000}"/>
    <cellStyle name="20% - Accent2 2" xfId="1060" xr:uid="{00000000-0005-0000-0000-000026030000}"/>
    <cellStyle name="20% - Accent2 3" xfId="1061" xr:uid="{00000000-0005-0000-0000-000027030000}"/>
    <cellStyle name="20% - Accent3 2" xfId="1062" xr:uid="{00000000-0005-0000-0000-000028030000}"/>
    <cellStyle name="20% - Accent3 3" xfId="1063" xr:uid="{00000000-0005-0000-0000-000029030000}"/>
    <cellStyle name="20% - Accent4 2" xfId="1064" xr:uid="{00000000-0005-0000-0000-00002A030000}"/>
    <cellStyle name="20% - Accent4 3" xfId="1065" xr:uid="{00000000-0005-0000-0000-00002B030000}"/>
    <cellStyle name="20% - Accent5 2" xfId="830" xr:uid="{00000000-0005-0000-0000-00002C030000}"/>
    <cellStyle name="20% - Accent5 3" xfId="1066" xr:uid="{00000000-0005-0000-0000-00002D030000}"/>
    <cellStyle name="20% - Accent6 2" xfId="1068" xr:uid="{00000000-0005-0000-0000-00002E030000}"/>
    <cellStyle name="20% - Accent6 3" xfId="70" xr:uid="{00000000-0005-0000-0000-00002F030000}"/>
    <cellStyle name="2decimal" xfId="1070" xr:uid="{00000000-0005-0000-0000-000030030000}"/>
    <cellStyle name="3" xfId="106" xr:uid="{00000000-0005-0000-0000-000031030000}"/>
    <cellStyle name="3_Book1" xfId="1071" xr:uid="{00000000-0005-0000-0000-000032030000}"/>
    <cellStyle name="3_Book1_1" xfId="1073" xr:uid="{00000000-0005-0000-0000-000033030000}"/>
    <cellStyle name="3_Cau thuy dien Ban La (Cu Anh)" xfId="1074" xr:uid="{00000000-0005-0000-0000-000034030000}"/>
    <cellStyle name="3_Du toan 558 (Km17+508.12 - Km 22)" xfId="1075" xr:uid="{00000000-0005-0000-0000-000035030000}"/>
    <cellStyle name="3_Gia_VL cau-JIBIC-Ha-tinh" xfId="1076" xr:uid="{00000000-0005-0000-0000-000036030000}"/>
    <cellStyle name="3_Gia_VLQL48_duyet " xfId="1077" xr:uid="{00000000-0005-0000-0000-000037030000}"/>
    <cellStyle name="3_KlQdinhduyet" xfId="1078" xr:uid="{00000000-0005-0000-0000-000038030000}"/>
    <cellStyle name="3_VatLieu 3 cau -NA" xfId="1079" xr:uid="{00000000-0005-0000-0000-000039030000}"/>
    <cellStyle name="3_ÿÿÿÿÿ" xfId="1080" xr:uid="{00000000-0005-0000-0000-00003A030000}"/>
    <cellStyle name="301CPT" xfId="905" xr:uid="{00000000-0005-0000-0000-00003B030000}"/>
    <cellStyle name="4" xfId="1081" xr:uid="{00000000-0005-0000-0000-00003C030000}"/>
    <cellStyle name="4_Book1" xfId="64" xr:uid="{00000000-0005-0000-0000-00003D030000}"/>
    <cellStyle name="4_Book1_1" xfId="1084" xr:uid="{00000000-0005-0000-0000-00003E030000}"/>
    <cellStyle name="4_Cau thuy dien Ban La (Cu Anh)" xfId="205" xr:uid="{00000000-0005-0000-0000-00003F030000}"/>
    <cellStyle name="4_Du toan 558 (Km17+508.12 - Km 22)" xfId="1085" xr:uid="{00000000-0005-0000-0000-000040030000}"/>
    <cellStyle name="4_Gia_VL cau-JIBIC-Ha-tinh" xfId="1087" xr:uid="{00000000-0005-0000-0000-000041030000}"/>
    <cellStyle name="4_Gia_VLQL48_duyet " xfId="895" xr:uid="{00000000-0005-0000-0000-000042030000}"/>
    <cellStyle name="4_KlQdinhduyet" xfId="1088" xr:uid="{00000000-0005-0000-0000-000043030000}"/>
    <cellStyle name="4_VatLieu 3 cau -NA" xfId="1089" xr:uid="{00000000-0005-0000-0000-000044030000}"/>
    <cellStyle name="4_ÿÿÿÿÿ" xfId="1090" xr:uid="{00000000-0005-0000-0000-000045030000}"/>
    <cellStyle name="40% - Accent1 2" xfId="1092" xr:uid="{00000000-0005-0000-0000-000046030000}"/>
    <cellStyle name="40% - Accent1 3" xfId="1094" xr:uid="{00000000-0005-0000-0000-000047030000}"/>
    <cellStyle name="40% - Accent2 2" xfId="814" xr:uid="{00000000-0005-0000-0000-000048030000}"/>
    <cellStyle name="40% - Accent2 3" xfId="1095" xr:uid="{00000000-0005-0000-0000-000049030000}"/>
    <cellStyle name="40% - Accent3 2" xfId="848" xr:uid="{00000000-0005-0000-0000-00004A030000}"/>
    <cellStyle name="40% - Accent3 3" xfId="850" xr:uid="{00000000-0005-0000-0000-00004B030000}"/>
    <cellStyle name="40% - Accent4 2" xfId="931" xr:uid="{00000000-0005-0000-0000-00004C030000}"/>
    <cellStyle name="40% - Accent4 3" xfId="934" xr:uid="{00000000-0005-0000-0000-00004D030000}"/>
    <cellStyle name="40% - Accent5 2" xfId="1096" xr:uid="{00000000-0005-0000-0000-00004E030000}"/>
    <cellStyle name="40% - Accent5 3" xfId="1097" xr:uid="{00000000-0005-0000-0000-00004F030000}"/>
    <cellStyle name="40% - Accent6 2" xfId="1098" xr:uid="{00000000-0005-0000-0000-000050030000}"/>
    <cellStyle name="40% - Accent6 3" xfId="1099" xr:uid="{00000000-0005-0000-0000-000051030000}"/>
    <cellStyle name="60% - Accent1 2" xfId="1102" xr:uid="{00000000-0005-0000-0000-000052030000}"/>
    <cellStyle name="60% - Accent1 3" xfId="1105" xr:uid="{00000000-0005-0000-0000-000053030000}"/>
    <cellStyle name="60% - Accent2 2" xfId="1106" xr:uid="{00000000-0005-0000-0000-000054030000}"/>
    <cellStyle name="60% - Accent2 3" xfId="1107" xr:uid="{00000000-0005-0000-0000-000055030000}"/>
    <cellStyle name="60% - Accent3 2" xfId="1108" xr:uid="{00000000-0005-0000-0000-000056030000}"/>
    <cellStyle name="60% - Accent3 3" xfId="1109" xr:uid="{00000000-0005-0000-0000-000057030000}"/>
    <cellStyle name="60% - Accent4 2" xfId="738" xr:uid="{00000000-0005-0000-0000-000058030000}"/>
    <cellStyle name="60% - Accent4 3" xfId="879" xr:uid="{00000000-0005-0000-0000-000059030000}"/>
    <cellStyle name="60% - Accent5 2" xfId="1110" xr:uid="{00000000-0005-0000-0000-00005A030000}"/>
    <cellStyle name="60% - Accent5 3" xfId="1111" xr:uid="{00000000-0005-0000-0000-00005B030000}"/>
    <cellStyle name="60% - Accent6 2" xfId="1112" xr:uid="{00000000-0005-0000-0000-00005C030000}"/>
    <cellStyle name="60% - Accent6 3" xfId="1113" xr:uid="{00000000-0005-0000-0000-00005D030000}"/>
    <cellStyle name="ª?ª?b??_x0010_ÅëÈ­ [0]_M504CDT" xfId="1114" xr:uid="{00000000-0005-0000-0000-00005E030000}"/>
    <cellStyle name="À²_°æ¿µÁöÇ¥" xfId="1115" xr:uid="{00000000-0005-0000-0000-00005F030000}"/>
    <cellStyle name="Accent1 2" xfId="1117" xr:uid="{00000000-0005-0000-0000-000060030000}"/>
    <cellStyle name="Accent1 3" xfId="756" xr:uid="{00000000-0005-0000-0000-000061030000}"/>
    <cellStyle name="Accent2 2" xfId="624" xr:uid="{00000000-0005-0000-0000-000062030000}"/>
    <cellStyle name="Accent2 3" xfId="406" xr:uid="{00000000-0005-0000-0000-000063030000}"/>
    <cellStyle name="Accent3 2" xfId="959" xr:uid="{00000000-0005-0000-0000-000064030000}"/>
    <cellStyle name="Accent3 3" xfId="828" xr:uid="{00000000-0005-0000-0000-000065030000}"/>
    <cellStyle name="Accent4 2" xfId="1118" xr:uid="{00000000-0005-0000-0000-000066030000}"/>
    <cellStyle name="Accent4 3" xfId="1069" xr:uid="{00000000-0005-0000-0000-000067030000}"/>
    <cellStyle name="Accent5 2" xfId="1119" xr:uid="{00000000-0005-0000-0000-000068030000}"/>
    <cellStyle name="Accent5 3" xfId="498" xr:uid="{00000000-0005-0000-0000-000069030000}"/>
    <cellStyle name="Accent6 2" xfId="1120" xr:uid="{00000000-0005-0000-0000-00006A030000}"/>
    <cellStyle name="Accent6 3" xfId="1122" xr:uid="{00000000-0005-0000-0000-00006B030000}"/>
    <cellStyle name="ÅëÈ­ [0]_      " xfId="1037" xr:uid="{00000000-0005-0000-0000-00006C030000}"/>
    <cellStyle name="AeE­ [0]_INQUIRY ¿?¾÷AßAø " xfId="1123" xr:uid="{00000000-0005-0000-0000-00006D030000}"/>
    <cellStyle name="ÅëÈ­ [0]_L601CPT" xfId="1126" xr:uid="{00000000-0005-0000-0000-00006E030000}"/>
    <cellStyle name="ÅëÈ­_      " xfId="1127" xr:uid="{00000000-0005-0000-0000-00006F030000}"/>
    <cellStyle name="AeE­_INQUIRY ¿?¾÷AßAø " xfId="1128" xr:uid="{00000000-0005-0000-0000-000070030000}"/>
    <cellStyle name="ÅëÈ­_L601CPT" xfId="1129" xr:uid="{00000000-0005-0000-0000-000071030000}"/>
    <cellStyle name="args.style" xfId="134" xr:uid="{00000000-0005-0000-0000-000072030000}"/>
    <cellStyle name="ÄÞ¸¶ [0]_      " xfId="1130" xr:uid="{00000000-0005-0000-0000-000073030000}"/>
    <cellStyle name="AÞ¸¶ [0]_INQUIRY ¿?¾÷AßAø " xfId="1131" xr:uid="{00000000-0005-0000-0000-000074030000}"/>
    <cellStyle name="ÄÞ¸¶ [0]_L601CPT" xfId="456" xr:uid="{00000000-0005-0000-0000-000075030000}"/>
    <cellStyle name="ÄÞ¸¶_      " xfId="799" xr:uid="{00000000-0005-0000-0000-000076030000}"/>
    <cellStyle name="AÞ¸¶_INQUIRY ¿?¾÷AßAø " xfId="1132" xr:uid="{00000000-0005-0000-0000-000077030000}"/>
    <cellStyle name="ÄÞ¸¶_L601CPT" xfId="1133" xr:uid="{00000000-0005-0000-0000-000078030000}"/>
    <cellStyle name="AutoFormat Options" xfId="1134" xr:uid="{00000000-0005-0000-0000-000079030000}"/>
    <cellStyle name="ªꉨªŁb೐Ȭ_x0010_ÅëÈ­ [0]_M504CDT" xfId="1135" xr:uid="{00000000-0005-0000-0000-00007A030000}"/>
    <cellStyle name="Bad 2" xfId="556" xr:uid="{00000000-0005-0000-0000-00007B030000}"/>
    <cellStyle name="Bad 3" xfId="678" xr:uid="{00000000-0005-0000-0000-00007C030000}"/>
    <cellStyle name="Bình thường" xfId="0" builtinId="0"/>
    <cellStyle name="Body" xfId="114" xr:uid="{00000000-0005-0000-0000-00007D030000}"/>
    <cellStyle name="Body 2" xfId="1136" xr:uid="{00000000-0005-0000-0000-00007E030000}"/>
    <cellStyle name="C?AØ_¿?¾÷CoE² " xfId="1137" xr:uid="{00000000-0005-0000-0000-00007F030000}"/>
    <cellStyle name="Ç¥ÁØ_      " xfId="888" xr:uid="{00000000-0005-0000-0000-000080030000}"/>
    <cellStyle name="C￥AØ_¿μ¾÷CoE² " xfId="1138" xr:uid="{00000000-0005-0000-0000-000081030000}"/>
    <cellStyle name="Ç¥ÁØ_±¸¹Ì´ëÃ¥" xfId="1139" xr:uid="{00000000-0005-0000-0000-000082030000}"/>
    <cellStyle name="C￥AØ_Sheet1_¿μ¾÷CoE² " xfId="1141" xr:uid="{00000000-0005-0000-0000-000083030000}"/>
    <cellStyle name="Calc Currency (0)" xfId="1142" xr:uid="{00000000-0005-0000-0000-000084030000}"/>
    <cellStyle name="Calc Currency (0) 2" xfId="1143" xr:uid="{00000000-0005-0000-0000-000085030000}"/>
    <cellStyle name="Calc Currency (2)" xfId="1144" xr:uid="{00000000-0005-0000-0000-000086030000}"/>
    <cellStyle name="Calc Percent (0)" xfId="1145" xr:uid="{00000000-0005-0000-0000-000087030000}"/>
    <cellStyle name="Calc Percent (0) 2" xfId="1146" xr:uid="{00000000-0005-0000-0000-000088030000}"/>
    <cellStyle name="Calc Percent (0) 3" xfId="1147" xr:uid="{00000000-0005-0000-0000-000089030000}"/>
    <cellStyle name="Calc Percent (1)" xfId="1148" xr:uid="{00000000-0005-0000-0000-00008A030000}"/>
    <cellStyle name="Calc Percent (1) 2" xfId="1149" xr:uid="{00000000-0005-0000-0000-00008B030000}"/>
    <cellStyle name="Calc Percent (1) 3" xfId="1150" xr:uid="{00000000-0005-0000-0000-00008C030000}"/>
    <cellStyle name="Calc Percent (2)" xfId="104" xr:uid="{00000000-0005-0000-0000-00008D030000}"/>
    <cellStyle name="Calc Percent (2) 2" xfId="1" xr:uid="{00000000-0005-0000-0000-00008E030000}"/>
    <cellStyle name="Calc Units (0)" xfId="1151" xr:uid="{00000000-0005-0000-0000-00008F030000}"/>
    <cellStyle name="Calc Units (1)" xfId="448" xr:uid="{00000000-0005-0000-0000-000090030000}"/>
    <cellStyle name="Calc Units (2)" xfId="1152" xr:uid="{00000000-0005-0000-0000-000091030000}"/>
    <cellStyle name="Calculation 2" xfId="1153" xr:uid="{00000000-0005-0000-0000-000092030000}"/>
    <cellStyle name="Calculation 3" xfId="1154" xr:uid="{00000000-0005-0000-0000-000093030000}"/>
    <cellStyle name="category" xfId="1155" xr:uid="{00000000-0005-0000-0000-000094030000}"/>
    <cellStyle name="Cerrency_Sheet2_XANGDAU" xfId="1156" xr:uid="{00000000-0005-0000-0000-000095030000}"/>
    <cellStyle name="Comma  - Style1" xfId="1161" xr:uid="{00000000-0005-0000-0000-00009B030000}"/>
    <cellStyle name="Comma  - Style1 2" xfId="1165" xr:uid="{00000000-0005-0000-0000-00009C030000}"/>
    <cellStyle name="Comma  - Style1 3" xfId="1168" xr:uid="{00000000-0005-0000-0000-00009D030000}"/>
    <cellStyle name="Comma  - Style2" xfId="1169" xr:uid="{00000000-0005-0000-0000-00009E030000}"/>
    <cellStyle name="Comma  - Style2 2" xfId="1170" xr:uid="{00000000-0005-0000-0000-00009F030000}"/>
    <cellStyle name="Comma  - Style2 3" xfId="1171" xr:uid="{00000000-0005-0000-0000-0000A0030000}"/>
    <cellStyle name="Comma  - Style3" xfId="1172" xr:uid="{00000000-0005-0000-0000-0000A1030000}"/>
    <cellStyle name="Comma  - Style3 2" xfId="1174" xr:uid="{00000000-0005-0000-0000-0000A2030000}"/>
    <cellStyle name="Comma  - Style3 3" xfId="1176" xr:uid="{00000000-0005-0000-0000-0000A3030000}"/>
    <cellStyle name="Comma  - Style4" xfId="1177" xr:uid="{00000000-0005-0000-0000-0000A4030000}"/>
    <cellStyle name="Comma  - Style4 2" xfId="1178" xr:uid="{00000000-0005-0000-0000-0000A5030000}"/>
    <cellStyle name="Comma  - Style4 3" xfId="1179" xr:uid="{00000000-0005-0000-0000-0000A6030000}"/>
    <cellStyle name="Comma  - Style5" xfId="1180" xr:uid="{00000000-0005-0000-0000-0000A7030000}"/>
    <cellStyle name="Comma  - Style5 2" xfId="1181" xr:uid="{00000000-0005-0000-0000-0000A8030000}"/>
    <cellStyle name="Comma  - Style5 3" xfId="63" xr:uid="{00000000-0005-0000-0000-0000A9030000}"/>
    <cellStyle name="Comma  - Style6" xfId="1182" xr:uid="{00000000-0005-0000-0000-0000AA030000}"/>
    <cellStyle name="Comma  - Style6 2" xfId="1183" xr:uid="{00000000-0005-0000-0000-0000AB030000}"/>
    <cellStyle name="Comma  - Style6 3" xfId="75" xr:uid="{00000000-0005-0000-0000-0000AC030000}"/>
    <cellStyle name="Comma  - Style7" xfId="1184" xr:uid="{00000000-0005-0000-0000-0000AD030000}"/>
    <cellStyle name="Comma  - Style7 2" xfId="1185" xr:uid="{00000000-0005-0000-0000-0000AE030000}"/>
    <cellStyle name="Comma  - Style7 3" xfId="1186" xr:uid="{00000000-0005-0000-0000-0000AF030000}"/>
    <cellStyle name="Comma  - Style8" xfId="1188" xr:uid="{00000000-0005-0000-0000-0000B0030000}"/>
    <cellStyle name="Comma  - Style8 2" xfId="306" xr:uid="{00000000-0005-0000-0000-0000B1030000}"/>
    <cellStyle name="Comma  - Style8 3" xfId="1189" xr:uid="{00000000-0005-0000-0000-0000B2030000}"/>
    <cellStyle name="Comma [0] 2" xfId="571" xr:uid="{00000000-0005-0000-0000-0000B3030000}"/>
    <cellStyle name="Comma [0] 3" xfId="1192" xr:uid="{00000000-0005-0000-0000-0000B4030000}"/>
    <cellStyle name="Comma [0] 4" xfId="1193" xr:uid="{00000000-0005-0000-0000-0000B5030000}"/>
    <cellStyle name="Comma [00]" xfId="1195" xr:uid="{00000000-0005-0000-0000-0000B6030000}"/>
    <cellStyle name="Comma [000,000]" xfId="1196" xr:uid="{00000000-0005-0000-0000-0000B7030000}"/>
    <cellStyle name="Comma [000,000] 2" xfId="1198" xr:uid="{00000000-0005-0000-0000-0000B8030000}"/>
    <cellStyle name="Comma 000,000" xfId="1199" xr:uid="{00000000-0005-0000-0000-0000B9030000}"/>
    <cellStyle name="Comma 000,000 2" xfId="1200" xr:uid="{00000000-0005-0000-0000-0000BA030000}"/>
    <cellStyle name="Comma 10" xfId="1202" xr:uid="{00000000-0005-0000-0000-0000BB030000}"/>
    <cellStyle name="Comma 10 2" xfId="1203" xr:uid="{00000000-0005-0000-0000-0000BC030000}"/>
    <cellStyle name="Comma 10 2 2" xfId="1204" xr:uid="{00000000-0005-0000-0000-0000BD030000}"/>
    <cellStyle name="Comma 10 3" xfId="1205" xr:uid="{00000000-0005-0000-0000-0000BE030000}"/>
    <cellStyle name="Comma 10 4" xfId="1206" xr:uid="{00000000-0005-0000-0000-0000BF030000}"/>
    <cellStyle name="Comma 10 5" xfId="1207" xr:uid="{00000000-0005-0000-0000-0000C0030000}"/>
    <cellStyle name="Comma 10 6" xfId="1208" xr:uid="{00000000-0005-0000-0000-0000C1030000}"/>
    <cellStyle name="Comma 10 7" xfId="2214" xr:uid="{00000000-0005-0000-0000-0000C2030000}"/>
    <cellStyle name="Comma 11" xfId="1209" xr:uid="{00000000-0005-0000-0000-0000C3030000}"/>
    <cellStyle name="Comma 11 2" xfId="1210" xr:uid="{00000000-0005-0000-0000-0000C4030000}"/>
    <cellStyle name="Comma 11 3" xfId="483" xr:uid="{00000000-0005-0000-0000-0000C5030000}"/>
    <cellStyle name="Comma 12" xfId="1211" xr:uid="{00000000-0005-0000-0000-0000C6030000}"/>
    <cellStyle name="Comma 12 2" xfId="1212" xr:uid="{00000000-0005-0000-0000-0000C7030000}"/>
    <cellStyle name="Comma 12 2 2" xfId="1213" xr:uid="{00000000-0005-0000-0000-0000C8030000}"/>
    <cellStyle name="Comma 12 3" xfId="1214" xr:uid="{00000000-0005-0000-0000-0000C9030000}"/>
    <cellStyle name="Comma 12 4" xfId="1215" xr:uid="{00000000-0005-0000-0000-0000CA030000}"/>
    <cellStyle name="Comma 13" xfId="1216" xr:uid="{00000000-0005-0000-0000-0000CB030000}"/>
    <cellStyle name="Comma 13 2" xfId="277" xr:uid="{00000000-0005-0000-0000-0000CC030000}"/>
    <cellStyle name="Comma 14" xfId="1217" xr:uid="{00000000-0005-0000-0000-0000CD030000}"/>
    <cellStyle name="Comma 14 2" xfId="1220" xr:uid="{00000000-0005-0000-0000-0000CE030000}"/>
    <cellStyle name="Comma 14 3" xfId="1223" xr:uid="{00000000-0005-0000-0000-0000CF030000}"/>
    <cellStyle name="Comma 15" xfId="1225" xr:uid="{00000000-0005-0000-0000-0000D0030000}"/>
    <cellStyle name="Comma 15 2" xfId="1226" xr:uid="{00000000-0005-0000-0000-0000D1030000}"/>
    <cellStyle name="Comma 15 3" xfId="196" xr:uid="{00000000-0005-0000-0000-0000D2030000}"/>
    <cellStyle name="Comma 16" xfId="1228" xr:uid="{00000000-0005-0000-0000-0000D3030000}"/>
    <cellStyle name="Comma 16 2" xfId="1229" xr:uid="{00000000-0005-0000-0000-0000D4030000}"/>
    <cellStyle name="Comma 16 3" xfId="1230" xr:uid="{00000000-0005-0000-0000-0000D5030000}"/>
    <cellStyle name="Comma 16 4" xfId="1231" xr:uid="{00000000-0005-0000-0000-0000D6030000}"/>
    <cellStyle name="Comma 17" xfId="1233" xr:uid="{00000000-0005-0000-0000-0000D7030000}"/>
    <cellStyle name="Comma 17 2" xfId="1234" xr:uid="{00000000-0005-0000-0000-0000D8030000}"/>
    <cellStyle name="Comma 18" xfId="323" xr:uid="{00000000-0005-0000-0000-0000D9030000}"/>
    <cellStyle name="Comma 18 2" xfId="1235" xr:uid="{00000000-0005-0000-0000-0000DA030000}"/>
    <cellStyle name="Comma 18 3" xfId="2220" xr:uid="{00000000-0005-0000-0000-0000DB030000}"/>
    <cellStyle name="Comma 19" xfId="1237" xr:uid="{00000000-0005-0000-0000-0000DC030000}"/>
    <cellStyle name="Comma 2" xfId="1238" xr:uid="{00000000-0005-0000-0000-0000DD030000}"/>
    <cellStyle name="Comma 2 10" xfId="1239" xr:uid="{00000000-0005-0000-0000-0000DE030000}"/>
    <cellStyle name="Comma 2 2" xfId="1240" xr:uid="{00000000-0005-0000-0000-0000DF030000}"/>
    <cellStyle name="Comma 2 2 2" xfId="1241" xr:uid="{00000000-0005-0000-0000-0000E0030000}"/>
    <cellStyle name="Comma 2 2 2 2" xfId="1242" xr:uid="{00000000-0005-0000-0000-0000E1030000}"/>
    <cellStyle name="Comma 2 2 2 3" xfId="1243" xr:uid="{00000000-0005-0000-0000-0000E2030000}"/>
    <cellStyle name="Comma 2 2 3" xfId="1244" xr:uid="{00000000-0005-0000-0000-0000E3030000}"/>
    <cellStyle name="Comma 2 2 3 2" xfId="1245" xr:uid="{00000000-0005-0000-0000-0000E4030000}"/>
    <cellStyle name="Comma 2 2 3 3" xfId="1246" xr:uid="{00000000-0005-0000-0000-0000E5030000}"/>
    <cellStyle name="Comma 2 2 4" xfId="1248" xr:uid="{00000000-0005-0000-0000-0000E6030000}"/>
    <cellStyle name="Comma 2 2 5" xfId="1249" xr:uid="{00000000-0005-0000-0000-0000E7030000}"/>
    <cellStyle name="Comma 2 2 6" xfId="1250" xr:uid="{00000000-0005-0000-0000-0000E8030000}"/>
    <cellStyle name="Comma 2 2 6 2" xfId="1252" xr:uid="{00000000-0005-0000-0000-0000E9030000}"/>
    <cellStyle name="Comma 2 2 6 3" xfId="1254" xr:uid="{00000000-0005-0000-0000-0000EA030000}"/>
    <cellStyle name="Comma 2 2 7" xfId="548" xr:uid="{00000000-0005-0000-0000-0000EB030000}"/>
    <cellStyle name="Comma 2 2 8" xfId="1255" xr:uid="{00000000-0005-0000-0000-0000EC030000}"/>
    <cellStyle name="Comma 2 2 8 2" xfId="2218" xr:uid="{00000000-0005-0000-0000-0000ED030000}"/>
    <cellStyle name="Comma 2 2 9" xfId="1067" xr:uid="{00000000-0005-0000-0000-0000EE030000}"/>
    <cellStyle name="Comma 2 3" xfId="1256" xr:uid="{00000000-0005-0000-0000-0000EF030000}"/>
    <cellStyle name="Comma 2 3 2" xfId="392" xr:uid="{00000000-0005-0000-0000-0000F0030000}"/>
    <cellStyle name="Comma 2 3 3" xfId="1258" xr:uid="{00000000-0005-0000-0000-0000F1030000}"/>
    <cellStyle name="Comma 2 3 4" xfId="1260" xr:uid="{00000000-0005-0000-0000-0000F2030000}"/>
    <cellStyle name="Comma 2 3 5" xfId="570" xr:uid="{00000000-0005-0000-0000-0000F3030000}"/>
    <cellStyle name="Comma 2 3 6" xfId="1191" xr:uid="{00000000-0005-0000-0000-0000F4030000}"/>
    <cellStyle name="Comma 2 4" xfId="1261" xr:uid="{00000000-0005-0000-0000-0000F5030000}"/>
    <cellStyle name="Comma 2 4 2" xfId="1263" xr:uid="{00000000-0005-0000-0000-0000F6030000}"/>
    <cellStyle name="Comma 2 4 3" xfId="1264" xr:uid="{00000000-0005-0000-0000-0000F7030000}"/>
    <cellStyle name="Comma 2 5" xfId="890" xr:uid="{00000000-0005-0000-0000-0000F8030000}"/>
    <cellStyle name="Comma 2 5 2" xfId="1266" xr:uid="{00000000-0005-0000-0000-0000F9030000}"/>
    <cellStyle name="Comma 2 5 3" xfId="1268" xr:uid="{00000000-0005-0000-0000-0000FA030000}"/>
    <cellStyle name="Comma 2 6" xfId="1269" xr:uid="{00000000-0005-0000-0000-0000FB030000}"/>
    <cellStyle name="Comma 2 6 2" xfId="151" xr:uid="{00000000-0005-0000-0000-0000FC030000}"/>
    <cellStyle name="Comma 2 6 3" xfId="154" xr:uid="{00000000-0005-0000-0000-0000FD030000}"/>
    <cellStyle name="Comma 2 7" xfId="285" xr:uid="{00000000-0005-0000-0000-0000FE030000}"/>
    <cellStyle name="Comma 2 7 2" xfId="1271" xr:uid="{00000000-0005-0000-0000-0000FF030000}"/>
    <cellStyle name="Comma 2 8" xfId="1272" xr:uid="{00000000-0005-0000-0000-000000040000}"/>
    <cellStyle name="Comma 2 8 2" xfId="496" xr:uid="{00000000-0005-0000-0000-000001040000}"/>
    <cellStyle name="Comma 2 9" xfId="1273" xr:uid="{00000000-0005-0000-0000-000002040000}"/>
    <cellStyle name="Comma 2_BoQ rex hotel (door; accessories; furnishings)" xfId="1274" xr:uid="{00000000-0005-0000-0000-000003040000}"/>
    <cellStyle name="Comma 20" xfId="1224" xr:uid="{00000000-0005-0000-0000-000004040000}"/>
    <cellStyle name="Comma 21" xfId="1227" xr:uid="{00000000-0005-0000-0000-000005040000}"/>
    <cellStyle name="Comma 22" xfId="1232" xr:uid="{00000000-0005-0000-0000-000006040000}"/>
    <cellStyle name="Comma 23" xfId="322" xr:uid="{00000000-0005-0000-0000-000007040000}"/>
    <cellStyle name="Comma 24" xfId="1236" xr:uid="{00000000-0005-0000-0000-000008040000}"/>
    <cellStyle name="Comma 25" xfId="835" xr:uid="{00000000-0005-0000-0000-000009040000}"/>
    <cellStyle name="Comma 26" xfId="1275" xr:uid="{00000000-0005-0000-0000-00000A040000}"/>
    <cellStyle name="Comma 26 2" xfId="701" xr:uid="{00000000-0005-0000-0000-00000B040000}"/>
    <cellStyle name="Comma 27" xfId="1276" xr:uid="{00000000-0005-0000-0000-00000C040000}"/>
    <cellStyle name="Comma 28" xfId="1277" xr:uid="{00000000-0005-0000-0000-00000D040000}"/>
    <cellStyle name="Comma 29" xfId="1278" xr:uid="{00000000-0005-0000-0000-00000E040000}"/>
    <cellStyle name="Comma 3" xfId="916" xr:uid="{00000000-0005-0000-0000-00000F040000}"/>
    <cellStyle name="Comma 3 2" xfId="380" xr:uid="{00000000-0005-0000-0000-000010040000}"/>
    <cellStyle name="Comma 3 2 2" xfId="1279" xr:uid="{00000000-0005-0000-0000-000011040000}"/>
    <cellStyle name="Comma 3 2 3" xfId="1280" xr:uid="{00000000-0005-0000-0000-000012040000}"/>
    <cellStyle name="Comma 3 3" xfId="598" xr:uid="{00000000-0005-0000-0000-000013040000}"/>
    <cellStyle name="Comma 3 4" xfId="1281" xr:uid="{00000000-0005-0000-0000-000014040000}"/>
    <cellStyle name="Comma 3 5" xfId="1282" xr:uid="{00000000-0005-0000-0000-000015040000}"/>
    <cellStyle name="Comma 3 6" xfId="1283" xr:uid="{00000000-0005-0000-0000-000016040000}"/>
    <cellStyle name="Comma 3 6 2" xfId="1284" xr:uid="{00000000-0005-0000-0000-000017040000}"/>
    <cellStyle name="Comma 3 6 3" xfId="1285" xr:uid="{00000000-0005-0000-0000-000018040000}"/>
    <cellStyle name="Comma 3 6 4" xfId="1287" xr:uid="{00000000-0005-0000-0000-000019040000}"/>
    <cellStyle name="Comma 3 6 5" xfId="1288" xr:uid="{00000000-0005-0000-0000-00001A040000}"/>
    <cellStyle name="Comma 3 6 6" xfId="1289" xr:uid="{00000000-0005-0000-0000-00001B040000}"/>
    <cellStyle name="Comma 3 7" xfId="1290" xr:uid="{00000000-0005-0000-0000-00001C040000}"/>
    <cellStyle name="Comma 3 8" xfId="1291" xr:uid="{00000000-0005-0000-0000-00001D040000}"/>
    <cellStyle name="Comma 4" xfId="1292" xr:uid="{00000000-0005-0000-0000-00001E040000}"/>
    <cellStyle name="Comma 4 2" xfId="1293" xr:uid="{00000000-0005-0000-0000-00001F040000}"/>
    <cellStyle name="Comma 4 2 2" xfId="1296" xr:uid="{00000000-0005-0000-0000-000020040000}"/>
    <cellStyle name="Comma 4 3" xfId="1297" xr:uid="{00000000-0005-0000-0000-000021040000}"/>
    <cellStyle name="Comma 4 4" xfId="1298" xr:uid="{00000000-0005-0000-0000-000022040000}"/>
    <cellStyle name="Comma 4 5" xfId="990" xr:uid="{00000000-0005-0000-0000-000023040000}"/>
    <cellStyle name="Comma 4 6" xfId="1299" xr:uid="{00000000-0005-0000-0000-000024040000}"/>
    <cellStyle name="Comma 5" xfId="1301" xr:uid="{00000000-0005-0000-0000-000025040000}"/>
    <cellStyle name="Comma 5 2" xfId="1303" xr:uid="{00000000-0005-0000-0000-000026040000}"/>
    <cellStyle name="Comma 5 2 2" xfId="37" xr:uid="{00000000-0005-0000-0000-000027040000}"/>
    <cellStyle name="Comma 5 2 3" xfId="30" xr:uid="{00000000-0005-0000-0000-000028040000}"/>
    <cellStyle name="Comma 5 3" xfId="1305" xr:uid="{00000000-0005-0000-0000-000029040000}"/>
    <cellStyle name="Comma 5 4" xfId="975" xr:uid="{00000000-0005-0000-0000-00002A040000}"/>
    <cellStyle name="Comma 5 5" xfId="524" xr:uid="{00000000-0005-0000-0000-00002B040000}"/>
    <cellStyle name="Comma 6" xfId="1306" xr:uid="{00000000-0005-0000-0000-00002C040000}"/>
    <cellStyle name="Comma 6 2" xfId="1307" xr:uid="{00000000-0005-0000-0000-00002D040000}"/>
    <cellStyle name="Comma 6 2 2" xfId="1308" xr:uid="{00000000-0005-0000-0000-00002E040000}"/>
    <cellStyle name="Comma 6 3" xfId="1309" xr:uid="{00000000-0005-0000-0000-00002F040000}"/>
    <cellStyle name="Comma 6 4" xfId="1310" xr:uid="{00000000-0005-0000-0000-000030040000}"/>
    <cellStyle name="Comma 6 5" xfId="1311" xr:uid="{00000000-0005-0000-0000-000031040000}"/>
    <cellStyle name="Comma 7" xfId="1312" xr:uid="{00000000-0005-0000-0000-000032040000}"/>
    <cellStyle name="Comma 7 2" xfId="1313" xr:uid="{00000000-0005-0000-0000-000033040000}"/>
    <cellStyle name="Comma 7 2 2" xfId="1314" xr:uid="{00000000-0005-0000-0000-000034040000}"/>
    <cellStyle name="Comma 7 2 2 2" xfId="1315" xr:uid="{00000000-0005-0000-0000-000035040000}"/>
    <cellStyle name="Comma 7 2 2 3" xfId="1316" xr:uid="{00000000-0005-0000-0000-000036040000}"/>
    <cellStyle name="Comma 7 2 3" xfId="1317" xr:uid="{00000000-0005-0000-0000-000037040000}"/>
    <cellStyle name="Comma 7 3" xfId="1318" xr:uid="{00000000-0005-0000-0000-000038040000}"/>
    <cellStyle name="Comma 7 3 2" xfId="1321" xr:uid="{00000000-0005-0000-0000-000039040000}"/>
    <cellStyle name="Comma 7 4" xfId="1322" xr:uid="{00000000-0005-0000-0000-00003A040000}"/>
    <cellStyle name="Comma 7 4 2" xfId="1323" xr:uid="{00000000-0005-0000-0000-00003B040000}"/>
    <cellStyle name="Comma 7 5" xfId="1324" xr:uid="{00000000-0005-0000-0000-00003C040000}"/>
    <cellStyle name="Comma 7 6" xfId="1325" xr:uid="{00000000-0005-0000-0000-00003D040000}"/>
    <cellStyle name="Comma 7 7" xfId="1326" xr:uid="{00000000-0005-0000-0000-00003E040000}"/>
    <cellStyle name="Comma 8" xfId="1328" xr:uid="{00000000-0005-0000-0000-00003F040000}"/>
    <cellStyle name="Comma 8 2" xfId="1329" xr:uid="{00000000-0005-0000-0000-000040040000}"/>
    <cellStyle name="Comma 8 3" xfId="1330" xr:uid="{00000000-0005-0000-0000-000041040000}"/>
    <cellStyle name="Comma 8 3 2" xfId="1331" xr:uid="{00000000-0005-0000-0000-000042040000}"/>
    <cellStyle name="Comma 8 4" xfId="1332" xr:uid="{00000000-0005-0000-0000-000043040000}"/>
    <cellStyle name="Comma 83" xfId="627" xr:uid="{00000000-0005-0000-0000-000044040000}"/>
    <cellStyle name="Comma 9" xfId="1334" xr:uid="{00000000-0005-0000-0000-000045040000}"/>
    <cellStyle name="Comma 9 2" xfId="1335" xr:uid="{00000000-0005-0000-0000-000046040000}"/>
    <cellStyle name="Comma 9 2 2" xfId="451" xr:uid="{00000000-0005-0000-0000-000047040000}"/>
    <cellStyle name="Comma 9 3" xfId="1336" xr:uid="{00000000-0005-0000-0000-000048040000}"/>
    <cellStyle name="Comma 9 4" xfId="247" xr:uid="{00000000-0005-0000-0000-000049040000}"/>
    <cellStyle name="comma zerodec" xfId="903" xr:uid="{00000000-0005-0000-0000-00004A040000}"/>
    <cellStyle name="comma zerodec 2" xfId="1337" xr:uid="{00000000-0005-0000-0000-00004B040000}"/>
    <cellStyle name="Comma_Cai Chi Tiet 2010" xfId="1338" xr:uid="{00000000-0005-0000-0000-00004C040000}"/>
    <cellStyle name="Comma0" xfId="1339" xr:uid="{00000000-0005-0000-0000-00004D040000}"/>
    <cellStyle name="Comma0 2" xfId="130" xr:uid="{00000000-0005-0000-0000-00004E040000}"/>
    <cellStyle name="Comma0 3" xfId="136" xr:uid="{00000000-0005-0000-0000-00004F040000}"/>
    <cellStyle name="Copied" xfId="1340" xr:uid="{00000000-0005-0000-0000-000050040000}"/>
    <cellStyle name="Curråncy [0]_FCST_RESULTS" xfId="59" xr:uid="{00000000-0005-0000-0000-000051040000}"/>
    <cellStyle name="Currency [0]b" xfId="1341" xr:uid="{00000000-0005-0000-0000-000052040000}"/>
    <cellStyle name="Currency [0]ßmud plant bolted_RESULTS" xfId="1342" xr:uid="{00000000-0005-0000-0000-000053040000}"/>
    <cellStyle name="Currency [00]" xfId="1343" xr:uid="{00000000-0005-0000-0000-000054040000}"/>
    <cellStyle name="Currency 2" xfId="1346" xr:uid="{00000000-0005-0000-0000-000055040000}"/>
    <cellStyle name="Currency![0]_FCSt (2)" xfId="1347" xr:uid="{00000000-0005-0000-0000-000056040000}"/>
    <cellStyle name="currency(2)" xfId="1348" xr:uid="{00000000-0005-0000-0000-000057040000}"/>
    <cellStyle name="Currency0" xfId="1349" xr:uid="{00000000-0005-0000-0000-000058040000}"/>
    <cellStyle name="Currency0 2" xfId="1350" xr:uid="{00000000-0005-0000-0000-000059040000}"/>
    <cellStyle name="Currency0 3" xfId="1351" xr:uid="{00000000-0005-0000-0000-00005A040000}"/>
    <cellStyle name="Currency1" xfId="1353" xr:uid="{00000000-0005-0000-0000-00005B040000}"/>
    <cellStyle name="Currency1 2" xfId="255" xr:uid="{00000000-0005-0000-0000-00005C040000}"/>
    <cellStyle name="Check Cell 2" xfId="1157" xr:uid="{00000000-0005-0000-0000-000096030000}"/>
    <cellStyle name="Check Cell 3" xfId="1158" xr:uid="{00000000-0005-0000-0000-000097030000}"/>
    <cellStyle name="Chi phÝ kh¸c_Book1" xfId="1160" xr:uid="{00000000-0005-0000-0000-000098030000}"/>
    <cellStyle name="CHUONG" xfId="204" xr:uid="{00000000-0005-0000-0000-000099030000}"/>
    <cellStyle name="Date" xfId="349" xr:uid="{00000000-0005-0000-0000-00005D040000}"/>
    <cellStyle name="Date 2" xfId="945" xr:uid="{00000000-0005-0000-0000-00005E040000}"/>
    <cellStyle name="Date 3" xfId="1116" xr:uid="{00000000-0005-0000-0000-00005F040000}"/>
    <cellStyle name="Date Short" xfId="1020" xr:uid="{00000000-0005-0000-0000-000060040000}"/>
    <cellStyle name="Dấu phẩy" xfId="5" builtinId="3"/>
    <cellStyle name="Dezimal [0]_Compiling Utility Macros" xfId="1355" xr:uid="{00000000-0005-0000-0000-000061040000}"/>
    <cellStyle name="Dezimal_Compiling Utility Macros" xfId="1356" xr:uid="{00000000-0005-0000-0000-000062040000}"/>
    <cellStyle name="Dollar (zero dec)" xfId="1044" xr:uid="{00000000-0005-0000-0000-000063040000}"/>
    <cellStyle name="Dollar (zero dec) 2" xfId="1357" xr:uid="{00000000-0005-0000-0000-000064040000}"/>
    <cellStyle name="DuToanBXD" xfId="1360" xr:uid="{00000000-0005-0000-0000-000065040000}"/>
    <cellStyle name="Dziesi?tny [0]_Invoices2001Slovakia" xfId="32" xr:uid="{00000000-0005-0000-0000-000066040000}"/>
    <cellStyle name="Dziesi?tny_Invoices2001Slovakia" xfId="1361" xr:uid="{00000000-0005-0000-0000-000067040000}"/>
    <cellStyle name="Dziesietny [0]_Invoices2001Slovakia" xfId="1362" xr:uid="{00000000-0005-0000-0000-000068040000}"/>
    <cellStyle name="Dziesiętny [0]_Invoices2001Slovakia" xfId="1364" xr:uid="{00000000-0005-0000-0000-000069040000}"/>
    <cellStyle name="Dziesietny [0]_Invoices2001Slovakia 10" xfId="1365" xr:uid="{00000000-0005-0000-0000-00006A040000}"/>
    <cellStyle name="Dziesiętny [0]_Invoices2001Slovakia 10" xfId="1366" xr:uid="{00000000-0005-0000-0000-00006B040000}"/>
    <cellStyle name="Dziesietny [0]_Invoices2001Slovakia 11" xfId="676" xr:uid="{00000000-0005-0000-0000-00006C040000}"/>
    <cellStyle name="Dziesiętny [0]_Invoices2001Slovakia 11" xfId="1367" xr:uid="{00000000-0005-0000-0000-00006D040000}"/>
    <cellStyle name="Dziesietny [0]_Invoices2001Slovakia 12" xfId="1368" xr:uid="{00000000-0005-0000-0000-00006E040000}"/>
    <cellStyle name="Dziesiętny [0]_Invoices2001Slovakia 12" xfId="1369" xr:uid="{00000000-0005-0000-0000-00006F040000}"/>
    <cellStyle name="Dziesietny [0]_Invoices2001Slovakia 13" xfId="1371" xr:uid="{00000000-0005-0000-0000-000070040000}"/>
    <cellStyle name="Dziesiętny [0]_Invoices2001Slovakia 13" xfId="1372" xr:uid="{00000000-0005-0000-0000-000071040000}"/>
    <cellStyle name="Dziesietny [0]_Invoices2001Slovakia 14" xfId="1373" xr:uid="{00000000-0005-0000-0000-000072040000}"/>
    <cellStyle name="Dziesiętny [0]_Invoices2001Slovakia 14" xfId="1374" xr:uid="{00000000-0005-0000-0000-000073040000}"/>
    <cellStyle name="Dziesietny [0]_Invoices2001Slovakia 15" xfId="1376" xr:uid="{00000000-0005-0000-0000-000074040000}"/>
    <cellStyle name="Dziesiętny [0]_Invoices2001Slovakia 15" xfId="1378" xr:uid="{00000000-0005-0000-0000-000075040000}"/>
    <cellStyle name="Dziesietny [0]_Invoices2001Slovakia 16" xfId="1380" xr:uid="{00000000-0005-0000-0000-000076040000}"/>
    <cellStyle name="Dziesiętny [0]_Invoices2001Slovakia 16" xfId="1382" xr:uid="{00000000-0005-0000-0000-000077040000}"/>
    <cellStyle name="Dziesietny [0]_Invoices2001Slovakia 17" xfId="1384" xr:uid="{00000000-0005-0000-0000-000078040000}"/>
    <cellStyle name="Dziesiętny [0]_Invoices2001Slovakia 17" xfId="1386" xr:uid="{00000000-0005-0000-0000-000079040000}"/>
    <cellStyle name="Dziesietny [0]_Invoices2001Slovakia 18" xfId="1388" xr:uid="{00000000-0005-0000-0000-00007A040000}"/>
    <cellStyle name="Dziesiętny [0]_Invoices2001Slovakia 18" xfId="1390" xr:uid="{00000000-0005-0000-0000-00007B040000}"/>
    <cellStyle name="Dziesietny [0]_Invoices2001Slovakia 19" xfId="1392" xr:uid="{00000000-0005-0000-0000-00007C040000}"/>
    <cellStyle name="Dziesiętny [0]_Invoices2001Slovakia 19" xfId="1394" xr:uid="{00000000-0005-0000-0000-00007D040000}"/>
    <cellStyle name="Dziesietny [0]_Invoices2001Slovakia 2" xfId="1395" xr:uid="{00000000-0005-0000-0000-00007E040000}"/>
    <cellStyle name="Dziesiętny [0]_Invoices2001Slovakia 2" xfId="1396" xr:uid="{00000000-0005-0000-0000-00007F040000}"/>
    <cellStyle name="Dziesietny [0]_Invoices2001Slovakia 20" xfId="1375" xr:uid="{00000000-0005-0000-0000-000080040000}"/>
    <cellStyle name="Dziesiętny [0]_Invoices2001Slovakia 20" xfId="1377" xr:uid="{00000000-0005-0000-0000-000081040000}"/>
    <cellStyle name="Dziesietny [0]_Invoices2001Slovakia 21" xfId="1379" xr:uid="{00000000-0005-0000-0000-000082040000}"/>
    <cellStyle name="Dziesiętny [0]_Invoices2001Slovakia 21" xfId="1381" xr:uid="{00000000-0005-0000-0000-000083040000}"/>
    <cellStyle name="Dziesietny [0]_Invoices2001Slovakia 22" xfId="1383" xr:uid="{00000000-0005-0000-0000-000084040000}"/>
    <cellStyle name="Dziesiętny [0]_Invoices2001Slovakia 22" xfId="1385" xr:uid="{00000000-0005-0000-0000-000085040000}"/>
    <cellStyle name="Dziesietny [0]_Invoices2001Slovakia 23" xfId="1387" xr:uid="{00000000-0005-0000-0000-000086040000}"/>
    <cellStyle name="Dziesiętny [0]_Invoices2001Slovakia 23" xfId="1389" xr:uid="{00000000-0005-0000-0000-000087040000}"/>
    <cellStyle name="Dziesietny [0]_Invoices2001Slovakia 24" xfId="1391" xr:uid="{00000000-0005-0000-0000-000088040000}"/>
    <cellStyle name="Dziesiętny [0]_Invoices2001Slovakia 24" xfId="1393" xr:uid="{00000000-0005-0000-0000-000089040000}"/>
    <cellStyle name="Dziesietny [0]_Invoices2001Slovakia 25" xfId="1398" xr:uid="{00000000-0005-0000-0000-00008A040000}"/>
    <cellStyle name="Dziesiętny [0]_Invoices2001Slovakia 25" xfId="1400" xr:uid="{00000000-0005-0000-0000-00008B040000}"/>
    <cellStyle name="Dziesietny [0]_Invoices2001Slovakia 26" xfId="1402" xr:uid="{00000000-0005-0000-0000-00008C040000}"/>
    <cellStyle name="Dziesiętny [0]_Invoices2001Slovakia 26" xfId="1404" xr:uid="{00000000-0005-0000-0000-00008D040000}"/>
    <cellStyle name="Dziesietny [0]_Invoices2001Slovakia 27" xfId="1406" xr:uid="{00000000-0005-0000-0000-00008E040000}"/>
    <cellStyle name="Dziesiętny [0]_Invoices2001Slovakia 27" xfId="1408" xr:uid="{00000000-0005-0000-0000-00008F040000}"/>
    <cellStyle name="Dziesietny [0]_Invoices2001Slovakia 28" xfId="1410" xr:uid="{00000000-0005-0000-0000-000090040000}"/>
    <cellStyle name="Dziesiętny [0]_Invoices2001Slovakia 28" xfId="1412" xr:uid="{00000000-0005-0000-0000-000091040000}"/>
    <cellStyle name="Dziesietny [0]_Invoices2001Slovakia 29" xfId="1414" xr:uid="{00000000-0005-0000-0000-000092040000}"/>
    <cellStyle name="Dziesiętny [0]_Invoices2001Slovakia 29" xfId="646" xr:uid="{00000000-0005-0000-0000-000093040000}"/>
    <cellStyle name="Dziesietny [0]_Invoices2001Slovakia 3" xfId="1415" xr:uid="{00000000-0005-0000-0000-000094040000}"/>
    <cellStyle name="Dziesiętny [0]_Invoices2001Slovakia 3" xfId="67" xr:uid="{00000000-0005-0000-0000-000095040000}"/>
    <cellStyle name="Dziesietny [0]_Invoices2001Slovakia 30" xfId="1397" xr:uid="{00000000-0005-0000-0000-000096040000}"/>
    <cellStyle name="Dziesiętny [0]_Invoices2001Slovakia 30" xfId="1399" xr:uid="{00000000-0005-0000-0000-000097040000}"/>
    <cellStyle name="Dziesietny [0]_Invoices2001Slovakia 31" xfId="1401" xr:uid="{00000000-0005-0000-0000-000098040000}"/>
    <cellStyle name="Dziesiętny [0]_Invoices2001Slovakia 31" xfId="1403" xr:uid="{00000000-0005-0000-0000-000099040000}"/>
    <cellStyle name="Dziesietny [0]_Invoices2001Slovakia 32" xfId="1405" xr:uid="{00000000-0005-0000-0000-00009A040000}"/>
    <cellStyle name="Dziesiętny [0]_Invoices2001Slovakia 32" xfId="1407" xr:uid="{00000000-0005-0000-0000-00009B040000}"/>
    <cellStyle name="Dziesietny [0]_Invoices2001Slovakia 33" xfId="1409" xr:uid="{00000000-0005-0000-0000-00009C040000}"/>
    <cellStyle name="Dziesiętny [0]_Invoices2001Slovakia 33" xfId="1411" xr:uid="{00000000-0005-0000-0000-00009D040000}"/>
    <cellStyle name="Dziesietny [0]_Invoices2001Slovakia 34" xfId="1413" xr:uid="{00000000-0005-0000-0000-00009E040000}"/>
    <cellStyle name="Dziesiętny [0]_Invoices2001Slovakia 34" xfId="645" xr:uid="{00000000-0005-0000-0000-00009F040000}"/>
    <cellStyle name="Dziesietny [0]_Invoices2001Slovakia 35" xfId="239" xr:uid="{00000000-0005-0000-0000-0000A0040000}"/>
    <cellStyle name="Dziesiętny [0]_Invoices2001Slovakia 35" xfId="1417" xr:uid="{00000000-0005-0000-0000-0000A1040000}"/>
    <cellStyle name="Dziesietny [0]_Invoices2001Slovakia 36" xfId="1419" xr:uid="{00000000-0005-0000-0000-0000A2040000}"/>
    <cellStyle name="Dziesiętny [0]_Invoices2001Slovakia 36" xfId="1421" xr:uid="{00000000-0005-0000-0000-0000A3040000}"/>
    <cellStyle name="Dziesietny [0]_Invoices2001Slovakia 37" xfId="1423" xr:uid="{00000000-0005-0000-0000-0000A4040000}"/>
    <cellStyle name="Dziesiętny [0]_Invoices2001Slovakia 37" xfId="1425" xr:uid="{00000000-0005-0000-0000-0000A5040000}"/>
    <cellStyle name="Dziesietny [0]_Invoices2001Slovakia 38" xfId="1427" xr:uid="{00000000-0005-0000-0000-0000A6040000}"/>
    <cellStyle name="Dziesiętny [0]_Invoices2001Slovakia 38" xfId="1429" xr:uid="{00000000-0005-0000-0000-0000A7040000}"/>
    <cellStyle name="Dziesietny [0]_Invoices2001Slovakia 39" xfId="794" xr:uid="{00000000-0005-0000-0000-0000A8040000}"/>
    <cellStyle name="Dziesiętny [0]_Invoices2001Slovakia 39" xfId="1431" xr:uid="{00000000-0005-0000-0000-0000A9040000}"/>
    <cellStyle name="Dziesietny [0]_Invoices2001Slovakia 4" xfId="1432" xr:uid="{00000000-0005-0000-0000-0000AA040000}"/>
    <cellStyle name="Dziesiętny [0]_Invoices2001Slovakia 4" xfId="1433" xr:uid="{00000000-0005-0000-0000-0000AB040000}"/>
    <cellStyle name="Dziesietny [0]_Invoices2001Slovakia 40" xfId="238" xr:uid="{00000000-0005-0000-0000-0000AC040000}"/>
    <cellStyle name="Dziesiętny [0]_Invoices2001Slovakia 40" xfId="1416" xr:uid="{00000000-0005-0000-0000-0000AD040000}"/>
    <cellStyle name="Dziesietny [0]_Invoices2001Slovakia 41" xfId="1418" xr:uid="{00000000-0005-0000-0000-0000AE040000}"/>
    <cellStyle name="Dziesiętny [0]_Invoices2001Slovakia 41" xfId="1420" xr:uid="{00000000-0005-0000-0000-0000AF040000}"/>
    <cellStyle name="Dziesietny [0]_Invoices2001Slovakia 42" xfId="1422" xr:uid="{00000000-0005-0000-0000-0000B0040000}"/>
    <cellStyle name="Dziesiętny [0]_Invoices2001Slovakia 42" xfId="1424" xr:uid="{00000000-0005-0000-0000-0000B1040000}"/>
    <cellStyle name="Dziesietny [0]_Invoices2001Slovakia 43" xfId="1426" xr:uid="{00000000-0005-0000-0000-0000B2040000}"/>
    <cellStyle name="Dziesiętny [0]_Invoices2001Slovakia 43" xfId="1428" xr:uid="{00000000-0005-0000-0000-0000B3040000}"/>
    <cellStyle name="Dziesietny [0]_Invoices2001Slovakia 44" xfId="793" xr:uid="{00000000-0005-0000-0000-0000B4040000}"/>
    <cellStyle name="Dziesiętny [0]_Invoices2001Slovakia 44" xfId="1430" xr:uid="{00000000-0005-0000-0000-0000B5040000}"/>
    <cellStyle name="Dziesietny [0]_Invoices2001Slovakia 45" xfId="1295" xr:uid="{00000000-0005-0000-0000-0000B6040000}"/>
    <cellStyle name="Dziesiętny [0]_Invoices2001Slovakia 45" xfId="1435" xr:uid="{00000000-0005-0000-0000-0000B7040000}"/>
    <cellStyle name="Dziesietny [0]_Invoices2001Slovakia 46" xfId="1437" xr:uid="{00000000-0005-0000-0000-0000B8040000}"/>
    <cellStyle name="Dziesiętny [0]_Invoices2001Slovakia 46" xfId="1438" xr:uid="{00000000-0005-0000-0000-0000B9040000}"/>
    <cellStyle name="Dziesietny [0]_Invoices2001Slovakia 47" xfId="1439" xr:uid="{00000000-0005-0000-0000-0000BA040000}"/>
    <cellStyle name="Dziesiętny [0]_Invoices2001Slovakia 47" xfId="816" xr:uid="{00000000-0005-0000-0000-0000BB040000}"/>
    <cellStyle name="Dziesietny [0]_Invoices2001Slovakia 48" xfId="1440" xr:uid="{00000000-0005-0000-0000-0000BC040000}"/>
    <cellStyle name="Dziesiętny [0]_Invoices2001Slovakia 48" xfId="1441" xr:uid="{00000000-0005-0000-0000-0000BD040000}"/>
    <cellStyle name="Dziesietny [0]_Invoices2001Slovakia 49" xfId="1442" xr:uid="{00000000-0005-0000-0000-0000BE040000}"/>
    <cellStyle name="Dziesiętny [0]_Invoices2001Slovakia 49" xfId="983" xr:uid="{00000000-0005-0000-0000-0000BF040000}"/>
    <cellStyle name="Dziesietny [0]_Invoices2001Slovakia 5" xfId="636" xr:uid="{00000000-0005-0000-0000-0000C0040000}"/>
    <cellStyle name="Dziesiętny [0]_Invoices2001Slovakia 5" xfId="1443" xr:uid="{00000000-0005-0000-0000-0000C1040000}"/>
    <cellStyle name="Dziesietny [0]_Invoices2001Slovakia 50" xfId="1294" xr:uid="{00000000-0005-0000-0000-0000C2040000}"/>
    <cellStyle name="Dziesiętny [0]_Invoices2001Slovakia 50" xfId="1434" xr:uid="{00000000-0005-0000-0000-0000C3040000}"/>
    <cellStyle name="Dziesietny [0]_Invoices2001Slovakia 6" xfId="1445" xr:uid="{00000000-0005-0000-0000-0000C4040000}"/>
    <cellStyle name="Dziesiętny [0]_Invoices2001Slovakia 6" xfId="1159" xr:uid="{00000000-0005-0000-0000-0000C5040000}"/>
    <cellStyle name="Dziesietny [0]_Invoices2001Slovakia 7" xfId="1446" xr:uid="{00000000-0005-0000-0000-0000C6040000}"/>
    <cellStyle name="Dziesiętny [0]_Invoices2001Slovakia 7" xfId="1448" xr:uid="{00000000-0005-0000-0000-0000C7040000}"/>
    <cellStyle name="Dziesietny [0]_Invoices2001Slovakia 8" xfId="1449" xr:uid="{00000000-0005-0000-0000-0000C8040000}"/>
    <cellStyle name="Dziesiętny [0]_Invoices2001Slovakia 8" xfId="1173" xr:uid="{00000000-0005-0000-0000-0000C9040000}"/>
    <cellStyle name="Dziesietny [0]_Invoices2001Slovakia 9" xfId="1450" xr:uid="{00000000-0005-0000-0000-0000CA040000}"/>
    <cellStyle name="Dziesiętny [0]_Invoices2001Slovakia 9" xfId="1175" xr:uid="{00000000-0005-0000-0000-0000CB040000}"/>
    <cellStyle name="Dziesietny [0]_Invoices2001Slovakia_Book1" xfId="1451" xr:uid="{00000000-0005-0000-0000-0000CC040000}"/>
    <cellStyle name="Dziesiętny [0]_Invoices2001Slovakia_Book1" xfId="1267" xr:uid="{00000000-0005-0000-0000-0000CD040000}"/>
    <cellStyle name="Dziesietny [0]_Invoices2001Slovakia_Book1_Tong hop Cac tuyen(9-1-06)" xfId="1453" xr:uid="{00000000-0005-0000-0000-0000CE040000}"/>
    <cellStyle name="Dziesiętny [0]_Invoices2001Slovakia_Book1_Tong hop Cac tuyen(9-1-06)" xfId="1454" xr:uid="{00000000-0005-0000-0000-0000CF040000}"/>
    <cellStyle name="Dziesietny [0]_Invoices2001Slovakia_KL K.C mat duong" xfId="1455" xr:uid="{00000000-0005-0000-0000-0000D0040000}"/>
    <cellStyle name="Dziesiętny [0]_Invoices2001Slovakia_Nhalamviec VTC(25-1-05)" xfId="1457" xr:uid="{00000000-0005-0000-0000-0000D1040000}"/>
    <cellStyle name="Dziesietny [0]_Invoices2001Slovakia_TDT KHANH HOA" xfId="821" xr:uid="{00000000-0005-0000-0000-0000D2040000}"/>
    <cellStyle name="Dziesiętny [0]_Invoices2001Slovakia_TDT KHANH HOA" xfId="1458" xr:uid="{00000000-0005-0000-0000-0000D3040000}"/>
    <cellStyle name="Dziesietny [0]_Invoices2001Slovakia_TDT KHANH HOA_Tong hop Cac tuyen(9-1-06)" xfId="1459" xr:uid="{00000000-0005-0000-0000-0000D4040000}"/>
    <cellStyle name="Dziesiętny [0]_Invoices2001Slovakia_TDT KHANH HOA_Tong hop Cac tuyen(9-1-06)" xfId="1461" xr:uid="{00000000-0005-0000-0000-0000D5040000}"/>
    <cellStyle name="Dziesietny [0]_Invoices2001Slovakia_TDT quangngai" xfId="1462" xr:uid="{00000000-0005-0000-0000-0000D6040000}"/>
    <cellStyle name="Dziesiętny [0]_Invoices2001Slovakia_TDT quangngai" xfId="1463" xr:uid="{00000000-0005-0000-0000-0000D7040000}"/>
    <cellStyle name="Dziesietny [0]_Invoices2001Slovakia_Tong hop Cac tuyen(9-1-06)" xfId="1465" xr:uid="{00000000-0005-0000-0000-0000D8040000}"/>
    <cellStyle name="Dziesietny_Invoices2001Slovakia" xfId="1467" xr:uid="{00000000-0005-0000-0000-0000D9040000}"/>
    <cellStyle name="Dziesiętny_Invoices2001Slovakia" xfId="1468" xr:uid="{00000000-0005-0000-0000-0000DA040000}"/>
    <cellStyle name="Dziesietny_Invoices2001Slovakia 10" xfId="1251" xr:uid="{00000000-0005-0000-0000-0000DB040000}"/>
    <cellStyle name="Dziesiętny_Invoices2001Slovakia 10" xfId="1469" xr:uid="{00000000-0005-0000-0000-0000DC040000}"/>
    <cellStyle name="Dziesietny_Invoices2001Slovakia 11" xfId="1253" xr:uid="{00000000-0005-0000-0000-0000DD040000}"/>
    <cellStyle name="Dziesiętny_Invoices2001Slovakia 11" xfId="1472" xr:uid="{00000000-0005-0000-0000-0000DE040000}"/>
    <cellStyle name="Dziesietny_Invoices2001Slovakia 12" xfId="1473" xr:uid="{00000000-0005-0000-0000-0000DF040000}"/>
    <cellStyle name="Dziesiętny_Invoices2001Slovakia 12" xfId="1475" xr:uid="{00000000-0005-0000-0000-0000E0040000}"/>
    <cellStyle name="Dziesietny_Invoices2001Slovakia 13" xfId="1476" xr:uid="{00000000-0005-0000-0000-0000E1040000}"/>
    <cellStyle name="Dziesiętny_Invoices2001Slovakia 13" xfId="1478" xr:uid="{00000000-0005-0000-0000-0000E2040000}"/>
    <cellStyle name="Dziesietny_Invoices2001Slovakia 14" xfId="1479" xr:uid="{00000000-0005-0000-0000-0000E3040000}"/>
    <cellStyle name="Dziesiętny_Invoices2001Slovakia 14" xfId="1481" xr:uid="{00000000-0005-0000-0000-0000E4040000}"/>
    <cellStyle name="Dziesietny_Invoices2001Slovakia 15" xfId="1483" xr:uid="{00000000-0005-0000-0000-0000E5040000}"/>
    <cellStyle name="Dziesiętny_Invoices2001Slovakia 15" xfId="1485" xr:uid="{00000000-0005-0000-0000-0000E6040000}"/>
    <cellStyle name="Dziesietny_Invoices2001Slovakia 16" xfId="1487" xr:uid="{00000000-0005-0000-0000-0000E7040000}"/>
    <cellStyle name="Dziesiętny_Invoices2001Slovakia 16" xfId="1490" xr:uid="{00000000-0005-0000-0000-0000E8040000}"/>
    <cellStyle name="Dziesietny_Invoices2001Slovakia 17" xfId="1492" xr:uid="{00000000-0005-0000-0000-0000E9040000}"/>
    <cellStyle name="Dziesiętny_Invoices2001Slovakia 17" xfId="1219" xr:uid="{00000000-0005-0000-0000-0000EA040000}"/>
    <cellStyle name="Dziesietny_Invoices2001Slovakia 18" xfId="1494" xr:uid="{00000000-0005-0000-0000-0000EB040000}"/>
    <cellStyle name="Dziesiętny_Invoices2001Slovakia 18" xfId="1222" xr:uid="{00000000-0005-0000-0000-0000EC040000}"/>
    <cellStyle name="Dziesietny_Invoices2001Slovakia 19" xfId="1003" xr:uid="{00000000-0005-0000-0000-0000ED040000}"/>
    <cellStyle name="Dziesiętny_Invoices2001Slovakia 19" xfId="1496" xr:uid="{00000000-0005-0000-0000-0000EE040000}"/>
    <cellStyle name="Dziesietny_Invoices2001Slovakia 2" xfId="1499" xr:uid="{00000000-0005-0000-0000-0000EF040000}"/>
    <cellStyle name="Dziesiętny_Invoices2001Slovakia 2" xfId="1500" xr:uid="{00000000-0005-0000-0000-0000F0040000}"/>
    <cellStyle name="Dziesietny_Invoices2001Slovakia 20" xfId="1482" xr:uid="{00000000-0005-0000-0000-0000F1040000}"/>
    <cellStyle name="Dziesiętny_Invoices2001Slovakia 20" xfId="1484" xr:uid="{00000000-0005-0000-0000-0000F2040000}"/>
    <cellStyle name="Dziesietny_Invoices2001Slovakia 21" xfId="1486" xr:uid="{00000000-0005-0000-0000-0000F3040000}"/>
    <cellStyle name="Dziesiętny_Invoices2001Slovakia 21" xfId="1489" xr:uid="{00000000-0005-0000-0000-0000F4040000}"/>
    <cellStyle name="Dziesietny_Invoices2001Slovakia 22" xfId="1491" xr:uid="{00000000-0005-0000-0000-0000F5040000}"/>
    <cellStyle name="Dziesiętny_Invoices2001Slovakia 22" xfId="1218" xr:uid="{00000000-0005-0000-0000-0000F6040000}"/>
    <cellStyle name="Dziesietny_Invoices2001Slovakia 23" xfId="1493" xr:uid="{00000000-0005-0000-0000-0000F7040000}"/>
    <cellStyle name="Dziesiętny_Invoices2001Slovakia 23" xfId="1221" xr:uid="{00000000-0005-0000-0000-0000F8040000}"/>
    <cellStyle name="Dziesietny_Invoices2001Slovakia 24" xfId="1002" xr:uid="{00000000-0005-0000-0000-0000F9040000}"/>
    <cellStyle name="Dziesiętny_Invoices2001Slovakia 24" xfId="1495" xr:uid="{00000000-0005-0000-0000-0000FA040000}"/>
    <cellStyle name="Dziesietny_Invoices2001Slovakia 25" xfId="1502" xr:uid="{00000000-0005-0000-0000-0000FB040000}"/>
    <cellStyle name="Dziesiętny_Invoices2001Slovakia 25" xfId="877" xr:uid="{00000000-0005-0000-0000-0000FC040000}"/>
    <cellStyle name="Dziesietny_Invoices2001Slovakia 26" xfId="1505" xr:uid="{00000000-0005-0000-0000-0000FD040000}"/>
    <cellStyle name="Dziesiętny_Invoices2001Slovakia 26" xfId="1508" xr:uid="{00000000-0005-0000-0000-0000FE040000}"/>
    <cellStyle name="Dziesietny_Invoices2001Slovakia 27" xfId="1510" xr:uid="{00000000-0005-0000-0000-0000FF040000}"/>
    <cellStyle name="Dziesiętny_Invoices2001Slovakia 27" xfId="1101" xr:uid="{00000000-0005-0000-0000-000000050000}"/>
    <cellStyle name="Dziesietny_Invoices2001Slovakia 28" xfId="1512" xr:uid="{00000000-0005-0000-0000-000001050000}"/>
    <cellStyle name="Dziesiętny_Invoices2001Slovakia 28" xfId="1104" xr:uid="{00000000-0005-0000-0000-000002050000}"/>
    <cellStyle name="Dziesietny_Invoices2001Slovakia 29" xfId="1514" xr:uid="{00000000-0005-0000-0000-000003050000}"/>
    <cellStyle name="Dziesiętny_Invoices2001Slovakia 29" xfId="1516" xr:uid="{00000000-0005-0000-0000-000004050000}"/>
    <cellStyle name="Dziesietny_Invoices2001Slovakia 3" xfId="1520" xr:uid="{00000000-0005-0000-0000-000005050000}"/>
    <cellStyle name="Dziesiętny_Invoices2001Slovakia 3" xfId="1521" xr:uid="{00000000-0005-0000-0000-000006050000}"/>
    <cellStyle name="Dziesietny_Invoices2001Slovakia 30" xfId="1501" xr:uid="{00000000-0005-0000-0000-000007050000}"/>
    <cellStyle name="Dziesiętny_Invoices2001Slovakia 30" xfId="876" xr:uid="{00000000-0005-0000-0000-000008050000}"/>
    <cellStyle name="Dziesietny_Invoices2001Slovakia 31" xfId="1504" xr:uid="{00000000-0005-0000-0000-000009050000}"/>
    <cellStyle name="Dziesiętny_Invoices2001Slovakia 31" xfId="1507" xr:uid="{00000000-0005-0000-0000-00000A050000}"/>
    <cellStyle name="Dziesietny_Invoices2001Slovakia 32" xfId="1509" xr:uid="{00000000-0005-0000-0000-00000B050000}"/>
    <cellStyle name="Dziesiętny_Invoices2001Slovakia 32" xfId="1100" xr:uid="{00000000-0005-0000-0000-00000C050000}"/>
    <cellStyle name="Dziesietny_Invoices2001Slovakia 33" xfId="1511" xr:uid="{00000000-0005-0000-0000-00000D050000}"/>
    <cellStyle name="Dziesiętny_Invoices2001Slovakia 33" xfId="1103" xr:uid="{00000000-0005-0000-0000-00000E050000}"/>
    <cellStyle name="Dziesietny_Invoices2001Slovakia 34" xfId="1513" xr:uid="{00000000-0005-0000-0000-00000F050000}"/>
    <cellStyle name="Dziesiętny_Invoices2001Slovakia 34" xfId="1515" xr:uid="{00000000-0005-0000-0000-000010050000}"/>
    <cellStyle name="Dziesietny_Invoices2001Slovakia 35" xfId="1523" xr:uid="{00000000-0005-0000-0000-000011050000}"/>
    <cellStyle name="Dziesiętny_Invoices2001Slovakia 35" xfId="1525" xr:uid="{00000000-0005-0000-0000-000012050000}"/>
    <cellStyle name="Dziesietny_Invoices2001Slovakia 36" xfId="1527" xr:uid="{00000000-0005-0000-0000-000013050000}"/>
    <cellStyle name="Dziesiętny_Invoices2001Slovakia 36" xfId="1529" xr:uid="{00000000-0005-0000-0000-000014050000}"/>
    <cellStyle name="Dziesietny_Invoices2001Slovakia 37" xfId="1531" xr:uid="{00000000-0005-0000-0000-000015050000}"/>
    <cellStyle name="Dziesiętny_Invoices2001Slovakia 37" xfId="1533" xr:uid="{00000000-0005-0000-0000-000016050000}"/>
    <cellStyle name="Dziesietny_Invoices2001Slovakia 38" xfId="1535" xr:uid="{00000000-0005-0000-0000-000017050000}"/>
    <cellStyle name="Dziesiętny_Invoices2001Slovakia 38" xfId="1538" xr:uid="{00000000-0005-0000-0000-000018050000}"/>
    <cellStyle name="Dziesietny_Invoices2001Slovakia 39" xfId="1541" xr:uid="{00000000-0005-0000-0000-000019050000}"/>
    <cellStyle name="Dziesiętny_Invoices2001Slovakia 39" xfId="1543" xr:uid="{00000000-0005-0000-0000-00001A050000}"/>
    <cellStyle name="Dziesietny_Invoices2001Slovakia 4" xfId="1544" xr:uid="{00000000-0005-0000-0000-00001B050000}"/>
    <cellStyle name="Dziesiętny_Invoices2001Slovakia 4" xfId="1545" xr:uid="{00000000-0005-0000-0000-00001C050000}"/>
    <cellStyle name="Dziesietny_Invoices2001Slovakia 40" xfId="1522" xr:uid="{00000000-0005-0000-0000-00001D050000}"/>
    <cellStyle name="Dziesiętny_Invoices2001Slovakia 40" xfId="1524" xr:uid="{00000000-0005-0000-0000-00001E050000}"/>
    <cellStyle name="Dziesietny_Invoices2001Slovakia 41" xfId="1526" xr:uid="{00000000-0005-0000-0000-00001F050000}"/>
    <cellStyle name="Dziesiętny_Invoices2001Slovakia 41" xfId="1528" xr:uid="{00000000-0005-0000-0000-000020050000}"/>
    <cellStyle name="Dziesietny_Invoices2001Slovakia 42" xfId="1530" xr:uid="{00000000-0005-0000-0000-000021050000}"/>
    <cellStyle name="Dziesiętny_Invoices2001Slovakia 42" xfId="1532" xr:uid="{00000000-0005-0000-0000-000022050000}"/>
    <cellStyle name="Dziesietny_Invoices2001Slovakia 43" xfId="1534" xr:uid="{00000000-0005-0000-0000-000023050000}"/>
    <cellStyle name="Dziesiętny_Invoices2001Slovakia 43" xfId="1537" xr:uid="{00000000-0005-0000-0000-000024050000}"/>
    <cellStyle name="Dziesietny_Invoices2001Slovakia 44" xfId="1540" xr:uid="{00000000-0005-0000-0000-000025050000}"/>
    <cellStyle name="Dziesiętny_Invoices2001Slovakia 44" xfId="1542" xr:uid="{00000000-0005-0000-0000-000026050000}"/>
    <cellStyle name="Dziesietny_Invoices2001Slovakia 45" xfId="886" xr:uid="{00000000-0005-0000-0000-000027050000}"/>
    <cellStyle name="Dziesiętny_Invoices2001Slovakia 45" xfId="1547" xr:uid="{00000000-0005-0000-0000-000028050000}"/>
    <cellStyle name="Dziesietny_Invoices2001Slovakia 46" xfId="1548" xr:uid="{00000000-0005-0000-0000-000029050000}"/>
    <cellStyle name="Dziesiętny_Invoices2001Slovakia 46" xfId="1549" xr:uid="{00000000-0005-0000-0000-00002A050000}"/>
    <cellStyle name="Dziesietny_Invoices2001Slovakia 47" xfId="1550" xr:uid="{00000000-0005-0000-0000-00002B050000}"/>
    <cellStyle name="Dziesiętny_Invoices2001Slovakia 47" xfId="1552" xr:uid="{00000000-0005-0000-0000-00002C050000}"/>
    <cellStyle name="Dziesietny_Invoices2001Slovakia 48" xfId="1553" xr:uid="{00000000-0005-0000-0000-00002D050000}"/>
    <cellStyle name="Dziesiętny_Invoices2001Slovakia 48" xfId="1554" xr:uid="{00000000-0005-0000-0000-00002E050000}"/>
    <cellStyle name="Dziesietny_Invoices2001Slovakia 49" xfId="1555" xr:uid="{00000000-0005-0000-0000-00002F050000}"/>
    <cellStyle name="Dziesiętny_Invoices2001Slovakia 49" xfId="1556" xr:uid="{00000000-0005-0000-0000-000030050000}"/>
    <cellStyle name="Dziesietny_Invoices2001Slovakia 5" xfId="325" xr:uid="{00000000-0005-0000-0000-000031050000}"/>
    <cellStyle name="Dziesiętny_Invoices2001Slovakia 5" xfId="1557" xr:uid="{00000000-0005-0000-0000-000032050000}"/>
    <cellStyle name="Dziesietny_Invoices2001Slovakia 50" xfId="885" xr:uid="{00000000-0005-0000-0000-000033050000}"/>
    <cellStyle name="Dziesiętny_Invoices2001Slovakia 50" xfId="1546" xr:uid="{00000000-0005-0000-0000-000034050000}"/>
    <cellStyle name="Dziesietny_Invoices2001Slovakia 6" xfId="1558" xr:uid="{00000000-0005-0000-0000-000035050000}"/>
    <cellStyle name="Dziesiętny_Invoices2001Slovakia 6" xfId="1559" xr:uid="{00000000-0005-0000-0000-000036050000}"/>
    <cellStyle name="Dziesietny_Invoices2001Slovakia 7" xfId="1560" xr:uid="{00000000-0005-0000-0000-000037050000}"/>
    <cellStyle name="Dziesiętny_Invoices2001Slovakia 7" xfId="1561" xr:uid="{00000000-0005-0000-0000-000038050000}"/>
    <cellStyle name="Dziesietny_Invoices2001Slovakia 8" xfId="1562" xr:uid="{00000000-0005-0000-0000-000039050000}"/>
    <cellStyle name="Dziesiętny_Invoices2001Slovakia 8" xfId="1563" xr:uid="{00000000-0005-0000-0000-00003A050000}"/>
    <cellStyle name="Dziesietny_Invoices2001Slovakia 9" xfId="1194" xr:uid="{00000000-0005-0000-0000-00003B050000}"/>
    <cellStyle name="Dziesiętny_Invoices2001Slovakia 9" xfId="1564" xr:uid="{00000000-0005-0000-0000-00003C050000}"/>
    <cellStyle name="Dziesietny_Invoices2001Slovakia_Book1" xfId="1565" xr:uid="{00000000-0005-0000-0000-00003D050000}"/>
    <cellStyle name="Dziesiętny_Invoices2001Slovakia_Book1" xfId="1519" xr:uid="{00000000-0005-0000-0000-00003E050000}"/>
    <cellStyle name="Dziesietny_Invoices2001Slovakia_Book1_Tong hop Cac tuyen(9-1-06)" xfId="1567" xr:uid="{00000000-0005-0000-0000-00003F050000}"/>
    <cellStyle name="Dziesiętny_Invoices2001Slovakia_Book1_Tong hop Cac tuyen(9-1-06)" xfId="1568" xr:uid="{00000000-0005-0000-0000-000040050000}"/>
    <cellStyle name="Dziesietny_Invoices2001Slovakia_KL K.C mat duong" xfId="1569" xr:uid="{00000000-0005-0000-0000-000041050000}"/>
    <cellStyle name="Dziesiętny_Invoices2001Slovakia_Nhalamviec VTC(25-1-05)" xfId="1539" xr:uid="{00000000-0005-0000-0000-000042050000}"/>
    <cellStyle name="Dziesietny_Invoices2001Slovakia_TDT KHANH HOA" xfId="1571" xr:uid="{00000000-0005-0000-0000-000043050000}"/>
    <cellStyle name="Dziesiętny_Invoices2001Slovakia_TDT KHANH HOA" xfId="1247" xr:uid="{00000000-0005-0000-0000-000044050000}"/>
    <cellStyle name="Dziesietny_Invoices2001Slovakia_TDT KHANH HOA_Tong hop Cac tuyen(9-1-06)" xfId="1573" xr:uid="{00000000-0005-0000-0000-000045050000}"/>
    <cellStyle name="Dziesiętny_Invoices2001Slovakia_TDT KHANH HOA_Tong hop Cac tuyen(9-1-06)" xfId="20" xr:uid="{00000000-0005-0000-0000-000046050000}"/>
    <cellStyle name="Dziesietny_Invoices2001Slovakia_TDT quangngai" xfId="1574" xr:uid="{00000000-0005-0000-0000-000047050000}"/>
    <cellStyle name="Dziesiętny_Invoices2001Slovakia_TDT quangngai" xfId="1575" xr:uid="{00000000-0005-0000-0000-000048050000}"/>
    <cellStyle name="Dziesietny_Invoices2001Slovakia_Tong hop Cac tuyen(9-1-06)" xfId="1576" xr:uid="{00000000-0005-0000-0000-000049050000}"/>
    <cellStyle name="Emphasis 1" xfId="1577" xr:uid="{00000000-0005-0000-0000-00004A050000}"/>
    <cellStyle name="Emphasis 2" xfId="1578" xr:uid="{00000000-0005-0000-0000-00004B050000}"/>
    <cellStyle name="Emphasis 3" xfId="1579" xr:uid="{00000000-0005-0000-0000-00004C050000}"/>
    <cellStyle name="Enter Currency (0)" xfId="1580" xr:uid="{00000000-0005-0000-0000-00004D050000}"/>
    <cellStyle name="Enter Currency (0) 2" xfId="1581" xr:uid="{00000000-0005-0000-0000-00004E050000}"/>
    <cellStyle name="Enter Currency (0) 3" xfId="1584" xr:uid="{00000000-0005-0000-0000-00004F050000}"/>
    <cellStyle name="Enter Currency (2)" xfId="1585" xr:uid="{00000000-0005-0000-0000-000050050000}"/>
    <cellStyle name="Enter Units (0)" xfId="1471" xr:uid="{00000000-0005-0000-0000-000051050000}"/>
    <cellStyle name="Enter Units (1)" xfId="1488" xr:uid="{00000000-0005-0000-0000-000052050000}"/>
    <cellStyle name="Enter Units (2)" xfId="1506" xr:uid="{00000000-0005-0000-0000-000053050000}"/>
    <cellStyle name="Entered" xfId="1586" xr:uid="{00000000-0005-0000-0000-000054050000}"/>
    <cellStyle name="entry" xfId="1587" xr:uid="{00000000-0005-0000-0000-000055050000}"/>
    <cellStyle name="Euro" xfId="1588" xr:uid="{00000000-0005-0000-0000-000056050000}"/>
    <cellStyle name="Euro 2" xfId="1589" xr:uid="{00000000-0005-0000-0000-000057050000}"/>
    <cellStyle name="Excel Built-in Comma" xfId="424" xr:uid="{00000000-0005-0000-0000-000058050000}"/>
    <cellStyle name="Excel Built-in Normal" xfId="1590" xr:uid="{00000000-0005-0000-0000-000059050000}"/>
    <cellStyle name="Explanatory Text 2" xfId="1591" xr:uid="{00000000-0005-0000-0000-00005A050000}"/>
    <cellStyle name="Explanatory Text 3" xfId="1592" xr:uid="{00000000-0005-0000-0000-00005B050000}"/>
    <cellStyle name="Fixed" xfId="1593" xr:uid="{00000000-0005-0000-0000-00005C050000}"/>
    <cellStyle name="Fixed 2" xfId="1594" xr:uid="{00000000-0005-0000-0000-00005D050000}"/>
    <cellStyle name="Fixed 3" xfId="1595" xr:uid="{00000000-0005-0000-0000-00005E050000}"/>
    <cellStyle name="Good 2" xfId="1596" xr:uid="{00000000-0005-0000-0000-00005F050000}"/>
    <cellStyle name="Good 3" xfId="1597" xr:uid="{00000000-0005-0000-0000-000060050000}"/>
    <cellStyle name="Grey" xfId="1447" xr:uid="{00000000-0005-0000-0000-000061050000}"/>
    <cellStyle name="Grey 2" xfId="1598" xr:uid="{00000000-0005-0000-0000-000062050000}"/>
    <cellStyle name="Grey 3" xfId="1054" xr:uid="{00000000-0005-0000-0000-000063050000}"/>
    <cellStyle name="ha" xfId="1599" xr:uid="{00000000-0005-0000-0000-000064050000}"/>
    <cellStyle name="HAI" xfId="1601" xr:uid="{00000000-0005-0000-0000-000065050000}"/>
    <cellStyle name="Head 1" xfId="1602" xr:uid="{00000000-0005-0000-0000-000066050000}"/>
    <cellStyle name="Head 1 2" xfId="1604" xr:uid="{00000000-0005-0000-0000-000067050000}"/>
    <cellStyle name="HEADER" xfId="1606" xr:uid="{00000000-0005-0000-0000-000068050000}"/>
    <cellStyle name="Header1" xfId="1607" xr:uid="{00000000-0005-0000-0000-000069050000}"/>
    <cellStyle name="Header2" xfId="540" xr:uid="{00000000-0005-0000-0000-00006A050000}"/>
    <cellStyle name="Header2 2" xfId="1608" xr:uid="{00000000-0005-0000-0000-00006B050000}"/>
    <cellStyle name="Header2 3" xfId="1609" xr:uid="{00000000-0005-0000-0000-00006C050000}"/>
    <cellStyle name="Heading 1 2" xfId="1610" xr:uid="{00000000-0005-0000-0000-00006D050000}"/>
    <cellStyle name="Heading 1 3" xfId="403" xr:uid="{00000000-0005-0000-0000-00006E050000}"/>
    <cellStyle name="Heading 1 4" xfId="1050" xr:uid="{00000000-0005-0000-0000-00006F050000}"/>
    <cellStyle name="Heading 2 2" xfId="1611" xr:uid="{00000000-0005-0000-0000-000070050000}"/>
    <cellStyle name="Heading 2 3" xfId="1612" xr:uid="{00000000-0005-0000-0000-000071050000}"/>
    <cellStyle name="Heading 2 4" xfId="1613" xr:uid="{00000000-0005-0000-0000-000072050000}"/>
    <cellStyle name="Heading 3 2" xfId="1614" xr:uid="{00000000-0005-0000-0000-000073050000}"/>
    <cellStyle name="Heading 3 3" xfId="1615" xr:uid="{00000000-0005-0000-0000-000074050000}"/>
    <cellStyle name="Heading 4 2" xfId="1616" xr:uid="{00000000-0005-0000-0000-000075050000}"/>
    <cellStyle name="Heading 4 3" xfId="1617" xr:uid="{00000000-0005-0000-0000-000076050000}"/>
    <cellStyle name="Heading1" xfId="1618" xr:uid="{00000000-0005-0000-0000-000077050000}"/>
    <cellStyle name="Heading1 1" xfId="1619" xr:uid="{00000000-0005-0000-0000-000078050000}"/>
    <cellStyle name="HEADING1 2" xfId="1620" xr:uid="{00000000-0005-0000-0000-000079050000}"/>
    <cellStyle name="Heading2" xfId="1621" xr:uid="{00000000-0005-0000-0000-00007A050000}"/>
    <cellStyle name="HEADING2 2" xfId="664" xr:uid="{00000000-0005-0000-0000-00007B050000}"/>
    <cellStyle name="HEADINGS" xfId="763" xr:uid="{00000000-0005-0000-0000-00007C050000}"/>
    <cellStyle name="HEADINGSTOP" xfId="1622" xr:uid="{00000000-0005-0000-0000-00007D050000}"/>
    <cellStyle name="headoption" xfId="798" xr:uid="{00000000-0005-0000-0000-00007E050000}"/>
    <cellStyle name="headoption 2" xfId="222" xr:uid="{00000000-0005-0000-0000-00007F050000}"/>
    <cellStyle name="Hoa-Scholl" xfId="1623" xr:uid="{00000000-0005-0000-0000-000080050000}"/>
    <cellStyle name="Hoa-Scholl 2" xfId="1624" xr:uid="{00000000-0005-0000-0000-000081050000}"/>
    <cellStyle name="Hoa-Scholl 3" xfId="1625" xr:uid="{00000000-0005-0000-0000-000082050000}"/>
    <cellStyle name="Hyperlink 2" xfId="388" xr:uid="{00000000-0005-0000-0000-000084050000}"/>
    <cellStyle name="Hyperlink 2 2" xfId="1626" xr:uid="{00000000-0005-0000-0000-000085050000}"/>
    <cellStyle name="Hyperlink 3" xfId="1320" xr:uid="{00000000-0005-0000-0000-000086050000}"/>
    <cellStyle name="Hyperlink 3 2" xfId="1011" xr:uid="{00000000-0005-0000-0000-000087050000}"/>
    <cellStyle name="Hyperlink_421 kim minh long 2011" xfId="1627" xr:uid="{00000000-0005-0000-0000-000088050000}"/>
    <cellStyle name="i·0" xfId="1629" xr:uid="{00000000-0005-0000-0000-000089050000}"/>
    <cellStyle name="i·0 2" xfId="1630" xr:uid="{00000000-0005-0000-0000-00008A050000}"/>
    <cellStyle name="i·0 3" xfId="1631" xr:uid="{00000000-0005-0000-0000-00008B050000}"/>
    <cellStyle name="Input [yellow]" xfId="1633" xr:uid="{00000000-0005-0000-0000-00008D050000}"/>
    <cellStyle name="Input [yellow] 2" xfId="1634" xr:uid="{00000000-0005-0000-0000-00008E050000}"/>
    <cellStyle name="Input [yellow] 3" xfId="1635" xr:uid="{00000000-0005-0000-0000-00008F050000}"/>
    <cellStyle name="Input [yellow] 4" xfId="1636" xr:uid="{00000000-0005-0000-0000-000090050000}"/>
    <cellStyle name="Input [yellow] 5" xfId="1637" xr:uid="{00000000-0005-0000-0000-000091050000}"/>
    <cellStyle name="Input 2" xfId="1639" xr:uid="{00000000-0005-0000-0000-000092050000}"/>
    <cellStyle name="Input 3" xfId="1640" xr:uid="{00000000-0005-0000-0000-000093050000}"/>
    <cellStyle name="Îáû÷íûé_ÏÄÍÃ" xfId="1632" xr:uid="{00000000-0005-0000-0000-00008C050000}"/>
    <cellStyle name="k" xfId="853" xr:uid="{00000000-0005-0000-0000-000094050000}"/>
    <cellStyle name="k 2" xfId="1641" xr:uid="{00000000-0005-0000-0000-000095050000}"/>
    <cellStyle name="ke" xfId="1642" xr:uid="{00000000-0005-0000-0000-000096050000}"/>
    <cellStyle name="ke 2" xfId="1643" xr:uid="{00000000-0005-0000-0000-000097050000}"/>
    <cellStyle name="KENGANG" xfId="1644" xr:uid="{00000000-0005-0000-0000-000098050000}"/>
    <cellStyle name="KENGANG 2" xfId="1645" xr:uid="{00000000-0005-0000-0000-000099050000}"/>
    <cellStyle name="khanh" xfId="1646" xr:uid="{00000000-0005-0000-0000-00009A050000}"/>
    <cellStyle name="KHUNG" xfId="1647" xr:uid="{00000000-0005-0000-0000-00009B050000}"/>
    <cellStyle name="Ledger 17 x 11 in" xfId="654" xr:uid="{00000000-0005-0000-0000-00009C050000}"/>
    <cellStyle name="Ledger 17 x 11 in 2" xfId="1648" xr:uid="{00000000-0005-0000-0000-00009D050000}"/>
    <cellStyle name="Ledger 17 x 11 in 2 2" xfId="108" xr:uid="{00000000-0005-0000-0000-00009E050000}"/>
    <cellStyle name="Ledger 17 x 11 in 2 2 2" xfId="500" xr:uid="{00000000-0005-0000-0000-00009F050000}"/>
    <cellStyle name="Ledger 17 x 11 in 3" xfId="1649" xr:uid="{00000000-0005-0000-0000-0000A0050000}"/>
    <cellStyle name="Ledger 17 x 11 in 4" xfId="1650" xr:uid="{00000000-0005-0000-0000-0000A1050000}"/>
    <cellStyle name="Ledger 17 x 11 in_Copy of Sunrise City-Bill 4 V1 Tower (version 3)-2010+03+31" xfId="1456" xr:uid="{00000000-0005-0000-0000-0000A2050000}"/>
    <cellStyle name="Line" xfId="1651" xr:uid="{00000000-0005-0000-0000-0000A3050000}"/>
    <cellStyle name="Line 2" xfId="1652" xr:uid="{00000000-0005-0000-0000-0000A4050000}"/>
    <cellStyle name="Link Currency (0)" xfId="1436" xr:uid="{00000000-0005-0000-0000-0000A5050000}"/>
    <cellStyle name="Link Currency (0) 2" xfId="1653" xr:uid="{00000000-0005-0000-0000-0000A6050000}"/>
    <cellStyle name="Link Currency (0) 3" xfId="1654" xr:uid="{00000000-0005-0000-0000-0000A7050000}"/>
    <cellStyle name="Link Currency (2)" xfId="1655" xr:uid="{00000000-0005-0000-0000-0000A8050000}"/>
    <cellStyle name="Link Units (0)" xfId="1658" xr:uid="{00000000-0005-0000-0000-0000A9050000}"/>
    <cellStyle name="Link Units (1)" xfId="1659" xr:uid="{00000000-0005-0000-0000-0000AA050000}"/>
    <cellStyle name="Link Units (2)" xfId="1660" xr:uid="{00000000-0005-0000-0000-0000AB050000}"/>
    <cellStyle name="Linked Cell 2" xfId="1661" xr:uid="{00000000-0005-0000-0000-0000AC050000}"/>
    <cellStyle name="Linked Cell 3" xfId="1662" xr:uid="{00000000-0005-0000-0000-0000AD050000}"/>
    <cellStyle name="MAU" xfId="1664" xr:uid="{00000000-0005-0000-0000-0000AE050000}"/>
    <cellStyle name="Millares [0]_Well Timing" xfId="730" xr:uid="{00000000-0005-0000-0000-0000AF050000}"/>
    <cellStyle name="Millares_Well Timing" xfId="1666" xr:uid="{00000000-0005-0000-0000-0000B0050000}"/>
    <cellStyle name="Milliers [0]_      " xfId="1667" xr:uid="{00000000-0005-0000-0000-0000B1050000}"/>
    <cellStyle name="Milliers_      " xfId="1669" xr:uid="{00000000-0005-0000-0000-0000B2050000}"/>
    <cellStyle name="Model" xfId="1672" xr:uid="{00000000-0005-0000-0000-0000B3050000}"/>
    <cellStyle name="moi" xfId="1673" xr:uid="{00000000-0005-0000-0000-0000B4050000}"/>
    <cellStyle name="Moneda [0]_Well Timing" xfId="1674" xr:uid="{00000000-0005-0000-0000-0000B5050000}"/>
    <cellStyle name="Moneda_Well Timing" xfId="1663" xr:uid="{00000000-0005-0000-0000-0000B6050000}"/>
    <cellStyle name="Monétaire [0]_      " xfId="1675" xr:uid="{00000000-0005-0000-0000-0000B7050000}"/>
    <cellStyle name="Monétaire_      " xfId="1187" xr:uid="{00000000-0005-0000-0000-0000B8050000}"/>
    <cellStyle name="n" xfId="1676" xr:uid="{00000000-0005-0000-0000-0000B9050000}"/>
    <cellStyle name="Neutral 2" xfId="1677" xr:uid="{00000000-0005-0000-0000-0000BA050000}"/>
    <cellStyle name="Neutral 3" xfId="1201" xr:uid="{00000000-0005-0000-0000-0000BB050000}"/>
    <cellStyle name="New Times Roman" xfId="1678" xr:uid="{00000000-0005-0000-0000-0000BC050000}"/>
    <cellStyle name="no dec" xfId="1680" xr:uid="{00000000-0005-0000-0000-0000BD050000}"/>
    <cellStyle name="ÑONVÒ" xfId="1681" xr:uid="{00000000-0005-0000-0000-0000BE050000}"/>
    <cellStyle name="ÑONVÒ 2" xfId="1682" xr:uid="{00000000-0005-0000-0000-0000BF050000}"/>
    <cellStyle name="Normal - Style1" xfId="96" xr:uid="{00000000-0005-0000-0000-0000C1050000}"/>
    <cellStyle name="Normal - Style1 2" xfId="930" xr:uid="{00000000-0005-0000-0000-0000C2050000}"/>
    <cellStyle name="Normal - Style1 2 2" xfId="1683" xr:uid="{00000000-0005-0000-0000-0000C3050000}"/>
    <cellStyle name="Normal - Style1 3" xfId="933" xr:uid="{00000000-0005-0000-0000-0000C4050000}"/>
    <cellStyle name="Normal - Style1 4" xfId="1684" xr:uid="{00000000-0005-0000-0000-0000C5050000}"/>
    <cellStyle name="Normal - 유형1" xfId="918" xr:uid="{00000000-0005-0000-0000-0000C6050000}"/>
    <cellStyle name="Normal 10" xfId="1685" xr:uid="{00000000-0005-0000-0000-0000C7050000}"/>
    <cellStyle name="Normal 10 2" xfId="1686" xr:uid="{00000000-0005-0000-0000-0000C8050000}"/>
    <cellStyle name="Normal 10 3" xfId="1687" xr:uid="{00000000-0005-0000-0000-0000C9050000}"/>
    <cellStyle name="Normal 10 4" xfId="1688" xr:uid="{00000000-0005-0000-0000-0000CA050000}"/>
    <cellStyle name="Normal 100" xfId="2234" xr:uid="{267D54F8-ACA4-469A-9EDE-85FDF2C95C00}"/>
    <cellStyle name="Normal 101" xfId="2235" xr:uid="{0712711B-D540-4F15-9A59-874AB1E6C643}"/>
    <cellStyle name="Normal 102" xfId="2236" xr:uid="{7CF2D5AC-CE5C-4994-937E-89D5C96E5B95}"/>
    <cellStyle name="Normal 103" xfId="2237" xr:uid="{5AD4E67E-0E33-4C88-A345-63B599751359}"/>
    <cellStyle name="Normal 104" xfId="2238" xr:uid="{2AF72FAD-14B3-40F2-A571-C537B4A36DFD}"/>
    <cellStyle name="Normal 105" xfId="2239" xr:uid="{F36E0B31-7149-4442-931F-120D113A7FA4}"/>
    <cellStyle name="Normal 106" xfId="1689" xr:uid="{00000000-0005-0000-0000-0000CB050000}"/>
    <cellStyle name="Normal 107" xfId="2240" xr:uid="{9897E32F-ECE1-482F-8B5F-F23254F6A576}"/>
    <cellStyle name="Normal 108" xfId="2241" xr:uid="{FACCE9E3-4636-42F5-925E-C6F5373290FE}"/>
    <cellStyle name="Normal 109" xfId="2242" xr:uid="{816EE1E4-2D25-47EB-8392-B934AF281483}"/>
    <cellStyle name="Normal 11" xfId="986" xr:uid="{00000000-0005-0000-0000-0000CC050000}"/>
    <cellStyle name="Normal 11 2" xfId="1690" xr:uid="{00000000-0005-0000-0000-0000CD050000}"/>
    <cellStyle name="Normal 11 3" xfId="1691" xr:uid="{00000000-0005-0000-0000-0000CE050000}"/>
    <cellStyle name="Normal 11 4" xfId="1692" xr:uid="{00000000-0005-0000-0000-0000CF050000}"/>
    <cellStyle name="Normal 110" xfId="2243" xr:uid="{B5990163-44CB-4CF5-B292-2F9D24BD0491}"/>
    <cellStyle name="Normal 111" xfId="2244" xr:uid="{F266602D-2356-44E7-B417-4F2D1BB7E66F}"/>
    <cellStyle name="Normal 112" xfId="1693" xr:uid="{00000000-0005-0000-0000-0000D0050000}"/>
    <cellStyle name="Normal 113" xfId="2245" xr:uid="{247EA0EE-32DE-4687-8228-E6177A1DFF32}"/>
    <cellStyle name="Normal 114" xfId="2246" xr:uid="{F0A46360-AF30-4BC2-8A72-AB9DBC573400}"/>
    <cellStyle name="Normal 115" xfId="1694" xr:uid="{00000000-0005-0000-0000-0000D1050000}"/>
    <cellStyle name="Normal 116" xfId="1695" xr:uid="{00000000-0005-0000-0000-0000D2050000}"/>
    <cellStyle name="Normal 117" xfId="1696" xr:uid="{00000000-0005-0000-0000-0000D3050000}"/>
    <cellStyle name="Normal 118" xfId="1697" xr:uid="{00000000-0005-0000-0000-0000D4050000}"/>
    <cellStyle name="Normal 119" xfId="2247" xr:uid="{04B47EF8-0EA7-4BD5-A194-ED92F3E67AF9}"/>
    <cellStyle name="Normal 12" xfId="1698" xr:uid="{00000000-0005-0000-0000-0000D5050000}"/>
    <cellStyle name="Normal 12 2" xfId="1699" xr:uid="{00000000-0005-0000-0000-0000D6050000}"/>
    <cellStyle name="Normal 12 2 2" xfId="1354" xr:uid="{00000000-0005-0000-0000-0000D7050000}"/>
    <cellStyle name="Normal 12 3" xfId="58" xr:uid="{00000000-0005-0000-0000-0000D8050000}"/>
    <cellStyle name="Normal 120" xfId="2248" xr:uid="{DFB960FB-78D4-4030-8154-FCAC349BE19E}"/>
    <cellStyle name="Normal 121" xfId="2249" xr:uid="{27D6DA07-71C1-417D-85C4-4DBC4209D170}"/>
    <cellStyle name="Normal 122" xfId="2250" xr:uid="{5DBD634D-423D-4607-A24A-5759F5A47ACB}"/>
    <cellStyle name="Normal 123" xfId="2251" xr:uid="{D7EDC5A5-2520-4AE7-9052-356CA03B9F03}"/>
    <cellStyle name="Normal 124" xfId="2252" xr:uid="{992D254A-70BF-44F5-A489-FFBC6E921C37}"/>
    <cellStyle name="Normal 125" xfId="1701" xr:uid="{00000000-0005-0000-0000-0000D9050000}"/>
    <cellStyle name="Normal 126" xfId="1638" xr:uid="{00000000-0005-0000-0000-0000DA050000}"/>
    <cellStyle name="Normal 127" xfId="2253" xr:uid="{3F98C097-3E57-4478-95F3-7CB35B58B5C7}"/>
    <cellStyle name="Normal 128" xfId="2254" xr:uid="{997D592C-02AA-407E-B073-102484C7217E}"/>
    <cellStyle name="Normal 129" xfId="1702" xr:uid="{00000000-0005-0000-0000-0000DB050000}"/>
    <cellStyle name="Normal 13" xfId="1703" xr:uid="{00000000-0005-0000-0000-0000DC050000}"/>
    <cellStyle name="Normal 13 2" xfId="1704" xr:uid="{00000000-0005-0000-0000-0000DD050000}"/>
    <cellStyle name="Normal 13 3" xfId="1566" xr:uid="{00000000-0005-0000-0000-0000DE050000}"/>
    <cellStyle name="Normal 130" xfId="1700" xr:uid="{00000000-0005-0000-0000-0000DF050000}"/>
    <cellStyle name="Normal 131" xfId="2255" xr:uid="{7D4CF21B-B454-40EB-9557-8CE1D4D6BF48}"/>
    <cellStyle name="Normal 132" xfId="2256" xr:uid="{A32CEB9A-3B19-4660-9323-0F4F208D7140}"/>
    <cellStyle name="Normal 133" xfId="2257" xr:uid="{E2FEC3B7-0220-40BE-B5AC-F9C5924EE3FA}"/>
    <cellStyle name="Normal 134" xfId="2258" xr:uid="{CA2C7FA8-2D69-4AFF-A3D9-53F871CB4377}"/>
    <cellStyle name="Normal 135" xfId="1705" xr:uid="{00000000-0005-0000-0000-0000E0050000}"/>
    <cellStyle name="Normal 136" xfId="2259" xr:uid="{BE0A11AE-EEBB-46CD-ADC5-CD32EEC0D623}"/>
    <cellStyle name="Normal 137" xfId="2260" xr:uid="{FED409E7-E2C3-4F07-839D-D5E93D27E71A}"/>
    <cellStyle name="Normal 138" xfId="2261" xr:uid="{70015CF5-A6A4-4E4A-8BA1-E9B5CA9E563C}"/>
    <cellStyle name="Normal 139" xfId="2262" xr:uid="{08BE397B-4D2C-4680-86DB-7E75B4D860FE}"/>
    <cellStyle name="Normal 14" xfId="1707" xr:uid="{00000000-0005-0000-0000-0000E1050000}"/>
    <cellStyle name="Normal 14 2" xfId="133" xr:uid="{00000000-0005-0000-0000-0000E2050000}"/>
    <cellStyle name="Normal 140" xfId="2263" xr:uid="{91493502-570D-4A85-86C1-C9A9BF8E4E2B}"/>
    <cellStyle name="Normal 141" xfId="2264" xr:uid="{EA7A42F5-D50F-4227-A58C-606488D1FFA0}"/>
    <cellStyle name="Normal 142" xfId="2265" xr:uid="{27ABA7E2-1F28-40EA-9D93-067754A1BA95}"/>
    <cellStyle name="Normal 143" xfId="2266" xr:uid="{2702E4BE-FB88-437A-A7F3-0F818DD29BFE}"/>
    <cellStyle name="Normal 144" xfId="2267" xr:uid="{C5D60D3B-2A99-4E20-88CE-F97A62110C1B}"/>
    <cellStyle name="Normal 145" xfId="2268" xr:uid="{6DBCEE35-20FC-4D83-B8DF-F70A02A9914E}"/>
    <cellStyle name="Normal 146" xfId="2269" xr:uid="{5EC9576B-C608-41A7-A784-E9C71CDFD125}"/>
    <cellStyle name="Normal 147" xfId="2270" xr:uid="{13872F78-B60A-4700-91A9-299085E77E9B}"/>
    <cellStyle name="Normal 148" xfId="2271" xr:uid="{D6291FBB-14E4-4527-8402-DD751552F380}"/>
    <cellStyle name="Normal 149" xfId="2272" xr:uid="{4DE82212-E5BF-4406-969E-E040BE9A641B}"/>
    <cellStyle name="Normal 15" xfId="1709" xr:uid="{00000000-0005-0000-0000-0000E3050000}"/>
    <cellStyle name="Normal 15 2" xfId="1711" xr:uid="{00000000-0005-0000-0000-0000E4050000}"/>
    <cellStyle name="Normal 15 2 2" xfId="1712" xr:uid="{00000000-0005-0000-0000-0000E5050000}"/>
    <cellStyle name="Normal 15 3" xfId="1714" xr:uid="{00000000-0005-0000-0000-0000E6050000}"/>
    <cellStyle name="Normal 15 4" xfId="1715" xr:uid="{00000000-0005-0000-0000-0000E7050000}"/>
    <cellStyle name="Normal 15 5" xfId="1716" xr:uid="{00000000-0005-0000-0000-0000E8050000}"/>
    <cellStyle name="Normal 150" xfId="2273" xr:uid="{9D77A8ED-67C5-499D-AD3F-84FB332656A4}"/>
    <cellStyle name="Normal 151" xfId="2274" xr:uid="{A740E08E-AD15-4343-8043-0AF97AEB302F}"/>
    <cellStyle name="Normal 152" xfId="2275" xr:uid="{366B7B88-17D2-4D89-9F73-FE3D537FDDE8}"/>
    <cellStyle name="Normal 153" xfId="2276" xr:uid="{A0740E7E-C808-4379-85D4-32EA0DE5E25A}"/>
    <cellStyle name="Normal 154" xfId="2277" xr:uid="{634B43BE-4B13-4BEF-AA35-94269B58498A}"/>
    <cellStyle name="Normal 155" xfId="2278" xr:uid="{CAA70364-1DD3-417F-861A-DBADF3AEEF1B}"/>
    <cellStyle name="Normal 156" xfId="2279" xr:uid="{B3A7B027-E595-433C-B884-7D3D0FA3C151}"/>
    <cellStyle name="Normal 157" xfId="2280" xr:uid="{1D8D8D00-3C98-44E2-966D-4B8631D960CF}"/>
    <cellStyle name="Normal 158" xfId="2281" xr:uid="{423E1E30-F68F-4C9C-99DF-43397BBC87DD}"/>
    <cellStyle name="Normal 159" xfId="2282" xr:uid="{FDFCB6B3-F192-4BAF-B7A5-B077A78AE9A4}"/>
    <cellStyle name="Normal 16" xfId="1718" xr:uid="{00000000-0005-0000-0000-0000E9050000}"/>
    <cellStyle name="Normal 16 2" xfId="1720" xr:uid="{00000000-0005-0000-0000-0000EA050000}"/>
    <cellStyle name="Normal 160" xfId="2283" xr:uid="{218EAC50-5173-439C-A745-AD4123370C90}"/>
    <cellStyle name="Normal 161" xfId="2284" xr:uid="{4862DCCC-21C0-4078-BC59-220C1BF7CCA3}"/>
    <cellStyle name="Normal 162" xfId="2285" xr:uid="{B97F3C5F-87A5-4515-8158-FE9BA44BB9D2}"/>
    <cellStyle name="Normal 17" xfId="510" xr:uid="{00000000-0005-0000-0000-0000EB050000}"/>
    <cellStyle name="Normal 17 2" xfId="1721" xr:uid="{00000000-0005-0000-0000-0000EC050000}"/>
    <cellStyle name="Normal 18" xfId="319" xr:uid="{00000000-0005-0000-0000-0000ED050000}"/>
    <cellStyle name="Normal 18 2" xfId="1723" xr:uid="{00000000-0005-0000-0000-0000EE050000}"/>
    <cellStyle name="Normal 18 2 2" xfId="2216" xr:uid="{00000000-0005-0000-0000-0000EF050000}"/>
    <cellStyle name="Normal 19" xfId="1725" xr:uid="{00000000-0005-0000-0000-0000F0050000}"/>
    <cellStyle name="Normal 19 2" xfId="1359" xr:uid="{00000000-0005-0000-0000-0000F1050000}"/>
    <cellStyle name="Normal 19 2 2" xfId="1726" xr:uid="{00000000-0005-0000-0000-0000F2050000}"/>
    <cellStyle name="Normal 19 3" xfId="2217" xr:uid="{00000000-0005-0000-0000-0000F3050000}"/>
    <cellStyle name="Normal 2" xfId="1727" xr:uid="{00000000-0005-0000-0000-0000F4050000}"/>
    <cellStyle name="Normal 2 10" xfId="619" xr:uid="{00000000-0005-0000-0000-0000F5050000}"/>
    <cellStyle name="Normal 2 10 2" xfId="1728" xr:uid="{00000000-0005-0000-0000-0000F6050000}"/>
    <cellStyle name="Normal 2 11" xfId="1729" xr:uid="{00000000-0005-0000-0000-0000F7050000}"/>
    <cellStyle name="Normal 2 11 2" xfId="2219" xr:uid="{00000000-0005-0000-0000-0000F8050000}"/>
    <cellStyle name="Normal 2 15" xfId="174" xr:uid="{00000000-0005-0000-0000-0000F9050000}"/>
    <cellStyle name="Normal 2 2" xfId="1730" xr:uid="{00000000-0005-0000-0000-0000FA050000}"/>
    <cellStyle name="Normal 2 2 2" xfId="662" xr:uid="{00000000-0005-0000-0000-0000FB050000}"/>
    <cellStyle name="Normal 2 2 2 2" xfId="1732" xr:uid="{00000000-0005-0000-0000-0000FC050000}"/>
    <cellStyle name="Normal 2 2 2 3" xfId="1735" xr:uid="{00000000-0005-0000-0000-0000FD050000}"/>
    <cellStyle name="Normal 2 2 2 4" xfId="1737" xr:uid="{00000000-0005-0000-0000-0000FE050000}"/>
    <cellStyle name="Normal 2 2 2 5" xfId="1738" xr:uid="{00000000-0005-0000-0000-0000FF050000}"/>
    <cellStyle name="Normal 2 2 3" xfId="391" xr:uid="{00000000-0005-0000-0000-000000060000}"/>
    <cellStyle name="Normal 2 2 3 2" xfId="1739" xr:uid="{00000000-0005-0000-0000-000001060000}"/>
    <cellStyle name="Normal 2 2 4" xfId="1257" xr:uid="{00000000-0005-0000-0000-000002060000}"/>
    <cellStyle name="Normal 2 2 5" xfId="1259" xr:uid="{00000000-0005-0000-0000-000003060000}"/>
    <cellStyle name="Normal 2 2 6" xfId="569" xr:uid="{00000000-0005-0000-0000-000004060000}"/>
    <cellStyle name="Normal 2 2 7" xfId="1190" xr:uid="{00000000-0005-0000-0000-000005060000}"/>
    <cellStyle name="Normal 2 21" xfId="198" xr:uid="{00000000-0005-0000-0000-000006060000}"/>
    <cellStyle name="Normal 2 3" xfId="1740" xr:uid="{00000000-0005-0000-0000-000007060000}"/>
    <cellStyle name="Normal 2 3 2" xfId="1743" xr:uid="{00000000-0005-0000-0000-000008060000}"/>
    <cellStyle name="Normal 2 3 3" xfId="1262" xr:uid="{00000000-0005-0000-0000-000009060000}"/>
    <cellStyle name="Normal 2 4" xfId="1744" xr:uid="{00000000-0005-0000-0000-00000A060000}"/>
    <cellStyle name="Normal 2 4 2" xfId="1747" xr:uid="{00000000-0005-0000-0000-00000B060000}"/>
    <cellStyle name="Normal 2 4 3" xfId="1265" xr:uid="{00000000-0005-0000-0000-00000C060000}"/>
    <cellStyle name="Normal 2 5" xfId="1748" xr:uid="{00000000-0005-0000-0000-00000D060000}"/>
    <cellStyle name="Normal 2 5 2" xfId="147" xr:uid="{00000000-0005-0000-0000-00000E060000}"/>
    <cellStyle name="Normal 2 5 3" xfId="150" xr:uid="{00000000-0005-0000-0000-00000F060000}"/>
    <cellStyle name="Normal 2 6" xfId="1749" xr:uid="{00000000-0005-0000-0000-000010060000}"/>
    <cellStyle name="Normal 2 6 2" xfId="1751" xr:uid="{00000000-0005-0000-0000-000011060000}"/>
    <cellStyle name="Normal 2 6 3" xfId="1270" xr:uid="{00000000-0005-0000-0000-000012060000}"/>
    <cellStyle name="Normal 2 7" xfId="921" xr:uid="{00000000-0005-0000-0000-000013060000}"/>
    <cellStyle name="Normal 2 7 2" xfId="294" xr:uid="{00000000-0005-0000-0000-000014060000}"/>
    <cellStyle name="Normal 2 7 3" xfId="495" xr:uid="{00000000-0005-0000-0000-000015060000}"/>
    <cellStyle name="Normal 2 8" xfId="1752" xr:uid="{00000000-0005-0000-0000-000016060000}"/>
    <cellStyle name="Normal 2 8 2" xfId="1754" xr:uid="{00000000-0005-0000-0000-000017060000}"/>
    <cellStyle name="Normal 2 9" xfId="1755" xr:uid="{00000000-0005-0000-0000-000018060000}"/>
    <cellStyle name="Normal 2 9 2" xfId="296" xr:uid="{00000000-0005-0000-0000-000019060000}"/>
    <cellStyle name="Normal 20" xfId="1708" xr:uid="{00000000-0005-0000-0000-00001A060000}"/>
    <cellStyle name="Normal 20 2" xfId="1710" xr:uid="{00000000-0005-0000-0000-00001B060000}"/>
    <cellStyle name="Normal 21" xfId="1717" xr:uid="{00000000-0005-0000-0000-00001C060000}"/>
    <cellStyle name="Normal 21 2" xfId="1719" xr:uid="{00000000-0005-0000-0000-00001D060000}"/>
    <cellStyle name="Normal 22" xfId="509" xr:uid="{00000000-0005-0000-0000-00001E060000}"/>
    <cellStyle name="Normal 23" xfId="318" xr:uid="{00000000-0005-0000-0000-00001F060000}"/>
    <cellStyle name="Normal 23 2" xfId="1722" xr:uid="{00000000-0005-0000-0000-000020060000}"/>
    <cellStyle name="Normal 24" xfId="1724" xr:uid="{00000000-0005-0000-0000-000021060000}"/>
    <cellStyle name="Normal 24 2" xfId="1358" xr:uid="{00000000-0005-0000-0000-000022060000}"/>
    <cellStyle name="Normal 25" xfId="1757" xr:uid="{00000000-0005-0000-0000-000023060000}"/>
    <cellStyle name="Normal 26" xfId="1759" xr:uid="{00000000-0005-0000-0000-000024060000}"/>
    <cellStyle name="Normal 26 2" xfId="1760" xr:uid="{00000000-0005-0000-0000-000025060000}"/>
    <cellStyle name="Normal 27" xfId="1762" xr:uid="{00000000-0005-0000-0000-000026060000}"/>
    <cellStyle name="Normal 28" xfId="1764" xr:uid="{00000000-0005-0000-0000-000027060000}"/>
    <cellStyle name="Normal 29" xfId="1767" xr:uid="{00000000-0005-0000-0000-000028060000}"/>
    <cellStyle name="Normal 3" xfId="1768" xr:uid="{00000000-0005-0000-0000-000029060000}"/>
    <cellStyle name="Normal 3 2" xfId="1769" xr:uid="{00000000-0005-0000-0000-00002A060000}"/>
    <cellStyle name="Normal 3 2 2" xfId="1466" xr:uid="{00000000-0005-0000-0000-00002B060000}"/>
    <cellStyle name="Normal 3 2 2 2" xfId="1498" xr:uid="{00000000-0005-0000-0000-00002C060000}"/>
    <cellStyle name="Normal 3 2 3" xfId="1770" xr:uid="{00000000-0005-0000-0000-00002D060000}"/>
    <cellStyle name="Normal 3 3" xfId="1771" xr:uid="{00000000-0005-0000-0000-00002E060000}"/>
    <cellStyle name="Normal 3 3 2" xfId="1327" xr:uid="{00000000-0005-0000-0000-00002F060000}"/>
    <cellStyle name="Normal 3 3 3" xfId="1333" xr:uid="{00000000-0005-0000-0000-000030060000}"/>
    <cellStyle name="Normal 3 3 4" xfId="2221" xr:uid="{00000000-0005-0000-0000-000031060000}"/>
    <cellStyle name="Normal 3 4" xfId="1628" xr:uid="{00000000-0005-0000-0000-000032060000}"/>
    <cellStyle name="Normal 3 5" xfId="1772" xr:uid="{00000000-0005-0000-0000-000033060000}"/>
    <cellStyle name="Normal 3 6" xfId="1072" xr:uid="{00000000-0005-0000-0000-000034060000}"/>
    <cellStyle name="Normal 3 7" xfId="1773" xr:uid="{00000000-0005-0000-0000-000035060000}"/>
    <cellStyle name="Normal 30" xfId="1756" xr:uid="{00000000-0005-0000-0000-000036060000}"/>
    <cellStyle name="Normal 31" xfId="1758" xr:uid="{00000000-0005-0000-0000-000037060000}"/>
    <cellStyle name="Normal 32" xfId="1761" xr:uid="{00000000-0005-0000-0000-000038060000}"/>
    <cellStyle name="Normal 33" xfId="1763" xr:uid="{00000000-0005-0000-0000-000039060000}"/>
    <cellStyle name="Normal 34" xfId="1766" xr:uid="{00000000-0005-0000-0000-00003A060000}"/>
    <cellStyle name="Normal 35" xfId="1775" xr:uid="{00000000-0005-0000-0000-00003B060000}"/>
    <cellStyle name="Normal 36" xfId="1777" xr:uid="{00000000-0005-0000-0000-00003C060000}"/>
    <cellStyle name="Normal 37" xfId="1779" xr:uid="{00000000-0005-0000-0000-00003D060000}"/>
    <cellStyle name="Normal 38" xfId="1781" xr:uid="{00000000-0005-0000-0000-00003E060000}"/>
    <cellStyle name="Normal 39" xfId="1783" xr:uid="{00000000-0005-0000-0000-00003F060000}"/>
    <cellStyle name="Normal 4" xfId="1784" xr:uid="{00000000-0005-0000-0000-000040060000}"/>
    <cellStyle name="Normal 4 2" xfId="489" xr:uid="{00000000-0005-0000-0000-000041060000}"/>
    <cellStyle name="Normal 4 2 2" xfId="1785" xr:uid="{00000000-0005-0000-0000-000042060000}"/>
    <cellStyle name="Normal 4 2 3" xfId="1786" xr:uid="{00000000-0005-0000-0000-000043060000}"/>
    <cellStyle name="Normal 4 2 4" xfId="1787" xr:uid="{00000000-0005-0000-0000-000044060000}"/>
    <cellStyle name="Normal 4 3" xfId="1788" xr:uid="{00000000-0005-0000-0000-000045060000}"/>
    <cellStyle name="Normal 40" xfId="1774" xr:uid="{00000000-0005-0000-0000-000046060000}"/>
    <cellStyle name="Normal 41" xfId="1776" xr:uid="{00000000-0005-0000-0000-000047060000}"/>
    <cellStyle name="Normal 42" xfId="1778" xr:uid="{00000000-0005-0000-0000-000048060000}"/>
    <cellStyle name="Normal 43" xfId="1780" xr:uid="{00000000-0005-0000-0000-000049060000}"/>
    <cellStyle name="Normal 44" xfId="1782" xr:uid="{00000000-0005-0000-0000-00004A060000}"/>
    <cellStyle name="Normal 45" xfId="1790" xr:uid="{00000000-0005-0000-0000-00004B060000}"/>
    <cellStyle name="Normal 46" xfId="330" xr:uid="{00000000-0005-0000-0000-00004C060000}"/>
    <cellStyle name="Normal 47" xfId="753" xr:uid="{00000000-0005-0000-0000-00004D060000}"/>
    <cellStyle name="Normal 48" xfId="1792" xr:uid="{00000000-0005-0000-0000-00004E060000}"/>
    <cellStyle name="Normal 49" xfId="1164" xr:uid="{00000000-0005-0000-0000-00004F060000}"/>
    <cellStyle name="Normal 5" xfId="1793" xr:uid="{00000000-0005-0000-0000-000050060000}"/>
    <cellStyle name="Normal 5 2" xfId="1794" xr:uid="{00000000-0005-0000-0000-000051060000}"/>
    <cellStyle name="Normal 5 2 2" xfId="1796" xr:uid="{00000000-0005-0000-0000-000052060000}"/>
    <cellStyle name="Normal 5 2 3" xfId="1083" xr:uid="{00000000-0005-0000-0000-000053060000}"/>
    <cellStyle name="Normal 5 2 4" xfId="1798" xr:uid="{00000000-0005-0000-0000-000054060000}"/>
    <cellStyle name="Normal 5 3" xfId="1799" xr:uid="{00000000-0005-0000-0000-000055060000}"/>
    <cellStyle name="Normal 5 3 2" xfId="1016" xr:uid="{00000000-0005-0000-0000-000056060000}"/>
    <cellStyle name="Normal 5 4" xfId="1800" xr:uid="{00000000-0005-0000-0000-000057060000}"/>
    <cellStyle name="Normal 5 4 2" xfId="1801" xr:uid="{00000000-0005-0000-0000-000058060000}"/>
    <cellStyle name="Normal 5 5" xfId="1802" xr:uid="{00000000-0005-0000-0000-000059060000}"/>
    <cellStyle name="Normal 5 6" xfId="1803" xr:uid="{00000000-0005-0000-0000-00005A060000}"/>
    <cellStyle name="Normal 50" xfId="1789" xr:uid="{00000000-0005-0000-0000-00005B060000}"/>
    <cellStyle name="Normal 51" xfId="329" xr:uid="{00000000-0005-0000-0000-00005C060000}"/>
    <cellStyle name="Normal 52" xfId="752" xr:uid="{00000000-0005-0000-0000-00005D060000}"/>
    <cellStyle name="Normal 53" xfId="1791" xr:uid="{00000000-0005-0000-0000-00005E060000}"/>
    <cellStyle name="Normal 54" xfId="1163" xr:uid="{00000000-0005-0000-0000-00005F060000}"/>
    <cellStyle name="Normal 55" xfId="1167" xr:uid="{00000000-0005-0000-0000-000060060000}"/>
    <cellStyle name="Normal 56" xfId="463" xr:uid="{00000000-0005-0000-0000-000061060000}"/>
    <cellStyle name="Normal 57" xfId="51" xr:uid="{00000000-0005-0000-0000-000062060000}"/>
    <cellStyle name="Normal 58" xfId="1125" xr:uid="{00000000-0005-0000-0000-000063060000}"/>
    <cellStyle name="Normal 59" xfId="1805" xr:uid="{00000000-0005-0000-0000-000064060000}"/>
    <cellStyle name="Normal 6" xfId="1806" xr:uid="{00000000-0005-0000-0000-000065060000}"/>
    <cellStyle name="Normal 6 2" xfId="1807" xr:uid="{00000000-0005-0000-0000-000066060000}"/>
    <cellStyle name="Normal 6 2 2" xfId="522" xr:uid="{00000000-0005-0000-0000-000067060000}"/>
    <cellStyle name="Normal 6 2 3" xfId="674" xr:uid="{00000000-0005-0000-0000-000068060000}"/>
    <cellStyle name="Normal 6 2 4" xfId="758" xr:uid="{00000000-0005-0000-0000-000069060000}"/>
    <cellStyle name="Normal 6 3" xfId="1808" xr:uid="{00000000-0005-0000-0000-00006A060000}"/>
    <cellStyle name="Normal 6 4" xfId="1809" xr:uid="{00000000-0005-0000-0000-00006B060000}"/>
    <cellStyle name="Normal 6 5" xfId="1810" xr:uid="{00000000-0005-0000-0000-00006C060000}"/>
    <cellStyle name="Normal 60" xfId="1166" xr:uid="{00000000-0005-0000-0000-00006D060000}"/>
    <cellStyle name="Normal 61" xfId="462" xr:uid="{00000000-0005-0000-0000-00006E060000}"/>
    <cellStyle name="Normal 62" xfId="50" xr:uid="{00000000-0005-0000-0000-00006F060000}"/>
    <cellStyle name="Normal 63" xfId="1124" xr:uid="{00000000-0005-0000-0000-000070060000}"/>
    <cellStyle name="Normal 64" xfId="1804" xr:uid="{00000000-0005-0000-0000-000071060000}"/>
    <cellStyle name="Normal 65" xfId="1813" xr:uid="{00000000-0005-0000-0000-000072060000}"/>
    <cellStyle name="Normal 66" xfId="1815" xr:uid="{00000000-0005-0000-0000-000073060000}"/>
    <cellStyle name="Normal 67" xfId="1817" xr:uid="{00000000-0005-0000-0000-000074060000}"/>
    <cellStyle name="Normal 68" xfId="1819" xr:uid="{00000000-0005-0000-0000-000075060000}"/>
    <cellStyle name="Normal 69" xfId="690" xr:uid="{00000000-0005-0000-0000-000076060000}"/>
    <cellStyle name="Normal 7" xfId="1668" xr:uid="{00000000-0005-0000-0000-000077060000}"/>
    <cellStyle name="Normal 7 2" xfId="22" xr:uid="{00000000-0005-0000-0000-000078060000}"/>
    <cellStyle name="Normal 7 2 2" xfId="387" xr:uid="{00000000-0005-0000-0000-000079060000}"/>
    <cellStyle name="Normal 7 3" xfId="1820" xr:uid="{00000000-0005-0000-0000-00007A060000}"/>
    <cellStyle name="Normal 7 4" xfId="1821" xr:uid="{00000000-0005-0000-0000-00007B060000}"/>
    <cellStyle name="Normal 70" xfId="1812" xr:uid="{00000000-0005-0000-0000-00007C060000}"/>
    <cellStyle name="Normal 71" xfId="1814" xr:uid="{00000000-0005-0000-0000-00007D060000}"/>
    <cellStyle name="Normal 72" xfId="1816" xr:uid="{00000000-0005-0000-0000-00007E060000}"/>
    <cellStyle name="Normal 73" xfId="1818" xr:uid="{00000000-0005-0000-0000-00007F060000}"/>
    <cellStyle name="Normal 74" xfId="689" xr:uid="{00000000-0005-0000-0000-000080060000}"/>
    <cellStyle name="Normal 75" xfId="430" xr:uid="{00000000-0005-0000-0000-000081060000}"/>
    <cellStyle name="Normal 76" xfId="1823" xr:uid="{00000000-0005-0000-0000-000082060000}"/>
    <cellStyle name="Normal 77" xfId="1825" xr:uid="{00000000-0005-0000-0000-000083060000}"/>
    <cellStyle name="Normal 78" xfId="1827" xr:uid="{00000000-0005-0000-0000-000084060000}"/>
    <cellStyle name="Normal 79" xfId="1829" xr:uid="{00000000-0005-0000-0000-000085060000}"/>
    <cellStyle name="Normal 8" xfId="1830" xr:uid="{00000000-0005-0000-0000-000086060000}"/>
    <cellStyle name="Normal 8 2" xfId="1831" xr:uid="{00000000-0005-0000-0000-000087060000}"/>
    <cellStyle name="Normal 8 3" xfId="550" xr:uid="{00000000-0005-0000-0000-000088060000}"/>
    <cellStyle name="Normal 80" xfId="429" xr:uid="{00000000-0005-0000-0000-000089060000}"/>
    <cellStyle name="Normal 81" xfId="1822" xr:uid="{00000000-0005-0000-0000-00008A060000}"/>
    <cellStyle name="Normal 82" xfId="1824" xr:uid="{00000000-0005-0000-0000-00008B060000}"/>
    <cellStyle name="Normal 83" xfId="1826" xr:uid="{00000000-0005-0000-0000-00008C060000}"/>
    <cellStyle name="Normal 84" xfId="1828" xr:uid="{00000000-0005-0000-0000-00008D060000}"/>
    <cellStyle name="Normal 85" xfId="1833" xr:uid="{00000000-0005-0000-0000-00008E060000}"/>
    <cellStyle name="Normal 86" xfId="2212" xr:uid="{00000000-0005-0000-0000-00008F060000}"/>
    <cellStyle name="Normal 87" xfId="2213" xr:uid="{00000000-0005-0000-0000-000090060000}"/>
    <cellStyle name="Normal 88" xfId="2215" xr:uid="{00000000-0005-0000-0000-000091060000}"/>
    <cellStyle name="Normal 89" xfId="2223" xr:uid="{87118BD6-7051-4794-AD87-E53F4825C1C3}"/>
    <cellStyle name="Normal 9" xfId="1834" xr:uid="{00000000-0005-0000-0000-000092060000}"/>
    <cellStyle name="Normal 9 2" xfId="1835" xr:uid="{00000000-0005-0000-0000-000093060000}"/>
    <cellStyle name="Normal 9 3" xfId="1836" xr:uid="{00000000-0005-0000-0000-000094060000}"/>
    <cellStyle name="Normal 9 4" xfId="1837" xr:uid="{00000000-0005-0000-0000-000095060000}"/>
    <cellStyle name="Normal 90" xfId="2224" xr:uid="{BF1E65BB-B9FE-4B2C-945A-2BDAB27D8D3F}"/>
    <cellStyle name="Normal 91" xfId="2225" xr:uid="{2C212E75-B7B6-45BD-87FC-2A401EC74B4C}"/>
    <cellStyle name="Normal 92" xfId="2226" xr:uid="{FA3F494E-3650-4B4A-A767-31B8DF52665E}"/>
    <cellStyle name="Normal 93" xfId="2227" xr:uid="{51A9FE82-F9B7-43EF-8736-F61FD8531500}"/>
    <cellStyle name="Normal 94" xfId="2228" xr:uid="{8E8AE8F1-A9C9-485F-88F9-11A651669BBA}"/>
    <cellStyle name="Normal 95" xfId="2229" xr:uid="{F1196C02-7706-4E76-9BE0-BBCFD18ED47B}"/>
    <cellStyle name="Normal 96" xfId="2230" xr:uid="{0193965B-69FB-4465-A713-E7E6A572948D}"/>
    <cellStyle name="Normal 97" xfId="2231" xr:uid="{73AE0752-7807-4007-85E7-B36590C6CFC5}"/>
    <cellStyle name="Normal 98" xfId="2232" xr:uid="{E6103B24-AA01-4C06-983E-87A0C21614E9}"/>
    <cellStyle name="Normal 99" xfId="2233" xr:uid="{C3F466F2-D1E3-4B07-A74A-CAF4F15F234C}"/>
    <cellStyle name="Normal_2007" xfId="1839" xr:uid="{00000000-0005-0000-0000-000096060000}"/>
    <cellStyle name="Normal_2007 2" xfId="1840" xr:uid="{00000000-0005-0000-0000-000097060000}"/>
    <cellStyle name="Normal_Cai Chi Tiet 2010" xfId="1734" xr:uid="{00000000-0005-0000-0000-000098060000}"/>
    <cellStyle name="Normal_CAL-A4" xfId="1841" xr:uid="{00000000-0005-0000-0000-000099060000}"/>
    <cellStyle name="Normal_Calendar_4_any_year" xfId="1842" xr:uid="{00000000-0005-0000-0000-00009A060000}"/>
    <cellStyle name="Normal_Cty CP Cong Nghe Suc Song Viet T09" xfId="1536" xr:uid="{00000000-0005-0000-0000-00009D060000}"/>
    <cellStyle name="Normal_Cty CP Cong Nghe Suc Song Viet T09 2" xfId="189" xr:uid="{00000000-0005-0000-0000-00009E060000}"/>
    <cellStyle name="Normal_chi tiet nvl 2010" xfId="1679" xr:uid="{00000000-0005-0000-0000-00009B060000}"/>
    <cellStyle name="Normal_ChiTietNM0304" xfId="1843" xr:uid="{00000000-0005-0000-0000-00009C060000}"/>
    <cellStyle name="Normal_Dichso" xfId="1140" xr:uid="{00000000-0005-0000-0000-00009F060000}"/>
    <cellStyle name="Normal_DocSoUnicode" xfId="1844" xr:uid="{00000000-0005-0000-0000-0000A0060000}"/>
    <cellStyle name="Normal_K1202(Moi-QD15)" xfId="1845" xr:uid="{00000000-0005-0000-0000-0000A1060000}"/>
    <cellStyle name="Normal_KIM MINH LONG 2011" xfId="1846" xr:uid="{00000000-0005-0000-0000-0000A2060000}"/>
    <cellStyle name="Normal_nkc09" xfId="1847" xr:uid="{00000000-0005-0000-0000-0000A4060000}"/>
    <cellStyle name="Normal_NXT2008" xfId="1765" xr:uid="{00000000-0005-0000-0000-0000A5060000}"/>
    <cellStyle name="Normal_NhatKy0403" xfId="1832" xr:uid="{00000000-0005-0000-0000-0000A3060000}"/>
    <cellStyle name="Normal_PXK" xfId="1848" xr:uid="{00000000-0005-0000-0000-0000A6060000}"/>
    <cellStyle name="Normal_PXK 2" xfId="1849" xr:uid="{00000000-0005-0000-0000-0000A7060000}"/>
    <cellStyle name="Normal_Sheet1" xfId="1850" xr:uid="{00000000-0005-0000-0000-0000A8060000}"/>
    <cellStyle name="Normal_So cai thang 01 2011" xfId="1851" xr:uid="{00000000-0005-0000-0000-0000A9060000}"/>
    <cellStyle name="Normal_So sach nam 2012" xfId="1706" xr:uid="{00000000-0005-0000-0000-0000AA060000}"/>
    <cellStyle name="Normal_So sach T01-2012 goc 2" xfId="1852" xr:uid="{00000000-0005-0000-0000-0000AB060000}"/>
    <cellStyle name="Normal_TGNH TK112 2011" xfId="1854" xr:uid="{00000000-0005-0000-0000-0000AC060000}"/>
    <cellStyle name="Normal_Thang01" xfId="1855" xr:uid="{00000000-0005-0000-0000-0000AD060000}"/>
    <cellStyle name="Normal_Xuan thaoT06" xfId="1856" xr:uid="{00000000-0005-0000-0000-0000AE060000}"/>
    <cellStyle name="Normal_Xuan thaoT06 2" xfId="1857" xr:uid="{00000000-0005-0000-0000-0000AF060000}"/>
    <cellStyle name="Normal1" xfId="382" xr:uid="{00000000-0005-0000-0000-0000B0060000}"/>
    <cellStyle name="Normalny_Cennik obowiazuje od 06-08-2001 r (1)" xfId="1858" xr:uid="{00000000-0005-0000-0000-0000B1060000}"/>
    <cellStyle name="Note 2" xfId="1859" xr:uid="{00000000-0005-0000-0000-0000B2060000}"/>
    <cellStyle name="Note 3" xfId="1838" xr:uid="{00000000-0005-0000-0000-0000B3060000}"/>
    <cellStyle name="Note 4" xfId="1860" xr:uid="{00000000-0005-0000-0000-0000B4060000}"/>
    <cellStyle name="Œ…‹æØ‚è [0.00]_laroux" xfId="1861" xr:uid="{00000000-0005-0000-0000-0000B5060000}"/>
    <cellStyle name="Œ…‹æØ‚è_laroux" xfId="1862" xr:uid="{00000000-0005-0000-0000-0000B6060000}"/>
    <cellStyle name="oft Excel]_x000d__x000a_Comment=open=/f ‚ðw’è‚·‚é‚ÆAƒ†[ƒU[’è‹`ŠÖ”‚ðŠÖ”“\‚è•t‚¯‚Ìˆê——‚É“o˜^‚·‚é‚±‚Æ‚ª‚Å‚«‚Ü‚·B_x000d__x000a_Maximized" xfId="1863" xr:uid="{00000000-0005-0000-0000-0000B7060000}"/>
    <cellStyle name="oft Excel]_x000d__x000a_Comment=open=/f ‚ðŽw’è‚·‚é‚ÆAƒ†[ƒU[’è‹`ŠÖ”‚ðŠÖ”“\‚è•t‚¯‚Ìˆê——‚É“o˜^‚·‚é‚±‚Æ‚ª‚Å‚«‚Ü‚·B_x000d__x000a_Maximized" xfId="811" xr:uid="{00000000-0005-0000-0000-0000B8060000}"/>
    <cellStyle name="omma [0]_Mktg Prog" xfId="1034" xr:uid="{00000000-0005-0000-0000-0000B9060000}"/>
    <cellStyle name="ormal_Sheet1_1" xfId="1864" xr:uid="{00000000-0005-0000-0000-0000BA060000}"/>
    <cellStyle name="Output 2" xfId="1865" xr:uid="{00000000-0005-0000-0000-0000BB060000}"/>
    <cellStyle name="Output 3" xfId="1866" xr:uid="{00000000-0005-0000-0000-0000BC060000}"/>
    <cellStyle name="per.style" xfId="25" xr:uid="{00000000-0005-0000-0000-0000BD060000}"/>
    <cellStyle name="Percent [0]" xfId="1867" xr:uid="{00000000-0005-0000-0000-0000BE060000}"/>
    <cellStyle name="Percent [0] 2" xfId="1868" xr:uid="{00000000-0005-0000-0000-0000BF060000}"/>
    <cellStyle name="Percent [00]" xfId="1869" xr:uid="{00000000-0005-0000-0000-0000C0060000}"/>
    <cellStyle name="Percent [00] 2" xfId="603" xr:uid="{00000000-0005-0000-0000-0000C1060000}"/>
    <cellStyle name="Percent [2]" xfId="1870" xr:uid="{00000000-0005-0000-0000-0000C2060000}"/>
    <cellStyle name="Percent [2] 2" xfId="1871" xr:uid="{00000000-0005-0000-0000-0000C3060000}"/>
    <cellStyle name="Percent 2" xfId="1872" xr:uid="{00000000-0005-0000-0000-0000C4060000}"/>
    <cellStyle name="Percent 2 2" xfId="1873" xr:uid="{00000000-0005-0000-0000-0000C5060000}"/>
    <cellStyle name="Percent 2 2 2" xfId="1874" xr:uid="{00000000-0005-0000-0000-0000C6060000}"/>
    <cellStyle name="Percent 2 3" xfId="1875" xr:uid="{00000000-0005-0000-0000-0000C7060000}"/>
    <cellStyle name="Percent 2 4" xfId="1876" xr:uid="{00000000-0005-0000-0000-0000C8060000}"/>
    <cellStyle name="Percent 2 5" xfId="1877" xr:uid="{00000000-0005-0000-0000-0000C9060000}"/>
    <cellStyle name="Percent 2 6" xfId="1878" xr:uid="{00000000-0005-0000-0000-0000CA060000}"/>
    <cellStyle name="Percent 3" xfId="1879" xr:uid="{00000000-0005-0000-0000-0000CB060000}"/>
    <cellStyle name="Percent 3 2" xfId="1880" xr:uid="{00000000-0005-0000-0000-0000CC060000}"/>
    <cellStyle name="Percent 3 3" xfId="1881" xr:uid="{00000000-0005-0000-0000-0000CD060000}"/>
    <cellStyle name="Percent 3 4" xfId="231" xr:uid="{00000000-0005-0000-0000-0000CE060000}"/>
    <cellStyle name="Percent 4" xfId="1052" xr:uid="{00000000-0005-0000-0000-0000CF060000}"/>
    <cellStyle name="Percent 4 2" xfId="1882" xr:uid="{00000000-0005-0000-0000-0000D0060000}"/>
    <cellStyle name="Percent 4 2 2" xfId="1605" xr:uid="{00000000-0005-0000-0000-0000D1060000}"/>
    <cellStyle name="Percent 4 3" xfId="1883" xr:uid="{00000000-0005-0000-0000-0000D2060000}"/>
    <cellStyle name="Percent 5" xfId="1884" xr:uid="{00000000-0005-0000-0000-0000D3060000}"/>
    <cellStyle name="Percent 6" xfId="1885" xr:uid="{00000000-0005-0000-0000-0000D4060000}"/>
    <cellStyle name="PERCENTAGE" xfId="1886" xr:uid="{00000000-0005-0000-0000-0000D5060000}"/>
    <cellStyle name="PrePop Currency (0)" xfId="1888" xr:uid="{00000000-0005-0000-0000-0000D6060000}"/>
    <cellStyle name="PrePop Currency (0) 2" xfId="1889" xr:uid="{00000000-0005-0000-0000-0000D7060000}"/>
    <cellStyle name="PrePop Currency (0) 3" xfId="1464" xr:uid="{00000000-0005-0000-0000-0000D8060000}"/>
    <cellStyle name="PrePop Currency (2)" xfId="1891" xr:uid="{00000000-0005-0000-0000-0000D9060000}"/>
    <cellStyle name="PrePop Units (0)" xfId="1286" xr:uid="{00000000-0005-0000-0000-0000DA060000}"/>
    <cellStyle name="PrePop Units (1)" xfId="1892" xr:uid="{00000000-0005-0000-0000-0000DB060000}"/>
    <cellStyle name="PrePop Units (2)" xfId="1893" xr:uid="{00000000-0005-0000-0000-0000DC060000}"/>
    <cellStyle name="pricing" xfId="1894" xr:uid="{00000000-0005-0000-0000-0000DD060000}"/>
    <cellStyle name="PSChar" xfId="1895" xr:uid="{00000000-0005-0000-0000-0000DE060000}"/>
    <cellStyle name="PSChar 2" xfId="1896" xr:uid="{00000000-0005-0000-0000-0000DF060000}"/>
    <cellStyle name="PSHeading" xfId="1897" xr:uid="{00000000-0005-0000-0000-0000E0060000}"/>
    <cellStyle name="PSHeading 2" xfId="1898" xr:uid="{00000000-0005-0000-0000-0000E1060000}"/>
    <cellStyle name="RedComma[0]" xfId="1900" xr:uid="{00000000-0005-0000-0000-0000E2060000}"/>
    <cellStyle name="regstoresfromspecstores" xfId="305" xr:uid="{00000000-0005-0000-0000-0000E3060000}"/>
    <cellStyle name="RevList" xfId="1901" xr:uid="{00000000-0005-0000-0000-0000E4060000}"/>
    <cellStyle name="RevList 2" xfId="1902" xr:uid="{00000000-0005-0000-0000-0000E5060000}"/>
    <cellStyle name="S—_x0008_" xfId="533" xr:uid="{00000000-0005-0000-0000-0000E6060000}"/>
    <cellStyle name="S—_x0008_ 2" xfId="1903" xr:uid="{00000000-0005-0000-0000-0000E7060000}"/>
    <cellStyle name="S—_x0008_ 3" xfId="1904" xr:uid="{00000000-0005-0000-0000-0000E8060000}"/>
    <cellStyle name="SAPBEXaggData" xfId="1905" xr:uid="{00000000-0005-0000-0000-0000E9060000}"/>
    <cellStyle name="SAPBEXaggData 2" xfId="1906" xr:uid="{00000000-0005-0000-0000-0000EA060000}"/>
    <cellStyle name="SAPBEXaggDataEmph" xfId="1907" xr:uid="{00000000-0005-0000-0000-0000EB060000}"/>
    <cellStyle name="SAPBEXaggDataEmph 2" xfId="1370" xr:uid="{00000000-0005-0000-0000-0000EC060000}"/>
    <cellStyle name="SAPBEXaggItem" xfId="1908" xr:uid="{00000000-0005-0000-0000-0000ED060000}"/>
    <cellStyle name="SAPBEXaggItem 2" xfId="1909" xr:uid="{00000000-0005-0000-0000-0000EE060000}"/>
    <cellStyle name="SAPBEXchaText" xfId="1910" xr:uid="{00000000-0005-0000-0000-0000EF060000}"/>
    <cellStyle name="SAPBEXexcBad7" xfId="1731" xr:uid="{00000000-0005-0000-0000-0000F0060000}"/>
    <cellStyle name="SAPBEXexcBad7 2" xfId="1518" xr:uid="{00000000-0005-0000-0000-0000F1060000}"/>
    <cellStyle name="SAPBEXexcBad8" xfId="1733" xr:uid="{00000000-0005-0000-0000-0000F2060000}"/>
    <cellStyle name="SAPBEXexcBad8 2" xfId="1911" xr:uid="{00000000-0005-0000-0000-0000F3060000}"/>
    <cellStyle name="SAPBEXexcBad9" xfId="1736" xr:uid="{00000000-0005-0000-0000-0000F4060000}"/>
    <cellStyle name="SAPBEXexcBad9 2" xfId="1912" xr:uid="{00000000-0005-0000-0000-0000F5060000}"/>
    <cellStyle name="SAPBEXexcCritical4" xfId="1600" xr:uid="{00000000-0005-0000-0000-0000F6060000}"/>
    <cellStyle name="SAPBEXexcCritical4 2" xfId="1914" xr:uid="{00000000-0005-0000-0000-0000F7060000}"/>
    <cellStyle name="SAPBEXexcCritical5" xfId="1915" xr:uid="{00000000-0005-0000-0000-0000F8060000}"/>
    <cellStyle name="SAPBEXexcCritical5 2" xfId="46" xr:uid="{00000000-0005-0000-0000-0000F9060000}"/>
    <cellStyle name="SAPBEXexcCritical6" xfId="1890" xr:uid="{00000000-0005-0000-0000-0000FA060000}"/>
    <cellStyle name="SAPBEXexcCritical6 2" xfId="1916" xr:uid="{00000000-0005-0000-0000-0000FB060000}"/>
    <cellStyle name="SAPBEXexcGood1" xfId="494" xr:uid="{00000000-0005-0000-0000-0000FC060000}"/>
    <cellStyle name="SAPBEXexcGood1 2" xfId="1917" xr:uid="{00000000-0005-0000-0000-0000FD060000}"/>
    <cellStyle name="SAPBEXexcGood2" xfId="1918" xr:uid="{00000000-0005-0000-0000-0000FE060000}"/>
    <cellStyle name="SAPBEXexcGood2 2" xfId="1919" xr:uid="{00000000-0005-0000-0000-0000FF060000}"/>
    <cellStyle name="SAPBEXexcGood3" xfId="1920" xr:uid="{00000000-0005-0000-0000-000000070000}"/>
    <cellStyle name="SAPBEXexcGood3 2" xfId="1921" xr:uid="{00000000-0005-0000-0000-000001070000}"/>
    <cellStyle name="SAPBEXfilterDrill" xfId="766" xr:uid="{00000000-0005-0000-0000-000002070000}"/>
    <cellStyle name="SAPBEXfilterItem" xfId="1922" xr:uid="{00000000-0005-0000-0000-000003070000}"/>
    <cellStyle name="SAPBEXfilterText" xfId="128" xr:uid="{00000000-0005-0000-0000-000004070000}"/>
    <cellStyle name="SAPBEXformats" xfId="1923" xr:uid="{00000000-0005-0000-0000-000005070000}"/>
    <cellStyle name="SAPBEXformats 2" xfId="518" xr:uid="{00000000-0005-0000-0000-000006070000}"/>
    <cellStyle name="SAPBEXheaderItem" xfId="610" xr:uid="{00000000-0005-0000-0000-000007070000}"/>
    <cellStyle name="SAPBEXheaderText" xfId="1924" xr:uid="{00000000-0005-0000-0000-000008070000}"/>
    <cellStyle name="SAPBEXresData" xfId="845" xr:uid="{00000000-0005-0000-0000-000009070000}"/>
    <cellStyle name="SAPBEXresData 2" xfId="1925" xr:uid="{00000000-0005-0000-0000-00000A070000}"/>
    <cellStyle name="SAPBEXresDataEmph" xfId="1926" xr:uid="{00000000-0005-0000-0000-00000B070000}"/>
    <cellStyle name="SAPBEXresDataEmph 2" xfId="1927" xr:uid="{00000000-0005-0000-0000-00000C070000}"/>
    <cellStyle name="SAPBEXresItem" xfId="1503" xr:uid="{00000000-0005-0000-0000-00000D070000}"/>
    <cellStyle name="SAPBEXresItem 2" xfId="1928" xr:uid="{00000000-0005-0000-0000-00000E070000}"/>
    <cellStyle name="SAPBEXstdData" xfId="1929" xr:uid="{00000000-0005-0000-0000-00000F070000}"/>
    <cellStyle name="SAPBEXstdData 2" xfId="1930" xr:uid="{00000000-0005-0000-0000-000010070000}"/>
    <cellStyle name="SAPBEXstdDataEmph" xfId="1931" xr:uid="{00000000-0005-0000-0000-000011070000}"/>
    <cellStyle name="SAPBEXstdDataEmph 2" xfId="1932" xr:uid="{00000000-0005-0000-0000-000012070000}"/>
    <cellStyle name="SAPBEXstdItem" xfId="1319" xr:uid="{00000000-0005-0000-0000-000013070000}"/>
    <cellStyle name="SAPBEXstdItem 2" xfId="1010" xr:uid="{00000000-0005-0000-0000-000014070000}"/>
    <cellStyle name="SAPBEXtitle" xfId="1933" xr:uid="{00000000-0005-0000-0000-000015070000}"/>
    <cellStyle name="SAPBEXtitle 2" xfId="1934" xr:uid="{00000000-0005-0000-0000-000016070000}"/>
    <cellStyle name="SAPBEXundefined" xfId="1937" xr:uid="{00000000-0005-0000-0000-000017070000}"/>
    <cellStyle name="SAPBEXundefined 2" xfId="1940" xr:uid="{00000000-0005-0000-0000-000018070000}"/>
    <cellStyle name="SHADEDSTORES" xfId="1941" xr:uid="{00000000-0005-0000-0000-000019070000}"/>
    <cellStyle name="Sheet Title" xfId="1057" xr:uid="{00000000-0005-0000-0000-00001A070000}"/>
    <cellStyle name="Siêu kết nối" xfId="2222" builtinId="8"/>
    <cellStyle name="songuyen" xfId="1811" xr:uid="{00000000-0005-0000-0000-00001B070000}"/>
    <cellStyle name="specstores" xfId="1942" xr:uid="{00000000-0005-0000-0000-00001C070000}"/>
    <cellStyle name="Standard" xfId="124" xr:uid="{00000000-0005-0000-0000-00001D070000}"/>
    <cellStyle name="Style 1" xfId="1943" xr:uid="{00000000-0005-0000-0000-00001E070000}"/>
    <cellStyle name="Style 1 2" xfId="1944" xr:uid="{00000000-0005-0000-0000-00001F070000}"/>
    <cellStyle name="Style 1 3" xfId="1945" xr:uid="{00000000-0005-0000-0000-000020070000}"/>
    <cellStyle name="Style 1 4" xfId="1946" xr:uid="{00000000-0005-0000-0000-000021070000}"/>
    <cellStyle name="Style 10" xfId="1947" xr:uid="{00000000-0005-0000-0000-000022070000}"/>
    <cellStyle name="Style 10 2" xfId="832" xr:uid="{00000000-0005-0000-0000-000023070000}"/>
    <cellStyle name="Style 10 3" xfId="1948" xr:uid="{00000000-0005-0000-0000-000024070000}"/>
    <cellStyle name="Style 100" xfId="1572" xr:uid="{00000000-0005-0000-0000-000025070000}"/>
    <cellStyle name="Style 101" xfId="102" xr:uid="{00000000-0005-0000-0000-000026070000}"/>
    <cellStyle name="Style 102" xfId="1949" xr:uid="{00000000-0005-0000-0000-000027070000}"/>
    <cellStyle name="Style 103" xfId="1950" xr:uid="{00000000-0005-0000-0000-000028070000}"/>
    <cellStyle name="Style 104" xfId="1497" xr:uid="{00000000-0005-0000-0000-000029070000}"/>
    <cellStyle name="Style 105" xfId="1517" xr:uid="{00000000-0005-0000-0000-00002A070000}"/>
    <cellStyle name="Style 11" xfId="1951" xr:uid="{00000000-0005-0000-0000-00002B070000}"/>
    <cellStyle name="Style 11 2" xfId="595" xr:uid="{00000000-0005-0000-0000-00002C070000}"/>
    <cellStyle name="Style 11 3" xfId="351" xr:uid="{00000000-0005-0000-0000-00002D070000}"/>
    <cellStyle name="Style 12" xfId="1952" xr:uid="{00000000-0005-0000-0000-00002E070000}"/>
    <cellStyle name="Style 12 2" xfId="409" xr:uid="{00000000-0005-0000-0000-00002F070000}"/>
    <cellStyle name="Style 12 3" xfId="1953" xr:uid="{00000000-0005-0000-0000-000030070000}"/>
    <cellStyle name="Style 13" xfId="1954" xr:uid="{00000000-0005-0000-0000-000031070000}"/>
    <cellStyle name="Style 13 2" xfId="1955" xr:uid="{00000000-0005-0000-0000-000032070000}"/>
    <cellStyle name="Style 13 3" xfId="1899" xr:uid="{00000000-0005-0000-0000-000033070000}"/>
    <cellStyle name="Style 14" xfId="1956" xr:uid="{00000000-0005-0000-0000-000034070000}"/>
    <cellStyle name="Style 15" xfId="1958" xr:uid="{00000000-0005-0000-0000-000035070000}"/>
    <cellStyle name="Style 15 2" xfId="1960" xr:uid="{00000000-0005-0000-0000-000036070000}"/>
    <cellStyle name="Style 15 3" xfId="1962" xr:uid="{00000000-0005-0000-0000-000037070000}"/>
    <cellStyle name="Style 16" xfId="1965" xr:uid="{00000000-0005-0000-0000-000038070000}"/>
    <cellStyle name="Style 16 2" xfId="1967" xr:uid="{00000000-0005-0000-0000-000039070000}"/>
    <cellStyle name="Style 16 3" xfId="1969" xr:uid="{00000000-0005-0000-0000-00003A070000}"/>
    <cellStyle name="Style 17" xfId="776" xr:uid="{00000000-0005-0000-0000-00003B070000}"/>
    <cellStyle name="Style 17 2" xfId="1971" xr:uid="{00000000-0005-0000-0000-00003C070000}"/>
    <cellStyle name="Style 17 3" xfId="1973" xr:uid="{00000000-0005-0000-0000-00003D070000}"/>
    <cellStyle name="Style 18" xfId="1975" xr:uid="{00000000-0005-0000-0000-00003E070000}"/>
    <cellStyle name="Style 18 2" xfId="1977" xr:uid="{00000000-0005-0000-0000-00003F070000}"/>
    <cellStyle name="Style 18 3" xfId="1979" xr:uid="{00000000-0005-0000-0000-000040070000}"/>
    <cellStyle name="Style 19" xfId="1981" xr:uid="{00000000-0005-0000-0000-000041070000}"/>
    <cellStyle name="Style 2" xfId="1982" xr:uid="{00000000-0005-0000-0000-000042070000}"/>
    <cellStyle name="Style 2 2" xfId="1983" xr:uid="{00000000-0005-0000-0000-000043070000}"/>
    <cellStyle name="Style 2 3" xfId="1984" xr:uid="{00000000-0005-0000-0000-000044070000}"/>
    <cellStyle name="Style 20" xfId="1957" xr:uid="{00000000-0005-0000-0000-000045070000}"/>
    <cellStyle name="Style 20 2" xfId="1959" xr:uid="{00000000-0005-0000-0000-000046070000}"/>
    <cellStyle name="Style 20 3" xfId="1961" xr:uid="{00000000-0005-0000-0000-000047070000}"/>
    <cellStyle name="Style 21" xfId="1964" xr:uid="{00000000-0005-0000-0000-000048070000}"/>
    <cellStyle name="Style 21 2" xfId="1966" xr:uid="{00000000-0005-0000-0000-000049070000}"/>
    <cellStyle name="Style 21 3" xfId="1968" xr:uid="{00000000-0005-0000-0000-00004A070000}"/>
    <cellStyle name="Style 22" xfId="775" xr:uid="{00000000-0005-0000-0000-00004B070000}"/>
    <cellStyle name="Style 22 2" xfId="1970" xr:uid="{00000000-0005-0000-0000-00004C070000}"/>
    <cellStyle name="Style 22 3" xfId="1972" xr:uid="{00000000-0005-0000-0000-00004D070000}"/>
    <cellStyle name="Style 23" xfId="1974" xr:uid="{00000000-0005-0000-0000-00004E070000}"/>
    <cellStyle name="Style 23 2" xfId="1976" xr:uid="{00000000-0005-0000-0000-00004F070000}"/>
    <cellStyle name="Style 23 3" xfId="1978" xr:uid="{00000000-0005-0000-0000-000050070000}"/>
    <cellStyle name="Style 24" xfId="1980" xr:uid="{00000000-0005-0000-0000-000051070000}"/>
    <cellStyle name="Style 24 2" xfId="1985" xr:uid="{00000000-0005-0000-0000-000052070000}"/>
    <cellStyle name="Style 24 3" xfId="1986" xr:uid="{00000000-0005-0000-0000-000053070000}"/>
    <cellStyle name="Style 25" xfId="1988" xr:uid="{00000000-0005-0000-0000-000054070000}"/>
    <cellStyle name="Style 25 2" xfId="1990" xr:uid="{00000000-0005-0000-0000-000055070000}"/>
    <cellStyle name="Style 25 3" xfId="503" xr:uid="{00000000-0005-0000-0000-000056070000}"/>
    <cellStyle name="Style 26" xfId="899" xr:uid="{00000000-0005-0000-0000-000057070000}"/>
    <cellStyle name="Style 26 2" xfId="1992" xr:uid="{00000000-0005-0000-0000-000058070000}"/>
    <cellStyle name="Style 26 3" xfId="1994" xr:uid="{00000000-0005-0000-0000-000059070000}"/>
    <cellStyle name="Style 27" xfId="1996" xr:uid="{00000000-0005-0000-0000-00005A070000}"/>
    <cellStyle name="Style 27 2" xfId="1998" xr:uid="{00000000-0005-0000-0000-00005B070000}"/>
    <cellStyle name="Style 27 3" xfId="2000" xr:uid="{00000000-0005-0000-0000-00005C070000}"/>
    <cellStyle name="Style 28" xfId="2003" xr:uid="{00000000-0005-0000-0000-00005D070000}"/>
    <cellStyle name="Style 28 2" xfId="2005" xr:uid="{00000000-0005-0000-0000-00005E070000}"/>
    <cellStyle name="Style 28 3" xfId="2007" xr:uid="{00000000-0005-0000-0000-00005F070000}"/>
    <cellStyle name="Style 29" xfId="2009" xr:uid="{00000000-0005-0000-0000-000060070000}"/>
    <cellStyle name="Style 29 2" xfId="2011" xr:uid="{00000000-0005-0000-0000-000061070000}"/>
    <cellStyle name="Style 29 3" xfId="2013" xr:uid="{00000000-0005-0000-0000-000062070000}"/>
    <cellStyle name="Style 3" xfId="1665" xr:uid="{00000000-0005-0000-0000-000063070000}"/>
    <cellStyle name="Style 30" xfId="1987" xr:uid="{00000000-0005-0000-0000-000064070000}"/>
    <cellStyle name="Style 30 2" xfId="1989" xr:uid="{00000000-0005-0000-0000-000065070000}"/>
    <cellStyle name="Style 30 3" xfId="502" xr:uid="{00000000-0005-0000-0000-000066070000}"/>
    <cellStyle name="Style 31" xfId="898" xr:uid="{00000000-0005-0000-0000-000067070000}"/>
    <cellStyle name="Style 31 2" xfId="1991" xr:uid="{00000000-0005-0000-0000-000068070000}"/>
    <cellStyle name="Style 31 3" xfId="1993" xr:uid="{00000000-0005-0000-0000-000069070000}"/>
    <cellStyle name="Style 32" xfId="1995" xr:uid="{00000000-0005-0000-0000-00006A070000}"/>
    <cellStyle name="Style 32 2" xfId="1997" xr:uid="{00000000-0005-0000-0000-00006B070000}"/>
    <cellStyle name="Style 32 3" xfId="1999" xr:uid="{00000000-0005-0000-0000-00006C070000}"/>
    <cellStyle name="Style 33" xfId="2002" xr:uid="{00000000-0005-0000-0000-00006D070000}"/>
    <cellStyle name="Style 33 2" xfId="2004" xr:uid="{00000000-0005-0000-0000-00006E070000}"/>
    <cellStyle name="Style 33 3" xfId="2006" xr:uid="{00000000-0005-0000-0000-00006F070000}"/>
    <cellStyle name="Style 34" xfId="2008" xr:uid="{00000000-0005-0000-0000-000070070000}"/>
    <cellStyle name="Style 34 2" xfId="2010" xr:uid="{00000000-0005-0000-0000-000071070000}"/>
    <cellStyle name="Style 34 3" xfId="2012" xr:uid="{00000000-0005-0000-0000-000072070000}"/>
    <cellStyle name="Style 35" xfId="2015" xr:uid="{00000000-0005-0000-0000-000073070000}"/>
    <cellStyle name="Style 35 2" xfId="2017" xr:uid="{00000000-0005-0000-0000-000074070000}"/>
    <cellStyle name="Style 35 3" xfId="2019" xr:uid="{00000000-0005-0000-0000-000075070000}"/>
    <cellStyle name="Style 36" xfId="2021" xr:uid="{00000000-0005-0000-0000-000076070000}"/>
    <cellStyle name="Style 37" xfId="2023" xr:uid="{00000000-0005-0000-0000-000077070000}"/>
    <cellStyle name="Style 37 2" xfId="2025" xr:uid="{00000000-0005-0000-0000-000078070000}"/>
    <cellStyle name="Style 37 3" xfId="2027" xr:uid="{00000000-0005-0000-0000-000079070000}"/>
    <cellStyle name="Style 38" xfId="2029" xr:uid="{00000000-0005-0000-0000-00007A070000}"/>
    <cellStyle name="Style 38 2" xfId="2031" xr:uid="{00000000-0005-0000-0000-00007B070000}"/>
    <cellStyle name="Style 38 3" xfId="2033" xr:uid="{00000000-0005-0000-0000-00007C070000}"/>
    <cellStyle name="Style 39" xfId="591" xr:uid="{00000000-0005-0000-0000-00007D070000}"/>
    <cellStyle name="Style 39 2" xfId="911" xr:uid="{00000000-0005-0000-0000-00007E070000}"/>
    <cellStyle name="Style 39 3" xfId="2035" xr:uid="{00000000-0005-0000-0000-00007F070000}"/>
    <cellStyle name="Style 4" xfId="2036" xr:uid="{00000000-0005-0000-0000-000080070000}"/>
    <cellStyle name="Style 4 2" xfId="2037" xr:uid="{00000000-0005-0000-0000-000081070000}"/>
    <cellStyle name="Style 4 3" xfId="640" xr:uid="{00000000-0005-0000-0000-000082070000}"/>
    <cellStyle name="Style 40" xfId="2014" xr:uid="{00000000-0005-0000-0000-000083070000}"/>
    <cellStyle name="Style 40 2" xfId="2016" xr:uid="{00000000-0005-0000-0000-000084070000}"/>
    <cellStyle name="Style 40 3" xfId="2018" xr:uid="{00000000-0005-0000-0000-000085070000}"/>
    <cellStyle name="Style 41" xfId="2020" xr:uid="{00000000-0005-0000-0000-000086070000}"/>
    <cellStyle name="Style 41 2" xfId="981" xr:uid="{00000000-0005-0000-0000-000087070000}"/>
    <cellStyle name="Style 41 3" xfId="81" xr:uid="{00000000-0005-0000-0000-000088070000}"/>
    <cellStyle name="Style 42" xfId="2022" xr:uid="{00000000-0005-0000-0000-000089070000}"/>
    <cellStyle name="Style 42 2" xfId="2024" xr:uid="{00000000-0005-0000-0000-00008A070000}"/>
    <cellStyle name="Style 42 3" xfId="2026" xr:uid="{00000000-0005-0000-0000-00008B070000}"/>
    <cellStyle name="Style 43" xfId="2028" xr:uid="{00000000-0005-0000-0000-00008C070000}"/>
    <cellStyle name="Style 43 2" xfId="2030" xr:uid="{00000000-0005-0000-0000-00008D070000}"/>
    <cellStyle name="Style 43 3" xfId="2032" xr:uid="{00000000-0005-0000-0000-00008E070000}"/>
    <cellStyle name="Style 44" xfId="590" xr:uid="{00000000-0005-0000-0000-00008F070000}"/>
    <cellStyle name="Style 44 2" xfId="910" xr:uid="{00000000-0005-0000-0000-000090070000}"/>
    <cellStyle name="Style 44 3" xfId="2034" xr:uid="{00000000-0005-0000-0000-000091070000}"/>
    <cellStyle name="Style 45" xfId="978" xr:uid="{00000000-0005-0000-0000-000092070000}"/>
    <cellStyle name="Style 45 2" xfId="653" xr:uid="{00000000-0005-0000-0000-000093070000}"/>
    <cellStyle name="Style 45 3" xfId="2039" xr:uid="{00000000-0005-0000-0000-000094070000}"/>
    <cellStyle name="Style 46" xfId="2041" xr:uid="{00000000-0005-0000-0000-000095070000}"/>
    <cellStyle name="Style 46 2" xfId="2043" xr:uid="{00000000-0005-0000-0000-000096070000}"/>
    <cellStyle name="Style 46 3" xfId="2045" xr:uid="{00000000-0005-0000-0000-000097070000}"/>
    <cellStyle name="Style 47" xfId="2047" xr:uid="{00000000-0005-0000-0000-000098070000}"/>
    <cellStyle name="Style 47 2" xfId="1657" xr:uid="{00000000-0005-0000-0000-000099070000}"/>
    <cellStyle name="Style 47 3" xfId="2049" xr:uid="{00000000-0005-0000-0000-00009A070000}"/>
    <cellStyle name="Style 48" xfId="2051" xr:uid="{00000000-0005-0000-0000-00009B070000}"/>
    <cellStyle name="Style 48 2" xfId="2053" xr:uid="{00000000-0005-0000-0000-00009C070000}"/>
    <cellStyle name="Style 48 3" xfId="2055" xr:uid="{00000000-0005-0000-0000-00009D070000}"/>
    <cellStyle name="Style 49" xfId="2057" xr:uid="{00000000-0005-0000-0000-00009E070000}"/>
    <cellStyle name="Style 5" xfId="2058" xr:uid="{00000000-0005-0000-0000-00009F070000}"/>
    <cellStyle name="Style 5 2" xfId="1363" xr:uid="{00000000-0005-0000-0000-0000A0070000}"/>
    <cellStyle name="Style 5 3" xfId="1603" xr:uid="{00000000-0005-0000-0000-0000A1070000}"/>
    <cellStyle name="Style 50" xfId="977" xr:uid="{00000000-0005-0000-0000-0000A2070000}"/>
    <cellStyle name="Style 50 2" xfId="652" xr:uid="{00000000-0005-0000-0000-0000A3070000}"/>
    <cellStyle name="Style 50 3" xfId="2038" xr:uid="{00000000-0005-0000-0000-0000A4070000}"/>
    <cellStyle name="Style 51" xfId="2040" xr:uid="{00000000-0005-0000-0000-0000A5070000}"/>
    <cellStyle name="Style 51 2" xfId="2042" xr:uid="{00000000-0005-0000-0000-0000A6070000}"/>
    <cellStyle name="Style 51 3" xfId="2044" xr:uid="{00000000-0005-0000-0000-0000A7070000}"/>
    <cellStyle name="Style 52" xfId="2046" xr:uid="{00000000-0005-0000-0000-0000A8070000}"/>
    <cellStyle name="Style 52 2" xfId="1656" xr:uid="{00000000-0005-0000-0000-0000A9070000}"/>
    <cellStyle name="Style 52 3" xfId="2048" xr:uid="{00000000-0005-0000-0000-0000AA070000}"/>
    <cellStyle name="Style 53" xfId="2050" xr:uid="{00000000-0005-0000-0000-0000AB070000}"/>
    <cellStyle name="Style 53 2" xfId="2052" xr:uid="{00000000-0005-0000-0000-0000AC070000}"/>
    <cellStyle name="Style 53 3" xfId="2054" xr:uid="{00000000-0005-0000-0000-0000AD070000}"/>
    <cellStyle name="Style 54" xfId="2056" xr:uid="{00000000-0005-0000-0000-0000AE070000}"/>
    <cellStyle name="Style 54 2" xfId="2059" xr:uid="{00000000-0005-0000-0000-0000AF070000}"/>
    <cellStyle name="Style 54 3" xfId="2060" xr:uid="{00000000-0005-0000-0000-0000B0070000}"/>
    <cellStyle name="Style 55" xfId="2062" xr:uid="{00000000-0005-0000-0000-0000B1070000}"/>
    <cellStyle name="Style 55 2" xfId="1583" xr:uid="{00000000-0005-0000-0000-0000B2070000}"/>
    <cellStyle name="Style 55 3" xfId="2064" xr:uid="{00000000-0005-0000-0000-0000B3070000}"/>
    <cellStyle name="Style 56" xfId="2066" xr:uid="{00000000-0005-0000-0000-0000B4070000}"/>
    <cellStyle name="Style 56 2" xfId="253" xr:uid="{00000000-0005-0000-0000-0000B5070000}"/>
    <cellStyle name="Style 56 3" xfId="2068" xr:uid="{00000000-0005-0000-0000-0000B6070000}"/>
    <cellStyle name="Style 57" xfId="2070" xr:uid="{00000000-0005-0000-0000-0000B7070000}"/>
    <cellStyle name="Style 57 2" xfId="2072" xr:uid="{00000000-0005-0000-0000-0000B8070000}"/>
    <cellStyle name="Style 57 3" xfId="2074" xr:uid="{00000000-0005-0000-0000-0000B9070000}"/>
    <cellStyle name="Style 58" xfId="18" xr:uid="{00000000-0005-0000-0000-0000BA070000}"/>
    <cellStyle name="Style 58 2" xfId="2076" xr:uid="{00000000-0005-0000-0000-0000BB070000}"/>
    <cellStyle name="Style 58 3" xfId="2078" xr:uid="{00000000-0005-0000-0000-0000BC070000}"/>
    <cellStyle name="Style 59" xfId="779" xr:uid="{00000000-0005-0000-0000-0000BD070000}"/>
    <cellStyle name="Style 59 2" xfId="48" xr:uid="{00000000-0005-0000-0000-0000BE070000}"/>
    <cellStyle name="Style 59 3" xfId="27" xr:uid="{00000000-0005-0000-0000-0000BF070000}"/>
    <cellStyle name="Style 6" xfId="11" xr:uid="{00000000-0005-0000-0000-0000C0070000}"/>
    <cellStyle name="Style 6 2" xfId="2079" xr:uid="{00000000-0005-0000-0000-0000C1070000}"/>
    <cellStyle name="Style 6 3" xfId="2080" xr:uid="{00000000-0005-0000-0000-0000C2070000}"/>
    <cellStyle name="Style 60" xfId="2061" xr:uid="{00000000-0005-0000-0000-0000C3070000}"/>
    <cellStyle name="Style 60 2" xfId="1582" xr:uid="{00000000-0005-0000-0000-0000C4070000}"/>
    <cellStyle name="Style 60 3" xfId="2063" xr:uid="{00000000-0005-0000-0000-0000C5070000}"/>
    <cellStyle name="Style 61" xfId="2065" xr:uid="{00000000-0005-0000-0000-0000C6070000}"/>
    <cellStyle name="Style 61 2" xfId="252" xr:uid="{00000000-0005-0000-0000-0000C7070000}"/>
    <cellStyle name="Style 61 3" xfId="2067" xr:uid="{00000000-0005-0000-0000-0000C8070000}"/>
    <cellStyle name="Style 62" xfId="2069" xr:uid="{00000000-0005-0000-0000-0000C9070000}"/>
    <cellStyle name="Style 62 2" xfId="2071" xr:uid="{00000000-0005-0000-0000-0000CA070000}"/>
    <cellStyle name="Style 62 3" xfId="2073" xr:uid="{00000000-0005-0000-0000-0000CB070000}"/>
    <cellStyle name="Style 63" xfId="17" xr:uid="{00000000-0005-0000-0000-0000CC070000}"/>
    <cellStyle name="Style 63 2" xfId="2075" xr:uid="{00000000-0005-0000-0000-0000CD070000}"/>
    <cellStyle name="Style 63 3" xfId="2077" xr:uid="{00000000-0005-0000-0000-0000CE070000}"/>
    <cellStyle name="Style 64" xfId="778" xr:uid="{00000000-0005-0000-0000-0000CF070000}"/>
    <cellStyle name="Style 64 2" xfId="47" xr:uid="{00000000-0005-0000-0000-0000D0070000}"/>
    <cellStyle name="Style 64 3" xfId="26" xr:uid="{00000000-0005-0000-0000-0000D1070000}"/>
    <cellStyle name="Style 65" xfId="2082" xr:uid="{00000000-0005-0000-0000-0000D2070000}"/>
    <cellStyle name="Style 65 2" xfId="2084" xr:uid="{00000000-0005-0000-0000-0000D3070000}"/>
    <cellStyle name="Style 65 3" xfId="41" xr:uid="{00000000-0005-0000-0000-0000D4070000}"/>
    <cellStyle name="Style 66" xfId="2086" xr:uid="{00000000-0005-0000-0000-0000D5070000}"/>
    <cellStyle name="Style 66 2" xfId="743" xr:uid="{00000000-0005-0000-0000-0000D6070000}"/>
    <cellStyle name="Style 66 3" xfId="746" xr:uid="{00000000-0005-0000-0000-0000D7070000}"/>
    <cellStyle name="Style 67" xfId="2088" xr:uid="{00000000-0005-0000-0000-0000D8070000}"/>
    <cellStyle name="Style 67 2" xfId="2090" xr:uid="{00000000-0005-0000-0000-0000D9070000}"/>
    <cellStyle name="Style 67 3" xfId="2092" xr:uid="{00000000-0005-0000-0000-0000DA070000}"/>
    <cellStyle name="Style 68" xfId="2094" xr:uid="{00000000-0005-0000-0000-0000DB070000}"/>
    <cellStyle name="Style 68 2" xfId="2096" xr:uid="{00000000-0005-0000-0000-0000DC070000}"/>
    <cellStyle name="Style 68 3" xfId="2098" xr:uid="{00000000-0005-0000-0000-0000DD070000}"/>
    <cellStyle name="Style 69" xfId="2100" xr:uid="{00000000-0005-0000-0000-0000DE070000}"/>
    <cellStyle name="Style 69 2" xfId="2101" xr:uid="{00000000-0005-0000-0000-0000DF070000}"/>
    <cellStyle name="Style 69 3" xfId="2102" xr:uid="{00000000-0005-0000-0000-0000E0070000}"/>
    <cellStyle name="Style 7" xfId="309" xr:uid="{00000000-0005-0000-0000-0000E1070000}"/>
    <cellStyle name="Style 7 2" xfId="867" xr:uid="{00000000-0005-0000-0000-0000E2070000}"/>
    <cellStyle name="Style 7 3" xfId="2103" xr:uid="{00000000-0005-0000-0000-0000E3070000}"/>
    <cellStyle name="Style 70" xfId="2081" xr:uid="{00000000-0005-0000-0000-0000E4070000}"/>
    <cellStyle name="Style 70 2" xfId="2083" xr:uid="{00000000-0005-0000-0000-0000E5070000}"/>
    <cellStyle name="Style 70 3" xfId="40" xr:uid="{00000000-0005-0000-0000-0000E6070000}"/>
    <cellStyle name="Style 71" xfId="2085" xr:uid="{00000000-0005-0000-0000-0000E7070000}"/>
    <cellStyle name="Style 71 2" xfId="742" xr:uid="{00000000-0005-0000-0000-0000E8070000}"/>
    <cellStyle name="Style 71 3" xfId="745" xr:uid="{00000000-0005-0000-0000-0000E9070000}"/>
    <cellStyle name="Style 72" xfId="2087" xr:uid="{00000000-0005-0000-0000-0000EA070000}"/>
    <cellStyle name="Style 72 2" xfId="2089" xr:uid="{00000000-0005-0000-0000-0000EB070000}"/>
    <cellStyle name="Style 72 3" xfId="2091" xr:uid="{00000000-0005-0000-0000-0000EC070000}"/>
    <cellStyle name="Style 73" xfId="2093" xr:uid="{00000000-0005-0000-0000-0000ED070000}"/>
    <cellStyle name="Style 73 2" xfId="2095" xr:uid="{00000000-0005-0000-0000-0000EE070000}"/>
    <cellStyle name="Style 73 3" xfId="2097" xr:uid="{00000000-0005-0000-0000-0000EF070000}"/>
    <cellStyle name="Style 74" xfId="2099" xr:uid="{00000000-0005-0000-0000-0000F0070000}"/>
    <cellStyle name="Style 75" xfId="1936" xr:uid="{00000000-0005-0000-0000-0000F1070000}"/>
    <cellStyle name="Style 75 2" xfId="1939" xr:uid="{00000000-0005-0000-0000-0000F2070000}"/>
    <cellStyle name="Style 75 3" xfId="343" xr:uid="{00000000-0005-0000-0000-0000F3070000}"/>
    <cellStyle name="Style 76" xfId="785" xr:uid="{00000000-0005-0000-0000-0000F4070000}"/>
    <cellStyle name="Style 76 2" xfId="2105" xr:uid="{00000000-0005-0000-0000-0000F5070000}"/>
    <cellStyle name="Style 76 3" xfId="1345" xr:uid="{00000000-0005-0000-0000-0000F6070000}"/>
    <cellStyle name="Style 77" xfId="2107" xr:uid="{00000000-0005-0000-0000-0000F7070000}"/>
    <cellStyle name="Style 77 2" xfId="1671" xr:uid="{00000000-0005-0000-0000-0000F8070000}"/>
    <cellStyle name="Style 77 3" xfId="2109" xr:uid="{00000000-0005-0000-0000-0000F9070000}"/>
    <cellStyle name="Style 78" xfId="2111" xr:uid="{00000000-0005-0000-0000-0000FA070000}"/>
    <cellStyle name="Style 79" xfId="2113" xr:uid="{00000000-0005-0000-0000-0000FB070000}"/>
    <cellStyle name="Style 79 2" xfId="2115" xr:uid="{00000000-0005-0000-0000-0000FC070000}"/>
    <cellStyle name="Style 79 3" xfId="1742" xr:uid="{00000000-0005-0000-0000-0000FD070000}"/>
    <cellStyle name="Style 8" xfId="2116" xr:uid="{00000000-0005-0000-0000-0000FE070000}"/>
    <cellStyle name="Style 8 2" xfId="787" xr:uid="{00000000-0005-0000-0000-0000FF070000}"/>
    <cellStyle name="Style 8 3" xfId="1853" xr:uid="{00000000-0005-0000-0000-000000080000}"/>
    <cellStyle name="Style 80" xfId="1935" xr:uid="{00000000-0005-0000-0000-000001080000}"/>
    <cellStyle name="Style 80 2" xfId="1938" xr:uid="{00000000-0005-0000-0000-000002080000}"/>
    <cellStyle name="Style 80 3" xfId="342" xr:uid="{00000000-0005-0000-0000-000003080000}"/>
    <cellStyle name="Style 81" xfId="784" xr:uid="{00000000-0005-0000-0000-000004080000}"/>
    <cellStyle name="Style 81 2" xfId="2104" xr:uid="{00000000-0005-0000-0000-000005080000}"/>
    <cellStyle name="Style 81 3" xfId="1344" xr:uid="{00000000-0005-0000-0000-000006080000}"/>
    <cellStyle name="Style 82" xfId="2106" xr:uid="{00000000-0005-0000-0000-000007080000}"/>
    <cellStyle name="Style 82 2" xfId="1670" xr:uid="{00000000-0005-0000-0000-000008080000}"/>
    <cellStyle name="Style 82 3" xfId="2108" xr:uid="{00000000-0005-0000-0000-000009080000}"/>
    <cellStyle name="Style 83" xfId="2110" xr:uid="{00000000-0005-0000-0000-00000A080000}"/>
    <cellStyle name="Style 83 2" xfId="2117" xr:uid="{00000000-0005-0000-0000-00000B080000}"/>
    <cellStyle name="Style 83 3" xfId="661" xr:uid="{00000000-0005-0000-0000-00000C080000}"/>
    <cellStyle name="Style 84" xfId="2112" xr:uid="{00000000-0005-0000-0000-00000D080000}"/>
    <cellStyle name="Style 84 2" xfId="2114" xr:uid="{00000000-0005-0000-0000-00000E080000}"/>
    <cellStyle name="Style 84 3" xfId="1741" xr:uid="{00000000-0005-0000-0000-00000F080000}"/>
    <cellStyle name="Style 85" xfId="2119" xr:uid="{00000000-0005-0000-0000-000010080000}"/>
    <cellStyle name="Style 85 2" xfId="2121" xr:uid="{00000000-0005-0000-0000-000011080000}"/>
    <cellStyle name="Style 85 3" xfId="1746" xr:uid="{00000000-0005-0000-0000-000012080000}"/>
    <cellStyle name="Style 86" xfId="228" xr:uid="{00000000-0005-0000-0000-000013080000}"/>
    <cellStyle name="Style 86 2" xfId="141" xr:uid="{00000000-0005-0000-0000-000014080000}"/>
    <cellStyle name="Style 86 3" xfId="146" xr:uid="{00000000-0005-0000-0000-000015080000}"/>
    <cellStyle name="Style 87" xfId="791" xr:uid="{00000000-0005-0000-0000-000016080000}"/>
    <cellStyle name="Style 87 2" xfId="348" xr:uid="{00000000-0005-0000-0000-000017080000}"/>
    <cellStyle name="Style 87 3" xfId="1750" xr:uid="{00000000-0005-0000-0000-000018080000}"/>
    <cellStyle name="Style 88" xfId="2123" xr:uid="{00000000-0005-0000-0000-000019080000}"/>
    <cellStyle name="Style 88 2" xfId="315" xr:uid="{00000000-0005-0000-0000-00001A080000}"/>
    <cellStyle name="Style 88 3" xfId="293" xr:uid="{00000000-0005-0000-0000-00001B080000}"/>
    <cellStyle name="Style 89" xfId="682" xr:uid="{00000000-0005-0000-0000-00001C080000}"/>
    <cellStyle name="Style 89 2" xfId="288" xr:uid="{00000000-0005-0000-0000-00001D080000}"/>
    <cellStyle name="Style 89 3" xfId="1753" xr:uid="{00000000-0005-0000-0000-00001E080000}"/>
    <cellStyle name="Style 9" xfId="2124" xr:uid="{00000000-0005-0000-0000-00001F080000}"/>
    <cellStyle name="Style 9 2" xfId="2125" xr:uid="{00000000-0005-0000-0000-000020080000}"/>
    <cellStyle name="Style 9 3" xfId="2126" xr:uid="{00000000-0005-0000-0000-000021080000}"/>
    <cellStyle name="Style 90" xfId="2118" xr:uid="{00000000-0005-0000-0000-000022080000}"/>
    <cellStyle name="Style 90 2" xfId="2120" xr:uid="{00000000-0005-0000-0000-000023080000}"/>
    <cellStyle name="Style 90 3" xfId="1745" xr:uid="{00000000-0005-0000-0000-000024080000}"/>
    <cellStyle name="Style 91" xfId="227" xr:uid="{00000000-0005-0000-0000-000025080000}"/>
    <cellStyle name="Style 91 2" xfId="140" xr:uid="{00000000-0005-0000-0000-000026080000}"/>
    <cellStyle name="Style 91 3" xfId="145" xr:uid="{00000000-0005-0000-0000-000027080000}"/>
    <cellStyle name="Style 92" xfId="790" xr:uid="{00000000-0005-0000-0000-000028080000}"/>
    <cellStyle name="Style 93" xfId="2122" xr:uid="{00000000-0005-0000-0000-000029080000}"/>
    <cellStyle name="Style 94" xfId="681" xr:uid="{00000000-0005-0000-0000-00002A080000}"/>
    <cellStyle name="Style 95" xfId="2127" xr:uid="{00000000-0005-0000-0000-00002B080000}"/>
    <cellStyle name="Style 96" xfId="993" xr:uid="{00000000-0005-0000-0000-00002C080000}"/>
    <cellStyle name="Style 97" xfId="2128" xr:uid="{00000000-0005-0000-0000-00002D080000}"/>
    <cellStyle name="Style 98" xfId="426" xr:uid="{00000000-0005-0000-0000-00002E080000}"/>
    <cellStyle name="Style 99" xfId="2129" xr:uid="{00000000-0005-0000-0000-00002F080000}"/>
    <cellStyle name="Style Date" xfId="2130" xr:uid="{00000000-0005-0000-0000-000030080000}"/>
    <cellStyle name="style_1" xfId="2131" xr:uid="{00000000-0005-0000-0000-000031080000}"/>
    <cellStyle name="subhead" xfId="2132" xr:uid="{00000000-0005-0000-0000-000032080000}"/>
    <cellStyle name="Subtotal" xfId="2133" xr:uid="{00000000-0005-0000-0000-000033080000}"/>
    <cellStyle name="Subtotal 2" xfId="2134" xr:uid="{00000000-0005-0000-0000-000034080000}"/>
    <cellStyle name="T" xfId="2135" xr:uid="{00000000-0005-0000-0000-000035080000}"/>
    <cellStyle name="T 2" xfId="2137" xr:uid="{00000000-0005-0000-0000-000036080000}"/>
    <cellStyle name="T 3" xfId="2139" xr:uid="{00000000-0005-0000-0000-000037080000}"/>
    <cellStyle name="T 4" xfId="2141" xr:uid="{00000000-0005-0000-0000-000038080000}"/>
    <cellStyle name="T_bang chon NCC" xfId="2001" xr:uid="{00000000-0005-0000-0000-000039080000}"/>
    <cellStyle name="T_Book1" xfId="2142" xr:uid="{00000000-0005-0000-0000-00003A080000}"/>
    <cellStyle name="T_Book1_1" xfId="2138" xr:uid="{00000000-0005-0000-0000-00003B080000}"/>
    <cellStyle name="T_Book1_1_Book1" xfId="2143" xr:uid="{00000000-0005-0000-0000-00003C080000}"/>
    <cellStyle name="T_Book1_2" xfId="2140" xr:uid="{00000000-0005-0000-0000-00003D080000}"/>
    <cellStyle name="T_Book1_3" xfId="1570" xr:uid="{00000000-0005-0000-0000-00003E080000}"/>
    <cellStyle name="T_Book1_Book1" xfId="2144" xr:uid="{00000000-0005-0000-0000-00003F080000}"/>
    <cellStyle name="T_Book1_Book1_1" xfId="2136" xr:uid="{00000000-0005-0000-0000-000040080000}"/>
    <cellStyle name="T_Don gia bo trai song to lich (Cau moi - duong 70)" xfId="1352" xr:uid="{00000000-0005-0000-0000-000041080000}"/>
    <cellStyle name="T_SONADEZI" xfId="2145" xr:uid="{00000000-0005-0000-0000-000042080000}"/>
    <cellStyle name="T_TK_HT" xfId="2146" xr:uid="{00000000-0005-0000-0000-000043080000}"/>
    <cellStyle name="T_TK_HT_Book1" xfId="2147" xr:uid="{00000000-0005-0000-0000-000044080000}"/>
    <cellStyle name="T_TONG HOP THI CONG B" xfId="2148" xr:uid="{00000000-0005-0000-0000-000045080000}"/>
    <cellStyle name="Text" xfId="760" xr:uid="{00000000-0005-0000-0000-000046080000}"/>
    <cellStyle name="Text 2" xfId="1121" xr:uid="{00000000-0005-0000-0000-000047080000}"/>
    <cellStyle name="Text Indent A" xfId="2149" xr:uid="{00000000-0005-0000-0000-000048080000}"/>
    <cellStyle name="Text Indent B" xfId="2150" xr:uid="{00000000-0005-0000-0000-000049080000}"/>
    <cellStyle name="Text Indent B 2" xfId="2152" xr:uid="{00000000-0005-0000-0000-00004A080000}"/>
    <cellStyle name="Text Indent B 3" xfId="2153" xr:uid="{00000000-0005-0000-0000-00004B080000}"/>
    <cellStyle name="Text Indent B 4" xfId="824" xr:uid="{00000000-0005-0000-0000-00004C080000}"/>
    <cellStyle name="Text Indent C" xfId="2154" xr:uid="{00000000-0005-0000-0000-00004D080000}"/>
    <cellStyle name="Text Indent C 2" xfId="2155" xr:uid="{00000000-0005-0000-0000-00004E080000}"/>
    <cellStyle name="Title 2" xfId="2161" xr:uid="{00000000-0005-0000-0000-00005B080000}"/>
    <cellStyle name="Title 3" xfId="2162" xr:uid="{00000000-0005-0000-0000-00005C080000}"/>
    <cellStyle name="Total 2" xfId="2163" xr:uid="{00000000-0005-0000-0000-00005D080000}"/>
    <cellStyle name="Total 2 2" xfId="1963" xr:uid="{00000000-0005-0000-0000-00005E080000}"/>
    <cellStyle name="Total 3" xfId="2164" xr:uid="{00000000-0005-0000-0000-00005F080000}"/>
    <cellStyle name="Total 4" xfId="2165" xr:uid="{00000000-0005-0000-0000-000060080000}"/>
    <cellStyle name="th" xfId="2156" xr:uid="{00000000-0005-0000-0000-00004F080000}"/>
    <cellStyle name="th 2" xfId="1470" xr:uid="{00000000-0005-0000-0000-000050080000}"/>
    <cellStyle name="th 3" xfId="1474" xr:uid="{00000000-0005-0000-0000-000051080000}"/>
    <cellStyle name="th 4" xfId="1477" xr:uid="{00000000-0005-0000-0000-000052080000}"/>
    <cellStyle name="th 5" xfId="1480" xr:uid="{00000000-0005-0000-0000-000053080000}"/>
    <cellStyle name="þ_x001d_ð¤_x000c_¯þ_x0014__x000d_¨þU_x0001_À_x0004_ _x0015__x000f__x0001__x0001_" xfId="2157" xr:uid="{00000000-0005-0000-0000-000054080000}"/>
    <cellStyle name="þ_x001d_ð¤_x000c_¯þ_x0014__x000d_¨þU_x0001_À_x0004_ _x0015__x000f__x0001__x0001_ 2" xfId="2158" xr:uid="{00000000-0005-0000-0000-000055080000}"/>
    <cellStyle name="þ_x001d_ð¤_x000c_¯þ_x0014__x000d_¨þU_x0001_À_x0004_ _x0015__x000f__x0001__x0001_ 3" xfId="693" xr:uid="{00000000-0005-0000-0000-000056080000}"/>
    <cellStyle name="þ_x001d_ð¤_x000c_¯þ_x0014__x000d_¨þU_x0001_À_x0004_ _x0015__x000f__x0001__x0001_?_x0002_ÿÿÿÿÿÿÿÿÿÿÿÿÿÿÿ¯?(_x0002__x001d__x0017_ ???º%ÿÿÿÿ????_x0006__x0016_??????????????Í!Ë??????????           ?????           ?????????_x000d__x000d_U_x000d_H\D2_x000d_D2\D" xfId="2159" xr:uid="{00000000-0005-0000-0000-000057080000}"/>
    <cellStyle name="þ_x001d_ðÇ%Uý—&amp;Hý9_x0008_Ÿ s_x000a__x0007__x0001__x0001_" xfId="443" xr:uid="{00000000-0005-0000-0000-000058080000}"/>
    <cellStyle name="þ_x001d_ðÇ%Uý—&amp;Hý9_x0008_Ÿ s_x000a__x0007__x0001__x0001_?_x0002_ÿÿÿÿÿÿÿÿÿÿÿÿÿÿÿ_x0001_(_x0002_—_x000d_???Î_x001f_ÿÿÿÿ????_x0007_???????????????Í!Ë??????????           ?????           ?????????_x000d_C:\WINDOWS\country.sys_x000d_?????????????????????????" xfId="2160" xr:uid="{00000000-0005-0000-0000-000059080000}"/>
    <cellStyle name="þ_x001d_ðK_x000c_Fý_x001b__x000d_9ýU_x0001_Ð_x0008_¦)_x0007__x0001__x0001_" xfId="185" xr:uid="{00000000-0005-0000-0000-00005A080000}"/>
    <cellStyle name="viet" xfId="2166" xr:uid="{00000000-0005-0000-0000-000061080000}"/>
    <cellStyle name="viet 2" xfId="2167" xr:uid="{00000000-0005-0000-0000-000062080000}"/>
    <cellStyle name="viet2" xfId="1162" xr:uid="{00000000-0005-0000-0000-000063080000}"/>
    <cellStyle name="viet2 2" xfId="2168" xr:uid="{00000000-0005-0000-0000-000064080000}"/>
    <cellStyle name="viet2 3" xfId="2169" xr:uid="{00000000-0005-0000-0000-000065080000}"/>
    <cellStyle name="viet2 4" xfId="2170" xr:uid="{00000000-0005-0000-0000-000066080000}"/>
    <cellStyle name="viet2 5" xfId="1197" xr:uid="{00000000-0005-0000-0000-000067080000}"/>
    <cellStyle name="VN new romanNormal" xfId="1452" xr:uid="{00000000-0005-0000-0000-000068080000}"/>
    <cellStyle name="VN new romanNormal 2" xfId="1460" xr:uid="{00000000-0005-0000-0000-000069080000}"/>
    <cellStyle name="VN new romanNormal 3" xfId="2171" xr:uid="{00000000-0005-0000-0000-00006A080000}"/>
    <cellStyle name="VN time new roman" xfId="1300" xr:uid="{00000000-0005-0000-0000-00006B080000}"/>
    <cellStyle name="VN time new roman 2" xfId="1302" xr:uid="{00000000-0005-0000-0000-00006C080000}"/>
    <cellStyle name="VN time new roman 3" xfId="1304" xr:uid="{00000000-0005-0000-0000-00006D080000}"/>
    <cellStyle name="vnbo" xfId="770" xr:uid="{00000000-0005-0000-0000-00006E080000}"/>
    <cellStyle name="vnbo 2" xfId="543" xr:uid="{00000000-0005-0000-0000-00006F080000}"/>
    <cellStyle name="vntxt1" xfId="4" xr:uid="{00000000-0005-0000-0000-00007A080000}"/>
    <cellStyle name="vntxt1 2" xfId="1091" xr:uid="{00000000-0005-0000-0000-00007B080000}"/>
    <cellStyle name="vntxt1 3" xfId="1093" xr:uid="{00000000-0005-0000-0000-00007C080000}"/>
    <cellStyle name="vntxt2" xfId="36" xr:uid="{00000000-0005-0000-0000-00007D080000}"/>
    <cellStyle name="vnhead1" xfId="2172" xr:uid="{00000000-0005-0000-0000-000070080000}"/>
    <cellStyle name="vnhead1 2" xfId="2173" xr:uid="{00000000-0005-0000-0000-000071080000}"/>
    <cellStyle name="vnhead1 3" xfId="2174" xr:uid="{00000000-0005-0000-0000-000072080000}"/>
    <cellStyle name="vnhead2" xfId="626" xr:uid="{00000000-0005-0000-0000-000073080000}"/>
    <cellStyle name="vnhead2 2" xfId="1713" xr:uid="{00000000-0005-0000-0000-000074080000}"/>
    <cellStyle name="vnhead3" xfId="2175" xr:uid="{00000000-0005-0000-0000-000075080000}"/>
    <cellStyle name="vnhead3 2" xfId="2176" xr:uid="{00000000-0005-0000-0000-000076080000}"/>
    <cellStyle name="vnhead3 3" xfId="2177" xr:uid="{00000000-0005-0000-0000-000077080000}"/>
    <cellStyle name="vnhead3 4" xfId="2178" xr:uid="{00000000-0005-0000-0000-000078080000}"/>
    <cellStyle name="vnhead4" xfId="355" xr:uid="{00000000-0005-0000-0000-000079080000}"/>
    <cellStyle name="Währung [0]_Compiling Utility Macros" xfId="2179" xr:uid="{00000000-0005-0000-0000-00007E080000}"/>
    <cellStyle name="Währung_Compiling Utility Macros" xfId="414" xr:uid="{00000000-0005-0000-0000-00007F080000}"/>
    <cellStyle name="Walutowy [0]_Invoices2001Slovakia" xfId="2180" xr:uid="{00000000-0005-0000-0000-000080080000}"/>
    <cellStyle name="Walutowy_Invoices2001Slovakia" xfId="2181" xr:uid="{00000000-0005-0000-0000-000081080000}"/>
    <cellStyle name="Warning Text 2" xfId="635" xr:uid="{00000000-0005-0000-0000-000082080000}"/>
    <cellStyle name="Warning Text 3" xfId="1444" xr:uid="{00000000-0005-0000-0000-000083080000}"/>
    <cellStyle name="xuan" xfId="1913" xr:uid="{00000000-0005-0000-0000-000084080000}"/>
    <cellStyle name="ÿÿÿÿÿÿ" xfId="2183" xr:uid="{00000000-0005-0000-0000-000085080000}"/>
    <cellStyle name="Обычный_Elec-12 Fin" xfId="2184" xr:uid="{00000000-0005-0000-0000-000086080000}"/>
    <cellStyle name="เครื่องหมายสกุลเงิน [0]_FTC_OFFER" xfId="2185" xr:uid="{00000000-0005-0000-0000-000087080000}"/>
    <cellStyle name="เครื่องหมายสกุลเงิน_FTC_OFFER" xfId="1551" xr:uid="{00000000-0005-0000-0000-000088080000}"/>
    <cellStyle name="ปกติ_FTC_OFFER" xfId="2186" xr:uid="{00000000-0005-0000-0000-000089080000}"/>
    <cellStyle name=" [0.00]_ Att. 1- Cover" xfId="249" xr:uid="{00000000-0005-0000-0000-00008A080000}"/>
    <cellStyle name="_ Att. 1- Cover" xfId="2187" xr:uid="{00000000-0005-0000-0000-00008B080000}"/>
    <cellStyle name="?_ Att. 1- Cover" xfId="842" xr:uid="{00000000-0005-0000-0000-00008C080000}"/>
    <cellStyle name="똿뗦먛귟 [0.00]_PRODUCT DETAIL Q1" xfId="1887" xr:uid="{00000000-0005-0000-0000-00008D080000}"/>
    <cellStyle name="똿뗦먛귟_PRODUCT DETAIL Q1" xfId="2188" xr:uid="{00000000-0005-0000-0000-00008E080000}"/>
    <cellStyle name="믅됞 [0.00]_PRODUCT DETAIL Q1" xfId="2189" xr:uid="{00000000-0005-0000-0000-00008F080000}"/>
    <cellStyle name="믅됞_PRODUCT DETAIL Q1" xfId="2190" xr:uid="{00000000-0005-0000-0000-000090080000}"/>
    <cellStyle name="백분율_95" xfId="2191" xr:uid="{00000000-0005-0000-0000-000091080000}"/>
    <cellStyle name="뷭?_BOOKSHIP" xfId="1086" xr:uid="{00000000-0005-0000-0000-000092080000}"/>
    <cellStyle name="콤맀_Sheet1_총괄표 (수출입) (2)" xfId="2192" xr:uid="{00000000-0005-0000-0000-000093080000}"/>
    <cellStyle name="콤마 [ - 유형1" xfId="1795" xr:uid="{00000000-0005-0000-0000-000094080000}"/>
    <cellStyle name="콤마 [ - 유형2" xfId="1082" xr:uid="{00000000-0005-0000-0000-000095080000}"/>
    <cellStyle name="콤마 [ - 유형3" xfId="1797" xr:uid="{00000000-0005-0000-0000-000096080000}"/>
    <cellStyle name="콤마 [ - 유형4" xfId="2193" xr:uid="{00000000-0005-0000-0000-000097080000}"/>
    <cellStyle name="콤마 [ - 유형5" xfId="2194" xr:uid="{00000000-0005-0000-0000-000098080000}"/>
    <cellStyle name="콤마 [ - 유형6" xfId="2195" xr:uid="{00000000-0005-0000-0000-000099080000}"/>
    <cellStyle name="콤마 [ - 유형7" xfId="369" xr:uid="{00000000-0005-0000-0000-00009A080000}"/>
    <cellStyle name="콤마 [ - 유형8" xfId="2196" xr:uid="{00000000-0005-0000-0000-00009B080000}"/>
    <cellStyle name="콤마 [0]_ 비목별 월별기술 " xfId="2197" xr:uid="{00000000-0005-0000-0000-00009C080000}"/>
    <cellStyle name="콤마_ 비목별 월별기술 " xfId="2198" xr:uid="{00000000-0005-0000-0000-00009D080000}"/>
    <cellStyle name="통화 [0]_1202" xfId="2199" xr:uid="{00000000-0005-0000-0000-00009E080000}"/>
    <cellStyle name="통화_1202" xfId="2200" xr:uid="{00000000-0005-0000-0000-00009F080000}"/>
    <cellStyle name="표섀_변경(최종)" xfId="2201" xr:uid="{00000000-0005-0000-0000-0000A0080000}"/>
    <cellStyle name="표준 2" xfId="2182" xr:uid="{00000000-0005-0000-0000-0000A1080000}"/>
    <cellStyle name="표준 4" xfId="447" xr:uid="{00000000-0005-0000-0000-0000A2080000}"/>
    <cellStyle name="표준_(정보부문)월별인원계획" xfId="399" xr:uid="{00000000-0005-0000-0000-0000A3080000}"/>
    <cellStyle name="一般_00Q3902REV.1" xfId="2202" xr:uid="{00000000-0005-0000-0000-0000A4080000}"/>
    <cellStyle name="千分位[0]_00Q3902REV.1" xfId="2203" xr:uid="{00000000-0005-0000-0000-0000A5080000}"/>
    <cellStyle name="千分位_00Q3902REV.1" xfId="2204" xr:uid="{00000000-0005-0000-0000-0000A6080000}"/>
    <cellStyle name="桁区切り [0.00]_BE-BQ" xfId="2205" xr:uid="{00000000-0005-0000-0000-0000A7080000}"/>
    <cellStyle name="桁区切り_BE-BQ" xfId="2206" xr:uid="{00000000-0005-0000-0000-0000A8080000}"/>
    <cellStyle name="標準_AL-F 価格表" xfId="2207" xr:uid="{00000000-0005-0000-0000-0000A9080000}"/>
    <cellStyle name="貨幣 [0]_00Q3902REV.1" xfId="2208" xr:uid="{00000000-0005-0000-0000-0000AA080000}"/>
    <cellStyle name="貨幣[0]_BRE" xfId="2151" xr:uid="{00000000-0005-0000-0000-0000AB080000}"/>
    <cellStyle name="貨幣_00Q3902REV.1" xfId="2209" xr:uid="{00000000-0005-0000-0000-0000AC080000}"/>
    <cellStyle name="通貨 [0.00]_BE-BQ" xfId="2210" xr:uid="{00000000-0005-0000-0000-0000AD080000}"/>
    <cellStyle name="通貨_BE-BQ" xfId="2211" xr:uid="{00000000-0005-0000-0000-0000AE080000}"/>
  </cellStyles>
  <dxfs count="51">
    <dxf>
      <font>
        <color theme="1"/>
      </font>
      <fill>
        <patternFill patternType="solid">
          <bgColor indexed="47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u val="none"/>
        <color indexed="13"/>
      </font>
      <fill>
        <patternFill patternType="lightUp">
          <bgColor indexed="33"/>
        </patternFill>
      </fill>
    </dxf>
    <dxf>
      <font>
        <b/>
        <i val="0"/>
        <u val="none"/>
        <color indexed="14"/>
      </font>
    </dxf>
    <dxf>
      <font>
        <color indexed="13"/>
      </font>
      <fill>
        <patternFill patternType="lightUp">
          <bgColor indexed="33"/>
        </patternFill>
      </fill>
    </dxf>
  </dxfs>
  <tableStyles count="0" defaultTableStyle="TableStyleMedium9" defaultPivotStyle="PivotStyleLight16"/>
  <colors>
    <mruColors>
      <color rgb="FF0000FF"/>
      <color rgb="FFFFFFFF"/>
      <color rgb="FF990000"/>
      <color rgb="FF0000CC"/>
      <color rgb="FF333399"/>
      <color rgb="FF3366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Thu-Chi'!Print_Area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142875</xdr:rowOff>
    </xdr:from>
    <xdr:to>
      <xdr:col>13</xdr:col>
      <xdr:colOff>0</xdr:colOff>
      <xdr:row>7</xdr:row>
      <xdr:rowOff>142875</xdr:rowOff>
    </xdr:to>
    <xdr:sp macro="" textlink="">
      <xdr:nvSpPr>
        <xdr:cNvPr id="808010" name="Line 1">
          <a:extLst>
            <a:ext uri="{FF2B5EF4-FFF2-40B4-BE49-F238E27FC236}">
              <a16:creationId xmlns:a16="http://schemas.microsoft.com/office/drawing/2014/main" id="{00000000-0008-0000-0000-00004A540C00}"/>
            </a:ext>
          </a:extLst>
        </xdr:cNvPr>
        <xdr:cNvSpPr>
          <a:spLocks noChangeShapeType="1"/>
        </xdr:cNvSpPr>
      </xdr:nvSpPr>
      <xdr:spPr>
        <a:xfrm flipH="1">
          <a:off x="4362450" y="304800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</xdr:spPr>
    </xdr:sp>
    <xdr:clientData/>
  </xdr:twoCellAnchor>
  <xdr:twoCellAnchor>
    <xdr:from>
      <xdr:col>21</xdr:col>
      <xdr:colOff>69851</xdr:colOff>
      <xdr:row>6</xdr:row>
      <xdr:rowOff>127000</xdr:rowOff>
    </xdr:from>
    <xdr:to>
      <xdr:col>23</xdr:col>
      <xdr:colOff>1</xdr:colOff>
      <xdr:row>7</xdr:row>
      <xdr:rowOff>209550</xdr:rowOff>
    </xdr:to>
    <xdr:sp macro="" textlink="">
      <xdr:nvSpPr>
        <xdr:cNvPr id="27" name="Flowchart: Process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004300" y="127000"/>
          <a:ext cx="787400" cy="244475"/>
        </a:xfrm>
        <a:prstGeom prst="flowChartProcess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Menu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3</xdr:row>
      <xdr:rowOff>161925</xdr:rowOff>
    </xdr:from>
    <xdr:to>
      <xdr:col>18</xdr:col>
      <xdr:colOff>323850</xdr:colOff>
      <xdr:row>4</xdr:row>
      <xdr:rowOff>133350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3696950" y="762000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114299</xdr:colOff>
      <xdr:row>3</xdr:row>
      <xdr:rowOff>0</xdr:rowOff>
    </xdr:from>
    <xdr:to>
      <xdr:col>10</xdr:col>
      <xdr:colOff>438149</xdr:colOff>
      <xdr:row>3</xdr:row>
      <xdr:rowOff>257175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9220199" y="800100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</xdr:colOff>
      <xdr:row>0</xdr:row>
      <xdr:rowOff>179294</xdr:rowOff>
    </xdr:from>
    <xdr:to>
      <xdr:col>10</xdr:col>
      <xdr:colOff>1143560</xdr:colOff>
      <xdr:row>2</xdr:row>
      <xdr:rowOff>33057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10242176" y="179294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114299</xdr:colOff>
      <xdr:row>3</xdr:row>
      <xdr:rowOff>0</xdr:rowOff>
    </xdr:from>
    <xdr:to>
      <xdr:col>10</xdr:col>
      <xdr:colOff>438149</xdr:colOff>
      <xdr:row>3</xdr:row>
      <xdr:rowOff>257175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9494519" y="800100"/>
          <a:ext cx="1101090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</xdr:col>
      <xdr:colOff>352425</xdr:colOff>
      <xdr:row>22</xdr:row>
      <xdr:rowOff>0</xdr:rowOff>
    </xdr:to>
    <xdr:pic>
      <xdr:nvPicPr>
        <xdr:cNvPr id="800953" name="Picture 4" descr="KIM MINH LONG CTY">
          <a:extLst>
            <a:ext uri="{FF2B5EF4-FFF2-40B4-BE49-F238E27FC236}">
              <a16:creationId xmlns:a16="http://schemas.microsoft.com/office/drawing/2014/main" id="{00000000-0008-0000-0E00-0000B938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4714875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28575</xdr:colOff>
      <xdr:row>41</xdr:row>
      <xdr:rowOff>123825</xdr:rowOff>
    </xdr:from>
    <xdr:to>
      <xdr:col>11</xdr:col>
      <xdr:colOff>733425</xdr:colOff>
      <xdr:row>42</xdr:row>
      <xdr:rowOff>133350</xdr:rowOff>
    </xdr:to>
    <xdr:sp macro="" textlink="">
      <xdr:nvSpPr>
        <xdr:cNvPr id="5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10677525" y="8877300"/>
          <a:ext cx="704850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11</xdr:col>
      <xdr:colOff>1676400</xdr:colOff>
      <xdr:row>103</xdr:row>
      <xdr:rowOff>114300</xdr:rowOff>
    </xdr:from>
    <xdr:to>
      <xdr:col>13</xdr:col>
      <xdr:colOff>95250</xdr:colOff>
      <xdr:row>104</xdr:row>
      <xdr:rowOff>161925</xdr:rowOff>
    </xdr:to>
    <xdr:sp macro="" textlink="">
      <xdr:nvSpPr>
        <xdr:cNvPr id="7" name="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12325350" y="28936950"/>
          <a:ext cx="552450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1076325</xdr:colOff>
      <xdr:row>4</xdr:row>
      <xdr:rowOff>257175</xdr:rowOff>
    </xdr:to>
    <xdr:sp macro="" textlink="">
      <xdr:nvSpPr>
        <xdr:cNvPr id="6" name="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0648950" y="895350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3</xdr:row>
      <xdr:rowOff>238125</xdr:rowOff>
    </xdr:from>
    <xdr:to>
      <xdr:col>10</xdr:col>
      <xdr:colOff>76200</xdr:colOff>
      <xdr:row>4</xdr:row>
      <xdr:rowOff>133350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9001125" y="838200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3</xdr:row>
      <xdr:rowOff>238125</xdr:rowOff>
    </xdr:from>
    <xdr:to>
      <xdr:col>10</xdr:col>
      <xdr:colOff>76200</xdr:colOff>
      <xdr:row>4</xdr:row>
      <xdr:rowOff>133350</xdr:rowOff>
    </xdr:to>
    <xdr:sp macro="" textlink="">
      <xdr:nvSpPr>
        <xdr:cNvPr id="2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F05BA-80EE-4379-BE9D-270DDCB1006D}"/>
            </a:ext>
          </a:extLst>
        </xdr:cNvPr>
        <xdr:cNvSpPr/>
      </xdr:nvSpPr>
      <xdr:spPr>
        <a:xfrm>
          <a:off x="9237345" y="832485"/>
          <a:ext cx="1118235" cy="25336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</xdr:colOff>
      <xdr:row>0</xdr:row>
      <xdr:rowOff>179294</xdr:rowOff>
    </xdr:from>
    <xdr:to>
      <xdr:col>10</xdr:col>
      <xdr:colOff>1143560</xdr:colOff>
      <xdr:row>2</xdr:row>
      <xdr:rowOff>33057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10529495" y="179294"/>
          <a:ext cx="1076325" cy="25000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79</xdr:row>
      <xdr:rowOff>85725</xdr:rowOff>
    </xdr:from>
    <xdr:to>
      <xdr:col>9</xdr:col>
      <xdr:colOff>428625</xdr:colOff>
      <xdr:row>81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>
        <a:xfrm>
          <a:off x="76200" y="17183100"/>
          <a:ext cx="599122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  <a:effectLst>
          <a:prstShdw prst="shdw13" dist="53882" dir="13500000">
            <a:srgbClr val="808080"/>
          </a:prstShdw>
        </a:effec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Times New Roman" panose="02020603050405020304" pitchFamily="18" charset="0"/>
            </a:rPr>
            <a:t>BÁO CÁO</a:t>
          </a:r>
          <a:r>
            <a:rPr lang="en-US" sz="2400" b="1" i="0" strike="noStrike" baseline="0">
              <a:solidFill>
                <a:srgbClr val="000000"/>
              </a:solidFill>
              <a:latin typeface="Times New Roman" panose="02020603050405020304" pitchFamily="18" charset="0"/>
            </a:rPr>
            <a:t> TÀI CHÍNH</a:t>
          </a:r>
          <a:r>
            <a:rPr lang="en-US" sz="2200" b="1" i="0" strike="noStrike">
              <a:solidFill>
                <a:srgbClr val="000000"/>
              </a:solidFill>
              <a:latin typeface="Times New Roman" panose="02020603050405020304" pitchFamily="18" charset="0"/>
            </a:rPr>
            <a:t> </a:t>
          </a:r>
          <a:endParaRPr lang="en-US" sz="2800" b="1" i="0" strike="noStrike">
            <a:solidFill>
              <a:srgbClr val="000000"/>
            </a:solidFill>
            <a:latin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200025</xdr:colOff>
      <xdr:row>2</xdr:row>
      <xdr:rowOff>28575</xdr:rowOff>
    </xdr:from>
    <xdr:to>
      <xdr:col>6</xdr:col>
      <xdr:colOff>85725</xdr:colOff>
      <xdr:row>2</xdr:row>
      <xdr:rowOff>28575</xdr:rowOff>
    </xdr:to>
    <xdr:cxnSp macro="">
      <xdr:nvCxnSpPr>
        <xdr:cNvPr id="3" name="Straight Connector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>
        <a:xfrm>
          <a:off x="2190750" y="485775"/>
          <a:ext cx="1714500" cy="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152400</xdr:colOff>
      <xdr:row>42</xdr:row>
      <xdr:rowOff>47625</xdr:rowOff>
    </xdr:from>
    <xdr:to>
      <xdr:col>6</xdr:col>
      <xdr:colOff>38100</xdr:colOff>
      <xdr:row>42</xdr:row>
      <xdr:rowOff>47625</xdr:rowOff>
    </xdr:to>
    <xdr:cxnSp macro="">
      <xdr:nvCxnSpPr>
        <xdr:cNvPr id="4" name="Straight Connector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>
        <a:xfrm>
          <a:off x="2143125" y="9134475"/>
          <a:ext cx="1714500" cy="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209550</xdr:colOff>
      <xdr:row>76</xdr:row>
      <xdr:rowOff>9525</xdr:rowOff>
    </xdr:from>
    <xdr:to>
      <xdr:col>6</xdr:col>
      <xdr:colOff>95250</xdr:colOff>
      <xdr:row>76</xdr:row>
      <xdr:rowOff>9525</xdr:rowOff>
    </xdr:to>
    <xdr:cxnSp macro="">
      <xdr:nvCxnSpPr>
        <xdr:cNvPr id="5" name="Straight Connector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>
        <a:xfrm>
          <a:off x="2200275" y="16497300"/>
          <a:ext cx="1714500" cy="0"/>
        </a:xfrm>
        <a:prstGeom prst="line">
          <a:avLst/>
        </a:prstGeom>
        <a:noFill/>
        <a:ln w="9525" algn="ctr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</xdr:colOff>
      <xdr:row>0</xdr:row>
      <xdr:rowOff>179294</xdr:rowOff>
    </xdr:from>
    <xdr:to>
      <xdr:col>10</xdr:col>
      <xdr:colOff>1143560</xdr:colOff>
      <xdr:row>2</xdr:row>
      <xdr:rowOff>33057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29495" y="179294"/>
          <a:ext cx="1076325" cy="25000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21167</xdr:colOff>
      <xdr:row>2</xdr:row>
      <xdr:rowOff>75079</xdr:rowOff>
    </xdr:from>
    <xdr:to>
      <xdr:col>19</xdr:col>
      <xdr:colOff>126999</xdr:colOff>
      <xdr:row>3</xdr:row>
      <xdr:rowOff>212725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943167" y="477246"/>
          <a:ext cx="645582" cy="338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Menu</a:t>
          </a:r>
        </a:p>
      </xdr:txBody>
    </xdr:sp>
    <xdr:clientData/>
  </xdr:twoCellAnchor>
  <xdr:twoCellAnchor>
    <xdr:from>
      <xdr:col>18</xdr:col>
      <xdr:colOff>21166</xdr:colOff>
      <xdr:row>0</xdr:row>
      <xdr:rowOff>55157</xdr:rowOff>
    </xdr:from>
    <xdr:to>
      <xdr:col>20</xdr:col>
      <xdr:colOff>148166</xdr:colOff>
      <xdr:row>2</xdr:row>
      <xdr:rowOff>1244</xdr:rowOff>
    </xdr:to>
    <xdr:sp macro="" textlink="">
      <xdr:nvSpPr>
        <xdr:cNvPr id="4" name="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943166" y="55157"/>
          <a:ext cx="1555750" cy="34825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 b="1">
              <a:solidFill>
                <a:srgbClr val="00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Phiếu</a:t>
          </a:r>
          <a:r>
            <a:rPr lang="en-US" sz="1100" b="1">
              <a:solidFill>
                <a:srgbClr val="00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Thu - Chi Tiền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35</xdr:row>
      <xdr:rowOff>9525</xdr:rowOff>
    </xdr:from>
    <xdr:to>
      <xdr:col>13</xdr:col>
      <xdr:colOff>228600</xdr:colOff>
      <xdr:row>36</xdr:row>
      <xdr:rowOff>66675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6256794" y="211931"/>
          <a:ext cx="533400" cy="3190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12</xdr:col>
      <xdr:colOff>361950</xdr:colOff>
      <xdr:row>74</xdr:row>
      <xdr:rowOff>9525</xdr:rowOff>
    </xdr:from>
    <xdr:to>
      <xdr:col>13</xdr:col>
      <xdr:colOff>228600</xdr:colOff>
      <xdr:row>75</xdr:row>
      <xdr:rowOff>66675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6256794" y="7439025"/>
          <a:ext cx="533400" cy="3190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12</xdr:col>
      <xdr:colOff>361950</xdr:colOff>
      <xdr:row>97</xdr:row>
      <xdr:rowOff>9525</xdr:rowOff>
    </xdr:from>
    <xdr:to>
      <xdr:col>13</xdr:col>
      <xdr:colOff>228600</xdr:colOff>
      <xdr:row>98</xdr:row>
      <xdr:rowOff>66675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16256794" y="26215181"/>
          <a:ext cx="533400" cy="3190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13</xdr:col>
      <xdr:colOff>231321</xdr:colOff>
      <xdr:row>0</xdr:row>
      <xdr:rowOff>217714</xdr:rowOff>
    </xdr:from>
    <xdr:to>
      <xdr:col>14</xdr:col>
      <xdr:colOff>14967</xdr:colOff>
      <xdr:row>1</xdr:row>
      <xdr:rowOff>229960</xdr:rowOff>
    </xdr:to>
    <xdr:sp macro="" textlink="">
      <xdr:nvSpPr>
        <xdr:cNvPr id="6" name="Rectangl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7131392" y="217714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35</xdr:row>
      <xdr:rowOff>9525</xdr:rowOff>
    </xdr:from>
    <xdr:to>
      <xdr:col>13</xdr:col>
      <xdr:colOff>228600</xdr:colOff>
      <xdr:row>36</xdr:row>
      <xdr:rowOff>66675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7064990" y="8582025"/>
          <a:ext cx="552450" cy="285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12</xdr:col>
      <xdr:colOff>361950</xdr:colOff>
      <xdr:row>74</xdr:row>
      <xdr:rowOff>9525</xdr:rowOff>
    </xdr:from>
    <xdr:to>
      <xdr:col>13</xdr:col>
      <xdr:colOff>228600</xdr:colOff>
      <xdr:row>75</xdr:row>
      <xdr:rowOff>66675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7064990" y="18068925"/>
          <a:ext cx="552450" cy="285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12</xdr:col>
      <xdr:colOff>361950</xdr:colOff>
      <xdr:row>97</xdr:row>
      <xdr:rowOff>9525</xdr:rowOff>
    </xdr:from>
    <xdr:to>
      <xdr:col>13</xdr:col>
      <xdr:colOff>228600</xdr:colOff>
      <xdr:row>98</xdr:row>
      <xdr:rowOff>66675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7064990" y="23898225"/>
          <a:ext cx="552450" cy="285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0000FF"/>
              </a:solidFill>
            </a:rPr>
            <a:t>Menu</a:t>
          </a:r>
        </a:p>
      </xdr:txBody>
    </xdr:sp>
    <xdr:clientData/>
  </xdr:twoCellAnchor>
  <xdr:twoCellAnchor>
    <xdr:from>
      <xdr:col>13</xdr:col>
      <xdr:colOff>231321</xdr:colOff>
      <xdr:row>0</xdr:row>
      <xdr:rowOff>217714</xdr:rowOff>
    </xdr:from>
    <xdr:to>
      <xdr:col>14</xdr:col>
      <xdr:colOff>14967</xdr:colOff>
      <xdr:row>1</xdr:row>
      <xdr:rowOff>229960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17620161" y="217714"/>
          <a:ext cx="1109526" cy="2408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16</xdr:col>
      <xdr:colOff>381000</xdr:colOff>
      <xdr:row>2</xdr:row>
      <xdr:rowOff>57150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306300" y="200025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84667</xdr:colOff>
      <xdr:row>0</xdr:row>
      <xdr:rowOff>169334</xdr:rowOff>
    </xdr:from>
    <xdr:to>
      <xdr:col>25</xdr:col>
      <xdr:colOff>483658</xdr:colOff>
      <xdr:row>2</xdr:row>
      <xdr:rowOff>34926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6319500" y="169334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285750</xdr:colOff>
      <xdr:row>3</xdr:row>
      <xdr:rowOff>28575</xdr:rowOff>
    </xdr:from>
    <xdr:to>
      <xdr:col>18</xdr:col>
      <xdr:colOff>142875</xdr:colOff>
      <xdr:row>4</xdr:row>
      <xdr:rowOff>0</xdr:rowOff>
    </xdr:to>
    <xdr:sp macro="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4592300" y="628650"/>
          <a:ext cx="1076325" cy="257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Nhập</a:t>
          </a:r>
          <a:r>
            <a:rPr lang="en-US" sz="11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Liệu</a:t>
          </a:r>
          <a:endParaRPr lang="en-US" sz="11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bac-prmumyd\gh\KL%20Than%20HL%2015-05-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BA\FILE%20EXCEL%20KE%20TOAN\FILE%20EXCEL%20T&#7892;NG%20H&#7906;P%20THEO%20Q&#272;%2015-200\H2-ACCOUNT-2.1.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MT"/>
      <sheetName val="PL1"/>
      <sheetName val="PL2"/>
      <sheetName val="KLTT"/>
      <sheetName val="TKT"/>
      <sheetName val="DG"/>
      <sheetName val="xedap"/>
      <sheetName val="san hang rao"/>
      <sheetName val="Ttin"/>
      <sheetName val="Dienngoai"/>
      <sheetName val="be canh"/>
      <sheetName val="ga ra"/>
      <sheetName val="Nuoct"/>
      <sheetName val="DN"/>
      <sheetName val="TLNtruc"/>
      <sheetName val="TLbe"/>
      <sheetName val="CTNUOC"/>
      <sheetName val="TL coc"/>
      <sheetName val="TL than"/>
      <sheetName val="KLchitiet"/>
      <sheetName val="GVLDHT"/>
      <sheetName val="DGCT"/>
      <sheetName val="CPLT"/>
      <sheetName val="10000000"/>
      <sheetName val="00000000"/>
      <sheetName val="00000001"/>
      <sheetName val="20000000"/>
      <sheetName val="30000000"/>
      <sheetName val="40000000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drawing" Target="../drawings/drawing15.xml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AC53"/>
  <sheetViews>
    <sheetView showGridLines="0" showZeros="0" topLeftCell="A7" zoomScale="75" zoomScaleNormal="75" workbookViewId="0">
      <selection activeCell="I9" sqref="I9"/>
    </sheetView>
  </sheetViews>
  <sheetFormatPr defaultColWidth="9.109375" defaultRowHeight="13.2"/>
  <cols>
    <col min="1" max="1" width="4.6640625" style="292" customWidth="1"/>
    <col min="2" max="2" width="3.6640625" style="292" customWidth="1"/>
    <col min="3" max="10" width="6.44140625" style="292" customWidth="1"/>
    <col min="11" max="11" width="4.6640625" style="292" customWidth="1"/>
    <col min="12" max="17" width="6.44140625" style="292" customWidth="1"/>
    <col min="18" max="18" width="14.33203125" style="292" customWidth="1"/>
    <col min="19" max="19" width="6.44140625" style="292" customWidth="1"/>
    <col min="20" max="20" width="3.6640625" style="292" customWidth="1"/>
    <col min="21" max="27" width="6.44140625" style="292" customWidth="1"/>
    <col min="28" max="28" width="4.6640625" style="292" customWidth="1"/>
    <col min="29" max="16384" width="9.109375" style="292"/>
  </cols>
  <sheetData>
    <row r="1" spans="1:29" ht="43.5" hidden="1" customHeight="1">
      <c r="A1" s="293"/>
      <c r="B1" s="294"/>
      <c r="C1" s="295" t="s">
        <v>0</v>
      </c>
      <c r="D1" s="295" t="s">
        <v>1</v>
      </c>
      <c r="E1" s="295" t="s">
        <v>2</v>
      </c>
      <c r="F1" s="295" t="s">
        <v>3</v>
      </c>
      <c r="G1" s="296"/>
      <c r="H1" s="296"/>
      <c r="I1" s="348"/>
      <c r="J1" s="296"/>
      <c r="K1" s="296"/>
      <c r="L1" s="296"/>
      <c r="M1" s="295" t="s">
        <v>4</v>
      </c>
      <c r="N1" s="295" t="s">
        <v>5</v>
      </c>
      <c r="O1" s="295" t="s">
        <v>6</v>
      </c>
      <c r="P1" s="295" t="s">
        <v>7</v>
      </c>
      <c r="Q1" s="296"/>
      <c r="R1" s="348"/>
      <c r="S1" s="296"/>
      <c r="T1" s="296"/>
      <c r="U1" s="295" t="s">
        <v>8</v>
      </c>
      <c r="V1" s="295" t="s">
        <v>9</v>
      </c>
      <c r="W1" s="295" t="s">
        <v>10</v>
      </c>
      <c r="X1" s="295" t="s">
        <v>11</v>
      </c>
      <c r="Y1" s="296"/>
      <c r="Z1" s="296"/>
      <c r="AA1" s="296"/>
      <c r="AB1" s="366"/>
    </row>
    <row r="2" spans="1:29" ht="43.5" hidden="1" customHeight="1">
      <c r="A2" s="297"/>
      <c r="B2" s="298"/>
      <c r="C2" s="299" t="str">
        <f>"1/1/"&amp;I8</f>
        <v>1/1/2025</v>
      </c>
      <c r="D2" s="298">
        <f>U2+31</f>
        <v>45748</v>
      </c>
      <c r="E2" s="298">
        <f>V2+30</f>
        <v>45839</v>
      </c>
      <c r="F2" s="298">
        <f>W2+30</f>
        <v>45931</v>
      </c>
      <c r="G2" s="298"/>
      <c r="H2" s="300"/>
      <c r="I2" s="349"/>
      <c r="J2" s="300"/>
      <c r="K2" s="300"/>
      <c r="L2" s="300">
        <f>IF(OR((AND(MOD(YEAR(C2),4)=0,MOD(YEAR(C2),100)&lt;&gt;0)),(MOD(YEAR(C2),400)=0)),29,28)</f>
        <v>28</v>
      </c>
      <c r="M2" s="298">
        <f>C2+31</f>
        <v>45689</v>
      </c>
      <c r="N2" s="298">
        <f>D2+30</f>
        <v>45778</v>
      </c>
      <c r="O2" s="298">
        <f>E2+31</f>
        <v>45870</v>
      </c>
      <c r="P2" s="298">
        <f>F2+31</f>
        <v>45962</v>
      </c>
      <c r="Q2" s="300"/>
      <c r="R2" s="349"/>
      <c r="S2" s="300"/>
      <c r="T2" s="300"/>
      <c r="U2" s="298">
        <f>M2+L2</f>
        <v>45717</v>
      </c>
      <c r="V2" s="298">
        <f>N2+31</f>
        <v>45809</v>
      </c>
      <c r="W2" s="298">
        <f>O2+31</f>
        <v>45901</v>
      </c>
      <c r="X2" s="298">
        <f>P2+30</f>
        <v>45992</v>
      </c>
      <c r="Y2" s="300"/>
      <c r="Z2" s="300"/>
      <c r="AA2" s="300"/>
      <c r="AC2" s="367"/>
    </row>
    <row r="3" spans="1:29" ht="43.5" hidden="1" customHeight="1">
      <c r="A3" s="301" t="s">
        <v>0</v>
      </c>
      <c r="B3" s="302"/>
      <c r="C3" s="300">
        <f>IF(WEEKDAY($C$2)=1,1,0)</f>
        <v>0</v>
      </c>
      <c r="D3" s="300">
        <f>IF(WEEKDAY($C$2)=2,1,0)</f>
        <v>0</v>
      </c>
      <c r="E3" s="300">
        <f>IF(WEEKDAY($C$2)=3,1,0)</f>
        <v>0</v>
      </c>
      <c r="F3" s="300">
        <f>IF(WEEKDAY($C$2)=4,1,0)</f>
        <v>1</v>
      </c>
      <c r="G3" s="300">
        <f>IF(WEEKDAY($C$2)=5,1,0)</f>
        <v>0</v>
      </c>
      <c r="H3" s="300">
        <f>IF(WEEKDAY($C$2)=6,1,0)</f>
        <v>0</v>
      </c>
      <c r="I3" s="349">
        <f>IF(WEEKDAY($C$2)=7,1,0)</f>
        <v>0</v>
      </c>
      <c r="J3" s="302" t="s">
        <v>4</v>
      </c>
      <c r="K3" s="302"/>
      <c r="L3" s="300">
        <f>IF(WEEKDAY($M$2)=1,1,0)</f>
        <v>0</v>
      </c>
      <c r="M3" s="300">
        <f>IF(WEEKDAY($M$2)=2,1,0)</f>
        <v>0</v>
      </c>
      <c r="N3" s="300">
        <f>IF(WEEKDAY($M$2)=3,1,0)</f>
        <v>0</v>
      </c>
      <c r="O3" s="300">
        <f>IF(WEEKDAY($M$2)=4,1,0)</f>
        <v>0</v>
      </c>
      <c r="P3" s="300">
        <f>IF(WEEKDAY($M$2)=5,1,0)</f>
        <v>0</v>
      </c>
      <c r="Q3" s="300">
        <f>IF(WEEKDAY($M$2)=6,1,0)</f>
        <v>0</v>
      </c>
      <c r="R3" s="349">
        <f>IF(WEEKDAY($M$2)=7,1,0)</f>
        <v>1</v>
      </c>
      <c r="S3" s="302" t="s">
        <v>8</v>
      </c>
      <c r="T3" s="302"/>
      <c r="U3" s="300">
        <f>IF(WEEKDAY($U$2)=1,1,0)</f>
        <v>0</v>
      </c>
      <c r="V3" s="300">
        <f>IF(WEEKDAY($U$2)=2,1,0)</f>
        <v>0</v>
      </c>
      <c r="W3" s="300">
        <f>IF(WEEKDAY($U$2)=3,1,0)</f>
        <v>0</v>
      </c>
      <c r="X3" s="300">
        <f>IF(WEEKDAY($U$2)=4,1,0)</f>
        <v>0</v>
      </c>
      <c r="Y3" s="300">
        <f>IF(WEEKDAY($U$2)=5,1,0)</f>
        <v>0</v>
      </c>
      <c r="Z3" s="300">
        <f>IF(WEEKDAY($U$2)=6,1,0)</f>
        <v>0</v>
      </c>
      <c r="AA3" s="300">
        <f>IF(WEEKDAY($U$2)=7,1,0)</f>
        <v>1</v>
      </c>
    </row>
    <row r="4" spans="1:29" ht="43.5" hidden="1" customHeight="1">
      <c r="A4" s="301" t="s">
        <v>1</v>
      </c>
      <c r="B4" s="302"/>
      <c r="C4" s="300">
        <f>IF(WEEKDAY($D$2)=1,1,0)</f>
        <v>0</v>
      </c>
      <c r="D4" s="300">
        <f>IF(WEEKDAY($D$2)=2,1,0)</f>
        <v>0</v>
      </c>
      <c r="E4" s="300">
        <f>IF(WEEKDAY($D$2)=3,1,0)</f>
        <v>1</v>
      </c>
      <c r="F4" s="300">
        <f>IF(WEEKDAY($D$2)=4,1,0)</f>
        <v>0</v>
      </c>
      <c r="G4" s="300">
        <f>IF(WEEKDAY($D$2)=5,1,0)</f>
        <v>0</v>
      </c>
      <c r="H4" s="300">
        <f>IF(WEEKDAY($D$2)=6,1,0)</f>
        <v>0</v>
      </c>
      <c r="I4" s="349">
        <f>IF(WEEKDAY($D$2)=7,1,0)</f>
        <v>0</v>
      </c>
      <c r="J4" s="302" t="s">
        <v>5</v>
      </c>
      <c r="K4" s="302"/>
      <c r="L4" s="300">
        <f>IF(WEEKDAY($N$2)=1,1,0)</f>
        <v>0</v>
      </c>
      <c r="M4" s="300">
        <f>IF(WEEKDAY($N$2)=2,1,0)</f>
        <v>0</v>
      </c>
      <c r="N4" s="300">
        <f>IF(WEEKDAY($N$2)=3,1,0)</f>
        <v>0</v>
      </c>
      <c r="O4" s="300">
        <f>IF(WEEKDAY($N$2)=4,1,0)</f>
        <v>0</v>
      </c>
      <c r="P4" s="300">
        <f>IF(WEEKDAY($N$2)=5,1,0)</f>
        <v>1</v>
      </c>
      <c r="Q4" s="300">
        <f>IF(WEEKDAY($N$2)=6,1,0)</f>
        <v>0</v>
      </c>
      <c r="R4" s="349">
        <f>IF(WEEKDAY($N$2)=7,1,0)</f>
        <v>0</v>
      </c>
      <c r="S4" s="302" t="s">
        <v>9</v>
      </c>
      <c r="T4" s="302"/>
      <c r="U4" s="300">
        <f>IF(WEEKDAY($V$2)=1,1,0)</f>
        <v>1</v>
      </c>
      <c r="V4" s="300">
        <f>IF(WEEKDAY($V$2)=2,1,0)</f>
        <v>0</v>
      </c>
      <c r="W4" s="300">
        <f>IF(WEEKDAY($V$2)=3,1,0)</f>
        <v>0</v>
      </c>
      <c r="X4" s="300">
        <f>IF(WEEKDAY($V$2)=4,1,0)</f>
        <v>0</v>
      </c>
      <c r="Y4" s="300">
        <f>IF(WEEKDAY($V$2)=5,1,0)</f>
        <v>0</v>
      </c>
      <c r="Z4" s="300">
        <f>IF(WEEKDAY($V$2)=6,1,0)</f>
        <v>0</v>
      </c>
      <c r="AA4" s="300">
        <f>IF(WEEKDAY($V$2)=7,1,0)</f>
        <v>0</v>
      </c>
    </row>
    <row r="5" spans="1:29" ht="43.5" hidden="1" customHeight="1">
      <c r="A5" s="301" t="s">
        <v>2</v>
      </c>
      <c r="B5" s="302"/>
      <c r="C5" s="300">
        <f>IF(WEEKDAY($E$2)=1,1,0)</f>
        <v>0</v>
      </c>
      <c r="D5" s="300">
        <f>IF(WEEKDAY($E$2)=2,1,0)</f>
        <v>0</v>
      </c>
      <c r="E5" s="300">
        <f>IF(WEEKDAY($E$2)=3,1,0)</f>
        <v>1</v>
      </c>
      <c r="F5" s="300">
        <f>IF(WEEKDAY($E$2)=4,1,0)</f>
        <v>0</v>
      </c>
      <c r="G5" s="300">
        <f>IF(WEEKDAY($E$2)=5,1,0)</f>
        <v>0</v>
      </c>
      <c r="H5" s="300">
        <f>IF(WEEKDAY($E$2)=6,1,0)</f>
        <v>0</v>
      </c>
      <c r="I5" s="349">
        <f>IF(WEEKDAY($E$2)=7,1,0)</f>
        <v>0</v>
      </c>
      <c r="J5" s="302" t="s">
        <v>6</v>
      </c>
      <c r="K5" s="302"/>
      <c r="L5" s="300">
        <f>IF(WEEKDAY($O$2)=1,1,0)</f>
        <v>0</v>
      </c>
      <c r="M5" s="300">
        <f>IF(WEEKDAY($O$2)=2,1,0)</f>
        <v>0</v>
      </c>
      <c r="N5" s="300">
        <f>IF(WEEKDAY($O$2)=3,1,0)</f>
        <v>0</v>
      </c>
      <c r="O5" s="300">
        <f>IF(WEEKDAY($O$2)=4,1,0)</f>
        <v>0</v>
      </c>
      <c r="P5" s="300">
        <f>IF(WEEKDAY($O$2)=5,1,0)</f>
        <v>0</v>
      </c>
      <c r="Q5" s="300">
        <f>IF(WEEKDAY($O$2)=6,1,0)</f>
        <v>1</v>
      </c>
      <c r="R5" s="349">
        <f>IF(WEEKDAY($O$2)=7,1,0)</f>
        <v>0</v>
      </c>
      <c r="S5" s="302" t="s">
        <v>10</v>
      </c>
      <c r="T5" s="302"/>
      <c r="U5" s="300">
        <f>IF(WEEKDAY($W$2)=1,1,0)</f>
        <v>0</v>
      </c>
      <c r="V5" s="300">
        <f>IF(WEEKDAY($W$2)=2,1,0)</f>
        <v>1</v>
      </c>
      <c r="W5" s="300">
        <f>IF(WEEKDAY($W$2)=3,1,0)</f>
        <v>0</v>
      </c>
      <c r="X5" s="300">
        <f>IF(WEEKDAY($W$2)=4,1,0)</f>
        <v>0</v>
      </c>
      <c r="Y5" s="300">
        <f>IF(WEEKDAY($W$2)=5,1,0)</f>
        <v>0</v>
      </c>
      <c r="Z5" s="300">
        <f>IF(WEEKDAY($W$2)=6,1,0)</f>
        <v>0</v>
      </c>
      <c r="AA5" s="300">
        <f>IF(WEEKDAY($W$2)=7,1,0)</f>
        <v>0</v>
      </c>
    </row>
    <row r="6" spans="1:29" ht="43.5" hidden="1" customHeight="1">
      <c r="A6" s="301" t="s">
        <v>3</v>
      </c>
      <c r="B6" s="302"/>
      <c r="C6" s="300">
        <f>IF(WEEKDAY($F$2)=1,1,0)</f>
        <v>0</v>
      </c>
      <c r="D6" s="300">
        <f>IF(WEEKDAY($F$2)=2,1,0)</f>
        <v>0</v>
      </c>
      <c r="E6" s="300">
        <f>IF(WEEKDAY($F$2)=3,1,0)</f>
        <v>0</v>
      </c>
      <c r="F6" s="300">
        <f>IF(WEEKDAY($F$2)=4,1,0)</f>
        <v>1</v>
      </c>
      <c r="G6" s="300">
        <f>IF(WEEKDAY($F$2)=5,1,0)</f>
        <v>0</v>
      </c>
      <c r="H6" s="300">
        <f>IF(WEEKDAY($F$2)=6,1,0)</f>
        <v>0</v>
      </c>
      <c r="I6" s="349">
        <f>IF(WEEKDAY($F$2)=7,1,0)</f>
        <v>0</v>
      </c>
      <c r="J6" s="302" t="s">
        <v>7</v>
      </c>
      <c r="K6" s="302"/>
      <c r="L6" s="300">
        <f>IF(WEEKDAY($P$2)=1,1,0)</f>
        <v>0</v>
      </c>
      <c r="M6" s="300">
        <f>IF(WEEKDAY($P$2)=2,1,0)</f>
        <v>0</v>
      </c>
      <c r="N6" s="300">
        <f>IF(WEEKDAY($P$2)=3,1,0)</f>
        <v>0</v>
      </c>
      <c r="O6" s="300">
        <f>IF(WEEKDAY($P$2)=4,1,0)</f>
        <v>0</v>
      </c>
      <c r="P6" s="300">
        <f>IF(WEEKDAY($P$2)=5,1,0)</f>
        <v>0</v>
      </c>
      <c r="Q6" s="300">
        <f>IF(WEEKDAY($P$2)=6,1,0)</f>
        <v>0</v>
      </c>
      <c r="R6" s="349">
        <f>IF(WEEKDAY($P$2)=7,1,0)</f>
        <v>1</v>
      </c>
      <c r="S6" s="302" t="s">
        <v>11</v>
      </c>
      <c r="T6" s="302"/>
      <c r="U6" s="300">
        <f>IF(WEEKDAY($X$2)=1,1,0)</f>
        <v>0</v>
      </c>
      <c r="V6" s="300">
        <f>IF(WEEKDAY($X$2)=2,1,0)</f>
        <v>1</v>
      </c>
      <c r="W6" s="300">
        <f>IF(WEEKDAY($X$2)=3,1,0)</f>
        <v>0</v>
      </c>
      <c r="X6" s="300">
        <f>IF(WEEKDAY($X$2)=4,1,0)</f>
        <v>0</v>
      </c>
      <c r="Y6" s="300">
        <f>IF(WEEKDAY($X$2)=5,1,0)</f>
        <v>0</v>
      </c>
      <c r="Z6" s="300">
        <f>IF(WEEKDAY($X$2)=6,1,0)</f>
        <v>0</v>
      </c>
      <c r="AA6" s="300">
        <f>IF(WEEKDAY($X$2)=7,1,0)</f>
        <v>0</v>
      </c>
    </row>
    <row r="8" spans="1:29" ht="24.75" customHeight="1">
      <c r="A8" s="303"/>
      <c r="B8" s="304"/>
      <c r="C8" s="379" t="s">
        <v>12</v>
      </c>
      <c r="D8" s="305"/>
      <c r="E8" s="305"/>
      <c r="F8" s="305"/>
      <c r="G8" s="305"/>
      <c r="H8" s="306"/>
      <c r="I8" s="1494">
        <f>MENU!D10</f>
        <v>2025</v>
      </c>
      <c r="J8" s="1494"/>
      <c r="K8" s="1494"/>
      <c r="N8" s="350" t="s">
        <v>13</v>
      </c>
    </row>
    <row r="9" spans="1:29" ht="15.75" customHeight="1">
      <c r="A9" s="307"/>
      <c r="B9" s="307"/>
      <c r="C9" s="308" t="s">
        <v>14</v>
      </c>
      <c r="D9" s="309"/>
      <c r="E9" s="309"/>
      <c r="F9" s="309"/>
      <c r="G9" s="309"/>
      <c r="H9" s="306"/>
      <c r="I9" s="351"/>
      <c r="J9" s="351"/>
      <c r="K9" s="351"/>
    </row>
    <row r="10" spans="1:29" ht="7.5" customHeight="1">
      <c r="A10" s="310"/>
      <c r="B10" s="311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68"/>
    </row>
    <row r="11" spans="1:29" ht="7.5" customHeight="1">
      <c r="A11" s="313"/>
      <c r="B11" s="314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69"/>
    </row>
    <row r="12" spans="1:29" ht="21">
      <c r="A12" s="316"/>
      <c r="B12" s="317"/>
      <c r="C12" s="318"/>
      <c r="D12" s="318"/>
      <c r="E12" s="318"/>
      <c r="F12" s="318"/>
      <c r="G12" s="318"/>
      <c r="H12" s="318"/>
      <c r="I12" s="318"/>
      <c r="J12" s="1495" t="s">
        <v>15</v>
      </c>
      <c r="K12" s="1495"/>
      <c r="L12" s="1495"/>
      <c r="M12" s="1495"/>
      <c r="N12" s="1495"/>
      <c r="O12" s="1495"/>
      <c r="P12" s="1496">
        <f>I8</f>
        <v>2025</v>
      </c>
      <c r="Q12" s="1496"/>
      <c r="R12" s="364"/>
      <c r="S12" s="365"/>
      <c r="T12" s="365"/>
      <c r="U12" s="318"/>
      <c r="V12" s="318"/>
      <c r="W12" s="318"/>
      <c r="X12" s="318"/>
      <c r="Y12" s="318"/>
      <c r="Z12" s="318"/>
      <c r="AA12" s="318"/>
      <c r="AB12" s="370"/>
    </row>
    <row r="13" spans="1:29">
      <c r="A13" s="313"/>
      <c r="B13" s="314"/>
      <c r="C13" s="315"/>
      <c r="D13" s="315"/>
      <c r="E13" s="319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69"/>
    </row>
    <row r="14" spans="1:29" s="291" customFormat="1" ht="18" customHeight="1">
      <c r="A14" s="320"/>
      <c r="B14" s="1497" t="s">
        <v>16</v>
      </c>
      <c r="C14" s="1497"/>
      <c r="D14" s="1497"/>
      <c r="E14" s="1497"/>
      <c r="F14" s="1497"/>
      <c r="G14" s="1497"/>
      <c r="H14" s="1497"/>
      <c r="I14" s="1497"/>
      <c r="J14" s="352"/>
      <c r="K14" s="1498" t="s">
        <v>17</v>
      </c>
      <c r="L14" s="1498"/>
      <c r="M14" s="1498"/>
      <c r="N14" s="1498"/>
      <c r="O14" s="1498"/>
      <c r="P14" s="1498"/>
      <c r="Q14" s="1498"/>
      <c r="R14" s="1498"/>
      <c r="S14" s="352"/>
      <c r="T14" s="1499" t="s">
        <v>18</v>
      </c>
      <c r="U14" s="1499"/>
      <c r="V14" s="1499"/>
      <c r="W14" s="1499"/>
      <c r="X14" s="1499"/>
      <c r="Y14" s="1499"/>
      <c r="Z14" s="1499"/>
      <c r="AA14" s="1499"/>
      <c r="AB14" s="371"/>
    </row>
    <row r="15" spans="1:29" ht="18" customHeight="1">
      <c r="A15" s="321"/>
      <c r="B15" s="322" t="s">
        <v>19</v>
      </c>
      <c r="C15" s="323" t="s">
        <v>20</v>
      </c>
      <c r="D15" s="324" t="s">
        <v>21</v>
      </c>
      <c r="E15" s="324" t="s">
        <v>22</v>
      </c>
      <c r="F15" s="324" t="s">
        <v>23</v>
      </c>
      <c r="G15" s="324" t="s">
        <v>24</v>
      </c>
      <c r="H15" s="324" t="s">
        <v>25</v>
      </c>
      <c r="I15" s="353" t="s">
        <v>26</v>
      </c>
      <c r="J15" s="354"/>
      <c r="K15" s="322" t="s">
        <v>19</v>
      </c>
      <c r="L15" s="323" t="s">
        <v>20</v>
      </c>
      <c r="M15" s="324" t="s">
        <v>21</v>
      </c>
      <c r="N15" s="324" t="s">
        <v>22</v>
      </c>
      <c r="O15" s="324" t="s">
        <v>23</v>
      </c>
      <c r="P15" s="324" t="s">
        <v>24</v>
      </c>
      <c r="Q15" s="324" t="s">
        <v>25</v>
      </c>
      <c r="R15" s="353" t="s">
        <v>26</v>
      </c>
      <c r="S15" s="354"/>
      <c r="T15" s="322" t="s">
        <v>19</v>
      </c>
      <c r="U15" s="323" t="s">
        <v>20</v>
      </c>
      <c r="V15" s="324" t="s">
        <v>21</v>
      </c>
      <c r="W15" s="324" t="s">
        <v>22</v>
      </c>
      <c r="X15" s="324" t="s">
        <v>23</v>
      </c>
      <c r="Y15" s="324" t="s">
        <v>24</v>
      </c>
      <c r="Z15" s="324" t="s">
        <v>25</v>
      </c>
      <c r="AA15" s="353" t="s">
        <v>26</v>
      </c>
      <c r="AB15" s="369"/>
    </row>
    <row r="16" spans="1:29" ht="18" customHeight="1">
      <c r="A16" s="325"/>
      <c r="B16" s="326">
        <v>1</v>
      </c>
      <c r="C16" s="327">
        <f>IF($C$3=1,1,0)</f>
        <v>0</v>
      </c>
      <c r="D16" s="328">
        <f>IF($D$3=1,1,IF(C16&gt;0,C16+1,0))</f>
        <v>0</v>
      </c>
      <c r="E16" s="328">
        <f>IF($E$3=1,1,IF(D16&gt;0,D16+1,0))</f>
        <v>0</v>
      </c>
      <c r="F16" s="328">
        <f>IF($F$3=1,1,IF(E16&gt;0,E16+1,0))</f>
        <v>1</v>
      </c>
      <c r="G16" s="328">
        <f>IF($G$3=1,1,IF(F16&gt;0,F16+1,0))</f>
        <v>2</v>
      </c>
      <c r="H16" s="328">
        <f>IF($H$3=1,1,IF(G16&gt;0,G16+1,0))</f>
        <v>3</v>
      </c>
      <c r="I16" s="355">
        <f>IF($I$3=1,1,IF(H16&gt;0,H16+1,0))</f>
        <v>4</v>
      </c>
      <c r="J16" s="337"/>
      <c r="K16" s="339">
        <f>IF(B21&gt;0,B20+1,B20)</f>
        <v>5</v>
      </c>
      <c r="L16" s="327">
        <f>IF($L$3=1,1,0)</f>
        <v>0</v>
      </c>
      <c r="M16" s="328">
        <f>IF($M$3=1,1,IF(L16&gt;0,L16+1,0))</f>
        <v>0</v>
      </c>
      <c r="N16" s="328">
        <f>IF($N$3=1,1,IF(M16&gt;0,M16+1,0))</f>
        <v>0</v>
      </c>
      <c r="O16" s="328">
        <f>IF($O$3=1,1,IF(N16&gt;0,N16+1,0))</f>
        <v>0</v>
      </c>
      <c r="P16" s="328">
        <f>IF($P$3=1,1,IF(O16&gt;0,O16+1,0))</f>
        <v>0</v>
      </c>
      <c r="Q16" s="328">
        <f>IF($Q$3=1,1,IF(P16&gt;0,P16+1,0))</f>
        <v>0</v>
      </c>
      <c r="R16" s="355">
        <f>IF($R$3=1,1,IF(Q16&gt;0,Q16+1,0))</f>
        <v>1</v>
      </c>
      <c r="S16" s="337"/>
      <c r="T16" s="339">
        <f>IF(K21&gt;0,K20+1,K20)</f>
        <v>9</v>
      </c>
      <c r="U16" s="327">
        <f>IF($U$3=1,1,0)</f>
        <v>0</v>
      </c>
      <c r="V16" s="328">
        <f>IF($V$3=1,1,IF(U16&gt;0,U16+1,0))</f>
        <v>0</v>
      </c>
      <c r="W16" s="328">
        <f>IF($W$3=1,1,IF(V16&gt;0,V16+1,0))</f>
        <v>0</v>
      </c>
      <c r="X16" s="328">
        <f>IF($X$3=1,1,IF(W16&gt;0,W16+1,0))</f>
        <v>0</v>
      </c>
      <c r="Y16" s="328">
        <f>IF($Y$3=1,1,IF(X16&gt;0,X16+1,0))</f>
        <v>0</v>
      </c>
      <c r="Z16" s="328">
        <f>IF($Z$3=1,1,IF(Y16&gt;0,Y16+1,0))</f>
        <v>0</v>
      </c>
      <c r="AA16" s="355">
        <f>IF($AA$3=1,1,IF(Z16&gt;0,Z16+1,0))</f>
        <v>1</v>
      </c>
      <c r="AB16" s="369"/>
    </row>
    <row r="17" spans="1:28" ht="18" customHeight="1">
      <c r="A17" s="325"/>
      <c r="B17" s="329">
        <f>B16+1</f>
        <v>2</v>
      </c>
      <c r="C17" s="330">
        <f>IF(AND(I16&gt;0,I16&lt;31),I16+1,0)</f>
        <v>5</v>
      </c>
      <c r="D17" s="331">
        <f t="shared" ref="D17:I21" si="0">IF(AND(C17&gt;0,C17&lt;31),C17+1,0)</f>
        <v>6</v>
      </c>
      <c r="E17" s="331">
        <f t="shared" si="0"/>
        <v>7</v>
      </c>
      <c r="F17" s="331">
        <f t="shared" si="0"/>
        <v>8</v>
      </c>
      <c r="G17" s="331">
        <f t="shared" si="0"/>
        <v>9</v>
      </c>
      <c r="H17" s="331">
        <f t="shared" si="0"/>
        <v>10</v>
      </c>
      <c r="I17" s="356">
        <f t="shared" si="0"/>
        <v>11</v>
      </c>
      <c r="J17" s="337"/>
      <c r="K17" s="339">
        <f>K16+1</f>
        <v>6</v>
      </c>
      <c r="L17" s="330">
        <f>IF(AND(R16&gt;0,R16&lt;$L$2),R16+1,0)</f>
        <v>2</v>
      </c>
      <c r="M17" s="331">
        <f t="shared" ref="M17:R21" si="1">IF(AND(L17&gt;0,L17&lt;$L$2),L17+1,0)</f>
        <v>3</v>
      </c>
      <c r="N17" s="331">
        <f t="shared" si="1"/>
        <v>4</v>
      </c>
      <c r="O17" s="331">
        <f t="shared" si="1"/>
        <v>5</v>
      </c>
      <c r="P17" s="331">
        <f t="shared" si="1"/>
        <v>6</v>
      </c>
      <c r="Q17" s="331">
        <f t="shared" si="1"/>
        <v>7</v>
      </c>
      <c r="R17" s="356">
        <f t="shared" si="1"/>
        <v>8</v>
      </c>
      <c r="S17" s="337"/>
      <c r="T17" s="339">
        <f>T16+1</f>
        <v>10</v>
      </c>
      <c r="U17" s="330">
        <f>IF(AND(AA16&gt;0,AA16&lt;31),AA16+1,0)</f>
        <v>2</v>
      </c>
      <c r="V17" s="331">
        <f t="shared" ref="V17:AA21" si="2">IF(AND(U17&gt;0,U17&lt;31),U17+1,0)</f>
        <v>3</v>
      </c>
      <c r="W17" s="331">
        <f t="shared" si="2"/>
        <v>4</v>
      </c>
      <c r="X17" s="331">
        <f t="shared" si="2"/>
        <v>5</v>
      </c>
      <c r="Y17" s="331">
        <f t="shared" si="2"/>
        <v>6</v>
      </c>
      <c r="Z17" s="331">
        <f t="shared" si="2"/>
        <v>7</v>
      </c>
      <c r="AA17" s="356">
        <f t="shared" si="2"/>
        <v>8</v>
      </c>
      <c r="AB17" s="369"/>
    </row>
    <row r="18" spans="1:28" ht="18" customHeight="1">
      <c r="A18" s="325"/>
      <c r="B18" s="329">
        <f>B17+1</f>
        <v>3</v>
      </c>
      <c r="C18" s="330">
        <f>IF(AND(I17&gt;0,I17&lt;31),I17+1,0)</f>
        <v>12</v>
      </c>
      <c r="D18" s="331">
        <f t="shared" si="0"/>
        <v>13</v>
      </c>
      <c r="E18" s="331">
        <f t="shared" si="0"/>
        <v>14</v>
      </c>
      <c r="F18" s="331">
        <f t="shared" si="0"/>
        <v>15</v>
      </c>
      <c r="G18" s="331">
        <f t="shared" si="0"/>
        <v>16</v>
      </c>
      <c r="H18" s="331">
        <f t="shared" si="0"/>
        <v>17</v>
      </c>
      <c r="I18" s="356">
        <f t="shared" si="0"/>
        <v>18</v>
      </c>
      <c r="J18" s="337"/>
      <c r="K18" s="339">
        <f>K17+1</f>
        <v>7</v>
      </c>
      <c r="L18" s="330">
        <f>IF(AND(R17&gt;0,R17&lt;$L$2),R17+1,0)</f>
        <v>9</v>
      </c>
      <c r="M18" s="331">
        <f t="shared" si="1"/>
        <v>10</v>
      </c>
      <c r="N18" s="331">
        <f t="shared" si="1"/>
        <v>11</v>
      </c>
      <c r="O18" s="331">
        <f t="shared" si="1"/>
        <v>12</v>
      </c>
      <c r="P18" s="331">
        <f t="shared" si="1"/>
        <v>13</v>
      </c>
      <c r="Q18" s="331">
        <f t="shared" si="1"/>
        <v>14</v>
      </c>
      <c r="R18" s="356">
        <f t="shared" si="1"/>
        <v>15</v>
      </c>
      <c r="S18" s="337"/>
      <c r="T18" s="339">
        <f>T17+1</f>
        <v>11</v>
      </c>
      <c r="U18" s="330">
        <f>IF(AND(AA17&gt;0,AA17&lt;31),AA17+1,0)</f>
        <v>9</v>
      </c>
      <c r="V18" s="331">
        <f t="shared" si="2"/>
        <v>10</v>
      </c>
      <c r="W18" s="331">
        <f t="shared" si="2"/>
        <v>11</v>
      </c>
      <c r="X18" s="331">
        <f t="shared" si="2"/>
        <v>12</v>
      </c>
      <c r="Y18" s="331">
        <f t="shared" si="2"/>
        <v>13</v>
      </c>
      <c r="Z18" s="331">
        <f t="shared" si="2"/>
        <v>14</v>
      </c>
      <c r="AA18" s="356">
        <f t="shared" si="2"/>
        <v>15</v>
      </c>
      <c r="AB18" s="369"/>
    </row>
    <row r="19" spans="1:28" ht="18" customHeight="1">
      <c r="A19" s="325"/>
      <c r="B19" s="329">
        <f>B18+1</f>
        <v>4</v>
      </c>
      <c r="C19" s="330">
        <f>IF(AND(I18&gt;0,I18&lt;31),I18+1,0)</f>
        <v>19</v>
      </c>
      <c r="D19" s="331">
        <f t="shared" si="0"/>
        <v>20</v>
      </c>
      <c r="E19" s="331">
        <f t="shared" si="0"/>
        <v>21</v>
      </c>
      <c r="F19" s="331">
        <f t="shared" si="0"/>
        <v>22</v>
      </c>
      <c r="G19" s="331">
        <f t="shared" si="0"/>
        <v>23</v>
      </c>
      <c r="H19" s="331">
        <f t="shared" si="0"/>
        <v>24</v>
      </c>
      <c r="I19" s="356">
        <f t="shared" si="0"/>
        <v>25</v>
      </c>
      <c r="J19" s="337"/>
      <c r="K19" s="339">
        <f>K18+1</f>
        <v>8</v>
      </c>
      <c r="L19" s="330">
        <f>IF(AND(R18&gt;0,R18&lt;$L$2),R18+1,0)</f>
        <v>16</v>
      </c>
      <c r="M19" s="331">
        <f t="shared" si="1"/>
        <v>17</v>
      </c>
      <c r="N19" s="331">
        <f t="shared" si="1"/>
        <v>18</v>
      </c>
      <c r="O19" s="331">
        <f t="shared" si="1"/>
        <v>19</v>
      </c>
      <c r="P19" s="331">
        <f t="shared" si="1"/>
        <v>20</v>
      </c>
      <c r="Q19" s="331">
        <f t="shared" si="1"/>
        <v>21</v>
      </c>
      <c r="R19" s="356">
        <f t="shared" si="1"/>
        <v>22</v>
      </c>
      <c r="S19" s="337"/>
      <c r="T19" s="339">
        <f>T18+1</f>
        <v>12</v>
      </c>
      <c r="U19" s="330">
        <f>IF(AND(AA18&gt;0,AA18&lt;31),AA18+1,0)</f>
        <v>16</v>
      </c>
      <c r="V19" s="331">
        <f t="shared" si="2"/>
        <v>17</v>
      </c>
      <c r="W19" s="331">
        <f t="shared" si="2"/>
        <v>18</v>
      </c>
      <c r="X19" s="331">
        <f t="shared" si="2"/>
        <v>19</v>
      </c>
      <c r="Y19" s="331">
        <f t="shared" si="2"/>
        <v>20</v>
      </c>
      <c r="Z19" s="331">
        <f t="shared" si="2"/>
        <v>21</v>
      </c>
      <c r="AA19" s="356">
        <f t="shared" si="2"/>
        <v>22</v>
      </c>
      <c r="AB19" s="369"/>
    </row>
    <row r="20" spans="1:28" ht="18" customHeight="1">
      <c r="A20" s="325"/>
      <c r="B20" s="329">
        <f>B19+1</f>
        <v>5</v>
      </c>
      <c r="C20" s="330">
        <f>IF(AND(I19&gt;0,I19&lt;31),I19+1,0)</f>
        <v>26</v>
      </c>
      <c r="D20" s="331">
        <f t="shared" si="0"/>
        <v>27</v>
      </c>
      <c r="E20" s="331">
        <f t="shared" si="0"/>
        <v>28</v>
      </c>
      <c r="F20" s="331">
        <f t="shared" si="0"/>
        <v>29</v>
      </c>
      <c r="G20" s="331">
        <f t="shared" si="0"/>
        <v>30</v>
      </c>
      <c r="H20" s="331">
        <f t="shared" si="0"/>
        <v>31</v>
      </c>
      <c r="I20" s="356">
        <f t="shared" si="0"/>
        <v>0</v>
      </c>
      <c r="J20" s="337"/>
      <c r="K20" s="339">
        <f>K19+1</f>
        <v>9</v>
      </c>
      <c r="L20" s="330">
        <f>IF(AND(R19&gt;0,R19&lt;$L$2),R19+1,0)</f>
        <v>23</v>
      </c>
      <c r="M20" s="331">
        <f t="shared" si="1"/>
        <v>24</v>
      </c>
      <c r="N20" s="331">
        <f t="shared" si="1"/>
        <v>25</v>
      </c>
      <c r="O20" s="331">
        <f t="shared" si="1"/>
        <v>26</v>
      </c>
      <c r="P20" s="331">
        <f t="shared" si="1"/>
        <v>27</v>
      </c>
      <c r="Q20" s="331">
        <f t="shared" si="1"/>
        <v>28</v>
      </c>
      <c r="R20" s="356">
        <f t="shared" si="1"/>
        <v>0</v>
      </c>
      <c r="S20" s="337"/>
      <c r="T20" s="339">
        <f>T19+1</f>
        <v>13</v>
      </c>
      <c r="U20" s="330">
        <f>IF(AND(AA19&gt;0,AA19&lt;31),AA19+1,0)</f>
        <v>23</v>
      </c>
      <c r="V20" s="331">
        <f t="shared" si="2"/>
        <v>24</v>
      </c>
      <c r="W20" s="331">
        <f t="shared" si="2"/>
        <v>25</v>
      </c>
      <c r="X20" s="331">
        <f t="shared" si="2"/>
        <v>26</v>
      </c>
      <c r="Y20" s="331">
        <f t="shared" si="2"/>
        <v>27</v>
      </c>
      <c r="Z20" s="372">
        <f t="shared" si="2"/>
        <v>28</v>
      </c>
      <c r="AA20" s="356">
        <f t="shared" si="2"/>
        <v>29</v>
      </c>
      <c r="AB20" s="369"/>
    </row>
    <row r="21" spans="1:28" ht="18" customHeight="1">
      <c r="A21" s="325"/>
      <c r="B21" s="332">
        <f>IF(C21=0,0,B20+1)</f>
        <v>0</v>
      </c>
      <c r="C21" s="333">
        <f>IF(AND(I20&gt;0,I20&lt;31),I20+1,0)</f>
        <v>0</v>
      </c>
      <c r="D21" s="334">
        <f t="shared" si="0"/>
        <v>0</v>
      </c>
      <c r="E21" s="334">
        <f t="shared" si="0"/>
        <v>0</v>
      </c>
      <c r="F21" s="334">
        <f t="shared" si="0"/>
        <v>0</v>
      </c>
      <c r="G21" s="334">
        <f t="shared" si="0"/>
        <v>0</v>
      </c>
      <c r="H21" s="334">
        <f t="shared" si="0"/>
        <v>0</v>
      </c>
      <c r="I21" s="357">
        <f t="shared" si="0"/>
        <v>0</v>
      </c>
      <c r="J21" s="337"/>
      <c r="K21" s="340">
        <f>IF(L21=0,0,K20+1)</f>
        <v>0</v>
      </c>
      <c r="L21" s="342">
        <f>IF(AND(R20&gt;0,R20&lt;$L$2),R20+1,0)</f>
        <v>0</v>
      </c>
      <c r="M21" s="334">
        <f t="shared" si="1"/>
        <v>0</v>
      </c>
      <c r="N21" s="334">
        <f t="shared" si="1"/>
        <v>0</v>
      </c>
      <c r="O21" s="334">
        <f t="shared" si="1"/>
        <v>0</v>
      </c>
      <c r="P21" s="334">
        <f t="shared" si="1"/>
        <v>0</v>
      </c>
      <c r="Q21" s="334">
        <f t="shared" si="1"/>
        <v>0</v>
      </c>
      <c r="R21" s="357">
        <f t="shared" si="1"/>
        <v>0</v>
      </c>
      <c r="S21" s="337"/>
      <c r="T21" s="340">
        <f>IF(U21=0,0,T20+1)</f>
        <v>14</v>
      </c>
      <c r="U21" s="342">
        <f>IF(AND(AA20&gt;0,AA20&lt;31),AA20+1,0)</f>
        <v>30</v>
      </c>
      <c r="V21" s="334">
        <f t="shared" si="2"/>
        <v>31</v>
      </c>
      <c r="W21" s="334">
        <f t="shared" si="2"/>
        <v>0</v>
      </c>
      <c r="X21" s="334">
        <f t="shared" si="2"/>
        <v>0</v>
      </c>
      <c r="Y21" s="334">
        <f t="shared" si="2"/>
        <v>0</v>
      </c>
      <c r="Z21" s="334">
        <f t="shared" si="2"/>
        <v>0</v>
      </c>
      <c r="AA21" s="357">
        <f t="shared" si="2"/>
        <v>0</v>
      </c>
      <c r="AB21" s="369"/>
    </row>
    <row r="22" spans="1:28" ht="18" customHeight="1">
      <c r="A22" s="325"/>
      <c r="B22" s="335"/>
      <c r="C22" s="336"/>
      <c r="D22" s="315"/>
      <c r="E22" s="315"/>
      <c r="F22" s="315"/>
      <c r="G22" s="315"/>
      <c r="H22" s="315"/>
      <c r="I22" s="358"/>
      <c r="J22" s="337"/>
      <c r="K22" s="335"/>
      <c r="L22" s="358"/>
      <c r="M22" s="315"/>
      <c r="N22" s="315"/>
      <c r="O22" s="315" t="str">
        <f ca="1">IF(TODAY()=DATE(I8,2,14),"Sinh Nhat Tam","")</f>
        <v/>
      </c>
      <c r="P22" s="315">
        <f ca="1">IF(AND(O22&gt;0,O22&lt;$L$2),O22+1,0)</f>
        <v>0</v>
      </c>
      <c r="Q22" s="315">
        <f ca="1">IF(AND(P22&gt;0,P22&lt;$L$2),P22+1,0)</f>
        <v>0</v>
      </c>
      <c r="R22" s="358">
        <f ca="1">IF(AND(Q22&gt;0,Q22&lt;$L$2),Q22+1,0)</f>
        <v>0</v>
      </c>
      <c r="S22" s="337"/>
      <c r="T22" s="335"/>
      <c r="U22" s="358"/>
      <c r="V22" s="315"/>
      <c r="W22" s="315"/>
      <c r="X22" s="315"/>
      <c r="Y22" s="315"/>
      <c r="Z22" s="315"/>
      <c r="AA22" s="358"/>
      <c r="AB22" s="369"/>
    </row>
    <row r="23" spans="1:28" ht="18" customHeight="1">
      <c r="A23" s="325"/>
      <c r="B23" s="337"/>
      <c r="C23" s="315"/>
      <c r="D23" s="315"/>
      <c r="E23" s="315"/>
      <c r="F23" s="315"/>
      <c r="G23" s="315"/>
      <c r="H23" s="315"/>
      <c r="I23" s="315"/>
      <c r="J23" s="337"/>
      <c r="K23" s="337"/>
      <c r="L23" s="315"/>
      <c r="M23" s="315"/>
      <c r="N23" s="315"/>
      <c r="O23" s="315"/>
      <c r="P23" s="315"/>
      <c r="Q23" s="315"/>
      <c r="R23" s="315"/>
      <c r="S23" s="337"/>
      <c r="T23" s="337"/>
      <c r="U23" s="315"/>
      <c r="V23" s="315"/>
      <c r="W23" s="315"/>
      <c r="X23" s="315"/>
      <c r="Y23" s="315"/>
      <c r="Z23" s="315"/>
      <c r="AA23" s="315"/>
      <c r="AB23" s="369"/>
    </row>
    <row r="24" spans="1:28" s="291" customFormat="1" ht="18" customHeight="1">
      <c r="A24" s="320"/>
      <c r="B24" s="1500" t="s">
        <v>27</v>
      </c>
      <c r="C24" s="1500"/>
      <c r="D24" s="1500"/>
      <c r="E24" s="1500"/>
      <c r="F24" s="1500"/>
      <c r="G24" s="1500"/>
      <c r="H24" s="1500"/>
      <c r="I24" s="1500"/>
      <c r="J24" s="352"/>
      <c r="K24" s="1501" t="s">
        <v>28</v>
      </c>
      <c r="L24" s="1501"/>
      <c r="M24" s="1501"/>
      <c r="N24" s="1501"/>
      <c r="O24" s="1501"/>
      <c r="P24" s="1501"/>
      <c r="Q24" s="1501"/>
      <c r="R24" s="1501"/>
      <c r="S24" s="352"/>
      <c r="T24" s="1498" t="s">
        <v>29</v>
      </c>
      <c r="U24" s="1498"/>
      <c r="V24" s="1498"/>
      <c r="W24" s="1498"/>
      <c r="X24" s="1498"/>
      <c r="Y24" s="1498"/>
      <c r="Z24" s="1498"/>
      <c r="AA24" s="1498"/>
      <c r="AB24" s="371"/>
    </row>
    <row r="25" spans="1:28" ht="18" customHeight="1">
      <c r="A25" s="325"/>
      <c r="B25" s="322" t="s">
        <v>19</v>
      </c>
      <c r="C25" s="323" t="s">
        <v>20</v>
      </c>
      <c r="D25" s="324" t="s">
        <v>21</v>
      </c>
      <c r="E25" s="324" t="s">
        <v>22</v>
      </c>
      <c r="F25" s="324" t="s">
        <v>23</v>
      </c>
      <c r="G25" s="324" t="s">
        <v>24</v>
      </c>
      <c r="H25" s="324" t="s">
        <v>25</v>
      </c>
      <c r="I25" s="353" t="s">
        <v>26</v>
      </c>
      <c r="J25" s="354"/>
      <c r="K25" s="322" t="s">
        <v>19</v>
      </c>
      <c r="L25" s="323" t="s">
        <v>20</v>
      </c>
      <c r="M25" s="324" t="s">
        <v>21</v>
      </c>
      <c r="N25" s="324" t="s">
        <v>22</v>
      </c>
      <c r="O25" s="324" t="s">
        <v>23</v>
      </c>
      <c r="P25" s="324" t="s">
        <v>24</v>
      </c>
      <c r="Q25" s="324" t="s">
        <v>25</v>
      </c>
      <c r="R25" s="353" t="s">
        <v>26</v>
      </c>
      <c r="S25" s="354"/>
      <c r="T25" s="322" t="s">
        <v>19</v>
      </c>
      <c r="U25" s="323" t="s">
        <v>20</v>
      </c>
      <c r="V25" s="324" t="s">
        <v>21</v>
      </c>
      <c r="W25" s="324" t="s">
        <v>22</v>
      </c>
      <c r="X25" s="324" t="s">
        <v>23</v>
      </c>
      <c r="Y25" s="324" t="s">
        <v>24</v>
      </c>
      <c r="Z25" s="324" t="s">
        <v>25</v>
      </c>
      <c r="AA25" s="353" t="s">
        <v>26</v>
      </c>
      <c r="AB25" s="369"/>
    </row>
    <row r="26" spans="1:28" ht="18" customHeight="1">
      <c r="A26" s="325"/>
      <c r="B26" s="338">
        <f>IF(T21&gt;0,T21,T20+1)</f>
        <v>14</v>
      </c>
      <c r="C26" s="327">
        <f>IF($C$4=1,1,0)</f>
        <v>0</v>
      </c>
      <c r="D26" s="328">
        <f>IF($D$4=1,1,IF(C26&gt;0,C26+1,0))</f>
        <v>0</v>
      </c>
      <c r="E26" s="328">
        <f>IF($E$4=1,1,IF(D26&gt;0,D26+1,0))</f>
        <v>1</v>
      </c>
      <c r="F26" s="328">
        <f>IF($F$4=1,1,IF(E26&gt;0,E26+1,0))</f>
        <v>2</v>
      </c>
      <c r="G26" s="328">
        <f>IF($G$4=1,1,IF(F26&gt;0,F26+1,0))</f>
        <v>3</v>
      </c>
      <c r="H26" s="328">
        <f>IF($H$4=1,1,IF(G26&gt;0,G26+1,0))</f>
        <v>4</v>
      </c>
      <c r="I26" s="355">
        <f>IF($I$4=1,1,IF(H26&gt;0,H26+1,0))</f>
        <v>5</v>
      </c>
      <c r="J26" s="337"/>
      <c r="K26" s="339">
        <f>IF(B31&gt;0,B30+1,B30)</f>
        <v>18</v>
      </c>
      <c r="L26" s="327">
        <f>IF($L$4=1,1,0)</f>
        <v>0</v>
      </c>
      <c r="M26" s="328">
        <f>IF($M$4=1,1,IF(L26&gt;0,L26+1,0))</f>
        <v>0</v>
      </c>
      <c r="N26" s="328">
        <f>IF($N$4=1,1,IF(M26&gt;0,M26+1,0))</f>
        <v>0</v>
      </c>
      <c r="O26" s="328">
        <f>IF($O$4=1,1,IF(N26&gt;0,N26+1,0))</f>
        <v>0</v>
      </c>
      <c r="P26" s="328">
        <f>IF($P$4=1,1,IF(O26&gt;0,O26+1,0))</f>
        <v>1</v>
      </c>
      <c r="Q26" s="328">
        <f>IF($Q$4=1,1,IF(P26&gt;0,P26+1,0))</f>
        <v>2</v>
      </c>
      <c r="R26" s="355">
        <f>IF($R$4=1,1,IF(Q26&gt;0,Q26+1,0))</f>
        <v>3</v>
      </c>
      <c r="S26" s="337"/>
      <c r="T26" s="339">
        <f>IF(K31&gt;0,K30+1,K30)</f>
        <v>22</v>
      </c>
      <c r="U26" s="327">
        <f>IF($U$4=1,1,0)</f>
        <v>1</v>
      </c>
      <c r="V26" s="328">
        <f>IF($V$4=1,1,IF(U26&gt;0,U26+1,0))</f>
        <v>2</v>
      </c>
      <c r="W26" s="328">
        <f>IF($W$4=1,1,IF(V26&gt;0,V26+1,0))</f>
        <v>3</v>
      </c>
      <c r="X26" s="328">
        <f>IF($X$4=1,1,IF(W26&gt;0,W26+1,0))</f>
        <v>4</v>
      </c>
      <c r="Y26" s="328">
        <f>IF($Y$4=1,1,IF(X26&gt;0,X26+1,0))</f>
        <v>5</v>
      </c>
      <c r="Z26" s="328">
        <f>IF($Z$4=1,1,IF(Y26&gt;0,Y26+1,0))</f>
        <v>6</v>
      </c>
      <c r="AA26" s="355">
        <f>IF($AA$4=1,1,IF(Z26&gt;0,Z26+1,0))</f>
        <v>7</v>
      </c>
      <c r="AB26" s="369"/>
    </row>
    <row r="27" spans="1:28" ht="18" customHeight="1">
      <c r="A27" s="325"/>
      <c r="B27" s="339">
        <f>B26+1</f>
        <v>15</v>
      </c>
      <c r="C27" s="330">
        <f>IF(AND(I26&gt;0,I26&lt;30),I26+1,0)</f>
        <v>6</v>
      </c>
      <c r="D27" s="331">
        <f t="shared" ref="D27:I31" si="3">IF(AND(C27&gt;0,C27&lt;30),C27+1,0)</f>
        <v>7</v>
      </c>
      <c r="E27" s="331">
        <f t="shared" si="3"/>
        <v>8</v>
      </c>
      <c r="F27" s="331">
        <f t="shared" si="3"/>
        <v>9</v>
      </c>
      <c r="G27" s="331">
        <f t="shared" si="3"/>
        <v>10</v>
      </c>
      <c r="H27" s="331">
        <f t="shared" si="3"/>
        <v>11</v>
      </c>
      <c r="I27" s="356">
        <f t="shared" si="3"/>
        <v>12</v>
      </c>
      <c r="J27" s="337"/>
      <c r="K27" s="339">
        <f>K26+1</f>
        <v>19</v>
      </c>
      <c r="L27" s="330">
        <f>IF(AND(R26&gt;0,R26&lt;31),R26+1,0)</f>
        <v>4</v>
      </c>
      <c r="M27" s="331">
        <f t="shared" ref="M27:R31" si="4">IF(AND(L27&gt;0,L27&lt;31),L27+1,0)</f>
        <v>5</v>
      </c>
      <c r="N27" s="331">
        <f t="shared" si="4"/>
        <v>6</v>
      </c>
      <c r="O27" s="331">
        <f t="shared" si="4"/>
        <v>7</v>
      </c>
      <c r="P27" s="331">
        <f t="shared" si="4"/>
        <v>8</v>
      </c>
      <c r="Q27" s="331">
        <f t="shared" si="4"/>
        <v>9</v>
      </c>
      <c r="R27" s="356">
        <f t="shared" si="4"/>
        <v>10</v>
      </c>
      <c r="S27" s="337"/>
      <c r="T27" s="339">
        <f>T26+1</f>
        <v>23</v>
      </c>
      <c r="U27" s="330">
        <f>IF(AND(AA26&gt;0,AA26&lt;30),AA26+1,0)</f>
        <v>8</v>
      </c>
      <c r="V27" s="331">
        <f t="shared" ref="V27:AA31" si="5">IF(AND(U27&gt;0,U27&lt;30),U27+1,0)</f>
        <v>9</v>
      </c>
      <c r="W27" s="331">
        <f t="shared" si="5"/>
        <v>10</v>
      </c>
      <c r="X27" s="331">
        <f t="shared" si="5"/>
        <v>11</v>
      </c>
      <c r="Y27" s="331">
        <f t="shared" si="5"/>
        <v>12</v>
      </c>
      <c r="Z27" s="331">
        <f t="shared" si="5"/>
        <v>13</v>
      </c>
      <c r="AA27" s="356">
        <f t="shared" si="5"/>
        <v>14</v>
      </c>
      <c r="AB27" s="369"/>
    </row>
    <row r="28" spans="1:28" ht="18" customHeight="1">
      <c r="A28" s="325"/>
      <c r="B28" s="339">
        <f>B27+1</f>
        <v>16</v>
      </c>
      <c r="C28" s="330">
        <f>IF(AND(I27&gt;0,I27&lt;30),I27+1,0)</f>
        <v>13</v>
      </c>
      <c r="D28" s="331">
        <f t="shared" si="3"/>
        <v>14</v>
      </c>
      <c r="E28" s="331">
        <f t="shared" si="3"/>
        <v>15</v>
      </c>
      <c r="F28" s="331">
        <f t="shared" si="3"/>
        <v>16</v>
      </c>
      <c r="G28" s="331">
        <f t="shared" si="3"/>
        <v>17</v>
      </c>
      <c r="H28" s="331">
        <f t="shared" si="3"/>
        <v>18</v>
      </c>
      <c r="I28" s="356">
        <f t="shared" si="3"/>
        <v>19</v>
      </c>
      <c r="J28" s="337"/>
      <c r="K28" s="339">
        <f>K27+1</f>
        <v>20</v>
      </c>
      <c r="L28" s="330">
        <f>IF(AND(R27&gt;0,R27&lt;31),R27+1,0)</f>
        <v>11</v>
      </c>
      <c r="M28" s="331">
        <f t="shared" si="4"/>
        <v>12</v>
      </c>
      <c r="N28" s="331">
        <f t="shared" si="4"/>
        <v>13</v>
      </c>
      <c r="O28" s="331">
        <f t="shared" si="4"/>
        <v>14</v>
      </c>
      <c r="P28" s="331">
        <f t="shared" si="4"/>
        <v>15</v>
      </c>
      <c r="Q28" s="331">
        <f t="shared" si="4"/>
        <v>16</v>
      </c>
      <c r="R28" s="356">
        <f t="shared" si="4"/>
        <v>17</v>
      </c>
      <c r="S28" s="337"/>
      <c r="T28" s="339">
        <f>T27+1</f>
        <v>24</v>
      </c>
      <c r="U28" s="330">
        <f>IF(AND(AA27&gt;0,AA27&lt;30),AA27+1,0)</f>
        <v>15</v>
      </c>
      <c r="V28" s="331">
        <f t="shared" si="5"/>
        <v>16</v>
      </c>
      <c r="W28" s="331">
        <f t="shared" si="5"/>
        <v>17</v>
      </c>
      <c r="X28" s="331">
        <f t="shared" si="5"/>
        <v>18</v>
      </c>
      <c r="Y28" s="331">
        <f t="shared" si="5"/>
        <v>19</v>
      </c>
      <c r="Z28" s="331">
        <f t="shared" si="5"/>
        <v>20</v>
      </c>
      <c r="AA28" s="356">
        <f t="shared" si="5"/>
        <v>21</v>
      </c>
      <c r="AB28" s="369"/>
    </row>
    <row r="29" spans="1:28" ht="18" customHeight="1">
      <c r="A29" s="325"/>
      <c r="B29" s="339">
        <f>B28+1</f>
        <v>17</v>
      </c>
      <c r="C29" s="330">
        <f>IF(AND(I28&gt;0,I28&lt;30),I28+1,0)</f>
        <v>20</v>
      </c>
      <c r="D29" s="331">
        <f t="shared" si="3"/>
        <v>21</v>
      </c>
      <c r="E29" s="331">
        <f t="shared" si="3"/>
        <v>22</v>
      </c>
      <c r="F29" s="331">
        <f t="shared" si="3"/>
        <v>23</v>
      </c>
      <c r="G29" s="331">
        <f t="shared" si="3"/>
        <v>24</v>
      </c>
      <c r="H29" s="331">
        <f t="shared" si="3"/>
        <v>25</v>
      </c>
      <c r="I29" s="356">
        <f t="shared" si="3"/>
        <v>26</v>
      </c>
      <c r="J29" s="337"/>
      <c r="K29" s="339">
        <f>K28+1</f>
        <v>21</v>
      </c>
      <c r="L29" s="330">
        <f>IF(AND(R28&gt;0,R28&lt;31),R28+1,0)</f>
        <v>18</v>
      </c>
      <c r="M29" s="331">
        <f t="shared" si="4"/>
        <v>19</v>
      </c>
      <c r="N29" s="331">
        <f t="shared" si="4"/>
        <v>20</v>
      </c>
      <c r="O29" s="331">
        <f t="shared" si="4"/>
        <v>21</v>
      </c>
      <c r="P29" s="331">
        <f t="shared" si="4"/>
        <v>22</v>
      </c>
      <c r="Q29" s="331">
        <f t="shared" si="4"/>
        <v>23</v>
      </c>
      <c r="R29" s="356">
        <f t="shared" si="4"/>
        <v>24</v>
      </c>
      <c r="S29" s="337"/>
      <c r="T29" s="339">
        <f>T28+1</f>
        <v>25</v>
      </c>
      <c r="U29" s="330">
        <f>IF(AND(AA28&gt;0,AA28&lt;30),AA28+1,0)</f>
        <v>22</v>
      </c>
      <c r="V29" s="331">
        <f t="shared" si="5"/>
        <v>23</v>
      </c>
      <c r="W29" s="331">
        <f t="shared" si="5"/>
        <v>24</v>
      </c>
      <c r="X29" s="331">
        <f t="shared" si="5"/>
        <v>25</v>
      </c>
      <c r="Y29" s="331">
        <f t="shared" si="5"/>
        <v>26</v>
      </c>
      <c r="Z29" s="331">
        <f t="shared" si="5"/>
        <v>27</v>
      </c>
      <c r="AA29" s="356">
        <f t="shared" si="5"/>
        <v>28</v>
      </c>
      <c r="AB29" s="369"/>
    </row>
    <row r="30" spans="1:28" ht="18" customHeight="1">
      <c r="A30" s="325"/>
      <c r="B30" s="339">
        <f>B29+1</f>
        <v>18</v>
      </c>
      <c r="C30" s="330">
        <f>IF(AND(I29&gt;0,I29&lt;30),I29+1,0)</f>
        <v>27</v>
      </c>
      <c r="D30" s="331">
        <f t="shared" si="3"/>
        <v>28</v>
      </c>
      <c r="E30" s="331">
        <f t="shared" si="3"/>
        <v>29</v>
      </c>
      <c r="F30" s="331">
        <f t="shared" si="3"/>
        <v>30</v>
      </c>
      <c r="G30" s="331">
        <f t="shared" si="3"/>
        <v>0</v>
      </c>
      <c r="H30" s="331">
        <f t="shared" si="3"/>
        <v>0</v>
      </c>
      <c r="I30" s="356">
        <f t="shared" si="3"/>
        <v>0</v>
      </c>
      <c r="J30" s="337"/>
      <c r="K30" s="339">
        <f>K29+1</f>
        <v>22</v>
      </c>
      <c r="L30" s="330">
        <f>IF(AND(R29&gt;0,R29&lt;31),R29+1,0)</f>
        <v>25</v>
      </c>
      <c r="M30" s="331">
        <f t="shared" si="4"/>
        <v>26</v>
      </c>
      <c r="N30" s="331">
        <f t="shared" si="4"/>
        <v>27</v>
      </c>
      <c r="O30" s="331">
        <f t="shared" si="4"/>
        <v>28</v>
      </c>
      <c r="P30" s="331">
        <f t="shared" si="4"/>
        <v>29</v>
      </c>
      <c r="Q30" s="331">
        <f t="shared" si="4"/>
        <v>30</v>
      </c>
      <c r="R30" s="356">
        <f t="shared" si="4"/>
        <v>31</v>
      </c>
      <c r="S30" s="337"/>
      <c r="T30" s="339">
        <f>T29+1</f>
        <v>26</v>
      </c>
      <c r="U30" s="330">
        <f>IF(AND(AA29&gt;0,AA29&lt;30),AA29+1,0)</f>
        <v>29</v>
      </c>
      <c r="V30" s="331">
        <f t="shared" si="5"/>
        <v>30</v>
      </c>
      <c r="W30" s="331">
        <f t="shared" si="5"/>
        <v>0</v>
      </c>
      <c r="X30" s="331">
        <f t="shared" si="5"/>
        <v>0</v>
      </c>
      <c r="Y30" s="331">
        <f t="shared" si="5"/>
        <v>0</v>
      </c>
      <c r="Z30" s="331">
        <f t="shared" si="5"/>
        <v>0</v>
      </c>
      <c r="AA30" s="356">
        <f t="shared" si="5"/>
        <v>0</v>
      </c>
      <c r="AB30" s="369"/>
    </row>
    <row r="31" spans="1:28" ht="18" customHeight="1">
      <c r="A31" s="325"/>
      <c r="B31" s="340">
        <f>IF(C31=0,0,B30+1)</f>
        <v>0</v>
      </c>
      <c r="C31" s="333">
        <f>IF(AND(I30&gt;0,I30&lt;30),I30+1,0)</f>
        <v>0</v>
      </c>
      <c r="D31" s="334">
        <f t="shared" si="3"/>
        <v>0</v>
      </c>
      <c r="E31" s="334">
        <f t="shared" si="3"/>
        <v>0</v>
      </c>
      <c r="F31" s="334">
        <f t="shared" si="3"/>
        <v>0</v>
      </c>
      <c r="G31" s="334">
        <f t="shared" si="3"/>
        <v>0</v>
      </c>
      <c r="H31" s="334">
        <f t="shared" si="3"/>
        <v>0</v>
      </c>
      <c r="I31" s="357">
        <f t="shared" si="3"/>
        <v>0</v>
      </c>
      <c r="J31" s="337"/>
      <c r="K31" s="340">
        <f>IF(L31=0,0,K30+1)</f>
        <v>0</v>
      </c>
      <c r="L31" s="342">
        <f>IF(AND(R30&gt;0,R30&lt;31),R30+1,0)</f>
        <v>0</v>
      </c>
      <c r="M31" s="334">
        <f t="shared" si="4"/>
        <v>0</v>
      </c>
      <c r="N31" s="334">
        <f t="shared" si="4"/>
        <v>0</v>
      </c>
      <c r="O31" s="334">
        <f t="shared" si="4"/>
        <v>0</v>
      </c>
      <c r="P31" s="334">
        <f t="shared" si="4"/>
        <v>0</v>
      </c>
      <c r="Q31" s="334">
        <f t="shared" si="4"/>
        <v>0</v>
      </c>
      <c r="R31" s="357">
        <f t="shared" si="4"/>
        <v>0</v>
      </c>
      <c r="S31" s="337"/>
      <c r="T31" s="340">
        <f>IF(U31=0,0,T30+1)</f>
        <v>0</v>
      </c>
      <c r="U31" s="342">
        <f>IF(AND(AA30&gt;0,AA30&lt;30),AA30+1,0)</f>
        <v>0</v>
      </c>
      <c r="V31" s="334">
        <f t="shared" si="5"/>
        <v>0</v>
      </c>
      <c r="W31" s="334">
        <f t="shared" si="5"/>
        <v>0</v>
      </c>
      <c r="X31" s="334">
        <f t="shared" si="5"/>
        <v>0</v>
      </c>
      <c r="Y31" s="334">
        <f t="shared" si="5"/>
        <v>0</v>
      </c>
      <c r="Z31" s="334">
        <f t="shared" si="5"/>
        <v>0</v>
      </c>
      <c r="AA31" s="357">
        <f t="shared" si="5"/>
        <v>0</v>
      </c>
      <c r="AB31" s="369"/>
    </row>
    <row r="32" spans="1:28" ht="18" customHeight="1">
      <c r="A32" s="325"/>
      <c r="B32" s="335"/>
      <c r="C32" s="336"/>
      <c r="D32" s="315"/>
      <c r="E32" s="315"/>
      <c r="F32" s="315"/>
      <c r="G32" s="315"/>
      <c r="H32" s="315"/>
      <c r="I32" s="358"/>
      <c r="J32" s="337"/>
      <c r="K32" s="335"/>
      <c r="L32" s="358"/>
      <c r="M32" s="315"/>
      <c r="N32" s="315"/>
      <c r="O32" s="315"/>
      <c r="P32" s="315"/>
      <c r="Q32" s="315"/>
      <c r="R32" s="358"/>
      <c r="S32" s="337"/>
      <c r="T32" s="335"/>
      <c r="U32" s="358"/>
      <c r="V32" s="315"/>
      <c r="W32" s="315"/>
      <c r="X32" s="315"/>
      <c r="Y32" s="315"/>
      <c r="Z32" s="315"/>
      <c r="AA32" s="358"/>
      <c r="AB32" s="369"/>
    </row>
    <row r="33" spans="1:28" ht="18" customHeight="1">
      <c r="A33" s="325"/>
      <c r="B33" s="337"/>
      <c r="C33" s="315"/>
      <c r="D33" s="315"/>
      <c r="E33" s="315"/>
      <c r="F33" s="315"/>
      <c r="G33" s="315"/>
      <c r="H33" s="315"/>
      <c r="I33" s="315"/>
      <c r="J33" s="337"/>
      <c r="K33" s="337"/>
      <c r="L33" s="315"/>
      <c r="M33" s="315"/>
      <c r="N33" s="315"/>
      <c r="O33" s="315"/>
      <c r="P33" s="315"/>
      <c r="Q33" s="315"/>
      <c r="R33" s="315"/>
      <c r="S33" s="337"/>
      <c r="T33" s="337"/>
      <c r="U33" s="315"/>
      <c r="V33" s="315"/>
      <c r="W33" s="315"/>
      <c r="X33" s="315"/>
      <c r="Y33" s="315"/>
      <c r="Z33" s="315"/>
      <c r="AA33" s="315"/>
      <c r="AB33" s="369"/>
    </row>
    <row r="34" spans="1:28" s="291" customFormat="1" ht="18" customHeight="1">
      <c r="A34" s="320"/>
      <c r="B34" s="1498" t="s">
        <v>30</v>
      </c>
      <c r="C34" s="1498"/>
      <c r="D34" s="1498"/>
      <c r="E34" s="1498"/>
      <c r="F34" s="1498"/>
      <c r="G34" s="1498"/>
      <c r="H34" s="1498"/>
      <c r="I34" s="1498"/>
      <c r="J34" s="352"/>
      <c r="K34" s="1500" t="s">
        <v>31</v>
      </c>
      <c r="L34" s="1500"/>
      <c r="M34" s="1500"/>
      <c r="N34" s="1500"/>
      <c r="O34" s="1500"/>
      <c r="P34" s="1500"/>
      <c r="Q34" s="1500"/>
      <c r="R34" s="1500"/>
      <c r="S34" s="352"/>
      <c r="T34" s="1497" t="s">
        <v>32</v>
      </c>
      <c r="U34" s="1497"/>
      <c r="V34" s="1497"/>
      <c r="W34" s="1497"/>
      <c r="X34" s="1497"/>
      <c r="Y34" s="1497"/>
      <c r="Z34" s="1497"/>
      <c r="AA34" s="1497"/>
      <c r="AB34" s="371"/>
    </row>
    <row r="35" spans="1:28" ht="18" customHeight="1">
      <c r="A35" s="325"/>
      <c r="B35" s="322" t="s">
        <v>19</v>
      </c>
      <c r="C35" s="323" t="s">
        <v>20</v>
      </c>
      <c r="D35" s="324" t="s">
        <v>21</v>
      </c>
      <c r="E35" s="324" t="s">
        <v>22</v>
      </c>
      <c r="F35" s="324" t="s">
        <v>23</v>
      </c>
      <c r="G35" s="324" t="s">
        <v>24</v>
      </c>
      <c r="H35" s="324" t="s">
        <v>25</v>
      </c>
      <c r="I35" s="353" t="s">
        <v>26</v>
      </c>
      <c r="J35" s="354"/>
      <c r="K35" s="322" t="s">
        <v>19</v>
      </c>
      <c r="L35" s="323" t="s">
        <v>20</v>
      </c>
      <c r="M35" s="324" t="s">
        <v>21</v>
      </c>
      <c r="N35" s="324" t="s">
        <v>22</v>
      </c>
      <c r="O35" s="324" t="s">
        <v>23</v>
      </c>
      <c r="P35" s="324" t="s">
        <v>24</v>
      </c>
      <c r="Q35" s="324" t="s">
        <v>25</v>
      </c>
      <c r="R35" s="353" t="s">
        <v>26</v>
      </c>
      <c r="S35" s="354"/>
      <c r="T35" s="322" t="s">
        <v>19</v>
      </c>
      <c r="U35" s="323" t="s">
        <v>20</v>
      </c>
      <c r="V35" s="324" t="s">
        <v>21</v>
      </c>
      <c r="W35" s="324" t="s">
        <v>22</v>
      </c>
      <c r="X35" s="324" t="s">
        <v>23</v>
      </c>
      <c r="Y35" s="324" t="s">
        <v>24</v>
      </c>
      <c r="Z35" s="324" t="s">
        <v>25</v>
      </c>
      <c r="AA35" s="353" t="s">
        <v>26</v>
      </c>
      <c r="AB35" s="369"/>
    </row>
    <row r="36" spans="1:28" ht="18" customHeight="1">
      <c r="A36" s="325"/>
      <c r="B36" s="338">
        <f>IF(T31&gt;0,T31,T30+1)</f>
        <v>27</v>
      </c>
      <c r="C36" s="327">
        <f>IF($C$5=1,1,0)</f>
        <v>0</v>
      </c>
      <c r="D36" s="328">
        <f>IF($D$5=1,1,IF(C36&gt;0,C36+1,0))</f>
        <v>0</v>
      </c>
      <c r="E36" s="328">
        <f>IF($E$5=1,1,IF(D36&gt;0,D36+1,0))</f>
        <v>1</v>
      </c>
      <c r="F36" s="328">
        <f>IF($F$5=1,1,IF(E36&gt;0,E36+1,0))</f>
        <v>2</v>
      </c>
      <c r="G36" s="328">
        <f>IF($G$5=1,1,IF(F36&gt;0,F36+1,0))</f>
        <v>3</v>
      </c>
      <c r="H36" s="328">
        <f>IF($H$5=1,1,IF(G36&gt;0,G36+1,0))</f>
        <v>4</v>
      </c>
      <c r="I36" s="355">
        <f>IF($I$5=1,1,IF(H36&gt;0,H36+1,0))</f>
        <v>5</v>
      </c>
      <c r="J36" s="337"/>
      <c r="K36" s="339">
        <f>IF(B41&gt;0,B40+1,B40)</f>
        <v>31</v>
      </c>
      <c r="L36" s="327">
        <f>IF($L$5=1,1,0)</f>
        <v>0</v>
      </c>
      <c r="M36" s="328">
        <f>IF($M$5=1,1,IF(L36&gt;0,L36+1,0))</f>
        <v>0</v>
      </c>
      <c r="N36" s="328">
        <f>IF($N$5=1,1,IF(M36&gt;0,M36+1,0))</f>
        <v>0</v>
      </c>
      <c r="O36" s="328">
        <f>IF($O$5=1,1,IF(N36&gt;0,N36+1,0))</f>
        <v>0</v>
      </c>
      <c r="P36" s="328">
        <f>IF($P$5=1,1,IF(O36&gt;0,O36+1,0))</f>
        <v>0</v>
      </c>
      <c r="Q36" s="328">
        <f>IF($Q$5=1,1,IF(P36&gt;0,P36+1,0))</f>
        <v>1</v>
      </c>
      <c r="R36" s="355">
        <f>IF($R$5=1,1,IF(Q36&gt;0,Q36+1,0))</f>
        <v>2</v>
      </c>
      <c r="S36" s="337"/>
      <c r="T36" s="339">
        <f>IF(K41&gt;0,K40+1,K40)</f>
        <v>36</v>
      </c>
      <c r="U36" s="327">
        <f>IF($U$5=1,1,0)</f>
        <v>0</v>
      </c>
      <c r="V36" s="328">
        <f>IF($V$5=1,1,IF(U36&gt;0,U36+1,0))</f>
        <v>1</v>
      </c>
      <c r="W36" s="328">
        <f>IF($W$5=1,1,IF(V36&gt;0,V36+1,0))</f>
        <v>2</v>
      </c>
      <c r="X36" s="328">
        <f>IF($X$5=1,1,IF(W36&gt;0,W36+1,0))</f>
        <v>3</v>
      </c>
      <c r="Y36" s="328">
        <f>IF($Y$5=1,1,IF(X36&gt;0,X36+1,0))</f>
        <v>4</v>
      </c>
      <c r="Z36" s="373">
        <f>IF($Z$5=1,1,IF(Y36&gt;0,Y36+1,0))</f>
        <v>5</v>
      </c>
      <c r="AA36" s="355">
        <f>IF($AA$5=1,1,IF(Z36&gt;0,Z36+1,0))</f>
        <v>6</v>
      </c>
      <c r="AB36" s="369"/>
    </row>
    <row r="37" spans="1:28" ht="18" customHeight="1">
      <c r="A37" s="325"/>
      <c r="B37" s="339">
        <f>B36+1</f>
        <v>28</v>
      </c>
      <c r="C37" s="330">
        <f>IF(AND(I36&gt;0,I36&lt;31),I36+1,0)</f>
        <v>6</v>
      </c>
      <c r="D37" s="331">
        <f t="shared" ref="D37:I41" si="6">IF(AND(C37&gt;0,C37&lt;31),C37+1,0)</f>
        <v>7</v>
      </c>
      <c r="E37" s="331">
        <f t="shared" si="6"/>
        <v>8</v>
      </c>
      <c r="F37" s="331">
        <f t="shared" si="6"/>
        <v>9</v>
      </c>
      <c r="G37" s="331">
        <f t="shared" si="6"/>
        <v>10</v>
      </c>
      <c r="H37" s="331">
        <f t="shared" si="6"/>
        <v>11</v>
      </c>
      <c r="I37" s="356">
        <f t="shared" si="6"/>
        <v>12</v>
      </c>
      <c r="J37" s="337"/>
      <c r="K37" s="339">
        <f>K36+1</f>
        <v>32</v>
      </c>
      <c r="L37" s="330">
        <f>IF(AND(R36&gt;0,R36&lt;31),R36+1,0)</f>
        <v>3</v>
      </c>
      <c r="M37" s="331">
        <f t="shared" ref="M37:R41" si="7">IF(AND(L37&gt;0,L37&lt;31),L37+1,0)</f>
        <v>4</v>
      </c>
      <c r="N37" s="331">
        <f t="shared" si="7"/>
        <v>5</v>
      </c>
      <c r="O37" s="331">
        <f t="shared" si="7"/>
        <v>6</v>
      </c>
      <c r="P37" s="331">
        <f t="shared" si="7"/>
        <v>7</v>
      </c>
      <c r="Q37" s="331">
        <f t="shared" si="7"/>
        <v>8</v>
      </c>
      <c r="R37" s="356">
        <f t="shared" si="7"/>
        <v>9</v>
      </c>
      <c r="S37" s="337"/>
      <c r="T37" s="339">
        <f>T36+1</f>
        <v>37</v>
      </c>
      <c r="U37" s="330">
        <f>IF(AND(AA36&gt;0,AA36&lt;30),AA36+1,0)</f>
        <v>7</v>
      </c>
      <c r="V37" s="331">
        <f t="shared" ref="V37:AA41" si="8">IF(AND(U37&gt;0,U37&lt;30),U37+1,0)</f>
        <v>8</v>
      </c>
      <c r="W37" s="331">
        <f t="shared" si="8"/>
        <v>9</v>
      </c>
      <c r="X37" s="331">
        <f t="shared" si="8"/>
        <v>10</v>
      </c>
      <c r="Y37" s="331">
        <f t="shared" si="8"/>
        <v>11</v>
      </c>
      <c r="Z37" s="374">
        <f t="shared" si="8"/>
        <v>12</v>
      </c>
      <c r="AA37" s="356">
        <f t="shared" si="8"/>
        <v>13</v>
      </c>
      <c r="AB37" s="369"/>
    </row>
    <row r="38" spans="1:28" ht="18" customHeight="1">
      <c r="A38" s="325"/>
      <c r="B38" s="339">
        <f>B37+1</f>
        <v>29</v>
      </c>
      <c r="C38" s="330">
        <f>IF(AND(I37&gt;0,I37&lt;31),I37+1,0)</f>
        <v>13</v>
      </c>
      <c r="D38" s="331">
        <f t="shared" si="6"/>
        <v>14</v>
      </c>
      <c r="E38" s="331">
        <f t="shared" si="6"/>
        <v>15</v>
      </c>
      <c r="F38" s="331">
        <f t="shared" si="6"/>
        <v>16</v>
      </c>
      <c r="G38" s="331">
        <f t="shared" si="6"/>
        <v>17</v>
      </c>
      <c r="H38" s="331">
        <f t="shared" si="6"/>
        <v>18</v>
      </c>
      <c r="I38" s="356">
        <f t="shared" si="6"/>
        <v>19</v>
      </c>
      <c r="J38" s="337"/>
      <c r="K38" s="339">
        <f>K37+1</f>
        <v>33</v>
      </c>
      <c r="L38" s="330">
        <f>IF(AND(R37&gt;0,R37&lt;31),R37+1,0)</f>
        <v>10</v>
      </c>
      <c r="M38" s="331">
        <f t="shared" si="7"/>
        <v>11</v>
      </c>
      <c r="N38" s="331">
        <f t="shared" si="7"/>
        <v>12</v>
      </c>
      <c r="O38" s="331">
        <f t="shared" si="7"/>
        <v>13</v>
      </c>
      <c r="P38" s="331">
        <f t="shared" si="7"/>
        <v>14</v>
      </c>
      <c r="Q38" s="331">
        <f t="shared" si="7"/>
        <v>15</v>
      </c>
      <c r="R38" s="356">
        <f t="shared" si="7"/>
        <v>16</v>
      </c>
      <c r="S38" s="337"/>
      <c r="T38" s="339">
        <f>T37+1</f>
        <v>38</v>
      </c>
      <c r="U38" s="330">
        <f>IF(AND(AA37&gt;0,AA37&lt;30),AA37+1,0)</f>
        <v>14</v>
      </c>
      <c r="V38" s="331">
        <f t="shared" si="8"/>
        <v>15</v>
      </c>
      <c r="W38" s="331">
        <f t="shared" si="8"/>
        <v>16</v>
      </c>
      <c r="X38" s="331">
        <f t="shared" si="8"/>
        <v>17</v>
      </c>
      <c r="Y38" s="331">
        <f t="shared" si="8"/>
        <v>18</v>
      </c>
      <c r="Z38" s="374">
        <f t="shared" si="8"/>
        <v>19</v>
      </c>
      <c r="AA38" s="356">
        <f t="shared" si="8"/>
        <v>20</v>
      </c>
      <c r="AB38" s="369"/>
    </row>
    <row r="39" spans="1:28" ht="18" customHeight="1">
      <c r="A39" s="325"/>
      <c r="B39" s="339">
        <f>B38+1</f>
        <v>30</v>
      </c>
      <c r="C39" s="330">
        <f>IF(AND(I38&gt;0,I38&lt;31),I38+1,0)</f>
        <v>20</v>
      </c>
      <c r="D39" s="331">
        <f t="shared" si="6"/>
        <v>21</v>
      </c>
      <c r="E39" s="331">
        <f t="shared" si="6"/>
        <v>22</v>
      </c>
      <c r="F39" s="331">
        <f t="shared" si="6"/>
        <v>23</v>
      </c>
      <c r="G39" s="331">
        <f t="shared" si="6"/>
        <v>24</v>
      </c>
      <c r="H39" s="331">
        <f t="shared" si="6"/>
        <v>25</v>
      </c>
      <c r="I39" s="356">
        <f t="shared" si="6"/>
        <v>26</v>
      </c>
      <c r="J39" s="337"/>
      <c r="K39" s="339">
        <f>K38+1</f>
        <v>34</v>
      </c>
      <c r="L39" s="330">
        <f>IF(AND(R38&gt;0,R38&lt;31),R38+1,0)</f>
        <v>17</v>
      </c>
      <c r="M39" s="331">
        <f t="shared" si="7"/>
        <v>18</v>
      </c>
      <c r="N39" s="331">
        <f t="shared" si="7"/>
        <v>19</v>
      </c>
      <c r="O39" s="331">
        <f t="shared" si="7"/>
        <v>20</v>
      </c>
      <c r="P39" s="331">
        <f t="shared" si="7"/>
        <v>21</v>
      </c>
      <c r="Q39" s="331">
        <f t="shared" si="7"/>
        <v>22</v>
      </c>
      <c r="R39" s="356">
        <f t="shared" si="7"/>
        <v>23</v>
      </c>
      <c r="S39" s="337"/>
      <c r="T39" s="339">
        <f>T38+1</f>
        <v>39</v>
      </c>
      <c r="U39" s="330">
        <f>IF(AND(AA38&gt;0,AA38&lt;30),AA38+1,0)</f>
        <v>21</v>
      </c>
      <c r="V39" s="331">
        <f t="shared" si="8"/>
        <v>22</v>
      </c>
      <c r="W39" s="331">
        <f t="shared" si="8"/>
        <v>23</v>
      </c>
      <c r="X39" s="331">
        <f t="shared" si="8"/>
        <v>24</v>
      </c>
      <c r="Y39" s="331">
        <f t="shared" si="8"/>
        <v>25</v>
      </c>
      <c r="Z39" s="374">
        <f t="shared" si="8"/>
        <v>26</v>
      </c>
      <c r="AA39" s="356">
        <f t="shared" si="8"/>
        <v>27</v>
      </c>
      <c r="AB39" s="369"/>
    </row>
    <row r="40" spans="1:28" ht="18" customHeight="1">
      <c r="A40" s="325"/>
      <c r="B40" s="339">
        <f>B39+1</f>
        <v>31</v>
      </c>
      <c r="C40" s="330">
        <f>IF(AND(I39&gt;0,I39&lt;31),I39+1,0)</f>
        <v>27</v>
      </c>
      <c r="D40" s="331">
        <f t="shared" si="6"/>
        <v>28</v>
      </c>
      <c r="E40" s="331">
        <f t="shared" si="6"/>
        <v>29</v>
      </c>
      <c r="F40" s="331">
        <f t="shared" si="6"/>
        <v>30</v>
      </c>
      <c r="G40" s="331">
        <f t="shared" si="6"/>
        <v>31</v>
      </c>
      <c r="H40" s="331">
        <f t="shared" si="6"/>
        <v>0</v>
      </c>
      <c r="I40" s="356">
        <f t="shared" si="6"/>
        <v>0</v>
      </c>
      <c r="J40" s="337"/>
      <c r="K40" s="339">
        <f>K39+1</f>
        <v>35</v>
      </c>
      <c r="L40" s="330">
        <f>IF(AND(R39&gt;0,R39&lt;31),R39+1,0)</f>
        <v>24</v>
      </c>
      <c r="M40" s="331">
        <f t="shared" si="7"/>
        <v>25</v>
      </c>
      <c r="N40" s="331">
        <f t="shared" si="7"/>
        <v>26</v>
      </c>
      <c r="O40" s="331">
        <f t="shared" si="7"/>
        <v>27</v>
      </c>
      <c r="P40" s="331">
        <f t="shared" si="7"/>
        <v>28</v>
      </c>
      <c r="Q40" s="331">
        <f t="shared" si="7"/>
        <v>29</v>
      </c>
      <c r="R40" s="356">
        <f t="shared" si="7"/>
        <v>30</v>
      </c>
      <c r="S40" s="337"/>
      <c r="T40" s="339">
        <f>T39+1</f>
        <v>40</v>
      </c>
      <c r="U40" s="330">
        <f>IF(AND(AA39&gt;0,AA39&lt;30),AA39+1,0)</f>
        <v>28</v>
      </c>
      <c r="V40" s="331">
        <f t="shared" si="8"/>
        <v>29</v>
      </c>
      <c r="W40" s="331">
        <f t="shared" si="8"/>
        <v>30</v>
      </c>
      <c r="X40" s="331">
        <f t="shared" si="8"/>
        <v>0</v>
      </c>
      <c r="Y40" s="331">
        <f t="shared" si="8"/>
        <v>0</v>
      </c>
      <c r="Z40" s="374">
        <f t="shared" si="8"/>
        <v>0</v>
      </c>
      <c r="AA40" s="356">
        <f t="shared" si="8"/>
        <v>0</v>
      </c>
      <c r="AB40" s="369"/>
    </row>
    <row r="41" spans="1:28" ht="18" customHeight="1">
      <c r="A41" s="325"/>
      <c r="B41" s="340">
        <f>IF(C41=0,0,B40+1)</f>
        <v>0</v>
      </c>
      <c r="C41" s="333">
        <f>IF(AND(I40&gt;0,I40&lt;31),I40+1,0)</f>
        <v>0</v>
      </c>
      <c r="D41" s="334">
        <f t="shared" si="6"/>
        <v>0</v>
      </c>
      <c r="E41" s="334">
        <f t="shared" si="6"/>
        <v>0</v>
      </c>
      <c r="F41" s="334">
        <f t="shared" si="6"/>
        <v>0</v>
      </c>
      <c r="G41" s="334">
        <f t="shared" si="6"/>
        <v>0</v>
      </c>
      <c r="H41" s="334">
        <f t="shared" si="6"/>
        <v>0</v>
      </c>
      <c r="I41" s="357">
        <f t="shared" si="6"/>
        <v>0</v>
      </c>
      <c r="J41" s="337"/>
      <c r="K41" s="340">
        <f>IF(L41=0,0,K40+1)</f>
        <v>36</v>
      </c>
      <c r="L41" s="342">
        <f>IF(AND(R40&gt;0,R40&lt;31),R40+1,0)</f>
        <v>31</v>
      </c>
      <c r="M41" s="334">
        <f t="shared" si="7"/>
        <v>0</v>
      </c>
      <c r="N41" s="334">
        <f t="shared" si="7"/>
        <v>0</v>
      </c>
      <c r="O41" s="334">
        <f t="shared" si="7"/>
        <v>0</v>
      </c>
      <c r="P41" s="334">
        <f t="shared" si="7"/>
        <v>0</v>
      </c>
      <c r="Q41" s="334">
        <f t="shared" si="7"/>
        <v>0</v>
      </c>
      <c r="R41" s="357">
        <f t="shared" si="7"/>
        <v>0</v>
      </c>
      <c r="S41" s="337"/>
      <c r="T41" s="340">
        <f>IF(U41=0,0,T40+1)</f>
        <v>0</v>
      </c>
      <c r="U41" s="342">
        <f>IF(AND(AA40&gt;0,AA40&lt;30),AA40+1,0)</f>
        <v>0</v>
      </c>
      <c r="V41" s="334">
        <f t="shared" si="8"/>
        <v>0</v>
      </c>
      <c r="W41" s="334">
        <f t="shared" si="8"/>
        <v>0</v>
      </c>
      <c r="X41" s="334">
        <f t="shared" si="8"/>
        <v>0</v>
      </c>
      <c r="Y41" s="334">
        <f t="shared" si="8"/>
        <v>0</v>
      </c>
      <c r="Z41" s="334">
        <f t="shared" si="8"/>
        <v>0</v>
      </c>
      <c r="AA41" s="357">
        <f t="shared" si="8"/>
        <v>0</v>
      </c>
      <c r="AB41" s="369"/>
    </row>
    <row r="42" spans="1:28" ht="18" customHeight="1">
      <c r="A42" s="325"/>
      <c r="B42" s="337"/>
      <c r="C42" s="315"/>
      <c r="D42" s="315"/>
      <c r="E42" s="315"/>
      <c r="F42" s="315"/>
      <c r="G42" s="315"/>
      <c r="H42" s="315"/>
      <c r="I42" s="315"/>
      <c r="J42" s="337"/>
      <c r="K42" s="337"/>
      <c r="L42" s="315"/>
      <c r="M42" s="315"/>
      <c r="N42" s="315"/>
      <c r="O42" s="315"/>
      <c r="P42" s="315"/>
      <c r="Q42" s="315"/>
      <c r="R42" s="315"/>
      <c r="S42" s="337"/>
      <c r="T42" s="337"/>
      <c r="U42" s="315"/>
      <c r="V42" s="315"/>
      <c r="W42" s="315"/>
      <c r="X42" s="315"/>
      <c r="Y42" s="315"/>
      <c r="Z42" s="315"/>
      <c r="AA42" s="315"/>
      <c r="AB42" s="369"/>
    </row>
    <row r="43" spans="1:28" ht="18" customHeight="1">
      <c r="A43" s="325"/>
      <c r="B43" s="337"/>
      <c r="C43" s="315"/>
      <c r="D43" s="315"/>
      <c r="E43" s="315"/>
      <c r="F43" s="315"/>
      <c r="G43" s="315"/>
      <c r="H43" s="315"/>
      <c r="I43" s="315"/>
      <c r="J43" s="337"/>
      <c r="K43" s="337"/>
      <c r="L43" s="315"/>
      <c r="M43" s="315"/>
      <c r="N43" s="315"/>
      <c r="O43" s="315"/>
      <c r="P43" s="315"/>
      <c r="Q43" s="315"/>
      <c r="R43" s="315"/>
      <c r="S43" s="337"/>
      <c r="T43" s="337"/>
      <c r="U43" s="315"/>
      <c r="V43" s="315"/>
      <c r="W43" s="315"/>
      <c r="X43" s="315"/>
      <c r="Y43" s="315"/>
      <c r="Z43" s="315"/>
      <c r="AA43" s="315"/>
      <c r="AB43" s="369"/>
    </row>
    <row r="44" spans="1:28" s="291" customFormat="1" ht="18" customHeight="1">
      <c r="A44" s="320"/>
      <c r="B44" s="1499" t="s">
        <v>33</v>
      </c>
      <c r="C44" s="1499"/>
      <c r="D44" s="1499"/>
      <c r="E44" s="1499"/>
      <c r="F44" s="1499"/>
      <c r="G44" s="1499"/>
      <c r="H44" s="1499"/>
      <c r="I44" s="1499"/>
      <c r="J44" s="352"/>
      <c r="K44" s="1498" t="s">
        <v>34</v>
      </c>
      <c r="L44" s="1498"/>
      <c r="M44" s="1498"/>
      <c r="N44" s="1498"/>
      <c r="O44" s="1498"/>
      <c r="P44" s="1498"/>
      <c r="Q44" s="1498"/>
      <c r="R44" s="1498"/>
      <c r="S44" s="352"/>
      <c r="T44" s="1500" t="s">
        <v>35</v>
      </c>
      <c r="U44" s="1500"/>
      <c r="V44" s="1500"/>
      <c r="W44" s="1500"/>
      <c r="X44" s="1500"/>
      <c r="Y44" s="1500"/>
      <c r="Z44" s="1500"/>
      <c r="AA44" s="1500"/>
      <c r="AB44" s="371"/>
    </row>
    <row r="45" spans="1:28" ht="18" customHeight="1">
      <c r="A45" s="325"/>
      <c r="B45" s="322" t="s">
        <v>19</v>
      </c>
      <c r="C45" s="323" t="s">
        <v>20</v>
      </c>
      <c r="D45" s="324" t="s">
        <v>21</v>
      </c>
      <c r="E45" s="324" t="s">
        <v>22</v>
      </c>
      <c r="F45" s="324" t="s">
        <v>23</v>
      </c>
      <c r="G45" s="324" t="s">
        <v>24</v>
      </c>
      <c r="H45" s="324" t="s">
        <v>25</v>
      </c>
      <c r="I45" s="353" t="s">
        <v>26</v>
      </c>
      <c r="J45" s="354"/>
      <c r="K45" s="322" t="s">
        <v>19</v>
      </c>
      <c r="L45" s="323" t="s">
        <v>20</v>
      </c>
      <c r="M45" s="324" t="s">
        <v>21</v>
      </c>
      <c r="N45" s="324" t="s">
        <v>22</v>
      </c>
      <c r="O45" s="324" t="s">
        <v>23</v>
      </c>
      <c r="P45" s="324" t="s">
        <v>24</v>
      </c>
      <c r="Q45" s="324" t="s">
        <v>25</v>
      </c>
      <c r="R45" s="353" t="s">
        <v>26</v>
      </c>
      <c r="S45" s="354"/>
      <c r="T45" s="322" t="s">
        <v>19</v>
      </c>
      <c r="U45" s="323" t="s">
        <v>20</v>
      </c>
      <c r="V45" s="324" t="s">
        <v>21</v>
      </c>
      <c r="W45" s="324" t="s">
        <v>22</v>
      </c>
      <c r="X45" s="324" t="s">
        <v>23</v>
      </c>
      <c r="Y45" s="324" t="s">
        <v>24</v>
      </c>
      <c r="Z45" s="324" t="s">
        <v>25</v>
      </c>
      <c r="AA45" s="353" t="s">
        <v>26</v>
      </c>
      <c r="AB45" s="369"/>
    </row>
    <row r="46" spans="1:28" ht="18" customHeight="1">
      <c r="A46" s="325"/>
      <c r="B46" s="338">
        <f>IF(T41&gt;0,T41,T40+1)</f>
        <v>41</v>
      </c>
      <c r="C46" s="341">
        <f>IF($C$6=1,1,0)</f>
        <v>0</v>
      </c>
      <c r="D46" s="328">
        <f>IF($D$6=1,1,IF(C46&gt;0,C46+1,0))</f>
        <v>0</v>
      </c>
      <c r="E46" s="328">
        <f>IF($E$6=1,1,IF(D46&gt;0,D46+1,0))</f>
        <v>0</v>
      </c>
      <c r="F46" s="328">
        <f>IF($F$6=1,1,IF(E46&gt;0,E46+1,0))</f>
        <v>1</v>
      </c>
      <c r="G46" s="328">
        <f>IF($G$6=1,1,IF(F46&gt;0,F46+1,0))</f>
        <v>2</v>
      </c>
      <c r="H46" s="328">
        <f>IF($H$6=1,1,IF(G46&gt;0,G46+1,0))</f>
        <v>3</v>
      </c>
      <c r="I46" s="355">
        <f>IF($I$6=1,1,IF(H46&gt;0,H46+1,0))</f>
        <v>4</v>
      </c>
      <c r="J46" s="337"/>
      <c r="K46" s="339">
        <f>IF(B51&gt;0,B50+1,B50)</f>
        <v>45</v>
      </c>
      <c r="L46" s="327">
        <f>IF($L$6=1,1,0)</f>
        <v>0</v>
      </c>
      <c r="M46" s="328">
        <f>IF($M$6=1,1,IF(L46&gt;0,L46+1,0))</f>
        <v>0</v>
      </c>
      <c r="N46" s="328">
        <f>IF($N$6=1,1,IF(M46&gt;0,M46+1,0))</f>
        <v>0</v>
      </c>
      <c r="O46" s="328">
        <f>IF($O$6=1,1,IF(N46&gt;0,N46+1,0))</f>
        <v>0</v>
      </c>
      <c r="P46" s="328">
        <f>IF($P$6=1,1,IF(O46&gt;0,O46+1,0))</f>
        <v>0</v>
      </c>
      <c r="Q46" s="328">
        <f>IF($Q$6=1,1,IF(P46&gt;0,P46+1,0))</f>
        <v>0</v>
      </c>
      <c r="R46" s="355">
        <f>IF($R$6=1,1,IF(Q46&gt;0,Q46+1,0))</f>
        <v>1</v>
      </c>
      <c r="S46" s="337"/>
      <c r="T46" s="339">
        <f>IF(K51&gt;0,K50+1,K50)</f>
        <v>50</v>
      </c>
      <c r="U46" s="327">
        <f>IF($U$6=1,1,0)</f>
        <v>0</v>
      </c>
      <c r="V46" s="328">
        <f>IF($V$6=1,1,IF(U46&gt;0,U46+1,0))</f>
        <v>1</v>
      </c>
      <c r="W46" s="328">
        <f>IF($W$6=1,1,IF(V46&gt;0,V46+1,0))</f>
        <v>2</v>
      </c>
      <c r="X46" s="328">
        <f>IF($X$6=1,1,IF(W46&gt;0,W46+1,0))</f>
        <v>3</v>
      </c>
      <c r="Y46" s="328">
        <f>IF($Y$6=1,1,IF(X46&gt;0,X46+1,0))</f>
        <v>4</v>
      </c>
      <c r="Z46" s="375">
        <f>IF($Z$6=1,1,IF(Y46&gt;0,Y46+1,0))</f>
        <v>5</v>
      </c>
      <c r="AA46" s="355">
        <f>IF($AA$6=1,1,IF(Z46&gt;0,Z46+1,0))</f>
        <v>6</v>
      </c>
      <c r="AB46" s="369"/>
    </row>
    <row r="47" spans="1:28" ht="18" customHeight="1">
      <c r="A47" s="325"/>
      <c r="B47" s="339">
        <f>B46+1</f>
        <v>42</v>
      </c>
      <c r="C47" s="330">
        <f>IF(AND(I46&gt;0,I46&lt;31),I46+1,0)</f>
        <v>5</v>
      </c>
      <c r="D47" s="331">
        <f t="shared" ref="D47:I51" si="9">IF(AND(C47&gt;0,C47&lt;31),C47+1,0)</f>
        <v>6</v>
      </c>
      <c r="E47" s="331">
        <f t="shared" si="9"/>
        <v>7</v>
      </c>
      <c r="F47" s="331">
        <f t="shared" si="9"/>
        <v>8</v>
      </c>
      <c r="G47" s="331">
        <f t="shared" si="9"/>
        <v>9</v>
      </c>
      <c r="H47" s="331">
        <f t="shared" si="9"/>
        <v>10</v>
      </c>
      <c r="I47" s="356">
        <f t="shared" si="9"/>
        <v>11</v>
      </c>
      <c r="J47" s="337"/>
      <c r="K47" s="339">
        <f>K46+1</f>
        <v>46</v>
      </c>
      <c r="L47" s="359">
        <f>IF(AND(R46&gt;0,R46&lt;30),R46+1,0)</f>
        <v>2</v>
      </c>
      <c r="M47" s="331">
        <f t="shared" ref="M47:R51" si="10">IF(AND(L47&gt;0,L47&lt;30),L47+1,0)</f>
        <v>3</v>
      </c>
      <c r="N47" s="331">
        <f t="shared" si="10"/>
        <v>4</v>
      </c>
      <c r="O47" s="331">
        <f t="shared" si="10"/>
        <v>5</v>
      </c>
      <c r="P47" s="331">
        <f t="shared" si="10"/>
        <v>6</v>
      </c>
      <c r="Q47" s="331">
        <f t="shared" si="10"/>
        <v>7</v>
      </c>
      <c r="R47" s="356">
        <f t="shared" si="10"/>
        <v>8</v>
      </c>
      <c r="S47" s="337"/>
      <c r="T47" s="339">
        <f>T46+1</f>
        <v>51</v>
      </c>
      <c r="U47" s="330">
        <f>IF(AND(AA46&gt;0,AA46&lt;31),AA46+1,0)</f>
        <v>7</v>
      </c>
      <c r="V47" s="331">
        <f t="shared" ref="V47:AA51" si="11">IF(AND(U47&gt;0,U47&lt;31),U47+1,0)</f>
        <v>8</v>
      </c>
      <c r="W47" s="331">
        <f t="shared" si="11"/>
        <v>9</v>
      </c>
      <c r="X47" s="331">
        <f t="shared" si="11"/>
        <v>10</v>
      </c>
      <c r="Y47" s="331">
        <f t="shared" si="11"/>
        <v>11</v>
      </c>
      <c r="Z47" s="376">
        <f t="shared" si="11"/>
        <v>12</v>
      </c>
      <c r="AA47" s="356">
        <f t="shared" si="11"/>
        <v>13</v>
      </c>
      <c r="AB47" s="369"/>
    </row>
    <row r="48" spans="1:28" ht="18" customHeight="1">
      <c r="A48" s="325"/>
      <c r="B48" s="339">
        <f>B47+1</f>
        <v>43</v>
      </c>
      <c r="C48" s="330">
        <f>IF(AND(I47&gt;0,I47&lt;31),I47+1,0)</f>
        <v>12</v>
      </c>
      <c r="D48" s="331">
        <f t="shared" si="9"/>
        <v>13</v>
      </c>
      <c r="E48" s="331">
        <f t="shared" si="9"/>
        <v>14</v>
      </c>
      <c r="F48" s="331">
        <f t="shared" si="9"/>
        <v>15</v>
      </c>
      <c r="G48" s="331">
        <f t="shared" si="9"/>
        <v>16</v>
      </c>
      <c r="H48" s="331">
        <f t="shared" si="9"/>
        <v>17</v>
      </c>
      <c r="I48" s="356">
        <f t="shared" si="9"/>
        <v>18</v>
      </c>
      <c r="J48" s="337"/>
      <c r="K48" s="339">
        <f>K47+1</f>
        <v>47</v>
      </c>
      <c r="L48" s="359">
        <f>IF(AND(R47&gt;0,R47&lt;30),R47+1,0)</f>
        <v>9</v>
      </c>
      <c r="M48" s="331">
        <f t="shared" si="10"/>
        <v>10</v>
      </c>
      <c r="N48" s="331">
        <f t="shared" si="10"/>
        <v>11</v>
      </c>
      <c r="O48" s="331">
        <f t="shared" si="10"/>
        <v>12</v>
      </c>
      <c r="P48" s="331">
        <f t="shared" si="10"/>
        <v>13</v>
      </c>
      <c r="Q48" s="331">
        <f t="shared" si="10"/>
        <v>14</v>
      </c>
      <c r="R48" s="356">
        <f t="shared" si="10"/>
        <v>15</v>
      </c>
      <c r="S48" s="337"/>
      <c r="T48" s="339">
        <f>T47+1</f>
        <v>52</v>
      </c>
      <c r="U48" s="330">
        <f>IF(AND(AA47&gt;0,AA47&lt;31),AA47+1,0)</f>
        <v>14</v>
      </c>
      <c r="V48" s="331">
        <f t="shared" si="11"/>
        <v>15</v>
      </c>
      <c r="W48" s="331">
        <f t="shared" si="11"/>
        <v>16</v>
      </c>
      <c r="X48" s="331">
        <f t="shared" si="11"/>
        <v>17</v>
      </c>
      <c r="Y48" s="331">
        <f t="shared" si="11"/>
        <v>18</v>
      </c>
      <c r="Z48" s="376">
        <f t="shared" si="11"/>
        <v>19</v>
      </c>
      <c r="AA48" s="356">
        <f t="shared" si="11"/>
        <v>20</v>
      </c>
      <c r="AB48" s="369"/>
    </row>
    <row r="49" spans="1:28" ht="18" customHeight="1">
      <c r="A49" s="325"/>
      <c r="B49" s="339">
        <f>B48+1</f>
        <v>44</v>
      </c>
      <c r="C49" s="330">
        <f>IF(AND(I48&gt;0,I48&lt;31),I48+1,0)</f>
        <v>19</v>
      </c>
      <c r="D49" s="331">
        <f t="shared" si="9"/>
        <v>20</v>
      </c>
      <c r="E49" s="331">
        <f t="shared" si="9"/>
        <v>21</v>
      </c>
      <c r="F49" s="331">
        <f t="shared" si="9"/>
        <v>22</v>
      </c>
      <c r="G49" s="331">
        <f t="shared" si="9"/>
        <v>23</v>
      </c>
      <c r="H49" s="331">
        <f t="shared" si="9"/>
        <v>24</v>
      </c>
      <c r="I49" s="356">
        <f t="shared" si="9"/>
        <v>25</v>
      </c>
      <c r="J49" s="337"/>
      <c r="K49" s="339">
        <f>K48+1</f>
        <v>48</v>
      </c>
      <c r="L49" s="359">
        <f>IF(AND(R48&gt;0,R48&lt;30),R48+1,0)</f>
        <v>16</v>
      </c>
      <c r="M49" s="331">
        <f t="shared" si="10"/>
        <v>17</v>
      </c>
      <c r="N49" s="331">
        <f t="shared" si="10"/>
        <v>18</v>
      </c>
      <c r="O49" s="331">
        <f t="shared" si="10"/>
        <v>19</v>
      </c>
      <c r="P49" s="331">
        <f t="shared" si="10"/>
        <v>20</v>
      </c>
      <c r="Q49" s="331">
        <f t="shared" si="10"/>
        <v>21</v>
      </c>
      <c r="R49" s="356">
        <f t="shared" si="10"/>
        <v>22</v>
      </c>
      <c r="S49" s="337"/>
      <c r="T49" s="339">
        <f>T48+1</f>
        <v>53</v>
      </c>
      <c r="U49" s="330">
        <f>IF(AND(AA48&gt;0,AA48&lt;31),AA48+1,0)</f>
        <v>21</v>
      </c>
      <c r="V49" s="331">
        <f t="shared" si="11"/>
        <v>22</v>
      </c>
      <c r="W49" s="331">
        <f t="shared" si="11"/>
        <v>23</v>
      </c>
      <c r="X49" s="331">
        <f t="shared" si="11"/>
        <v>24</v>
      </c>
      <c r="Y49" s="331">
        <f t="shared" si="11"/>
        <v>25</v>
      </c>
      <c r="Z49" s="376">
        <f t="shared" si="11"/>
        <v>26</v>
      </c>
      <c r="AA49" s="356">
        <f t="shared" si="11"/>
        <v>27</v>
      </c>
      <c r="AB49" s="369"/>
    </row>
    <row r="50" spans="1:28" ht="18" customHeight="1">
      <c r="A50" s="325"/>
      <c r="B50" s="339">
        <f>B49+1</f>
        <v>45</v>
      </c>
      <c r="C50" s="330">
        <f>IF(AND(I49&gt;0,I49&lt;31),I49+1,0)</f>
        <v>26</v>
      </c>
      <c r="D50" s="331">
        <f t="shared" si="9"/>
        <v>27</v>
      </c>
      <c r="E50" s="331">
        <f t="shared" si="9"/>
        <v>28</v>
      </c>
      <c r="F50" s="331">
        <f t="shared" si="9"/>
        <v>29</v>
      </c>
      <c r="G50" s="331">
        <f t="shared" si="9"/>
        <v>30</v>
      </c>
      <c r="H50" s="331">
        <f t="shared" si="9"/>
        <v>31</v>
      </c>
      <c r="I50" s="356">
        <f t="shared" si="9"/>
        <v>0</v>
      </c>
      <c r="J50" s="337"/>
      <c r="K50" s="339">
        <f>K49+1</f>
        <v>49</v>
      </c>
      <c r="L50" s="359">
        <f>IF(AND(R49&gt;0,R49&lt;30),R49+1,0)</f>
        <v>23</v>
      </c>
      <c r="M50" s="331">
        <f t="shared" si="10"/>
        <v>24</v>
      </c>
      <c r="N50" s="331">
        <f t="shared" si="10"/>
        <v>25</v>
      </c>
      <c r="O50" s="331">
        <f t="shared" si="10"/>
        <v>26</v>
      </c>
      <c r="P50" s="331">
        <f t="shared" si="10"/>
        <v>27</v>
      </c>
      <c r="Q50" s="331">
        <f t="shared" si="10"/>
        <v>28</v>
      </c>
      <c r="R50" s="356">
        <f t="shared" si="10"/>
        <v>29</v>
      </c>
      <c r="S50" s="337"/>
      <c r="T50" s="339">
        <f>T49+1</f>
        <v>54</v>
      </c>
      <c r="U50" s="330">
        <f>IF(AND(AA49&gt;0,AA49&lt;31),AA49+1,0)</f>
        <v>28</v>
      </c>
      <c r="V50" s="331">
        <f t="shared" si="11"/>
        <v>29</v>
      </c>
      <c r="W50" s="331">
        <f t="shared" si="11"/>
        <v>30</v>
      </c>
      <c r="X50" s="331">
        <f t="shared" si="11"/>
        <v>31</v>
      </c>
      <c r="Y50" s="331">
        <f t="shared" si="11"/>
        <v>0</v>
      </c>
      <c r="Z50" s="376">
        <f t="shared" si="11"/>
        <v>0</v>
      </c>
      <c r="AA50" s="356">
        <f t="shared" si="11"/>
        <v>0</v>
      </c>
      <c r="AB50" s="369"/>
    </row>
    <row r="51" spans="1:28" ht="18" customHeight="1">
      <c r="A51" s="325"/>
      <c r="B51" s="340">
        <f>IF(C51=0,0,B50+1)</f>
        <v>0</v>
      </c>
      <c r="C51" s="342">
        <f>IF(AND(I50&gt;0,I50&lt;31),I50+1,0)</f>
        <v>0</v>
      </c>
      <c r="D51" s="334">
        <f t="shared" si="9"/>
        <v>0</v>
      </c>
      <c r="E51" s="334">
        <f t="shared" si="9"/>
        <v>0</v>
      </c>
      <c r="F51" s="334">
        <f t="shared" si="9"/>
        <v>0</v>
      </c>
      <c r="G51" s="334">
        <f t="shared" si="9"/>
        <v>0</v>
      </c>
      <c r="H51" s="334">
        <f t="shared" si="9"/>
        <v>0</v>
      </c>
      <c r="I51" s="357">
        <f t="shared" si="9"/>
        <v>0</v>
      </c>
      <c r="J51" s="337"/>
      <c r="K51" s="340">
        <f>IF(L51=0,0,K50+1)</f>
        <v>50</v>
      </c>
      <c r="L51" s="342">
        <f>IF(AND(R50&gt;0,R50&lt;30),R50+1,0)</f>
        <v>30</v>
      </c>
      <c r="M51" s="334">
        <f t="shared" si="10"/>
        <v>0</v>
      </c>
      <c r="N51" s="334">
        <f t="shared" si="10"/>
        <v>0</v>
      </c>
      <c r="O51" s="334">
        <f t="shared" si="10"/>
        <v>0</v>
      </c>
      <c r="P51" s="334">
        <f t="shared" si="10"/>
        <v>0</v>
      </c>
      <c r="Q51" s="334">
        <f t="shared" si="10"/>
        <v>0</v>
      </c>
      <c r="R51" s="357">
        <f t="shared" si="10"/>
        <v>0</v>
      </c>
      <c r="S51" s="337"/>
      <c r="T51" s="340">
        <f>IF(U51=0,0,T50+1)</f>
        <v>0</v>
      </c>
      <c r="U51" s="333">
        <f>IF(AND(AA50&gt;0,AA50&lt;31),AA50+1,0)</f>
        <v>0</v>
      </c>
      <c r="V51" s="334">
        <f t="shared" si="11"/>
        <v>0</v>
      </c>
      <c r="W51" s="334">
        <f t="shared" si="11"/>
        <v>0</v>
      </c>
      <c r="X51" s="334">
        <f t="shared" si="11"/>
        <v>0</v>
      </c>
      <c r="Y51" s="334">
        <f t="shared" si="11"/>
        <v>0</v>
      </c>
      <c r="Z51" s="334">
        <f t="shared" si="11"/>
        <v>0</v>
      </c>
      <c r="AA51" s="357">
        <f t="shared" si="11"/>
        <v>0</v>
      </c>
      <c r="AB51" s="369"/>
    </row>
    <row r="52" spans="1:28" ht="18" customHeight="1">
      <c r="A52" s="321"/>
      <c r="B52" s="315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69"/>
    </row>
    <row r="53" spans="1:28" ht="18" customHeight="1">
      <c r="A53" s="343"/>
      <c r="B53" s="344"/>
      <c r="C53" s="345"/>
      <c r="D53" s="346"/>
      <c r="E53" s="346"/>
      <c r="F53" s="346"/>
      <c r="G53" s="346"/>
      <c r="H53" s="347" t="s">
        <v>36</v>
      </c>
      <c r="I53" s="346"/>
      <c r="J53" s="346"/>
      <c r="K53" s="346"/>
      <c r="L53" s="346"/>
      <c r="M53" s="360"/>
      <c r="N53" s="361"/>
      <c r="O53" s="362"/>
      <c r="P53" s="363"/>
      <c r="Q53" s="363"/>
      <c r="R53" s="363"/>
      <c r="S53" s="363"/>
      <c r="T53" s="363"/>
      <c r="U53" s="363"/>
      <c r="V53" s="363"/>
      <c r="W53" s="344"/>
      <c r="X53" s="344"/>
      <c r="Y53" s="344"/>
      <c r="Z53" s="344"/>
      <c r="AA53" s="377"/>
      <c r="AB53" s="378"/>
    </row>
  </sheetData>
  <customSheetViews>
    <customSheetView guid="{4A4DE397-B865-4DDF-B7A1-F9C0DB31BEB4}" scale="75" showGridLines="0" zeroValues="0" fitToPage="1" hiddenRows="1" topLeftCell="A7">
      <selection activeCell="I9" sqref="I9"/>
      <pageMargins left="0.23611111111111099" right="0.27500000000000002" top="0.25" bottom="0.2" header="0.25" footer="0.2"/>
      <printOptions horizontalCentered="1" verticalCentered="1"/>
      <pageSetup paperSize="9" scale="70" orientation="landscape" horizontalDpi="180"/>
      <headerFooter alignWithMargins="0"/>
    </customSheetView>
    <customSheetView guid="{80934465-66A5-44EB-813E-CF5339FE3D0E}" scale="75" showGridLines="0" zeroValues="0" fitToPage="1" hiddenRows="1" state="hidden" topLeftCell="A7">
      <selection activeCell="I9" sqref="I9"/>
      <pageMargins left="0.23611111111111099" right="0.27500000000000002" top="0.25" bottom="0.2" header="0.25" footer="0.2"/>
      <printOptions horizontalCentered="1" verticalCentered="1"/>
      <pageSetup paperSize="9" scale="70" orientation="landscape" horizontalDpi="180"/>
      <headerFooter alignWithMargins="0"/>
    </customSheetView>
    <customSheetView guid="{911E42B6-171D-4701-9404-357D5EC9EB20}" scale="75" showGridLines="0" zeroValues="0" fitToPage="1" hiddenRows="1" topLeftCell="A7">
      <selection activeCell="I9" sqref="I9"/>
      <pageMargins left="0.23611111111111099" right="0.27500000000000002" top="0.25" bottom="0.2" header="0.25" footer="0.2"/>
      <printOptions horizontalCentered="1" verticalCentered="1"/>
      <pageSetup paperSize="9" scale="70" orientation="landscape" horizontalDpi="180"/>
      <headerFooter alignWithMargins="0"/>
    </customSheetView>
    <customSheetView guid="{A5DF862A-D2EF-4080-98CB-0F06A3ADD0C9}" scale="75" showGridLines="0" zeroValues="0" fitToPage="1" hiddenRows="1" state="hidden" topLeftCell="A7">
      <selection activeCell="I9" sqref="I9"/>
      <pageMargins left="0.23611111111111099" right="0.27500000000000002" top="0.25" bottom="0.2" header="0.25" footer="0.2"/>
      <printOptions horizontalCentered="1" verticalCentered="1"/>
      <pageSetup paperSize="9" scale="70" orientation="landscape" horizontalDpi="180"/>
      <headerFooter alignWithMargins="0"/>
    </customSheetView>
  </customSheetViews>
  <mergeCells count="15">
    <mergeCell ref="B44:I44"/>
    <mergeCell ref="K44:R44"/>
    <mergeCell ref="T44:AA44"/>
    <mergeCell ref="T14:AA14"/>
    <mergeCell ref="B24:I24"/>
    <mergeCell ref="K24:R24"/>
    <mergeCell ref="T24:AA24"/>
    <mergeCell ref="B34:I34"/>
    <mergeCell ref="K34:R34"/>
    <mergeCell ref="T34:AA34"/>
    <mergeCell ref="I8:K8"/>
    <mergeCell ref="J12:O12"/>
    <mergeCell ref="P12:Q12"/>
    <mergeCell ref="B14:I14"/>
    <mergeCell ref="K14:R14"/>
  </mergeCells>
  <conditionalFormatting sqref="C36:I40">
    <cfRule type="expression" dxfId="50" priority="3" stopIfTrue="1">
      <formula>IF(DAY(C36)=20,TRUE,FALSE)</formula>
    </cfRule>
  </conditionalFormatting>
  <conditionalFormatting sqref="L15:R15 K15:K21 L21:R21">
    <cfRule type="expression" dxfId="49" priority="1" stopIfTrue="1">
      <formula>"if(l23=14;""Sinh nhat tam"")"</formula>
    </cfRule>
  </conditionalFormatting>
  <conditionalFormatting sqref="L16:R20">
    <cfRule type="expression" dxfId="48" priority="2" stopIfTrue="1">
      <formula>IF(DAY(L16)=14,TRUE,FALSE)</formula>
    </cfRule>
  </conditionalFormatting>
  <printOptions horizontalCentered="1" verticalCentered="1"/>
  <pageMargins left="0.23611111111111099" right="0.27500000000000002" top="0.25" bottom="0.2" header="0.25" footer="0.2"/>
  <pageSetup paperSize="9" scale="70" orientation="landscape" horizontalDpi="18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tabColor theme="9" tint="-0.249977111117893"/>
  </sheetPr>
  <dimension ref="A1:U46"/>
  <sheetViews>
    <sheetView showGridLines="0" zoomScale="70" zoomScaleNormal="70" workbookViewId="0">
      <selection activeCell="H15" sqref="H15"/>
    </sheetView>
  </sheetViews>
  <sheetFormatPr defaultColWidth="9.109375" defaultRowHeight="15.6"/>
  <cols>
    <col min="1" max="1" width="11.44140625" style="32" customWidth="1"/>
    <col min="2" max="2" width="12.109375" style="36" customWidth="1"/>
    <col min="3" max="3" width="25.6640625" style="4" customWidth="1"/>
    <col min="4" max="5" width="8.5546875" style="34" customWidth="1"/>
    <col min="6" max="6" width="10.44140625" style="4" customWidth="1"/>
    <col min="7" max="7" width="11.33203125" style="4" customWidth="1"/>
    <col min="8" max="8" width="17" style="4" customWidth="1"/>
    <col min="9" max="9" width="11.88671875" style="4" customWidth="1"/>
    <col min="10" max="10" width="14.109375" style="4" customWidth="1"/>
    <col min="11" max="11" width="16.33203125" style="4" customWidth="1"/>
    <col min="12" max="12" width="10.44140625" style="4" customWidth="1"/>
    <col min="13" max="13" width="13.5546875" style="4" customWidth="1"/>
    <col min="14" max="14" width="14" style="4" bestFit="1" customWidth="1"/>
    <col min="15" max="15" width="10.44140625" style="4" customWidth="1"/>
    <col min="16" max="16" width="10.44140625" style="4" bestFit="1" customWidth="1"/>
    <col min="17" max="17" width="14" style="4" bestFit="1" customWidth="1"/>
    <col min="18" max="18" width="6.44140625" style="61" customWidth="1"/>
    <col min="19" max="20" width="6.44140625" style="4" customWidth="1"/>
    <col min="21" max="21" width="9.109375" style="4"/>
    <col min="22" max="22" width="13.5546875" style="4" customWidth="1"/>
    <col min="23" max="16384" width="9.109375" style="4"/>
  </cols>
  <sheetData>
    <row r="1" spans="1:21">
      <c r="A1" s="12" t="str">
        <f>MENU!B3&amp;" "&amp;MENU!D3</f>
        <v>Tên đơn vị:  HỘ KINH DOANH THUẬN VIỆT</v>
      </c>
      <c r="J1" s="707" t="s">
        <v>840</v>
      </c>
      <c r="T1" s="20"/>
      <c r="U1" s="469" t="s">
        <v>803</v>
      </c>
    </row>
    <row r="2" spans="1:21">
      <c r="A2" s="12" t="str">
        <f>MENU!B4&amp;" "&amp;MENU!D4</f>
        <v>Địa chỉ: hocketoanthuchanh.com</v>
      </c>
      <c r="F2" s="120"/>
      <c r="G2" s="120"/>
      <c r="H2" s="1601" t="str">
        <f>MENU!$D$9</f>
        <v>(Ban hành kèm theo Thông tư số 88/2021/TT-BTC ngày 11 tháng 10 năm 2021 của Bộ trưởng Bộ Tài chính)</v>
      </c>
      <c r="I2" s="1601"/>
      <c r="J2" s="1601"/>
      <c r="K2" s="1601"/>
      <c r="L2" s="120"/>
      <c r="M2" s="120"/>
      <c r="N2" s="712"/>
      <c r="O2" s="120"/>
      <c r="P2" s="120"/>
      <c r="Q2" s="712"/>
      <c r="R2" s="120"/>
      <c r="U2" s="470" t="s">
        <v>371</v>
      </c>
    </row>
    <row r="3" spans="1:21">
      <c r="A3" s="12" t="str">
        <f>MENU!B5&amp;" "&amp;MENU!D5</f>
        <v>MST:  0310415290</v>
      </c>
      <c r="F3" s="120"/>
      <c r="G3" s="120"/>
      <c r="H3" s="1601"/>
      <c r="I3" s="1601"/>
      <c r="J3" s="1601"/>
      <c r="K3" s="1601"/>
      <c r="L3" s="120"/>
      <c r="M3" s="120"/>
      <c r="N3" s="712"/>
      <c r="O3" s="120"/>
      <c r="P3" s="120"/>
      <c r="Q3" s="712"/>
      <c r="R3" s="120"/>
    </row>
    <row r="4" spans="1:21" s="59" customFormat="1" ht="22.8">
      <c r="B4" s="71"/>
      <c r="D4" s="62" t="s">
        <v>842</v>
      </c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72" t="s">
        <v>453</v>
      </c>
      <c r="U4" s="72" t="s">
        <v>453</v>
      </c>
    </row>
    <row r="5" spans="1:21" s="59" customFormat="1" ht="17.25" customHeight="1">
      <c r="A5" s="16"/>
      <c r="B5" s="73"/>
      <c r="C5" s="16" t="str">
        <f>"Từ ngày "&amp;TEXT(ngay1,"dd/mm/yyyy")&amp;"   đến "&amp;TEXT(ngay2,"dd/mm/yyyy")</f>
        <v>Từ ngày 01/07/2025   đến 30/09/2025</v>
      </c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</row>
    <row r="6" spans="1:21" s="59" customFormat="1" ht="15.75" customHeight="1">
      <c r="A6" s="16"/>
      <c r="B6" s="74"/>
      <c r="C6" s="20" t="str">
        <f>"Tên tài khoản: "&amp;VLOOKUP($U$2,In.CDPS!$C$9:$D$116,2,0)</f>
        <v>Tên tài khoản: Doanh thu bán hàng và cung cấp dịch vụ</v>
      </c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  <c r="P6" s="463"/>
      <c r="Q6" s="463"/>
      <c r="R6" s="463"/>
    </row>
    <row r="7" spans="1:21" s="59" customFormat="1" ht="15.75" customHeight="1">
      <c r="A7" s="75"/>
      <c r="C7" s="471" t="str">
        <f>" Số hiệu: "&amp;U2</f>
        <v xml:space="preserve"> Số hiệu: 511</v>
      </c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</row>
    <row r="8" spans="1:21" s="714" customFormat="1" ht="13.2">
      <c r="A8" s="1591" t="s">
        <v>162</v>
      </c>
      <c r="B8" s="1592"/>
      <c r="C8" s="1593" t="s">
        <v>407</v>
      </c>
      <c r="D8" s="1594" t="s">
        <v>831</v>
      </c>
      <c r="E8" s="1594"/>
      <c r="F8" s="763" t="s">
        <v>845</v>
      </c>
      <c r="G8" s="764"/>
      <c r="H8" s="764"/>
      <c r="I8" s="764"/>
      <c r="J8" s="764"/>
      <c r="K8" s="764"/>
      <c r="L8" s="764"/>
      <c r="M8" s="764"/>
      <c r="N8" s="764"/>
      <c r="O8" s="764"/>
      <c r="P8" s="764"/>
      <c r="Q8" s="765"/>
      <c r="R8" s="1595" t="s">
        <v>139</v>
      </c>
    </row>
    <row r="9" spans="1:21" s="714" customFormat="1" ht="25.5" customHeight="1">
      <c r="A9" s="766" t="s">
        <v>411</v>
      </c>
      <c r="B9" s="767" t="s">
        <v>410</v>
      </c>
      <c r="C9" s="1593"/>
      <c r="D9" s="768" t="s">
        <v>90</v>
      </c>
      <c r="E9" s="769" t="s">
        <v>91</v>
      </c>
      <c r="F9" s="1597" t="str">
        <f>VLOOKUP(H9,In.CDPS!$C$9:$D$117,2,0)</f>
        <v>Phân phối, cung cấp hàng hóa</v>
      </c>
      <c r="G9" s="1598"/>
      <c r="H9" s="770" t="s">
        <v>374</v>
      </c>
      <c r="I9" s="1597" t="str">
        <f>VLOOKUP(K9,In.CDPS!$C$9:$D$117,2,0)</f>
        <v>Dịch vụ, xây dựng không bao thầu nguyên vật liệu</v>
      </c>
      <c r="J9" s="1598"/>
      <c r="K9" s="770" t="s">
        <v>375</v>
      </c>
      <c r="L9" s="1597" t="str">
        <f>VLOOKUP(N9,In.CDPS!$C$9:$D$117,2,0)</f>
        <v>Sản xuất, vận tải, dịch vụ có gắn với hàng hóa, xây dựng có bao thầu nguyên vật liệu</v>
      </c>
      <c r="M9" s="1598"/>
      <c r="N9" s="770" t="s">
        <v>377</v>
      </c>
      <c r="O9" s="1597" t="str">
        <f>VLOOKUP(Q9,In.CDPS!$C$9:$D$117,2,0)</f>
        <v>Hoạt động kinh doanh khác</v>
      </c>
      <c r="P9" s="1598"/>
      <c r="Q9" s="770" t="s">
        <v>844</v>
      </c>
      <c r="R9" s="1596"/>
    </row>
    <row r="10" spans="1:21" s="715" customFormat="1" ht="13.2">
      <c r="A10" s="771" t="s">
        <v>431</v>
      </c>
      <c r="B10" s="772" t="s">
        <v>432</v>
      </c>
      <c r="C10" s="773" t="s">
        <v>433</v>
      </c>
      <c r="D10" s="774" t="s">
        <v>434</v>
      </c>
      <c r="E10" s="775" t="s">
        <v>843</v>
      </c>
      <c r="F10" s="776" t="s">
        <v>164</v>
      </c>
      <c r="G10" s="776" t="s">
        <v>156</v>
      </c>
      <c r="H10" s="776" t="s">
        <v>153</v>
      </c>
      <c r="I10" s="776" t="s">
        <v>164</v>
      </c>
      <c r="J10" s="776" t="s">
        <v>156</v>
      </c>
      <c r="K10" s="776" t="s">
        <v>153</v>
      </c>
      <c r="L10" s="776" t="s">
        <v>164</v>
      </c>
      <c r="M10" s="776" t="s">
        <v>156</v>
      </c>
      <c r="N10" s="776" t="s">
        <v>153</v>
      </c>
      <c r="O10" s="776" t="s">
        <v>164</v>
      </c>
      <c r="P10" s="776" t="s">
        <v>156</v>
      </c>
      <c r="Q10" s="776" t="s">
        <v>153</v>
      </c>
      <c r="R10" s="777">
        <f>LEN(U2)</f>
        <v>3</v>
      </c>
    </row>
    <row r="11" spans="1:21" s="10" customFormat="1" ht="16.8">
      <c r="A11" s="76" t="str">
        <f>IF($R11="","",INDEX(Nhaplieu!$F$8:$F$1070,$R11))</f>
        <v/>
      </c>
      <c r="B11" s="435" t="str">
        <f>IF($R11="","",INDEX(Nhaplieu!$E$8:$E$1070,$R11))</f>
        <v/>
      </c>
      <c r="C11" s="571" t="str">
        <f>IF($R11="","",INDEX(Nhaplieu!$L$8:$L$1070,$R11))</f>
        <v/>
      </c>
      <c r="D11" s="78" t="str">
        <f>IF($R11="","",INDEX(Nhaplieu!$M$8:$M$1070,$R11))</f>
        <v/>
      </c>
      <c r="E11" s="78" t="str">
        <f>IF($R11="","",INDEX(Nhaplieu!$N$8:$N$1070,$R11))</f>
        <v/>
      </c>
      <c r="F11" s="716" t="str">
        <f>IF($R11="","",IF($E11=$H$9,INDEX(Nhaplieu!$J$8:$J$1070,$R11),""))</f>
        <v/>
      </c>
      <c r="G11" s="716" t="str">
        <f>IF($R11="","",IF($E11=$H$9,INDEX(Nhaplieu!$K$8:$K$1070,$R11),""))</f>
        <v/>
      </c>
      <c r="H11" s="77" t="str">
        <f>IF($R11="","",IF($E11=$H$9,INDEX(Nhaplieu!$O$8:$O$1070,$R11),""))</f>
        <v/>
      </c>
      <c r="I11" s="716" t="str">
        <f>IF($R11="","",IF($E11=$K$9,INDEX(Nhaplieu!$J$8:$J$1070,$R11),""))</f>
        <v/>
      </c>
      <c r="J11" s="716" t="str">
        <f>IF($R11="","",IF($E11=$K$9,INDEX(Nhaplieu!$K$8:$K$1070,$R11),""))</f>
        <v/>
      </c>
      <c r="K11" s="77" t="str">
        <f>IF($R11="","",IF($E11=$K$9,INDEX(Nhaplieu!$O$8:$O$1070,$R11),""))</f>
        <v/>
      </c>
      <c r="L11" s="716" t="str">
        <f>IF($R11="","",IF($E11=$N$9,INDEX(Nhaplieu!$J$8:$J$1070,$R11),""))</f>
        <v/>
      </c>
      <c r="M11" s="716" t="str">
        <f>IF($R11="","",IF($E11=$N$9,INDEX(Nhaplieu!$K$8:$K$1070,$R11),""))</f>
        <v/>
      </c>
      <c r="N11" s="77" t="str">
        <f>IF($R11="","",IF($E11=$N$9,INDEX(Nhaplieu!$O$8:$O$1070,$R11),""))</f>
        <v/>
      </c>
      <c r="O11" s="716" t="str">
        <f>IF($R11="","",IF($E11=$Q$9,INDEX(Nhaplieu!$J$8:$J$1070,$R11),""))</f>
        <v/>
      </c>
      <c r="P11" s="716" t="str">
        <f>IF($R11="","",IF($E11=$Q$9,INDEX(Nhaplieu!$K$8:$K$1070,$R11),""))</f>
        <v/>
      </c>
      <c r="Q11" s="77" t="str">
        <f>IF($R11="","",IF($E11=$Q$9,INDEX(Nhaplieu!$O$8:$O$1070,$R11),""))</f>
        <v/>
      </c>
      <c r="R11" s="462" t="str">
        <f>IF($R$10=3,IF(TYPE(MATCH($U$2,Nhaplieu!$Z$8:$Z$1070,0))=16,"",MATCH($U$2,Nhaplieu!$Z$8:$Z$1070,0)),IF(TYPE(MATCH($U$2,Nhaplieu!$N$8:$N$1070,0))=16,"",MATCH($U$2,Nhaplieu!$N$8:$N$1070,0)))</f>
        <v/>
      </c>
    </row>
    <row r="12" spans="1:21" s="10" customFormat="1" ht="16.8">
      <c r="A12" s="76" t="str">
        <f ca="1">IF($R12="","",INDEX(Nhaplieu!$F$8:$F$1070,$R12))</f>
        <v/>
      </c>
      <c r="B12" s="435" t="str">
        <f ca="1">IF($R12="","",INDEX(Nhaplieu!$E$8:$E$1070,$R12))</f>
        <v/>
      </c>
      <c r="C12" s="571" t="str">
        <f ca="1">IF($R12="","",INDEX(Nhaplieu!$L$8:$L$1070,$R12))</f>
        <v/>
      </c>
      <c r="D12" s="78" t="str">
        <f ca="1">IF($R12="","",INDEX(Nhaplieu!$M$8:$M$1070,$R12))</f>
        <v/>
      </c>
      <c r="E12" s="78" t="str">
        <f ca="1">IF($R12="","",INDEX(Nhaplieu!$N$8:$N$1070,$R12))</f>
        <v/>
      </c>
      <c r="F12" s="716" t="str">
        <f ca="1">IF($R12="","",IF($E12=$H$9,INDEX(Nhaplieu!$J$8:$J$1070,$R12),""))</f>
        <v/>
      </c>
      <c r="G12" s="716" t="str">
        <f ca="1">IF($R12="","",IF($E12=$H$9,INDEX(Nhaplieu!$K$8:$K$1070,$R12),""))</f>
        <v/>
      </c>
      <c r="H12" s="77" t="str">
        <f ca="1">IF($R12="","",IF($E12=$H$9,INDEX(Nhaplieu!$O$8:$O$1070,$R12),""))</f>
        <v/>
      </c>
      <c r="I12" s="716" t="str">
        <f ca="1">IF($R12="","",IF($E12=$K$9,INDEX(Nhaplieu!$J$8:$J$1070,$R12),""))</f>
        <v/>
      </c>
      <c r="J12" s="716" t="str">
        <f ca="1">IF($R12="","",IF($E12=$K$9,INDEX(Nhaplieu!$K$8:$K$1070,$R12),""))</f>
        <v/>
      </c>
      <c r="K12" s="77" t="str">
        <f ca="1">IF($R12="","",IF($E12=$K$9,INDEX(Nhaplieu!$O$8:$O$1070,$R12),""))</f>
        <v/>
      </c>
      <c r="L12" s="716" t="str">
        <f ca="1">IF($R12="","",IF($E12=$N$9,INDEX(Nhaplieu!$J$8:$J$1070,$R12),""))</f>
        <v/>
      </c>
      <c r="M12" s="716" t="str">
        <f ca="1">IF($R12="","",IF($E12=$N$9,INDEX(Nhaplieu!$K$8:$K$1070,$R12),""))</f>
        <v/>
      </c>
      <c r="N12" s="77" t="str">
        <f ca="1">IF($R12="","",IF($E12=$N$9,INDEX(Nhaplieu!$O$8:$O$1070,$R12),""))</f>
        <v/>
      </c>
      <c r="O12" s="716" t="str">
        <f ca="1">IF($R12="","",IF($E12=$Q$9,INDEX(Nhaplieu!$J$8:$J$1070,$R12),""))</f>
        <v/>
      </c>
      <c r="P12" s="716" t="str">
        <f ca="1">IF($R12="","",IF($E12=$Q$9,INDEX(Nhaplieu!$K$8:$K$1070,$R12),""))</f>
        <v/>
      </c>
      <c r="Q12" s="77" t="str">
        <f ca="1">IF($R12="","",IF($E12=$Q$9,INDEX(Nhaplieu!$O$8:$O$1070,$R12),""))</f>
        <v/>
      </c>
      <c r="R12" s="462" t="str">
        <f ca="1">IF($R$10=3,IF(TYPE(MATCH($U$2,OFFSET(Nhaplieu!$Z$8,R11,0):'Nhaplieu'!$Z$1070,0)+R11)=16,"",MATCH($U$2,OFFSET(Nhaplieu!$Z$8,R11,0):'Nhaplieu'!$Z$1070,0)+R11),IF(TYPE(MATCH($U$2,OFFSET(Nhaplieu!$N$8,R11,0):'Nhaplieu'!$N$1070,0)+R11)=16,"",MATCH($U$2,OFFSET(Nhaplieu!$N$8,R11,0):'Nhaplieu'!$N$1070,0)+R11))</f>
        <v/>
      </c>
    </row>
    <row r="13" spans="1:21" s="10" customFormat="1" ht="16.8">
      <c r="A13" s="76" t="str">
        <f ca="1">IF($R13="","",INDEX(Nhaplieu!$F$8:$F$1070,$R13))</f>
        <v/>
      </c>
      <c r="B13" s="435" t="str">
        <f ca="1">IF($R13="","",INDEX(Nhaplieu!$E$8:$E$1070,$R13))</f>
        <v/>
      </c>
      <c r="C13" s="571" t="str">
        <f ca="1">IF($R13="","",INDEX(Nhaplieu!$L$8:$L$1070,$R13))</f>
        <v/>
      </c>
      <c r="D13" s="78" t="str">
        <f ca="1">IF($R13="","",INDEX(Nhaplieu!$M$8:$M$1070,$R13))</f>
        <v/>
      </c>
      <c r="E13" s="78" t="str">
        <f ca="1">IF($R13="","",INDEX(Nhaplieu!$N$8:$N$1070,$R13))</f>
        <v/>
      </c>
      <c r="F13" s="716" t="str">
        <f ca="1">IF($R13="","",IF($E13=$H$9,INDEX(Nhaplieu!$J$8:$J$1070,$R13),""))</f>
        <v/>
      </c>
      <c r="G13" s="716" t="str">
        <f ca="1">IF($R13="","",IF($E13=$H$9,INDEX(Nhaplieu!$K$8:$K$1070,$R13),""))</f>
        <v/>
      </c>
      <c r="H13" s="77" t="str">
        <f ca="1">IF($R13="","",IF($E13=$H$9,INDEX(Nhaplieu!$O$8:$O$1070,$R13),""))</f>
        <v/>
      </c>
      <c r="I13" s="716" t="str">
        <f ca="1">IF($R13="","",IF($E13=$K$9,INDEX(Nhaplieu!$J$8:$J$1070,$R13),""))</f>
        <v/>
      </c>
      <c r="J13" s="716" t="str">
        <f ca="1">IF($R13="","",IF($E13=$K$9,INDEX(Nhaplieu!$K$8:$K$1070,$R13),""))</f>
        <v/>
      </c>
      <c r="K13" s="77" t="str">
        <f ca="1">IF($R13="","",IF($E13=$K$9,INDEX(Nhaplieu!$O$8:$O$1070,$R13),""))</f>
        <v/>
      </c>
      <c r="L13" s="716" t="str">
        <f ca="1">IF($R13="","",IF($E13=$N$9,INDEX(Nhaplieu!$J$8:$J$1070,$R13),""))</f>
        <v/>
      </c>
      <c r="M13" s="716" t="str">
        <f ca="1">IF($R13="","",IF($E13=$N$9,INDEX(Nhaplieu!$K$8:$K$1070,$R13),""))</f>
        <v/>
      </c>
      <c r="N13" s="77" t="str">
        <f ca="1">IF($R13="","",IF($E13=$N$9,INDEX(Nhaplieu!$O$8:$O$1070,$R13),""))</f>
        <v/>
      </c>
      <c r="O13" s="716" t="str">
        <f ca="1">IF($R13="","",IF($E13=$Q$9,INDEX(Nhaplieu!$J$8:$J$1070,$R13),""))</f>
        <v/>
      </c>
      <c r="P13" s="716" t="str">
        <f ca="1">IF($R13="","",IF($E13=$Q$9,INDEX(Nhaplieu!$K$8:$K$1070,$R13),""))</f>
        <v/>
      </c>
      <c r="Q13" s="77" t="str">
        <f ca="1">IF($R13="","",IF($E13=$Q$9,INDEX(Nhaplieu!$O$8:$O$1070,$R13),""))</f>
        <v/>
      </c>
      <c r="R13" s="462" t="str">
        <f ca="1">IF($R$10=3,IF(TYPE(MATCH($U$2,OFFSET(Nhaplieu!$Z$8,R12,0):'Nhaplieu'!$Z$1070,0)+R12)=16,"",MATCH($U$2,OFFSET(Nhaplieu!$Z$8,R12,0):'Nhaplieu'!$Z$1070,0)+R12),IF(TYPE(MATCH($U$2,OFFSET(Nhaplieu!$N$8,R12,0):'Nhaplieu'!$N$1070,0)+R12)=16,"",MATCH($U$2,OFFSET(Nhaplieu!$N$8,R12,0):'Nhaplieu'!$N$1070,0)+R12))</f>
        <v/>
      </c>
    </row>
    <row r="14" spans="1:21" s="10" customFormat="1" ht="16.8">
      <c r="A14" s="76" t="str">
        <f ca="1">IF($R14="","",INDEX(Nhaplieu!$F$8:$F$1070,$R14))</f>
        <v/>
      </c>
      <c r="B14" s="435" t="str">
        <f ca="1">IF($R14="","",INDEX(Nhaplieu!$E$8:$E$1070,$R14))</f>
        <v/>
      </c>
      <c r="C14" s="571" t="str">
        <f ca="1">IF($R14="","",INDEX(Nhaplieu!$L$8:$L$1070,$R14))</f>
        <v/>
      </c>
      <c r="D14" s="78" t="str">
        <f ca="1">IF($R14="","",INDEX(Nhaplieu!$M$8:$M$1070,$R14))</f>
        <v/>
      </c>
      <c r="E14" s="78" t="str">
        <f ca="1">IF($R14="","",INDEX(Nhaplieu!$N$8:$N$1070,$R14))</f>
        <v/>
      </c>
      <c r="F14" s="716" t="str">
        <f ca="1">IF($R14="","",IF($E14=$H$9,INDEX(Nhaplieu!$J$8:$J$1070,$R14),""))</f>
        <v/>
      </c>
      <c r="G14" s="716" t="str">
        <f ca="1">IF($R14="","",IF($E14=$H$9,INDEX(Nhaplieu!$K$8:$K$1070,$R14),""))</f>
        <v/>
      </c>
      <c r="H14" s="77" t="str">
        <f ca="1">IF($R14="","",IF($E14=$H$9,INDEX(Nhaplieu!$O$8:$O$1070,$R14),""))</f>
        <v/>
      </c>
      <c r="I14" s="716" t="str">
        <f ca="1">IF($R14="","",IF($E14=$K$9,INDEX(Nhaplieu!$J$8:$J$1070,$R14),""))</f>
        <v/>
      </c>
      <c r="J14" s="716" t="str">
        <f ca="1">IF($R14="","",IF($E14=$K$9,INDEX(Nhaplieu!$K$8:$K$1070,$R14),""))</f>
        <v/>
      </c>
      <c r="K14" s="77" t="str">
        <f ca="1">IF($R14="","",IF($E14=$K$9,INDEX(Nhaplieu!$O$8:$O$1070,$R14),""))</f>
        <v/>
      </c>
      <c r="L14" s="716" t="str">
        <f ca="1">IF($R14="","",IF($E14=$N$9,INDEX(Nhaplieu!$J$8:$J$1070,$R14),""))</f>
        <v/>
      </c>
      <c r="M14" s="716" t="str">
        <f ca="1">IF($R14="","",IF($E14=$N$9,INDEX(Nhaplieu!$K$8:$K$1070,$R14),""))</f>
        <v/>
      </c>
      <c r="N14" s="77" t="str">
        <f ca="1">IF($R14="","",IF($E14=$N$9,INDEX(Nhaplieu!$O$8:$O$1070,$R14),""))</f>
        <v/>
      </c>
      <c r="O14" s="716" t="str">
        <f ca="1">IF($R14="","",IF($E14=$Q$9,INDEX(Nhaplieu!$J$8:$J$1070,$R14),""))</f>
        <v/>
      </c>
      <c r="P14" s="716" t="str">
        <f ca="1">IF($R14="","",IF($E14=$Q$9,INDEX(Nhaplieu!$K$8:$K$1070,$R14),""))</f>
        <v/>
      </c>
      <c r="Q14" s="77" t="str">
        <f ca="1">IF($R14="","",IF($E14=$Q$9,INDEX(Nhaplieu!$O$8:$O$1070,$R14),""))</f>
        <v/>
      </c>
      <c r="R14" s="462" t="str">
        <f ca="1">IF($R$10=3,IF(TYPE(MATCH($U$2,OFFSET(Nhaplieu!$Z$8,R13,0):'Nhaplieu'!$Z$1070,0)+R13)=16,"",MATCH($U$2,OFFSET(Nhaplieu!$Z$8,R13,0):'Nhaplieu'!$Z$1070,0)+R13),IF(TYPE(MATCH($U$2,OFFSET(Nhaplieu!$N$8,R13,0):'Nhaplieu'!$N$1070,0)+R13)=16,"",MATCH($U$2,OFFSET(Nhaplieu!$N$8,R13,0):'Nhaplieu'!$N$1070,0)+R13))</f>
        <v/>
      </c>
    </row>
    <row r="15" spans="1:21" s="10" customFormat="1" ht="16.8">
      <c r="A15" s="1436" t="str">
        <f ca="1">IF($R15="","",INDEX(Nhaplieu!$F$8:$F$1070,$R15))</f>
        <v/>
      </c>
      <c r="B15" s="1437" t="str">
        <f ca="1">IF($R15="","",INDEX(Nhaplieu!$E$8:$E$1070,$R15))</f>
        <v/>
      </c>
      <c r="C15" s="1438" t="str">
        <f ca="1">IF($R15="","",INDEX(Nhaplieu!$L$8:$L$1070,$R15))</f>
        <v/>
      </c>
      <c r="D15" s="1440" t="str">
        <f ca="1">IF($R15="","",INDEX(Nhaplieu!$M$8:$M$1070,$R15))</f>
        <v/>
      </c>
      <c r="E15" s="1440" t="str">
        <f ca="1">IF($R15="","",INDEX(Nhaplieu!$N$8:$N$1070,$R15))</f>
        <v/>
      </c>
      <c r="F15" s="1441" t="str">
        <f ca="1">IF($R15="","",IF($E15=$H$9,INDEX(Nhaplieu!$J$8:$J$1070,$R15),""))</f>
        <v/>
      </c>
      <c r="G15" s="1441" t="str">
        <f ca="1">IF($R15="","",IF($E15=$H$9,INDEX(Nhaplieu!$K$8:$K$1070,$R15),""))</f>
        <v/>
      </c>
      <c r="H15" s="923" t="str">
        <f ca="1">IF($R15="","",IF($E15=$H$9,INDEX(Nhaplieu!$O$8:$O$1070,$R15),""))</f>
        <v/>
      </c>
      <c r="I15" s="716" t="str">
        <f ca="1">IF($R15="","",IF($E15=$K$9,INDEX(Nhaplieu!$J$8:$J$1070,$R15),""))</f>
        <v/>
      </c>
      <c r="J15" s="716" t="str">
        <f ca="1">IF($R15="","",IF($E15=$K$9,INDEX(Nhaplieu!$K$8:$K$1070,$R15),""))</f>
        <v/>
      </c>
      <c r="K15" s="77" t="str">
        <f ca="1">IF($R15="","",IF($E15=$K$9,INDEX(Nhaplieu!$O$8:$O$1070,$R15),""))</f>
        <v/>
      </c>
      <c r="L15" s="716" t="str">
        <f ca="1">IF($R15="","",IF($E15=$N$9,INDEX(Nhaplieu!$J$8:$J$1070,$R15),""))</f>
        <v/>
      </c>
      <c r="M15" s="716" t="str">
        <f ca="1">IF($R15="","",IF($E15=$N$9,INDEX(Nhaplieu!$K$8:$K$1070,$R15),""))</f>
        <v/>
      </c>
      <c r="N15" s="77" t="str">
        <f ca="1">IF($R15="","",IF($E15=$N$9,INDEX(Nhaplieu!$O$8:$O$1070,$R15),""))</f>
        <v/>
      </c>
      <c r="O15" s="716" t="str">
        <f ca="1">IF($R15="","",IF($E15=$Q$9,INDEX(Nhaplieu!$J$8:$J$1070,$R15),""))</f>
        <v/>
      </c>
      <c r="P15" s="716" t="str">
        <f ca="1">IF($R15="","",IF($E15=$Q$9,INDEX(Nhaplieu!$K$8:$K$1070,$R15),""))</f>
        <v/>
      </c>
      <c r="Q15" s="77" t="str">
        <f ca="1">IF($R15="","",IF($E15=$Q$9,INDEX(Nhaplieu!$O$8:$O$1070,$R15),""))</f>
        <v/>
      </c>
      <c r="R15" s="462" t="str">
        <f ca="1">IF($R$10=3,IF(TYPE(MATCH($U$2,OFFSET(Nhaplieu!$Z$8,R14,0):'Nhaplieu'!$Z$1070,0)+R14)=16,"",MATCH($U$2,OFFSET(Nhaplieu!$Z$8,R14,0):'Nhaplieu'!$Z$1070,0)+R14),IF(TYPE(MATCH($U$2,OFFSET(Nhaplieu!$N$8,R14,0):'Nhaplieu'!$N$1070,0)+R14)=16,"",MATCH($U$2,OFFSET(Nhaplieu!$N$8,R14,0):'Nhaplieu'!$N$1070,0)+R14))</f>
        <v/>
      </c>
    </row>
    <row r="16" spans="1:21" s="10" customFormat="1" ht="16.8">
      <c r="A16" s="76" t="str">
        <f ca="1">IF($R16="","",INDEX(Nhaplieu!$F$8:$F$1070,$R16))</f>
        <v/>
      </c>
      <c r="B16" s="435" t="str">
        <f ca="1">IF($R16="","",INDEX(Nhaplieu!$E$8:$E$1070,$R16))</f>
        <v/>
      </c>
      <c r="C16" s="571" t="str">
        <f ca="1">IF($R16="","",INDEX(Nhaplieu!$L$8:$L$1070,$R16))</f>
        <v/>
      </c>
      <c r="D16" s="78" t="str">
        <f ca="1">IF($R16="","",INDEX(Nhaplieu!$M$8:$M$1070,$R16))</f>
        <v/>
      </c>
      <c r="E16" s="78" t="str">
        <f ca="1">IF($R16="","",INDEX(Nhaplieu!$N$8:$N$1070,$R16))</f>
        <v/>
      </c>
      <c r="F16" s="716" t="str">
        <f ca="1">IF($R16="","",IF($E16=$H$9,INDEX(Nhaplieu!$J$8:$J$1070,$R16),""))</f>
        <v/>
      </c>
      <c r="G16" s="716" t="str">
        <f ca="1">IF($R16="","",IF($E16=$H$9,INDEX(Nhaplieu!$K$8:$K$1070,$R16),""))</f>
        <v/>
      </c>
      <c r="H16" s="77" t="str">
        <f ca="1">IF($R16="","",IF($E16=$H$9,INDEX(Nhaplieu!$O$8:$O$1070,$R16),""))</f>
        <v/>
      </c>
      <c r="I16" s="716" t="str">
        <f ca="1">IF($R16="","",IF($E16=$K$9,INDEX(Nhaplieu!$J$8:$J$1070,$R16),""))</f>
        <v/>
      </c>
      <c r="J16" s="716" t="str">
        <f ca="1">IF($R16="","",IF($E16=$K$9,INDEX(Nhaplieu!$K$8:$K$1070,$R16),""))</f>
        <v/>
      </c>
      <c r="K16" s="77" t="str">
        <f ca="1">IF($R16="","",IF($E16=$K$9,INDEX(Nhaplieu!$O$8:$O$1070,$R16),""))</f>
        <v/>
      </c>
      <c r="L16" s="716" t="str">
        <f ca="1">IF($R16="","",IF($E16=$N$9,INDEX(Nhaplieu!$J$8:$J$1070,$R16),""))</f>
        <v/>
      </c>
      <c r="M16" s="716" t="str">
        <f ca="1">IF($R16="","",IF($E16=$N$9,INDEX(Nhaplieu!$K$8:$K$1070,$R16),""))</f>
        <v/>
      </c>
      <c r="N16" s="77" t="str">
        <f ca="1">IF($R16="","",IF($E16=$N$9,INDEX(Nhaplieu!$O$8:$O$1070,$R16),""))</f>
        <v/>
      </c>
      <c r="O16" s="716" t="str">
        <f ca="1">IF($R16="","",IF($E16=$Q$9,INDEX(Nhaplieu!$J$8:$J$1070,$R16),""))</f>
        <v/>
      </c>
      <c r="P16" s="716" t="str">
        <f ca="1">IF($R16="","",IF($E16=$Q$9,INDEX(Nhaplieu!$K$8:$K$1070,$R16),""))</f>
        <v/>
      </c>
      <c r="Q16" s="77" t="str">
        <f ca="1">IF($R16="","",IF($E16=$Q$9,INDEX(Nhaplieu!$O$8:$O$1070,$R16),""))</f>
        <v/>
      </c>
      <c r="R16" s="462" t="str">
        <f ca="1">IF($R$10=3,IF(TYPE(MATCH($U$2,OFFSET(Nhaplieu!$Z$8,R15,0):'Nhaplieu'!$Z$1070,0)+R15)=16,"",MATCH($U$2,OFFSET(Nhaplieu!$Z$8,R15,0):'Nhaplieu'!$Z$1070,0)+R15),IF(TYPE(MATCH($U$2,OFFSET(Nhaplieu!$N$8,R15,0):'Nhaplieu'!$N$1070,0)+R15)=16,"",MATCH($U$2,OFFSET(Nhaplieu!$N$8,R15,0):'Nhaplieu'!$N$1070,0)+R15))</f>
        <v/>
      </c>
    </row>
    <row r="17" spans="1:18" s="10" customFormat="1" ht="16.8">
      <c r="A17" s="76" t="str">
        <f ca="1">IF($R17="","",INDEX(Nhaplieu!$F$8:$F$1070,$R17))</f>
        <v/>
      </c>
      <c r="B17" s="435" t="str">
        <f ca="1">IF($R17="","",INDEX(Nhaplieu!$E$8:$E$1070,$R17))</f>
        <v/>
      </c>
      <c r="C17" s="571" t="str">
        <f ca="1">IF($R17="","",INDEX(Nhaplieu!$L$8:$L$1070,$R17))</f>
        <v/>
      </c>
      <c r="D17" s="78" t="str">
        <f ca="1">IF($R17="","",INDEX(Nhaplieu!$M$8:$M$1070,$R17))</f>
        <v/>
      </c>
      <c r="E17" s="78" t="str">
        <f ca="1">IF($R17="","",INDEX(Nhaplieu!$N$8:$N$1070,$R17))</f>
        <v/>
      </c>
      <c r="F17" s="716" t="str">
        <f ca="1">IF($R17="","",IF($E17=$H$9,INDEX(Nhaplieu!$J$8:$J$1070,$R17),""))</f>
        <v/>
      </c>
      <c r="G17" s="716" t="str">
        <f ca="1">IF($R17="","",IF($E17=$H$9,INDEX(Nhaplieu!$K$8:$K$1070,$R17),""))</f>
        <v/>
      </c>
      <c r="H17" s="77" t="str">
        <f ca="1">IF($R17="","",IF($E17=$H$9,INDEX(Nhaplieu!$O$8:$O$1070,$R17),""))</f>
        <v/>
      </c>
      <c r="I17" s="716" t="str">
        <f ca="1">IF($R17="","",IF($E17=$K$9,INDEX(Nhaplieu!$J$8:$J$1070,$R17),""))</f>
        <v/>
      </c>
      <c r="J17" s="716" t="str">
        <f ca="1">IF($R17="","",IF($E17=$K$9,INDEX(Nhaplieu!$K$8:$K$1070,$R17),""))</f>
        <v/>
      </c>
      <c r="K17" s="77" t="str">
        <f ca="1">IF($R17="","",IF($E17=$K$9,INDEX(Nhaplieu!$O$8:$O$1070,$R17),""))</f>
        <v/>
      </c>
      <c r="L17" s="716" t="str">
        <f ca="1">IF($R17="","",IF($E17=$N$9,INDEX(Nhaplieu!$J$8:$J$1070,$R17),""))</f>
        <v/>
      </c>
      <c r="M17" s="716" t="str">
        <f ca="1">IF($R17="","",IF($E17=$N$9,INDEX(Nhaplieu!$K$8:$K$1070,$R17),""))</f>
        <v/>
      </c>
      <c r="N17" s="77" t="str">
        <f ca="1">IF($R17="","",IF($E17=$N$9,INDEX(Nhaplieu!$O$8:$O$1070,$R17),""))</f>
        <v/>
      </c>
      <c r="O17" s="716" t="str">
        <f ca="1">IF($R17="","",IF($E17=$Q$9,INDEX(Nhaplieu!$J$8:$J$1070,$R17),""))</f>
        <v/>
      </c>
      <c r="P17" s="716" t="str">
        <f ca="1">IF($R17="","",IF($E17=$Q$9,INDEX(Nhaplieu!$K$8:$K$1070,$R17),""))</f>
        <v/>
      </c>
      <c r="Q17" s="77" t="str">
        <f ca="1">IF($R17="","",IF($E17=$Q$9,INDEX(Nhaplieu!$O$8:$O$1070,$R17),""))</f>
        <v/>
      </c>
      <c r="R17" s="462" t="str">
        <f ca="1">IF($R$10=3,IF(TYPE(MATCH($U$2,OFFSET(Nhaplieu!$Z$8,R16,0):'Nhaplieu'!$Z$1070,0)+R16)=16,"",MATCH($U$2,OFFSET(Nhaplieu!$Z$8,R16,0):'Nhaplieu'!$Z$1070,0)+R16),IF(TYPE(MATCH($U$2,OFFSET(Nhaplieu!$N$8,R16,0):'Nhaplieu'!$N$1070,0)+R16)=16,"",MATCH($U$2,OFFSET(Nhaplieu!$N$8,R16,0):'Nhaplieu'!$N$1070,0)+R16))</f>
        <v/>
      </c>
    </row>
    <row r="18" spans="1:18" s="10" customFormat="1" ht="16.8">
      <c r="A18" s="76" t="str">
        <f ca="1">IF($R18="","",INDEX(Nhaplieu!$F$8:$F$1070,$R18))</f>
        <v/>
      </c>
      <c r="B18" s="435" t="str">
        <f ca="1">IF($R18="","",INDEX(Nhaplieu!$E$8:$E$1070,$R18))</f>
        <v/>
      </c>
      <c r="C18" s="571" t="str">
        <f ca="1">IF($R18="","",INDEX(Nhaplieu!$L$8:$L$1070,$R18))</f>
        <v/>
      </c>
      <c r="D18" s="78" t="str">
        <f ca="1">IF($R18="","",INDEX(Nhaplieu!$M$8:$M$1070,$R18))</f>
        <v/>
      </c>
      <c r="E18" s="78" t="str">
        <f ca="1">IF($R18="","",INDEX(Nhaplieu!$N$8:$N$1070,$R18))</f>
        <v/>
      </c>
      <c r="F18" s="716" t="str">
        <f ca="1">IF($R18="","",IF($E18=$H$9,INDEX(Nhaplieu!$J$8:$J$1070,$R18),""))</f>
        <v/>
      </c>
      <c r="G18" s="716" t="str">
        <f ca="1">IF($R18="","",IF($E18=$H$9,INDEX(Nhaplieu!$K$8:$K$1070,$R18),""))</f>
        <v/>
      </c>
      <c r="H18" s="77" t="str">
        <f ca="1">IF($R18="","",IF($E18=$H$9,INDEX(Nhaplieu!$O$8:$O$1070,$R18),""))</f>
        <v/>
      </c>
      <c r="I18" s="716" t="str">
        <f ca="1">IF($R18="","",IF($E18=$K$9,INDEX(Nhaplieu!$J$8:$J$1070,$R18),""))</f>
        <v/>
      </c>
      <c r="J18" s="716" t="str">
        <f ca="1">IF($R18="","",IF($E18=$K$9,INDEX(Nhaplieu!$K$8:$K$1070,$R18),""))</f>
        <v/>
      </c>
      <c r="K18" s="77" t="str">
        <f ca="1">IF($R18="","",IF($E18=$K$9,INDEX(Nhaplieu!$O$8:$O$1070,$R18),""))</f>
        <v/>
      </c>
      <c r="L18" s="716" t="str">
        <f ca="1">IF($R18="","",IF($E18=$N$9,INDEX(Nhaplieu!$J$8:$J$1070,$R18),""))</f>
        <v/>
      </c>
      <c r="M18" s="716" t="str">
        <f ca="1">IF($R18="","",IF($E18=$N$9,INDEX(Nhaplieu!$K$8:$K$1070,$R18),""))</f>
        <v/>
      </c>
      <c r="N18" s="77" t="str">
        <f ca="1">IF($R18="","",IF($E18=$N$9,INDEX(Nhaplieu!$O$8:$O$1070,$R18),""))</f>
        <v/>
      </c>
      <c r="O18" s="716" t="str">
        <f ca="1">IF($R18="","",IF($E18=$Q$9,INDEX(Nhaplieu!$J$8:$J$1070,$R18),""))</f>
        <v/>
      </c>
      <c r="P18" s="716" t="str">
        <f ca="1">IF($R18="","",IF($E18=$Q$9,INDEX(Nhaplieu!$K$8:$K$1070,$R18),""))</f>
        <v/>
      </c>
      <c r="Q18" s="77" t="str">
        <f ca="1">IF($R18="","",IF($E18=$Q$9,INDEX(Nhaplieu!$O$8:$O$1070,$R18),""))</f>
        <v/>
      </c>
      <c r="R18" s="462" t="str">
        <f ca="1">IF($R$10=3,IF(TYPE(MATCH($U$2,OFFSET(Nhaplieu!$Z$8,R17,0):'Nhaplieu'!$Z$1070,0)+R17)=16,"",MATCH($U$2,OFFSET(Nhaplieu!$Z$8,R17,0):'Nhaplieu'!$Z$1070,0)+R17),IF(TYPE(MATCH($U$2,OFFSET(Nhaplieu!$N$8,R17,0):'Nhaplieu'!$N$1070,0)+R17)=16,"",MATCH($U$2,OFFSET(Nhaplieu!$N$8,R17,0):'Nhaplieu'!$N$1070,0)+R17))</f>
        <v/>
      </c>
    </row>
    <row r="19" spans="1:18" s="10" customFormat="1" ht="16.8">
      <c r="A19" s="76" t="str">
        <f ca="1">IF($R19="","",INDEX(Nhaplieu!$F$8:$F$1070,$R19))</f>
        <v/>
      </c>
      <c r="B19" s="435" t="str">
        <f ca="1">IF($R19="","",INDEX(Nhaplieu!$E$8:$E$1070,$R19))</f>
        <v/>
      </c>
      <c r="C19" s="571" t="str">
        <f ca="1">IF($R19="","",INDEX(Nhaplieu!$L$8:$L$1070,$R19))</f>
        <v/>
      </c>
      <c r="D19" s="78" t="str">
        <f ca="1">IF($R19="","",INDEX(Nhaplieu!$M$8:$M$1070,$R19))</f>
        <v/>
      </c>
      <c r="E19" s="78" t="str">
        <f ca="1">IF($R19="","",INDEX(Nhaplieu!$N$8:$N$1070,$R19))</f>
        <v/>
      </c>
      <c r="F19" s="716" t="str">
        <f ca="1">IF($R19="","",IF($E19=$H$9,INDEX(Nhaplieu!$J$8:$J$1070,$R19),""))</f>
        <v/>
      </c>
      <c r="G19" s="716" t="str">
        <f ca="1">IF($R19="","",IF($E19=$H$9,INDEX(Nhaplieu!$K$8:$K$1070,$R19),""))</f>
        <v/>
      </c>
      <c r="H19" s="77" t="str">
        <f ca="1">IF($R19="","",IF($E19=$H$9,INDEX(Nhaplieu!$O$8:$O$1070,$R19),""))</f>
        <v/>
      </c>
      <c r="I19" s="716" t="str">
        <f ca="1">IF($R19="","",IF($E19=$K$9,INDEX(Nhaplieu!$J$8:$J$1070,$R19),""))</f>
        <v/>
      </c>
      <c r="J19" s="716" t="str">
        <f ca="1">IF($R19="","",IF($E19=$K$9,INDEX(Nhaplieu!$K$8:$K$1070,$R19),""))</f>
        <v/>
      </c>
      <c r="K19" s="77" t="str">
        <f ca="1">IF($R19="","",IF($E19=$K$9,INDEX(Nhaplieu!$O$8:$O$1070,$R19),""))</f>
        <v/>
      </c>
      <c r="L19" s="716" t="str">
        <f ca="1">IF($R19="","",IF($E19=$N$9,INDEX(Nhaplieu!$J$8:$J$1070,$R19),""))</f>
        <v/>
      </c>
      <c r="M19" s="716" t="str">
        <f ca="1">IF($R19="","",IF($E19=$N$9,INDEX(Nhaplieu!$K$8:$K$1070,$R19),""))</f>
        <v/>
      </c>
      <c r="N19" s="77" t="str">
        <f ca="1">IF($R19="","",IF($E19=$N$9,INDEX(Nhaplieu!$O$8:$O$1070,$R19),""))</f>
        <v/>
      </c>
      <c r="O19" s="716" t="str">
        <f ca="1">IF($R19="","",IF($E19=$Q$9,INDEX(Nhaplieu!$J$8:$J$1070,$R19),""))</f>
        <v/>
      </c>
      <c r="P19" s="716" t="str">
        <f ca="1">IF($R19="","",IF($E19=$Q$9,INDEX(Nhaplieu!$K$8:$K$1070,$R19),""))</f>
        <v/>
      </c>
      <c r="Q19" s="77" t="str">
        <f ca="1">IF($R19="","",IF($E19=$Q$9,INDEX(Nhaplieu!$O$8:$O$1070,$R19),""))</f>
        <v/>
      </c>
      <c r="R19" s="462" t="str">
        <f ca="1">IF($R$10=3,IF(TYPE(MATCH($U$2,OFFSET(Nhaplieu!$Z$8,R18,0):'Nhaplieu'!$Z$1070,0)+R18)=16,"",MATCH($U$2,OFFSET(Nhaplieu!$Z$8,R18,0):'Nhaplieu'!$Z$1070,0)+R18),IF(TYPE(MATCH($U$2,OFFSET(Nhaplieu!$N$8,R18,0):'Nhaplieu'!$N$1070,0)+R18)=16,"",MATCH($U$2,OFFSET(Nhaplieu!$N$8,R18,0):'Nhaplieu'!$N$1070,0)+R18))</f>
        <v/>
      </c>
    </row>
    <row r="20" spans="1:18" s="10" customFormat="1" ht="16.8">
      <c r="A20" s="76" t="str">
        <f ca="1">IF($R20="","",INDEX(Nhaplieu!$F$8:$F$1070,$R20))</f>
        <v/>
      </c>
      <c r="B20" s="435" t="str">
        <f ca="1">IF($R20="","",INDEX(Nhaplieu!$E$8:$E$1070,$R20))</f>
        <v/>
      </c>
      <c r="C20" s="571" t="str">
        <f ca="1">IF($R20="","",INDEX(Nhaplieu!$L$8:$L$1070,$R20))</f>
        <v/>
      </c>
      <c r="D20" s="78" t="str">
        <f ca="1">IF($R20="","",INDEX(Nhaplieu!$M$8:$M$1070,$R20))</f>
        <v/>
      </c>
      <c r="E20" s="78" t="str">
        <f ca="1">IF($R20="","",INDEX(Nhaplieu!$N$8:$N$1070,$R20))</f>
        <v/>
      </c>
      <c r="F20" s="716" t="str">
        <f ca="1">IF($R20="","",IF($E20=$H$9,INDEX(Nhaplieu!$J$8:$J$1070,$R20),""))</f>
        <v/>
      </c>
      <c r="G20" s="716" t="str">
        <f ca="1">IF($R20="","",IF($E20=$H$9,INDEX(Nhaplieu!$K$8:$K$1070,$R20),""))</f>
        <v/>
      </c>
      <c r="H20" s="77" t="str">
        <f ca="1">IF($R20="","",IF($E20=$H$9,INDEX(Nhaplieu!$O$8:$O$1070,$R20),""))</f>
        <v/>
      </c>
      <c r="I20" s="716" t="str">
        <f ca="1">IF($R20="","",IF($E20=$K$9,INDEX(Nhaplieu!$J$8:$J$1070,$R20),""))</f>
        <v/>
      </c>
      <c r="J20" s="716" t="str">
        <f ca="1">IF($R20="","",IF($E20=$K$9,INDEX(Nhaplieu!$K$8:$K$1070,$R20),""))</f>
        <v/>
      </c>
      <c r="K20" s="77" t="str">
        <f ca="1">IF($R20="","",IF($E20=$K$9,INDEX(Nhaplieu!$O$8:$O$1070,$R20),""))</f>
        <v/>
      </c>
      <c r="L20" s="716" t="str">
        <f ca="1">IF($R20="","",IF($E20=$N$9,INDEX(Nhaplieu!$J$8:$J$1070,$R20),""))</f>
        <v/>
      </c>
      <c r="M20" s="716" t="str">
        <f ca="1">IF($R20="","",IF($E20=$N$9,INDEX(Nhaplieu!$K$8:$K$1070,$R20),""))</f>
        <v/>
      </c>
      <c r="N20" s="77" t="str">
        <f ca="1">IF($R20="","",IF($E20=$N$9,INDEX(Nhaplieu!$O$8:$O$1070,$R20),""))</f>
        <v/>
      </c>
      <c r="O20" s="716" t="str">
        <f ca="1">IF($R20="","",IF($E20=$Q$9,INDEX(Nhaplieu!$J$8:$J$1070,$R20),""))</f>
        <v/>
      </c>
      <c r="P20" s="716" t="str">
        <f ca="1">IF($R20="","",IF($E20=$Q$9,INDEX(Nhaplieu!$K$8:$K$1070,$R20),""))</f>
        <v/>
      </c>
      <c r="Q20" s="77" t="str">
        <f ca="1">IF($R20="","",IF($E20=$Q$9,INDEX(Nhaplieu!$O$8:$O$1070,$R20),""))</f>
        <v/>
      </c>
      <c r="R20" s="462" t="str">
        <f ca="1">IF($R$10=3,IF(TYPE(MATCH($U$2,OFFSET(Nhaplieu!$Z$8,R19,0):'Nhaplieu'!$Z$1070,0)+R19)=16,"",MATCH($U$2,OFFSET(Nhaplieu!$Z$8,R19,0):'Nhaplieu'!$Z$1070,0)+R19),IF(TYPE(MATCH($U$2,OFFSET(Nhaplieu!$N$8,R19,0):'Nhaplieu'!$N$1070,0)+R19)=16,"",MATCH($U$2,OFFSET(Nhaplieu!$N$8,R19,0):'Nhaplieu'!$N$1070,0)+R19))</f>
        <v/>
      </c>
    </row>
    <row r="21" spans="1:18" s="10" customFormat="1" ht="16.8">
      <c r="A21" s="76" t="str">
        <f ca="1">IF($R21="","",INDEX(Nhaplieu!$F$8:$F$1070,$R21))</f>
        <v/>
      </c>
      <c r="B21" s="435" t="str">
        <f ca="1">IF($R21="","",INDEX(Nhaplieu!$E$8:$E$1070,$R21))</f>
        <v/>
      </c>
      <c r="C21" s="571" t="str">
        <f ca="1">IF($R21="","",INDEX(Nhaplieu!$L$8:$L$1070,$R21))</f>
        <v/>
      </c>
      <c r="D21" s="78" t="str">
        <f ca="1">IF($R21="","",INDEX(Nhaplieu!$M$8:$M$1070,$R21))</f>
        <v/>
      </c>
      <c r="E21" s="78" t="str">
        <f ca="1">IF($R21="","",INDEX(Nhaplieu!$N$8:$N$1070,$R21))</f>
        <v/>
      </c>
      <c r="F21" s="716" t="str">
        <f ca="1">IF($R21="","",IF($E21=$H$9,INDEX(Nhaplieu!$J$8:$J$1070,$R21),""))</f>
        <v/>
      </c>
      <c r="G21" s="716" t="str">
        <f ca="1">IF($R21="","",IF($E21=$H$9,INDEX(Nhaplieu!$K$8:$K$1070,$R21),""))</f>
        <v/>
      </c>
      <c r="H21" s="77" t="str">
        <f ca="1">IF($R21="","",IF($E21=$H$9,INDEX(Nhaplieu!$O$8:$O$1070,$R21),""))</f>
        <v/>
      </c>
      <c r="I21" s="716" t="str">
        <f ca="1">IF($R21="","",IF($E21=$K$9,INDEX(Nhaplieu!$J$8:$J$1070,$R21),""))</f>
        <v/>
      </c>
      <c r="J21" s="716" t="str">
        <f ca="1">IF($R21="","",IF($E21=$K$9,INDEX(Nhaplieu!$K$8:$K$1070,$R21),""))</f>
        <v/>
      </c>
      <c r="K21" s="77" t="str">
        <f ca="1">IF($R21="","",IF($E21=$K$9,INDEX(Nhaplieu!$O$8:$O$1070,$R21),""))</f>
        <v/>
      </c>
      <c r="L21" s="716" t="str">
        <f ca="1">IF($R21="","",IF($E21=$N$9,INDEX(Nhaplieu!$J$8:$J$1070,$R21),""))</f>
        <v/>
      </c>
      <c r="M21" s="716" t="str">
        <f ca="1">IF($R21="","",IF($E21=$N$9,INDEX(Nhaplieu!$K$8:$K$1070,$R21),""))</f>
        <v/>
      </c>
      <c r="N21" s="77" t="str">
        <f ca="1">IF($R21="","",IF($E21=$N$9,INDEX(Nhaplieu!$O$8:$O$1070,$R21),""))</f>
        <v/>
      </c>
      <c r="O21" s="716" t="str">
        <f ca="1">IF($R21="","",IF($E21=$Q$9,INDEX(Nhaplieu!$J$8:$J$1070,$R21),""))</f>
        <v/>
      </c>
      <c r="P21" s="716" t="str">
        <f ca="1">IF($R21="","",IF($E21=$Q$9,INDEX(Nhaplieu!$K$8:$K$1070,$R21),""))</f>
        <v/>
      </c>
      <c r="Q21" s="77" t="str">
        <f ca="1">IF($R21="","",IF($E21=$Q$9,INDEX(Nhaplieu!$O$8:$O$1070,$R21),""))</f>
        <v/>
      </c>
      <c r="R21" s="462" t="str">
        <f ca="1">IF($R$10=3,IF(TYPE(MATCH($U$2,OFFSET(Nhaplieu!$Z$8,R20,0):'Nhaplieu'!$Z$1070,0)+R20)=16,"",MATCH($U$2,OFFSET(Nhaplieu!$Z$8,R20,0):'Nhaplieu'!$Z$1070,0)+R20),IF(TYPE(MATCH($U$2,OFFSET(Nhaplieu!$N$8,R20,0):'Nhaplieu'!$N$1070,0)+R20)=16,"",MATCH($U$2,OFFSET(Nhaplieu!$N$8,R20,0):'Nhaplieu'!$N$1070,0)+R20))</f>
        <v/>
      </c>
    </row>
    <row r="22" spans="1:18" s="10" customFormat="1" ht="16.8">
      <c r="A22" s="76" t="str">
        <f ca="1">IF($R22="","",INDEX(Nhaplieu!$F$8:$F$1070,$R22))</f>
        <v/>
      </c>
      <c r="B22" s="435" t="str">
        <f ca="1">IF($R22="","",INDEX(Nhaplieu!$E$8:$E$1070,$R22))</f>
        <v/>
      </c>
      <c r="C22" s="571" t="str">
        <f ca="1">IF($R22="","",INDEX(Nhaplieu!$L$8:$L$1070,$R22))</f>
        <v/>
      </c>
      <c r="D22" s="78" t="str">
        <f ca="1">IF($R22="","",INDEX(Nhaplieu!$M$8:$M$1070,$R22))</f>
        <v/>
      </c>
      <c r="E22" s="78" t="str">
        <f ca="1">IF($R22="","",INDEX(Nhaplieu!$N$8:$N$1070,$R22))</f>
        <v/>
      </c>
      <c r="F22" s="716" t="str">
        <f ca="1">IF($R22="","",IF($E22=$H$9,INDEX(Nhaplieu!$J$8:$J$1070,$R22),""))</f>
        <v/>
      </c>
      <c r="G22" s="716" t="str">
        <f ca="1">IF($R22="","",IF($E22=$H$9,INDEX(Nhaplieu!$K$8:$K$1070,$R22),""))</f>
        <v/>
      </c>
      <c r="H22" s="77" t="str">
        <f ca="1">IF($R22="","",IF($E22=$H$9,INDEX(Nhaplieu!$O$8:$O$1070,$R22),""))</f>
        <v/>
      </c>
      <c r="I22" s="716" t="str">
        <f ca="1">IF($R22="","",IF($E22=$K$9,INDEX(Nhaplieu!$J$8:$J$1070,$R22),""))</f>
        <v/>
      </c>
      <c r="J22" s="716" t="str">
        <f ca="1">IF($R22="","",IF($E22=$K$9,INDEX(Nhaplieu!$K$8:$K$1070,$R22),""))</f>
        <v/>
      </c>
      <c r="K22" s="77" t="str">
        <f ca="1">IF($R22="","",IF($E22=$K$9,INDEX(Nhaplieu!$O$8:$O$1070,$R22),""))</f>
        <v/>
      </c>
      <c r="L22" s="716" t="str">
        <f ca="1">IF($R22="","",IF($E22=$N$9,INDEX(Nhaplieu!$J$8:$J$1070,$R22),""))</f>
        <v/>
      </c>
      <c r="M22" s="716" t="str">
        <f ca="1">IF($R22="","",IF($E22=$N$9,INDEX(Nhaplieu!$K$8:$K$1070,$R22),""))</f>
        <v/>
      </c>
      <c r="N22" s="77" t="str">
        <f ca="1">IF($R22="","",IF($E22=$N$9,INDEX(Nhaplieu!$O$8:$O$1070,$R22),""))</f>
        <v/>
      </c>
      <c r="O22" s="716" t="str">
        <f ca="1">IF($R22="","",IF($E22=$Q$9,INDEX(Nhaplieu!$J$8:$J$1070,$R22),""))</f>
        <v/>
      </c>
      <c r="P22" s="716" t="str">
        <f ca="1">IF($R22="","",IF($E22=$Q$9,INDEX(Nhaplieu!$K$8:$K$1070,$R22),""))</f>
        <v/>
      </c>
      <c r="Q22" s="77" t="str">
        <f ca="1">IF($R22="","",IF($E22=$Q$9,INDEX(Nhaplieu!$O$8:$O$1070,$R22),""))</f>
        <v/>
      </c>
      <c r="R22" s="462" t="str">
        <f ca="1">IF($R$10=3,IF(TYPE(MATCH($U$2,OFFSET(Nhaplieu!$Z$8,R21,0):'Nhaplieu'!$Z$1070,0)+R21)=16,"",MATCH($U$2,OFFSET(Nhaplieu!$Z$8,R21,0):'Nhaplieu'!$Z$1070,0)+R21),IF(TYPE(MATCH($U$2,OFFSET(Nhaplieu!$N$8,R21,0):'Nhaplieu'!$N$1070,0)+R21)=16,"",MATCH($U$2,OFFSET(Nhaplieu!$N$8,R21,0):'Nhaplieu'!$N$1070,0)+R21))</f>
        <v/>
      </c>
    </row>
    <row r="23" spans="1:18" s="10" customFormat="1" ht="16.8">
      <c r="A23" s="76" t="str">
        <f ca="1">IF($R23="","",INDEX(Nhaplieu!$F$8:$F$1070,$R23))</f>
        <v/>
      </c>
      <c r="B23" s="435" t="str">
        <f ca="1">IF($R23="","",INDEX(Nhaplieu!$E$8:$E$1070,$R23))</f>
        <v/>
      </c>
      <c r="C23" s="571" t="str">
        <f ca="1">IF($R23="","",INDEX(Nhaplieu!$L$8:$L$1070,$R23))</f>
        <v/>
      </c>
      <c r="D23" s="78" t="str">
        <f ca="1">IF($R23="","",INDEX(Nhaplieu!$M$8:$M$1070,$R23))</f>
        <v/>
      </c>
      <c r="E23" s="78" t="str">
        <f ca="1">IF($R23="","",INDEX(Nhaplieu!$N$8:$N$1070,$R23))</f>
        <v/>
      </c>
      <c r="F23" s="716" t="str">
        <f ca="1">IF($R23="","",IF($E23=$H$9,INDEX(Nhaplieu!$J$8:$J$1070,$R23),""))</f>
        <v/>
      </c>
      <c r="G23" s="716" t="str">
        <f ca="1">IF($R23="","",IF($E23=$H$9,INDEX(Nhaplieu!$K$8:$K$1070,$R23),""))</f>
        <v/>
      </c>
      <c r="H23" s="77" t="str">
        <f ca="1">IF($R23="","",IF($E23=$H$9,INDEX(Nhaplieu!$O$8:$O$1070,$R23),""))</f>
        <v/>
      </c>
      <c r="I23" s="716" t="str">
        <f ca="1">IF($R23="","",IF($E23=$K$9,INDEX(Nhaplieu!$J$8:$J$1070,$R23),""))</f>
        <v/>
      </c>
      <c r="J23" s="716" t="str">
        <f ca="1">IF($R23="","",IF($E23=$K$9,INDEX(Nhaplieu!$K$8:$K$1070,$R23),""))</f>
        <v/>
      </c>
      <c r="K23" s="77" t="str">
        <f ca="1">IF($R23="","",IF($E23=$K$9,INDEX(Nhaplieu!$O$8:$O$1070,$R23),""))</f>
        <v/>
      </c>
      <c r="L23" s="716" t="str">
        <f ca="1">IF($R23="","",IF($E23=$N$9,INDEX(Nhaplieu!$J$8:$J$1070,$R23),""))</f>
        <v/>
      </c>
      <c r="M23" s="716" t="str">
        <f ca="1">IF($R23="","",IF($E23=$N$9,INDEX(Nhaplieu!$K$8:$K$1070,$R23),""))</f>
        <v/>
      </c>
      <c r="N23" s="77" t="str">
        <f ca="1">IF($R23="","",IF($E23=$N$9,INDEX(Nhaplieu!$O$8:$O$1070,$R23),""))</f>
        <v/>
      </c>
      <c r="O23" s="716" t="str">
        <f ca="1">IF($R23="","",IF($E23=$Q$9,INDEX(Nhaplieu!$J$8:$J$1070,$R23),""))</f>
        <v/>
      </c>
      <c r="P23" s="716" t="str">
        <f ca="1">IF($R23="","",IF($E23=$Q$9,INDEX(Nhaplieu!$K$8:$K$1070,$R23),""))</f>
        <v/>
      </c>
      <c r="Q23" s="77" t="str">
        <f ca="1">IF($R23="","",IF($E23=$Q$9,INDEX(Nhaplieu!$O$8:$O$1070,$R23),""))</f>
        <v/>
      </c>
      <c r="R23" s="462" t="str">
        <f ca="1">IF($R$10=3,IF(TYPE(MATCH($U$2,OFFSET(Nhaplieu!$Z$8,R22,0):'Nhaplieu'!$Z$1070,0)+R22)=16,"",MATCH($U$2,OFFSET(Nhaplieu!$Z$8,R22,0):'Nhaplieu'!$Z$1070,0)+R22),IF(TYPE(MATCH($U$2,OFFSET(Nhaplieu!$N$8,R22,0):'Nhaplieu'!$N$1070,0)+R22)=16,"",MATCH($U$2,OFFSET(Nhaplieu!$N$8,R22,0):'Nhaplieu'!$N$1070,0)+R22))</f>
        <v/>
      </c>
    </row>
    <row r="24" spans="1:18" s="10" customFormat="1" ht="16.8">
      <c r="A24" s="76" t="str">
        <f ca="1">IF($R24="","",INDEX(Nhaplieu!$F$8:$F$1070,$R24))</f>
        <v/>
      </c>
      <c r="B24" s="435" t="str">
        <f ca="1">IF($R24="","",INDEX(Nhaplieu!$E$8:$E$1070,$R24))</f>
        <v/>
      </c>
      <c r="C24" s="571" t="str">
        <f ca="1">IF($R24="","",INDEX(Nhaplieu!$L$8:$L$1070,$R24))</f>
        <v/>
      </c>
      <c r="D24" s="78" t="str">
        <f ca="1">IF($R24="","",INDEX(Nhaplieu!$M$8:$M$1070,$R24))</f>
        <v/>
      </c>
      <c r="E24" s="78" t="str">
        <f ca="1">IF($R24="","",INDEX(Nhaplieu!$N$8:$N$1070,$R24))</f>
        <v/>
      </c>
      <c r="F24" s="716" t="str">
        <f ca="1">IF($R24="","",IF($E24=$H$9,INDEX(Nhaplieu!$J$8:$J$1070,$R24),""))</f>
        <v/>
      </c>
      <c r="G24" s="716" t="str">
        <f ca="1">IF($R24="","",IF($E24=$H$9,INDEX(Nhaplieu!$K$8:$K$1070,$R24),""))</f>
        <v/>
      </c>
      <c r="H24" s="77" t="str">
        <f ca="1">IF($R24="","",IF($E24=$H$9,INDEX(Nhaplieu!$O$8:$O$1070,$R24),""))</f>
        <v/>
      </c>
      <c r="I24" s="716" t="str">
        <f ca="1">IF($R24="","",IF($E24=$K$9,INDEX(Nhaplieu!$J$8:$J$1070,$R24),""))</f>
        <v/>
      </c>
      <c r="J24" s="716" t="str">
        <f ca="1">IF($R24="","",IF($E24=$K$9,INDEX(Nhaplieu!$K$8:$K$1070,$R24),""))</f>
        <v/>
      </c>
      <c r="K24" s="77" t="str">
        <f ca="1">IF($R24="","",IF($E24=$K$9,INDEX(Nhaplieu!$O$8:$O$1070,$R24),""))</f>
        <v/>
      </c>
      <c r="L24" s="716" t="str">
        <f ca="1">IF($R24="","",IF($E24=$N$9,INDEX(Nhaplieu!$J$8:$J$1070,$R24),""))</f>
        <v/>
      </c>
      <c r="M24" s="716" t="str">
        <f ca="1">IF($R24="","",IF($E24=$N$9,INDEX(Nhaplieu!$K$8:$K$1070,$R24),""))</f>
        <v/>
      </c>
      <c r="N24" s="77" t="str">
        <f ca="1">IF($R24="","",IF($E24=$N$9,INDEX(Nhaplieu!$O$8:$O$1070,$R24),""))</f>
        <v/>
      </c>
      <c r="O24" s="716" t="str">
        <f ca="1">IF($R24="","",IF($E24=$Q$9,INDEX(Nhaplieu!$J$8:$J$1070,$R24),""))</f>
        <v/>
      </c>
      <c r="P24" s="716" t="str">
        <f ca="1">IF($R24="","",IF($E24=$Q$9,INDEX(Nhaplieu!$K$8:$K$1070,$R24),""))</f>
        <v/>
      </c>
      <c r="Q24" s="77" t="str">
        <f ca="1">IF($R24="","",IF($E24=$Q$9,INDEX(Nhaplieu!$O$8:$O$1070,$R24),""))</f>
        <v/>
      </c>
      <c r="R24" s="462" t="str">
        <f ca="1">IF($R$10=3,IF(TYPE(MATCH($U$2,OFFSET(Nhaplieu!$Z$8,R23,0):'Nhaplieu'!$Z$1070,0)+R23)=16,"",MATCH($U$2,OFFSET(Nhaplieu!$Z$8,R23,0):'Nhaplieu'!$Z$1070,0)+R23),IF(TYPE(MATCH($U$2,OFFSET(Nhaplieu!$N$8,R23,0):'Nhaplieu'!$N$1070,0)+R23)=16,"",MATCH($U$2,OFFSET(Nhaplieu!$N$8,R23,0):'Nhaplieu'!$N$1070,0)+R23))</f>
        <v/>
      </c>
    </row>
    <row r="25" spans="1:18" s="10" customFormat="1" ht="16.8">
      <c r="A25" s="76" t="str">
        <f ca="1">IF($R25="","",INDEX(Nhaplieu!$F$8:$F$1070,$R25))</f>
        <v/>
      </c>
      <c r="B25" s="435" t="str">
        <f ca="1">IF($R25="","",INDEX(Nhaplieu!$E$8:$E$1070,$R25))</f>
        <v/>
      </c>
      <c r="C25" s="571" t="str">
        <f ca="1">IF($R25="","",INDEX(Nhaplieu!$L$8:$L$1070,$R25))</f>
        <v/>
      </c>
      <c r="D25" s="78" t="str">
        <f ca="1">IF($R25="","",INDEX(Nhaplieu!$M$8:$M$1070,$R25))</f>
        <v/>
      </c>
      <c r="E25" s="78" t="str">
        <f ca="1">IF($R25="","",INDEX(Nhaplieu!$N$8:$N$1070,$R25))</f>
        <v/>
      </c>
      <c r="F25" s="716" t="str">
        <f ca="1">IF($R25="","",IF($E25=$H$9,INDEX(Nhaplieu!$J$8:$J$1070,$R25),""))</f>
        <v/>
      </c>
      <c r="G25" s="716" t="str">
        <f ca="1">IF($R25="","",IF($E25=$H$9,INDEX(Nhaplieu!$K$8:$K$1070,$R25),""))</f>
        <v/>
      </c>
      <c r="H25" s="77" t="str">
        <f ca="1">IF($R25="","",IF($E25=$H$9,INDEX(Nhaplieu!$O$8:$O$1070,$R25),""))</f>
        <v/>
      </c>
      <c r="I25" s="716" t="str">
        <f ca="1">IF($R25="","",IF($E25=$K$9,INDEX(Nhaplieu!$J$8:$J$1070,$R25),""))</f>
        <v/>
      </c>
      <c r="J25" s="716" t="str">
        <f ca="1">IF($R25="","",IF($E25=$K$9,INDEX(Nhaplieu!$K$8:$K$1070,$R25),""))</f>
        <v/>
      </c>
      <c r="K25" s="77" t="str">
        <f ca="1">IF($R25="","",IF($E25=$K$9,INDEX(Nhaplieu!$O$8:$O$1070,$R25),""))</f>
        <v/>
      </c>
      <c r="L25" s="716" t="str">
        <f ca="1">IF($R25="","",IF($E25=$N$9,INDEX(Nhaplieu!$J$8:$J$1070,$R25),""))</f>
        <v/>
      </c>
      <c r="M25" s="716" t="str">
        <f ca="1">IF($R25="","",IF($E25=$N$9,INDEX(Nhaplieu!$K$8:$K$1070,$R25),""))</f>
        <v/>
      </c>
      <c r="N25" s="77" t="str">
        <f ca="1">IF($R25="","",IF($E25=$N$9,INDEX(Nhaplieu!$O$8:$O$1070,$R25),""))</f>
        <v/>
      </c>
      <c r="O25" s="716" t="str">
        <f ca="1">IF($R25="","",IF($E25=$Q$9,INDEX(Nhaplieu!$J$8:$J$1070,$R25),""))</f>
        <v/>
      </c>
      <c r="P25" s="716" t="str">
        <f ca="1">IF($R25="","",IF($E25=$Q$9,INDEX(Nhaplieu!$K$8:$K$1070,$R25),""))</f>
        <v/>
      </c>
      <c r="Q25" s="77" t="str">
        <f ca="1">IF($R25="","",IF($E25=$Q$9,INDEX(Nhaplieu!$O$8:$O$1070,$R25),""))</f>
        <v/>
      </c>
      <c r="R25" s="462" t="str">
        <f ca="1">IF($R$10=3,IF(TYPE(MATCH($U$2,OFFSET(Nhaplieu!$Z$8,R24,0):'Nhaplieu'!$Z$1070,0)+R24)=16,"",MATCH($U$2,OFFSET(Nhaplieu!$Z$8,R24,0):'Nhaplieu'!$Z$1070,0)+R24),IF(TYPE(MATCH($U$2,OFFSET(Nhaplieu!$N$8,R24,0):'Nhaplieu'!$N$1070,0)+R24)=16,"",MATCH($U$2,OFFSET(Nhaplieu!$N$8,R24,0):'Nhaplieu'!$N$1070,0)+R24))</f>
        <v/>
      </c>
    </row>
    <row r="26" spans="1:18" s="10" customFormat="1" ht="16.8" hidden="1">
      <c r="A26" s="76" t="str">
        <f ca="1">IF($R26="","",INDEX(Nhaplieu!$F$8:$F$1070,$R26))</f>
        <v/>
      </c>
      <c r="B26" s="435" t="str">
        <f ca="1">IF($R26="","",INDEX(Nhaplieu!$E$8:$E$1070,$R26))</f>
        <v/>
      </c>
      <c r="C26" s="571" t="str">
        <f ca="1">IF($R26="","",INDEX(Nhaplieu!$L$8:$L$1070,$R26))</f>
        <v/>
      </c>
      <c r="D26" s="78" t="str">
        <f ca="1">IF($R26="","",INDEX(Nhaplieu!$M$8:$M$1070,$R26))</f>
        <v/>
      </c>
      <c r="E26" s="78" t="str">
        <f ca="1">IF($R26="","",INDEX(Nhaplieu!$N$8:$N$1070,$R26))</f>
        <v/>
      </c>
      <c r="F26" s="716" t="str">
        <f ca="1">IF($R26="","",IF($E26=$H$9,INDEX(Nhaplieu!$J$8:$J$1070,$R26),""))</f>
        <v/>
      </c>
      <c r="G26" s="716" t="str">
        <f ca="1">IF($R26="","",IF($E26=$H$9,INDEX(Nhaplieu!$K$8:$K$1070,$R26),""))</f>
        <v/>
      </c>
      <c r="H26" s="77" t="str">
        <f ca="1">IF($R26="","",IF($E26=$H$9,INDEX(Nhaplieu!$O$8:$O$1070,$R26),""))</f>
        <v/>
      </c>
      <c r="I26" s="716" t="str">
        <f ca="1">IF($R26="","",IF($E26=$K$9,INDEX(Nhaplieu!$J$8:$J$1070,$R26),""))</f>
        <v/>
      </c>
      <c r="J26" s="716" t="str">
        <f ca="1">IF($R26="","",IF($E26=$K$9,INDEX(Nhaplieu!$K$8:$K$1070,$R26),""))</f>
        <v/>
      </c>
      <c r="K26" s="77" t="str">
        <f ca="1">IF($R26="","",IF($E26=$K$9,INDEX(Nhaplieu!$O$8:$O$1070,$R26),""))</f>
        <v/>
      </c>
      <c r="L26" s="716" t="str">
        <f ca="1">IF($R26="","",IF($E26=$N$9,INDEX(Nhaplieu!$J$8:$J$1070,$R26),""))</f>
        <v/>
      </c>
      <c r="M26" s="716" t="str">
        <f ca="1">IF($R26="","",IF($E26=$N$9,INDEX(Nhaplieu!$K$8:$K$1070,$R26),""))</f>
        <v/>
      </c>
      <c r="N26" s="77" t="str">
        <f ca="1">IF($R26="","",IF($E26=$N$9,INDEX(Nhaplieu!$O$8:$O$1070,$R26),""))</f>
        <v/>
      </c>
      <c r="O26" s="716" t="str">
        <f ca="1">IF($R26="","",IF($E26=$Q$9,INDEX(Nhaplieu!$J$8:$J$1070,$R26),""))</f>
        <v/>
      </c>
      <c r="P26" s="716" t="str">
        <f ca="1">IF($R26="","",IF($E26=$Q$9,INDEX(Nhaplieu!$K$8:$K$1070,$R26),""))</f>
        <v/>
      </c>
      <c r="Q26" s="77" t="str">
        <f ca="1">IF($R26="","",IF($E26=$Q$9,INDEX(Nhaplieu!$O$8:$O$1070,$R26),""))</f>
        <v/>
      </c>
      <c r="R26" s="462" t="str">
        <f ca="1">IF($R$10=3,IF(TYPE(MATCH($U$2,OFFSET(Nhaplieu!$Z$8,R25,0):'Nhaplieu'!$Z$1070,0)+R25)=16,"",MATCH($U$2,OFFSET(Nhaplieu!$Z$8,R25,0):'Nhaplieu'!$Z$1070,0)+R25),IF(TYPE(MATCH($U$2,OFFSET(Nhaplieu!$N$8,R25,0):'Nhaplieu'!$N$1070,0)+R25)=16,"",MATCH($U$2,OFFSET(Nhaplieu!$N$8,R25,0):'Nhaplieu'!$N$1070,0)+R25))</f>
        <v/>
      </c>
    </row>
    <row r="27" spans="1:18" s="10" customFormat="1" ht="16.8" hidden="1">
      <c r="A27" s="76" t="str">
        <f ca="1">IF($R27="","",INDEX(Nhaplieu!$F$8:$F$1070,$R27))</f>
        <v/>
      </c>
      <c r="B27" s="435" t="str">
        <f ca="1">IF($R27="","",INDEX(Nhaplieu!$E$8:$E$1070,$R27))</f>
        <v/>
      </c>
      <c r="C27" s="571" t="str">
        <f ca="1">IF($R27="","",INDEX(Nhaplieu!$L$8:$L$1070,$R27))</f>
        <v/>
      </c>
      <c r="D27" s="78" t="str">
        <f ca="1">IF($R27="","",INDEX(Nhaplieu!$M$8:$M$1070,$R27))</f>
        <v/>
      </c>
      <c r="E27" s="78" t="str">
        <f ca="1">IF($R27="","",INDEX(Nhaplieu!$N$8:$N$1070,$R27))</f>
        <v/>
      </c>
      <c r="F27" s="716" t="str">
        <f ca="1">IF($R27="","",IF($E27=$H$9,INDEX(Nhaplieu!$J$8:$J$1070,$R27),""))</f>
        <v/>
      </c>
      <c r="G27" s="716" t="str">
        <f ca="1">IF($R27="","",IF($E27=$H$9,INDEX(Nhaplieu!$K$8:$K$1070,$R27),""))</f>
        <v/>
      </c>
      <c r="H27" s="77" t="str">
        <f ca="1">IF($R27="","",IF($E27=$H$9,INDEX(Nhaplieu!$O$8:$O$1070,$R27),""))</f>
        <v/>
      </c>
      <c r="I27" s="716" t="str">
        <f ca="1">IF($R27="","",IF($E27=$K$9,INDEX(Nhaplieu!$J$8:$J$1070,$R27),""))</f>
        <v/>
      </c>
      <c r="J27" s="716" t="str">
        <f ca="1">IF($R27="","",IF($E27=$K$9,INDEX(Nhaplieu!$K$8:$K$1070,$R27),""))</f>
        <v/>
      </c>
      <c r="K27" s="77" t="str">
        <f ca="1">IF($R27="","",IF($E27=$K$9,INDEX(Nhaplieu!$O$8:$O$1070,$R27),""))</f>
        <v/>
      </c>
      <c r="L27" s="716" t="str">
        <f ca="1">IF($R27="","",IF($E27=$N$9,INDEX(Nhaplieu!$J$8:$J$1070,$R27),""))</f>
        <v/>
      </c>
      <c r="M27" s="716" t="str">
        <f ca="1">IF($R27="","",IF($E27=$N$9,INDEX(Nhaplieu!$K$8:$K$1070,$R27),""))</f>
        <v/>
      </c>
      <c r="N27" s="77" t="str">
        <f ca="1">IF($R27="","",IF($E27=$N$9,INDEX(Nhaplieu!$O$8:$O$1070,$R27),""))</f>
        <v/>
      </c>
      <c r="O27" s="716" t="str">
        <f ca="1">IF($R27="","",IF($E27=$Q$9,INDEX(Nhaplieu!$J$8:$J$1070,$R27),""))</f>
        <v/>
      </c>
      <c r="P27" s="716" t="str">
        <f ca="1">IF($R27="","",IF($E27=$Q$9,INDEX(Nhaplieu!$K$8:$K$1070,$R27),""))</f>
        <v/>
      </c>
      <c r="Q27" s="77" t="str">
        <f ca="1">IF($R27="","",IF($E27=$Q$9,INDEX(Nhaplieu!$O$8:$O$1070,$R27),""))</f>
        <v/>
      </c>
      <c r="R27" s="462" t="str">
        <f ca="1">IF($R$10=3,IF(TYPE(MATCH($U$2,OFFSET(Nhaplieu!$Z$8,R26,0):'Nhaplieu'!$Z$1070,0)+R26)=16,"",MATCH($U$2,OFFSET(Nhaplieu!$Z$8,R26,0):'Nhaplieu'!$Z$1070,0)+R26),IF(TYPE(MATCH($U$2,OFFSET(Nhaplieu!$N$8,R26,0):'Nhaplieu'!$N$1070,0)+R26)=16,"",MATCH($U$2,OFFSET(Nhaplieu!$N$8,R26,0):'Nhaplieu'!$N$1070,0)+R26))</f>
        <v/>
      </c>
    </row>
    <row r="28" spans="1:18" s="10" customFormat="1" ht="16.8" hidden="1">
      <c r="A28" s="76" t="str">
        <f ca="1">IF($R28="","",INDEX(Nhaplieu!$F$8:$F$1070,$R28))</f>
        <v/>
      </c>
      <c r="B28" s="435" t="str">
        <f ca="1">IF($R28="","",INDEX(Nhaplieu!$E$8:$E$1070,$R28))</f>
        <v/>
      </c>
      <c r="C28" s="571" t="str">
        <f ca="1">IF($R28="","",INDEX(Nhaplieu!$L$8:$L$1070,$R28))</f>
        <v/>
      </c>
      <c r="D28" s="78" t="str">
        <f ca="1">IF($R28="","",INDEX(Nhaplieu!$M$8:$M$1070,$R28))</f>
        <v/>
      </c>
      <c r="E28" s="78" t="str">
        <f ca="1">IF($R28="","",INDEX(Nhaplieu!$N$8:$N$1070,$R28))</f>
        <v/>
      </c>
      <c r="F28" s="716" t="str">
        <f ca="1">IF($R28="","",IF($E28=$H$9,INDEX(Nhaplieu!$J$8:$J$1070,$R28),""))</f>
        <v/>
      </c>
      <c r="G28" s="716" t="str">
        <f ca="1">IF($R28="","",IF($E28=$H$9,INDEX(Nhaplieu!$K$8:$K$1070,$R28),""))</f>
        <v/>
      </c>
      <c r="H28" s="77" t="str">
        <f ca="1">IF($R28="","",IF($E28=$H$9,INDEX(Nhaplieu!$O$8:$O$1070,$R28),""))</f>
        <v/>
      </c>
      <c r="I28" s="716" t="str">
        <f ca="1">IF($R28="","",IF($E28=$K$9,INDEX(Nhaplieu!$J$8:$J$1070,$R28),""))</f>
        <v/>
      </c>
      <c r="J28" s="716" t="str">
        <f ca="1">IF($R28="","",IF($E28=$K$9,INDEX(Nhaplieu!$K$8:$K$1070,$R28),""))</f>
        <v/>
      </c>
      <c r="K28" s="77" t="str">
        <f ca="1">IF($R28="","",IF($E28=$K$9,INDEX(Nhaplieu!$O$8:$O$1070,$R28),""))</f>
        <v/>
      </c>
      <c r="L28" s="716" t="str">
        <f ca="1">IF($R28="","",IF($E28=$N$9,INDEX(Nhaplieu!$J$8:$J$1070,$R28),""))</f>
        <v/>
      </c>
      <c r="M28" s="716" t="str">
        <f ca="1">IF($R28="","",IF($E28=$N$9,INDEX(Nhaplieu!$K$8:$K$1070,$R28),""))</f>
        <v/>
      </c>
      <c r="N28" s="77" t="str">
        <f ca="1">IF($R28="","",IF($E28=$N$9,INDEX(Nhaplieu!$O$8:$O$1070,$R28),""))</f>
        <v/>
      </c>
      <c r="O28" s="716" t="str">
        <f ca="1">IF($R28="","",IF($E28=$Q$9,INDEX(Nhaplieu!$J$8:$J$1070,$R28),""))</f>
        <v/>
      </c>
      <c r="P28" s="716" t="str">
        <f ca="1">IF($R28="","",IF($E28=$Q$9,INDEX(Nhaplieu!$K$8:$K$1070,$R28),""))</f>
        <v/>
      </c>
      <c r="Q28" s="77" t="str">
        <f ca="1">IF($R28="","",IF($E28=$Q$9,INDEX(Nhaplieu!$O$8:$O$1070,$R28),""))</f>
        <v/>
      </c>
      <c r="R28" s="462" t="str">
        <f ca="1">IF($R$10=3,IF(TYPE(MATCH($U$2,OFFSET(Nhaplieu!$Z$8,R27,0):'Nhaplieu'!$Z$1070,0)+R27)=16,"",MATCH($U$2,OFFSET(Nhaplieu!$Z$8,R27,0):'Nhaplieu'!$Z$1070,0)+R27),IF(TYPE(MATCH($U$2,OFFSET(Nhaplieu!$N$8,R27,0):'Nhaplieu'!$N$1070,0)+R27)=16,"",MATCH($U$2,OFFSET(Nhaplieu!$N$8,R27,0):'Nhaplieu'!$N$1070,0)+R27))</f>
        <v/>
      </c>
    </row>
    <row r="29" spans="1:18" s="10" customFormat="1" ht="16.8" hidden="1">
      <c r="A29" s="76" t="str">
        <f ca="1">IF($R29="","",INDEX(Nhaplieu!$F$8:$F$1070,$R29))</f>
        <v/>
      </c>
      <c r="B29" s="435" t="str">
        <f ca="1">IF($R29="","",INDEX(Nhaplieu!$E$8:$E$1070,$R29))</f>
        <v/>
      </c>
      <c r="C29" s="571" t="str">
        <f ca="1">IF($R29="","",INDEX(Nhaplieu!$L$8:$L$1070,$R29))</f>
        <v/>
      </c>
      <c r="D29" s="78" t="str">
        <f ca="1">IF($R29="","",INDEX(Nhaplieu!$M$8:$M$1070,$R29))</f>
        <v/>
      </c>
      <c r="E29" s="78" t="str">
        <f ca="1">IF($R29="","",INDEX(Nhaplieu!$N$8:$N$1070,$R29))</f>
        <v/>
      </c>
      <c r="F29" s="716" t="str">
        <f ca="1">IF($R29="","",IF($E29=$H$9,INDEX(Nhaplieu!$J$8:$J$1070,$R29),""))</f>
        <v/>
      </c>
      <c r="G29" s="716" t="str">
        <f ca="1">IF($R29="","",IF($E29=$H$9,INDEX(Nhaplieu!$K$8:$K$1070,$R29),""))</f>
        <v/>
      </c>
      <c r="H29" s="77" t="str">
        <f ca="1">IF($R29="","",IF($E29=$H$9,INDEX(Nhaplieu!$O$8:$O$1070,$R29),""))</f>
        <v/>
      </c>
      <c r="I29" s="716" t="str">
        <f ca="1">IF($R29="","",IF($E29=$K$9,INDEX(Nhaplieu!$J$8:$J$1070,$R29),""))</f>
        <v/>
      </c>
      <c r="J29" s="716" t="str">
        <f ca="1">IF($R29="","",IF($E29=$K$9,INDEX(Nhaplieu!$K$8:$K$1070,$R29),""))</f>
        <v/>
      </c>
      <c r="K29" s="77" t="str">
        <f ca="1">IF($R29="","",IF($E29=$K$9,INDEX(Nhaplieu!$O$8:$O$1070,$R29),""))</f>
        <v/>
      </c>
      <c r="L29" s="716" t="str">
        <f ca="1">IF($R29="","",IF($E29=$N$9,INDEX(Nhaplieu!$J$8:$J$1070,$R29),""))</f>
        <v/>
      </c>
      <c r="M29" s="716" t="str">
        <f ca="1">IF($R29="","",IF($E29=$N$9,INDEX(Nhaplieu!$K$8:$K$1070,$R29),""))</f>
        <v/>
      </c>
      <c r="N29" s="77" t="str">
        <f ca="1">IF($R29="","",IF($E29=$N$9,INDEX(Nhaplieu!$O$8:$O$1070,$R29),""))</f>
        <v/>
      </c>
      <c r="O29" s="716" t="str">
        <f ca="1">IF($R29="","",IF($E29=$Q$9,INDEX(Nhaplieu!$J$8:$J$1070,$R29),""))</f>
        <v/>
      </c>
      <c r="P29" s="716" t="str">
        <f ca="1">IF($R29="","",IF($E29=$Q$9,INDEX(Nhaplieu!$K$8:$K$1070,$R29),""))</f>
        <v/>
      </c>
      <c r="Q29" s="77" t="str">
        <f ca="1">IF($R29="","",IF($E29=$Q$9,INDEX(Nhaplieu!$O$8:$O$1070,$R29),""))</f>
        <v/>
      </c>
      <c r="R29" s="462" t="str">
        <f ca="1">IF($R$10=3,IF(TYPE(MATCH($U$2,OFFSET(Nhaplieu!$Z$8,R28,0):'Nhaplieu'!$Z$1070,0)+R28)=16,"",MATCH($U$2,OFFSET(Nhaplieu!$Z$8,R28,0):'Nhaplieu'!$Z$1070,0)+R28),IF(TYPE(MATCH($U$2,OFFSET(Nhaplieu!$N$8,R28,0):'Nhaplieu'!$N$1070,0)+R28)=16,"",MATCH($U$2,OFFSET(Nhaplieu!$N$8,R28,0):'Nhaplieu'!$N$1070,0)+R28))</f>
        <v/>
      </c>
    </row>
    <row r="30" spans="1:18" s="10" customFormat="1" ht="16.8" hidden="1">
      <c r="A30" s="76" t="str">
        <f ca="1">IF($R30="","",INDEX(Nhaplieu!$F$8:$F$1070,$R30))</f>
        <v/>
      </c>
      <c r="B30" s="435" t="str">
        <f ca="1">IF($R30="","",INDEX(Nhaplieu!$E$8:$E$1070,$R30))</f>
        <v/>
      </c>
      <c r="C30" s="571" t="str">
        <f ca="1">IF($R30="","",INDEX(Nhaplieu!$L$8:$L$1070,$R30))</f>
        <v/>
      </c>
      <c r="D30" s="78" t="str">
        <f ca="1">IF($R30="","",INDEX(Nhaplieu!$M$8:$M$1070,$R30))</f>
        <v/>
      </c>
      <c r="E30" s="78" t="str">
        <f ca="1">IF($R30="","",INDEX(Nhaplieu!$N$8:$N$1070,$R30))</f>
        <v/>
      </c>
      <c r="F30" s="716" t="str">
        <f ca="1">IF($R30="","",IF($E30=$H$9,INDEX(Nhaplieu!$J$8:$J$1070,$R30),""))</f>
        <v/>
      </c>
      <c r="G30" s="716" t="str">
        <f ca="1">IF($R30="","",IF($E30=$H$9,INDEX(Nhaplieu!$K$8:$K$1070,$R30),""))</f>
        <v/>
      </c>
      <c r="H30" s="77" t="str">
        <f ca="1">IF($R30="","",IF($E30=$H$9,INDEX(Nhaplieu!$O$8:$O$1070,$R30),""))</f>
        <v/>
      </c>
      <c r="I30" s="716" t="str">
        <f ca="1">IF($R30="","",IF($E30=$K$9,INDEX(Nhaplieu!$J$8:$J$1070,$R30),""))</f>
        <v/>
      </c>
      <c r="J30" s="716" t="str">
        <f ca="1">IF($R30="","",IF($E30=$K$9,INDEX(Nhaplieu!$K$8:$K$1070,$R30),""))</f>
        <v/>
      </c>
      <c r="K30" s="77" t="str">
        <f ca="1">IF($R30="","",IF($E30=$K$9,INDEX(Nhaplieu!$O$8:$O$1070,$R30),""))</f>
        <v/>
      </c>
      <c r="L30" s="716" t="str">
        <f ca="1">IF($R30="","",IF($E30=$N$9,INDEX(Nhaplieu!$J$8:$J$1070,$R30),""))</f>
        <v/>
      </c>
      <c r="M30" s="716" t="str">
        <f ca="1">IF($R30="","",IF($E30=$N$9,INDEX(Nhaplieu!$K$8:$K$1070,$R30),""))</f>
        <v/>
      </c>
      <c r="N30" s="77" t="str">
        <f ca="1">IF($R30="","",IF($E30=$N$9,INDEX(Nhaplieu!$O$8:$O$1070,$R30),""))</f>
        <v/>
      </c>
      <c r="O30" s="716" t="str">
        <f ca="1">IF($R30="","",IF($E30=$Q$9,INDEX(Nhaplieu!$J$8:$J$1070,$R30),""))</f>
        <v/>
      </c>
      <c r="P30" s="716" t="str">
        <f ca="1">IF($R30="","",IF($E30=$Q$9,INDEX(Nhaplieu!$K$8:$K$1070,$R30),""))</f>
        <v/>
      </c>
      <c r="Q30" s="77" t="str">
        <f ca="1">IF($R30="","",IF($E30=$Q$9,INDEX(Nhaplieu!$O$8:$O$1070,$R30),""))</f>
        <v/>
      </c>
      <c r="R30" s="462" t="str">
        <f ca="1">IF($R$10=3,IF(TYPE(MATCH($U$2,OFFSET(Nhaplieu!$Z$8,R29,0):'Nhaplieu'!$Z$1070,0)+R29)=16,"",MATCH($U$2,OFFSET(Nhaplieu!$Z$8,R29,0):'Nhaplieu'!$Z$1070,0)+R29),IF(TYPE(MATCH($U$2,OFFSET(Nhaplieu!$N$8,R29,0):'Nhaplieu'!$N$1070,0)+R29)=16,"",MATCH($U$2,OFFSET(Nhaplieu!$N$8,R29,0):'Nhaplieu'!$N$1070,0)+R29))</f>
        <v/>
      </c>
    </row>
    <row r="31" spans="1:18" s="10" customFormat="1" ht="16.8" hidden="1">
      <c r="A31" s="76" t="str">
        <f ca="1">IF($R31="","",INDEX(Nhaplieu!$F$8:$F$1070,$R31))</f>
        <v/>
      </c>
      <c r="B31" s="435" t="str">
        <f ca="1">IF($R31="","",INDEX(Nhaplieu!$E$8:$E$1070,$R31))</f>
        <v/>
      </c>
      <c r="C31" s="571" t="str">
        <f ca="1">IF($R31="","",INDEX(Nhaplieu!$L$8:$L$1070,$R31))</f>
        <v/>
      </c>
      <c r="D31" s="78" t="str">
        <f ca="1">IF($R31="","",INDEX(Nhaplieu!$M$8:$M$1070,$R31))</f>
        <v/>
      </c>
      <c r="E31" s="78" t="str">
        <f ca="1">IF($R31="","",INDEX(Nhaplieu!$N$8:$N$1070,$R31))</f>
        <v/>
      </c>
      <c r="F31" s="716" t="str">
        <f ca="1">IF($R31="","",IF($E31=$H$9,INDEX(Nhaplieu!$J$8:$J$1070,$R31),""))</f>
        <v/>
      </c>
      <c r="G31" s="716" t="str">
        <f ca="1">IF($R31="","",IF($E31=$H$9,INDEX(Nhaplieu!$K$8:$K$1070,$R31),""))</f>
        <v/>
      </c>
      <c r="H31" s="77" t="str">
        <f ca="1">IF($R31="","",IF($E31=$H$9,INDEX(Nhaplieu!$O$8:$O$1070,$R31),""))</f>
        <v/>
      </c>
      <c r="I31" s="716" t="str">
        <f ca="1">IF($R31="","",IF($E31=$K$9,INDEX(Nhaplieu!$J$8:$J$1070,$R31),""))</f>
        <v/>
      </c>
      <c r="J31" s="716" t="str">
        <f ca="1">IF($R31="","",IF($E31=$K$9,INDEX(Nhaplieu!$K$8:$K$1070,$R31),""))</f>
        <v/>
      </c>
      <c r="K31" s="77" t="str">
        <f ca="1">IF($R31="","",IF($E31=$K$9,INDEX(Nhaplieu!$O$8:$O$1070,$R31),""))</f>
        <v/>
      </c>
      <c r="L31" s="716" t="str">
        <f ca="1">IF($R31="","",IF($E31=$N$9,INDEX(Nhaplieu!$J$8:$J$1070,$R31),""))</f>
        <v/>
      </c>
      <c r="M31" s="716" t="str">
        <f ca="1">IF($R31="","",IF($E31=$N$9,INDEX(Nhaplieu!$K$8:$K$1070,$R31),""))</f>
        <v/>
      </c>
      <c r="N31" s="77" t="str">
        <f ca="1">IF($R31="","",IF($E31=$N$9,INDEX(Nhaplieu!$O$8:$O$1070,$R31),""))</f>
        <v/>
      </c>
      <c r="O31" s="716" t="str">
        <f ca="1">IF($R31="","",IF($E31=$Q$9,INDEX(Nhaplieu!$J$8:$J$1070,$R31),""))</f>
        <v/>
      </c>
      <c r="P31" s="716" t="str">
        <f ca="1">IF($R31="","",IF($E31=$Q$9,INDEX(Nhaplieu!$K$8:$K$1070,$R31),""))</f>
        <v/>
      </c>
      <c r="Q31" s="77" t="str">
        <f ca="1">IF($R31="","",IF($E31=$Q$9,INDEX(Nhaplieu!$O$8:$O$1070,$R31),""))</f>
        <v/>
      </c>
      <c r="R31" s="462" t="str">
        <f ca="1">IF($R$10=3,IF(TYPE(MATCH($U$2,OFFSET(Nhaplieu!$Z$8,R30,0):'Nhaplieu'!$Z$1070,0)+R30)=16,"",MATCH($U$2,OFFSET(Nhaplieu!$Z$8,R30,0):'Nhaplieu'!$Z$1070,0)+R30),IF(TYPE(MATCH($U$2,OFFSET(Nhaplieu!$N$8,R30,0):'Nhaplieu'!$N$1070,0)+R30)=16,"",MATCH($U$2,OFFSET(Nhaplieu!$N$8,R30,0):'Nhaplieu'!$N$1070,0)+R30))</f>
        <v/>
      </c>
    </row>
    <row r="32" spans="1:18" s="10" customFormat="1" ht="16.8" hidden="1">
      <c r="A32" s="76" t="str">
        <f ca="1">IF($R32="","",INDEX(Nhaplieu!$F$8:$F$1070,$R32))</f>
        <v/>
      </c>
      <c r="B32" s="435" t="str">
        <f ca="1">IF($R32="","",INDEX(Nhaplieu!$E$8:$E$1070,$R32))</f>
        <v/>
      </c>
      <c r="C32" s="571" t="str">
        <f ca="1">IF($R32="","",INDEX(Nhaplieu!$L$8:$L$1070,$R32))</f>
        <v/>
      </c>
      <c r="D32" s="78" t="str">
        <f ca="1">IF($R32="","",INDEX(Nhaplieu!$M$8:$M$1070,$R32))</f>
        <v/>
      </c>
      <c r="E32" s="78" t="str">
        <f ca="1">IF($R32="","",INDEX(Nhaplieu!$N$8:$N$1070,$R32))</f>
        <v/>
      </c>
      <c r="F32" s="716" t="str">
        <f ca="1">IF($R32="","",IF($E32=$H$9,INDEX(Nhaplieu!$J$8:$J$1070,$R32),""))</f>
        <v/>
      </c>
      <c r="G32" s="716" t="str">
        <f ca="1">IF($R32="","",IF($E32=$H$9,INDEX(Nhaplieu!$K$8:$K$1070,$R32),""))</f>
        <v/>
      </c>
      <c r="H32" s="77" t="str">
        <f ca="1">IF($R32="","",IF($E32=$H$9,INDEX(Nhaplieu!$O$8:$O$1070,$R32),""))</f>
        <v/>
      </c>
      <c r="I32" s="716" t="str">
        <f ca="1">IF($R32="","",IF($E32=$K$9,INDEX(Nhaplieu!$J$8:$J$1070,$R32),""))</f>
        <v/>
      </c>
      <c r="J32" s="716" t="str">
        <f ca="1">IF($R32="","",IF($E32=$K$9,INDEX(Nhaplieu!$K$8:$K$1070,$R32),""))</f>
        <v/>
      </c>
      <c r="K32" s="77" t="str">
        <f ca="1">IF($R32="","",IF($E32=$K$9,INDEX(Nhaplieu!$O$8:$O$1070,$R32),""))</f>
        <v/>
      </c>
      <c r="L32" s="716" t="str">
        <f ca="1">IF($R32="","",IF($E32=$N$9,INDEX(Nhaplieu!$J$8:$J$1070,$R32),""))</f>
        <v/>
      </c>
      <c r="M32" s="716" t="str">
        <f ca="1">IF($R32="","",IF($E32=$N$9,INDEX(Nhaplieu!$K$8:$K$1070,$R32),""))</f>
        <v/>
      </c>
      <c r="N32" s="77" t="str">
        <f ca="1">IF($R32="","",IF($E32=$N$9,INDEX(Nhaplieu!$O$8:$O$1070,$R32),""))</f>
        <v/>
      </c>
      <c r="O32" s="716" t="str">
        <f ca="1">IF($R32="","",IF($E32=$Q$9,INDEX(Nhaplieu!$J$8:$J$1070,$R32),""))</f>
        <v/>
      </c>
      <c r="P32" s="716" t="str">
        <f ca="1">IF($R32="","",IF($E32=$Q$9,INDEX(Nhaplieu!$K$8:$K$1070,$R32),""))</f>
        <v/>
      </c>
      <c r="Q32" s="77" t="str">
        <f ca="1">IF($R32="","",IF($E32=$Q$9,INDEX(Nhaplieu!$O$8:$O$1070,$R32),""))</f>
        <v/>
      </c>
      <c r="R32" s="462" t="str">
        <f ca="1">IF($R$10=3,IF(TYPE(MATCH($U$2,OFFSET(Nhaplieu!$Z$8,R31,0):'Nhaplieu'!$Z$1070,0)+R31)=16,"",MATCH($U$2,OFFSET(Nhaplieu!$Z$8,R31,0):'Nhaplieu'!$Z$1070,0)+R31),IF(TYPE(MATCH($U$2,OFFSET(Nhaplieu!$N$8,R31,0):'Nhaplieu'!$N$1070,0)+R31)=16,"",MATCH($U$2,OFFSET(Nhaplieu!$N$8,R31,0):'Nhaplieu'!$N$1070,0)+R31))</f>
        <v/>
      </c>
    </row>
    <row r="33" spans="1:18" s="10" customFormat="1" ht="16.8" hidden="1">
      <c r="A33" s="76" t="str">
        <f ca="1">IF($R33="","",INDEX(Nhaplieu!$F$8:$F$1070,$R33))</f>
        <v/>
      </c>
      <c r="B33" s="435" t="str">
        <f ca="1">IF($R33="","",INDEX(Nhaplieu!$E$8:$E$1070,$R33))</f>
        <v/>
      </c>
      <c r="C33" s="571" t="str">
        <f ca="1">IF($R33="","",INDEX(Nhaplieu!$L$8:$L$1070,$R33))</f>
        <v/>
      </c>
      <c r="D33" s="78" t="str">
        <f ca="1">IF($R33="","",INDEX(Nhaplieu!$M$8:$M$1070,$R33))</f>
        <v/>
      </c>
      <c r="E33" s="78" t="str">
        <f ca="1">IF($R33="","",INDEX(Nhaplieu!$N$8:$N$1070,$R33))</f>
        <v/>
      </c>
      <c r="F33" s="716" t="str">
        <f ca="1">IF($R33="","",IF($E33=$H$9,INDEX(Nhaplieu!$J$8:$J$1070,$R33),""))</f>
        <v/>
      </c>
      <c r="G33" s="716" t="str">
        <f ca="1">IF($R33="","",IF($E33=$H$9,INDEX(Nhaplieu!$K$8:$K$1070,$R33),""))</f>
        <v/>
      </c>
      <c r="H33" s="77" t="str">
        <f ca="1">IF($R33="","",IF($E33=$H$9,INDEX(Nhaplieu!$O$8:$O$1070,$R33),""))</f>
        <v/>
      </c>
      <c r="I33" s="716" t="str">
        <f ca="1">IF($R33="","",IF($E33=$K$9,INDEX(Nhaplieu!$J$8:$J$1070,$R33),""))</f>
        <v/>
      </c>
      <c r="J33" s="716" t="str">
        <f ca="1">IF($R33="","",IF($E33=$K$9,INDEX(Nhaplieu!$K$8:$K$1070,$R33),""))</f>
        <v/>
      </c>
      <c r="K33" s="77" t="str">
        <f ca="1">IF($R33="","",IF($E33=$K$9,INDEX(Nhaplieu!$O$8:$O$1070,$R33),""))</f>
        <v/>
      </c>
      <c r="L33" s="716" t="str">
        <f ca="1">IF($R33="","",IF($E33=$N$9,INDEX(Nhaplieu!$J$8:$J$1070,$R33),""))</f>
        <v/>
      </c>
      <c r="M33" s="716" t="str">
        <f ca="1">IF($R33="","",IF($E33=$N$9,INDEX(Nhaplieu!$K$8:$K$1070,$R33),""))</f>
        <v/>
      </c>
      <c r="N33" s="77" t="str">
        <f ca="1">IF($R33="","",IF($E33=$N$9,INDEX(Nhaplieu!$O$8:$O$1070,$R33),""))</f>
        <v/>
      </c>
      <c r="O33" s="716" t="str">
        <f ca="1">IF($R33="","",IF($E33=$Q$9,INDEX(Nhaplieu!$J$8:$J$1070,$R33),""))</f>
        <v/>
      </c>
      <c r="P33" s="716" t="str">
        <f ca="1">IF($R33="","",IF($E33=$Q$9,INDEX(Nhaplieu!$K$8:$K$1070,$R33),""))</f>
        <v/>
      </c>
      <c r="Q33" s="77" t="str">
        <f ca="1">IF($R33="","",IF($E33=$Q$9,INDEX(Nhaplieu!$O$8:$O$1070,$R33),""))</f>
        <v/>
      </c>
      <c r="R33" s="462" t="str">
        <f ca="1">IF($R$10=3,IF(TYPE(MATCH($U$2,OFFSET(Nhaplieu!$Z$8,R32,0):'Nhaplieu'!$Z$1070,0)+R32)=16,"",MATCH($U$2,OFFSET(Nhaplieu!$Z$8,R32,0):'Nhaplieu'!$Z$1070,0)+R32),IF(TYPE(MATCH($U$2,OFFSET(Nhaplieu!$N$8,R32,0):'Nhaplieu'!$N$1070,0)+R32)=16,"",MATCH($U$2,OFFSET(Nhaplieu!$N$8,R32,0):'Nhaplieu'!$N$1070,0)+R32))</f>
        <v/>
      </c>
    </row>
    <row r="34" spans="1:18" s="10" customFormat="1" ht="16.8" hidden="1">
      <c r="A34" s="76" t="str">
        <f ca="1">IF($R34="","",INDEX(Nhaplieu!$F$8:$F$1070,$R34))</f>
        <v/>
      </c>
      <c r="B34" s="435" t="str">
        <f ca="1">IF($R34="","",INDEX(Nhaplieu!$E$8:$E$1070,$R34))</f>
        <v/>
      </c>
      <c r="C34" s="571" t="str">
        <f ca="1">IF($R34="","",INDEX(Nhaplieu!$L$8:$L$1070,$R34))</f>
        <v/>
      </c>
      <c r="D34" s="78" t="str">
        <f ca="1">IF($R34="","",INDEX(Nhaplieu!$M$8:$M$1070,$R34))</f>
        <v/>
      </c>
      <c r="E34" s="78" t="str">
        <f ca="1">IF($R34="","",INDEX(Nhaplieu!$N$8:$N$1070,$R34))</f>
        <v/>
      </c>
      <c r="F34" s="716" t="str">
        <f ca="1">IF($R34="","",IF($E34=$H$9,INDEX(Nhaplieu!$J$8:$J$1070,$R34),""))</f>
        <v/>
      </c>
      <c r="G34" s="716" t="str">
        <f ca="1">IF($R34="","",IF($E34=$H$9,INDEX(Nhaplieu!$K$8:$K$1070,$R34),""))</f>
        <v/>
      </c>
      <c r="H34" s="77" t="str">
        <f ca="1">IF($R34="","",IF($E34=$H$9,INDEX(Nhaplieu!$O$8:$O$1070,$R34),""))</f>
        <v/>
      </c>
      <c r="I34" s="716" t="str">
        <f ca="1">IF($R34="","",IF($E34=$K$9,INDEX(Nhaplieu!$J$8:$J$1070,$R34),""))</f>
        <v/>
      </c>
      <c r="J34" s="716" t="str">
        <f ca="1">IF($R34="","",IF($E34=$K$9,INDEX(Nhaplieu!$K$8:$K$1070,$R34),""))</f>
        <v/>
      </c>
      <c r="K34" s="77" t="str">
        <f ca="1">IF($R34="","",IF($E34=$K$9,INDEX(Nhaplieu!$O$8:$O$1070,$R34),""))</f>
        <v/>
      </c>
      <c r="L34" s="716" t="str">
        <f ca="1">IF($R34="","",IF($E34=$N$9,INDEX(Nhaplieu!$J$8:$J$1070,$R34),""))</f>
        <v/>
      </c>
      <c r="M34" s="716" t="str">
        <f ca="1">IF($R34="","",IF($E34=$N$9,INDEX(Nhaplieu!$K$8:$K$1070,$R34),""))</f>
        <v/>
      </c>
      <c r="N34" s="77" t="str">
        <f ca="1">IF($R34="","",IF($E34=$N$9,INDEX(Nhaplieu!$O$8:$O$1070,$R34),""))</f>
        <v/>
      </c>
      <c r="O34" s="716" t="str">
        <f ca="1">IF($R34="","",IF($E34=$Q$9,INDEX(Nhaplieu!$J$8:$J$1070,$R34),""))</f>
        <v/>
      </c>
      <c r="P34" s="716" t="str">
        <f ca="1">IF($R34="","",IF($E34=$Q$9,INDEX(Nhaplieu!$K$8:$K$1070,$R34),""))</f>
        <v/>
      </c>
      <c r="Q34" s="77" t="str">
        <f ca="1">IF($R34="","",IF($E34=$Q$9,INDEX(Nhaplieu!$O$8:$O$1070,$R34),""))</f>
        <v/>
      </c>
      <c r="R34" s="462" t="str">
        <f ca="1">IF($R$10=3,IF(TYPE(MATCH($U$2,OFFSET(Nhaplieu!$Z$8,R33,0):'Nhaplieu'!$Z$1070,0)+R33)=16,"",MATCH($U$2,OFFSET(Nhaplieu!$Z$8,R33,0):'Nhaplieu'!$Z$1070,0)+R33),IF(TYPE(MATCH($U$2,OFFSET(Nhaplieu!$N$8,R33,0):'Nhaplieu'!$N$1070,0)+R33)=16,"",MATCH($U$2,OFFSET(Nhaplieu!$N$8,R33,0):'Nhaplieu'!$N$1070,0)+R33))</f>
        <v/>
      </c>
    </row>
    <row r="35" spans="1:18" s="10" customFormat="1" ht="16.8" hidden="1">
      <c r="A35" s="76" t="str">
        <f ca="1">IF($R35="","",INDEX(Nhaplieu!$F$8:$F$1070,$R35))</f>
        <v/>
      </c>
      <c r="B35" s="435" t="str">
        <f ca="1">IF($R35="","",INDEX(Nhaplieu!$E$8:$E$1070,$R35))</f>
        <v/>
      </c>
      <c r="C35" s="571" t="str">
        <f ca="1">IF($R35="","",INDEX(Nhaplieu!$L$8:$L$1070,$R35))</f>
        <v/>
      </c>
      <c r="D35" s="78" t="str">
        <f ca="1">IF($R35="","",INDEX(Nhaplieu!$M$8:$M$1070,$R35))</f>
        <v/>
      </c>
      <c r="E35" s="78" t="str">
        <f ca="1">IF($R35="","",INDEX(Nhaplieu!$N$8:$N$1070,$R35))</f>
        <v/>
      </c>
      <c r="F35" s="716" t="str">
        <f ca="1">IF($R35="","",IF($E35=$H$9,INDEX(Nhaplieu!$J$8:$J$1070,$R35),""))</f>
        <v/>
      </c>
      <c r="G35" s="716" t="str">
        <f ca="1">IF($R35="","",IF($E35=$H$9,INDEX(Nhaplieu!$K$8:$K$1070,$R35),""))</f>
        <v/>
      </c>
      <c r="H35" s="77" t="str">
        <f ca="1">IF($R35="","",IF($E35=$H$9,INDEX(Nhaplieu!$O$8:$O$1070,$R35),""))</f>
        <v/>
      </c>
      <c r="I35" s="716" t="str">
        <f ca="1">IF($R35="","",IF($E35=$K$9,INDEX(Nhaplieu!$J$8:$J$1070,$R35),""))</f>
        <v/>
      </c>
      <c r="J35" s="716" t="str">
        <f ca="1">IF($R35="","",IF($E35=$K$9,INDEX(Nhaplieu!$K$8:$K$1070,$R35),""))</f>
        <v/>
      </c>
      <c r="K35" s="77" t="str">
        <f ca="1">IF($R35="","",IF($E35=$K$9,INDEX(Nhaplieu!$O$8:$O$1070,$R35),""))</f>
        <v/>
      </c>
      <c r="L35" s="716" t="str">
        <f ca="1">IF($R35="","",IF($E35=$N$9,INDEX(Nhaplieu!$J$8:$J$1070,$R35),""))</f>
        <v/>
      </c>
      <c r="M35" s="716" t="str">
        <f ca="1">IF($R35="","",IF($E35=$N$9,INDEX(Nhaplieu!$K$8:$K$1070,$R35),""))</f>
        <v/>
      </c>
      <c r="N35" s="77" t="str">
        <f ca="1">IF($R35="","",IF($E35=$N$9,INDEX(Nhaplieu!$O$8:$O$1070,$R35),""))</f>
        <v/>
      </c>
      <c r="O35" s="716" t="str">
        <f ca="1">IF($R35="","",IF($E35=$Q$9,INDEX(Nhaplieu!$J$8:$J$1070,$R35),""))</f>
        <v/>
      </c>
      <c r="P35" s="716" t="str">
        <f ca="1">IF($R35="","",IF($E35=$Q$9,INDEX(Nhaplieu!$K$8:$K$1070,$R35),""))</f>
        <v/>
      </c>
      <c r="Q35" s="77" t="str">
        <f ca="1">IF($R35="","",IF($E35=$Q$9,INDEX(Nhaplieu!$O$8:$O$1070,$R35),""))</f>
        <v/>
      </c>
      <c r="R35" s="462" t="str">
        <f ca="1">IF($R$10=3,IF(TYPE(MATCH($U$2,OFFSET(Nhaplieu!$Z$8,R34,0):'Nhaplieu'!$Z$1070,0)+R34)=16,"",MATCH($U$2,OFFSET(Nhaplieu!$Z$8,R34,0):'Nhaplieu'!$Z$1070,0)+R34),IF(TYPE(MATCH($U$2,OFFSET(Nhaplieu!$N$8,R34,0):'Nhaplieu'!$N$1070,0)+R34)=16,"",MATCH($U$2,OFFSET(Nhaplieu!$N$8,R34,0):'Nhaplieu'!$N$1070,0)+R34))</f>
        <v/>
      </c>
    </row>
    <row r="36" spans="1:18" s="10" customFormat="1" ht="16.8" hidden="1">
      <c r="A36" s="76" t="str">
        <f ca="1">IF($R36="","",INDEX(Nhaplieu!$F$8:$F$1070,$R36))</f>
        <v/>
      </c>
      <c r="B36" s="435" t="str">
        <f ca="1">IF($R36="","",INDEX(Nhaplieu!$E$8:$E$1070,$R36))</f>
        <v/>
      </c>
      <c r="C36" s="571" t="str">
        <f ca="1">IF($R36="","",INDEX(Nhaplieu!$L$8:$L$1070,$R36))</f>
        <v/>
      </c>
      <c r="D36" s="78" t="str">
        <f ca="1">IF($R36="","",INDEX(Nhaplieu!$M$8:$M$1070,$R36))</f>
        <v/>
      </c>
      <c r="E36" s="78" t="str">
        <f ca="1">IF($R36="","",INDEX(Nhaplieu!$N$8:$N$1070,$R36))</f>
        <v/>
      </c>
      <c r="F36" s="716" t="str">
        <f ca="1">IF($R36="","",IF($E36=$H$9,INDEX(Nhaplieu!$J$8:$J$1070,$R36),""))</f>
        <v/>
      </c>
      <c r="G36" s="716" t="str">
        <f ca="1">IF($R36="","",IF($E36=$H$9,INDEX(Nhaplieu!$K$8:$K$1070,$R36),""))</f>
        <v/>
      </c>
      <c r="H36" s="77" t="str">
        <f ca="1">IF($R36="","",IF($E36=$H$9,INDEX(Nhaplieu!$O$8:$O$1070,$R36),""))</f>
        <v/>
      </c>
      <c r="I36" s="716" t="str">
        <f ca="1">IF($R36="","",IF($E36=$K$9,INDEX(Nhaplieu!$J$8:$J$1070,$R36),""))</f>
        <v/>
      </c>
      <c r="J36" s="716" t="str">
        <f ca="1">IF($R36="","",IF($E36=$K$9,INDEX(Nhaplieu!$K$8:$K$1070,$R36),""))</f>
        <v/>
      </c>
      <c r="K36" s="77" t="str">
        <f ca="1">IF($R36="","",IF($E36=$K$9,INDEX(Nhaplieu!$O$8:$O$1070,$R36),""))</f>
        <v/>
      </c>
      <c r="L36" s="716" t="str">
        <f ca="1">IF($R36="","",IF($E36=$N$9,INDEX(Nhaplieu!$J$8:$J$1070,$R36),""))</f>
        <v/>
      </c>
      <c r="M36" s="716" t="str">
        <f ca="1">IF($R36="","",IF($E36=$N$9,INDEX(Nhaplieu!$K$8:$K$1070,$R36),""))</f>
        <v/>
      </c>
      <c r="N36" s="77" t="str">
        <f ca="1">IF($R36="","",IF($E36=$N$9,INDEX(Nhaplieu!$O$8:$O$1070,$R36),""))</f>
        <v/>
      </c>
      <c r="O36" s="716" t="str">
        <f ca="1">IF($R36="","",IF($E36=$Q$9,INDEX(Nhaplieu!$J$8:$J$1070,$R36),""))</f>
        <v/>
      </c>
      <c r="P36" s="716" t="str">
        <f ca="1">IF($R36="","",IF($E36=$Q$9,INDEX(Nhaplieu!$K$8:$K$1070,$R36),""))</f>
        <v/>
      </c>
      <c r="Q36" s="77" t="str">
        <f ca="1">IF($R36="","",IF($E36=$Q$9,INDEX(Nhaplieu!$O$8:$O$1070,$R36),""))</f>
        <v/>
      </c>
      <c r="R36" s="462" t="str">
        <f ca="1">IF($R$10=3,IF(TYPE(MATCH($U$2,OFFSET(Nhaplieu!$Z$8,R35,0):'Nhaplieu'!$Z$1070,0)+R35)=16,"",MATCH($U$2,OFFSET(Nhaplieu!$Z$8,R35,0):'Nhaplieu'!$Z$1070,0)+R35),IF(TYPE(MATCH($U$2,OFFSET(Nhaplieu!$N$8,R35,0):'Nhaplieu'!$N$1070,0)+R35)=16,"",MATCH($U$2,OFFSET(Nhaplieu!$N$8,R35,0):'Nhaplieu'!$N$1070,0)+R35))</f>
        <v/>
      </c>
    </row>
    <row r="37" spans="1:18" s="10" customFormat="1" ht="16.8" hidden="1">
      <c r="A37" s="76" t="str">
        <f ca="1">IF($R37="","",INDEX(Nhaplieu!$F$8:$F$1070,$R37))</f>
        <v/>
      </c>
      <c r="B37" s="435" t="str">
        <f ca="1">IF($R37="","",INDEX(Nhaplieu!$E$8:$E$1070,$R37))</f>
        <v/>
      </c>
      <c r="C37" s="571" t="str">
        <f ca="1">IF($R37="","",INDEX(Nhaplieu!$L$8:$L$1070,$R37))</f>
        <v/>
      </c>
      <c r="D37" s="78" t="str">
        <f ca="1">IF($R37="","",INDEX(Nhaplieu!$M$8:$M$1070,$R37))</f>
        <v/>
      </c>
      <c r="E37" s="78" t="str">
        <f ca="1">IF($R37="","",INDEX(Nhaplieu!$N$8:$N$1070,$R37))</f>
        <v/>
      </c>
      <c r="F37" s="716" t="str">
        <f ca="1">IF($R37="","",IF($E37=$H$9,INDEX(Nhaplieu!$J$8:$J$1070,$R37),""))</f>
        <v/>
      </c>
      <c r="G37" s="716" t="str">
        <f ca="1">IF($R37="","",IF($E37=$H$9,INDEX(Nhaplieu!$K$8:$K$1070,$R37),""))</f>
        <v/>
      </c>
      <c r="H37" s="77" t="str">
        <f ca="1">IF($R37="","",IF($E37=$H$9,INDEX(Nhaplieu!$O$8:$O$1070,$R37),""))</f>
        <v/>
      </c>
      <c r="I37" s="716" t="str">
        <f ca="1">IF($R37="","",IF($E37=$K$9,INDEX(Nhaplieu!$J$8:$J$1070,$R37),""))</f>
        <v/>
      </c>
      <c r="J37" s="716" t="str">
        <f ca="1">IF($R37="","",IF($E37=$K$9,INDEX(Nhaplieu!$K$8:$K$1070,$R37),""))</f>
        <v/>
      </c>
      <c r="K37" s="77" t="str">
        <f ca="1">IF($R37="","",IF($E37=$K$9,INDEX(Nhaplieu!$O$8:$O$1070,$R37),""))</f>
        <v/>
      </c>
      <c r="L37" s="716" t="str">
        <f ca="1">IF($R37="","",IF($E37=$N$9,INDEX(Nhaplieu!$J$8:$J$1070,$R37),""))</f>
        <v/>
      </c>
      <c r="M37" s="716" t="str">
        <f ca="1">IF($R37="","",IF($E37=$N$9,INDEX(Nhaplieu!$K$8:$K$1070,$R37),""))</f>
        <v/>
      </c>
      <c r="N37" s="77" t="str">
        <f ca="1">IF($R37="","",IF($E37=$N$9,INDEX(Nhaplieu!$O$8:$O$1070,$R37),""))</f>
        <v/>
      </c>
      <c r="O37" s="716" t="str">
        <f ca="1">IF($R37="","",IF($E37=$Q$9,INDEX(Nhaplieu!$J$8:$J$1070,$R37),""))</f>
        <v/>
      </c>
      <c r="P37" s="716" t="str">
        <f ca="1">IF($R37="","",IF($E37=$Q$9,INDEX(Nhaplieu!$K$8:$K$1070,$R37),""))</f>
        <v/>
      </c>
      <c r="Q37" s="77" t="str">
        <f ca="1">IF($R37="","",IF($E37=$Q$9,INDEX(Nhaplieu!$O$8:$O$1070,$R37),""))</f>
        <v/>
      </c>
      <c r="R37" s="462" t="str">
        <f ca="1">IF($R$10=3,IF(TYPE(MATCH($U$2,OFFSET(Nhaplieu!$Z$8,R36,0):'Nhaplieu'!$Z$1070,0)+R36)=16,"",MATCH($U$2,OFFSET(Nhaplieu!$Z$8,R36,0):'Nhaplieu'!$Z$1070,0)+R36),IF(TYPE(MATCH($U$2,OFFSET(Nhaplieu!$N$8,R36,0):'Nhaplieu'!$N$1070,0)+R36)=16,"",MATCH($U$2,OFFSET(Nhaplieu!$N$8,R36,0):'Nhaplieu'!$N$1070,0)+R36))</f>
        <v/>
      </c>
    </row>
    <row r="38" spans="1:18" s="10" customFormat="1" ht="16.8" hidden="1">
      <c r="A38" s="76" t="str">
        <f ca="1">IF($R38="","",INDEX(Nhaplieu!$F$8:$F$1070,$R38))</f>
        <v/>
      </c>
      <c r="B38" s="435" t="str">
        <f ca="1">IF($R38="","",INDEX(Nhaplieu!$E$8:$E$1070,$R38))</f>
        <v/>
      </c>
      <c r="C38" s="571" t="str">
        <f ca="1">IF($R38="","",INDEX(Nhaplieu!$L$8:$L$1070,$R38))</f>
        <v/>
      </c>
      <c r="D38" s="78" t="str">
        <f ca="1">IF($R38="","",INDEX(Nhaplieu!$M$8:$M$1070,$R38))</f>
        <v/>
      </c>
      <c r="E38" s="78" t="str">
        <f ca="1">IF($R38="","",INDEX(Nhaplieu!$N$8:$N$1070,$R38))</f>
        <v/>
      </c>
      <c r="F38" s="716" t="str">
        <f ca="1">IF($R38="","",IF($E38=$H$9,INDEX(Nhaplieu!$J$8:$J$1070,$R38),""))</f>
        <v/>
      </c>
      <c r="G38" s="716" t="str">
        <f ca="1">IF($R38="","",IF($E38=$H$9,INDEX(Nhaplieu!$K$8:$K$1070,$R38),""))</f>
        <v/>
      </c>
      <c r="H38" s="77" t="str">
        <f ca="1">IF($R38="","",IF($E38=$H$9,INDEX(Nhaplieu!$O$8:$O$1070,$R38),""))</f>
        <v/>
      </c>
      <c r="I38" s="716" t="str">
        <f ca="1">IF($R38="","",IF($E38=$K$9,INDEX(Nhaplieu!$J$8:$J$1070,$R38),""))</f>
        <v/>
      </c>
      <c r="J38" s="716" t="str">
        <f ca="1">IF($R38="","",IF($E38=$K$9,INDEX(Nhaplieu!$K$8:$K$1070,$R38),""))</f>
        <v/>
      </c>
      <c r="K38" s="77" t="str">
        <f ca="1">IF($R38="","",IF($E38=$K$9,INDEX(Nhaplieu!$O$8:$O$1070,$R38),""))</f>
        <v/>
      </c>
      <c r="L38" s="716" t="str">
        <f ca="1">IF($R38="","",IF($E38=$N$9,INDEX(Nhaplieu!$J$8:$J$1070,$R38),""))</f>
        <v/>
      </c>
      <c r="M38" s="716" t="str">
        <f ca="1">IF($R38="","",IF($E38=$N$9,INDEX(Nhaplieu!$K$8:$K$1070,$R38),""))</f>
        <v/>
      </c>
      <c r="N38" s="77" t="str">
        <f ca="1">IF($R38="","",IF($E38=$N$9,INDEX(Nhaplieu!$O$8:$O$1070,$R38),""))</f>
        <v/>
      </c>
      <c r="O38" s="716" t="str">
        <f ca="1">IF($R38="","",IF($E38=$Q$9,INDEX(Nhaplieu!$J$8:$J$1070,$R38),""))</f>
        <v/>
      </c>
      <c r="P38" s="716" t="str">
        <f ca="1">IF($R38="","",IF($E38=$Q$9,INDEX(Nhaplieu!$K$8:$K$1070,$R38),""))</f>
        <v/>
      </c>
      <c r="Q38" s="77" t="str">
        <f ca="1">IF($R38="","",IF($E38=$Q$9,INDEX(Nhaplieu!$O$8:$O$1070,$R38),""))</f>
        <v/>
      </c>
      <c r="R38" s="462" t="str">
        <f ca="1">IF($R$10=3,IF(TYPE(MATCH($U$2,OFFSET(Nhaplieu!$Z$8,R37,0):'Nhaplieu'!$Z$1070,0)+R37)=16,"",MATCH($U$2,OFFSET(Nhaplieu!$Z$8,R37,0):'Nhaplieu'!$Z$1070,0)+R37),IF(TYPE(MATCH($U$2,OFFSET(Nhaplieu!$N$8,R37,0):'Nhaplieu'!$N$1070,0)+R37)=16,"",MATCH($U$2,OFFSET(Nhaplieu!$N$8,R37,0):'Nhaplieu'!$N$1070,0)+R37))</f>
        <v/>
      </c>
    </row>
    <row r="39" spans="1:18" s="10" customFormat="1" ht="16.8" hidden="1">
      <c r="A39" s="76" t="str">
        <f ca="1">IF($R39="","",INDEX(Nhaplieu!$F$8:$F$1070,$R39))</f>
        <v/>
      </c>
      <c r="B39" s="435" t="str">
        <f ca="1">IF($R39="","",INDEX(Nhaplieu!$E$8:$E$1070,$R39))</f>
        <v/>
      </c>
      <c r="C39" s="571" t="str">
        <f ca="1">IF($R39="","",INDEX(Nhaplieu!$L$8:$L$1070,$R39))</f>
        <v/>
      </c>
      <c r="D39" s="78" t="str">
        <f ca="1">IF($R39="","",INDEX(Nhaplieu!$M$8:$M$1070,$R39))</f>
        <v/>
      </c>
      <c r="E39" s="78" t="str">
        <f ca="1">IF($R39="","",INDEX(Nhaplieu!$N$8:$N$1070,$R39))</f>
        <v/>
      </c>
      <c r="F39" s="716" t="str">
        <f ca="1">IF($R39="","",IF($E39=$H$9,INDEX(Nhaplieu!$J$8:$J$1070,$R39),""))</f>
        <v/>
      </c>
      <c r="G39" s="716" t="str">
        <f ca="1">IF($R39="","",IF($E39=$H$9,INDEX(Nhaplieu!$K$8:$K$1070,$R39),""))</f>
        <v/>
      </c>
      <c r="H39" s="77" t="str">
        <f ca="1">IF($R39="","",IF($E39=$H$9,INDEX(Nhaplieu!$O$8:$O$1070,$R39),""))</f>
        <v/>
      </c>
      <c r="I39" s="716" t="str">
        <f ca="1">IF($R39="","",IF($E39=$K$9,INDEX(Nhaplieu!$J$8:$J$1070,$R39),""))</f>
        <v/>
      </c>
      <c r="J39" s="716" t="str">
        <f ca="1">IF($R39="","",IF($E39=$K$9,INDEX(Nhaplieu!$K$8:$K$1070,$R39),""))</f>
        <v/>
      </c>
      <c r="K39" s="77" t="str">
        <f ca="1">IF($R39="","",IF($E39=$K$9,INDEX(Nhaplieu!$O$8:$O$1070,$R39),""))</f>
        <v/>
      </c>
      <c r="L39" s="716" t="str">
        <f ca="1">IF($R39="","",IF($E39=$N$9,INDEX(Nhaplieu!$J$8:$J$1070,$R39),""))</f>
        <v/>
      </c>
      <c r="M39" s="716" t="str">
        <f ca="1">IF($R39="","",IF($E39=$N$9,INDEX(Nhaplieu!$K$8:$K$1070,$R39),""))</f>
        <v/>
      </c>
      <c r="N39" s="77" t="str">
        <f ca="1">IF($R39="","",IF($E39=$N$9,INDEX(Nhaplieu!$O$8:$O$1070,$R39),""))</f>
        <v/>
      </c>
      <c r="O39" s="716" t="str">
        <f ca="1">IF($R39="","",IF($E39=$Q$9,INDEX(Nhaplieu!$J$8:$J$1070,$R39),""))</f>
        <v/>
      </c>
      <c r="P39" s="716" t="str">
        <f ca="1">IF($R39="","",IF($E39=$Q$9,INDEX(Nhaplieu!$K$8:$K$1070,$R39),""))</f>
        <v/>
      </c>
      <c r="Q39" s="77" t="str">
        <f ca="1">IF($R39="","",IF($E39=$Q$9,INDEX(Nhaplieu!$O$8:$O$1070,$R39),""))</f>
        <v/>
      </c>
      <c r="R39" s="462" t="str">
        <f ca="1">IF($R$10=3,IF(TYPE(MATCH($U$2,OFFSET(Nhaplieu!$Z$8,R38,0):'Nhaplieu'!$Z$1070,0)+R38)=16,"",MATCH($U$2,OFFSET(Nhaplieu!$Z$8,R38,0):'Nhaplieu'!$Z$1070,0)+R38),IF(TYPE(MATCH($U$2,OFFSET(Nhaplieu!$N$8,R38,0):'Nhaplieu'!$N$1070,0)+R38)=16,"",MATCH($U$2,OFFSET(Nhaplieu!$N$8,R38,0):'Nhaplieu'!$N$1070,0)+R38))</f>
        <v/>
      </c>
    </row>
    <row r="40" spans="1:18" s="10" customFormat="1" ht="13.8">
      <c r="A40" s="756"/>
      <c r="B40" s="757"/>
      <c r="C40" s="758" t="s">
        <v>406</v>
      </c>
      <c r="D40" s="759"/>
      <c r="E40" s="760"/>
      <c r="F40" s="761"/>
      <c r="G40" s="761"/>
      <c r="H40" s="761">
        <f t="shared" ref="H40:K40" ca="1" si="0">SUM(H11:H39)</f>
        <v>0</v>
      </c>
      <c r="I40" s="761">
        <f t="shared" ca="1" si="0"/>
        <v>0</v>
      </c>
      <c r="J40" s="761"/>
      <c r="K40" s="761">
        <f t="shared" ca="1" si="0"/>
        <v>0</v>
      </c>
      <c r="L40" s="761"/>
      <c r="M40" s="761"/>
      <c r="N40" s="761">
        <f t="shared" ref="N40" ca="1" si="1">SUM(N11:N39)</f>
        <v>0</v>
      </c>
      <c r="O40" s="761"/>
      <c r="P40" s="761"/>
      <c r="Q40" s="761">
        <f t="shared" ref="Q40" ca="1" si="2">SUM(Q11:Q39)</f>
        <v>0</v>
      </c>
      <c r="R40" s="762"/>
    </row>
    <row r="41" spans="1:18">
      <c r="C41" s="1600">
        <f>MENU!D17</f>
        <v>0</v>
      </c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</row>
    <row r="42" spans="1:18" ht="34.5" customHeight="1">
      <c r="B42" s="717"/>
      <c r="C42" s="35" t="s">
        <v>400</v>
      </c>
      <c r="F42" s="586"/>
      <c r="G42" s="586"/>
      <c r="H42" s="1599">
        <f ca="1">H40+K40</f>
        <v>0</v>
      </c>
      <c r="I42" s="1599"/>
      <c r="L42" s="586"/>
      <c r="M42" s="586"/>
      <c r="N42" s="586"/>
      <c r="O42" s="586"/>
      <c r="P42" s="1599" t="s">
        <v>851</v>
      </c>
      <c r="Q42" s="1599"/>
    </row>
    <row r="43" spans="1:18">
      <c r="C43" s="34"/>
      <c r="Q43" s="34"/>
    </row>
    <row r="44" spans="1:18">
      <c r="C44" s="34"/>
      <c r="H44" s="4">
        <v>316842208</v>
      </c>
      <c r="Q44" s="34"/>
    </row>
    <row r="45" spans="1:18">
      <c r="C45" s="34"/>
      <c r="P45" s="1519" t="str">
        <f>MENU!$D$6</f>
        <v>hocketoanthuchanh.com</v>
      </c>
      <c r="Q45" s="1519"/>
    </row>
    <row r="46" spans="1:18" s="3" customFormat="1">
      <c r="C46" s="383" t="str">
        <f>MENU!$D$8</f>
        <v>hocketoanthuchanh.com</v>
      </c>
      <c r="H46" s="3">
        <v>214642208</v>
      </c>
      <c r="K46" s="3">
        <v>102200000</v>
      </c>
      <c r="R46" s="70"/>
    </row>
  </sheetData>
  <autoFilter ref="C10:C42" xr:uid="{00000000-0009-0000-0000-000007000000}">
    <filterColumn colId="0">
      <customFilters>
        <customFilter operator="notEqual" val=" "/>
      </customFilters>
    </filterColumn>
  </autoFilter>
  <mergeCells count="13">
    <mergeCell ref="H42:I42"/>
    <mergeCell ref="C41:Q41"/>
    <mergeCell ref="P42:Q42"/>
    <mergeCell ref="P45:Q45"/>
    <mergeCell ref="H2:K3"/>
    <mergeCell ref="A8:B8"/>
    <mergeCell ref="C8:C9"/>
    <mergeCell ref="D8:E8"/>
    <mergeCell ref="R8:R9"/>
    <mergeCell ref="O9:P9"/>
    <mergeCell ref="F9:G9"/>
    <mergeCell ref="I9:J9"/>
    <mergeCell ref="L9:M9"/>
  </mergeCells>
  <dataValidations count="1">
    <dataValidation type="list" allowBlank="1" showInputMessage="1" showErrorMessage="1" sqref="T1" xr:uid="{00000000-0002-0000-0700-000000000000}">
      <formula1>HTTK</formula1>
    </dataValidation>
  </dataValidations>
  <pageMargins left="0.6" right="0.17" top="0.4" bottom="0.4" header="0.21" footer="0.18"/>
  <pageSetup paperSize="9" scale="90" fitToHeight="0" orientation="portrait" horizontalDpi="144" verticalDpi="144" r:id="rId1"/>
  <headerFooter alignWithMargins="0"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1000000}">
          <x14:formula1>
            <xm:f>In.CDPS!$C$96:$C$100</xm:f>
          </x14:formula1>
          <xm:sqref>U2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1:AF74"/>
  <sheetViews>
    <sheetView showGridLines="0" zoomScale="70" zoomScaleNormal="70" workbookViewId="0">
      <pane xSplit="3" ySplit="11" topLeftCell="D39" activePane="bottomRight" state="frozen"/>
      <selection pane="topRight" activeCell="D1" sqref="D1"/>
      <selection pane="bottomLeft" activeCell="A12" sqref="A12"/>
      <selection pane="bottomRight" activeCell="F31" sqref="F31"/>
    </sheetView>
  </sheetViews>
  <sheetFormatPr defaultColWidth="9" defaultRowHeight="13.2"/>
  <cols>
    <col min="1" max="1" width="4.5546875" style="231" customWidth="1"/>
    <col min="2" max="2" width="10.5546875" style="229" customWidth="1"/>
    <col min="3" max="3" width="28.109375" style="229" customWidth="1"/>
    <col min="4" max="4" width="6.109375" style="231" customWidth="1"/>
    <col min="5" max="5" width="9.6640625" style="230" customWidth="1"/>
    <col min="6" max="6" width="17" style="233" customWidth="1"/>
    <col min="7" max="7" width="9.33203125" style="232" customWidth="1"/>
    <col min="8" max="13" width="7.88671875" style="232" hidden="1" customWidth="1"/>
    <col min="14" max="14" width="12.21875" style="232" customWidth="1"/>
    <col min="15" max="18" width="7.88671875" style="232" hidden="1" customWidth="1"/>
    <col min="19" max="19" width="9.5546875" style="232" hidden="1" customWidth="1"/>
    <col min="20" max="20" width="14.6640625" style="233" customWidth="1"/>
    <col min="21" max="21" width="10.44140625" style="234" customWidth="1"/>
    <col min="22" max="22" width="19.109375" style="233" customWidth="1"/>
    <col min="23" max="23" width="11.44140625" style="229" customWidth="1"/>
    <col min="24" max="24" width="14.5546875" style="233" customWidth="1"/>
    <col min="25" max="25" width="10.109375" style="229" customWidth="1"/>
    <col min="26" max="26" width="13" style="229" customWidth="1"/>
    <col min="27" max="27" width="10.33203125" style="235" customWidth="1"/>
    <col min="28" max="28" width="12.109375" style="233" customWidth="1"/>
    <col min="29" max="29" width="7.44140625" style="236" customWidth="1"/>
    <col min="30" max="30" width="4.6640625" style="229" customWidth="1"/>
    <col min="31" max="31" width="15.33203125" style="233" customWidth="1"/>
    <col min="32" max="32" width="0.88671875" style="237" customWidth="1"/>
    <col min="33" max="244" width="9.109375" style="229"/>
    <col min="245" max="245" width="7.6640625" style="229" customWidth="1"/>
    <col min="246" max="246" width="16.33203125" style="229" customWidth="1"/>
    <col min="247" max="247" width="23.33203125" style="229" customWidth="1"/>
    <col min="248" max="248" width="7.33203125" style="229" customWidth="1"/>
    <col min="249" max="249" width="8.88671875" style="229" customWidth="1"/>
    <col min="250" max="250" width="18.5546875" style="229" customWidth="1"/>
    <col min="251" max="251" width="8" style="229" customWidth="1"/>
    <col min="252" max="252" width="18.44140625" style="229" customWidth="1"/>
    <col min="253" max="253" width="10" style="229" customWidth="1"/>
    <col min="254" max="254" width="17.88671875" style="229" customWidth="1"/>
    <col min="255" max="255" width="11" style="229" customWidth="1"/>
    <col min="256" max="256" width="18.88671875" style="229" customWidth="1"/>
    <col min="257" max="257" width="12.6640625" style="229" customWidth="1"/>
    <col min="258" max="258" width="16.88671875" style="229" customWidth="1"/>
    <col min="259" max="259" width="12.88671875" style="229" customWidth="1"/>
    <col min="260" max="260" width="15.6640625" style="229" customWidth="1"/>
    <col min="261" max="261" width="7.44140625" style="229" customWidth="1"/>
    <col min="262" max="500" width="9.109375" style="229"/>
    <col min="501" max="501" width="7.6640625" style="229" customWidth="1"/>
    <col min="502" max="502" width="16.33203125" style="229" customWidth="1"/>
    <col min="503" max="503" width="23.33203125" style="229" customWidth="1"/>
    <col min="504" max="504" width="7.33203125" style="229" customWidth="1"/>
    <col min="505" max="505" width="8.88671875" style="229" customWidth="1"/>
    <col min="506" max="506" width="18.5546875" style="229" customWidth="1"/>
    <col min="507" max="507" width="8" style="229" customWidth="1"/>
    <col min="508" max="508" width="18.44140625" style="229" customWidth="1"/>
    <col min="509" max="509" width="10" style="229" customWidth="1"/>
    <col min="510" max="510" width="17.88671875" style="229" customWidth="1"/>
    <col min="511" max="511" width="11" style="229" customWidth="1"/>
    <col min="512" max="512" width="18.88671875" style="229" customWidth="1"/>
    <col min="513" max="513" width="12.6640625" style="229" customWidth="1"/>
    <col min="514" max="514" width="16.88671875" style="229" customWidth="1"/>
    <col min="515" max="515" width="12.88671875" style="229" customWidth="1"/>
    <col min="516" max="516" width="15.6640625" style="229" customWidth="1"/>
    <col min="517" max="517" width="7.44140625" style="229" customWidth="1"/>
    <col min="518" max="756" width="9.109375" style="229"/>
    <col min="757" max="757" width="7.6640625" style="229" customWidth="1"/>
    <col min="758" max="758" width="16.33203125" style="229" customWidth="1"/>
    <col min="759" max="759" width="23.33203125" style="229" customWidth="1"/>
    <col min="760" max="760" width="7.33203125" style="229" customWidth="1"/>
    <col min="761" max="761" width="8.88671875" style="229" customWidth="1"/>
    <col min="762" max="762" width="18.5546875" style="229" customWidth="1"/>
    <col min="763" max="763" width="8" style="229" customWidth="1"/>
    <col min="764" max="764" width="18.44140625" style="229" customWidth="1"/>
    <col min="765" max="765" width="10" style="229" customWidth="1"/>
    <col min="766" max="766" width="17.88671875" style="229" customWidth="1"/>
    <col min="767" max="767" width="11" style="229" customWidth="1"/>
    <col min="768" max="768" width="18.88671875" style="229" customWidth="1"/>
    <col min="769" max="769" width="12.6640625" style="229" customWidth="1"/>
    <col min="770" max="770" width="16.88671875" style="229" customWidth="1"/>
    <col min="771" max="771" width="12.88671875" style="229" customWidth="1"/>
    <col min="772" max="772" width="15.6640625" style="229" customWidth="1"/>
    <col min="773" max="773" width="7.44140625" style="229" customWidth="1"/>
    <col min="774" max="1012" width="9.109375" style="229"/>
    <col min="1013" max="1013" width="7.6640625" style="229" customWidth="1"/>
    <col min="1014" max="1014" width="16.33203125" style="229" customWidth="1"/>
    <col min="1015" max="1015" width="23.33203125" style="229" customWidth="1"/>
    <col min="1016" max="1016" width="7.33203125" style="229" customWidth="1"/>
    <col min="1017" max="1017" width="8.88671875" style="229" customWidth="1"/>
    <col min="1018" max="1018" width="18.5546875" style="229" customWidth="1"/>
    <col min="1019" max="1019" width="8" style="229" customWidth="1"/>
    <col min="1020" max="1020" width="18.44140625" style="229" customWidth="1"/>
    <col min="1021" max="1021" width="10" style="229" customWidth="1"/>
    <col min="1022" max="1022" width="17.88671875" style="229" customWidth="1"/>
    <col min="1023" max="1023" width="11" style="229" customWidth="1"/>
    <col min="1024" max="1024" width="18.88671875" style="229" customWidth="1"/>
    <col min="1025" max="1025" width="12.6640625" style="229" customWidth="1"/>
    <col min="1026" max="1026" width="16.88671875" style="229" customWidth="1"/>
    <col min="1027" max="1027" width="12.88671875" style="229" customWidth="1"/>
    <col min="1028" max="1028" width="15.6640625" style="229" customWidth="1"/>
    <col min="1029" max="1029" width="7.44140625" style="229" customWidth="1"/>
    <col min="1030" max="1268" width="9.109375" style="229"/>
    <col min="1269" max="1269" width="7.6640625" style="229" customWidth="1"/>
    <col min="1270" max="1270" width="16.33203125" style="229" customWidth="1"/>
    <col min="1271" max="1271" width="23.33203125" style="229" customWidth="1"/>
    <col min="1272" max="1272" width="7.33203125" style="229" customWidth="1"/>
    <col min="1273" max="1273" width="8.88671875" style="229" customWidth="1"/>
    <col min="1274" max="1274" width="18.5546875" style="229" customWidth="1"/>
    <col min="1275" max="1275" width="8" style="229" customWidth="1"/>
    <col min="1276" max="1276" width="18.44140625" style="229" customWidth="1"/>
    <col min="1277" max="1277" width="10" style="229" customWidth="1"/>
    <col min="1278" max="1278" width="17.88671875" style="229" customWidth="1"/>
    <col min="1279" max="1279" width="11" style="229" customWidth="1"/>
    <col min="1280" max="1280" width="18.88671875" style="229" customWidth="1"/>
    <col min="1281" max="1281" width="12.6640625" style="229" customWidth="1"/>
    <col min="1282" max="1282" width="16.88671875" style="229" customWidth="1"/>
    <col min="1283" max="1283" width="12.88671875" style="229" customWidth="1"/>
    <col min="1284" max="1284" width="15.6640625" style="229" customWidth="1"/>
    <col min="1285" max="1285" width="7.44140625" style="229" customWidth="1"/>
    <col min="1286" max="1524" width="9.109375" style="229"/>
    <col min="1525" max="1525" width="7.6640625" style="229" customWidth="1"/>
    <col min="1526" max="1526" width="16.33203125" style="229" customWidth="1"/>
    <col min="1527" max="1527" width="23.33203125" style="229" customWidth="1"/>
    <col min="1528" max="1528" width="7.33203125" style="229" customWidth="1"/>
    <col min="1529" max="1529" width="8.88671875" style="229" customWidth="1"/>
    <col min="1530" max="1530" width="18.5546875" style="229" customWidth="1"/>
    <col min="1531" max="1531" width="8" style="229" customWidth="1"/>
    <col min="1532" max="1532" width="18.44140625" style="229" customWidth="1"/>
    <col min="1533" max="1533" width="10" style="229" customWidth="1"/>
    <col min="1534" max="1534" width="17.88671875" style="229" customWidth="1"/>
    <col min="1535" max="1535" width="11" style="229" customWidth="1"/>
    <col min="1536" max="1536" width="18.88671875" style="229" customWidth="1"/>
    <col min="1537" max="1537" width="12.6640625" style="229" customWidth="1"/>
    <col min="1538" max="1538" width="16.88671875" style="229" customWidth="1"/>
    <col min="1539" max="1539" width="12.88671875" style="229" customWidth="1"/>
    <col min="1540" max="1540" width="15.6640625" style="229" customWidth="1"/>
    <col min="1541" max="1541" width="7.44140625" style="229" customWidth="1"/>
    <col min="1542" max="1780" width="9.109375" style="229"/>
    <col min="1781" max="1781" width="7.6640625" style="229" customWidth="1"/>
    <col min="1782" max="1782" width="16.33203125" style="229" customWidth="1"/>
    <col min="1783" max="1783" width="23.33203125" style="229" customWidth="1"/>
    <col min="1784" max="1784" width="7.33203125" style="229" customWidth="1"/>
    <col min="1785" max="1785" width="8.88671875" style="229" customWidth="1"/>
    <col min="1786" max="1786" width="18.5546875" style="229" customWidth="1"/>
    <col min="1787" max="1787" width="8" style="229" customWidth="1"/>
    <col min="1788" max="1788" width="18.44140625" style="229" customWidth="1"/>
    <col min="1789" max="1789" width="10" style="229" customWidth="1"/>
    <col min="1790" max="1790" width="17.88671875" style="229" customWidth="1"/>
    <col min="1791" max="1791" width="11" style="229" customWidth="1"/>
    <col min="1792" max="1792" width="18.88671875" style="229" customWidth="1"/>
    <col min="1793" max="1793" width="12.6640625" style="229" customWidth="1"/>
    <col min="1794" max="1794" width="16.88671875" style="229" customWidth="1"/>
    <col min="1795" max="1795" width="12.88671875" style="229" customWidth="1"/>
    <col min="1796" max="1796" width="15.6640625" style="229" customWidth="1"/>
    <col min="1797" max="1797" width="7.44140625" style="229" customWidth="1"/>
    <col min="1798" max="2036" width="9.109375" style="229"/>
    <col min="2037" max="2037" width="7.6640625" style="229" customWidth="1"/>
    <col min="2038" max="2038" width="16.33203125" style="229" customWidth="1"/>
    <col min="2039" max="2039" width="23.33203125" style="229" customWidth="1"/>
    <col min="2040" max="2040" width="7.33203125" style="229" customWidth="1"/>
    <col min="2041" max="2041" width="8.88671875" style="229" customWidth="1"/>
    <col min="2042" max="2042" width="18.5546875" style="229" customWidth="1"/>
    <col min="2043" max="2043" width="8" style="229" customWidth="1"/>
    <col min="2044" max="2044" width="18.44140625" style="229" customWidth="1"/>
    <col min="2045" max="2045" width="10" style="229" customWidth="1"/>
    <col min="2046" max="2046" width="17.88671875" style="229" customWidth="1"/>
    <col min="2047" max="2047" width="11" style="229" customWidth="1"/>
    <col min="2048" max="2048" width="18.88671875" style="229" customWidth="1"/>
    <col min="2049" max="2049" width="12.6640625" style="229" customWidth="1"/>
    <col min="2050" max="2050" width="16.88671875" style="229" customWidth="1"/>
    <col min="2051" max="2051" width="12.88671875" style="229" customWidth="1"/>
    <col min="2052" max="2052" width="15.6640625" style="229" customWidth="1"/>
    <col min="2053" max="2053" width="7.44140625" style="229" customWidth="1"/>
    <col min="2054" max="2292" width="9.109375" style="229"/>
    <col min="2293" max="2293" width="7.6640625" style="229" customWidth="1"/>
    <col min="2294" max="2294" width="16.33203125" style="229" customWidth="1"/>
    <col min="2295" max="2295" width="23.33203125" style="229" customWidth="1"/>
    <col min="2296" max="2296" width="7.33203125" style="229" customWidth="1"/>
    <col min="2297" max="2297" width="8.88671875" style="229" customWidth="1"/>
    <col min="2298" max="2298" width="18.5546875" style="229" customWidth="1"/>
    <col min="2299" max="2299" width="8" style="229" customWidth="1"/>
    <col min="2300" max="2300" width="18.44140625" style="229" customWidth="1"/>
    <col min="2301" max="2301" width="10" style="229" customWidth="1"/>
    <col min="2302" max="2302" width="17.88671875" style="229" customWidth="1"/>
    <col min="2303" max="2303" width="11" style="229" customWidth="1"/>
    <col min="2304" max="2304" width="18.88671875" style="229" customWidth="1"/>
    <col min="2305" max="2305" width="12.6640625" style="229" customWidth="1"/>
    <col min="2306" max="2306" width="16.88671875" style="229" customWidth="1"/>
    <col min="2307" max="2307" width="12.88671875" style="229" customWidth="1"/>
    <col min="2308" max="2308" width="15.6640625" style="229" customWidth="1"/>
    <col min="2309" max="2309" width="7.44140625" style="229" customWidth="1"/>
    <col min="2310" max="2548" width="9.109375" style="229"/>
    <col min="2549" max="2549" width="7.6640625" style="229" customWidth="1"/>
    <col min="2550" max="2550" width="16.33203125" style="229" customWidth="1"/>
    <col min="2551" max="2551" width="23.33203125" style="229" customWidth="1"/>
    <col min="2552" max="2552" width="7.33203125" style="229" customWidth="1"/>
    <col min="2553" max="2553" width="8.88671875" style="229" customWidth="1"/>
    <col min="2554" max="2554" width="18.5546875" style="229" customWidth="1"/>
    <col min="2555" max="2555" width="8" style="229" customWidth="1"/>
    <col min="2556" max="2556" width="18.44140625" style="229" customWidth="1"/>
    <col min="2557" max="2557" width="10" style="229" customWidth="1"/>
    <col min="2558" max="2558" width="17.88671875" style="229" customWidth="1"/>
    <col min="2559" max="2559" width="11" style="229" customWidth="1"/>
    <col min="2560" max="2560" width="18.88671875" style="229" customWidth="1"/>
    <col min="2561" max="2561" width="12.6640625" style="229" customWidth="1"/>
    <col min="2562" max="2562" width="16.88671875" style="229" customWidth="1"/>
    <col min="2563" max="2563" width="12.88671875" style="229" customWidth="1"/>
    <col min="2564" max="2564" width="15.6640625" style="229" customWidth="1"/>
    <col min="2565" max="2565" width="7.44140625" style="229" customWidth="1"/>
    <col min="2566" max="2804" width="9.109375" style="229"/>
    <col min="2805" max="2805" width="7.6640625" style="229" customWidth="1"/>
    <col min="2806" max="2806" width="16.33203125" style="229" customWidth="1"/>
    <col min="2807" max="2807" width="23.33203125" style="229" customWidth="1"/>
    <col min="2808" max="2808" width="7.33203125" style="229" customWidth="1"/>
    <col min="2809" max="2809" width="8.88671875" style="229" customWidth="1"/>
    <col min="2810" max="2810" width="18.5546875" style="229" customWidth="1"/>
    <col min="2811" max="2811" width="8" style="229" customWidth="1"/>
    <col min="2812" max="2812" width="18.44140625" style="229" customWidth="1"/>
    <col min="2813" max="2813" width="10" style="229" customWidth="1"/>
    <col min="2814" max="2814" width="17.88671875" style="229" customWidth="1"/>
    <col min="2815" max="2815" width="11" style="229" customWidth="1"/>
    <col min="2816" max="2816" width="18.88671875" style="229" customWidth="1"/>
    <col min="2817" max="2817" width="12.6640625" style="229" customWidth="1"/>
    <col min="2818" max="2818" width="16.88671875" style="229" customWidth="1"/>
    <col min="2819" max="2819" width="12.88671875" style="229" customWidth="1"/>
    <col min="2820" max="2820" width="15.6640625" style="229" customWidth="1"/>
    <col min="2821" max="2821" width="7.44140625" style="229" customWidth="1"/>
    <col min="2822" max="3060" width="9.109375" style="229"/>
    <col min="3061" max="3061" width="7.6640625" style="229" customWidth="1"/>
    <col min="3062" max="3062" width="16.33203125" style="229" customWidth="1"/>
    <col min="3063" max="3063" width="23.33203125" style="229" customWidth="1"/>
    <col min="3064" max="3064" width="7.33203125" style="229" customWidth="1"/>
    <col min="3065" max="3065" width="8.88671875" style="229" customWidth="1"/>
    <col min="3066" max="3066" width="18.5546875" style="229" customWidth="1"/>
    <col min="3067" max="3067" width="8" style="229" customWidth="1"/>
    <col min="3068" max="3068" width="18.44140625" style="229" customWidth="1"/>
    <col min="3069" max="3069" width="10" style="229" customWidth="1"/>
    <col min="3070" max="3070" width="17.88671875" style="229" customWidth="1"/>
    <col min="3071" max="3071" width="11" style="229" customWidth="1"/>
    <col min="3072" max="3072" width="18.88671875" style="229" customWidth="1"/>
    <col min="3073" max="3073" width="12.6640625" style="229" customWidth="1"/>
    <col min="3074" max="3074" width="16.88671875" style="229" customWidth="1"/>
    <col min="3075" max="3075" width="12.88671875" style="229" customWidth="1"/>
    <col min="3076" max="3076" width="15.6640625" style="229" customWidth="1"/>
    <col min="3077" max="3077" width="7.44140625" style="229" customWidth="1"/>
    <col min="3078" max="3316" width="9.109375" style="229"/>
    <col min="3317" max="3317" width="7.6640625" style="229" customWidth="1"/>
    <col min="3318" max="3318" width="16.33203125" style="229" customWidth="1"/>
    <col min="3319" max="3319" width="23.33203125" style="229" customWidth="1"/>
    <col min="3320" max="3320" width="7.33203125" style="229" customWidth="1"/>
    <col min="3321" max="3321" width="8.88671875" style="229" customWidth="1"/>
    <col min="3322" max="3322" width="18.5546875" style="229" customWidth="1"/>
    <col min="3323" max="3323" width="8" style="229" customWidth="1"/>
    <col min="3324" max="3324" width="18.44140625" style="229" customWidth="1"/>
    <col min="3325" max="3325" width="10" style="229" customWidth="1"/>
    <col min="3326" max="3326" width="17.88671875" style="229" customWidth="1"/>
    <col min="3327" max="3327" width="11" style="229" customWidth="1"/>
    <col min="3328" max="3328" width="18.88671875" style="229" customWidth="1"/>
    <col min="3329" max="3329" width="12.6640625" style="229" customWidth="1"/>
    <col min="3330" max="3330" width="16.88671875" style="229" customWidth="1"/>
    <col min="3331" max="3331" width="12.88671875" style="229" customWidth="1"/>
    <col min="3332" max="3332" width="15.6640625" style="229" customWidth="1"/>
    <col min="3333" max="3333" width="7.44140625" style="229" customWidth="1"/>
    <col min="3334" max="3572" width="9.109375" style="229"/>
    <col min="3573" max="3573" width="7.6640625" style="229" customWidth="1"/>
    <col min="3574" max="3574" width="16.33203125" style="229" customWidth="1"/>
    <col min="3575" max="3575" width="23.33203125" style="229" customWidth="1"/>
    <col min="3576" max="3576" width="7.33203125" style="229" customWidth="1"/>
    <col min="3577" max="3577" width="8.88671875" style="229" customWidth="1"/>
    <col min="3578" max="3578" width="18.5546875" style="229" customWidth="1"/>
    <col min="3579" max="3579" width="8" style="229" customWidth="1"/>
    <col min="3580" max="3580" width="18.44140625" style="229" customWidth="1"/>
    <col min="3581" max="3581" width="10" style="229" customWidth="1"/>
    <col min="3582" max="3582" width="17.88671875" style="229" customWidth="1"/>
    <col min="3583" max="3583" width="11" style="229" customWidth="1"/>
    <col min="3584" max="3584" width="18.88671875" style="229" customWidth="1"/>
    <col min="3585" max="3585" width="12.6640625" style="229" customWidth="1"/>
    <col min="3586" max="3586" width="16.88671875" style="229" customWidth="1"/>
    <col min="3587" max="3587" width="12.88671875" style="229" customWidth="1"/>
    <col min="3588" max="3588" width="15.6640625" style="229" customWidth="1"/>
    <col min="3589" max="3589" width="7.44140625" style="229" customWidth="1"/>
    <col min="3590" max="3828" width="9.109375" style="229"/>
    <col min="3829" max="3829" width="7.6640625" style="229" customWidth="1"/>
    <col min="3830" max="3830" width="16.33203125" style="229" customWidth="1"/>
    <col min="3831" max="3831" width="23.33203125" style="229" customWidth="1"/>
    <col min="3832" max="3832" width="7.33203125" style="229" customWidth="1"/>
    <col min="3833" max="3833" width="8.88671875" style="229" customWidth="1"/>
    <col min="3834" max="3834" width="18.5546875" style="229" customWidth="1"/>
    <col min="3835" max="3835" width="8" style="229" customWidth="1"/>
    <col min="3836" max="3836" width="18.44140625" style="229" customWidth="1"/>
    <col min="3837" max="3837" width="10" style="229" customWidth="1"/>
    <col min="3838" max="3838" width="17.88671875" style="229" customWidth="1"/>
    <col min="3839" max="3839" width="11" style="229" customWidth="1"/>
    <col min="3840" max="3840" width="18.88671875" style="229" customWidth="1"/>
    <col min="3841" max="3841" width="12.6640625" style="229" customWidth="1"/>
    <col min="3842" max="3842" width="16.88671875" style="229" customWidth="1"/>
    <col min="3843" max="3843" width="12.88671875" style="229" customWidth="1"/>
    <col min="3844" max="3844" width="15.6640625" style="229" customWidth="1"/>
    <col min="3845" max="3845" width="7.44140625" style="229" customWidth="1"/>
    <col min="3846" max="4084" width="9.109375" style="229"/>
    <col min="4085" max="4085" width="7.6640625" style="229" customWidth="1"/>
    <col min="4086" max="4086" width="16.33203125" style="229" customWidth="1"/>
    <col min="4087" max="4087" width="23.33203125" style="229" customWidth="1"/>
    <col min="4088" max="4088" width="7.33203125" style="229" customWidth="1"/>
    <col min="4089" max="4089" width="8.88671875" style="229" customWidth="1"/>
    <col min="4090" max="4090" width="18.5546875" style="229" customWidth="1"/>
    <col min="4091" max="4091" width="8" style="229" customWidth="1"/>
    <col min="4092" max="4092" width="18.44140625" style="229" customWidth="1"/>
    <col min="4093" max="4093" width="10" style="229" customWidth="1"/>
    <col min="4094" max="4094" width="17.88671875" style="229" customWidth="1"/>
    <col min="4095" max="4095" width="11" style="229" customWidth="1"/>
    <col min="4096" max="4096" width="18.88671875" style="229" customWidth="1"/>
    <col min="4097" max="4097" width="12.6640625" style="229" customWidth="1"/>
    <col min="4098" max="4098" width="16.88671875" style="229" customWidth="1"/>
    <col min="4099" max="4099" width="12.88671875" style="229" customWidth="1"/>
    <col min="4100" max="4100" width="15.6640625" style="229" customWidth="1"/>
    <col min="4101" max="4101" width="7.44140625" style="229" customWidth="1"/>
    <col min="4102" max="4340" width="9.109375" style="229"/>
    <col min="4341" max="4341" width="7.6640625" style="229" customWidth="1"/>
    <col min="4342" max="4342" width="16.33203125" style="229" customWidth="1"/>
    <col min="4343" max="4343" width="23.33203125" style="229" customWidth="1"/>
    <col min="4344" max="4344" width="7.33203125" style="229" customWidth="1"/>
    <col min="4345" max="4345" width="8.88671875" style="229" customWidth="1"/>
    <col min="4346" max="4346" width="18.5546875" style="229" customWidth="1"/>
    <col min="4347" max="4347" width="8" style="229" customWidth="1"/>
    <col min="4348" max="4348" width="18.44140625" style="229" customWidth="1"/>
    <col min="4349" max="4349" width="10" style="229" customWidth="1"/>
    <col min="4350" max="4350" width="17.88671875" style="229" customWidth="1"/>
    <col min="4351" max="4351" width="11" style="229" customWidth="1"/>
    <col min="4352" max="4352" width="18.88671875" style="229" customWidth="1"/>
    <col min="4353" max="4353" width="12.6640625" style="229" customWidth="1"/>
    <col min="4354" max="4354" width="16.88671875" style="229" customWidth="1"/>
    <col min="4355" max="4355" width="12.88671875" style="229" customWidth="1"/>
    <col min="4356" max="4356" width="15.6640625" style="229" customWidth="1"/>
    <col min="4357" max="4357" width="7.44140625" style="229" customWidth="1"/>
    <col min="4358" max="4596" width="9.109375" style="229"/>
    <col min="4597" max="4597" width="7.6640625" style="229" customWidth="1"/>
    <col min="4598" max="4598" width="16.33203125" style="229" customWidth="1"/>
    <col min="4599" max="4599" width="23.33203125" style="229" customWidth="1"/>
    <col min="4600" max="4600" width="7.33203125" style="229" customWidth="1"/>
    <col min="4601" max="4601" width="8.88671875" style="229" customWidth="1"/>
    <col min="4602" max="4602" width="18.5546875" style="229" customWidth="1"/>
    <col min="4603" max="4603" width="8" style="229" customWidth="1"/>
    <col min="4604" max="4604" width="18.44140625" style="229" customWidth="1"/>
    <col min="4605" max="4605" width="10" style="229" customWidth="1"/>
    <col min="4606" max="4606" width="17.88671875" style="229" customWidth="1"/>
    <col min="4607" max="4607" width="11" style="229" customWidth="1"/>
    <col min="4608" max="4608" width="18.88671875" style="229" customWidth="1"/>
    <col min="4609" max="4609" width="12.6640625" style="229" customWidth="1"/>
    <col min="4610" max="4610" width="16.88671875" style="229" customWidth="1"/>
    <col min="4611" max="4611" width="12.88671875" style="229" customWidth="1"/>
    <col min="4612" max="4612" width="15.6640625" style="229" customWidth="1"/>
    <col min="4613" max="4613" width="7.44140625" style="229" customWidth="1"/>
    <col min="4614" max="4852" width="9.109375" style="229"/>
    <col min="4853" max="4853" width="7.6640625" style="229" customWidth="1"/>
    <col min="4854" max="4854" width="16.33203125" style="229" customWidth="1"/>
    <col min="4855" max="4855" width="23.33203125" style="229" customWidth="1"/>
    <col min="4856" max="4856" width="7.33203125" style="229" customWidth="1"/>
    <col min="4857" max="4857" width="8.88671875" style="229" customWidth="1"/>
    <col min="4858" max="4858" width="18.5546875" style="229" customWidth="1"/>
    <col min="4859" max="4859" width="8" style="229" customWidth="1"/>
    <col min="4860" max="4860" width="18.44140625" style="229" customWidth="1"/>
    <col min="4861" max="4861" width="10" style="229" customWidth="1"/>
    <col min="4862" max="4862" width="17.88671875" style="229" customWidth="1"/>
    <col min="4863" max="4863" width="11" style="229" customWidth="1"/>
    <col min="4864" max="4864" width="18.88671875" style="229" customWidth="1"/>
    <col min="4865" max="4865" width="12.6640625" style="229" customWidth="1"/>
    <col min="4866" max="4866" width="16.88671875" style="229" customWidth="1"/>
    <col min="4867" max="4867" width="12.88671875" style="229" customWidth="1"/>
    <col min="4868" max="4868" width="15.6640625" style="229" customWidth="1"/>
    <col min="4869" max="4869" width="7.44140625" style="229" customWidth="1"/>
    <col min="4870" max="5108" width="9.109375" style="229"/>
    <col min="5109" max="5109" width="7.6640625" style="229" customWidth="1"/>
    <col min="5110" max="5110" width="16.33203125" style="229" customWidth="1"/>
    <col min="5111" max="5111" width="23.33203125" style="229" customWidth="1"/>
    <col min="5112" max="5112" width="7.33203125" style="229" customWidth="1"/>
    <col min="5113" max="5113" width="8.88671875" style="229" customWidth="1"/>
    <col min="5114" max="5114" width="18.5546875" style="229" customWidth="1"/>
    <col min="5115" max="5115" width="8" style="229" customWidth="1"/>
    <col min="5116" max="5116" width="18.44140625" style="229" customWidth="1"/>
    <col min="5117" max="5117" width="10" style="229" customWidth="1"/>
    <col min="5118" max="5118" width="17.88671875" style="229" customWidth="1"/>
    <col min="5119" max="5119" width="11" style="229" customWidth="1"/>
    <col min="5120" max="5120" width="18.88671875" style="229" customWidth="1"/>
    <col min="5121" max="5121" width="12.6640625" style="229" customWidth="1"/>
    <col min="5122" max="5122" width="16.88671875" style="229" customWidth="1"/>
    <col min="5123" max="5123" width="12.88671875" style="229" customWidth="1"/>
    <col min="5124" max="5124" width="15.6640625" style="229" customWidth="1"/>
    <col min="5125" max="5125" width="7.44140625" style="229" customWidth="1"/>
    <col min="5126" max="5364" width="9.109375" style="229"/>
    <col min="5365" max="5365" width="7.6640625" style="229" customWidth="1"/>
    <col min="5366" max="5366" width="16.33203125" style="229" customWidth="1"/>
    <col min="5367" max="5367" width="23.33203125" style="229" customWidth="1"/>
    <col min="5368" max="5368" width="7.33203125" style="229" customWidth="1"/>
    <col min="5369" max="5369" width="8.88671875" style="229" customWidth="1"/>
    <col min="5370" max="5370" width="18.5546875" style="229" customWidth="1"/>
    <col min="5371" max="5371" width="8" style="229" customWidth="1"/>
    <col min="5372" max="5372" width="18.44140625" style="229" customWidth="1"/>
    <col min="5373" max="5373" width="10" style="229" customWidth="1"/>
    <col min="5374" max="5374" width="17.88671875" style="229" customWidth="1"/>
    <col min="5375" max="5375" width="11" style="229" customWidth="1"/>
    <col min="5376" max="5376" width="18.88671875" style="229" customWidth="1"/>
    <col min="5377" max="5377" width="12.6640625" style="229" customWidth="1"/>
    <col min="5378" max="5378" width="16.88671875" style="229" customWidth="1"/>
    <col min="5379" max="5379" width="12.88671875" style="229" customWidth="1"/>
    <col min="5380" max="5380" width="15.6640625" style="229" customWidth="1"/>
    <col min="5381" max="5381" width="7.44140625" style="229" customWidth="1"/>
    <col min="5382" max="5620" width="9.109375" style="229"/>
    <col min="5621" max="5621" width="7.6640625" style="229" customWidth="1"/>
    <col min="5622" max="5622" width="16.33203125" style="229" customWidth="1"/>
    <col min="5623" max="5623" width="23.33203125" style="229" customWidth="1"/>
    <col min="5624" max="5624" width="7.33203125" style="229" customWidth="1"/>
    <col min="5625" max="5625" width="8.88671875" style="229" customWidth="1"/>
    <col min="5626" max="5626" width="18.5546875" style="229" customWidth="1"/>
    <col min="5627" max="5627" width="8" style="229" customWidth="1"/>
    <col min="5628" max="5628" width="18.44140625" style="229" customWidth="1"/>
    <col min="5629" max="5629" width="10" style="229" customWidth="1"/>
    <col min="5630" max="5630" width="17.88671875" style="229" customWidth="1"/>
    <col min="5631" max="5631" width="11" style="229" customWidth="1"/>
    <col min="5632" max="5632" width="18.88671875" style="229" customWidth="1"/>
    <col min="5633" max="5633" width="12.6640625" style="229" customWidth="1"/>
    <col min="5634" max="5634" width="16.88671875" style="229" customWidth="1"/>
    <col min="5635" max="5635" width="12.88671875" style="229" customWidth="1"/>
    <col min="5636" max="5636" width="15.6640625" style="229" customWidth="1"/>
    <col min="5637" max="5637" width="7.44140625" style="229" customWidth="1"/>
    <col min="5638" max="5876" width="9.109375" style="229"/>
    <col min="5877" max="5877" width="7.6640625" style="229" customWidth="1"/>
    <col min="5878" max="5878" width="16.33203125" style="229" customWidth="1"/>
    <col min="5879" max="5879" width="23.33203125" style="229" customWidth="1"/>
    <col min="5880" max="5880" width="7.33203125" style="229" customWidth="1"/>
    <col min="5881" max="5881" width="8.88671875" style="229" customWidth="1"/>
    <col min="5882" max="5882" width="18.5546875" style="229" customWidth="1"/>
    <col min="5883" max="5883" width="8" style="229" customWidth="1"/>
    <col min="5884" max="5884" width="18.44140625" style="229" customWidth="1"/>
    <col min="5885" max="5885" width="10" style="229" customWidth="1"/>
    <col min="5886" max="5886" width="17.88671875" style="229" customWidth="1"/>
    <col min="5887" max="5887" width="11" style="229" customWidth="1"/>
    <col min="5888" max="5888" width="18.88671875" style="229" customWidth="1"/>
    <col min="5889" max="5889" width="12.6640625" style="229" customWidth="1"/>
    <col min="5890" max="5890" width="16.88671875" style="229" customWidth="1"/>
    <col min="5891" max="5891" width="12.88671875" style="229" customWidth="1"/>
    <col min="5892" max="5892" width="15.6640625" style="229" customWidth="1"/>
    <col min="5893" max="5893" width="7.44140625" style="229" customWidth="1"/>
    <col min="5894" max="6132" width="9.109375" style="229"/>
    <col min="6133" max="6133" width="7.6640625" style="229" customWidth="1"/>
    <col min="6134" max="6134" width="16.33203125" style="229" customWidth="1"/>
    <col min="6135" max="6135" width="23.33203125" style="229" customWidth="1"/>
    <col min="6136" max="6136" width="7.33203125" style="229" customWidth="1"/>
    <col min="6137" max="6137" width="8.88671875" style="229" customWidth="1"/>
    <col min="6138" max="6138" width="18.5546875" style="229" customWidth="1"/>
    <col min="6139" max="6139" width="8" style="229" customWidth="1"/>
    <col min="6140" max="6140" width="18.44140625" style="229" customWidth="1"/>
    <col min="6141" max="6141" width="10" style="229" customWidth="1"/>
    <col min="6142" max="6142" width="17.88671875" style="229" customWidth="1"/>
    <col min="6143" max="6143" width="11" style="229" customWidth="1"/>
    <col min="6144" max="6144" width="18.88671875" style="229" customWidth="1"/>
    <col min="6145" max="6145" width="12.6640625" style="229" customWidth="1"/>
    <col min="6146" max="6146" width="16.88671875" style="229" customWidth="1"/>
    <col min="6147" max="6147" width="12.88671875" style="229" customWidth="1"/>
    <col min="6148" max="6148" width="15.6640625" style="229" customWidth="1"/>
    <col min="6149" max="6149" width="7.44140625" style="229" customWidth="1"/>
    <col min="6150" max="6388" width="9.109375" style="229"/>
    <col min="6389" max="6389" width="7.6640625" style="229" customWidth="1"/>
    <col min="6390" max="6390" width="16.33203125" style="229" customWidth="1"/>
    <col min="6391" max="6391" width="23.33203125" style="229" customWidth="1"/>
    <col min="6392" max="6392" width="7.33203125" style="229" customWidth="1"/>
    <col min="6393" max="6393" width="8.88671875" style="229" customWidth="1"/>
    <col min="6394" max="6394" width="18.5546875" style="229" customWidth="1"/>
    <col min="6395" max="6395" width="8" style="229" customWidth="1"/>
    <col min="6396" max="6396" width="18.44140625" style="229" customWidth="1"/>
    <col min="6397" max="6397" width="10" style="229" customWidth="1"/>
    <col min="6398" max="6398" width="17.88671875" style="229" customWidth="1"/>
    <col min="6399" max="6399" width="11" style="229" customWidth="1"/>
    <col min="6400" max="6400" width="18.88671875" style="229" customWidth="1"/>
    <col min="6401" max="6401" width="12.6640625" style="229" customWidth="1"/>
    <col min="6402" max="6402" width="16.88671875" style="229" customWidth="1"/>
    <col min="6403" max="6403" width="12.88671875" style="229" customWidth="1"/>
    <col min="6404" max="6404" width="15.6640625" style="229" customWidth="1"/>
    <col min="6405" max="6405" width="7.44140625" style="229" customWidth="1"/>
    <col min="6406" max="6644" width="9.109375" style="229"/>
    <col min="6645" max="6645" width="7.6640625" style="229" customWidth="1"/>
    <col min="6646" max="6646" width="16.33203125" style="229" customWidth="1"/>
    <col min="6647" max="6647" width="23.33203125" style="229" customWidth="1"/>
    <col min="6648" max="6648" width="7.33203125" style="229" customWidth="1"/>
    <col min="6649" max="6649" width="8.88671875" style="229" customWidth="1"/>
    <col min="6650" max="6650" width="18.5546875" style="229" customWidth="1"/>
    <col min="6651" max="6651" width="8" style="229" customWidth="1"/>
    <col min="6652" max="6652" width="18.44140625" style="229" customWidth="1"/>
    <col min="6653" max="6653" width="10" style="229" customWidth="1"/>
    <col min="6654" max="6654" width="17.88671875" style="229" customWidth="1"/>
    <col min="6655" max="6655" width="11" style="229" customWidth="1"/>
    <col min="6656" max="6656" width="18.88671875" style="229" customWidth="1"/>
    <col min="6657" max="6657" width="12.6640625" style="229" customWidth="1"/>
    <col min="6658" max="6658" width="16.88671875" style="229" customWidth="1"/>
    <col min="6659" max="6659" width="12.88671875" style="229" customWidth="1"/>
    <col min="6660" max="6660" width="15.6640625" style="229" customWidth="1"/>
    <col min="6661" max="6661" width="7.44140625" style="229" customWidth="1"/>
    <col min="6662" max="6900" width="9.109375" style="229"/>
    <col min="6901" max="6901" width="7.6640625" style="229" customWidth="1"/>
    <col min="6902" max="6902" width="16.33203125" style="229" customWidth="1"/>
    <col min="6903" max="6903" width="23.33203125" style="229" customWidth="1"/>
    <col min="6904" max="6904" width="7.33203125" style="229" customWidth="1"/>
    <col min="6905" max="6905" width="8.88671875" style="229" customWidth="1"/>
    <col min="6906" max="6906" width="18.5546875" style="229" customWidth="1"/>
    <col min="6907" max="6907" width="8" style="229" customWidth="1"/>
    <col min="6908" max="6908" width="18.44140625" style="229" customWidth="1"/>
    <col min="6909" max="6909" width="10" style="229" customWidth="1"/>
    <col min="6910" max="6910" width="17.88671875" style="229" customWidth="1"/>
    <col min="6911" max="6911" width="11" style="229" customWidth="1"/>
    <col min="6912" max="6912" width="18.88671875" style="229" customWidth="1"/>
    <col min="6913" max="6913" width="12.6640625" style="229" customWidth="1"/>
    <col min="6914" max="6914" width="16.88671875" style="229" customWidth="1"/>
    <col min="6915" max="6915" width="12.88671875" style="229" customWidth="1"/>
    <col min="6916" max="6916" width="15.6640625" style="229" customWidth="1"/>
    <col min="6917" max="6917" width="7.44140625" style="229" customWidth="1"/>
    <col min="6918" max="7156" width="9.109375" style="229"/>
    <col min="7157" max="7157" width="7.6640625" style="229" customWidth="1"/>
    <col min="7158" max="7158" width="16.33203125" style="229" customWidth="1"/>
    <col min="7159" max="7159" width="23.33203125" style="229" customWidth="1"/>
    <col min="7160" max="7160" width="7.33203125" style="229" customWidth="1"/>
    <col min="7161" max="7161" width="8.88671875" style="229" customWidth="1"/>
    <col min="7162" max="7162" width="18.5546875" style="229" customWidth="1"/>
    <col min="7163" max="7163" width="8" style="229" customWidth="1"/>
    <col min="7164" max="7164" width="18.44140625" style="229" customWidth="1"/>
    <col min="7165" max="7165" width="10" style="229" customWidth="1"/>
    <col min="7166" max="7166" width="17.88671875" style="229" customWidth="1"/>
    <col min="7167" max="7167" width="11" style="229" customWidth="1"/>
    <col min="7168" max="7168" width="18.88671875" style="229" customWidth="1"/>
    <col min="7169" max="7169" width="12.6640625" style="229" customWidth="1"/>
    <col min="7170" max="7170" width="16.88671875" style="229" customWidth="1"/>
    <col min="7171" max="7171" width="12.88671875" style="229" customWidth="1"/>
    <col min="7172" max="7172" width="15.6640625" style="229" customWidth="1"/>
    <col min="7173" max="7173" width="7.44140625" style="229" customWidth="1"/>
    <col min="7174" max="7412" width="9.109375" style="229"/>
    <col min="7413" max="7413" width="7.6640625" style="229" customWidth="1"/>
    <col min="7414" max="7414" width="16.33203125" style="229" customWidth="1"/>
    <col min="7415" max="7415" width="23.33203125" style="229" customWidth="1"/>
    <col min="7416" max="7416" width="7.33203125" style="229" customWidth="1"/>
    <col min="7417" max="7417" width="8.88671875" style="229" customWidth="1"/>
    <col min="7418" max="7418" width="18.5546875" style="229" customWidth="1"/>
    <col min="7419" max="7419" width="8" style="229" customWidth="1"/>
    <col min="7420" max="7420" width="18.44140625" style="229" customWidth="1"/>
    <col min="7421" max="7421" width="10" style="229" customWidth="1"/>
    <col min="7422" max="7422" width="17.88671875" style="229" customWidth="1"/>
    <col min="7423" max="7423" width="11" style="229" customWidth="1"/>
    <col min="7424" max="7424" width="18.88671875" style="229" customWidth="1"/>
    <col min="7425" max="7425" width="12.6640625" style="229" customWidth="1"/>
    <col min="7426" max="7426" width="16.88671875" style="229" customWidth="1"/>
    <col min="7427" max="7427" width="12.88671875" style="229" customWidth="1"/>
    <col min="7428" max="7428" width="15.6640625" style="229" customWidth="1"/>
    <col min="7429" max="7429" width="7.44140625" style="229" customWidth="1"/>
    <col min="7430" max="7668" width="9.109375" style="229"/>
    <col min="7669" max="7669" width="7.6640625" style="229" customWidth="1"/>
    <col min="7670" max="7670" width="16.33203125" style="229" customWidth="1"/>
    <col min="7671" max="7671" width="23.33203125" style="229" customWidth="1"/>
    <col min="7672" max="7672" width="7.33203125" style="229" customWidth="1"/>
    <col min="7673" max="7673" width="8.88671875" style="229" customWidth="1"/>
    <col min="7674" max="7674" width="18.5546875" style="229" customWidth="1"/>
    <col min="7675" max="7675" width="8" style="229" customWidth="1"/>
    <col min="7676" max="7676" width="18.44140625" style="229" customWidth="1"/>
    <col min="7677" max="7677" width="10" style="229" customWidth="1"/>
    <col min="7678" max="7678" width="17.88671875" style="229" customWidth="1"/>
    <col min="7679" max="7679" width="11" style="229" customWidth="1"/>
    <col min="7680" max="7680" width="18.88671875" style="229" customWidth="1"/>
    <col min="7681" max="7681" width="12.6640625" style="229" customWidth="1"/>
    <col min="7682" max="7682" width="16.88671875" style="229" customWidth="1"/>
    <col min="7683" max="7683" width="12.88671875" style="229" customWidth="1"/>
    <col min="7684" max="7684" width="15.6640625" style="229" customWidth="1"/>
    <col min="7685" max="7685" width="7.44140625" style="229" customWidth="1"/>
    <col min="7686" max="7924" width="9.109375" style="229"/>
    <col min="7925" max="7925" width="7.6640625" style="229" customWidth="1"/>
    <col min="7926" max="7926" width="16.33203125" style="229" customWidth="1"/>
    <col min="7927" max="7927" width="23.33203125" style="229" customWidth="1"/>
    <col min="7928" max="7928" width="7.33203125" style="229" customWidth="1"/>
    <col min="7929" max="7929" width="8.88671875" style="229" customWidth="1"/>
    <col min="7930" max="7930" width="18.5546875" style="229" customWidth="1"/>
    <col min="7931" max="7931" width="8" style="229" customWidth="1"/>
    <col min="7932" max="7932" width="18.44140625" style="229" customWidth="1"/>
    <col min="7933" max="7933" width="10" style="229" customWidth="1"/>
    <col min="7934" max="7934" width="17.88671875" style="229" customWidth="1"/>
    <col min="7935" max="7935" width="11" style="229" customWidth="1"/>
    <col min="7936" max="7936" width="18.88671875" style="229" customWidth="1"/>
    <col min="7937" max="7937" width="12.6640625" style="229" customWidth="1"/>
    <col min="7938" max="7938" width="16.88671875" style="229" customWidth="1"/>
    <col min="7939" max="7939" width="12.88671875" style="229" customWidth="1"/>
    <col min="7940" max="7940" width="15.6640625" style="229" customWidth="1"/>
    <col min="7941" max="7941" width="7.44140625" style="229" customWidth="1"/>
    <col min="7942" max="8180" width="9.109375" style="229"/>
    <col min="8181" max="8181" width="7.6640625" style="229" customWidth="1"/>
    <col min="8182" max="8182" width="16.33203125" style="229" customWidth="1"/>
    <col min="8183" max="8183" width="23.33203125" style="229" customWidth="1"/>
    <col min="8184" max="8184" width="7.33203125" style="229" customWidth="1"/>
    <col min="8185" max="8185" width="8.88671875" style="229" customWidth="1"/>
    <col min="8186" max="8186" width="18.5546875" style="229" customWidth="1"/>
    <col min="8187" max="8187" width="8" style="229" customWidth="1"/>
    <col min="8188" max="8188" width="18.44140625" style="229" customWidth="1"/>
    <col min="8189" max="8189" width="10" style="229" customWidth="1"/>
    <col min="8190" max="8190" width="17.88671875" style="229" customWidth="1"/>
    <col min="8191" max="8191" width="11" style="229" customWidth="1"/>
    <col min="8192" max="8192" width="18.88671875" style="229" customWidth="1"/>
    <col min="8193" max="8193" width="12.6640625" style="229" customWidth="1"/>
    <col min="8194" max="8194" width="16.88671875" style="229" customWidth="1"/>
    <col min="8195" max="8195" width="12.88671875" style="229" customWidth="1"/>
    <col min="8196" max="8196" width="15.6640625" style="229" customWidth="1"/>
    <col min="8197" max="8197" width="7.44140625" style="229" customWidth="1"/>
    <col min="8198" max="8436" width="9.109375" style="229"/>
    <col min="8437" max="8437" width="7.6640625" style="229" customWidth="1"/>
    <col min="8438" max="8438" width="16.33203125" style="229" customWidth="1"/>
    <col min="8439" max="8439" width="23.33203125" style="229" customWidth="1"/>
    <col min="8440" max="8440" width="7.33203125" style="229" customWidth="1"/>
    <col min="8441" max="8441" width="8.88671875" style="229" customWidth="1"/>
    <col min="8442" max="8442" width="18.5546875" style="229" customWidth="1"/>
    <col min="8443" max="8443" width="8" style="229" customWidth="1"/>
    <col min="8444" max="8444" width="18.44140625" style="229" customWidth="1"/>
    <col min="8445" max="8445" width="10" style="229" customWidth="1"/>
    <col min="8446" max="8446" width="17.88671875" style="229" customWidth="1"/>
    <col min="8447" max="8447" width="11" style="229" customWidth="1"/>
    <col min="8448" max="8448" width="18.88671875" style="229" customWidth="1"/>
    <col min="8449" max="8449" width="12.6640625" style="229" customWidth="1"/>
    <col min="8450" max="8450" width="16.88671875" style="229" customWidth="1"/>
    <col min="8451" max="8451" width="12.88671875" style="229" customWidth="1"/>
    <col min="8452" max="8452" width="15.6640625" style="229" customWidth="1"/>
    <col min="8453" max="8453" width="7.44140625" style="229" customWidth="1"/>
    <col min="8454" max="8692" width="9.109375" style="229"/>
    <col min="8693" max="8693" width="7.6640625" style="229" customWidth="1"/>
    <col min="8694" max="8694" width="16.33203125" style="229" customWidth="1"/>
    <col min="8695" max="8695" width="23.33203125" style="229" customWidth="1"/>
    <col min="8696" max="8696" width="7.33203125" style="229" customWidth="1"/>
    <col min="8697" max="8697" width="8.88671875" style="229" customWidth="1"/>
    <col min="8698" max="8698" width="18.5546875" style="229" customWidth="1"/>
    <col min="8699" max="8699" width="8" style="229" customWidth="1"/>
    <col min="8700" max="8700" width="18.44140625" style="229" customWidth="1"/>
    <col min="8701" max="8701" width="10" style="229" customWidth="1"/>
    <col min="8702" max="8702" width="17.88671875" style="229" customWidth="1"/>
    <col min="8703" max="8703" width="11" style="229" customWidth="1"/>
    <col min="8704" max="8704" width="18.88671875" style="229" customWidth="1"/>
    <col min="8705" max="8705" width="12.6640625" style="229" customWidth="1"/>
    <col min="8706" max="8706" width="16.88671875" style="229" customWidth="1"/>
    <col min="8707" max="8707" width="12.88671875" style="229" customWidth="1"/>
    <col min="8708" max="8708" width="15.6640625" style="229" customWidth="1"/>
    <col min="8709" max="8709" width="7.44140625" style="229" customWidth="1"/>
    <col min="8710" max="8948" width="9.109375" style="229"/>
    <col min="8949" max="8949" width="7.6640625" style="229" customWidth="1"/>
    <col min="8950" max="8950" width="16.33203125" style="229" customWidth="1"/>
    <col min="8951" max="8951" width="23.33203125" style="229" customWidth="1"/>
    <col min="8952" max="8952" width="7.33203125" style="229" customWidth="1"/>
    <col min="8953" max="8953" width="8.88671875" style="229" customWidth="1"/>
    <col min="8954" max="8954" width="18.5546875" style="229" customWidth="1"/>
    <col min="8955" max="8955" width="8" style="229" customWidth="1"/>
    <col min="8956" max="8956" width="18.44140625" style="229" customWidth="1"/>
    <col min="8957" max="8957" width="10" style="229" customWidth="1"/>
    <col min="8958" max="8958" width="17.88671875" style="229" customWidth="1"/>
    <col min="8959" max="8959" width="11" style="229" customWidth="1"/>
    <col min="8960" max="8960" width="18.88671875" style="229" customWidth="1"/>
    <col min="8961" max="8961" width="12.6640625" style="229" customWidth="1"/>
    <col min="8962" max="8962" width="16.88671875" style="229" customWidth="1"/>
    <col min="8963" max="8963" width="12.88671875" style="229" customWidth="1"/>
    <col min="8964" max="8964" width="15.6640625" style="229" customWidth="1"/>
    <col min="8965" max="8965" width="7.44140625" style="229" customWidth="1"/>
    <col min="8966" max="9204" width="9.109375" style="229"/>
    <col min="9205" max="9205" width="7.6640625" style="229" customWidth="1"/>
    <col min="9206" max="9206" width="16.33203125" style="229" customWidth="1"/>
    <col min="9207" max="9207" width="23.33203125" style="229" customWidth="1"/>
    <col min="9208" max="9208" width="7.33203125" style="229" customWidth="1"/>
    <col min="9209" max="9209" width="8.88671875" style="229" customWidth="1"/>
    <col min="9210" max="9210" width="18.5546875" style="229" customWidth="1"/>
    <col min="9211" max="9211" width="8" style="229" customWidth="1"/>
    <col min="9212" max="9212" width="18.44140625" style="229" customWidth="1"/>
    <col min="9213" max="9213" width="10" style="229" customWidth="1"/>
    <col min="9214" max="9214" width="17.88671875" style="229" customWidth="1"/>
    <col min="9215" max="9215" width="11" style="229" customWidth="1"/>
    <col min="9216" max="9216" width="18.88671875" style="229" customWidth="1"/>
    <col min="9217" max="9217" width="12.6640625" style="229" customWidth="1"/>
    <col min="9218" max="9218" width="16.88671875" style="229" customWidth="1"/>
    <col min="9219" max="9219" width="12.88671875" style="229" customWidth="1"/>
    <col min="9220" max="9220" width="15.6640625" style="229" customWidth="1"/>
    <col min="9221" max="9221" width="7.44140625" style="229" customWidth="1"/>
    <col min="9222" max="9460" width="9.109375" style="229"/>
    <col min="9461" max="9461" width="7.6640625" style="229" customWidth="1"/>
    <col min="9462" max="9462" width="16.33203125" style="229" customWidth="1"/>
    <col min="9463" max="9463" width="23.33203125" style="229" customWidth="1"/>
    <col min="9464" max="9464" width="7.33203125" style="229" customWidth="1"/>
    <col min="9465" max="9465" width="8.88671875" style="229" customWidth="1"/>
    <col min="9466" max="9466" width="18.5546875" style="229" customWidth="1"/>
    <col min="9467" max="9467" width="8" style="229" customWidth="1"/>
    <col min="9468" max="9468" width="18.44140625" style="229" customWidth="1"/>
    <col min="9469" max="9469" width="10" style="229" customWidth="1"/>
    <col min="9470" max="9470" width="17.88671875" style="229" customWidth="1"/>
    <col min="9471" max="9471" width="11" style="229" customWidth="1"/>
    <col min="9472" max="9472" width="18.88671875" style="229" customWidth="1"/>
    <col min="9473" max="9473" width="12.6640625" style="229" customWidth="1"/>
    <col min="9474" max="9474" width="16.88671875" style="229" customWidth="1"/>
    <col min="9475" max="9475" width="12.88671875" style="229" customWidth="1"/>
    <col min="9476" max="9476" width="15.6640625" style="229" customWidth="1"/>
    <col min="9477" max="9477" width="7.44140625" style="229" customWidth="1"/>
    <col min="9478" max="9716" width="9.109375" style="229"/>
    <col min="9717" max="9717" width="7.6640625" style="229" customWidth="1"/>
    <col min="9718" max="9718" width="16.33203125" style="229" customWidth="1"/>
    <col min="9719" max="9719" width="23.33203125" style="229" customWidth="1"/>
    <col min="9720" max="9720" width="7.33203125" style="229" customWidth="1"/>
    <col min="9721" max="9721" width="8.88671875" style="229" customWidth="1"/>
    <col min="9722" max="9722" width="18.5546875" style="229" customWidth="1"/>
    <col min="9723" max="9723" width="8" style="229" customWidth="1"/>
    <col min="9724" max="9724" width="18.44140625" style="229" customWidth="1"/>
    <col min="9725" max="9725" width="10" style="229" customWidth="1"/>
    <col min="9726" max="9726" width="17.88671875" style="229" customWidth="1"/>
    <col min="9727" max="9727" width="11" style="229" customWidth="1"/>
    <col min="9728" max="9728" width="18.88671875" style="229" customWidth="1"/>
    <col min="9729" max="9729" width="12.6640625" style="229" customWidth="1"/>
    <col min="9730" max="9730" width="16.88671875" style="229" customWidth="1"/>
    <col min="9731" max="9731" width="12.88671875" style="229" customWidth="1"/>
    <col min="9732" max="9732" width="15.6640625" style="229" customWidth="1"/>
    <col min="9733" max="9733" width="7.44140625" style="229" customWidth="1"/>
    <col min="9734" max="9972" width="9.109375" style="229"/>
    <col min="9973" max="9973" width="7.6640625" style="229" customWidth="1"/>
    <col min="9974" max="9974" width="16.33203125" style="229" customWidth="1"/>
    <col min="9975" max="9975" width="23.33203125" style="229" customWidth="1"/>
    <col min="9976" max="9976" width="7.33203125" style="229" customWidth="1"/>
    <col min="9977" max="9977" width="8.88671875" style="229" customWidth="1"/>
    <col min="9978" max="9978" width="18.5546875" style="229" customWidth="1"/>
    <col min="9979" max="9979" width="8" style="229" customWidth="1"/>
    <col min="9980" max="9980" width="18.44140625" style="229" customWidth="1"/>
    <col min="9981" max="9981" width="10" style="229" customWidth="1"/>
    <col min="9982" max="9982" width="17.88671875" style="229" customWidth="1"/>
    <col min="9983" max="9983" width="11" style="229" customWidth="1"/>
    <col min="9984" max="9984" width="18.88671875" style="229" customWidth="1"/>
    <col min="9985" max="9985" width="12.6640625" style="229" customWidth="1"/>
    <col min="9986" max="9986" width="16.88671875" style="229" customWidth="1"/>
    <col min="9987" max="9987" width="12.88671875" style="229" customWidth="1"/>
    <col min="9988" max="9988" width="15.6640625" style="229" customWidth="1"/>
    <col min="9989" max="9989" width="7.44140625" style="229" customWidth="1"/>
    <col min="9990" max="10228" width="9.109375" style="229"/>
    <col min="10229" max="10229" width="7.6640625" style="229" customWidth="1"/>
    <col min="10230" max="10230" width="16.33203125" style="229" customWidth="1"/>
    <col min="10231" max="10231" width="23.33203125" style="229" customWidth="1"/>
    <col min="10232" max="10232" width="7.33203125" style="229" customWidth="1"/>
    <col min="10233" max="10233" width="8.88671875" style="229" customWidth="1"/>
    <col min="10234" max="10234" width="18.5546875" style="229" customWidth="1"/>
    <col min="10235" max="10235" width="8" style="229" customWidth="1"/>
    <col min="10236" max="10236" width="18.44140625" style="229" customWidth="1"/>
    <col min="10237" max="10237" width="10" style="229" customWidth="1"/>
    <col min="10238" max="10238" width="17.88671875" style="229" customWidth="1"/>
    <col min="10239" max="10239" width="11" style="229" customWidth="1"/>
    <col min="10240" max="10240" width="18.88671875" style="229" customWidth="1"/>
    <col min="10241" max="10241" width="12.6640625" style="229" customWidth="1"/>
    <col min="10242" max="10242" width="16.88671875" style="229" customWidth="1"/>
    <col min="10243" max="10243" width="12.88671875" style="229" customWidth="1"/>
    <col min="10244" max="10244" width="15.6640625" style="229" customWidth="1"/>
    <col min="10245" max="10245" width="7.44140625" style="229" customWidth="1"/>
    <col min="10246" max="10484" width="9.109375" style="229"/>
    <col min="10485" max="10485" width="7.6640625" style="229" customWidth="1"/>
    <col min="10486" max="10486" width="16.33203125" style="229" customWidth="1"/>
    <col min="10487" max="10487" width="23.33203125" style="229" customWidth="1"/>
    <col min="10488" max="10488" width="7.33203125" style="229" customWidth="1"/>
    <col min="10489" max="10489" width="8.88671875" style="229" customWidth="1"/>
    <col min="10490" max="10490" width="18.5546875" style="229" customWidth="1"/>
    <col min="10491" max="10491" width="8" style="229" customWidth="1"/>
    <col min="10492" max="10492" width="18.44140625" style="229" customWidth="1"/>
    <col min="10493" max="10493" width="10" style="229" customWidth="1"/>
    <col min="10494" max="10494" width="17.88671875" style="229" customWidth="1"/>
    <col min="10495" max="10495" width="11" style="229" customWidth="1"/>
    <col min="10496" max="10496" width="18.88671875" style="229" customWidth="1"/>
    <col min="10497" max="10497" width="12.6640625" style="229" customWidth="1"/>
    <col min="10498" max="10498" width="16.88671875" style="229" customWidth="1"/>
    <col min="10499" max="10499" width="12.88671875" style="229" customWidth="1"/>
    <col min="10500" max="10500" width="15.6640625" style="229" customWidth="1"/>
    <col min="10501" max="10501" width="7.44140625" style="229" customWidth="1"/>
    <col min="10502" max="10740" width="9.109375" style="229"/>
    <col min="10741" max="10741" width="7.6640625" style="229" customWidth="1"/>
    <col min="10742" max="10742" width="16.33203125" style="229" customWidth="1"/>
    <col min="10743" max="10743" width="23.33203125" style="229" customWidth="1"/>
    <col min="10744" max="10744" width="7.33203125" style="229" customWidth="1"/>
    <col min="10745" max="10745" width="8.88671875" style="229" customWidth="1"/>
    <col min="10746" max="10746" width="18.5546875" style="229" customWidth="1"/>
    <col min="10747" max="10747" width="8" style="229" customWidth="1"/>
    <col min="10748" max="10748" width="18.44140625" style="229" customWidth="1"/>
    <col min="10749" max="10749" width="10" style="229" customWidth="1"/>
    <col min="10750" max="10750" width="17.88671875" style="229" customWidth="1"/>
    <col min="10751" max="10751" width="11" style="229" customWidth="1"/>
    <col min="10752" max="10752" width="18.88671875" style="229" customWidth="1"/>
    <col min="10753" max="10753" width="12.6640625" style="229" customWidth="1"/>
    <col min="10754" max="10754" width="16.88671875" style="229" customWidth="1"/>
    <col min="10755" max="10755" width="12.88671875" style="229" customWidth="1"/>
    <col min="10756" max="10756" width="15.6640625" style="229" customWidth="1"/>
    <col min="10757" max="10757" width="7.44140625" style="229" customWidth="1"/>
    <col min="10758" max="10996" width="9.109375" style="229"/>
    <col min="10997" max="10997" width="7.6640625" style="229" customWidth="1"/>
    <col min="10998" max="10998" width="16.33203125" style="229" customWidth="1"/>
    <col min="10999" max="10999" width="23.33203125" style="229" customWidth="1"/>
    <col min="11000" max="11000" width="7.33203125" style="229" customWidth="1"/>
    <col min="11001" max="11001" width="8.88671875" style="229" customWidth="1"/>
    <col min="11002" max="11002" width="18.5546875" style="229" customWidth="1"/>
    <col min="11003" max="11003" width="8" style="229" customWidth="1"/>
    <col min="11004" max="11004" width="18.44140625" style="229" customWidth="1"/>
    <col min="11005" max="11005" width="10" style="229" customWidth="1"/>
    <col min="11006" max="11006" width="17.88671875" style="229" customWidth="1"/>
    <col min="11007" max="11007" width="11" style="229" customWidth="1"/>
    <col min="11008" max="11008" width="18.88671875" style="229" customWidth="1"/>
    <col min="11009" max="11009" width="12.6640625" style="229" customWidth="1"/>
    <col min="11010" max="11010" width="16.88671875" style="229" customWidth="1"/>
    <col min="11011" max="11011" width="12.88671875" style="229" customWidth="1"/>
    <col min="11012" max="11012" width="15.6640625" style="229" customWidth="1"/>
    <col min="11013" max="11013" width="7.44140625" style="229" customWidth="1"/>
    <col min="11014" max="11252" width="9.109375" style="229"/>
    <col min="11253" max="11253" width="7.6640625" style="229" customWidth="1"/>
    <col min="11254" max="11254" width="16.33203125" style="229" customWidth="1"/>
    <col min="11255" max="11255" width="23.33203125" style="229" customWidth="1"/>
    <col min="11256" max="11256" width="7.33203125" style="229" customWidth="1"/>
    <col min="11257" max="11257" width="8.88671875" style="229" customWidth="1"/>
    <col min="11258" max="11258" width="18.5546875" style="229" customWidth="1"/>
    <col min="11259" max="11259" width="8" style="229" customWidth="1"/>
    <col min="11260" max="11260" width="18.44140625" style="229" customWidth="1"/>
    <col min="11261" max="11261" width="10" style="229" customWidth="1"/>
    <col min="11262" max="11262" width="17.88671875" style="229" customWidth="1"/>
    <col min="11263" max="11263" width="11" style="229" customWidth="1"/>
    <col min="11264" max="11264" width="18.88671875" style="229" customWidth="1"/>
    <col min="11265" max="11265" width="12.6640625" style="229" customWidth="1"/>
    <col min="11266" max="11266" width="16.88671875" style="229" customWidth="1"/>
    <col min="11267" max="11267" width="12.88671875" style="229" customWidth="1"/>
    <col min="11268" max="11268" width="15.6640625" style="229" customWidth="1"/>
    <col min="11269" max="11269" width="7.44140625" style="229" customWidth="1"/>
    <col min="11270" max="11508" width="9.109375" style="229"/>
    <col min="11509" max="11509" width="7.6640625" style="229" customWidth="1"/>
    <col min="11510" max="11510" width="16.33203125" style="229" customWidth="1"/>
    <col min="11511" max="11511" width="23.33203125" style="229" customWidth="1"/>
    <col min="11512" max="11512" width="7.33203125" style="229" customWidth="1"/>
    <col min="11513" max="11513" width="8.88671875" style="229" customWidth="1"/>
    <col min="11514" max="11514" width="18.5546875" style="229" customWidth="1"/>
    <col min="11515" max="11515" width="8" style="229" customWidth="1"/>
    <col min="11516" max="11516" width="18.44140625" style="229" customWidth="1"/>
    <col min="11517" max="11517" width="10" style="229" customWidth="1"/>
    <col min="11518" max="11518" width="17.88671875" style="229" customWidth="1"/>
    <col min="11519" max="11519" width="11" style="229" customWidth="1"/>
    <col min="11520" max="11520" width="18.88671875" style="229" customWidth="1"/>
    <col min="11521" max="11521" width="12.6640625" style="229" customWidth="1"/>
    <col min="11522" max="11522" width="16.88671875" style="229" customWidth="1"/>
    <col min="11523" max="11523" width="12.88671875" style="229" customWidth="1"/>
    <col min="11524" max="11524" width="15.6640625" style="229" customWidth="1"/>
    <col min="11525" max="11525" width="7.44140625" style="229" customWidth="1"/>
    <col min="11526" max="11764" width="9.109375" style="229"/>
    <col min="11765" max="11765" width="7.6640625" style="229" customWidth="1"/>
    <col min="11766" max="11766" width="16.33203125" style="229" customWidth="1"/>
    <col min="11767" max="11767" width="23.33203125" style="229" customWidth="1"/>
    <col min="11768" max="11768" width="7.33203125" style="229" customWidth="1"/>
    <col min="11769" max="11769" width="8.88671875" style="229" customWidth="1"/>
    <col min="11770" max="11770" width="18.5546875" style="229" customWidth="1"/>
    <col min="11771" max="11771" width="8" style="229" customWidth="1"/>
    <col min="11772" max="11772" width="18.44140625" style="229" customWidth="1"/>
    <col min="11773" max="11773" width="10" style="229" customWidth="1"/>
    <col min="11774" max="11774" width="17.88671875" style="229" customWidth="1"/>
    <col min="11775" max="11775" width="11" style="229" customWidth="1"/>
    <col min="11776" max="11776" width="18.88671875" style="229" customWidth="1"/>
    <col min="11777" max="11777" width="12.6640625" style="229" customWidth="1"/>
    <col min="11778" max="11778" width="16.88671875" style="229" customWidth="1"/>
    <col min="11779" max="11779" width="12.88671875" style="229" customWidth="1"/>
    <col min="11780" max="11780" width="15.6640625" style="229" customWidth="1"/>
    <col min="11781" max="11781" width="7.44140625" style="229" customWidth="1"/>
    <col min="11782" max="12020" width="9.109375" style="229"/>
    <col min="12021" max="12021" width="7.6640625" style="229" customWidth="1"/>
    <col min="12022" max="12022" width="16.33203125" style="229" customWidth="1"/>
    <col min="12023" max="12023" width="23.33203125" style="229" customWidth="1"/>
    <col min="12024" max="12024" width="7.33203125" style="229" customWidth="1"/>
    <col min="12025" max="12025" width="8.88671875" style="229" customWidth="1"/>
    <col min="12026" max="12026" width="18.5546875" style="229" customWidth="1"/>
    <col min="12027" max="12027" width="8" style="229" customWidth="1"/>
    <col min="12028" max="12028" width="18.44140625" style="229" customWidth="1"/>
    <col min="12029" max="12029" width="10" style="229" customWidth="1"/>
    <col min="12030" max="12030" width="17.88671875" style="229" customWidth="1"/>
    <col min="12031" max="12031" width="11" style="229" customWidth="1"/>
    <col min="12032" max="12032" width="18.88671875" style="229" customWidth="1"/>
    <col min="12033" max="12033" width="12.6640625" style="229" customWidth="1"/>
    <col min="12034" max="12034" width="16.88671875" style="229" customWidth="1"/>
    <col min="12035" max="12035" width="12.88671875" style="229" customWidth="1"/>
    <col min="12036" max="12036" width="15.6640625" style="229" customWidth="1"/>
    <col min="12037" max="12037" width="7.44140625" style="229" customWidth="1"/>
    <col min="12038" max="12276" width="9.109375" style="229"/>
    <col min="12277" max="12277" width="7.6640625" style="229" customWidth="1"/>
    <col min="12278" max="12278" width="16.33203125" style="229" customWidth="1"/>
    <col min="12279" max="12279" width="23.33203125" style="229" customWidth="1"/>
    <col min="12280" max="12280" width="7.33203125" style="229" customWidth="1"/>
    <col min="12281" max="12281" width="8.88671875" style="229" customWidth="1"/>
    <col min="12282" max="12282" width="18.5546875" style="229" customWidth="1"/>
    <col min="12283" max="12283" width="8" style="229" customWidth="1"/>
    <col min="12284" max="12284" width="18.44140625" style="229" customWidth="1"/>
    <col min="12285" max="12285" width="10" style="229" customWidth="1"/>
    <col min="12286" max="12286" width="17.88671875" style="229" customWidth="1"/>
    <col min="12287" max="12287" width="11" style="229" customWidth="1"/>
    <col min="12288" max="12288" width="18.88671875" style="229" customWidth="1"/>
    <col min="12289" max="12289" width="12.6640625" style="229" customWidth="1"/>
    <col min="12290" max="12290" width="16.88671875" style="229" customWidth="1"/>
    <col min="12291" max="12291" width="12.88671875" style="229" customWidth="1"/>
    <col min="12292" max="12292" width="15.6640625" style="229" customWidth="1"/>
    <col min="12293" max="12293" width="7.44140625" style="229" customWidth="1"/>
    <col min="12294" max="12532" width="9.109375" style="229"/>
    <col min="12533" max="12533" width="7.6640625" style="229" customWidth="1"/>
    <col min="12534" max="12534" width="16.33203125" style="229" customWidth="1"/>
    <col min="12535" max="12535" width="23.33203125" style="229" customWidth="1"/>
    <col min="12536" max="12536" width="7.33203125" style="229" customWidth="1"/>
    <col min="12537" max="12537" width="8.88671875" style="229" customWidth="1"/>
    <col min="12538" max="12538" width="18.5546875" style="229" customWidth="1"/>
    <col min="12539" max="12539" width="8" style="229" customWidth="1"/>
    <col min="12540" max="12540" width="18.44140625" style="229" customWidth="1"/>
    <col min="12541" max="12541" width="10" style="229" customWidth="1"/>
    <col min="12542" max="12542" width="17.88671875" style="229" customWidth="1"/>
    <col min="12543" max="12543" width="11" style="229" customWidth="1"/>
    <col min="12544" max="12544" width="18.88671875" style="229" customWidth="1"/>
    <col min="12545" max="12545" width="12.6640625" style="229" customWidth="1"/>
    <col min="12546" max="12546" width="16.88671875" style="229" customWidth="1"/>
    <col min="12547" max="12547" width="12.88671875" style="229" customWidth="1"/>
    <col min="12548" max="12548" width="15.6640625" style="229" customWidth="1"/>
    <col min="12549" max="12549" width="7.44140625" style="229" customWidth="1"/>
    <col min="12550" max="12788" width="9.109375" style="229"/>
    <col min="12789" max="12789" width="7.6640625" style="229" customWidth="1"/>
    <col min="12790" max="12790" width="16.33203125" style="229" customWidth="1"/>
    <col min="12791" max="12791" width="23.33203125" style="229" customWidth="1"/>
    <col min="12792" max="12792" width="7.33203125" style="229" customWidth="1"/>
    <col min="12793" max="12793" width="8.88671875" style="229" customWidth="1"/>
    <col min="12794" max="12794" width="18.5546875" style="229" customWidth="1"/>
    <col min="12795" max="12795" width="8" style="229" customWidth="1"/>
    <col min="12796" max="12796" width="18.44140625" style="229" customWidth="1"/>
    <col min="12797" max="12797" width="10" style="229" customWidth="1"/>
    <col min="12798" max="12798" width="17.88671875" style="229" customWidth="1"/>
    <col min="12799" max="12799" width="11" style="229" customWidth="1"/>
    <col min="12800" max="12800" width="18.88671875" style="229" customWidth="1"/>
    <col min="12801" max="12801" width="12.6640625" style="229" customWidth="1"/>
    <col min="12802" max="12802" width="16.88671875" style="229" customWidth="1"/>
    <col min="12803" max="12803" width="12.88671875" style="229" customWidth="1"/>
    <col min="12804" max="12804" width="15.6640625" style="229" customWidth="1"/>
    <col min="12805" max="12805" width="7.44140625" style="229" customWidth="1"/>
    <col min="12806" max="13044" width="9.109375" style="229"/>
    <col min="13045" max="13045" width="7.6640625" style="229" customWidth="1"/>
    <col min="13046" max="13046" width="16.33203125" style="229" customWidth="1"/>
    <col min="13047" max="13047" width="23.33203125" style="229" customWidth="1"/>
    <col min="13048" max="13048" width="7.33203125" style="229" customWidth="1"/>
    <col min="13049" max="13049" width="8.88671875" style="229" customWidth="1"/>
    <col min="13050" max="13050" width="18.5546875" style="229" customWidth="1"/>
    <col min="13051" max="13051" width="8" style="229" customWidth="1"/>
    <col min="13052" max="13052" width="18.44140625" style="229" customWidth="1"/>
    <col min="13053" max="13053" width="10" style="229" customWidth="1"/>
    <col min="13054" max="13054" width="17.88671875" style="229" customWidth="1"/>
    <col min="13055" max="13055" width="11" style="229" customWidth="1"/>
    <col min="13056" max="13056" width="18.88671875" style="229" customWidth="1"/>
    <col min="13057" max="13057" width="12.6640625" style="229" customWidth="1"/>
    <col min="13058" max="13058" width="16.88671875" style="229" customWidth="1"/>
    <col min="13059" max="13059" width="12.88671875" style="229" customWidth="1"/>
    <col min="13060" max="13060" width="15.6640625" style="229" customWidth="1"/>
    <col min="13061" max="13061" width="7.44140625" style="229" customWidth="1"/>
    <col min="13062" max="13300" width="9.109375" style="229"/>
    <col min="13301" max="13301" width="7.6640625" style="229" customWidth="1"/>
    <col min="13302" max="13302" width="16.33203125" style="229" customWidth="1"/>
    <col min="13303" max="13303" width="23.33203125" style="229" customWidth="1"/>
    <col min="13304" max="13304" width="7.33203125" style="229" customWidth="1"/>
    <col min="13305" max="13305" width="8.88671875" style="229" customWidth="1"/>
    <col min="13306" max="13306" width="18.5546875" style="229" customWidth="1"/>
    <col min="13307" max="13307" width="8" style="229" customWidth="1"/>
    <col min="13308" max="13308" width="18.44140625" style="229" customWidth="1"/>
    <col min="13309" max="13309" width="10" style="229" customWidth="1"/>
    <col min="13310" max="13310" width="17.88671875" style="229" customWidth="1"/>
    <col min="13311" max="13311" width="11" style="229" customWidth="1"/>
    <col min="13312" max="13312" width="18.88671875" style="229" customWidth="1"/>
    <col min="13313" max="13313" width="12.6640625" style="229" customWidth="1"/>
    <col min="13314" max="13314" width="16.88671875" style="229" customWidth="1"/>
    <col min="13315" max="13315" width="12.88671875" style="229" customWidth="1"/>
    <col min="13316" max="13316" width="15.6640625" style="229" customWidth="1"/>
    <col min="13317" max="13317" width="7.44140625" style="229" customWidth="1"/>
    <col min="13318" max="13556" width="9.109375" style="229"/>
    <col min="13557" max="13557" width="7.6640625" style="229" customWidth="1"/>
    <col min="13558" max="13558" width="16.33203125" style="229" customWidth="1"/>
    <col min="13559" max="13559" width="23.33203125" style="229" customWidth="1"/>
    <col min="13560" max="13560" width="7.33203125" style="229" customWidth="1"/>
    <col min="13561" max="13561" width="8.88671875" style="229" customWidth="1"/>
    <col min="13562" max="13562" width="18.5546875" style="229" customWidth="1"/>
    <col min="13563" max="13563" width="8" style="229" customWidth="1"/>
    <col min="13564" max="13564" width="18.44140625" style="229" customWidth="1"/>
    <col min="13565" max="13565" width="10" style="229" customWidth="1"/>
    <col min="13566" max="13566" width="17.88671875" style="229" customWidth="1"/>
    <col min="13567" max="13567" width="11" style="229" customWidth="1"/>
    <col min="13568" max="13568" width="18.88671875" style="229" customWidth="1"/>
    <col min="13569" max="13569" width="12.6640625" style="229" customWidth="1"/>
    <col min="13570" max="13570" width="16.88671875" style="229" customWidth="1"/>
    <col min="13571" max="13571" width="12.88671875" style="229" customWidth="1"/>
    <col min="13572" max="13572" width="15.6640625" style="229" customWidth="1"/>
    <col min="13573" max="13573" width="7.44140625" style="229" customWidth="1"/>
    <col min="13574" max="13812" width="9.109375" style="229"/>
    <col min="13813" max="13813" width="7.6640625" style="229" customWidth="1"/>
    <col min="13814" max="13814" width="16.33203125" style="229" customWidth="1"/>
    <col min="13815" max="13815" width="23.33203125" style="229" customWidth="1"/>
    <col min="13816" max="13816" width="7.33203125" style="229" customWidth="1"/>
    <col min="13817" max="13817" width="8.88671875" style="229" customWidth="1"/>
    <col min="13818" max="13818" width="18.5546875" style="229" customWidth="1"/>
    <col min="13819" max="13819" width="8" style="229" customWidth="1"/>
    <col min="13820" max="13820" width="18.44140625" style="229" customWidth="1"/>
    <col min="13821" max="13821" width="10" style="229" customWidth="1"/>
    <col min="13822" max="13822" width="17.88671875" style="229" customWidth="1"/>
    <col min="13823" max="13823" width="11" style="229" customWidth="1"/>
    <col min="13824" max="13824" width="18.88671875" style="229" customWidth="1"/>
    <col min="13825" max="13825" width="12.6640625" style="229" customWidth="1"/>
    <col min="13826" max="13826" width="16.88671875" style="229" customWidth="1"/>
    <col min="13827" max="13827" width="12.88671875" style="229" customWidth="1"/>
    <col min="13828" max="13828" width="15.6640625" style="229" customWidth="1"/>
    <col min="13829" max="13829" width="7.44140625" style="229" customWidth="1"/>
    <col min="13830" max="14068" width="9.109375" style="229"/>
    <col min="14069" max="14069" width="7.6640625" style="229" customWidth="1"/>
    <col min="14070" max="14070" width="16.33203125" style="229" customWidth="1"/>
    <col min="14071" max="14071" width="23.33203125" style="229" customWidth="1"/>
    <col min="14072" max="14072" width="7.33203125" style="229" customWidth="1"/>
    <col min="14073" max="14073" width="8.88671875" style="229" customWidth="1"/>
    <col min="14074" max="14074" width="18.5546875" style="229" customWidth="1"/>
    <col min="14075" max="14075" width="8" style="229" customWidth="1"/>
    <col min="14076" max="14076" width="18.44140625" style="229" customWidth="1"/>
    <col min="14077" max="14077" width="10" style="229" customWidth="1"/>
    <col min="14078" max="14078" width="17.88671875" style="229" customWidth="1"/>
    <col min="14079" max="14079" width="11" style="229" customWidth="1"/>
    <col min="14080" max="14080" width="18.88671875" style="229" customWidth="1"/>
    <col min="14081" max="14081" width="12.6640625" style="229" customWidth="1"/>
    <col min="14082" max="14082" width="16.88671875" style="229" customWidth="1"/>
    <col min="14083" max="14083" width="12.88671875" style="229" customWidth="1"/>
    <col min="14084" max="14084" width="15.6640625" style="229" customWidth="1"/>
    <col min="14085" max="14085" width="7.44140625" style="229" customWidth="1"/>
    <col min="14086" max="14324" width="9.109375" style="229"/>
    <col min="14325" max="14325" width="7.6640625" style="229" customWidth="1"/>
    <col min="14326" max="14326" width="16.33203125" style="229" customWidth="1"/>
    <col min="14327" max="14327" width="23.33203125" style="229" customWidth="1"/>
    <col min="14328" max="14328" width="7.33203125" style="229" customWidth="1"/>
    <col min="14329" max="14329" width="8.88671875" style="229" customWidth="1"/>
    <col min="14330" max="14330" width="18.5546875" style="229" customWidth="1"/>
    <col min="14331" max="14331" width="8" style="229" customWidth="1"/>
    <col min="14332" max="14332" width="18.44140625" style="229" customWidth="1"/>
    <col min="14333" max="14333" width="10" style="229" customWidth="1"/>
    <col min="14334" max="14334" width="17.88671875" style="229" customWidth="1"/>
    <col min="14335" max="14335" width="11" style="229" customWidth="1"/>
    <col min="14336" max="14336" width="18.88671875" style="229" customWidth="1"/>
    <col min="14337" max="14337" width="12.6640625" style="229" customWidth="1"/>
    <col min="14338" max="14338" width="16.88671875" style="229" customWidth="1"/>
    <col min="14339" max="14339" width="12.88671875" style="229" customWidth="1"/>
    <col min="14340" max="14340" width="15.6640625" style="229" customWidth="1"/>
    <col min="14341" max="14341" width="7.44140625" style="229" customWidth="1"/>
    <col min="14342" max="14580" width="9.109375" style="229"/>
    <col min="14581" max="14581" width="7.6640625" style="229" customWidth="1"/>
    <col min="14582" max="14582" width="16.33203125" style="229" customWidth="1"/>
    <col min="14583" max="14583" width="23.33203125" style="229" customWidth="1"/>
    <col min="14584" max="14584" width="7.33203125" style="229" customWidth="1"/>
    <col min="14585" max="14585" width="8.88671875" style="229" customWidth="1"/>
    <col min="14586" max="14586" width="18.5546875" style="229" customWidth="1"/>
    <col min="14587" max="14587" width="8" style="229" customWidth="1"/>
    <col min="14588" max="14588" width="18.44140625" style="229" customWidth="1"/>
    <col min="14589" max="14589" width="10" style="229" customWidth="1"/>
    <col min="14590" max="14590" width="17.88671875" style="229" customWidth="1"/>
    <col min="14591" max="14591" width="11" style="229" customWidth="1"/>
    <col min="14592" max="14592" width="18.88671875" style="229" customWidth="1"/>
    <col min="14593" max="14593" width="12.6640625" style="229" customWidth="1"/>
    <col min="14594" max="14594" width="16.88671875" style="229" customWidth="1"/>
    <col min="14595" max="14595" width="12.88671875" style="229" customWidth="1"/>
    <col min="14596" max="14596" width="15.6640625" style="229" customWidth="1"/>
    <col min="14597" max="14597" width="7.44140625" style="229" customWidth="1"/>
    <col min="14598" max="14836" width="9.109375" style="229"/>
    <col min="14837" max="14837" width="7.6640625" style="229" customWidth="1"/>
    <col min="14838" max="14838" width="16.33203125" style="229" customWidth="1"/>
    <col min="14839" max="14839" width="23.33203125" style="229" customWidth="1"/>
    <col min="14840" max="14840" width="7.33203125" style="229" customWidth="1"/>
    <col min="14841" max="14841" width="8.88671875" style="229" customWidth="1"/>
    <col min="14842" max="14842" width="18.5546875" style="229" customWidth="1"/>
    <col min="14843" max="14843" width="8" style="229" customWidth="1"/>
    <col min="14844" max="14844" width="18.44140625" style="229" customWidth="1"/>
    <col min="14845" max="14845" width="10" style="229" customWidth="1"/>
    <col min="14846" max="14846" width="17.88671875" style="229" customWidth="1"/>
    <col min="14847" max="14847" width="11" style="229" customWidth="1"/>
    <col min="14848" max="14848" width="18.88671875" style="229" customWidth="1"/>
    <col min="14849" max="14849" width="12.6640625" style="229" customWidth="1"/>
    <col min="14850" max="14850" width="16.88671875" style="229" customWidth="1"/>
    <col min="14851" max="14851" width="12.88671875" style="229" customWidth="1"/>
    <col min="14852" max="14852" width="15.6640625" style="229" customWidth="1"/>
    <col min="14853" max="14853" width="7.44140625" style="229" customWidth="1"/>
    <col min="14854" max="15092" width="9.109375" style="229"/>
    <col min="15093" max="15093" width="7.6640625" style="229" customWidth="1"/>
    <col min="15094" max="15094" width="16.33203125" style="229" customWidth="1"/>
    <col min="15095" max="15095" width="23.33203125" style="229" customWidth="1"/>
    <col min="15096" max="15096" width="7.33203125" style="229" customWidth="1"/>
    <col min="15097" max="15097" width="8.88671875" style="229" customWidth="1"/>
    <col min="15098" max="15098" width="18.5546875" style="229" customWidth="1"/>
    <col min="15099" max="15099" width="8" style="229" customWidth="1"/>
    <col min="15100" max="15100" width="18.44140625" style="229" customWidth="1"/>
    <col min="15101" max="15101" width="10" style="229" customWidth="1"/>
    <col min="15102" max="15102" width="17.88671875" style="229" customWidth="1"/>
    <col min="15103" max="15103" width="11" style="229" customWidth="1"/>
    <col min="15104" max="15104" width="18.88671875" style="229" customWidth="1"/>
    <col min="15105" max="15105" width="12.6640625" style="229" customWidth="1"/>
    <col min="15106" max="15106" width="16.88671875" style="229" customWidth="1"/>
    <col min="15107" max="15107" width="12.88671875" style="229" customWidth="1"/>
    <col min="15108" max="15108" width="15.6640625" style="229" customWidth="1"/>
    <col min="15109" max="15109" width="7.44140625" style="229" customWidth="1"/>
    <col min="15110" max="15348" width="9.109375" style="229"/>
    <col min="15349" max="15349" width="7.6640625" style="229" customWidth="1"/>
    <col min="15350" max="15350" width="16.33203125" style="229" customWidth="1"/>
    <col min="15351" max="15351" width="23.33203125" style="229" customWidth="1"/>
    <col min="15352" max="15352" width="7.33203125" style="229" customWidth="1"/>
    <col min="15353" max="15353" width="8.88671875" style="229" customWidth="1"/>
    <col min="15354" max="15354" width="18.5546875" style="229" customWidth="1"/>
    <col min="15355" max="15355" width="8" style="229" customWidth="1"/>
    <col min="15356" max="15356" width="18.44140625" style="229" customWidth="1"/>
    <col min="15357" max="15357" width="10" style="229" customWidth="1"/>
    <col min="15358" max="15358" width="17.88671875" style="229" customWidth="1"/>
    <col min="15359" max="15359" width="11" style="229" customWidth="1"/>
    <col min="15360" max="15360" width="18.88671875" style="229" customWidth="1"/>
    <col min="15361" max="15361" width="12.6640625" style="229" customWidth="1"/>
    <col min="15362" max="15362" width="16.88671875" style="229" customWidth="1"/>
    <col min="15363" max="15363" width="12.88671875" style="229" customWidth="1"/>
    <col min="15364" max="15364" width="15.6640625" style="229" customWidth="1"/>
    <col min="15365" max="15365" width="7.44140625" style="229" customWidth="1"/>
    <col min="15366" max="15604" width="9.109375" style="229"/>
    <col min="15605" max="15605" width="7.6640625" style="229" customWidth="1"/>
    <col min="15606" max="15606" width="16.33203125" style="229" customWidth="1"/>
    <col min="15607" max="15607" width="23.33203125" style="229" customWidth="1"/>
    <col min="15608" max="15608" width="7.33203125" style="229" customWidth="1"/>
    <col min="15609" max="15609" width="8.88671875" style="229" customWidth="1"/>
    <col min="15610" max="15610" width="18.5546875" style="229" customWidth="1"/>
    <col min="15611" max="15611" width="8" style="229" customWidth="1"/>
    <col min="15612" max="15612" width="18.44140625" style="229" customWidth="1"/>
    <col min="15613" max="15613" width="10" style="229" customWidth="1"/>
    <col min="15614" max="15614" width="17.88671875" style="229" customWidth="1"/>
    <col min="15615" max="15615" width="11" style="229" customWidth="1"/>
    <col min="15616" max="15616" width="18.88671875" style="229" customWidth="1"/>
    <col min="15617" max="15617" width="12.6640625" style="229" customWidth="1"/>
    <col min="15618" max="15618" width="16.88671875" style="229" customWidth="1"/>
    <col min="15619" max="15619" width="12.88671875" style="229" customWidth="1"/>
    <col min="15620" max="15620" width="15.6640625" style="229" customWidth="1"/>
    <col min="15621" max="15621" width="7.44140625" style="229" customWidth="1"/>
    <col min="15622" max="15860" width="9.109375" style="229"/>
    <col min="15861" max="15861" width="7.6640625" style="229" customWidth="1"/>
    <col min="15862" max="15862" width="16.33203125" style="229" customWidth="1"/>
    <col min="15863" max="15863" width="23.33203125" style="229" customWidth="1"/>
    <col min="15864" max="15864" width="7.33203125" style="229" customWidth="1"/>
    <col min="15865" max="15865" width="8.88671875" style="229" customWidth="1"/>
    <col min="15866" max="15866" width="18.5546875" style="229" customWidth="1"/>
    <col min="15867" max="15867" width="8" style="229" customWidth="1"/>
    <col min="15868" max="15868" width="18.44140625" style="229" customWidth="1"/>
    <col min="15869" max="15869" width="10" style="229" customWidth="1"/>
    <col min="15870" max="15870" width="17.88671875" style="229" customWidth="1"/>
    <col min="15871" max="15871" width="11" style="229" customWidth="1"/>
    <col min="15872" max="15872" width="18.88671875" style="229" customWidth="1"/>
    <col min="15873" max="15873" width="12.6640625" style="229" customWidth="1"/>
    <col min="15874" max="15874" width="16.88671875" style="229" customWidth="1"/>
    <col min="15875" max="15875" width="12.88671875" style="229" customWidth="1"/>
    <col min="15876" max="15876" width="15.6640625" style="229" customWidth="1"/>
    <col min="15877" max="15877" width="7.44140625" style="229" customWidth="1"/>
    <col min="15878" max="16116" width="9.109375" style="229"/>
    <col min="16117" max="16117" width="7.6640625" style="229" customWidth="1"/>
    <col min="16118" max="16118" width="16.33203125" style="229" customWidth="1"/>
    <col min="16119" max="16119" width="23.33203125" style="229" customWidth="1"/>
    <col min="16120" max="16120" width="7.33203125" style="229" customWidth="1"/>
    <col min="16121" max="16121" width="8.88671875" style="229" customWidth="1"/>
    <col min="16122" max="16122" width="18.5546875" style="229" customWidth="1"/>
    <col min="16123" max="16123" width="8" style="229" customWidth="1"/>
    <col min="16124" max="16124" width="18.44140625" style="229" customWidth="1"/>
    <col min="16125" max="16125" width="10" style="229" customWidth="1"/>
    <col min="16126" max="16126" width="17.88671875" style="229" customWidth="1"/>
    <col min="16127" max="16127" width="11" style="229" customWidth="1"/>
    <col min="16128" max="16128" width="18.88671875" style="229" customWidth="1"/>
    <col min="16129" max="16129" width="12.6640625" style="229" customWidth="1"/>
    <col min="16130" max="16130" width="16.88671875" style="229" customWidth="1"/>
    <col min="16131" max="16131" width="12.88671875" style="229" customWidth="1"/>
    <col min="16132" max="16132" width="15.6640625" style="229" customWidth="1"/>
    <col min="16133" max="16133" width="7.44140625" style="229" customWidth="1"/>
    <col min="16134" max="16384" width="9.109375" style="229"/>
  </cols>
  <sheetData>
    <row r="1" spans="1:32" s="228" customFormat="1" ht="15.6">
      <c r="A1" s="238"/>
      <c r="B1" s="226" t="str">
        <f>MENU!B3&amp;" "&amp;MENU!D3</f>
        <v>Tên đơn vị:  HỘ KINH DOANH THUẬN VIỆT</v>
      </c>
      <c r="D1" s="238"/>
      <c r="F1" s="1116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3"/>
      <c r="U1" s="708"/>
      <c r="V1" s="233"/>
      <c r="X1" s="233"/>
      <c r="AA1" s="246"/>
      <c r="AB1" s="233"/>
      <c r="AC1" s="236"/>
      <c r="AE1" s="233"/>
      <c r="AF1" s="237"/>
    </row>
    <row r="2" spans="1:32" s="228" customFormat="1" ht="15" customHeight="1">
      <c r="A2" s="238"/>
      <c r="B2" s="239" t="str">
        <f>MENU!B4&amp;" "&amp;MENU!D4</f>
        <v>Địa chỉ: hocketoanthuchanh.com</v>
      </c>
      <c r="D2" s="238"/>
      <c r="F2" s="1116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120"/>
      <c r="T2" s="120"/>
      <c r="U2" s="120"/>
      <c r="V2" s="1161"/>
      <c r="W2" s="120"/>
      <c r="X2" s="233"/>
      <c r="AA2" s="246"/>
      <c r="AB2" s="233"/>
      <c r="AC2" s="236"/>
      <c r="AE2" s="233"/>
      <c r="AF2" s="237"/>
    </row>
    <row r="3" spans="1:32" ht="20.399999999999999">
      <c r="B3" s="239" t="str">
        <f>MENU!B5&amp;" "&amp;MENU!D5</f>
        <v>MST:  0310415290</v>
      </c>
      <c r="G3" s="460" t="s">
        <v>141</v>
      </c>
      <c r="S3" s="120"/>
      <c r="T3" s="120"/>
      <c r="U3" s="120"/>
      <c r="V3" s="1161" t="e">
        <f>F25/E25</f>
        <v>#DIV/0!</v>
      </c>
      <c r="W3" s="120"/>
    </row>
    <row r="4" spans="1:32" ht="13.8">
      <c r="E4" s="240"/>
      <c r="F4" s="1116"/>
      <c r="G4" s="241" t="str">
        <f>MENU!D15</f>
        <v>Từ ngày 01/07/2025   đến 30/09/2025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4"/>
      <c r="U4" s="245"/>
      <c r="V4" s="244"/>
      <c r="X4" s="244"/>
      <c r="AB4" s="244"/>
      <c r="AC4" s="247"/>
      <c r="AE4" s="244"/>
      <c r="AF4" s="248"/>
    </row>
    <row r="5" spans="1:32" ht="12.75" customHeight="1">
      <c r="A5" s="1628" t="s">
        <v>142</v>
      </c>
      <c r="B5" s="1630" t="s">
        <v>143</v>
      </c>
      <c r="C5" s="1630" t="s">
        <v>144</v>
      </c>
      <c r="D5" s="1619" t="s">
        <v>145</v>
      </c>
      <c r="E5" s="1636" t="s">
        <v>146</v>
      </c>
      <c r="F5" s="1637"/>
      <c r="G5" s="1602" t="s">
        <v>147</v>
      </c>
      <c r="H5" s="1617"/>
      <c r="I5" s="1617"/>
      <c r="J5" s="1617"/>
      <c r="K5" s="1617"/>
      <c r="L5" s="1617"/>
      <c r="M5" s="1617"/>
      <c r="N5" s="1617"/>
      <c r="O5" s="1617"/>
      <c r="P5" s="1617"/>
      <c r="Q5" s="1617"/>
      <c r="R5" s="1617"/>
      <c r="S5" s="1617"/>
      <c r="T5" s="1603"/>
      <c r="U5" s="1618" t="s">
        <v>148</v>
      </c>
      <c r="V5" s="1603"/>
      <c r="W5" s="1602" t="s">
        <v>149</v>
      </c>
      <c r="X5" s="1603"/>
      <c r="Y5" s="1604" t="s">
        <v>150</v>
      </c>
      <c r="Z5" s="1605"/>
      <c r="AA5" s="1605"/>
      <c r="AB5" s="1606"/>
      <c r="AD5" s="249" t="s">
        <v>151</v>
      </c>
    </row>
    <row r="6" spans="1:32" ht="12.75" customHeight="1">
      <c r="A6" s="1629"/>
      <c r="B6" s="1631"/>
      <c r="C6" s="1632"/>
      <c r="D6" s="1620"/>
      <c r="E6" s="1633" t="s">
        <v>152</v>
      </c>
      <c r="F6" s="784" t="s">
        <v>153</v>
      </c>
      <c r="G6" s="1611" t="s">
        <v>152</v>
      </c>
      <c r="H6" s="1607" t="s">
        <v>136</v>
      </c>
      <c r="I6" s="1608"/>
      <c r="J6" s="1608"/>
      <c r="K6" s="1608"/>
      <c r="L6" s="1608"/>
      <c r="M6" s="1608"/>
      <c r="N6" s="1608"/>
      <c r="O6" s="1608"/>
      <c r="P6" s="1608"/>
      <c r="Q6" s="1608"/>
      <c r="R6" s="1608"/>
      <c r="S6" s="1608"/>
      <c r="T6" s="784" t="s">
        <v>153</v>
      </c>
      <c r="U6" s="1614" t="s">
        <v>152</v>
      </c>
      <c r="V6" s="784" t="s">
        <v>153</v>
      </c>
      <c r="W6" s="1619" t="s">
        <v>152</v>
      </c>
      <c r="X6" s="784" t="s">
        <v>153</v>
      </c>
      <c r="Y6" s="1622" t="s">
        <v>154</v>
      </c>
      <c r="Z6" s="1622" t="s">
        <v>155</v>
      </c>
      <c r="AA6" s="1622" t="s">
        <v>143</v>
      </c>
      <c r="AB6" s="1625" t="s">
        <v>156</v>
      </c>
      <c r="AC6" s="236" t="s">
        <v>157</v>
      </c>
      <c r="AD6" s="249"/>
    </row>
    <row r="7" spans="1:32" s="230" customFormat="1">
      <c r="A7" s="242">
        <v>152</v>
      </c>
      <c r="B7" s="785" t="str">
        <f>"Tổng cộng: "&amp;A7</f>
        <v>Tổng cộng: 152</v>
      </c>
      <c r="C7" s="1632"/>
      <c r="D7" s="1620"/>
      <c r="E7" s="1634"/>
      <c r="F7" s="924">
        <f>SUMIF($A$12:$A$493,$A7,F$12:F$493)</f>
        <v>0</v>
      </c>
      <c r="G7" s="1612"/>
      <c r="H7" s="787">
        <v>1</v>
      </c>
      <c r="I7" s="787">
        <v>2</v>
      </c>
      <c r="J7" s="787">
        <v>3</v>
      </c>
      <c r="K7" s="787">
        <v>4</v>
      </c>
      <c r="L7" s="787">
        <v>5</v>
      </c>
      <c r="M7" s="787">
        <v>6</v>
      </c>
      <c r="N7" s="787">
        <v>7</v>
      </c>
      <c r="O7" s="787">
        <v>8</v>
      </c>
      <c r="P7" s="787">
        <v>9</v>
      </c>
      <c r="Q7" s="787">
        <v>10</v>
      </c>
      <c r="R7" s="787">
        <v>11</v>
      </c>
      <c r="S7" s="787">
        <v>12</v>
      </c>
      <c r="T7" s="786">
        <f>SUMIF($A$12:$A$493,$A7,T$12:T$493)</f>
        <v>0</v>
      </c>
      <c r="U7" s="1615"/>
      <c r="V7" s="786">
        <f>SUMIF($A$12:$A$493,$A7,V$12:V$493)</f>
        <v>0</v>
      </c>
      <c r="W7" s="1620"/>
      <c r="X7" s="786">
        <f>SUMIF($A$12:$A$493,$A7,X$12:X$493)</f>
        <v>0</v>
      </c>
      <c r="Y7" s="1623"/>
      <c r="Z7" s="1623"/>
      <c r="AA7" s="1623"/>
      <c r="AB7" s="1626"/>
      <c r="AC7" s="236">
        <v>1</v>
      </c>
      <c r="AD7" s="249"/>
      <c r="AE7" s="233">
        <f>X7-In.CDPS!I32</f>
        <v>-29644593</v>
      </c>
      <c r="AF7" s="237"/>
    </row>
    <row r="8" spans="1:32" s="230" customFormat="1">
      <c r="A8" s="242">
        <v>153</v>
      </c>
      <c r="B8" s="785" t="str">
        <f>"Tổng cộng: "&amp;A8</f>
        <v>Tổng cộng: 153</v>
      </c>
      <c r="C8" s="1632"/>
      <c r="D8" s="1620"/>
      <c r="E8" s="1634"/>
      <c r="F8" s="786">
        <f>SUMIF($A$12:$A$493,$A8,F$12:F$493)</f>
        <v>0</v>
      </c>
      <c r="G8" s="1612"/>
      <c r="H8" s="788"/>
      <c r="I8" s="788"/>
      <c r="J8" s="788"/>
      <c r="K8" s="788"/>
      <c r="L8" s="788"/>
      <c r="M8" s="788"/>
      <c r="N8" s="788"/>
      <c r="O8" s="788"/>
      <c r="P8" s="788"/>
      <c r="Q8" s="788"/>
      <c r="R8" s="788"/>
      <c r="S8" s="788"/>
      <c r="T8" s="786">
        <f>SUMIF($A$12:$A$493,$A8,T$12:T$493)</f>
        <v>0</v>
      </c>
      <c r="U8" s="1615"/>
      <c r="V8" s="786">
        <f>SUMIF($A$12:$A$493,$A8,V$12:V$493)</f>
        <v>0</v>
      </c>
      <c r="W8" s="1620"/>
      <c r="X8" s="786">
        <f>SUMIF($A$12:$A$493,$A8,X$12:X$493)</f>
        <v>0</v>
      </c>
      <c r="Y8" s="1623"/>
      <c r="Z8" s="1623"/>
      <c r="AA8" s="1623"/>
      <c r="AB8" s="1626"/>
      <c r="AC8" s="236">
        <v>1</v>
      </c>
      <c r="AD8" s="249"/>
      <c r="AE8" s="233">
        <f>X8-In.CDPS!I33</f>
        <v>0</v>
      </c>
      <c r="AF8" s="237"/>
    </row>
    <row r="9" spans="1:32" s="230" customFormat="1">
      <c r="A9" s="242">
        <v>155</v>
      </c>
      <c r="B9" s="785" t="str">
        <f>"Tổng cộng: "&amp;A9</f>
        <v>Tổng cộng: 155</v>
      </c>
      <c r="C9" s="1632"/>
      <c r="D9" s="1620"/>
      <c r="E9" s="1634"/>
      <c r="F9" s="786">
        <f>SUMIF($A$12:$A$493,$A9,F$12:F$493)</f>
        <v>0</v>
      </c>
      <c r="G9" s="1612"/>
      <c r="H9" s="788"/>
      <c r="I9" s="788"/>
      <c r="J9" s="788"/>
      <c r="K9" s="788"/>
      <c r="L9" s="788"/>
      <c r="M9" s="788"/>
      <c r="N9" s="788"/>
      <c r="O9" s="788"/>
      <c r="P9" s="788"/>
      <c r="Q9" s="788"/>
      <c r="R9" s="788"/>
      <c r="S9" s="788"/>
      <c r="T9" s="786">
        <f>SUMIF($A$12:$A$493,$A9,T$12:T$493)</f>
        <v>0</v>
      </c>
      <c r="U9" s="1615"/>
      <c r="V9" s="786">
        <f>SUMIF($A$12:$A$493,$A9,V$12:V$493)</f>
        <v>0</v>
      </c>
      <c r="W9" s="1620"/>
      <c r="X9" s="786">
        <f>SUMIF($A$12:$A$493,$A9,X$12:X$493)</f>
        <v>0</v>
      </c>
      <c r="Y9" s="1623"/>
      <c r="Z9" s="1623"/>
      <c r="AA9" s="1623"/>
      <c r="AB9" s="1626"/>
      <c r="AC9" s="236">
        <v>1</v>
      </c>
      <c r="AD9" s="249"/>
      <c r="AE9" s="233">
        <f>X9-In.CDPS!I40</f>
        <v>0</v>
      </c>
      <c r="AF9" s="237"/>
    </row>
    <row r="10" spans="1:32" s="230" customFormat="1">
      <c r="A10" s="242">
        <v>156</v>
      </c>
      <c r="B10" s="785" t="str">
        <f>"Tổng cộng: "&amp;A10</f>
        <v>Tổng cộng: 156</v>
      </c>
      <c r="C10" s="1631"/>
      <c r="D10" s="1621"/>
      <c r="E10" s="1635"/>
      <c r="F10" s="924">
        <f>SUMIF($A$12:$A$493,$A10,F$12:F$493)</f>
        <v>0</v>
      </c>
      <c r="G10" s="1613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8"/>
      <c r="S10" s="788"/>
      <c r="T10" s="786">
        <f>SUMIF($A$12:$A$493,$A10,T$12:T$493)</f>
        <v>0</v>
      </c>
      <c r="U10" s="1616"/>
      <c r="V10" s="786">
        <f>SUMIF($A$12:$A$493,$A10,V$12:V$493)</f>
        <v>0</v>
      </c>
      <c r="W10" s="1621"/>
      <c r="X10" s="786">
        <f>SUMIF($A$12:$A$493,$A10,X$12:X$493)</f>
        <v>0</v>
      </c>
      <c r="Y10" s="1624"/>
      <c r="Z10" s="1624"/>
      <c r="AA10" s="1624"/>
      <c r="AB10" s="1627"/>
      <c r="AC10" s="236">
        <v>1</v>
      </c>
      <c r="AD10" s="249"/>
      <c r="AE10" s="233">
        <f>X10-In.CDPS!I41</f>
        <v>0</v>
      </c>
      <c r="AF10" s="237"/>
    </row>
    <row r="11" spans="1:32" s="230" customFormat="1" ht="12.75" customHeight="1">
      <c r="A11" s="243"/>
      <c r="B11" s="1115" t="s">
        <v>128</v>
      </c>
      <c r="C11" s="1115" t="s">
        <v>129</v>
      </c>
      <c r="D11" s="1115" t="s">
        <v>130</v>
      </c>
      <c r="E11" s="1115" t="s">
        <v>131</v>
      </c>
      <c r="F11" s="1117" t="s">
        <v>132</v>
      </c>
      <c r="G11" s="1115" t="s">
        <v>158</v>
      </c>
      <c r="H11" s="1115" t="s">
        <v>133</v>
      </c>
      <c r="I11" s="1115" t="s">
        <v>134</v>
      </c>
      <c r="J11" s="1115" t="s">
        <v>135</v>
      </c>
      <c r="K11" s="1115" t="s">
        <v>104</v>
      </c>
      <c r="L11" s="1115" t="s">
        <v>105</v>
      </c>
      <c r="M11" s="1115" t="s">
        <v>106</v>
      </c>
      <c r="N11" s="1115" t="s">
        <v>107</v>
      </c>
      <c r="O11" s="1115" t="s">
        <v>108</v>
      </c>
      <c r="P11" s="1115" t="s">
        <v>109</v>
      </c>
      <c r="Q11" s="1115" t="s">
        <v>110</v>
      </c>
      <c r="R11" s="1115" t="s">
        <v>111</v>
      </c>
      <c r="S11" s="1115" t="s">
        <v>112</v>
      </c>
      <c r="T11" s="1115" t="s">
        <v>114</v>
      </c>
      <c r="U11" s="1115" t="s">
        <v>115</v>
      </c>
      <c r="V11" s="1115" t="s">
        <v>116</v>
      </c>
      <c r="W11" s="1115" t="s">
        <v>117</v>
      </c>
      <c r="X11" s="1115" t="s">
        <v>118</v>
      </c>
      <c r="Y11" s="1115" t="s">
        <v>119</v>
      </c>
      <c r="Z11" s="1115" t="s">
        <v>120</v>
      </c>
      <c r="AA11" s="1115" t="s">
        <v>121</v>
      </c>
      <c r="AB11" s="1115" t="s">
        <v>122</v>
      </c>
      <c r="AC11" s="438">
        <f>IF(D11=152,152,IF(D11=156,156,155))</f>
        <v>155</v>
      </c>
      <c r="AD11" s="249"/>
      <c r="AE11" s="233"/>
      <c r="AF11" s="237"/>
    </row>
    <row r="12" spans="1:32" s="214" customFormat="1">
      <c r="A12" s="585">
        <v>156</v>
      </c>
      <c r="B12" s="1468"/>
      <c r="C12" s="1469"/>
      <c r="D12" s="1469"/>
      <c r="E12" s="1478"/>
      <c r="F12" s="1189"/>
      <c r="G12" s="1479">
        <f t="shared" ref="G12:G51" si="0">SUMIFS(SLN,MaHHNX,$B$1:$B$1313,TKN,$A12)</f>
        <v>0</v>
      </c>
      <c r="H12" s="1479">
        <f>SUMIFS(Nhaplieu!$I$8:$I$2074,Nhaplieu!$A$8:$A$2074,$H$7:$T$7,Nhaplieu!$H$8:$H$2074,$B$1:$B$1020,Nhaplieu!$M$8:$M$2074,$A12)</f>
        <v>0</v>
      </c>
      <c r="I12" s="1479">
        <f>SUMIFS(Nhaplieu!$I$8:$I$2074,Nhaplieu!$A$8:$A$2074,$H$7:$T$7,Nhaplieu!$H$8:$H$2074,$B$1:$B$1020,Nhaplieu!$M$8:$M$2074,$A12)</f>
        <v>0</v>
      </c>
      <c r="J12" s="1479">
        <f>SUMIFS(Nhaplieu!$I$8:$I$2074,Nhaplieu!$A$8:$A$2074,$H$7:$T$7,Nhaplieu!$H$8:$H$2074,$B$1:$B$1020,Nhaplieu!$M$8:$M$2074,$A12)</f>
        <v>0</v>
      </c>
      <c r="K12" s="1479">
        <f>SUMIFS(Nhaplieu!$I$8:$I$2074,Nhaplieu!$A$8:$A$2074,$H$7:$T$7,Nhaplieu!$H$8:$H$2074,$B$1:$B$1020,Nhaplieu!$M$8:$M$2074,$A12)</f>
        <v>0</v>
      </c>
      <c r="L12" s="1479">
        <f>SUMIFS(Nhaplieu!$I$8:$I$2074,Nhaplieu!$A$8:$A$2074,$H$7:$T$7,Nhaplieu!$H$8:$H$2074,$B$1:$B$1020,Nhaplieu!$M$8:$M$2074,$A12)</f>
        <v>0</v>
      </c>
      <c r="M12" s="1479">
        <f>SUMIFS(Nhaplieu!$I$8:$I$2074,Nhaplieu!$A$8:$A$2074,$H$7:$T$7,Nhaplieu!$H$8:$H$2074,$B$1:$B$1020,Nhaplieu!$M$8:$M$2074,$A12)</f>
        <v>0</v>
      </c>
      <c r="N12" s="1479">
        <f>SUMIFS(Nhaplieu!$I$8:$I$2074,Nhaplieu!$A$8:$A$2074,$H$7:$T$7,Nhaplieu!$H$8:$H$2074,$B$1:$B$1020,Nhaplieu!$M$8:$M$2074,$A12)</f>
        <v>0</v>
      </c>
      <c r="O12" s="1479">
        <f>SUMIFS(Nhaplieu!$I$8:$I$2074,Nhaplieu!$A$8:$A$2074,$H$7:$T$7,Nhaplieu!$H$8:$H$2074,$B$1:$B$1020,Nhaplieu!$M$8:$M$2074,$A12)</f>
        <v>0</v>
      </c>
      <c r="P12" s="1479">
        <f>SUMIFS(Nhaplieu!$I$8:$I$2074,Nhaplieu!$A$8:$A$2074,$H$7:$T$7,Nhaplieu!$H$8:$H$2074,$B$1:$B$1020,Nhaplieu!$M$8:$M$2074,$A12)</f>
        <v>0</v>
      </c>
      <c r="Q12" s="1479">
        <f>SUMIFS(Nhaplieu!$I$8:$I$2074,Nhaplieu!$A$8:$A$2074,$H$7:$T$7,Nhaplieu!$H$8:$H$2074,$B$1:$B$1020,Nhaplieu!$M$8:$M$2074,$A12)</f>
        <v>0</v>
      </c>
      <c r="R12" s="1479">
        <f>SUMIFS(Nhaplieu!$I$8:$I$2074,Nhaplieu!$A$8:$A$2074,$H$7:$T$7,Nhaplieu!$H$8:$H$2074,$B$1:$B$1020,Nhaplieu!$M$8:$M$2074,$A12)</f>
        <v>0</v>
      </c>
      <c r="S12" s="1479">
        <f>SUMIFS(Nhaplieu!$I$8:$I$2074,Nhaplieu!$A$8:$A$2074,$H$7:$T$7,Nhaplieu!$H$8:$H$2074,$B$1:$B$1020,Nhaplieu!$M$8:$M$2074,$A12)</f>
        <v>0</v>
      </c>
      <c r="T12" s="1480">
        <f t="shared" ref="T12:T51" si="1">SUMIFS(TTN,MaHHNX,$B$1:$B$1313,TKN,$A12)</f>
        <v>0</v>
      </c>
      <c r="U12" s="1479">
        <f t="shared" ref="U12:U13" si="2">SUMIF(MaHHNX,$B12,SLX)</f>
        <v>0</v>
      </c>
      <c r="V12" s="1479">
        <f t="shared" ref="V12:V26" si="3">SUMIF(MaHHNX,$B12,TTX)</f>
        <v>0</v>
      </c>
      <c r="W12" s="1479">
        <f t="shared" ref="W12:W14" si="4">E12+G12-U12</f>
        <v>0</v>
      </c>
      <c r="X12" s="1479">
        <f t="shared" ref="X12:X14" si="5">F12+T12-V12</f>
        <v>0</v>
      </c>
      <c r="Y12" s="1481">
        <f t="shared" ref="Y12:Y14" si="6">E12+G12</f>
        <v>0</v>
      </c>
      <c r="Z12" s="1482">
        <f t="shared" ref="Z12:Z14" si="7">F12+T12</f>
        <v>0</v>
      </c>
      <c r="AA12" s="1483" t="str">
        <f t="shared" ref="AA12:AA14" si="8">IF(B12="","",B12)</f>
        <v/>
      </c>
      <c r="AB12" s="1482">
        <f t="shared" ref="AB12:AB14" si="9">IF(Y12=0,0,ROUND(Z12/Y12,0))</f>
        <v>0</v>
      </c>
      <c r="AC12" s="438">
        <f t="shared" ref="AC12:AC14" si="10">IF(A12&lt;&gt;"",A12,"")</f>
        <v>156</v>
      </c>
      <c r="AD12" s="229">
        <f t="shared" ref="AD12:AD22" si="11">COUNTIF($B$12:$B$14894,B12)</f>
        <v>0</v>
      </c>
      <c r="AE12" s="250"/>
      <c r="AF12" s="251"/>
    </row>
    <row r="13" spans="1:32" s="214" customFormat="1">
      <c r="A13" s="585">
        <v>156</v>
      </c>
      <c r="B13" s="1468"/>
      <c r="C13" s="1469"/>
      <c r="D13" s="1469"/>
      <c r="E13" s="1484"/>
      <c r="F13" s="1189"/>
      <c r="G13" s="1479">
        <f t="shared" si="0"/>
        <v>0</v>
      </c>
      <c r="H13" s="1479">
        <f>SUMIFS(Nhaplieu!$I$8:$I$2074,Nhaplieu!$A$8:$A$2074,$H$7:$T$7,Nhaplieu!$H$8:$H$2074,$B$1:$B$1020,Nhaplieu!$M$8:$M$2074,$A13)</f>
        <v>0</v>
      </c>
      <c r="I13" s="1479">
        <f>SUMIFS(Nhaplieu!$I$8:$I$2074,Nhaplieu!$A$8:$A$2074,$H$7:$T$7,Nhaplieu!$H$8:$H$2074,$B$1:$B$1020,Nhaplieu!$M$8:$M$2074,$A13)</f>
        <v>0</v>
      </c>
      <c r="J13" s="1479">
        <f>SUMIFS(Nhaplieu!$I$8:$I$2074,Nhaplieu!$A$8:$A$2074,$H$7:$T$7,Nhaplieu!$H$8:$H$2074,$B$1:$B$1020,Nhaplieu!$M$8:$M$2074,$A13)</f>
        <v>0</v>
      </c>
      <c r="K13" s="1479">
        <f>SUMIFS(Nhaplieu!$I$8:$I$2074,Nhaplieu!$A$8:$A$2074,$H$7:$T$7,Nhaplieu!$H$8:$H$2074,$B$1:$B$1020,Nhaplieu!$M$8:$M$2074,$A13)</f>
        <v>0</v>
      </c>
      <c r="L13" s="1479">
        <f>SUMIFS(Nhaplieu!$I$8:$I$2074,Nhaplieu!$A$8:$A$2074,$H$7:$T$7,Nhaplieu!$H$8:$H$2074,$B$1:$B$1020,Nhaplieu!$M$8:$M$2074,$A13)</f>
        <v>0</v>
      </c>
      <c r="M13" s="1479">
        <f>SUMIFS(Nhaplieu!$I$8:$I$2074,Nhaplieu!$A$8:$A$2074,$H$7:$T$7,Nhaplieu!$H$8:$H$2074,$B$1:$B$1020,Nhaplieu!$M$8:$M$2074,$A13)</f>
        <v>0</v>
      </c>
      <c r="N13" s="1479">
        <f>SUMIFS(Nhaplieu!$I$8:$I$2074,Nhaplieu!$A$8:$A$2074,$H$7:$T$7,Nhaplieu!$H$8:$H$2074,$B$1:$B$1020,Nhaplieu!$M$8:$M$2074,$A13)</f>
        <v>0</v>
      </c>
      <c r="O13" s="1479">
        <f>SUMIFS(Nhaplieu!$I$8:$I$2074,Nhaplieu!$A$8:$A$2074,$H$7:$T$7,Nhaplieu!$H$8:$H$2074,$B$1:$B$1020,Nhaplieu!$M$8:$M$2074,$A13)</f>
        <v>0</v>
      </c>
      <c r="P13" s="1479">
        <f>SUMIFS(Nhaplieu!$I$8:$I$2074,Nhaplieu!$A$8:$A$2074,$H$7:$T$7,Nhaplieu!$H$8:$H$2074,$B$1:$B$1020,Nhaplieu!$M$8:$M$2074,$A13)</f>
        <v>0</v>
      </c>
      <c r="Q13" s="1479">
        <f>SUMIFS(Nhaplieu!$I$8:$I$2074,Nhaplieu!$A$8:$A$2074,$H$7:$T$7,Nhaplieu!$H$8:$H$2074,$B$1:$B$1020,Nhaplieu!$M$8:$M$2074,$A13)</f>
        <v>0</v>
      </c>
      <c r="R13" s="1479">
        <f>SUMIFS(Nhaplieu!$I$8:$I$2074,Nhaplieu!$A$8:$A$2074,$H$7:$T$7,Nhaplieu!$H$8:$H$2074,$B$1:$B$1020,Nhaplieu!$M$8:$M$2074,$A13)</f>
        <v>0</v>
      </c>
      <c r="S13" s="1479">
        <f>SUMIFS(Nhaplieu!$I$8:$I$2074,Nhaplieu!$A$8:$A$2074,$H$7:$T$7,Nhaplieu!$H$8:$H$2074,$B$1:$B$1020,Nhaplieu!$M$8:$M$2074,$A13)</f>
        <v>0</v>
      </c>
      <c r="T13" s="1480">
        <f t="shared" si="1"/>
        <v>0</v>
      </c>
      <c r="U13" s="1479">
        <f t="shared" si="2"/>
        <v>0</v>
      </c>
      <c r="V13" s="1479">
        <f t="shared" si="3"/>
        <v>0</v>
      </c>
      <c r="W13" s="1479">
        <f t="shared" si="4"/>
        <v>0</v>
      </c>
      <c r="X13" s="1479">
        <f t="shared" si="5"/>
        <v>0</v>
      </c>
      <c r="Y13" s="1481">
        <f t="shared" si="6"/>
        <v>0</v>
      </c>
      <c r="Z13" s="1482">
        <f t="shared" si="7"/>
        <v>0</v>
      </c>
      <c r="AA13" s="1483" t="str">
        <f t="shared" si="8"/>
        <v/>
      </c>
      <c r="AB13" s="1482">
        <f t="shared" si="9"/>
        <v>0</v>
      </c>
      <c r="AC13" s="438">
        <f t="shared" si="10"/>
        <v>156</v>
      </c>
      <c r="AD13" s="229">
        <f t="shared" si="11"/>
        <v>0</v>
      </c>
      <c r="AE13" s="250"/>
      <c r="AF13" s="251"/>
    </row>
    <row r="14" spans="1:32" s="214" customFormat="1">
      <c r="A14" s="585">
        <v>156</v>
      </c>
      <c r="B14" s="1468"/>
      <c r="C14" s="1469"/>
      <c r="D14" s="1469"/>
      <c r="E14" s="1470"/>
      <c r="F14" s="1189"/>
      <c r="G14" s="1479">
        <f t="shared" si="0"/>
        <v>0</v>
      </c>
      <c r="H14" s="1479">
        <f>SUMIFS(Nhaplieu!$I$8:$I$2074,Nhaplieu!$A$8:$A$2074,$H$7:$T$7,Nhaplieu!$H$8:$H$2074,$B$1:$B$1020,Nhaplieu!$M$8:$M$2074,$A14)</f>
        <v>0</v>
      </c>
      <c r="I14" s="1479">
        <f>SUMIFS(Nhaplieu!$I$8:$I$2074,Nhaplieu!$A$8:$A$2074,$H$7:$T$7,Nhaplieu!$H$8:$H$2074,$B$1:$B$1020,Nhaplieu!$M$8:$M$2074,$A14)</f>
        <v>0</v>
      </c>
      <c r="J14" s="1479">
        <f>SUMIFS(Nhaplieu!$I$8:$I$2074,Nhaplieu!$A$8:$A$2074,$H$7:$T$7,Nhaplieu!$H$8:$H$2074,$B$1:$B$1020,Nhaplieu!$M$8:$M$2074,$A14)</f>
        <v>0</v>
      </c>
      <c r="K14" s="1479">
        <f>SUMIFS(Nhaplieu!$I$8:$I$2074,Nhaplieu!$A$8:$A$2074,$H$7:$T$7,Nhaplieu!$H$8:$H$2074,$B$1:$B$1020,Nhaplieu!$M$8:$M$2074,$A14)</f>
        <v>0</v>
      </c>
      <c r="L14" s="1479">
        <f>SUMIFS(Nhaplieu!$I$8:$I$2074,Nhaplieu!$A$8:$A$2074,$H$7:$T$7,Nhaplieu!$H$8:$H$2074,$B$1:$B$1020,Nhaplieu!$M$8:$M$2074,$A14)</f>
        <v>0</v>
      </c>
      <c r="M14" s="1479">
        <f>SUMIFS(Nhaplieu!$I$8:$I$2074,Nhaplieu!$A$8:$A$2074,$H$7:$T$7,Nhaplieu!$H$8:$H$2074,$B$1:$B$1020,Nhaplieu!$M$8:$M$2074,$A14)</f>
        <v>0</v>
      </c>
      <c r="N14" s="1479">
        <f>SUMIFS(Nhaplieu!$I$8:$I$2074,Nhaplieu!$A$8:$A$2074,$H$7:$T$7,Nhaplieu!$H$8:$H$2074,$B$1:$B$1020,Nhaplieu!$M$8:$M$2074,$A14)</f>
        <v>0</v>
      </c>
      <c r="O14" s="1479">
        <f>SUMIFS(Nhaplieu!$I$8:$I$2074,Nhaplieu!$A$8:$A$2074,$H$7:$T$7,Nhaplieu!$H$8:$H$2074,$B$1:$B$1020,Nhaplieu!$M$8:$M$2074,$A14)</f>
        <v>0</v>
      </c>
      <c r="P14" s="1479">
        <f>SUMIFS(Nhaplieu!$I$8:$I$2074,Nhaplieu!$A$8:$A$2074,$H$7:$T$7,Nhaplieu!$H$8:$H$2074,$B$1:$B$1020,Nhaplieu!$M$8:$M$2074,$A14)</f>
        <v>0</v>
      </c>
      <c r="Q14" s="1479">
        <f>SUMIFS(Nhaplieu!$I$8:$I$2074,Nhaplieu!$A$8:$A$2074,$H$7:$T$7,Nhaplieu!$H$8:$H$2074,$B$1:$B$1020,Nhaplieu!$M$8:$M$2074,$A14)</f>
        <v>0</v>
      </c>
      <c r="R14" s="1479">
        <f>SUMIFS(Nhaplieu!$I$8:$I$2074,Nhaplieu!$A$8:$A$2074,$H$7:$T$7,Nhaplieu!$H$8:$H$2074,$B$1:$B$1020,Nhaplieu!$M$8:$M$2074,$A14)</f>
        <v>0</v>
      </c>
      <c r="S14" s="1479">
        <f>SUMIFS(Nhaplieu!$I$8:$I$2074,Nhaplieu!$A$8:$A$2074,$H$7:$T$7,Nhaplieu!$H$8:$H$2074,$B$1:$B$1020,Nhaplieu!$M$8:$M$2074,$A14)</f>
        <v>0</v>
      </c>
      <c r="T14" s="1480">
        <f t="shared" si="1"/>
        <v>0</v>
      </c>
      <c r="U14" s="1476">
        <f t="shared" ref="U14:U18" si="12">SUMIF(MaHHNX,$B14,SLX)</f>
        <v>0</v>
      </c>
      <c r="V14" s="1479">
        <f t="shared" si="3"/>
        <v>0</v>
      </c>
      <c r="W14" s="1476">
        <f t="shared" si="4"/>
        <v>0</v>
      </c>
      <c r="X14" s="1476">
        <f t="shared" si="5"/>
        <v>0</v>
      </c>
      <c r="Y14" s="1481">
        <f t="shared" si="6"/>
        <v>0</v>
      </c>
      <c r="Z14" s="1482">
        <f t="shared" si="7"/>
        <v>0</v>
      </c>
      <c r="AA14" s="1483" t="str">
        <f t="shared" si="8"/>
        <v/>
      </c>
      <c r="AB14" s="1482">
        <f t="shared" si="9"/>
        <v>0</v>
      </c>
      <c r="AC14" s="438">
        <f t="shared" si="10"/>
        <v>156</v>
      </c>
      <c r="AD14" s="229">
        <f t="shared" si="11"/>
        <v>0</v>
      </c>
      <c r="AE14" s="250"/>
      <c r="AF14" s="251"/>
    </row>
    <row r="15" spans="1:32" s="214" customFormat="1">
      <c r="A15" s="585">
        <v>156</v>
      </c>
      <c r="B15" s="1468"/>
      <c r="C15" s="1469"/>
      <c r="D15" s="1469"/>
      <c r="E15" s="1470"/>
      <c r="F15" s="1189"/>
      <c r="G15" s="1476">
        <f t="shared" si="0"/>
        <v>0</v>
      </c>
      <c r="H15" s="1476">
        <f>SUMIFS(Nhaplieu!$I$8:$I$2074,Nhaplieu!$A$8:$A$2074,$H$7:$T$7,Nhaplieu!$H$8:$H$2074,$B$1:$B$1020,Nhaplieu!$M$8:$M$2074,$A15)</f>
        <v>0</v>
      </c>
      <c r="I15" s="1476">
        <f>SUMIFS(Nhaplieu!$I$8:$I$2074,Nhaplieu!$A$8:$A$2074,$H$7:$T$7,Nhaplieu!$H$8:$H$2074,$B$1:$B$1020,Nhaplieu!$M$8:$M$2074,$A15)</f>
        <v>0</v>
      </c>
      <c r="J15" s="1476">
        <f>SUMIFS(Nhaplieu!$I$8:$I$2074,Nhaplieu!$A$8:$A$2074,$H$7:$T$7,Nhaplieu!$H$8:$H$2074,$B$1:$B$1020,Nhaplieu!$M$8:$M$2074,$A15)</f>
        <v>0</v>
      </c>
      <c r="K15" s="1476">
        <f>SUMIFS(Nhaplieu!$I$8:$I$2074,Nhaplieu!$A$8:$A$2074,$H$7:$T$7,Nhaplieu!$H$8:$H$2074,$B$1:$B$1020,Nhaplieu!$M$8:$M$2074,$A15)</f>
        <v>0</v>
      </c>
      <c r="L15" s="1476">
        <f>SUMIFS(Nhaplieu!$I$8:$I$2074,Nhaplieu!$A$8:$A$2074,$H$7:$T$7,Nhaplieu!$H$8:$H$2074,$B$1:$B$1020,Nhaplieu!$M$8:$M$2074,$A15)</f>
        <v>0</v>
      </c>
      <c r="M15" s="1476">
        <f>SUMIFS(Nhaplieu!$I$8:$I$2074,Nhaplieu!$A$8:$A$2074,$H$7:$T$7,Nhaplieu!$H$8:$H$2074,$B$1:$B$1020,Nhaplieu!$M$8:$M$2074,$A15)</f>
        <v>0</v>
      </c>
      <c r="N15" s="1476">
        <f>SUMIFS(Nhaplieu!$I$8:$I$2074,Nhaplieu!$A$8:$A$2074,$H$7:$T$7,Nhaplieu!$H$8:$H$2074,$B$1:$B$1020,Nhaplieu!$M$8:$M$2074,$A15)</f>
        <v>0</v>
      </c>
      <c r="O15" s="1476">
        <f>SUMIFS(Nhaplieu!$I$8:$I$2074,Nhaplieu!$A$8:$A$2074,$H$7:$T$7,Nhaplieu!$H$8:$H$2074,$B$1:$B$1020,Nhaplieu!$M$8:$M$2074,$A15)</f>
        <v>0</v>
      </c>
      <c r="P15" s="1476">
        <f>SUMIFS(Nhaplieu!$I$8:$I$2074,Nhaplieu!$A$8:$A$2074,$H$7:$T$7,Nhaplieu!$H$8:$H$2074,$B$1:$B$1020,Nhaplieu!$M$8:$M$2074,$A15)</f>
        <v>0</v>
      </c>
      <c r="Q15" s="1476">
        <f>SUMIFS(Nhaplieu!$I$8:$I$2074,Nhaplieu!$A$8:$A$2074,$H$7:$T$7,Nhaplieu!$H$8:$H$2074,$B$1:$B$1020,Nhaplieu!$M$8:$M$2074,$A15)</f>
        <v>0</v>
      </c>
      <c r="R15" s="1476">
        <f>SUMIFS(Nhaplieu!$I$8:$I$2074,Nhaplieu!$A$8:$A$2074,$H$7:$T$7,Nhaplieu!$H$8:$H$2074,$B$1:$B$1020,Nhaplieu!$M$8:$M$2074,$A15)</f>
        <v>0</v>
      </c>
      <c r="S15" s="1476">
        <f>SUMIFS(Nhaplieu!$I$8:$I$2074,Nhaplieu!$A$8:$A$2074,$H$7:$T$7,Nhaplieu!$H$8:$H$2074,$B$1:$B$1020,Nhaplieu!$M$8:$M$2074,$A15)</f>
        <v>0</v>
      </c>
      <c r="T15" s="1485">
        <f t="shared" si="1"/>
        <v>0</v>
      </c>
      <c r="U15" s="1476">
        <f t="shared" si="12"/>
        <v>0</v>
      </c>
      <c r="V15" s="1479">
        <f t="shared" si="3"/>
        <v>0</v>
      </c>
      <c r="W15" s="1476">
        <f t="shared" ref="W15:W21" si="13">E15+G15-U15</f>
        <v>0</v>
      </c>
      <c r="X15" s="1476">
        <f t="shared" ref="X15:X21" si="14">F15+T15-V15</f>
        <v>0</v>
      </c>
      <c r="Y15" s="1481">
        <f t="shared" ref="Y15:Y22" si="15">E15+G15</f>
        <v>0</v>
      </c>
      <c r="Z15" s="1486">
        <f t="shared" ref="Z15:Z22" si="16">F15+T15</f>
        <v>0</v>
      </c>
      <c r="AA15" s="1483" t="str">
        <f t="shared" ref="AA15:AA23" si="17">IF(B15="","",B15)</f>
        <v/>
      </c>
      <c r="AB15" s="1486">
        <f t="shared" ref="AB15:AB25" si="18">IF(Y15=0,0,ROUND(Z15/Y15,0))</f>
        <v>0</v>
      </c>
      <c r="AC15" s="438">
        <f t="shared" ref="AC15:AC17" si="19">IF(A15&lt;&gt;"",A15,"")</f>
        <v>156</v>
      </c>
      <c r="AD15" s="229">
        <f t="shared" si="11"/>
        <v>0</v>
      </c>
      <c r="AE15" s="445"/>
      <c r="AF15" s="446"/>
    </row>
    <row r="16" spans="1:32" s="214" customFormat="1">
      <c r="A16" s="585">
        <v>156</v>
      </c>
      <c r="B16" s="1468"/>
      <c r="C16" s="1469"/>
      <c r="D16" s="1469"/>
      <c r="E16" s="1470"/>
      <c r="F16" s="1189"/>
      <c r="G16" s="1476">
        <f t="shared" si="0"/>
        <v>0</v>
      </c>
      <c r="H16" s="1476">
        <f>SUMIFS(Nhaplieu!$I$8:$I$2074,Nhaplieu!$A$8:$A$2074,$H$7:$T$7,Nhaplieu!$H$8:$H$2074,$B$1:$B$1020,Nhaplieu!$M$8:$M$2074,$A16)</f>
        <v>0</v>
      </c>
      <c r="I16" s="1476">
        <f>SUMIFS(Nhaplieu!$I$8:$I$2074,Nhaplieu!$A$8:$A$2074,$H$7:$T$7,Nhaplieu!$H$8:$H$2074,$B$1:$B$1020,Nhaplieu!$M$8:$M$2074,$A16)</f>
        <v>0</v>
      </c>
      <c r="J16" s="1476">
        <f>SUMIFS(Nhaplieu!$I$8:$I$2074,Nhaplieu!$A$8:$A$2074,$H$7:$T$7,Nhaplieu!$H$8:$H$2074,$B$1:$B$1020,Nhaplieu!$M$8:$M$2074,$A16)</f>
        <v>0</v>
      </c>
      <c r="K16" s="1476">
        <f>SUMIFS(Nhaplieu!$I$8:$I$2074,Nhaplieu!$A$8:$A$2074,$H$7:$T$7,Nhaplieu!$H$8:$H$2074,$B$1:$B$1020,Nhaplieu!$M$8:$M$2074,$A16)</f>
        <v>0</v>
      </c>
      <c r="L16" s="1476">
        <f>SUMIFS(Nhaplieu!$I$8:$I$2074,Nhaplieu!$A$8:$A$2074,$H$7:$T$7,Nhaplieu!$H$8:$H$2074,$B$1:$B$1020,Nhaplieu!$M$8:$M$2074,$A16)</f>
        <v>0</v>
      </c>
      <c r="M16" s="1476">
        <f>SUMIFS(Nhaplieu!$I$8:$I$2074,Nhaplieu!$A$8:$A$2074,$H$7:$T$7,Nhaplieu!$H$8:$H$2074,$B$1:$B$1020,Nhaplieu!$M$8:$M$2074,$A16)</f>
        <v>0</v>
      </c>
      <c r="N16" s="1476">
        <f>SUMIFS(Nhaplieu!$I$8:$I$2074,Nhaplieu!$A$8:$A$2074,$H$7:$T$7,Nhaplieu!$H$8:$H$2074,$B$1:$B$1020,Nhaplieu!$M$8:$M$2074,$A16)</f>
        <v>0</v>
      </c>
      <c r="O16" s="1476">
        <f>SUMIFS(Nhaplieu!$I$8:$I$2074,Nhaplieu!$A$8:$A$2074,$H$7:$T$7,Nhaplieu!$H$8:$H$2074,$B$1:$B$1020,Nhaplieu!$M$8:$M$2074,$A16)</f>
        <v>0</v>
      </c>
      <c r="P16" s="1476">
        <f>SUMIFS(Nhaplieu!$I$8:$I$2074,Nhaplieu!$A$8:$A$2074,$H$7:$T$7,Nhaplieu!$H$8:$H$2074,$B$1:$B$1020,Nhaplieu!$M$8:$M$2074,$A16)</f>
        <v>0</v>
      </c>
      <c r="Q16" s="1476">
        <f>SUMIFS(Nhaplieu!$I$8:$I$2074,Nhaplieu!$A$8:$A$2074,$H$7:$T$7,Nhaplieu!$H$8:$H$2074,$B$1:$B$1020,Nhaplieu!$M$8:$M$2074,$A16)</f>
        <v>0</v>
      </c>
      <c r="R16" s="1476">
        <f>SUMIFS(Nhaplieu!$I$8:$I$2074,Nhaplieu!$A$8:$A$2074,$H$7:$T$7,Nhaplieu!$H$8:$H$2074,$B$1:$B$1020,Nhaplieu!$M$8:$M$2074,$A16)</f>
        <v>0</v>
      </c>
      <c r="S16" s="1476">
        <f>SUMIFS(Nhaplieu!$I$8:$I$2074,Nhaplieu!$A$8:$A$2074,$H$7:$T$7,Nhaplieu!$H$8:$H$2074,$B$1:$B$1020,Nhaplieu!$M$8:$M$2074,$A16)</f>
        <v>0</v>
      </c>
      <c r="T16" s="1485">
        <f t="shared" si="1"/>
        <v>0</v>
      </c>
      <c r="U16" s="1476">
        <f t="shared" si="12"/>
        <v>0</v>
      </c>
      <c r="V16" s="1479">
        <f t="shared" si="3"/>
        <v>0</v>
      </c>
      <c r="W16" s="1476">
        <f t="shared" si="13"/>
        <v>0</v>
      </c>
      <c r="X16" s="1476">
        <f t="shared" si="14"/>
        <v>0</v>
      </c>
      <c r="Y16" s="1481">
        <f t="shared" si="15"/>
        <v>0</v>
      </c>
      <c r="Z16" s="1486">
        <f t="shared" si="16"/>
        <v>0</v>
      </c>
      <c r="AA16" s="1483" t="str">
        <f t="shared" si="17"/>
        <v/>
      </c>
      <c r="AB16" s="1486">
        <f t="shared" si="18"/>
        <v>0</v>
      </c>
      <c r="AC16" s="438">
        <f t="shared" si="19"/>
        <v>156</v>
      </c>
      <c r="AD16" s="229">
        <f t="shared" si="11"/>
        <v>0</v>
      </c>
      <c r="AE16" s="445"/>
      <c r="AF16" s="446"/>
    </row>
    <row r="17" spans="1:32" s="214" customFormat="1">
      <c r="A17" s="585">
        <v>156</v>
      </c>
      <c r="B17" s="1468"/>
      <c r="C17" s="1469"/>
      <c r="D17" s="1469"/>
      <c r="E17" s="1470"/>
      <c r="F17" s="1189"/>
      <c r="G17" s="1476">
        <f t="shared" si="0"/>
        <v>0</v>
      </c>
      <c r="H17" s="1476">
        <f>SUMIFS(Nhaplieu!$I$8:$I$2074,Nhaplieu!$A$8:$A$2074,$H$7:$T$7,Nhaplieu!$H$8:$H$2074,$B$1:$B$1020,Nhaplieu!$M$8:$M$2074,$A17)</f>
        <v>0</v>
      </c>
      <c r="I17" s="1476">
        <f>SUMIFS(Nhaplieu!$I$8:$I$2074,Nhaplieu!$A$8:$A$2074,$H$7:$T$7,Nhaplieu!$H$8:$H$2074,$B$1:$B$1020,Nhaplieu!$M$8:$M$2074,$A17)</f>
        <v>0</v>
      </c>
      <c r="J17" s="1476">
        <f>SUMIFS(Nhaplieu!$I$8:$I$2074,Nhaplieu!$A$8:$A$2074,$H$7:$T$7,Nhaplieu!$H$8:$H$2074,$B$1:$B$1020,Nhaplieu!$M$8:$M$2074,$A17)</f>
        <v>0</v>
      </c>
      <c r="K17" s="1476">
        <f>SUMIFS(Nhaplieu!$I$8:$I$2074,Nhaplieu!$A$8:$A$2074,$H$7:$T$7,Nhaplieu!$H$8:$H$2074,$B$1:$B$1020,Nhaplieu!$M$8:$M$2074,$A17)</f>
        <v>0</v>
      </c>
      <c r="L17" s="1476">
        <f>SUMIFS(Nhaplieu!$I$8:$I$2074,Nhaplieu!$A$8:$A$2074,$H$7:$T$7,Nhaplieu!$H$8:$H$2074,$B$1:$B$1020,Nhaplieu!$M$8:$M$2074,$A17)</f>
        <v>0</v>
      </c>
      <c r="M17" s="1476">
        <f>SUMIFS(Nhaplieu!$I$8:$I$2074,Nhaplieu!$A$8:$A$2074,$H$7:$T$7,Nhaplieu!$H$8:$H$2074,$B$1:$B$1020,Nhaplieu!$M$8:$M$2074,$A17)</f>
        <v>0</v>
      </c>
      <c r="N17" s="1476">
        <f>SUMIFS(Nhaplieu!$I$8:$I$2074,Nhaplieu!$A$8:$A$2074,$H$7:$T$7,Nhaplieu!$H$8:$H$2074,$B$1:$B$1020,Nhaplieu!$M$8:$M$2074,$A17)</f>
        <v>0</v>
      </c>
      <c r="O17" s="1476">
        <f>SUMIFS(Nhaplieu!$I$8:$I$2074,Nhaplieu!$A$8:$A$2074,$H$7:$T$7,Nhaplieu!$H$8:$H$2074,$B$1:$B$1020,Nhaplieu!$M$8:$M$2074,$A17)</f>
        <v>0</v>
      </c>
      <c r="P17" s="1476">
        <f>SUMIFS(Nhaplieu!$I$8:$I$2074,Nhaplieu!$A$8:$A$2074,$H$7:$T$7,Nhaplieu!$H$8:$H$2074,$B$1:$B$1020,Nhaplieu!$M$8:$M$2074,$A17)</f>
        <v>0</v>
      </c>
      <c r="Q17" s="1476">
        <f>SUMIFS(Nhaplieu!$I$8:$I$2074,Nhaplieu!$A$8:$A$2074,$H$7:$T$7,Nhaplieu!$H$8:$H$2074,$B$1:$B$1020,Nhaplieu!$M$8:$M$2074,$A17)</f>
        <v>0</v>
      </c>
      <c r="R17" s="1476">
        <f>SUMIFS(Nhaplieu!$I$8:$I$2074,Nhaplieu!$A$8:$A$2074,$H$7:$T$7,Nhaplieu!$H$8:$H$2074,$B$1:$B$1020,Nhaplieu!$M$8:$M$2074,$A17)</f>
        <v>0</v>
      </c>
      <c r="S17" s="1476">
        <f>SUMIFS(Nhaplieu!$I$8:$I$2074,Nhaplieu!$A$8:$A$2074,$H$7:$T$7,Nhaplieu!$H$8:$H$2074,$B$1:$B$1020,Nhaplieu!$M$8:$M$2074,$A17)</f>
        <v>0</v>
      </c>
      <c r="T17" s="1485">
        <f t="shared" si="1"/>
        <v>0</v>
      </c>
      <c r="U17" s="1476">
        <f t="shared" si="12"/>
        <v>0</v>
      </c>
      <c r="V17" s="1479">
        <f t="shared" si="3"/>
        <v>0</v>
      </c>
      <c r="W17" s="1476">
        <f t="shared" si="13"/>
        <v>0</v>
      </c>
      <c r="X17" s="1476">
        <f t="shared" si="14"/>
        <v>0</v>
      </c>
      <c r="Y17" s="1481">
        <f t="shared" si="15"/>
        <v>0</v>
      </c>
      <c r="Z17" s="1486">
        <f t="shared" si="16"/>
        <v>0</v>
      </c>
      <c r="AA17" s="1483" t="str">
        <f t="shared" si="17"/>
        <v/>
      </c>
      <c r="AB17" s="1486">
        <f t="shared" si="18"/>
        <v>0</v>
      </c>
      <c r="AC17" s="438">
        <f t="shared" si="19"/>
        <v>156</v>
      </c>
      <c r="AD17" s="229">
        <f t="shared" si="11"/>
        <v>0</v>
      </c>
      <c r="AE17" s="445"/>
      <c r="AF17" s="446"/>
    </row>
    <row r="18" spans="1:32" s="214" customFormat="1">
      <c r="A18" s="585">
        <v>156</v>
      </c>
      <c r="B18" s="1468"/>
      <c r="C18" s="1469"/>
      <c r="D18" s="1469"/>
      <c r="E18" s="1470"/>
      <c r="F18" s="1189"/>
      <c r="G18" s="1476">
        <f t="shared" si="0"/>
        <v>0</v>
      </c>
      <c r="H18" s="1476">
        <f>SUMIFS(Nhaplieu!$I$8:$I$2074,Nhaplieu!$A$8:$A$2074,$H$7:$T$7,Nhaplieu!$H$8:$H$2074,$B$1:$B$1020,Nhaplieu!$M$8:$M$2074,$A18)</f>
        <v>0</v>
      </c>
      <c r="I18" s="1476">
        <f>SUMIFS(Nhaplieu!$I$8:$I$2074,Nhaplieu!$A$8:$A$2074,$H$7:$T$7,Nhaplieu!$H$8:$H$2074,$B$1:$B$1020,Nhaplieu!$M$8:$M$2074,$A18)</f>
        <v>0</v>
      </c>
      <c r="J18" s="1476">
        <f>SUMIFS(Nhaplieu!$I$8:$I$2074,Nhaplieu!$A$8:$A$2074,$H$7:$T$7,Nhaplieu!$H$8:$H$2074,$B$1:$B$1020,Nhaplieu!$M$8:$M$2074,$A18)</f>
        <v>0</v>
      </c>
      <c r="K18" s="1476">
        <f>SUMIFS(Nhaplieu!$I$8:$I$2074,Nhaplieu!$A$8:$A$2074,$H$7:$T$7,Nhaplieu!$H$8:$H$2074,$B$1:$B$1020,Nhaplieu!$M$8:$M$2074,$A18)</f>
        <v>0</v>
      </c>
      <c r="L18" s="1476">
        <f>SUMIFS(Nhaplieu!$I$8:$I$2074,Nhaplieu!$A$8:$A$2074,$H$7:$T$7,Nhaplieu!$H$8:$H$2074,$B$1:$B$1020,Nhaplieu!$M$8:$M$2074,$A18)</f>
        <v>0</v>
      </c>
      <c r="M18" s="1476">
        <f>SUMIFS(Nhaplieu!$I$8:$I$2074,Nhaplieu!$A$8:$A$2074,$H$7:$T$7,Nhaplieu!$H$8:$H$2074,$B$1:$B$1020,Nhaplieu!$M$8:$M$2074,$A18)</f>
        <v>0</v>
      </c>
      <c r="N18" s="1476">
        <f>SUMIFS(Nhaplieu!$I$8:$I$2074,Nhaplieu!$A$8:$A$2074,$H$7:$T$7,Nhaplieu!$H$8:$H$2074,$B$1:$B$1020,Nhaplieu!$M$8:$M$2074,$A18)</f>
        <v>0</v>
      </c>
      <c r="O18" s="1476">
        <f>SUMIFS(Nhaplieu!$I$8:$I$2074,Nhaplieu!$A$8:$A$2074,$H$7:$T$7,Nhaplieu!$H$8:$H$2074,$B$1:$B$1020,Nhaplieu!$M$8:$M$2074,$A18)</f>
        <v>0</v>
      </c>
      <c r="P18" s="1476">
        <f>SUMIFS(Nhaplieu!$I$8:$I$2074,Nhaplieu!$A$8:$A$2074,$H$7:$T$7,Nhaplieu!$H$8:$H$2074,$B$1:$B$1020,Nhaplieu!$M$8:$M$2074,$A18)</f>
        <v>0</v>
      </c>
      <c r="Q18" s="1476">
        <f>SUMIFS(Nhaplieu!$I$8:$I$2074,Nhaplieu!$A$8:$A$2074,$H$7:$T$7,Nhaplieu!$H$8:$H$2074,$B$1:$B$1020,Nhaplieu!$M$8:$M$2074,$A18)</f>
        <v>0</v>
      </c>
      <c r="R18" s="1476">
        <f>SUMIFS(Nhaplieu!$I$8:$I$2074,Nhaplieu!$A$8:$A$2074,$H$7:$T$7,Nhaplieu!$H$8:$H$2074,$B$1:$B$1020,Nhaplieu!$M$8:$M$2074,$A18)</f>
        <v>0</v>
      </c>
      <c r="S18" s="1476">
        <f>SUMIFS(Nhaplieu!$I$8:$I$2074,Nhaplieu!$A$8:$A$2074,$H$7:$T$7,Nhaplieu!$H$8:$H$2074,$B$1:$B$1020,Nhaplieu!$M$8:$M$2074,$A18)</f>
        <v>0</v>
      </c>
      <c r="T18" s="1485">
        <f t="shared" si="1"/>
        <v>0</v>
      </c>
      <c r="U18" s="1476">
        <f t="shared" si="12"/>
        <v>0</v>
      </c>
      <c r="V18" s="1479">
        <f t="shared" si="3"/>
        <v>0</v>
      </c>
      <c r="W18" s="1476">
        <f t="shared" si="13"/>
        <v>0</v>
      </c>
      <c r="X18" s="1476">
        <f t="shared" si="14"/>
        <v>0</v>
      </c>
      <c r="Y18" s="1481">
        <f t="shared" si="15"/>
        <v>0</v>
      </c>
      <c r="Z18" s="1486">
        <f t="shared" si="16"/>
        <v>0</v>
      </c>
      <c r="AA18" s="1483" t="str">
        <f t="shared" si="17"/>
        <v/>
      </c>
      <c r="AB18" s="1486">
        <f t="shared" si="18"/>
        <v>0</v>
      </c>
      <c r="AC18" s="438">
        <f t="shared" ref="AC18:AC42" si="20">IF(A18&lt;&gt;"",A18,"")</f>
        <v>156</v>
      </c>
      <c r="AD18" s="229">
        <f t="shared" si="11"/>
        <v>0</v>
      </c>
      <c r="AE18" s="445"/>
      <c r="AF18" s="446"/>
    </row>
    <row r="19" spans="1:32" s="214" customFormat="1">
      <c r="A19" s="585">
        <v>156</v>
      </c>
      <c r="B19" s="1468"/>
      <c r="C19" s="1469"/>
      <c r="D19" s="1469"/>
      <c r="E19" s="1470"/>
      <c r="F19" s="1189"/>
      <c r="G19" s="1476">
        <f t="shared" si="0"/>
        <v>0</v>
      </c>
      <c r="H19" s="1476">
        <f>SUMIFS(Nhaplieu!$I$8:$I$2074,Nhaplieu!$A$8:$A$2074,$H$7:$T$7,Nhaplieu!$H$8:$H$2074,$B$1:$B$1020,Nhaplieu!$M$8:$M$2074,$A19)</f>
        <v>0</v>
      </c>
      <c r="I19" s="1476">
        <f>SUMIFS(Nhaplieu!$I$8:$I$2074,Nhaplieu!$A$8:$A$2074,$H$7:$T$7,Nhaplieu!$H$8:$H$2074,$B$1:$B$1020,Nhaplieu!$M$8:$M$2074,$A19)</f>
        <v>0</v>
      </c>
      <c r="J19" s="1476">
        <f>SUMIFS(Nhaplieu!$I$8:$I$2074,Nhaplieu!$A$8:$A$2074,$H$7:$T$7,Nhaplieu!$H$8:$H$2074,$B$1:$B$1020,Nhaplieu!$M$8:$M$2074,$A19)</f>
        <v>0</v>
      </c>
      <c r="K19" s="1476">
        <f>SUMIFS(Nhaplieu!$I$8:$I$2074,Nhaplieu!$A$8:$A$2074,$H$7:$T$7,Nhaplieu!$H$8:$H$2074,$B$1:$B$1020,Nhaplieu!$M$8:$M$2074,$A19)</f>
        <v>0</v>
      </c>
      <c r="L19" s="1476">
        <f>SUMIFS(Nhaplieu!$I$8:$I$2074,Nhaplieu!$A$8:$A$2074,$H$7:$T$7,Nhaplieu!$H$8:$H$2074,$B$1:$B$1020,Nhaplieu!$M$8:$M$2074,$A19)</f>
        <v>0</v>
      </c>
      <c r="M19" s="1476">
        <f>SUMIFS(Nhaplieu!$I$8:$I$2074,Nhaplieu!$A$8:$A$2074,$H$7:$T$7,Nhaplieu!$H$8:$H$2074,$B$1:$B$1020,Nhaplieu!$M$8:$M$2074,$A19)</f>
        <v>0</v>
      </c>
      <c r="N19" s="1476">
        <f>SUMIFS(Nhaplieu!$I$8:$I$2074,Nhaplieu!$A$8:$A$2074,$H$7:$T$7,Nhaplieu!$H$8:$H$2074,$B$1:$B$1020,Nhaplieu!$M$8:$M$2074,$A19)</f>
        <v>0</v>
      </c>
      <c r="O19" s="1476">
        <f>SUMIFS(Nhaplieu!$I$8:$I$2074,Nhaplieu!$A$8:$A$2074,$H$7:$T$7,Nhaplieu!$H$8:$H$2074,$B$1:$B$1020,Nhaplieu!$M$8:$M$2074,$A19)</f>
        <v>0</v>
      </c>
      <c r="P19" s="1476">
        <f>SUMIFS(Nhaplieu!$I$8:$I$2074,Nhaplieu!$A$8:$A$2074,$H$7:$T$7,Nhaplieu!$H$8:$H$2074,$B$1:$B$1020,Nhaplieu!$M$8:$M$2074,$A19)</f>
        <v>0</v>
      </c>
      <c r="Q19" s="1476">
        <f>SUMIFS(Nhaplieu!$I$8:$I$2074,Nhaplieu!$A$8:$A$2074,$H$7:$T$7,Nhaplieu!$H$8:$H$2074,$B$1:$B$1020,Nhaplieu!$M$8:$M$2074,$A19)</f>
        <v>0</v>
      </c>
      <c r="R19" s="1476">
        <f>SUMIFS(Nhaplieu!$I$8:$I$2074,Nhaplieu!$A$8:$A$2074,$H$7:$T$7,Nhaplieu!$H$8:$H$2074,$B$1:$B$1020,Nhaplieu!$M$8:$M$2074,$A19)</f>
        <v>0</v>
      </c>
      <c r="S19" s="1476">
        <f>SUMIFS(Nhaplieu!$I$8:$I$2074,Nhaplieu!$A$8:$A$2074,$H$7:$T$7,Nhaplieu!$H$8:$H$2074,$B$1:$B$1020,Nhaplieu!$M$8:$M$2074,$A19)</f>
        <v>0</v>
      </c>
      <c r="T19" s="1485">
        <f t="shared" si="1"/>
        <v>0</v>
      </c>
      <c r="U19" s="1476">
        <f t="shared" ref="U19:U42" si="21">SUMIF(MaHHNX,$B19,SLX)</f>
        <v>0</v>
      </c>
      <c r="V19" s="1479">
        <f t="shared" si="3"/>
        <v>0</v>
      </c>
      <c r="W19" s="1476">
        <f t="shared" si="13"/>
        <v>0</v>
      </c>
      <c r="X19" s="1476">
        <f t="shared" si="14"/>
        <v>0</v>
      </c>
      <c r="Y19" s="1481">
        <f t="shared" si="15"/>
        <v>0</v>
      </c>
      <c r="Z19" s="1486">
        <f t="shared" si="16"/>
        <v>0</v>
      </c>
      <c r="AA19" s="1483" t="str">
        <f t="shared" si="17"/>
        <v/>
      </c>
      <c r="AB19" s="1486">
        <f t="shared" si="18"/>
        <v>0</v>
      </c>
      <c r="AC19" s="438">
        <f t="shared" si="20"/>
        <v>156</v>
      </c>
      <c r="AD19" s="229">
        <f t="shared" si="11"/>
        <v>0</v>
      </c>
      <c r="AE19" s="445"/>
      <c r="AF19" s="446"/>
    </row>
    <row r="20" spans="1:32" s="214" customFormat="1">
      <c r="A20" s="585">
        <v>156</v>
      </c>
      <c r="B20" s="1468"/>
      <c r="C20" s="1469"/>
      <c r="D20" s="1469"/>
      <c r="E20" s="1470"/>
      <c r="F20" s="1189"/>
      <c r="G20" s="1476">
        <f t="shared" si="0"/>
        <v>0</v>
      </c>
      <c r="H20" s="1476">
        <f>SUMIFS(Nhaplieu!$I$8:$I$2074,Nhaplieu!$A$8:$A$2074,$H$7:$T$7,Nhaplieu!$H$8:$H$2074,$B$1:$B$1020,Nhaplieu!$M$8:$M$2074,$A20)</f>
        <v>0</v>
      </c>
      <c r="I20" s="1476">
        <f>SUMIFS(Nhaplieu!$I$8:$I$2074,Nhaplieu!$A$8:$A$2074,$H$7:$T$7,Nhaplieu!$H$8:$H$2074,$B$1:$B$1020,Nhaplieu!$M$8:$M$2074,$A20)</f>
        <v>0</v>
      </c>
      <c r="J20" s="1476">
        <f>SUMIFS(Nhaplieu!$I$8:$I$2074,Nhaplieu!$A$8:$A$2074,$H$7:$T$7,Nhaplieu!$H$8:$H$2074,$B$1:$B$1020,Nhaplieu!$M$8:$M$2074,$A20)</f>
        <v>0</v>
      </c>
      <c r="K20" s="1476">
        <f>SUMIFS(Nhaplieu!$I$8:$I$2074,Nhaplieu!$A$8:$A$2074,$H$7:$T$7,Nhaplieu!$H$8:$H$2074,$B$1:$B$1020,Nhaplieu!$M$8:$M$2074,$A20)</f>
        <v>0</v>
      </c>
      <c r="L20" s="1476">
        <f>SUMIFS(Nhaplieu!$I$8:$I$2074,Nhaplieu!$A$8:$A$2074,$H$7:$T$7,Nhaplieu!$H$8:$H$2074,$B$1:$B$1020,Nhaplieu!$M$8:$M$2074,$A20)</f>
        <v>0</v>
      </c>
      <c r="M20" s="1476">
        <f>SUMIFS(Nhaplieu!$I$8:$I$2074,Nhaplieu!$A$8:$A$2074,$H$7:$T$7,Nhaplieu!$H$8:$H$2074,$B$1:$B$1020,Nhaplieu!$M$8:$M$2074,$A20)</f>
        <v>0</v>
      </c>
      <c r="N20" s="1476">
        <f>SUMIFS(Nhaplieu!$I$8:$I$2074,Nhaplieu!$A$8:$A$2074,$H$7:$T$7,Nhaplieu!$H$8:$H$2074,$B$1:$B$1020,Nhaplieu!$M$8:$M$2074,$A20)</f>
        <v>0</v>
      </c>
      <c r="O20" s="1476">
        <f>SUMIFS(Nhaplieu!$I$8:$I$2074,Nhaplieu!$A$8:$A$2074,$H$7:$T$7,Nhaplieu!$H$8:$H$2074,$B$1:$B$1020,Nhaplieu!$M$8:$M$2074,$A20)</f>
        <v>0</v>
      </c>
      <c r="P20" s="1476">
        <f>SUMIFS(Nhaplieu!$I$8:$I$2074,Nhaplieu!$A$8:$A$2074,$H$7:$T$7,Nhaplieu!$H$8:$H$2074,$B$1:$B$1020,Nhaplieu!$M$8:$M$2074,$A20)</f>
        <v>0</v>
      </c>
      <c r="Q20" s="1476">
        <f>SUMIFS(Nhaplieu!$I$8:$I$2074,Nhaplieu!$A$8:$A$2074,$H$7:$T$7,Nhaplieu!$H$8:$H$2074,$B$1:$B$1020,Nhaplieu!$M$8:$M$2074,$A20)</f>
        <v>0</v>
      </c>
      <c r="R20" s="1476">
        <f>SUMIFS(Nhaplieu!$I$8:$I$2074,Nhaplieu!$A$8:$A$2074,$H$7:$T$7,Nhaplieu!$H$8:$H$2074,$B$1:$B$1020,Nhaplieu!$M$8:$M$2074,$A20)</f>
        <v>0</v>
      </c>
      <c r="S20" s="1476">
        <f>SUMIFS(Nhaplieu!$I$8:$I$2074,Nhaplieu!$A$8:$A$2074,$H$7:$T$7,Nhaplieu!$H$8:$H$2074,$B$1:$B$1020,Nhaplieu!$M$8:$M$2074,$A20)</f>
        <v>0</v>
      </c>
      <c r="T20" s="1485">
        <f t="shared" si="1"/>
        <v>0</v>
      </c>
      <c r="U20" s="1476">
        <f t="shared" si="21"/>
        <v>0</v>
      </c>
      <c r="V20" s="1479">
        <f t="shared" si="3"/>
        <v>0</v>
      </c>
      <c r="W20" s="1476">
        <f t="shared" si="13"/>
        <v>0</v>
      </c>
      <c r="X20" s="1476">
        <f t="shared" si="14"/>
        <v>0</v>
      </c>
      <c r="Y20" s="1481">
        <f t="shared" si="15"/>
        <v>0</v>
      </c>
      <c r="Z20" s="1486">
        <f t="shared" si="16"/>
        <v>0</v>
      </c>
      <c r="AA20" s="1483" t="str">
        <f t="shared" si="17"/>
        <v/>
      </c>
      <c r="AB20" s="1486">
        <f t="shared" si="18"/>
        <v>0</v>
      </c>
      <c r="AC20" s="438">
        <f t="shared" si="20"/>
        <v>156</v>
      </c>
      <c r="AD20" s="229">
        <f t="shared" si="11"/>
        <v>0</v>
      </c>
      <c r="AE20" s="445"/>
      <c r="AF20" s="446"/>
    </row>
    <row r="21" spans="1:32" s="214" customFormat="1">
      <c r="A21" s="585">
        <v>156</v>
      </c>
      <c r="B21" s="1468"/>
      <c r="C21" s="1469"/>
      <c r="D21" s="1469"/>
      <c r="E21" s="1470"/>
      <c r="F21" s="1189"/>
      <c r="G21" s="1476">
        <f t="shared" si="0"/>
        <v>0</v>
      </c>
      <c r="H21" s="1476">
        <f>SUMIFS(Nhaplieu!$I$8:$I$2074,Nhaplieu!$A$8:$A$2074,$H$7:$T$7,Nhaplieu!$H$8:$H$2074,$B$1:$B$1020,Nhaplieu!$M$8:$M$2074,$A21)</f>
        <v>0</v>
      </c>
      <c r="I21" s="1476">
        <f>SUMIFS(Nhaplieu!$I$8:$I$2074,Nhaplieu!$A$8:$A$2074,$H$7:$T$7,Nhaplieu!$H$8:$H$2074,$B$1:$B$1020,Nhaplieu!$M$8:$M$2074,$A21)</f>
        <v>0</v>
      </c>
      <c r="J21" s="1476">
        <f>SUMIFS(Nhaplieu!$I$8:$I$2074,Nhaplieu!$A$8:$A$2074,$H$7:$T$7,Nhaplieu!$H$8:$H$2074,$B$1:$B$1020,Nhaplieu!$M$8:$M$2074,$A21)</f>
        <v>0</v>
      </c>
      <c r="K21" s="1476">
        <f>SUMIFS(Nhaplieu!$I$8:$I$2074,Nhaplieu!$A$8:$A$2074,$H$7:$T$7,Nhaplieu!$H$8:$H$2074,$B$1:$B$1020,Nhaplieu!$M$8:$M$2074,$A21)</f>
        <v>0</v>
      </c>
      <c r="L21" s="1476">
        <f>SUMIFS(Nhaplieu!$I$8:$I$2074,Nhaplieu!$A$8:$A$2074,$H$7:$T$7,Nhaplieu!$H$8:$H$2074,$B$1:$B$1020,Nhaplieu!$M$8:$M$2074,$A21)</f>
        <v>0</v>
      </c>
      <c r="M21" s="1476">
        <f>SUMIFS(Nhaplieu!$I$8:$I$2074,Nhaplieu!$A$8:$A$2074,$H$7:$T$7,Nhaplieu!$H$8:$H$2074,$B$1:$B$1020,Nhaplieu!$M$8:$M$2074,$A21)</f>
        <v>0</v>
      </c>
      <c r="N21" s="1476">
        <f>SUMIFS(Nhaplieu!$I$8:$I$2074,Nhaplieu!$A$8:$A$2074,$H$7:$T$7,Nhaplieu!$H$8:$H$2074,$B$1:$B$1020,Nhaplieu!$M$8:$M$2074,$A21)</f>
        <v>0</v>
      </c>
      <c r="O21" s="1476">
        <f>SUMIFS(Nhaplieu!$I$8:$I$2074,Nhaplieu!$A$8:$A$2074,$H$7:$T$7,Nhaplieu!$H$8:$H$2074,$B$1:$B$1020,Nhaplieu!$M$8:$M$2074,$A21)</f>
        <v>0</v>
      </c>
      <c r="P21" s="1476">
        <f>SUMIFS(Nhaplieu!$I$8:$I$2074,Nhaplieu!$A$8:$A$2074,$H$7:$T$7,Nhaplieu!$H$8:$H$2074,$B$1:$B$1020,Nhaplieu!$M$8:$M$2074,$A21)</f>
        <v>0</v>
      </c>
      <c r="Q21" s="1476">
        <f>SUMIFS(Nhaplieu!$I$8:$I$2074,Nhaplieu!$A$8:$A$2074,$H$7:$T$7,Nhaplieu!$H$8:$H$2074,$B$1:$B$1020,Nhaplieu!$M$8:$M$2074,$A21)</f>
        <v>0</v>
      </c>
      <c r="R21" s="1476">
        <f>SUMIFS(Nhaplieu!$I$8:$I$2074,Nhaplieu!$A$8:$A$2074,$H$7:$T$7,Nhaplieu!$H$8:$H$2074,$B$1:$B$1020,Nhaplieu!$M$8:$M$2074,$A21)</f>
        <v>0</v>
      </c>
      <c r="S21" s="1476">
        <f>SUMIFS(Nhaplieu!$I$8:$I$2074,Nhaplieu!$A$8:$A$2074,$H$7:$T$7,Nhaplieu!$H$8:$H$2074,$B$1:$B$1020,Nhaplieu!$M$8:$M$2074,$A21)</f>
        <v>0</v>
      </c>
      <c r="T21" s="1485">
        <f t="shared" si="1"/>
        <v>0</v>
      </c>
      <c r="U21" s="1476">
        <f t="shared" si="21"/>
        <v>0</v>
      </c>
      <c r="V21" s="1479">
        <f t="shared" si="3"/>
        <v>0</v>
      </c>
      <c r="W21" s="1476">
        <f t="shared" si="13"/>
        <v>0</v>
      </c>
      <c r="X21" s="1476">
        <f t="shared" si="14"/>
        <v>0</v>
      </c>
      <c r="Y21" s="1481">
        <f t="shared" si="15"/>
        <v>0</v>
      </c>
      <c r="Z21" s="1486">
        <f t="shared" si="16"/>
        <v>0</v>
      </c>
      <c r="AA21" s="1483" t="str">
        <f t="shared" si="17"/>
        <v/>
      </c>
      <c r="AB21" s="1486">
        <f t="shared" si="18"/>
        <v>0</v>
      </c>
      <c r="AC21" s="438">
        <f t="shared" si="20"/>
        <v>156</v>
      </c>
      <c r="AD21" s="229">
        <f t="shared" si="11"/>
        <v>0</v>
      </c>
      <c r="AE21" s="445"/>
      <c r="AF21" s="446"/>
    </row>
    <row r="22" spans="1:32" s="214" customFormat="1">
      <c r="A22" s="585">
        <v>156</v>
      </c>
      <c r="B22" s="1468"/>
      <c r="C22" s="1469"/>
      <c r="D22" s="1469"/>
      <c r="E22" s="1470"/>
      <c r="F22" s="1189"/>
      <c r="G22" s="1476">
        <f t="shared" si="0"/>
        <v>0</v>
      </c>
      <c r="H22" s="1476">
        <f>SUMIFS(Nhaplieu!$I$8:$I$2074,Nhaplieu!$A$8:$A$2074,$H$7:$T$7,Nhaplieu!$H$8:$H$2074,$B$1:$B$1020,Nhaplieu!$M$8:$M$2074,$A22)</f>
        <v>0</v>
      </c>
      <c r="I22" s="1476">
        <f>SUMIFS(Nhaplieu!$I$8:$I$2074,Nhaplieu!$A$8:$A$2074,$H$7:$T$7,Nhaplieu!$H$8:$H$2074,$B$1:$B$1020,Nhaplieu!$M$8:$M$2074,$A22)</f>
        <v>0</v>
      </c>
      <c r="J22" s="1476">
        <f>SUMIFS(Nhaplieu!$I$8:$I$2074,Nhaplieu!$A$8:$A$2074,$H$7:$T$7,Nhaplieu!$H$8:$H$2074,$B$1:$B$1020,Nhaplieu!$M$8:$M$2074,$A22)</f>
        <v>0</v>
      </c>
      <c r="K22" s="1476">
        <f>SUMIFS(Nhaplieu!$I$8:$I$2074,Nhaplieu!$A$8:$A$2074,$H$7:$T$7,Nhaplieu!$H$8:$H$2074,$B$1:$B$1020,Nhaplieu!$M$8:$M$2074,$A22)</f>
        <v>0</v>
      </c>
      <c r="L22" s="1476">
        <f>SUMIFS(Nhaplieu!$I$8:$I$2074,Nhaplieu!$A$8:$A$2074,$H$7:$T$7,Nhaplieu!$H$8:$H$2074,$B$1:$B$1020,Nhaplieu!$M$8:$M$2074,$A22)</f>
        <v>0</v>
      </c>
      <c r="M22" s="1476">
        <f>SUMIFS(Nhaplieu!$I$8:$I$2074,Nhaplieu!$A$8:$A$2074,$H$7:$T$7,Nhaplieu!$H$8:$H$2074,$B$1:$B$1020,Nhaplieu!$M$8:$M$2074,$A22)</f>
        <v>0</v>
      </c>
      <c r="N22" s="1476">
        <f>SUMIFS(Nhaplieu!$I$8:$I$2074,Nhaplieu!$A$8:$A$2074,$H$7:$T$7,Nhaplieu!$H$8:$H$2074,$B$1:$B$1020,Nhaplieu!$M$8:$M$2074,$A22)</f>
        <v>0</v>
      </c>
      <c r="O22" s="1476">
        <f>SUMIFS(Nhaplieu!$I$8:$I$2074,Nhaplieu!$A$8:$A$2074,$H$7:$T$7,Nhaplieu!$H$8:$H$2074,$B$1:$B$1020,Nhaplieu!$M$8:$M$2074,$A22)</f>
        <v>0</v>
      </c>
      <c r="P22" s="1476">
        <f>SUMIFS(Nhaplieu!$I$8:$I$2074,Nhaplieu!$A$8:$A$2074,$H$7:$T$7,Nhaplieu!$H$8:$H$2074,$B$1:$B$1020,Nhaplieu!$M$8:$M$2074,$A22)</f>
        <v>0</v>
      </c>
      <c r="Q22" s="1476">
        <f>SUMIFS(Nhaplieu!$I$8:$I$2074,Nhaplieu!$A$8:$A$2074,$H$7:$T$7,Nhaplieu!$H$8:$H$2074,$B$1:$B$1020,Nhaplieu!$M$8:$M$2074,$A22)</f>
        <v>0</v>
      </c>
      <c r="R22" s="1476">
        <f>SUMIFS(Nhaplieu!$I$8:$I$2074,Nhaplieu!$A$8:$A$2074,$H$7:$T$7,Nhaplieu!$H$8:$H$2074,$B$1:$B$1020,Nhaplieu!$M$8:$M$2074,$A22)</f>
        <v>0</v>
      </c>
      <c r="S22" s="1476">
        <f>SUMIFS(Nhaplieu!$I$8:$I$2074,Nhaplieu!$A$8:$A$2074,$H$7:$T$7,Nhaplieu!$H$8:$H$2074,$B$1:$B$1020,Nhaplieu!$M$8:$M$2074,$A22)</f>
        <v>0</v>
      </c>
      <c r="T22" s="1485">
        <f t="shared" si="1"/>
        <v>0</v>
      </c>
      <c r="U22" s="1476">
        <f t="shared" si="21"/>
        <v>0</v>
      </c>
      <c r="V22" s="1479">
        <f t="shared" si="3"/>
        <v>0</v>
      </c>
      <c r="W22" s="1476">
        <f t="shared" ref="W22:W42" si="22">E22+G22-U22</f>
        <v>0</v>
      </c>
      <c r="X22" s="1476">
        <f t="shared" ref="X22:X42" si="23">F22+T22-V22</f>
        <v>0</v>
      </c>
      <c r="Y22" s="1481">
        <f t="shared" si="15"/>
        <v>0</v>
      </c>
      <c r="Z22" s="1486">
        <f t="shared" si="16"/>
        <v>0</v>
      </c>
      <c r="AA22" s="1483" t="str">
        <f t="shared" si="17"/>
        <v/>
      </c>
      <c r="AB22" s="1486">
        <f t="shared" si="18"/>
        <v>0</v>
      </c>
      <c r="AC22" s="438">
        <f t="shared" si="20"/>
        <v>156</v>
      </c>
      <c r="AD22" s="229">
        <f t="shared" si="11"/>
        <v>0</v>
      </c>
      <c r="AE22" s="445"/>
      <c r="AF22" s="446"/>
    </row>
    <row r="23" spans="1:32" s="214" customFormat="1">
      <c r="A23" s="585">
        <v>156</v>
      </c>
      <c r="B23" s="1468"/>
      <c r="C23" s="1471"/>
      <c r="D23" s="1472"/>
      <c r="E23" s="1470"/>
      <c r="F23" s="1473"/>
      <c r="G23" s="1476">
        <f t="shared" si="0"/>
        <v>0</v>
      </c>
      <c r="H23" s="1476"/>
      <c r="I23" s="1476"/>
      <c r="J23" s="1476"/>
      <c r="K23" s="1476"/>
      <c r="L23" s="1476"/>
      <c r="M23" s="1476"/>
      <c r="N23" s="1476">
        <f>SUMIFS(Nhaplieu!$I$8:$I$2074,Nhaplieu!$A$8:$A$2074,$H$7:$T$7,Nhaplieu!$H$8:$H$2074,$B$1:$B$1020,Nhaplieu!$M$8:$M$2074,$A23)</f>
        <v>0</v>
      </c>
      <c r="O23" s="1476"/>
      <c r="P23" s="1476"/>
      <c r="Q23" s="1476"/>
      <c r="R23" s="1476"/>
      <c r="S23" s="1476"/>
      <c r="T23" s="1485">
        <f t="shared" si="1"/>
        <v>0</v>
      </c>
      <c r="U23" s="1476">
        <f t="shared" si="21"/>
        <v>0</v>
      </c>
      <c r="V23" s="1479">
        <f t="shared" si="3"/>
        <v>0</v>
      </c>
      <c r="W23" s="1476">
        <f t="shared" si="22"/>
        <v>0</v>
      </c>
      <c r="X23" s="1476">
        <f t="shared" si="23"/>
        <v>0</v>
      </c>
      <c r="Y23" s="1481">
        <f>E23+G23</f>
        <v>0</v>
      </c>
      <c r="Z23" s="1486">
        <f>F23+T23</f>
        <v>0</v>
      </c>
      <c r="AA23" s="1483" t="str">
        <f t="shared" si="17"/>
        <v/>
      </c>
      <c r="AB23" s="1486">
        <f t="shared" si="18"/>
        <v>0</v>
      </c>
      <c r="AC23" s="438">
        <f t="shared" si="20"/>
        <v>156</v>
      </c>
      <c r="AD23" s="229"/>
      <c r="AE23" s="445"/>
      <c r="AF23" s="446"/>
    </row>
    <row r="24" spans="1:32" s="214" customFormat="1">
      <c r="A24" s="585"/>
      <c r="B24" s="1468"/>
      <c r="C24" s="1471"/>
      <c r="D24" s="1472"/>
      <c r="E24" s="1470"/>
      <c r="F24" s="1473"/>
      <c r="G24" s="1476">
        <f t="shared" si="0"/>
        <v>0</v>
      </c>
      <c r="H24" s="1476"/>
      <c r="I24" s="1476"/>
      <c r="J24" s="1476"/>
      <c r="K24" s="1476"/>
      <c r="L24" s="1476"/>
      <c r="M24" s="1476"/>
      <c r="N24" s="1476">
        <f>SUMIFS(Nhaplieu!$I$8:$I$2074,Nhaplieu!$A$8:$A$2074,$H$7:$T$7,Nhaplieu!$H$8:$H$2074,$B$1:$B$1020,Nhaplieu!$M$8:$M$2074,$A24)</f>
        <v>0</v>
      </c>
      <c r="O24" s="1476"/>
      <c r="P24" s="1476"/>
      <c r="Q24" s="1476"/>
      <c r="R24" s="1476"/>
      <c r="S24" s="1476"/>
      <c r="T24" s="1485">
        <f t="shared" si="1"/>
        <v>0</v>
      </c>
      <c r="U24" s="1476">
        <f t="shared" si="21"/>
        <v>0</v>
      </c>
      <c r="V24" s="1479">
        <f t="shared" si="3"/>
        <v>0</v>
      </c>
      <c r="W24" s="1476">
        <f t="shared" ref="W24" si="24">E24+G24-U24</f>
        <v>0</v>
      </c>
      <c r="X24" s="1476">
        <f t="shared" ref="X24" si="25">F24+T24-V24</f>
        <v>0</v>
      </c>
      <c r="Y24" s="1481">
        <f t="shared" ref="Y24" si="26">E24+G24</f>
        <v>0</v>
      </c>
      <c r="Z24" s="1486">
        <f t="shared" ref="Z24" si="27">F24+T24</f>
        <v>0</v>
      </c>
      <c r="AA24" s="1483" t="str">
        <f t="shared" ref="AA24" si="28">IF(B24="","",B24)</f>
        <v/>
      </c>
      <c r="AB24" s="1486">
        <f t="shared" ref="AB24" si="29">IF(Y24=0,0,ROUND(Z24/Y24,0))</f>
        <v>0</v>
      </c>
      <c r="AC24" s="438" t="str">
        <f t="shared" ref="AC24" si="30">IF(A24&lt;&gt;"",A24,"")</f>
        <v/>
      </c>
      <c r="AD24" s="229"/>
      <c r="AE24" s="445"/>
      <c r="AF24" s="446"/>
    </row>
    <row r="25" spans="1:32" s="214" customFormat="1">
      <c r="A25" s="585">
        <v>152</v>
      </c>
      <c r="B25" s="1488"/>
      <c r="C25" s="1489"/>
      <c r="D25" s="1489"/>
      <c r="E25" s="1490"/>
      <c r="F25" s="1491"/>
      <c r="G25" s="1476">
        <f t="shared" si="0"/>
        <v>0</v>
      </c>
      <c r="H25" s="1476">
        <f>SUMIFS(Nhaplieu!$I$8:$I$2074,Nhaplieu!$A$8:$A$2074,$H$7:$T$7,Nhaplieu!$H$8:$H$2074,$B$1:$B$1020,Nhaplieu!$M$8:$M$2074,$A25)</f>
        <v>0</v>
      </c>
      <c r="I25" s="1476">
        <f>SUMIFS(Nhaplieu!$I$8:$I$2074,Nhaplieu!$A$8:$A$2074,$H$7:$T$7,Nhaplieu!$H$8:$H$2074,$B$1:$B$1020,Nhaplieu!$M$8:$M$2074,$A25)</f>
        <v>0</v>
      </c>
      <c r="J25" s="1476">
        <f>SUMIFS(Nhaplieu!$I$8:$I$2074,Nhaplieu!$A$8:$A$2074,$H$7:$T$7,Nhaplieu!$H$8:$H$2074,$B$1:$B$1020,Nhaplieu!$M$8:$M$2074,$A25)</f>
        <v>0</v>
      </c>
      <c r="K25" s="1476">
        <f>SUMIFS(Nhaplieu!$I$8:$I$2074,Nhaplieu!$A$8:$A$2074,$H$7:$T$7,Nhaplieu!$H$8:$H$2074,$B$1:$B$1020,Nhaplieu!$M$8:$M$2074,$A25)</f>
        <v>0</v>
      </c>
      <c r="L25" s="1476">
        <f>SUMIFS(Nhaplieu!$I$8:$I$2074,Nhaplieu!$A$8:$A$2074,$H$7:$T$7,Nhaplieu!$H$8:$H$2074,$B$1:$B$1020,Nhaplieu!$M$8:$M$2074,$A25)</f>
        <v>0</v>
      </c>
      <c r="M25" s="1476">
        <f>SUMIFS(Nhaplieu!$I$8:$I$2074,Nhaplieu!$A$8:$A$2074,$H$7:$T$7,Nhaplieu!$H$8:$H$2074,$B$1:$B$1020,Nhaplieu!$M$8:$M$2074,$A25)</f>
        <v>0</v>
      </c>
      <c r="N25" s="1476">
        <f>SUMIFS(Nhaplieu!$I$8:$I$2074,Nhaplieu!$A$8:$A$2074,$H$7:$T$7,Nhaplieu!$H$8:$H$2074,$B$1:$B$1020,Nhaplieu!$M$8:$M$2074,$A25)</f>
        <v>0</v>
      </c>
      <c r="O25" s="1476">
        <f>SUMIFS(Nhaplieu!$I$8:$I$2074,Nhaplieu!$A$8:$A$2074,$H$7:$T$7,Nhaplieu!$H$8:$H$2074,$B$1:$B$1020,Nhaplieu!$M$8:$M$2074,$A25)</f>
        <v>0</v>
      </c>
      <c r="P25" s="1476">
        <f>SUMIFS(Nhaplieu!$I$8:$I$2074,Nhaplieu!$A$8:$A$2074,$H$7:$T$7,Nhaplieu!$H$8:$H$2074,$B$1:$B$1020,Nhaplieu!$M$8:$M$2074,$A25)</f>
        <v>0</v>
      </c>
      <c r="Q25" s="1476">
        <f>SUMIFS(Nhaplieu!$I$8:$I$2074,Nhaplieu!$A$8:$A$2074,$H$7:$T$7,Nhaplieu!$H$8:$H$2074,$B$1:$B$1020,Nhaplieu!$M$8:$M$2074,$A25)</f>
        <v>0</v>
      </c>
      <c r="R25" s="1476">
        <f>SUMIFS(Nhaplieu!$I$8:$I$2074,Nhaplieu!$A$8:$A$2074,$H$7:$T$7,Nhaplieu!$H$8:$H$2074,$B$1:$B$1020,Nhaplieu!$M$8:$M$2074,$A25)</f>
        <v>0</v>
      </c>
      <c r="S25" s="1476">
        <f>SUMIFS(Nhaplieu!$I$8:$I$2074,Nhaplieu!$A$8:$A$2074,$H$7:$T$7,Nhaplieu!$H$8:$H$2074,$B$1:$B$1020,Nhaplieu!$M$8:$M$2074,$A25)</f>
        <v>0</v>
      </c>
      <c r="T25" s="1485">
        <f t="shared" si="1"/>
        <v>0</v>
      </c>
      <c r="U25" s="1476">
        <f t="shared" si="21"/>
        <v>0</v>
      </c>
      <c r="V25" s="1479">
        <f t="shared" si="3"/>
        <v>0</v>
      </c>
      <c r="W25" s="1476">
        <f t="shared" si="22"/>
        <v>0</v>
      </c>
      <c r="X25" s="1476">
        <f t="shared" si="23"/>
        <v>0</v>
      </c>
      <c r="Y25" s="1481">
        <f t="shared" ref="Y25:Y42" si="31">E25+G25</f>
        <v>0</v>
      </c>
      <c r="Z25" s="1486">
        <f t="shared" ref="Z25:Z42" si="32">F25+T25</f>
        <v>0</v>
      </c>
      <c r="AA25" s="1483" t="str">
        <f t="shared" ref="AA25:AA42" si="33">IF(B25="","",B25)</f>
        <v/>
      </c>
      <c r="AB25" s="1486">
        <f t="shared" si="18"/>
        <v>0</v>
      </c>
      <c r="AC25" s="438">
        <f t="shared" si="20"/>
        <v>152</v>
      </c>
      <c r="AD25" s="229">
        <f t="shared" ref="AD25:AD33" si="34">COUNTIF($B$12:$B$14894,B25)</f>
        <v>0</v>
      </c>
      <c r="AE25" s="445"/>
      <c r="AF25" s="446"/>
    </row>
    <row r="26" spans="1:32" s="214" customFormat="1">
      <c r="A26" s="585">
        <v>152</v>
      </c>
      <c r="B26" s="1488"/>
      <c r="C26" s="1489"/>
      <c r="D26" s="1489"/>
      <c r="E26" s="1490"/>
      <c r="F26" s="1491"/>
      <c r="G26" s="1476">
        <f t="shared" si="0"/>
        <v>0</v>
      </c>
      <c r="H26" s="1476">
        <f>SUMIFS(Nhaplieu!$I$8:$I$2074,Nhaplieu!$A$8:$A$2074,$H$7:$T$7,Nhaplieu!$H$8:$H$2074,$B$1:$B$1020,Nhaplieu!$M$8:$M$2074,$A26)</f>
        <v>0</v>
      </c>
      <c r="I26" s="1476">
        <f>SUMIFS(Nhaplieu!$I$8:$I$2074,Nhaplieu!$A$8:$A$2074,$H$7:$T$7,Nhaplieu!$H$8:$H$2074,$B$1:$B$1020,Nhaplieu!$M$8:$M$2074,$A26)</f>
        <v>0</v>
      </c>
      <c r="J26" s="1476">
        <f>SUMIFS(Nhaplieu!$I$8:$I$2074,Nhaplieu!$A$8:$A$2074,$H$7:$T$7,Nhaplieu!$H$8:$H$2074,$B$1:$B$1020,Nhaplieu!$M$8:$M$2074,$A26)</f>
        <v>0</v>
      </c>
      <c r="K26" s="1476">
        <f>SUMIFS(Nhaplieu!$I$8:$I$2074,Nhaplieu!$A$8:$A$2074,$H$7:$T$7,Nhaplieu!$H$8:$H$2074,$B$1:$B$1020,Nhaplieu!$M$8:$M$2074,$A26)</f>
        <v>0</v>
      </c>
      <c r="L26" s="1476">
        <f>SUMIFS(Nhaplieu!$I$8:$I$2074,Nhaplieu!$A$8:$A$2074,$H$7:$T$7,Nhaplieu!$H$8:$H$2074,$B$1:$B$1020,Nhaplieu!$M$8:$M$2074,$A26)</f>
        <v>0</v>
      </c>
      <c r="M26" s="1476">
        <f>SUMIFS(Nhaplieu!$I$8:$I$2074,Nhaplieu!$A$8:$A$2074,$H$7:$T$7,Nhaplieu!$H$8:$H$2074,$B$1:$B$1020,Nhaplieu!$M$8:$M$2074,$A26)</f>
        <v>0</v>
      </c>
      <c r="N26" s="1476">
        <f>SUMIFS(Nhaplieu!$I$8:$I$2074,Nhaplieu!$A$8:$A$2074,$H$7:$T$7,Nhaplieu!$H$8:$H$2074,$B$1:$B$1020,Nhaplieu!$M$8:$M$2074,$A26)</f>
        <v>0</v>
      </c>
      <c r="O26" s="1476">
        <f>SUMIFS(Nhaplieu!$I$8:$I$2074,Nhaplieu!$A$8:$A$2074,$H$7:$T$7,Nhaplieu!$H$8:$H$2074,$B$1:$B$1020,Nhaplieu!$M$8:$M$2074,$A26)</f>
        <v>0</v>
      </c>
      <c r="P26" s="1476">
        <f>SUMIFS(Nhaplieu!$I$8:$I$2074,Nhaplieu!$A$8:$A$2074,$H$7:$T$7,Nhaplieu!$H$8:$H$2074,$B$1:$B$1020,Nhaplieu!$M$8:$M$2074,$A26)</f>
        <v>0</v>
      </c>
      <c r="Q26" s="1476">
        <f>SUMIFS(Nhaplieu!$I$8:$I$2074,Nhaplieu!$A$8:$A$2074,$H$7:$T$7,Nhaplieu!$H$8:$H$2074,$B$1:$B$1020,Nhaplieu!$M$8:$M$2074,$A26)</f>
        <v>0</v>
      </c>
      <c r="R26" s="1476">
        <f>SUMIFS(Nhaplieu!$I$8:$I$2074,Nhaplieu!$A$8:$A$2074,$H$7:$T$7,Nhaplieu!$H$8:$H$2074,$B$1:$B$1020,Nhaplieu!$M$8:$M$2074,$A26)</f>
        <v>0</v>
      </c>
      <c r="S26" s="1476">
        <f>SUMIFS(Nhaplieu!$I$8:$I$2074,Nhaplieu!$A$8:$A$2074,$H$7:$T$7,Nhaplieu!$H$8:$H$2074,$B$1:$B$1020,Nhaplieu!$M$8:$M$2074,$A26)</f>
        <v>0</v>
      </c>
      <c r="T26" s="1485">
        <f t="shared" si="1"/>
        <v>0</v>
      </c>
      <c r="U26" s="1476">
        <f t="shared" si="21"/>
        <v>0</v>
      </c>
      <c r="V26" s="1479">
        <f t="shared" si="3"/>
        <v>0</v>
      </c>
      <c r="W26" s="1476">
        <f t="shared" si="22"/>
        <v>0</v>
      </c>
      <c r="X26" s="1476">
        <f t="shared" si="23"/>
        <v>0</v>
      </c>
      <c r="Y26" s="1481">
        <f t="shared" si="31"/>
        <v>0</v>
      </c>
      <c r="Z26" s="1486">
        <f t="shared" si="32"/>
        <v>0</v>
      </c>
      <c r="AA26" s="1483" t="str">
        <f t="shared" si="33"/>
        <v/>
      </c>
      <c r="AB26" s="1486">
        <f t="shared" ref="AB26:AB42" si="35">IF(Y26=0,0,ROUND(Z26/Y26,0))</f>
        <v>0</v>
      </c>
      <c r="AC26" s="438">
        <f t="shared" si="20"/>
        <v>152</v>
      </c>
      <c r="AD26" s="229">
        <f t="shared" si="34"/>
        <v>0</v>
      </c>
      <c r="AE26" s="445"/>
      <c r="AF26" s="446"/>
    </row>
    <row r="27" spans="1:32" s="214" customFormat="1" ht="13.2" customHeight="1">
      <c r="A27" s="585">
        <v>152</v>
      </c>
      <c r="B27" s="1488"/>
      <c r="C27" s="1489"/>
      <c r="D27" s="1489"/>
      <c r="E27" s="1490"/>
      <c r="F27" s="1492"/>
      <c r="G27" s="1476">
        <f t="shared" si="0"/>
        <v>0</v>
      </c>
      <c r="H27" s="1476">
        <f>SUMIFS(Nhaplieu!$I$8:$I$2074,Nhaplieu!$A$8:$A$2074,$H$7:$T$7,Nhaplieu!$H$8:$H$2074,$B$1:$B$1020,Nhaplieu!$M$8:$M$2074,$A27)</f>
        <v>0</v>
      </c>
      <c r="I27" s="1476">
        <f>SUMIFS(Nhaplieu!$I$8:$I$2074,Nhaplieu!$A$8:$A$2074,$H$7:$T$7,Nhaplieu!$H$8:$H$2074,$B$1:$B$1020,Nhaplieu!$M$8:$M$2074,$A27)</f>
        <v>0</v>
      </c>
      <c r="J27" s="1476">
        <f>SUMIFS(Nhaplieu!$I$8:$I$2074,Nhaplieu!$A$8:$A$2074,$H$7:$T$7,Nhaplieu!$H$8:$H$2074,$B$1:$B$1020,Nhaplieu!$M$8:$M$2074,$A27)</f>
        <v>0</v>
      </c>
      <c r="K27" s="1476">
        <f>SUMIFS(Nhaplieu!$I$8:$I$2074,Nhaplieu!$A$8:$A$2074,$H$7:$T$7,Nhaplieu!$H$8:$H$2074,$B$1:$B$1020,Nhaplieu!$M$8:$M$2074,$A27)</f>
        <v>0</v>
      </c>
      <c r="L27" s="1476">
        <f>SUMIFS(Nhaplieu!$I$8:$I$2074,Nhaplieu!$A$8:$A$2074,$H$7:$T$7,Nhaplieu!$H$8:$H$2074,$B$1:$B$1020,Nhaplieu!$M$8:$M$2074,$A27)</f>
        <v>0</v>
      </c>
      <c r="M27" s="1476">
        <f>SUMIFS(Nhaplieu!$I$8:$I$2074,Nhaplieu!$A$8:$A$2074,$H$7:$T$7,Nhaplieu!$H$8:$H$2074,$B$1:$B$1020,Nhaplieu!$M$8:$M$2074,$A27)</f>
        <v>0</v>
      </c>
      <c r="N27" s="1476">
        <f>SUMIFS(Nhaplieu!$I$8:$I$2074,Nhaplieu!$A$8:$A$2074,$H$7:$T$7,Nhaplieu!$H$8:$H$2074,$B$1:$B$1020,Nhaplieu!$M$8:$M$2074,$A27)</f>
        <v>0</v>
      </c>
      <c r="O27" s="1476">
        <f>SUMIFS(Nhaplieu!$I$8:$I$2074,Nhaplieu!$A$8:$A$2074,$H$7:$T$7,Nhaplieu!$H$8:$H$2074,$B$1:$B$1020,Nhaplieu!$M$8:$M$2074,$A27)</f>
        <v>0</v>
      </c>
      <c r="P27" s="1476">
        <f>SUMIFS(Nhaplieu!$I$8:$I$2074,Nhaplieu!$A$8:$A$2074,$H$7:$T$7,Nhaplieu!$H$8:$H$2074,$B$1:$B$1020,Nhaplieu!$M$8:$M$2074,$A27)</f>
        <v>0</v>
      </c>
      <c r="Q27" s="1476">
        <f>SUMIFS(Nhaplieu!$I$8:$I$2074,Nhaplieu!$A$8:$A$2074,$H$7:$T$7,Nhaplieu!$H$8:$H$2074,$B$1:$B$1020,Nhaplieu!$M$8:$M$2074,$A27)</f>
        <v>0</v>
      </c>
      <c r="R27" s="1476">
        <f>SUMIFS(Nhaplieu!$I$8:$I$2074,Nhaplieu!$A$8:$A$2074,$H$7:$T$7,Nhaplieu!$H$8:$H$2074,$B$1:$B$1020,Nhaplieu!$M$8:$M$2074,$A27)</f>
        <v>0</v>
      </c>
      <c r="S27" s="1476">
        <f>SUMIFS(Nhaplieu!$I$8:$I$2074,Nhaplieu!$A$8:$A$2074,$H$7:$T$7,Nhaplieu!$H$8:$H$2074,$B$1:$B$1020,Nhaplieu!$M$8:$M$2074,$A27)</f>
        <v>0</v>
      </c>
      <c r="T27" s="1485">
        <f t="shared" si="1"/>
        <v>0</v>
      </c>
      <c r="U27" s="1476">
        <f t="shared" si="21"/>
        <v>0</v>
      </c>
      <c r="V27" s="1476">
        <f t="shared" ref="V27:V42" si="36">SUMIF(MaHHNX,$B27,TTX)</f>
        <v>0</v>
      </c>
      <c r="W27" s="1476">
        <f t="shared" si="22"/>
        <v>0</v>
      </c>
      <c r="X27" s="1476">
        <f t="shared" si="23"/>
        <v>0</v>
      </c>
      <c r="Y27" s="1481">
        <f t="shared" si="31"/>
        <v>0</v>
      </c>
      <c r="Z27" s="1486">
        <f>F27+T27</f>
        <v>0</v>
      </c>
      <c r="AA27" s="1483" t="str">
        <f t="shared" si="33"/>
        <v/>
      </c>
      <c r="AB27" s="1486">
        <f t="shared" si="35"/>
        <v>0</v>
      </c>
      <c r="AC27" s="438">
        <f t="shared" si="20"/>
        <v>152</v>
      </c>
      <c r="AD27" s="229">
        <f t="shared" si="34"/>
        <v>0</v>
      </c>
      <c r="AE27" s="445"/>
      <c r="AF27" s="446"/>
    </row>
    <row r="28" spans="1:32" s="214" customFormat="1" ht="13.2" customHeight="1">
      <c r="A28" s="585">
        <v>152</v>
      </c>
      <c r="B28" s="1488"/>
      <c r="C28" s="1489"/>
      <c r="D28" s="1489"/>
      <c r="E28" s="1490"/>
      <c r="F28" s="1491"/>
      <c r="G28" s="1476">
        <f t="shared" si="0"/>
        <v>0</v>
      </c>
      <c r="H28" s="1476">
        <f>SUMIFS(Nhaplieu!$I$8:$I$2074,Nhaplieu!$A$8:$A$2074,$H$7:$T$7,Nhaplieu!$H$8:$H$2074,$B$1:$B$1020,Nhaplieu!$M$8:$M$2074,$A28)</f>
        <v>0</v>
      </c>
      <c r="I28" s="1476">
        <f>SUMIFS(Nhaplieu!$I$8:$I$2074,Nhaplieu!$A$8:$A$2074,$H$7:$T$7,Nhaplieu!$H$8:$H$2074,$B$1:$B$1020,Nhaplieu!$M$8:$M$2074,$A28)</f>
        <v>0</v>
      </c>
      <c r="J28" s="1476">
        <f>SUMIFS(Nhaplieu!$I$8:$I$2074,Nhaplieu!$A$8:$A$2074,$H$7:$T$7,Nhaplieu!$H$8:$H$2074,$B$1:$B$1020,Nhaplieu!$M$8:$M$2074,$A28)</f>
        <v>0</v>
      </c>
      <c r="K28" s="1476">
        <f>SUMIFS(Nhaplieu!$I$8:$I$2074,Nhaplieu!$A$8:$A$2074,$H$7:$T$7,Nhaplieu!$H$8:$H$2074,$B$1:$B$1020,Nhaplieu!$M$8:$M$2074,$A28)</f>
        <v>0</v>
      </c>
      <c r="L28" s="1476">
        <f>SUMIFS(Nhaplieu!$I$8:$I$2074,Nhaplieu!$A$8:$A$2074,$H$7:$T$7,Nhaplieu!$H$8:$H$2074,$B$1:$B$1020,Nhaplieu!$M$8:$M$2074,$A28)</f>
        <v>0</v>
      </c>
      <c r="M28" s="1476">
        <f>SUMIFS(Nhaplieu!$I$8:$I$2074,Nhaplieu!$A$8:$A$2074,$H$7:$T$7,Nhaplieu!$H$8:$H$2074,$B$1:$B$1020,Nhaplieu!$M$8:$M$2074,$A28)</f>
        <v>0</v>
      </c>
      <c r="N28" s="1476">
        <f>SUMIFS(Nhaplieu!$I$8:$I$2074,Nhaplieu!$A$8:$A$2074,$H$7:$T$7,Nhaplieu!$H$8:$H$2074,$B$1:$B$1020,Nhaplieu!$M$8:$M$2074,$A28)</f>
        <v>0</v>
      </c>
      <c r="O28" s="1476">
        <f>SUMIFS(Nhaplieu!$I$8:$I$2074,Nhaplieu!$A$8:$A$2074,$H$7:$T$7,Nhaplieu!$H$8:$H$2074,$B$1:$B$1020,Nhaplieu!$M$8:$M$2074,$A28)</f>
        <v>0</v>
      </c>
      <c r="P28" s="1476">
        <f>SUMIFS(Nhaplieu!$I$8:$I$2074,Nhaplieu!$A$8:$A$2074,$H$7:$T$7,Nhaplieu!$H$8:$H$2074,$B$1:$B$1020,Nhaplieu!$M$8:$M$2074,$A28)</f>
        <v>0</v>
      </c>
      <c r="Q28" s="1476">
        <f>SUMIFS(Nhaplieu!$I$8:$I$2074,Nhaplieu!$A$8:$A$2074,$H$7:$T$7,Nhaplieu!$H$8:$H$2074,$B$1:$B$1020,Nhaplieu!$M$8:$M$2074,$A28)</f>
        <v>0</v>
      </c>
      <c r="R28" s="1476">
        <f>SUMIFS(Nhaplieu!$I$8:$I$2074,Nhaplieu!$A$8:$A$2074,$H$7:$T$7,Nhaplieu!$H$8:$H$2074,$B$1:$B$1020,Nhaplieu!$M$8:$M$2074,$A28)</f>
        <v>0</v>
      </c>
      <c r="S28" s="1476">
        <f>SUMIFS(Nhaplieu!$I$8:$I$2074,Nhaplieu!$A$8:$A$2074,$H$7:$T$7,Nhaplieu!$H$8:$H$2074,$B$1:$B$1020,Nhaplieu!$M$8:$M$2074,$A28)</f>
        <v>0</v>
      </c>
      <c r="T28" s="1485">
        <f t="shared" si="1"/>
        <v>0</v>
      </c>
      <c r="U28" s="1476">
        <f t="shared" si="21"/>
        <v>0</v>
      </c>
      <c r="V28" s="1476">
        <f t="shared" si="36"/>
        <v>0</v>
      </c>
      <c r="W28" s="1476">
        <f t="shared" si="22"/>
        <v>0</v>
      </c>
      <c r="X28" s="1476">
        <f t="shared" si="23"/>
        <v>0</v>
      </c>
      <c r="Y28" s="1481">
        <f t="shared" si="31"/>
        <v>0</v>
      </c>
      <c r="Z28" s="1486">
        <f t="shared" si="32"/>
        <v>0</v>
      </c>
      <c r="AA28" s="1483" t="str">
        <f t="shared" si="33"/>
        <v/>
      </c>
      <c r="AB28" s="1486">
        <f t="shared" si="35"/>
        <v>0</v>
      </c>
      <c r="AC28" s="438">
        <f t="shared" si="20"/>
        <v>152</v>
      </c>
      <c r="AD28" s="229">
        <f t="shared" si="34"/>
        <v>0</v>
      </c>
      <c r="AE28" s="445"/>
      <c r="AF28" s="446"/>
    </row>
    <row r="29" spans="1:32" s="214" customFormat="1" ht="13.2" customHeight="1">
      <c r="A29" s="585">
        <v>152</v>
      </c>
      <c r="B29" s="1488"/>
      <c r="C29" s="1489"/>
      <c r="D29" s="1489"/>
      <c r="E29" s="1490"/>
      <c r="F29" s="1491"/>
      <c r="G29" s="1476">
        <f t="shared" si="0"/>
        <v>0</v>
      </c>
      <c r="H29" s="1476">
        <f>SUMIFS(Nhaplieu!$I$8:$I$2074,Nhaplieu!$A$8:$A$2074,$H$7:$T$7,Nhaplieu!$H$8:$H$2074,$B$1:$B$1020,Nhaplieu!$M$8:$M$2074,$A29)</f>
        <v>0</v>
      </c>
      <c r="I29" s="1476">
        <f>SUMIFS(Nhaplieu!$I$8:$I$2074,Nhaplieu!$A$8:$A$2074,$H$7:$T$7,Nhaplieu!$H$8:$H$2074,$B$1:$B$1020,Nhaplieu!$M$8:$M$2074,$A29)</f>
        <v>0</v>
      </c>
      <c r="J29" s="1476">
        <f>SUMIFS(Nhaplieu!$I$8:$I$2074,Nhaplieu!$A$8:$A$2074,$H$7:$T$7,Nhaplieu!$H$8:$H$2074,$B$1:$B$1020,Nhaplieu!$M$8:$M$2074,$A29)</f>
        <v>0</v>
      </c>
      <c r="K29" s="1476">
        <f>SUMIFS(Nhaplieu!$I$8:$I$2074,Nhaplieu!$A$8:$A$2074,$H$7:$T$7,Nhaplieu!$H$8:$H$2074,$B$1:$B$1020,Nhaplieu!$M$8:$M$2074,$A29)</f>
        <v>0</v>
      </c>
      <c r="L29" s="1476">
        <f>SUMIFS(Nhaplieu!$I$8:$I$2074,Nhaplieu!$A$8:$A$2074,$H$7:$T$7,Nhaplieu!$H$8:$H$2074,$B$1:$B$1020,Nhaplieu!$M$8:$M$2074,$A29)</f>
        <v>0</v>
      </c>
      <c r="M29" s="1476">
        <f>SUMIFS(Nhaplieu!$I$8:$I$2074,Nhaplieu!$A$8:$A$2074,$H$7:$T$7,Nhaplieu!$H$8:$H$2074,$B$1:$B$1020,Nhaplieu!$M$8:$M$2074,$A29)</f>
        <v>0</v>
      </c>
      <c r="N29" s="1476">
        <f>SUMIFS(Nhaplieu!$I$8:$I$2074,Nhaplieu!$A$8:$A$2074,$H$7:$T$7,Nhaplieu!$H$8:$H$2074,$B$1:$B$1020,Nhaplieu!$M$8:$M$2074,$A29)</f>
        <v>0</v>
      </c>
      <c r="O29" s="1476">
        <f>SUMIFS(Nhaplieu!$I$8:$I$2074,Nhaplieu!$A$8:$A$2074,$H$7:$T$7,Nhaplieu!$H$8:$H$2074,$B$1:$B$1020,Nhaplieu!$M$8:$M$2074,$A29)</f>
        <v>0</v>
      </c>
      <c r="P29" s="1476">
        <f>SUMIFS(Nhaplieu!$I$8:$I$2074,Nhaplieu!$A$8:$A$2074,$H$7:$T$7,Nhaplieu!$H$8:$H$2074,$B$1:$B$1020,Nhaplieu!$M$8:$M$2074,$A29)</f>
        <v>0</v>
      </c>
      <c r="Q29" s="1476">
        <f>SUMIFS(Nhaplieu!$I$8:$I$2074,Nhaplieu!$A$8:$A$2074,$H$7:$T$7,Nhaplieu!$H$8:$H$2074,$B$1:$B$1020,Nhaplieu!$M$8:$M$2074,$A29)</f>
        <v>0</v>
      </c>
      <c r="R29" s="1476">
        <f>SUMIFS(Nhaplieu!$I$8:$I$2074,Nhaplieu!$A$8:$A$2074,$H$7:$T$7,Nhaplieu!$H$8:$H$2074,$B$1:$B$1020,Nhaplieu!$M$8:$M$2074,$A29)</f>
        <v>0</v>
      </c>
      <c r="S29" s="1476">
        <f>SUMIFS(Nhaplieu!$I$8:$I$2074,Nhaplieu!$A$8:$A$2074,$H$7:$T$7,Nhaplieu!$H$8:$H$2074,$B$1:$B$1020,Nhaplieu!$M$8:$M$2074,$A29)</f>
        <v>0</v>
      </c>
      <c r="T29" s="1485">
        <f t="shared" si="1"/>
        <v>0</v>
      </c>
      <c r="U29" s="1476">
        <f t="shared" si="21"/>
        <v>0</v>
      </c>
      <c r="V29" s="1476">
        <f t="shared" si="36"/>
        <v>0</v>
      </c>
      <c r="W29" s="1476">
        <f t="shared" si="22"/>
        <v>0</v>
      </c>
      <c r="X29" s="1476">
        <f t="shared" si="23"/>
        <v>0</v>
      </c>
      <c r="Y29" s="1481">
        <f t="shared" si="31"/>
        <v>0</v>
      </c>
      <c r="Z29" s="1486">
        <f t="shared" si="32"/>
        <v>0</v>
      </c>
      <c r="AA29" s="1483" t="str">
        <f t="shared" si="33"/>
        <v/>
      </c>
      <c r="AB29" s="1486">
        <f t="shared" si="35"/>
        <v>0</v>
      </c>
      <c r="AC29" s="438">
        <f t="shared" si="20"/>
        <v>152</v>
      </c>
      <c r="AD29" s="229">
        <f t="shared" si="34"/>
        <v>0</v>
      </c>
      <c r="AE29" s="445"/>
      <c r="AF29" s="446"/>
    </row>
    <row r="30" spans="1:32" s="214" customFormat="1" ht="13.2" customHeight="1">
      <c r="A30" s="585">
        <v>152</v>
      </c>
      <c r="B30" s="1488"/>
      <c r="C30" s="1489"/>
      <c r="D30" s="1489"/>
      <c r="E30" s="1490"/>
      <c r="F30" s="1491"/>
      <c r="G30" s="1476">
        <f t="shared" si="0"/>
        <v>0</v>
      </c>
      <c r="H30" s="1476">
        <f>SUMIFS(Nhaplieu!$I$8:$I$2074,Nhaplieu!$A$8:$A$2074,$H$7:$T$7,Nhaplieu!$H$8:$H$2074,$B$1:$B$1020,Nhaplieu!$M$8:$M$2074,$A30)</f>
        <v>0</v>
      </c>
      <c r="I30" s="1476">
        <f>SUMIFS(Nhaplieu!$I$8:$I$2074,Nhaplieu!$A$8:$A$2074,$H$7:$T$7,Nhaplieu!$H$8:$H$2074,$B$1:$B$1020,Nhaplieu!$M$8:$M$2074,$A30)</f>
        <v>0</v>
      </c>
      <c r="J30" s="1476">
        <f>SUMIFS(Nhaplieu!$I$8:$I$2074,Nhaplieu!$A$8:$A$2074,$H$7:$T$7,Nhaplieu!$H$8:$H$2074,$B$1:$B$1020,Nhaplieu!$M$8:$M$2074,$A30)</f>
        <v>0</v>
      </c>
      <c r="K30" s="1476">
        <f>SUMIFS(Nhaplieu!$I$8:$I$2074,Nhaplieu!$A$8:$A$2074,$H$7:$T$7,Nhaplieu!$H$8:$H$2074,$B$1:$B$1020,Nhaplieu!$M$8:$M$2074,$A30)</f>
        <v>0</v>
      </c>
      <c r="L30" s="1476">
        <f>SUMIFS(Nhaplieu!$I$8:$I$2074,Nhaplieu!$A$8:$A$2074,$H$7:$T$7,Nhaplieu!$H$8:$H$2074,$B$1:$B$1020,Nhaplieu!$M$8:$M$2074,$A30)</f>
        <v>0</v>
      </c>
      <c r="M30" s="1476">
        <f>SUMIFS(Nhaplieu!$I$8:$I$2074,Nhaplieu!$A$8:$A$2074,$H$7:$T$7,Nhaplieu!$H$8:$H$2074,$B$1:$B$1020,Nhaplieu!$M$8:$M$2074,$A30)</f>
        <v>0</v>
      </c>
      <c r="N30" s="1476">
        <f>SUMIFS(Nhaplieu!$I$8:$I$2074,Nhaplieu!$A$8:$A$2074,$H$7:$T$7,Nhaplieu!$H$8:$H$2074,$B$1:$B$1020,Nhaplieu!$M$8:$M$2074,$A30)</f>
        <v>0</v>
      </c>
      <c r="O30" s="1476">
        <f>SUMIFS(Nhaplieu!$I$8:$I$2074,Nhaplieu!$A$8:$A$2074,$H$7:$T$7,Nhaplieu!$H$8:$H$2074,$B$1:$B$1020,Nhaplieu!$M$8:$M$2074,$A30)</f>
        <v>0</v>
      </c>
      <c r="P30" s="1476">
        <f>SUMIFS(Nhaplieu!$I$8:$I$2074,Nhaplieu!$A$8:$A$2074,$H$7:$T$7,Nhaplieu!$H$8:$H$2074,$B$1:$B$1020,Nhaplieu!$M$8:$M$2074,$A30)</f>
        <v>0</v>
      </c>
      <c r="Q30" s="1476">
        <f>SUMIFS(Nhaplieu!$I$8:$I$2074,Nhaplieu!$A$8:$A$2074,$H$7:$T$7,Nhaplieu!$H$8:$H$2074,$B$1:$B$1020,Nhaplieu!$M$8:$M$2074,$A30)</f>
        <v>0</v>
      </c>
      <c r="R30" s="1476">
        <f>SUMIFS(Nhaplieu!$I$8:$I$2074,Nhaplieu!$A$8:$A$2074,$H$7:$T$7,Nhaplieu!$H$8:$H$2074,$B$1:$B$1020,Nhaplieu!$M$8:$M$2074,$A30)</f>
        <v>0</v>
      </c>
      <c r="S30" s="1476">
        <f>SUMIFS(Nhaplieu!$I$8:$I$2074,Nhaplieu!$A$8:$A$2074,$H$7:$T$7,Nhaplieu!$H$8:$H$2074,$B$1:$B$1020,Nhaplieu!$M$8:$M$2074,$A30)</f>
        <v>0</v>
      </c>
      <c r="T30" s="1485">
        <f t="shared" si="1"/>
        <v>0</v>
      </c>
      <c r="U30" s="1476">
        <f t="shared" si="21"/>
        <v>0</v>
      </c>
      <c r="V30" s="1476">
        <f t="shared" si="36"/>
        <v>0</v>
      </c>
      <c r="W30" s="1476">
        <f t="shared" si="22"/>
        <v>0</v>
      </c>
      <c r="X30" s="1476">
        <f t="shared" si="23"/>
        <v>0</v>
      </c>
      <c r="Y30" s="1481">
        <f t="shared" si="31"/>
        <v>0</v>
      </c>
      <c r="Z30" s="1486">
        <f t="shared" si="32"/>
        <v>0</v>
      </c>
      <c r="AA30" s="1483" t="str">
        <f t="shared" si="33"/>
        <v/>
      </c>
      <c r="AB30" s="1486">
        <f t="shared" si="35"/>
        <v>0</v>
      </c>
      <c r="AC30" s="438">
        <f t="shared" si="20"/>
        <v>152</v>
      </c>
      <c r="AD30" s="229">
        <f t="shared" si="34"/>
        <v>0</v>
      </c>
      <c r="AE30" s="445"/>
      <c r="AF30" s="446"/>
    </row>
    <row r="31" spans="1:32" s="214" customFormat="1" ht="25.95" customHeight="1">
      <c r="A31" s="585">
        <v>152</v>
      </c>
      <c r="B31" s="1488"/>
      <c r="C31" s="1489"/>
      <c r="D31" s="1489"/>
      <c r="E31" s="1490"/>
      <c r="F31" s="1491"/>
      <c r="G31" s="1476">
        <f t="shared" si="0"/>
        <v>0</v>
      </c>
      <c r="H31" s="1476">
        <f>SUMIFS(Nhaplieu!$I$8:$I$2074,Nhaplieu!$A$8:$A$2074,$H$7:$T$7,Nhaplieu!$H$8:$H$2074,$B$1:$B$1020,Nhaplieu!$M$8:$M$2074,$A31)</f>
        <v>0</v>
      </c>
      <c r="I31" s="1476">
        <f>SUMIFS(Nhaplieu!$I$8:$I$2074,Nhaplieu!$A$8:$A$2074,$H$7:$T$7,Nhaplieu!$H$8:$H$2074,$B$1:$B$1020,Nhaplieu!$M$8:$M$2074,$A31)</f>
        <v>0</v>
      </c>
      <c r="J31" s="1476">
        <f>SUMIFS(Nhaplieu!$I$8:$I$2074,Nhaplieu!$A$8:$A$2074,$H$7:$T$7,Nhaplieu!$H$8:$H$2074,$B$1:$B$1020,Nhaplieu!$M$8:$M$2074,$A31)</f>
        <v>0</v>
      </c>
      <c r="K31" s="1476">
        <f>SUMIFS(Nhaplieu!$I$8:$I$2074,Nhaplieu!$A$8:$A$2074,$H$7:$T$7,Nhaplieu!$H$8:$H$2074,$B$1:$B$1020,Nhaplieu!$M$8:$M$2074,$A31)</f>
        <v>0</v>
      </c>
      <c r="L31" s="1476">
        <f>SUMIFS(Nhaplieu!$I$8:$I$2074,Nhaplieu!$A$8:$A$2074,$H$7:$T$7,Nhaplieu!$H$8:$H$2074,$B$1:$B$1020,Nhaplieu!$M$8:$M$2074,$A31)</f>
        <v>0</v>
      </c>
      <c r="M31" s="1476">
        <f>SUMIFS(Nhaplieu!$I$8:$I$2074,Nhaplieu!$A$8:$A$2074,$H$7:$T$7,Nhaplieu!$H$8:$H$2074,$B$1:$B$1020,Nhaplieu!$M$8:$M$2074,$A31)</f>
        <v>0</v>
      </c>
      <c r="N31" s="1476">
        <f>SUMIFS(Nhaplieu!$I$8:$I$2074,Nhaplieu!$A$8:$A$2074,$H$7:$T$7,Nhaplieu!$H$8:$H$2074,$B$1:$B$1020,Nhaplieu!$M$8:$M$2074,$A31)</f>
        <v>0</v>
      </c>
      <c r="O31" s="1476">
        <f>SUMIFS(Nhaplieu!$I$8:$I$2074,Nhaplieu!$A$8:$A$2074,$H$7:$T$7,Nhaplieu!$H$8:$H$2074,$B$1:$B$1020,Nhaplieu!$M$8:$M$2074,$A31)</f>
        <v>0</v>
      </c>
      <c r="P31" s="1476">
        <f>SUMIFS(Nhaplieu!$I$8:$I$2074,Nhaplieu!$A$8:$A$2074,$H$7:$T$7,Nhaplieu!$H$8:$H$2074,$B$1:$B$1020,Nhaplieu!$M$8:$M$2074,$A31)</f>
        <v>0</v>
      </c>
      <c r="Q31" s="1476">
        <f>SUMIFS(Nhaplieu!$I$8:$I$2074,Nhaplieu!$A$8:$A$2074,$H$7:$T$7,Nhaplieu!$H$8:$H$2074,$B$1:$B$1020,Nhaplieu!$M$8:$M$2074,$A31)</f>
        <v>0</v>
      </c>
      <c r="R31" s="1476">
        <f>SUMIFS(Nhaplieu!$I$8:$I$2074,Nhaplieu!$A$8:$A$2074,$H$7:$T$7,Nhaplieu!$H$8:$H$2074,$B$1:$B$1020,Nhaplieu!$M$8:$M$2074,$A31)</f>
        <v>0</v>
      </c>
      <c r="S31" s="1476">
        <f>SUMIFS(Nhaplieu!$I$8:$I$2074,Nhaplieu!$A$8:$A$2074,$H$7:$T$7,Nhaplieu!$H$8:$H$2074,$B$1:$B$1020,Nhaplieu!$M$8:$M$2074,$A31)</f>
        <v>0</v>
      </c>
      <c r="T31" s="1485">
        <f t="shared" si="1"/>
        <v>0</v>
      </c>
      <c r="U31" s="1476">
        <f t="shared" si="21"/>
        <v>0</v>
      </c>
      <c r="V31" s="1476">
        <f t="shared" si="36"/>
        <v>0</v>
      </c>
      <c r="W31" s="1476">
        <f t="shared" si="22"/>
        <v>0</v>
      </c>
      <c r="X31" s="1476">
        <f t="shared" si="23"/>
        <v>0</v>
      </c>
      <c r="Y31" s="1481">
        <f t="shared" si="31"/>
        <v>0</v>
      </c>
      <c r="Z31" s="1486">
        <f t="shared" si="32"/>
        <v>0</v>
      </c>
      <c r="AA31" s="1483" t="str">
        <f t="shared" si="33"/>
        <v/>
      </c>
      <c r="AB31" s="1486">
        <f t="shared" si="35"/>
        <v>0</v>
      </c>
      <c r="AC31" s="438">
        <f t="shared" si="20"/>
        <v>152</v>
      </c>
      <c r="AD31" s="229">
        <f t="shared" si="34"/>
        <v>0</v>
      </c>
      <c r="AE31" s="445"/>
      <c r="AF31" s="446"/>
    </row>
    <row r="32" spans="1:32" s="214" customFormat="1" ht="13.2" customHeight="1">
      <c r="A32" s="585">
        <v>152</v>
      </c>
      <c r="B32" s="1488"/>
      <c r="C32" s="1489"/>
      <c r="D32" s="1489"/>
      <c r="E32" s="1490"/>
      <c r="F32" s="1491"/>
      <c r="G32" s="1476">
        <f t="shared" si="0"/>
        <v>0</v>
      </c>
      <c r="H32" s="1476">
        <f>SUMIFS(Nhaplieu!$I$8:$I$2074,Nhaplieu!$A$8:$A$2074,$H$7:$T$7,Nhaplieu!$H$8:$H$2074,$B$1:$B$1020,Nhaplieu!$M$8:$M$2074,$A32)</f>
        <v>0</v>
      </c>
      <c r="I32" s="1476">
        <f>SUMIFS(Nhaplieu!$I$8:$I$2074,Nhaplieu!$A$8:$A$2074,$H$7:$T$7,Nhaplieu!$H$8:$H$2074,$B$1:$B$1020,Nhaplieu!$M$8:$M$2074,$A32)</f>
        <v>0</v>
      </c>
      <c r="J32" s="1476">
        <f>SUMIFS(Nhaplieu!$I$8:$I$2074,Nhaplieu!$A$8:$A$2074,$H$7:$T$7,Nhaplieu!$H$8:$H$2074,$B$1:$B$1020,Nhaplieu!$M$8:$M$2074,$A32)</f>
        <v>0</v>
      </c>
      <c r="K32" s="1476">
        <f>SUMIFS(Nhaplieu!$I$8:$I$2074,Nhaplieu!$A$8:$A$2074,$H$7:$T$7,Nhaplieu!$H$8:$H$2074,$B$1:$B$1020,Nhaplieu!$M$8:$M$2074,$A32)</f>
        <v>0</v>
      </c>
      <c r="L32" s="1476">
        <f>SUMIFS(Nhaplieu!$I$8:$I$2074,Nhaplieu!$A$8:$A$2074,$H$7:$T$7,Nhaplieu!$H$8:$H$2074,$B$1:$B$1020,Nhaplieu!$M$8:$M$2074,$A32)</f>
        <v>0</v>
      </c>
      <c r="M32" s="1476">
        <f>SUMIFS(Nhaplieu!$I$8:$I$2074,Nhaplieu!$A$8:$A$2074,$H$7:$T$7,Nhaplieu!$H$8:$H$2074,$B$1:$B$1020,Nhaplieu!$M$8:$M$2074,$A32)</f>
        <v>0</v>
      </c>
      <c r="N32" s="1476">
        <f>SUMIFS(Nhaplieu!$I$8:$I$2074,Nhaplieu!$A$8:$A$2074,$H$7:$T$7,Nhaplieu!$H$8:$H$2074,$B$1:$B$1020,Nhaplieu!$M$8:$M$2074,$A32)</f>
        <v>0</v>
      </c>
      <c r="O32" s="1476">
        <f>SUMIFS(Nhaplieu!$I$8:$I$2074,Nhaplieu!$A$8:$A$2074,$H$7:$T$7,Nhaplieu!$H$8:$H$2074,$B$1:$B$1020,Nhaplieu!$M$8:$M$2074,$A32)</f>
        <v>0</v>
      </c>
      <c r="P32" s="1476">
        <f>SUMIFS(Nhaplieu!$I$8:$I$2074,Nhaplieu!$A$8:$A$2074,$H$7:$T$7,Nhaplieu!$H$8:$H$2074,$B$1:$B$1020,Nhaplieu!$M$8:$M$2074,$A32)</f>
        <v>0</v>
      </c>
      <c r="Q32" s="1476">
        <f>SUMIFS(Nhaplieu!$I$8:$I$2074,Nhaplieu!$A$8:$A$2074,$H$7:$T$7,Nhaplieu!$H$8:$H$2074,$B$1:$B$1020,Nhaplieu!$M$8:$M$2074,$A32)</f>
        <v>0</v>
      </c>
      <c r="R32" s="1476">
        <f>SUMIFS(Nhaplieu!$I$8:$I$2074,Nhaplieu!$A$8:$A$2074,$H$7:$T$7,Nhaplieu!$H$8:$H$2074,$B$1:$B$1020,Nhaplieu!$M$8:$M$2074,$A32)</f>
        <v>0</v>
      </c>
      <c r="S32" s="1476">
        <f>SUMIFS(Nhaplieu!$I$8:$I$2074,Nhaplieu!$A$8:$A$2074,$H$7:$T$7,Nhaplieu!$H$8:$H$2074,$B$1:$B$1020,Nhaplieu!$M$8:$M$2074,$A32)</f>
        <v>0</v>
      </c>
      <c r="T32" s="1485">
        <f t="shared" si="1"/>
        <v>0</v>
      </c>
      <c r="U32" s="1476">
        <f t="shared" si="21"/>
        <v>0</v>
      </c>
      <c r="V32" s="1476">
        <f t="shared" si="36"/>
        <v>0</v>
      </c>
      <c r="W32" s="1476">
        <f t="shared" si="22"/>
        <v>0</v>
      </c>
      <c r="X32" s="1476">
        <f t="shared" si="23"/>
        <v>0</v>
      </c>
      <c r="Y32" s="1481">
        <f t="shared" si="31"/>
        <v>0</v>
      </c>
      <c r="Z32" s="1486">
        <f t="shared" si="32"/>
        <v>0</v>
      </c>
      <c r="AA32" s="1483" t="str">
        <f t="shared" si="33"/>
        <v/>
      </c>
      <c r="AB32" s="1486">
        <f t="shared" si="35"/>
        <v>0</v>
      </c>
      <c r="AC32" s="438">
        <f t="shared" si="20"/>
        <v>152</v>
      </c>
      <c r="AD32" s="229">
        <f t="shared" si="34"/>
        <v>0</v>
      </c>
      <c r="AE32" s="445"/>
      <c r="AF32" s="446"/>
    </row>
    <row r="33" spans="1:32" s="214" customFormat="1" ht="13.2" customHeight="1">
      <c r="A33" s="585">
        <v>152</v>
      </c>
      <c r="B33" s="1488"/>
      <c r="C33" s="1489"/>
      <c r="D33" s="1489"/>
      <c r="E33" s="1490"/>
      <c r="F33" s="1491"/>
      <c r="G33" s="1476">
        <f t="shared" si="0"/>
        <v>0</v>
      </c>
      <c r="H33" s="1476">
        <f>SUMIFS(Nhaplieu!$I$8:$I$2074,Nhaplieu!$A$8:$A$2074,$H$7:$T$7,Nhaplieu!$H$8:$H$2074,$B$1:$B$1020,Nhaplieu!$M$8:$M$2074,$A33)</f>
        <v>0</v>
      </c>
      <c r="I33" s="1476">
        <f>SUMIFS(Nhaplieu!$I$8:$I$2074,Nhaplieu!$A$8:$A$2074,$H$7:$T$7,Nhaplieu!$H$8:$H$2074,$B$1:$B$1020,Nhaplieu!$M$8:$M$2074,$A33)</f>
        <v>0</v>
      </c>
      <c r="J33" s="1476">
        <f>SUMIFS(Nhaplieu!$I$8:$I$2074,Nhaplieu!$A$8:$A$2074,$H$7:$T$7,Nhaplieu!$H$8:$H$2074,$B$1:$B$1020,Nhaplieu!$M$8:$M$2074,$A33)</f>
        <v>0</v>
      </c>
      <c r="K33" s="1476">
        <f>SUMIFS(Nhaplieu!$I$8:$I$2074,Nhaplieu!$A$8:$A$2074,$H$7:$T$7,Nhaplieu!$H$8:$H$2074,$B$1:$B$1020,Nhaplieu!$M$8:$M$2074,$A33)</f>
        <v>0</v>
      </c>
      <c r="L33" s="1476">
        <f>SUMIFS(Nhaplieu!$I$8:$I$2074,Nhaplieu!$A$8:$A$2074,$H$7:$T$7,Nhaplieu!$H$8:$H$2074,$B$1:$B$1020,Nhaplieu!$M$8:$M$2074,$A33)</f>
        <v>0</v>
      </c>
      <c r="M33" s="1476">
        <f>SUMIFS(Nhaplieu!$I$8:$I$2074,Nhaplieu!$A$8:$A$2074,$H$7:$T$7,Nhaplieu!$H$8:$H$2074,$B$1:$B$1020,Nhaplieu!$M$8:$M$2074,$A33)</f>
        <v>0</v>
      </c>
      <c r="N33" s="1476">
        <f>SUMIFS(Nhaplieu!$I$8:$I$2074,Nhaplieu!$A$8:$A$2074,$H$7:$T$7,Nhaplieu!$H$8:$H$2074,$B$1:$B$1020,Nhaplieu!$M$8:$M$2074,$A33)</f>
        <v>0</v>
      </c>
      <c r="O33" s="1476">
        <f>SUMIFS(Nhaplieu!$I$8:$I$2074,Nhaplieu!$A$8:$A$2074,$H$7:$T$7,Nhaplieu!$H$8:$H$2074,$B$1:$B$1020,Nhaplieu!$M$8:$M$2074,$A33)</f>
        <v>0</v>
      </c>
      <c r="P33" s="1476">
        <f>SUMIFS(Nhaplieu!$I$8:$I$2074,Nhaplieu!$A$8:$A$2074,$H$7:$T$7,Nhaplieu!$H$8:$H$2074,$B$1:$B$1020,Nhaplieu!$M$8:$M$2074,$A33)</f>
        <v>0</v>
      </c>
      <c r="Q33" s="1476">
        <f>SUMIFS(Nhaplieu!$I$8:$I$2074,Nhaplieu!$A$8:$A$2074,$H$7:$T$7,Nhaplieu!$H$8:$H$2074,$B$1:$B$1020,Nhaplieu!$M$8:$M$2074,$A33)</f>
        <v>0</v>
      </c>
      <c r="R33" s="1476">
        <f>SUMIFS(Nhaplieu!$I$8:$I$2074,Nhaplieu!$A$8:$A$2074,$H$7:$T$7,Nhaplieu!$H$8:$H$2074,$B$1:$B$1020,Nhaplieu!$M$8:$M$2074,$A33)</f>
        <v>0</v>
      </c>
      <c r="S33" s="1476">
        <f>SUMIFS(Nhaplieu!$I$8:$I$2074,Nhaplieu!$A$8:$A$2074,$H$7:$T$7,Nhaplieu!$H$8:$H$2074,$B$1:$B$1020,Nhaplieu!$M$8:$M$2074,$A33)</f>
        <v>0</v>
      </c>
      <c r="T33" s="1485">
        <f t="shared" si="1"/>
        <v>0</v>
      </c>
      <c r="U33" s="1476">
        <f t="shared" si="21"/>
        <v>0</v>
      </c>
      <c r="V33" s="1476">
        <f t="shared" si="36"/>
        <v>0</v>
      </c>
      <c r="W33" s="1476">
        <f t="shared" si="22"/>
        <v>0</v>
      </c>
      <c r="X33" s="1476">
        <f t="shared" si="23"/>
        <v>0</v>
      </c>
      <c r="Y33" s="1481">
        <f t="shared" si="31"/>
        <v>0</v>
      </c>
      <c r="Z33" s="1486">
        <f t="shared" si="32"/>
        <v>0</v>
      </c>
      <c r="AA33" s="1483" t="str">
        <f t="shared" si="33"/>
        <v/>
      </c>
      <c r="AB33" s="1486">
        <f t="shared" si="35"/>
        <v>0</v>
      </c>
      <c r="AC33" s="438">
        <f t="shared" si="20"/>
        <v>152</v>
      </c>
      <c r="AD33" s="229">
        <f t="shared" si="34"/>
        <v>0</v>
      </c>
      <c r="AE33" s="445"/>
      <c r="AF33" s="446"/>
    </row>
    <row r="34" spans="1:32" s="214" customFormat="1" ht="13.2" customHeight="1">
      <c r="A34" s="585"/>
      <c r="B34" s="1488"/>
      <c r="C34" s="1493"/>
      <c r="D34" s="1489"/>
      <c r="E34" s="1490"/>
      <c r="F34" s="1491"/>
      <c r="G34" s="1476">
        <f t="shared" si="0"/>
        <v>0</v>
      </c>
      <c r="H34" s="1476">
        <f>SUMIFS(Nhaplieu!$I$8:$I$2074,Nhaplieu!$A$8:$A$2074,$H$7:$T$7,Nhaplieu!$H$8:$H$2074,$B$1:$B$1020,Nhaplieu!$M$8:$M$2074,$A34)</f>
        <v>0</v>
      </c>
      <c r="I34" s="1476">
        <f>SUMIFS(Nhaplieu!$I$8:$I$2074,Nhaplieu!$A$8:$A$2074,$H$7:$T$7,Nhaplieu!$H$8:$H$2074,$B$1:$B$1020,Nhaplieu!$M$8:$M$2074,$A34)</f>
        <v>0</v>
      </c>
      <c r="J34" s="1476">
        <f>SUMIFS(Nhaplieu!$I$8:$I$2074,Nhaplieu!$A$8:$A$2074,$H$7:$T$7,Nhaplieu!$H$8:$H$2074,$B$1:$B$1020,Nhaplieu!$M$8:$M$2074,$A34)</f>
        <v>0</v>
      </c>
      <c r="K34" s="1476">
        <f>SUMIFS(Nhaplieu!$I$8:$I$2074,Nhaplieu!$A$8:$A$2074,$H$7:$T$7,Nhaplieu!$H$8:$H$2074,$B$1:$B$1020,Nhaplieu!$M$8:$M$2074,$A34)</f>
        <v>0</v>
      </c>
      <c r="L34" s="1476">
        <f>SUMIFS(Nhaplieu!$I$8:$I$2074,Nhaplieu!$A$8:$A$2074,$H$7:$T$7,Nhaplieu!$H$8:$H$2074,$B$1:$B$1020,Nhaplieu!$M$8:$M$2074,$A34)</f>
        <v>0</v>
      </c>
      <c r="M34" s="1476">
        <f>SUMIFS(Nhaplieu!$I$8:$I$2074,Nhaplieu!$A$8:$A$2074,$H$7:$T$7,Nhaplieu!$H$8:$H$2074,$B$1:$B$1020,Nhaplieu!$M$8:$M$2074,$A34)</f>
        <v>0</v>
      </c>
      <c r="N34" s="1476">
        <f>SUMIFS(Nhaplieu!$I$8:$I$2074,Nhaplieu!$A$8:$A$2074,$H$7:$T$7,Nhaplieu!$H$8:$H$2074,$B$1:$B$1020,Nhaplieu!$M$8:$M$2074,$A34)</f>
        <v>0</v>
      </c>
      <c r="O34" s="1476">
        <f>SUMIFS(Nhaplieu!$I$8:$I$2074,Nhaplieu!$A$8:$A$2074,$H$7:$T$7,Nhaplieu!$H$8:$H$2074,$B$1:$B$1020,Nhaplieu!$M$8:$M$2074,$A34)</f>
        <v>0</v>
      </c>
      <c r="P34" s="1476">
        <f>SUMIFS(Nhaplieu!$I$8:$I$2074,Nhaplieu!$A$8:$A$2074,$H$7:$T$7,Nhaplieu!$H$8:$H$2074,$B$1:$B$1020,Nhaplieu!$M$8:$M$2074,$A34)</f>
        <v>0</v>
      </c>
      <c r="Q34" s="1476">
        <f>SUMIFS(Nhaplieu!$I$8:$I$2074,Nhaplieu!$A$8:$A$2074,$H$7:$T$7,Nhaplieu!$H$8:$H$2074,$B$1:$B$1020,Nhaplieu!$M$8:$M$2074,$A34)</f>
        <v>0</v>
      </c>
      <c r="R34" s="1476">
        <f>SUMIFS(Nhaplieu!$I$8:$I$2074,Nhaplieu!$A$8:$A$2074,$H$7:$T$7,Nhaplieu!$H$8:$H$2074,$B$1:$B$1020,Nhaplieu!$M$8:$M$2074,$A34)</f>
        <v>0</v>
      </c>
      <c r="S34" s="1476">
        <f>SUMIFS(Nhaplieu!$I$8:$I$2074,Nhaplieu!$A$8:$A$2074,$H$7:$T$7,Nhaplieu!$H$8:$H$2074,$B$1:$B$1020,Nhaplieu!$M$8:$M$2074,$A34)</f>
        <v>0</v>
      </c>
      <c r="T34" s="1485">
        <f t="shared" si="1"/>
        <v>0</v>
      </c>
      <c r="U34" s="1476">
        <f t="shared" si="21"/>
        <v>0</v>
      </c>
      <c r="V34" s="1476">
        <f t="shared" si="36"/>
        <v>0</v>
      </c>
      <c r="W34" s="1476">
        <f t="shared" ref="W34" si="37">E34+G34-U34</f>
        <v>0</v>
      </c>
      <c r="X34" s="1476">
        <f t="shared" ref="X34" si="38">F34+T34-V34</f>
        <v>0</v>
      </c>
      <c r="Y34" s="1481">
        <f t="shared" ref="Y34" si="39">E34+G34</f>
        <v>0</v>
      </c>
      <c r="Z34" s="1486">
        <f t="shared" ref="Z34" si="40">F34+T34</f>
        <v>0</v>
      </c>
      <c r="AA34" s="1483" t="str">
        <f t="shared" ref="AA34" si="41">IF(B34="","",B34)</f>
        <v/>
      </c>
      <c r="AB34" s="1486">
        <f t="shared" ref="AB34" si="42">IF(Y34=0,0,ROUND(Z34/Y34,0))</f>
        <v>0</v>
      </c>
      <c r="AC34" s="438" t="str">
        <f t="shared" si="20"/>
        <v/>
      </c>
      <c r="AD34" s="229"/>
      <c r="AE34" s="445"/>
      <c r="AF34" s="446"/>
    </row>
    <row r="35" spans="1:32" s="214" customFormat="1" ht="13.2" customHeight="1">
      <c r="A35" s="585">
        <v>155</v>
      </c>
      <c r="B35" s="1476"/>
      <c r="C35" s="1475"/>
      <c r="D35" s="1476"/>
      <c r="E35" s="1476"/>
      <c r="F35" s="1474"/>
      <c r="G35" s="1476">
        <f t="shared" si="0"/>
        <v>0</v>
      </c>
      <c r="H35" s="1476">
        <f>SUMIFS(Nhaplieu!$I$8:$I$2074,Nhaplieu!$A$8:$A$2074,$H$7:$T$7,Nhaplieu!$H$8:$H$2074,$B$1:$B$1020,Nhaplieu!$M$8:$M$2074,$A35)</f>
        <v>0</v>
      </c>
      <c r="I35" s="1476">
        <f>SUMIFS(Nhaplieu!$I$8:$I$2074,Nhaplieu!$A$8:$A$2074,$H$7:$T$7,Nhaplieu!$H$8:$H$2074,$B$1:$B$1020,Nhaplieu!$M$8:$M$2074,$A35)</f>
        <v>0</v>
      </c>
      <c r="J35" s="1476">
        <f>SUMIFS(Nhaplieu!$I$8:$I$2074,Nhaplieu!$A$8:$A$2074,$H$7:$T$7,Nhaplieu!$H$8:$H$2074,$B$1:$B$1020,Nhaplieu!$M$8:$M$2074,$A35)</f>
        <v>0</v>
      </c>
      <c r="K35" s="1476">
        <f>SUMIFS(Nhaplieu!$I$8:$I$2074,Nhaplieu!$A$8:$A$2074,$H$7:$T$7,Nhaplieu!$H$8:$H$2074,$B$1:$B$1020,Nhaplieu!$M$8:$M$2074,$A35)</f>
        <v>0</v>
      </c>
      <c r="L35" s="1476">
        <f>SUMIFS(Nhaplieu!$I$8:$I$2074,Nhaplieu!$A$8:$A$2074,$H$7:$T$7,Nhaplieu!$H$8:$H$2074,$B$1:$B$1020,Nhaplieu!$M$8:$M$2074,$A35)</f>
        <v>0</v>
      </c>
      <c r="M35" s="1476">
        <f>SUMIFS(Nhaplieu!$I$8:$I$2074,Nhaplieu!$A$8:$A$2074,$H$7:$T$7,Nhaplieu!$H$8:$H$2074,$B$1:$B$1020,Nhaplieu!$M$8:$M$2074,$A35)</f>
        <v>0</v>
      </c>
      <c r="N35" s="1476">
        <f>SUMIFS(Nhaplieu!$I$8:$I$2074,Nhaplieu!$A$8:$A$2074,$H$7:$T$7,Nhaplieu!$H$8:$H$2074,$B$1:$B$1020,Nhaplieu!$M$8:$M$2074,$A35)</f>
        <v>0</v>
      </c>
      <c r="O35" s="1476">
        <f>SUMIFS(Nhaplieu!$I$8:$I$2074,Nhaplieu!$A$8:$A$2074,$H$7:$T$7,Nhaplieu!$H$8:$H$2074,$B$1:$B$1020,Nhaplieu!$M$8:$M$2074,$A35)</f>
        <v>0</v>
      </c>
      <c r="P35" s="1476">
        <f>SUMIFS(Nhaplieu!$I$8:$I$2074,Nhaplieu!$A$8:$A$2074,$H$7:$T$7,Nhaplieu!$H$8:$H$2074,$B$1:$B$1020,Nhaplieu!$M$8:$M$2074,$A35)</f>
        <v>0</v>
      </c>
      <c r="Q35" s="1476">
        <f>SUMIFS(Nhaplieu!$I$8:$I$2074,Nhaplieu!$A$8:$A$2074,$H$7:$T$7,Nhaplieu!$H$8:$H$2074,$B$1:$B$1020,Nhaplieu!$M$8:$M$2074,$A35)</f>
        <v>0</v>
      </c>
      <c r="R35" s="1476">
        <f>SUMIFS(Nhaplieu!$I$8:$I$2074,Nhaplieu!$A$8:$A$2074,$H$7:$T$7,Nhaplieu!$H$8:$H$2074,$B$1:$B$1020,Nhaplieu!$M$8:$M$2074,$A35)</f>
        <v>0</v>
      </c>
      <c r="S35" s="1476">
        <f>SUMIFS(Nhaplieu!$I$8:$I$2074,Nhaplieu!$A$8:$A$2074,$H$7:$T$7,Nhaplieu!$H$8:$H$2074,$B$1:$B$1020,Nhaplieu!$M$8:$M$2074,$A35)</f>
        <v>0</v>
      </c>
      <c r="T35" s="1485">
        <f t="shared" si="1"/>
        <v>0</v>
      </c>
      <c r="U35" s="1487">
        <f t="shared" si="21"/>
        <v>0</v>
      </c>
      <c r="V35" s="1487">
        <f t="shared" si="36"/>
        <v>0</v>
      </c>
      <c r="W35" s="1487">
        <f t="shared" si="22"/>
        <v>0</v>
      </c>
      <c r="X35" s="1476">
        <f t="shared" si="23"/>
        <v>0</v>
      </c>
      <c r="Y35" s="1481">
        <f t="shared" si="31"/>
        <v>0</v>
      </c>
      <c r="Z35" s="1486">
        <f t="shared" si="32"/>
        <v>0</v>
      </c>
      <c r="AA35" s="1483" t="str">
        <f t="shared" si="33"/>
        <v/>
      </c>
      <c r="AB35" s="1486">
        <f t="shared" si="35"/>
        <v>0</v>
      </c>
      <c r="AC35" s="438">
        <f t="shared" si="20"/>
        <v>155</v>
      </c>
      <c r="AD35" s="229">
        <f t="shared" ref="AD35:AD51" si="43">COUNTIF($B$12:$B$14894,B35)</f>
        <v>0</v>
      </c>
      <c r="AE35" s="445"/>
      <c r="AF35" s="446"/>
    </row>
    <row r="36" spans="1:32" s="214" customFormat="1" ht="13.2" customHeight="1">
      <c r="A36" s="585"/>
      <c r="B36" s="1476"/>
      <c r="C36" s="1476"/>
      <c r="D36" s="1476"/>
      <c r="E36" s="1476"/>
      <c r="F36" s="1474"/>
      <c r="G36" s="1476">
        <f t="shared" si="0"/>
        <v>0</v>
      </c>
      <c r="H36" s="1476">
        <f>SUMIFS(Nhaplieu!$I$8:$I$2074,Nhaplieu!$A$8:$A$2074,$H$7:$T$7,Nhaplieu!$H$8:$H$2074,$B$1:$B$1020,Nhaplieu!$M$8:$M$2074,$A36)</f>
        <v>0</v>
      </c>
      <c r="I36" s="1476">
        <f>SUMIFS(Nhaplieu!$I$8:$I$2074,Nhaplieu!$A$8:$A$2074,$H$7:$T$7,Nhaplieu!$H$8:$H$2074,$B$1:$B$1020,Nhaplieu!$M$8:$M$2074,$A36)</f>
        <v>0</v>
      </c>
      <c r="J36" s="1476">
        <f>SUMIFS(Nhaplieu!$I$8:$I$2074,Nhaplieu!$A$8:$A$2074,$H$7:$T$7,Nhaplieu!$H$8:$H$2074,$B$1:$B$1020,Nhaplieu!$M$8:$M$2074,$A36)</f>
        <v>0</v>
      </c>
      <c r="K36" s="1476">
        <f>SUMIFS(Nhaplieu!$I$8:$I$2074,Nhaplieu!$A$8:$A$2074,$H$7:$T$7,Nhaplieu!$H$8:$H$2074,$B$1:$B$1020,Nhaplieu!$M$8:$M$2074,$A36)</f>
        <v>0</v>
      </c>
      <c r="L36" s="1476">
        <f>SUMIFS(Nhaplieu!$I$8:$I$2074,Nhaplieu!$A$8:$A$2074,$H$7:$T$7,Nhaplieu!$H$8:$H$2074,$B$1:$B$1020,Nhaplieu!$M$8:$M$2074,$A36)</f>
        <v>0</v>
      </c>
      <c r="M36" s="1476">
        <f>SUMIFS(Nhaplieu!$I$8:$I$2074,Nhaplieu!$A$8:$A$2074,$H$7:$T$7,Nhaplieu!$H$8:$H$2074,$B$1:$B$1020,Nhaplieu!$M$8:$M$2074,$A36)</f>
        <v>0</v>
      </c>
      <c r="N36" s="1476">
        <f>SUMIFS(Nhaplieu!$I$8:$I$2074,Nhaplieu!$A$8:$A$2074,$H$7:$T$7,Nhaplieu!$H$8:$H$2074,$B$1:$B$1020,Nhaplieu!$M$8:$M$2074,$A36)</f>
        <v>0</v>
      </c>
      <c r="O36" s="1476">
        <f>SUMIFS(Nhaplieu!$I$8:$I$2074,Nhaplieu!$A$8:$A$2074,$H$7:$T$7,Nhaplieu!$H$8:$H$2074,$B$1:$B$1020,Nhaplieu!$M$8:$M$2074,$A36)</f>
        <v>0</v>
      </c>
      <c r="P36" s="1476">
        <f>SUMIFS(Nhaplieu!$I$8:$I$2074,Nhaplieu!$A$8:$A$2074,$H$7:$T$7,Nhaplieu!$H$8:$H$2074,$B$1:$B$1020,Nhaplieu!$M$8:$M$2074,$A36)</f>
        <v>0</v>
      </c>
      <c r="Q36" s="1476">
        <f>SUMIFS(Nhaplieu!$I$8:$I$2074,Nhaplieu!$A$8:$A$2074,$H$7:$T$7,Nhaplieu!$H$8:$H$2074,$B$1:$B$1020,Nhaplieu!$M$8:$M$2074,$A36)</f>
        <v>0</v>
      </c>
      <c r="R36" s="1476">
        <f>SUMIFS(Nhaplieu!$I$8:$I$2074,Nhaplieu!$A$8:$A$2074,$H$7:$T$7,Nhaplieu!$H$8:$H$2074,$B$1:$B$1020,Nhaplieu!$M$8:$M$2074,$A36)</f>
        <v>0</v>
      </c>
      <c r="S36" s="1476">
        <f>SUMIFS(Nhaplieu!$I$8:$I$2074,Nhaplieu!$A$8:$A$2074,$H$7:$T$7,Nhaplieu!$H$8:$H$2074,$B$1:$B$1020,Nhaplieu!$M$8:$M$2074,$A36)</f>
        <v>0</v>
      </c>
      <c r="T36" s="1485">
        <f t="shared" si="1"/>
        <v>0</v>
      </c>
      <c r="U36" s="1476">
        <f t="shared" si="21"/>
        <v>0</v>
      </c>
      <c r="V36" s="1476">
        <f t="shared" si="36"/>
        <v>0</v>
      </c>
      <c r="W36" s="1476">
        <f t="shared" si="22"/>
        <v>0</v>
      </c>
      <c r="X36" s="1476">
        <f t="shared" si="23"/>
        <v>0</v>
      </c>
      <c r="Y36" s="1481">
        <f t="shared" si="31"/>
        <v>0</v>
      </c>
      <c r="Z36" s="1486">
        <f t="shared" si="32"/>
        <v>0</v>
      </c>
      <c r="AA36" s="1483" t="str">
        <f t="shared" si="33"/>
        <v/>
      </c>
      <c r="AB36" s="1486">
        <f t="shared" si="35"/>
        <v>0</v>
      </c>
      <c r="AC36" s="438" t="str">
        <f t="shared" si="20"/>
        <v/>
      </c>
      <c r="AD36" s="229">
        <f t="shared" si="43"/>
        <v>0</v>
      </c>
      <c r="AE36" s="445"/>
      <c r="AF36" s="446"/>
    </row>
    <row r="37" spans="1:32" s="214" customFormat="1" ht="13.2" customHeight="1">
      <c r="A37" s="585"/>
      <c r="B37" s="1476"/>
      <c r="C37" s="1476"/>
      <c r="D37" s="1476"/>
      <c r="E37" s="1476"/>
      <c r="F37" s="1474"/>
      <c r="G37" s="1476">
        <f t="shared" si="0"/>
        <v>0</v>
      </c>
      <c r="H37" s="1476">
        <f>SUMIFS(Nhaplieu!$I$8:$I$2074,Nhaplieu!$A$8:$A$2074,$H$7:$T$7,Nhaplieu!$H$8:$H$2074,$B$1:$B$1020,Nhaplieu!$M$8:$M$2074,$A37)</f>
        <v>0</v>
      </c>
      <c r="I37" s="1476">
        <f>SUMIFS(Nhaplieu!$I$8:$I$2074,Nhaplieu!$A$8:$A$2074,$H$7:$T$7,Nhaplieu!$H$8:$H$2074,$B$1:$B$1020,Nhaplieu!$M$8:$M$2074,$A37)</f>
        <v>0</v>
      </c>
      <c r="J37" s="1476">
        <f>SUMIFS(Nhaplieu!$I$8:$I$2074,Nhaplieu!$A$8:$A$2074,$H$7:$T$7,Nhaplieu!$H$8:$H$2074,$B$1:$B$1020,Nhaplieu!$M$8:$M$2074,$A37)</f>
        <v>0</v>
      </c>
      <c r="K37" s="1476">
        <f>SUMIFS(Nhaplieu!$I$8:$I$2074,Nhaplieu!$A$8:$A$2074,$H$7:$T$7,Nhaplieu!$H$8:$H$2074,$B$1:$B$1020,Nhaplieu!$M$8:$M$2074,$A37)</f>
        <v>0</v>
      </c>
      <c r="L37" s="1476">
        <f>SUMIFS(Nhaplieu!$I$8:$I$2074,Nhaplieu!$A$8:$A$2074,$H$7:$T$7,Nhaplieu!$H$8:$H$2074,$B$1:$B$1020,Nhaplieu!$M$8:$M$2074,$A37)</f>
        <v>0</v>
      </c>
      <c r="M37" s="1476">
        <f>SUMIFS(Nhaplieu!$I$8:$I$2074,Nhaplieu!$A$8:$A$2074,$H$7:$T$7,Nhaplieu!$H$8:$H$2074,$B$1:$B$1020,Nhaplieu!$M$8:$M$2074,$A37)</f>
        <v>0</v>
      </c>
      <c r="N37" s="1476">
        <f>SUMIFS(Nhaplieu!$I$8:$I$2074,Nhaplieu!$A$8:$A$2074,$H$7:$T$7,Nhaplieu!$H$8:$H$2074,$B$1:$B$1020,Nhaplieu!$M$8:$M$2074,$A37)</f>
        <v>0</v>
      </c>
      <c r="O37" s="1476">
        <f>SUMIFS(Nhaplieu!$I$8:$I$2074,Nhaplieu!$A$8:$A$2074,$H$7:$T$7,Nhaplieu!$H$8:$H$2074,$B$1:$B$1020,Nhaplieu!$M$8:$M$2074,$A37)</f>
        <v>0</v>
      </c>
      <c r="P37" s="1476">
        <f>SUMIFS(Nhaplieu!$I$8:$I$2074,Nhaplieu!$A$8:$A$2074,$H$7:$T$7,Nhaplieu!$H$8:$H$2074,$B$1:$B$1020,Nhaplieu!$M$8:$M$2074,$A37)</f>
        <v>0</v>
      </c>
      <c r="Q37" s="1476">
        <f>SUMIFS(Nhaplieu!$I$8:$I$2074,Nhaplieu!$A$8:$A$2074,$H$7:$T$7,Nhaplieu!$H$8:$H$2074,$B$1:$B$1020,Nhaplieu!$M$8:$M$2074,$A37)</f>
        <v>0</v>
      </c>
      <c r="R37" s="1476">
        <f>SUMIFS(Nhaplieu!$I$8:$I$2074,Nhaplieu!$A$8:$A$2074,$H$7:$T$7,Nhaplieu!$H$8:$H$2074,$B$1:$B$1020,Nhaplieu!$M$8:$M$2074,$A37)</f>
        <v>0</v>
      </c>
      <c r="S37" s="1476">
        <f>SUMIFS(Nhaplieu!$I$8:$I$2074,Nhaplieu!$A$8:$A$2074,$H$7:$T$7,Nhaplieu!$H$8:$H$2074,$B$1:$B$1020,Nhaplieu!$M$8:$M$2074,$A37)</f>
        <v>0</v>
      </c>
      <c r="T37" s="1485">
        <f t="shared" si="1"/>
        <v>0</v>
      </c>
      <c r="U37" s="1476">
        <f t="shared" si="21"/>
        <v>0</v>
      </c>
      <c r="V37" s="1476">
        <f t="shared" si="36"/>
        <v>0</v>
      </c>
      <c r="W37" s="1476">
        <f t="shared" si="22"/>
        <v>0</v>
      </c>
      <c r="X37" s="1476">
        <f t="shared" si="23"/>
        <v>0</v>
      </c>
      <c r="Y37" s="1481">
        <f t="shared" si="31"/>
        <v>0</v>
      </c>
      <c r="Z37" s="1486">
        <f t="shared" si="32"/>
        <v>0</v>
      </c>
      <c r="AA37" s="1483" t="str">
        <f t="shared" si="33"/>
        <v/>
      </c>
      <c r="AB37" s="1486">
        <f t="shared" si="35"/>
        <v>0</v>
      </c>
      <c r="AC37" s="438" t="str">
        <f t="shared" si="20"/>
        <v/>
      </c>
      <c r="AD37" s="229">
        <f t="shared" si="43"/>
        <v>0</v>
      </c>
      <c r="AE37" s="445"/>
      <c r="AF37" s="446"/>
    </row>
    <row r="38" spans="1:32" s="214" customFormat="1" ht="13.2" customHeight="1">
      <c r="A38" s="585"/>
      <c r="B38" s="1476"/>
      <c r="C38" s="1476"/>
      <c r="D38" s="1476"/>
      <c r="E38" s="1476"/>
      <c r="F38" s="1474"/>
      <c r="G38" s="1476">
        <f t="shared" si="0"/>
        <v>0</v>
      </c>
      <c r="H38" s="1476">
        <f>SUMIFS(Nhaplieu!$I$8:$I$2074,Nhaplieu!$A$8:$A$2074,$H$7:$T$7,Nhaplieu!$H$8:$H$2074,$B$1:$B$1020,Nhaplieu!$M$8:$M$2074,$A38)</f>
        <v>0</v>
      </c>
      <c r="I38" s="1476">
        <f>SUMIFS(Nhaplieu!$I$8:$I$2074,Nhaplieu!$A$8:$A$2074,$H$7:$T$7,Nhaplieu!$H$8:$H$2074,$B$1:$B$1020,Nhaplieu!$M$8:$M$2074,$A38)</f>
        <v>0</v>
      </c>
      <c r="J38" s="1476">
        <f>SUMIFS(Nhaplieu!$I$8:$I$2074,Nhaplieu!$A$8:$A$2074,$H$7:$T$7,Nhaplieu!$H$8:$H$2074,$B$1:$B$1020,Nhaplieu!$M$8:$M$2074,$A38)</f>
        <v>0</v>
      </c>
      <c r="K38" s="1476">
        <f>SUMIFS(Nhaplieu!$I$8:$I$2074,Nhaplieu!$A$8:$A$2074,$H$7:$T$7,Nhaplieu!$H$8:$H$2074,$B$1:$B$1020,Nhaplieu!$M$8:$M$2074,$A38)</f>
        <v>0</v>
      </c>
      <c r="L38" s="1476">
        <f>SUMIFS(Nhaplieu!$I$8:$I$2074,Nhaplieu!$A$8:$A$2074,$H$7:$T$7,Nhaplieu!$H$8:$H$2074,$B$1:$B$1020,Nhaplieu!$M$8:$M$2074,$A38)</f>
        <v>0</v>
      </c>
      <c r="M38" s="1476">
        <f>SUMIFS(Nhaplieu!$I$8:$I$2074,Nhaplieu!$A$8:$A$2074,$H$7:$T$7,Nhaplieu!$H$8:$H$2074,$B$1:$B$1020,Nhaplieu!$M$8:$M$2074,$A38)</f>
        <v>0</v>
      </c>
      <c r="N38" s="1476">
        <f>SUMIFS(Nhaplieu!$I$8:$I$2074,Nhaplieu!$A$8:$A$2074,$H$7:$T$7,Nhaplieu!$H$8:$H$2074,$B$1:$B$1020,Nhaplieu!$M$8:$M$2074,$A38)</f>
        <v>0</v>
      </c>
      <c r="O38" s="1476">
        <f>SUMIFS(Nhaplieu!$I$8:$I$2074,Nhaplieu!$A$8:$A$2074,$H$7:$T$7,Nhaplieu!$H$8:$H$2074,$B$1:$B$1020,Nhaplieu!$M$8:$M$2074,$A38)</f>
        <v>0</v>
      </c>
      <c r="P38" s="1476">
        <f>SUMIFS(Nhaplieu!$I$8:$I$2074,Nhaplieu!$A$8:$A$2074,$H$7:$T$7,Nhaplieu!$H$8:$H$2074,$B$1:$B$1020,Nhaplieu!$M$8:$M$2074,$A38)</f>
        <v>0</v>
      </c>
      <c r="Q38" s="1476">
        <f>SUMIFS(Nhaplieu!$I$8:$I$2074,Nhaplieu!$A$8:$A$2074,$H$7:$T$7,Nhaplieu!$H$8:$H$2074,$B$1:$B$1020,Nhaplieu!$M$8:$M$2074,$A38)</f>
        <v>0</v>
      </c>
      <c r="R38" s="1476">
        <f>SUMIFS(Nhaplieu!$I$8:$I$2074,Nhaplieu!$A$8:$A$2074,$H$7:$T$7,Nhaplieu!$H$8:$H$2074,$B$1:$B$1020,Nhaplieu!$M$8:$M$2074,$A38)</f>
        <v>0</v>
      </c>
      <c r="S38" s="1476">
        <f>SUMIFS(Nhaplieu!$I$8:$I$2074,Nhaplieu!$A$8:$A$2074,$H$7:$T$7,Nhaplieu!$H$8:$H$2074,$B$1:$B$1020,Nhaplieu!$M$8:$M$2074,$A38)</f>
        <v>0</v>
      </c>
      <c r="T38" s="1485">
        <f t="shared" si="1"/>
        <v>0</v>
      </c>
      <c r="U38" s="1476">
        <f t="shared" si="21"/>
        <v>0</v>
      </c>
      <c r="V38" s="1476">
        <f t="shared" si="36"/>
        <v>0</v>
      </c>
      <c r="W38" s="1476">
        <f t="shared" si="22"/>
        <v>0</v>
      </c>
      <c r="X38" s="1476">
        <f t="shared" si="23"/>
        <v>0</v>
      </c>
      <c r="Y38" s="1481">
        <f t="shared" si="31"/>
        <v>0</v>
      </c>
      <c r="Z38" s="1486">
        <f t="shared" si="32"/>
        <v>0</v>
      </c>
      <c r="AA38" s="1483" t="str">
        <f t="shared" si="33"/>
        <v/>
      </c>
      <c r="AB38" s="1486">
        <f t="shared" si="35"/>
        <v>0</v>
      </c>
      <c r="AC38" s="438" t="str">
        <f t="shared" si="20"/>
        <v/>
      </c>
      <c r="AD38" s="229">
        <f t="shared" si="43"/>
        <v>0</v>
      </c>
      <c r="AE38" s="445"/>
      <c r="AF38" s="446"/>
    </row>
    <row r="39" spans="1:32" s="214" customFormat="1" ht="13.2" customHeight="1">
      <c r="A39" s="585"/>
      <c r="B39" s="1476"/>
      <c r="C39" s="1476"/>
      <c r="D39" s="1476"/>
      <c r="E39" s="1476"/>
      <c r="F39" s="1474"/>
      <c r="G39" s="1476">
        <f t="shared" si="0"/>
        <v>0</v>
      </c>
      <c r="H39" s="1476">
        <f>SUMIFS(Nhaplieu!$I$8:$I$2074,Nhaplieu!$A$8:$A$2074,$H$7:$T$7,Nhaplieu!$H$8:$H$2074,$B$1:$B$1020,Nhaplieu!$M$8:$M$2074,$A39)</f>
        <v>0</v>
      </c>
      <c r="I39" s="1476">
        <f>SUMIFS(Nhaplieu!$I$8:$I$2074,Nhaplieu!$A$8:$A$2074,$H$7:$T$7,Nhaplieu!$H$8:$H$2074,$B$1:$B$1020,Nhaplieu!$M$8:$M$2074,$A39)</f>
        <v>0</v>
      </c>
      <c r="J39" s="1476">
        <f>SUMIFS(Nhaplieu!$I$8:$I$2074,Nhaplieu!$A$8:$A$2074,$H$7:$T$7,Nhaplieu!$H$8:$H$2074,$B$1:$B$1020,Nhaplieu!$M$8:$M$2074,$A39)</f>
        <v>0</v>
      </c>
      <c r="K39" s="1476">
        <f>SUMIFS(Nhaplieu!$I$8:$I$2074,Nhaplieu!$A$8:$A$2074,$H$7:$T$7,Nhaplieu!$H$8:$H$2074,$B$1:$B$1020,Nhaplieu!$M$8:$M$2074,$A39)</f>
        <v>0</v>
      </c>
      <c r="L39" s="1476">
        <f>SUMIFS(Nhaplieu!$I$8:$I$2074,Nhaplieu!$A$8:$A$2074,$H$7:$T$7,Nhaplieu!$H$8:$H$2074,$B$1:$B$1020,Nhaplieu!$M$8:$M$2074,$A39)</f>
        <v>0</v>
      </c>
      <c r="M39" s="1476">
        <f>SUMIFS(Nhaplieu!$I$8:$I$2074,Nhaplieu!$A$8:$A$2074,$H$7:$T$7,Nhaplieu!$H$8:$H$2074,$B$1:$B$1020,Nhaplieu!$M$8:$M$2074,$A39)</f>
        <v>0</v>
      </c>
      <c r="N39" s="1476">
        <f>SUMIFS(Nhaplieu!$I$8:$I$2074,Nhaplieu!$A$8:$A$2074,$H$7:$T$7,Nhaplieu!$H$8:$H$2074,$B$1:$B$1020,Nhaplieu!$M$8:$M$2074,$A39)</f>
        <v>0</v>
      </c>
      <c r="O39" s="1476">
        <f>SUMIFS(Nhaplieu!$I$8:$I$2074,Nhaplieu!$A$8:$A$2074,$H$7:$T$7,Nhaplieu!$H$8:$H$2074,$B$1:$B$1020,Nhaplieu!$M$8:$M$2074,$A39)</f>
        <v>0</v>
      </c>
      <c r="P39" s="1476">
        <f>SUMIFS(Nhaplieu!$I$8:$I$2074,Nhaplieu!$A$8:$A$2074,$H$7:$T$7,Nhaplieu!$H$8:$H$2074,$B$1:$B$1020,Nhaplieu!$M$8:$M$2074,$A39)</f>
        <v>0</v>
      </c>
      <c r="Q39" s="1476">
        <f>SUMIFS(Nhaplieu!$I$8:$I$2074,Nhaplieu!$A$8:$A$2074,$H$7:$T$7,Nhaplieu!$H$8:$H$2074,$B$1:$B$1020,Nhaplieu!$M$8:$M$2074,$A39)</f>
        <v>0</v>
      </c>
      <c r="R39" s="1476">
        <f>SUMIFS(Nhaplieu!$I$8:$I$2074,Nhaplieu!$A$8:$A$2074,$H$7:$T$7,Nhaplieu!$H$8:$H$2074,$B$1:$B$1020,Nhaplieu!$M$8:$M$2074,$A39)</f>
        <v>0</v>
      </c>
      <c r="S39" s="1476">
        <f>SUMIFS(Nhaplieu!$I$8:$I$2074,Nhaplieu!$A$8:$A$2074,$H$7:$T$7,Nhaplieu!$H$8:$H$2074,$B$1:$B$1020,Nhaplieu!$M$8:$M$2074,$A39)</f>
        <v>0</v>
      </c>
      <c r="T39" s="1485">
        <f t="shared" si="1"/>
        <v>0</v>
      </c>
      <c r="U39" s="1476">
        <f t="shared" si="21"/>
        <v>0</v>
      </c>
      <c r="V39" s="1476">
        <f t="shared" si="36"/>
        <v>0</v>
      </c>
      <c r="W39" s="1476">
        <f t="shared" si="22"/>
        <v>0</v>
      </c>
      <c r="X39" s="1476">
        <f t="shared" si="23"/>
        <v>0</v>
      </c>
      <c r="Y39" s="1481">
        <f t="shared" si="31"/>
        <v>0</v>
      </c>
      <c r="Z39" s="1486">
        <f t="shared" si="32"/>
        <v>0</v>
      </c>
      <c r="AA39" s="1483" t="str">
        <f t="shared" si="33"/>
        <v/>
      </c>
      <c r="AB39" s="1486">
        <f t="shared" si="35"/>
        <v>0</v>
      </c>
      <c r="AC39" s="438" t="str">
        <f t="shared" si="20"/>
        <v/>
      </c>
      <c r="AD39" s="229">
        <f t="shared" si="43"/>
        <v>0</v>
      </c>
      <c r="AE39" s="445"/>
      <c r="AF39" s="446"/>
    </row>
    <row r="40" spans="1:32" s="214" customFormat="1" ht="13.2" customHeight="1">
      <c r="A40" s="585"/>
      <c r="B40" s="1476"/>
      <c r="C40" s="1476"/>
      <c r="D40" s="1476"/>
      <c r="E40" s="1476"/>
      <c r="F40" s="1474"/>
      <c r="G40" s="1476">
        <f t="shared" si="0"/>
        <v>0</v>
      </c>
      <c r="H40" s="1476">
        <f>SUMIFS(Nhaplieu!$I$8:$I$2074,Nhaplieu!$A$8:$A$2074,$H$7:$T$7,Nhaplieu!$H$8:$H$2074,$B$1:$B$1020,Nhaplieu!$M$8:$M$2074,$A40)</f>
        <v>0</v>
      </c>
      <c r="I40" s="1476">
        <f>SUMIFS(Nhaplieu!$I$8:$I$2074,Nhaplieu!$A$8:$A$2074,$H$7:$T$7,Nhaplieu!$H$8:$H$2074,$B$1:$B$1020,Nhaplieu!$M$8:$M$2074,$A40)</f>
        <v>0</v>
      </c>
      <c r="J40" s="1476">
        <f>SUMIFS(Nhaplieu!$I$8:$I$2074,Nhaplieu!$A$8:$A$2074,$H$7:$T$7,Nhaplieu!$H$8:$H$2074,$B$1:$B$1020,Nhaplieu!$M$8:$M$2074,$A40)</f>
        <v>0</v>
      </c>
      <c r="K40" s="1476">
        <f>SUMIFS(Nhaplieu!$I$8:$I$2074,Nhaplieu!$A$8:$A$2074,$H$7:$T$7,Nhaplieu!$H$8:$H$2074,$B$1:$B$1020,Nhaplieu!$M$8:$M$2074,$A40)</f>
        <v>0</v>
      </c>
      <c r="L40" s="1476">
        <f>SUMIFS(Nhaplieu!$I$8:$I$2074,Nhaplieu!$A$8:$A$2074,$H$7:$T$7,Nhaplieu!$H$8:$H$2074,$B$1:$B$1020,Nhaplieu!$M$8:$M$2074,$A40)</f>
        <v>0</v>
      </c>
      <c r="M40" s="1476">
        <f>SUMIFS(Nhaplieu!$I$8:$I$2074,Nhaplieu!$A$8:$A$2074,$H$7:$T$7,Nhaplieu!$H$8:$H$2074,$B$1:$B$1020,Nhaplieu!$M$8:$M$2074,$A40)</f>
        <v>0</v>
      </c>
      <c r="N40" s="1476">
        <f>SUMIFS(Nhaplieu!$I$8:$I$2074,Nhaplieu!$A$8:$A$2074,$H$7:$T$7,Nhaplieu!$H$8:$H$2074,$B$1:$B$1020,Nhaplieu!$M$8:$M$2074,$A40)</f>
        <v>0</v>
      </c>
      <c r="O40" s="1476">
        <f>SUMIFS(Nhaplieu!$I$8:$I$2074,Nhaplieu!$A$8:$A$2074,$H$7:$T$7,Nhaplieu!$H$8:$H$2074,$B$1:$B$1020,Nhaplieu!$M$8:$M$2074,$A40)</f>
        <v>0</v>
      </c>
      <c r="P40" s="1476">
        <f>SUMIFS(Nhaplieu!$I$8:$I$2074,Nhaplieu!$A$8:$A$2074,$H$7:$T$7,Nhaplieu!$H$8:$H$2074,$B$1:$B$1020,Nhaplieu!$M$8:$M$2074,$A40)</f>
        <v>0</v>
      </c>
      <c r="Q40" s="1476">
        <f>SUMIFS(Nhaplieu!$I$8:$I$2074,Nhaplieu!$A$8:$A$2074,$H$7:$T$7,Nhaplieu!$H$8:$H$2074,$B$1:$B$1020,Nhaplieu!$M$8:$M$2074,$A40)</f>
        <v>0</v>
      </c>
      <c r="R40" s="1476">
        <f>SUMIFS(Nhaplieu!$I$8:$I$2074,Nhaplieu!$A$8:$A$2074,$H$7:$T$7,Nhaplieu!$H$8:$H$2074,$B$1:$B$1020,Nhaplieu!$M$8:$M$2074,$A40)</f>
        <v>0</v>
      </c>
      <c r="S40" s="1476">
        <f>SUMIFS(Nhaplieu!$I$8:$I$2074,Nhaplieu!$A$8:$A$2074,$H$7:$T$7,Nhaplieu!$H$8:$H$2074,$B$1:$B$1020,Nhaplieu!$M$8:$M$2074,$A40)</f>
        <v>0</v>
      </c>
      <c r="T40" s="1485">
        <f t="shared" si="1"/>
        <v>0</v>
      </c>
      <c r="U40" s="1476">
        <f t="shared" si="21"/>
        <v>0</v>
      </c>
      <c r="V40" s="1476">
        <f t="shared" si="36"/>
        <v>0</v>
      </c>
      <c r="W40" s="1476">
        <f t="shared" si="22"/>
        <v>0</v>
      </c>
      <c r="X40" s="1476">
        <f t="shared" si="23"/>
        <v>0</v>
      </c>
      <c r="Y40" s="1481">
        <f t="shared" si="31"/>
        <v>0</v>
      </c>
      <c r="Z40" s="1486">
        <f t="shared" si="32"/>
        <v>0</v>
      </c>
      <c r="AA40" s="1483" t="str">
        <f t="shared" si="33"/>
        <v/>
      </c>
      <c r="AB40" s="1486">
        <f t="shared" si="35"/>
        <v>0</v>
      </c>
      <c r="AC40" s="438" t="str">
        <f t="shared" si="20"/>
        <v/>
      </c>
      <c r="AD40" s="229">
        <f t="shared" si="43"/>
        <v>0</v>
      </c>
      <c r="AE40" s="445"/>
      <c r="AF40" s="446"/>
    </row>
    <row r="41" spans="1:32" s="214" customFormat="1" ht="13.2" customHeight="1">
      <c r="A41" s="585"/>
      <c r="B41" s="1476"/>
      <c r="C41" s="1476"/>
      <c r="D41" s="1476"/>
      <c r="E41" s="1476"/>
      <c r="F41" s="1474"/>
      <c r="G41" s="1476">
        <f t="shared" si="0"/>
        <v>0</v>
      </c>
      <c r="H41" s="1476">
        <f>SUMIFS(Nhaplieu!$I$8:$I$2074,Nhaplieu!$A$8:$A$2074,$H$7:$T$7,Nhaplieu!$H$8:$H$2074,$B$1:$B$1020,Nhaplieu!$M$8:$M$2074,$A41)</f>
        <v>0</v>
      </c>
      <c r="I41" s="1476">
        <f>SUMIFS(Nhaplieu!$I$8:$I$2074,Nhaplieu!$A$8:$A$2074,$H$7:$T$7,Nhaplieu!$H$8:$H$2074,$B$1:$B$1020,Nhaplieu!$M$8:$M$2074,$A41)</f>
        <v>0</v>
      </c>
      <c r="J41" s="1476">
        <f>SUMIFS(Nhaplieu!$I$8:$I$2074,Nhaplieu!$A$8:$A$2074,$H$7:$T$7,Nhaplieu!$H$8:$H$2074,$B$1:$B$1020,Nhaplieu!$M$8:$M$2074,$A41)</f>
        <v>0</v>
      </c>
      <c r="K41" s="1476">
        <f>SUMIFS(Nhaplieu!$I$8:$I$2074,Nhaplieu!$A$8:$A$2074,$H$7:$T$7,Nhaplieu!$H$8:$H$2074,$B$1:$B$1020,Nhaplieu!$M$8:$M$2074,$A41)</f>
        <v>0</v>
      </c>
      <c r="L41" s="1476">
        <f>SUMIFS(Nhaplieu!$I$8:$I$2074,Nhaplieu!$A$8:$A$2074,$H$7:$T$7,Nhaplieu!$H$8:$H$2074,$B$1:$B$1020,Nhaplieu!$M$8:$M$2074,$A41)</f>
        <v>0</v>
      </c>
      <c r="M41" s="1476">
        <f>SUMIFS(Nhaplieu!$I$8:$I$2074,Nhaplieu!$A$8:$A$2074,$H$7:$T$7,Nhaplieu!$H$8:$H$2074,$B$1:$B$1020,Nhaplieu!$M$8:$M$2074,$A41)</f>
        <v>0</v>
      </c>
      <c r="N41" s="1476">
        <f>SUMIFS(Nhaplieu!$I$8:$I$2074,Nhaplieu!$A$8:$A$2074,$H$7:$T$7,Nhaplieu!$H$8:$H$2074,$B$1:$B$1020,Nhaplieu!$M$8:$M$2074,$A41)</f>
        <v>0</v>
      </c>
      <c r="O41" s="1476">
        <f>SUMIFS(Nhaplieu!$I$8:$I$2074,Nhaplieu!$A$8:$A$2074,$H$7:$T$7,Nhaplieu!$H$8:$H$2074,$B$1:$B$1020,Nhaplieu!$M$8:$M$2074,$A41)</f>
        <v>0</v>
      </c>
      <c r="P41" s="1476">
        <f>SUMIFS(Nhaplieu!$I$8:$I$2074,Nhaplieu!$A$8:$A$2074,$H$7:$T$7,Nhaplieu!$H$8:$H$2074,$B$1:$B$1020,Nhaplieu!$M$8:$M$2074,$A41)</f>
        <v>0</v>
      </c>
      <c r="Q41" s="1476">
        <f>SUMIFS(Nhaplieu!$I$8:$I$2074,Nhaplieu!$A$8:$A$2074,$H$7:$T$7,Nhaplieu!$H$8:$H$2074,$B$1:$B$1020,Nhaplieu!$M$8:$M$2074,$A41)</f>
        <v>0</v>
      </c>
      <c r="R41" s="1476">
        <f>SUMIFS(Nhaplieu!$I$8:$I$2074,Nhaplieu!$A$8:$A$2074,$H$7:$T$7,Nhaplieu!$H$8:$H$2074,$B$1:$B$1020,Nhaplieu!$M$8:$M$2074,$A41)</f>
        <v>0</v>
      </c>
      <c r="S41" s="1476">
        <f>SUMIFS(Nhaplieu!$I$8:$I$2074,Nhaplieu!$A$8:$A$2074,$H$7:$T$7,Nhaplieu!$H$8:$H$2074,$B$1:$B$1020,Nhaplieu!$M$8:$M$2074,$A41)</f>
        <v>0</v>
      </c>
      <c r="T41" s="1485">
        <f t="shared" si="1"/>
        <v>0</v>
      </c>
      <c r="U41" s="1476">
        <f t="shared" si="21"/>
        <v>0</v>
      </c>
      <c r="V41" s="1476">
        <f t="shared" si="36"/>
        <v>0</v>
      </c>
      <c r="W41" s="1476">
        <f t="shared" si="22"/>
        <v>0</v>
      </c>
      <c r="X41" s="1476">
        <f t="shared" si="23"/>
        <v>0</v>
      </c>
      <c r="Y41" s="1481">
        <f t="shared" si="31"/>
        <v>0</v>
      </c>
      <c r="Z41" s="1486">
        <f t="shared" si="32"/>
        <v>0</v>
      </c>
      <c r="AA41" s="1483" t="str">
        <f t="shared" si="33"/>
        <v/>
      </c>
      <c r="AB41" s="1486">
        <f t="shared" si="35"/>
        <v>0</v>
      </c>
      <c r="AC41" s="438" t="str">
        <f t="shared" si="20"/>
        <v/>
      </c>
      <c r="AD41" s="229">
        <f t="shared" si="43"/>
        <v>0</v>
      </c>
      <c r="AE41" s="445"/>
      <c r="AF41" s="446"/>
    </row>
    <row r="42" spans="1:32" s="214" customFormat="1" ht="13.2" customHeight="1">
      <c r="A42" s="585"/>
      <c r="B42" s="1476"/>
      <c r="C42" s="1476"/>
      <c r="D42" s="1476"/>
      <c r="E42" s="1476"/>
      <c r="F42" s="1474"/>
      <c r="G42" s="1476">
        <f t="shared" si="0"/>
        <v>0</v>
      </c>
      <c r="H42" s="1476">
        <f>SUMIFS(Nhaplieu!$I$8:$I$2074,Nhaplieu!$A$8:$A$2074,$H$7:$T$7,Nhaplieu!$H$8:$H$2074,$B$1:$B$1020,Nhaplieu!$M$8:$M$2074,$A42)</f>
        <v>0</v>
      </c>
      <c r="I42" s="1476">
        <f>SUMIFS(Nhaplieu!$I$8:$I$2074,Nhaplieu!$A$8:$A$2074,$H$7:$T$7,Nhaplieu!$H$8:$H$2074,$B$1:$B$1020,Nhaplieu!$M$8:$M$2074,$A42)</f>
        <v>0</v>
      </c>
      <c r="J42" s="1476">
        <f>SUMIFS(Nhaplieu!$I$8:$I$2074,Nhaplieu!$A$8:$A$2074,$H$7:$T$7,Nhaplieu!$H$8:$H$2074,$B$1:$B$1020,Nhaplieu!$M$8:$M$2074,$A42)</f>
        <v>0</v>
      </c>
      <c r="K42" s="1476">
        <f>SUMIFS(Nhaplieu!$I$8:$I$2074,Nhaplieu!$A$8:$A$2074,$H$7:$T$7,Nhaplieu!$H$8:$H$2074,$B$1:$B$1020,Nhaplieu!$M$8:$M$2074,$A42)</f>
        <v>0</v>
      </c>
      <c r="L42" s="1476">
        <f>SUMIFS(Nhaplieu!$I$8:$I$2074,Nhaplieu!$A$8:$A$2074,$H$7:$T$7,Nhaplieu!$H$8:$H$2074,$B$1:$B$1020,Nhaplieu!$M$8:$M$2074,$A42)</f>
        <v>0</v>
      </c>
      <c r="M42" s="1476">
        <f>SUMIFS(Nhaplieu!$I$8:$I$2074,Nhaplieu!$A$8:$A$2074,$H$7:$T$7,Nhaplieu!$H$8:$H$2074,$B$1:$B$1020,Nhaplieu!$M$8:$M$2074,$A42)</f>
        <v>0</v>
      </c>
      <c r="N42" s="1476">
        <f>SUMIFS(Nhaplieu!$I$8:$I$2074,Nhaplieu!$A$8:$A$2074,$H$7:$T$7,Nhaplieu!$H$8:$H$2074,$B$1:$B$1020,Nhaplieu!$M$8:$M$2074,$A42)</f>
        <v>0</v>
      </c>
      <c r="O42" s="1476">
        <f>SUMIFS(Nhaplieu!$I$8:$I$2074,Nhaplieu!$A$8:$A$2074,$H$7:$T$7,Nhaplieu!$H$8:$H$2074,$B$1:$B$1020,Nhaplieu!$M$8:$M$2074,$A42)</f>
        <v>0</v>
      </c>
      <c r="P42" s="1476">
        <f>SUMIFS(Nhaplieu!$I$8:$I$2074,Nhaplieu!$A$8:$A$2074,$H$7:$T$7,Nhaplieu!$H$8:$H$2074,$B$1:$B$1020,Nhaplieu!$M$8:$M$2074,$A42)</f>
        <v>0</v>
      </c>
      <c r="Q42" s="1476">
        <f>SUMIFS(Nhaplieu!$I$8:$I$2074,Nhaplieu!$A$8:$A$2074,$H$7:$T$7,Nhaplieu!$H$8:$H$2074,$B$1:$B$1020,Nhaplieu!$M$8:$M$2074,$A42)</f>
        <v>0</v>
      </c>
      <c r="R42" s="1476">
        <f>SUMIFS(Nhaplieu!$I$8:$I$2074,Nhaplieu!$A$8:$A$2074,$H$7:$T$7,Nhaplieu!$H$8:$H$2074,$B$1:$B$1020,Nhaplieu!$M$8:$M$2074,$A42)</f>
        <v>0</v>
      </c>
      <c r="S42" s="1476">
        <f>SUMIFS(Nhaplieu!$I$8:$I$2074,Nhaplieu!$A$8:$A$2074,$H$7:$T$7,Nhaplieu!$H$8:$H$2074,$B$1:$B$1020,Nhaplieu!$M$8:$M$2074,$A42)</f>
        <v>0</v>
      </c>
      <c r="T42" s="1485">
        <f t="shared" si="1"/>
        <v>0</v>
      </c>
      <c r="U42" s="1476">
        <f t="shared" si="21"/>
        <v>0</v>
      </c>
      <c r="V42" s="1476">
        <f t="shared" si="36"/>
        <v>0</v>
      </c>
      <c r="W42" s="1476">
        <f t="shared" si="22"/>
        <v>0</v>
      </c>
      <c r="X42" s="1476">
        <f t="shared" si="23"/>
        <v>0</v>
      </c>
      <c r="Y42" s="1481">
        <f t="shared" si="31"/>
        <v>0</v>
      </c>
      <c r="Z42" s="1486">
        <f t="shared" si="32"/>
        <v>0</v>
      </c>
      <c r="AA42" s="1483" t="str">
        <f t="shared" si="33"/>
        <v/>
      </c>
      <c r="AB42" s="1486">
        <f t="shared" si="35"/>
        <v>0</v>
      </c>
      <c r="AC42" s="438" t="str">
        <f t="shared" si="20"/>
        <v/>
      </c>
      <c r="AD42" s="229">
        <f t="shared" si="43"/>
        <v>0</v>
      </c>
      <c r="AE42" s="445"/>
      <c r="AF42" s="446"/>
    </row>
    <row r="43" spans="1:32" s="214" customFormat="1" ht="13.2" customHeight="1">
      <c r="A43" s="585"/>
      <c r="B43" s="1476"/>
      <c r="C43" s="1476"/>
      <c r="D43" s="1476"/>
      <c r="E43" s="1476"/>
      <c r="F43" s="1474"/>
      <c r="G43" s="1476">
        <f t="shared" si="0"/>
        <v>0</v>
      </c>
      <c r="H43" s="1476">
        <f>SUMIFS(Nhaplieu!$I$8:$I$2074,Nhaplieu!$A$8:$A$2074,$H$7:$T$7,Nhaplieu!$H$8:$H$2074,$B$1:$B$1020,Nhaplieu!$M$8:$M$2074,$A43)</f>
        <v>0</v>
      </c>
      <c r="I43" s="1476">
        <f>SUMIFS(Nhaplieu!$I$8:$I$2074,Nhaplieu!$A$8:$A$2074,$H$7:$T$7,Nhaplieu!$H$8:$H$2074,$B$1:$B$1020,Nhaplieu!$M$8:$M$2074,$A43)</f>
        <v>0</v>
      </c>
      <c r="J43" s="1476">
        <f>SUMIFS(Nhaplieu!$I$8:$I$2074,Nhaplieu!$A$8:$A$2074,$H$7:$T$7,Nhaplieu!$H$8:$H$2074,$B$1:$B$1020,Nhaplieu!$M$8:$M$2074,$A43)</f>
        <v>0</v>
      </c>
      <c r="K43" s="1476">
        <f>SUMIFS(Nhaplieu!$I$8:$I$2074,Nhaplieu!$A$8:$A$2074,$H$7:$T$7,Nhaplieu!$H$8:$H$2074,$B$1:$B$1020,Nhaplieu!$M$8:$M$2074,$A43)</f>
        <v>0</v>
      </c>
      <c r="L43" s="1476">
        <f>SUMIFS(Nhaplieu!$I$8:$I$2074,Nhaplieu!$A$8:$A$2074,$H$7:$T$7,Nhaplieu!$H$8:$H$2074,$B$1:$B$1020,Nhaplieu!$M$8:$M$2074,$A43)</f>
        <v>0</v>
      </c>
      <c r="M43" s="1476">
        <f>SUMIFS(Nhaplieu!$I$8:$I$2074,Nhaplieu!$A$8:$A$2074,$H$7:$T$7,Nhaplieu!$H$8:$H$2074,$B$1:$B$1020,Nhaplieu!$M$8:$M$2074,$A43)</f>
        <v>0</v>
      </c>
      <c r="N43" s="1476">
        <f>SUMIFS(Nhaplieu!$I$8:$I$2074,Nhaplieu!$A$8:$A$2074,$H$7:$T$7,Nhaplieu!$H$8:$H$2074,$B$1:$B$1020,Nhaplieu!$M$8:$M$2074,$A43)</f>
        <v>0</v>
      </c>
      <c r="O43" s="1476">
        <f>SUMIFS(Nhaplieu!$I$8:$I$2074,Nhaplieu!$A$8:$A$2074,$H$7:$T$7,Nhaplieu!$H$8:$H$2074,$B$1:$B$1020,Nhaplieu!$M$8:$M$2074,$A43)</f>
        <v>0</v>
      </c>
      <c r="P43" s="1476">
        <f>SUMIFS(Nhaplieu!$I$8:$I$2074,Nhaplieu!$A$8:$A$2074,$H$7:$T$7,Nhaplieu!$H$8:$H$2074,$B$1:$B$1020,Nhaplieu!$M$8:$M$2074,$A43)</f>
        <v>0</v>
      </c>
      <c r="Q43" s="1476">
        <f>SUMIFS(Nhaplieu!$I$8:$I$2074,Nhaplieu!$A$8:$A$2074,$H$7:$T$7,Nhaplieu!$H$8:$H$2074,$B$1:$B$1020,Nhaplieu!$M$8:$M$2074,$A43)</f>
        <v>0</v>
      </c>
      <c r="R43" s="1476">
        <f>SUMIFS(Nhaplieu!$I$8:$I$2074,Nhaplieu!$A$8:$A$2074,$H$7:$T$7,Nhaplieu!$H$8:$H$2074,$B$1:$B$1020,Nhaplieu!$M$8:$M$2074,$A43)</f>
        <v>0</v>
      </c>
      <c r="S43" s="1476">
        <f>SUMIFS(Nhaplieu!$I$8:$I$2074,Nhaplieu!$A$8:$A$2074,$H$7:$T$7,Nhaplieu!$H$8:$H$2074,$B$1:$B$1020,Nhaplieu!$M$8:$M$2074,$A43)</f>
        <v>0</v>
      </c>
      <c r="T43" s="1485">
        <f t="shared" si="1"/>
        <v>0</v>
      </c>
      <c r="U43" s="1476">
        <f t="shared" ref="U43" si="44">SUMIF(MaHHNX,$B43,SLX)</f>
        <v>0</v>
      </c>
      <c r="V43" s="1476">
        <f t="shared" ref="V43" si="45">SUMIF(MaHHNX,$B43,TTX)</f>
        <v>0</v>
      </c>
      <c r="W43" s="1476">
        <f t="shared" ref="W43" si="46">E43+G43-U43</f>
        <v>0</v>
      </c>
      <c r="X43" s="1476">
        <f t="shared" ref="X43" si="47">F43+T43-V43</f>
        <v>0</v>
      </c>
      <c r="Y43" s="1481">
        <f t="shared" ref="Y43" si="48">E43+G43</f>
        <v>0</v>
      </c>
      <c r="Z43" s="1486">
        <f t="shared" ref="Z43" si="49">F43+T43</f>
        <v>0</v>
      </c>
      <c r="AA43" s="1483" t="str">
        <f t="shared" ref="AA43" si="50">IF(B43="","",B43)</f>
        <v/>
      </c>
      <c r="AB43" s="1486">
        <f t="shared" ref="AB43" si="51">IF(Y43=0,0,ROUND(Z43/Y43,0))</f>
        <v>0</v>
      </c>
      <c r="AC43" s="438" t="str">
        <f t="shared" ref="AC43" si="52">IF(A43&lt;&gt;"",A43,"")</f>
        <v/>
      </c>
      <c r="AD43" s="229">
        <f t="shared" si="43"/>
        <v>0</v>
      </c>
      <c r="AE43" s="445"/>
      <c r="AF43" s="446"/>
    </row>
    <row r="44" spans="1:32" s="214" customFormat="1" ht="13.2" customHeight="1">
      <c r="A44" s="585"/>
      <c r="B44" s="442"/>
      <c r="C44" s="442"/>
      <c r="D44" s="442"/>
      <c r="E44" s="442"/>
      <c r="F44" s="915"/>
      <c r="G44" s="442">
        <f t="shared" si="0"/>
        <v>0</v>
      </c>
      <c r="H44" s="442">
        <f>SUMIFS(Nhaplieu!$I$8:$I$2074,Nhaplieu!$A$8:$A$2074,$H$7:$T$7,Nhaplieu!$H$8:$H$2074,$B$1:$B$1020,Nhaplieu!$M$8:$M$2074,$A44)</f>
        <v>0</v>
      </c>
      <c r="I44" s="442">
        <f>SUMIFS(Nhaplieu!$I$8:$I$2074,Nhaplieu!$A$8:$A$2074,$H$7:$T$7,Nhaplieu!$H$8:$H$2074,$B$1:$B$1020,Nhaplieu!$M$8:$M$2074,$A44)</f>
        <v>0</v>
      </c>
      <c r="J44" s="442">
        <f>SUMIFS(Nhaplieu!$I$8:$I$2074,Nhaplieu!$A$8:$A$2074,$H$7:$T$7,Nhaplieu!$H$8:$H$2074,$B$1:$B$1020,Nhaplieu!$M$8:$M$2074,$A44)</f>
        <v>0</v>
      </c>
      <c r="K44" s="442">
        <f>SUMIFS(Nhaplieu!$I$8:$I$2074,Nhaplieu!$A$8:$A$2074,$H$7:$T$7,Nhaplieu!$H$8:$H$2074,$B$1:$B$1020,Nhaplieu!$M$8:$M$2074,$A44)</f>
        <v>0</v>
      </c>
      <c r="L44" s="442">
        <f>SUMIFS(Nhaplieu!$I$8:$I$2074,Nhaplieu!$A$8:$A$2074,$H$7:$T$7,Nhaplieu!$H$8:$H$2074,$B$1:$B$1020,Nhaplieu!$M$8:$M$2074,$A44)</f>
        <v>0</v>
      </c>
      <c r="M44" s="442">
        <f>SUMIFS(Nhaplieu!$I$8:$I$2074,Nhaplieu!$A$8:$A$2074,$H$7:$T$7,Nhaplieu!$H$8:$H$2074,$B$1:$B$1020,Nhaplieu!$M$8:$M$2074,$A44)</f>
        <v>0</v>
      </c>
      <c r="N44" s="442">
        <f>SUMIFS(Nhaplieu!$I$8:$I$2074,Nhaplieu!$A$8:$A$2074,$H$7:$T$7,Nhaplieu!$H$8:$H$2074,$B$1:$B$1020,Nhaplieu!$M$8:$M$2074,$A44)</f>
        <v>0</v>
      </c>
      <c r="O44" s="442">
        <f>SUMIFS(Nhaplieu!$I$8:$I$2074,Nhaplieu!$A$8:$A$2074,$H$7:$T$7,Nhaplieu!$H$8:$H$2074,$B$1:$B$1020,Nhaplieu!$M$8:$M$2074,$A44)</f>
        <v>0</v>
      </c>
      <c r="P44" s="442">
        <f>SUMIFS(Nhaplieu!$I$8:$I$2074,Nhaplieu!$A$8:$A$2074,$H$7:$T$7,Nhaplieu!$H$8:$H$2074,$B$1:$B$1020,Nhaplieu!$M$8:$M$2074,$A44)</f>
        <v>0</v>
      </c>
      <c r="Q44" s="442">
        <f>SUMIFS(Nhaplieu!$I$8:$I$2074,Nhaplieu!$A$8:$A$2074,$H$7:$T$7,Nhaplieu!$H$8:$H$2074,$B$1:$B$1020,Nhaplieu!$M$8:$M$2074,$A44)</f>
        <v>0</v>
      </c>
      <c r="R44" s="442">
        <f>SUMIFS(Nhaplieu!$I$8:$I$2074,Nhaplieu!$A$8:$A$2074,$H$7:$T$7,Nhaplieu!$H$8:$H$2074,$B$1:$B$1020,Nhaplieu!$M$8:$M$2074,$A44)</f>
        <v>0</v>
      </c>
      <c r="S44" s="442">
        <f>SUMIFS(Nhaplieu!$I$8:$I$2074,Nhaplieu!$A$8:$A$2074,$H$7:$T$7,Nhaplieu!$H$8:$H$2074,$B$1:$B$1020,Nhaplieu!$M$8:$M$2074,$A44)</f>
        <v>0</v>
      </c>
      <c r="T44" s="1477">
        <f t="shared" si="1"/>
        <v>0</v>
      </c>
      <c r="U44" s="442">
        <f t="shared" ref="U44:U48" si="53">SUMIF(MaHHNX,$B44,SLX)</f>
        <v>0</v>
      </c>
      <c r="V44" s="442">
        <f t="shared" ref="V44:V48" si="54">SUMIF(MaHHNX,$B44,TTX)</f>
        <v>0</v>
      </c>
      <c r="W44" s="442">
        <f t="shared" ref="W44:W48" si="55">E44+G44-U44</f>
        <v>0</v>
      </c>
      <c r="X44" s="442">
        <f t="shared" ref="X44:X48" si="56">F44+T44-V44</f>
        <v>0</v>
      </c>
      <c r="Y44" s="436">
        <f t="shared" ref="Y44:Y48" si="57">E44+G44</f>
        <v>0</v>
      </c>
      <c r="Z44" s="444">
        <f t="shared" ref="Z44:Z48" si="58">F44+T44</f>
        <v>0</v>
      </c>
      <c r="AA44" s="437" t="str">
        <f t="shared" ref="AA44:AA48" si="59">IF(B44="","",B44)</f>
        <v/>
      </c>
      <c r="AB44" s="444">
        <f t="shared" ref="AB44:AB48" si="60">IF(Y44=0,0,ROUND(Z44/Y44,0))</f>
        <v>0</v>
      </c>
      <c r="AC44" s="438" t="str">
        <f t="shared" ref="AC44:AC48" si="61">IF(A44&lt;&gt;"",A44,"")</f>
        <v/>
      </c>
      <c r="AD44" s="229">
        <f t="shared" si="43"/>
        <v>0</v>
      </c>
      <c r="AE44" s="445"/>
      <c r="AF44" s="446"/>
    </row>
    <row r="45" spans="1:32" s="214" customFormat="1" ht="13.2" customHeight="1">
      <c r="A45" s="585"/>
      <c r="B45" s="442"/>
      <c r="C45" s="442"/>
      <c r="D45" s="442"/>
      <c r="E45" s="442"/>
      <c r="F45" s="915"/>
      <c r="G45" s="442">
        <f t="shared" si="0"/>
        <v>0</v>
      </c>
      <c r="H45" s="442">
        <f>SUMIFS(Nhaplieu!$I$8:$I$2074,Nhaplieu!$A$8:$A$2074,$H$7:$T$7,Nhaplieu!$H$8:$H$2074,$B$1:$B$1020,Nhaplieu!$M$8:$M$2074,$A45)</f>
        <v>0</v>
      </c>
      <c r="I45" s="442">
        <f>SUMIFS(Nhaplieu!$I$8:$I$2074,Nhaplieu!$A$8:$A$2074,$H$7:$T$7,Nhaplieu!$H$8:$H$2074,$B$1:$B$1020,Nhaplieu!$M$8:$M$2074,$A45)</f>
        <v>0</v>
      </c>
      <c r="J45" s="442">
        <f>SUMIFS(Nhaplieu!$I$8:$I$2074,Nhaplieu!$A$8:$A$2074,$H$7:$T$7,Nhaplieu!$H$8:$H$2074,$B$1:$B$1020,Nhaplieu!$M$8:$M$2074,$A45)</f>
        <v>0</v>
      </c>
      <c r="K45" s="442">
        <f>SUMIFS(Nhaplieu!$I$8:$I$2074,Nhaplieu!$A$8:$A$2074,$H$7:$T$7,Nhaplieu!$H$8:$H$2074,$B$1:$B$1020,Nhaplieu!$M$8:$M$2074,$A45)</f>
        <v>0</v>
      </c>
      <c r="L45" s="442">
        <f>SUMIFS(Nhaplieu!$I$8:$I$2074,Nhaplieu!$A$8:$A$2074,$H$7:$T$7,Nhaplieu!$H$8:$H$2074,$B$1:$B$1020,Nhaplieu!$M$8:$M$2074,$A45)</f>
        <v>0</v>
      </c>
      <c r="M45" s="442">
        <f>SUMIFS(Nhaplieu!$I$8:$I$2074,Nhaplieu!$A$8:$A$2074,$H$7:$T$7,Nhaplieu!$H$8:$H$2074,$B$1:$B$1020,Nhaplieu!$M$8:$M$2074,$A45)</f>
        <v>0</v>
      </c>
      <c r="N45" s="442">
        <f>SUMIFS(Nhaplieu!$I$8:$I$2074,Nhaplieu!$A$8:$A$2074,$H$7:$T$7,Nhaplieu!$H$8:$H$2074,$B$1:$B$1020,Nhaplieu!$M$8:$M$2074,$A45)</f>
        <v>0</v>
      </c>
      <c r="O45" s="442">
        <f>SUMIFS(Nhaplieu!$I$8:$I$2074,Nhaplieu!$A$8:$A$2074,$H$7:$T$7,Nhaplieu!$H$8:$H$2074,$B$1:$B$1020,Nhaplieu!$M$8:$M$2074,$A45)</f>
        <v>0</v>
      </c>
      <c r="P45" s="442">
        <f>SUMIFS(Nhaplieu!$I$8:$I$2074,Nhaplieu!$A$8:$A$2074,$H$7:$T$7,Nhaplieu!$H$8:$H$2074,$B$1:$B$1020,Nhaplieu!$M$8:$M$2074,$A45)</f>
        <v>0</v>
      </c>
      <c r="Q45" s="442">
        <f>SUMIFS(Nhaplieu!$I$8:$I$2074,Nhaplieu!$A$8:$A$2074,$H$7:$T$7,Nhaplieu!$H$8:$H$2074,$B$1:$B$1020,Nhaplieu!$M$8:$M$2074,$A45)</f>
        <v>0</v>
      </c>
      <c r="R45" s="442">
        <f>SUMIFS(Nhaplieu!$I$8:$I$2074,Nhaplieu!$A$8:$A$2074,$H$7:$T$7,Nhaplieu!$H$8:$H$2074,$B$1:$B$1020,Nhaplieu!$M$8:$M$2074,$A45)</f>
        <v>0</v>
      </c>
      <c r="S45" s="442">
        <f>SUMIFS(Nhaplieu!$I$8:$I$2074,Nhaplieu!$A$8:$A$2074,$H$7:$T$7,Nhaplieu!$H$8:$H$2074,$B$1:$B$1020,Nhaplieu!$M$8:$M$2074,$A45)</f>
        <v>0</v>
      </c>
      <c r="T45" s="443">
        <f t="shared" si="1"/>
        <v>0</v>
      </c>
      <c r="U45" s="442">
        <f t="shared" si="53"/>
        <v>0</v>
      </c>
      <c r="V45" s="442">
        <f t="shared" si="54"/>
        <v>0</v>
      </c>
      <c r="W45" s="442">
        <f t="shared" si="55"/>
        <v>0</v>
      </c>
      <c r="X45" s="442">
        <f t="shared" si="56"/>
        <v>0</v>
      </c>
      <c r="Y45" s="436">
        <f t="shared" si="57"/>
        <v>0</v>
      </c>
      <c r="Z45" s="444">
        <f t="shared" si="58"/>
        <v>0</v>
      </c>
      <c r="AA45" s="437" t="str">
        <f t="shared" si="59"/>
        <v/>
      </c>
      <c r="AB45" s="444">
        <f t="shared" si="60"/>
        <v>0</v>
      </c>
      <c r="AC45" s="438" t="str">
        <f t="shared" si="61"/>
        <v/>
      </c>
      <c r="AD45" s="229">
        <f t="shared" si="43"/>
        <v>0</v>
      </c>
      <c r="AE45" s="445"/>
      <c r="AF45" s="446"/>
    </row>
    <row r="46" spans="1:32" s="214" customFormat="1" ht="13.2" customHeight="1">
      <c r="A46" s="585"/>
      <c r="B46" s="442"/>
      <c r="C46" s="442"/>
      <c r="D46" s="442"/>
      <c r="E46" s="442"/>
      <c r="F46" s="915"/>
      <c r="G46" s="442">
        <f t="shared" si="0"/>
        <v>0</v>
      </c>
      <c r="H46" s="442">
        <f>SUMIFS(Nhaplieu!$I$8:$I$2074,Nhaplieu!$A$8:$A$2074,$H$7:$T$7,Nhaplieu!$H$8:$H$2074,$B$1:$B$1020,Nhaplieu!$M$8:$M$2074,$A46)</f>
        <v>0</v>
      </c>
      <c r="I46" s="442">
        <f>SUMIFS(Nhaplieu!$I$8:$I$2074,Nhaplieu!$A$8:$A$2074,$H$7:$T$7,Nhaplieu!$H$8:$H$2074,$B$1:$B$1020,Nhaplieu!$M$8:$M$2074,$A46)</f>
        <v>0</v>
      </c>
      <c r="J46" s="442">
        <f>SUMIFS(Nhaplieu!$I$8:$I$2074,Nhaplieu!$A$8:$A$2074,$H$7:$T$7,Nhaplieu!$H$8:$H$2074,$B$1:$B$1020,Nhaplieu!$M$8:$M$2074,$A46)</f>
        <v>0</v>
      </c>
      <c r="K46" s="442">
        <f>SUMIFS(Nhaplieu!$I$8:$I$2074,Nhaplieu!$A$8:$A$2074,$H$7:$T$7,Nhaplieu!$H$8:$H$2074,$B$1:$B$1020,Nhaplieu!$M$8:$M$2074,$A46)</f>
        <v>0</v>
      </c>
      <c r="L46" s="442">
        <f>SUMIFS(Nhaplieu!$I$8:$I$2074,Nhaplieu!$A$8:$A$2074,$H$7:$T$7,Nhaplieu!$H$8:$H$2074,$B$1:$B$1020,Nhaplieu!$M$8:$M$2074,$A46)</f>
        <v>0</v>
      </c>
      <c r="M46" s="442">
        <f>SUMIFS(Nhaplieu!$I$8:$I$2074,Nhaplieu!$A$8:$A$2074,$H$7:$T$7,Nhaplieu!$H$8:$H$2074,$B$1:$B$1020,Nhaplieu!$M$8:$M$2074,$A46)</f>
        <v>0</v>
      </c>
      <c r="N46" s="442">
        <f>SUMIFS(Nhaplieu!$I$8:$I$2074,Nhaplieu!$A$8:$A$2074,$H$7:$T$7,Nhaplieu!$H$8:$H$2074,$B$1:$B$1020,Nhaplieu!$M$8:$M$2074,$A46)</f>
        <v>0</v>
      </c>
      <c r="O46" s="442">
        <f>SUMIFS(Nhaplieu!$I$8:$I$2074,Nhaplieu!$A$8:$A$2074,$H$7:$T$7,Nhaplieu!$H$8:$H$2074,$B$1:$B$1020,Nhaplieu!$M$8:$M$2074,$A46)</f>
        <v>0</v>
      </c>
      <c r="P46" s="442">
        <f>SUMIFS(Nhaplieu!$I$8:$I$2074,Nhaplieu!$A$8:$A$2074,$H$7:$T$7,Nhaplieu!$H$8:$H$2074,$B$1:$B$1020,Nhaplieu!$M$8:$M$2074,$A46)</f>
        <v>0</v>
      </c>
      <c r="Q46" s="442">
        <f>SUMIFS(Nhaplieu!$I$8:$I$2074,Nhaplieu!$A$8:$A$2074,$H$7:$T$7,Nhaplieu!$H$8:$H$2074,$B$1:$B$1020,Nhaplieu!$M$8:$M$2074,$A46)</f>
        <v>0</v>
      </c>
      <c r="R46" s="442">
        <f>SUMIFS(Nhaplieu!$I$8:$I$2074,Nhaplieu!$A$8:$A$2074,$H$7:$T$7,Nhaplieu!$H$8:$H$2074,$B$1:$B$1020,Nhaplieu!$M$8:$M$2074,$A46)</f>
        <v>0</v>
      </c>
      <c r="S46" s="442">
        <f>SUMIFS(Nhaplieu!$I$8:$I$2074,Nhaplieu!$A$8:$A$2074,$H$7:$T$7,Nhaplieu!$H$8:$H$2074,$B$1:$B$1020,Nhaplieu!$M$8:$M$2074,$A46)</f>
        <v>0</v>
      </c>
      <c r="T46" s="443">
        <f t="shared" si="1"/>
        <v>0</v>
      </c>
      <c r="U46" s="442">
        <f t="shared" si="53"/>
        <v>0</v>
      </c>
      <c r="V46" s="442">
        <f t="shared" si="54"/>
        <v>0</v>
      </c>
      <c r="W46" s="442">
        <f t="shared" si="55"/>
        <v>0</v>
      </c>
      <c r="X46" s="442">
        <f t="shared" si="56"/>
        <v>0</v>
      </c>
      <c r="Y46" s="436">
        <f t="shared" si="57"/>
        <v>0</v>
      </c>
      <c r="Z46" s="444">
        <f t="shared" si="58"/>
        <v>0</v>
      </c>
      <c r="AA46" s="437" t="str">
        <f t="shared" si="59"/>
        <v/>
      </c>
      <c r="AB46" s="444">
        <f t="shared" si="60"/>
        <v>0</v>
      </c>
      <c r="AC46" s="438" t="str">
        <f t="shared" si="61"/>
        <v/>
      </c>
      <c r="AD46" s="229">
        <f t="shared" si="43"/>
        <v>0</v>
      </c>
      <c r="AE46" s="445"/>
      <c r="AF46" s="446"/>
    </row>
    <row r="47" spans="1:32" s="214" customFormat="1" ht="13.2" customHeight="1">
      <c r="A47" s="585"/>
      <c r="B47" s="442"/>
      <c r="C47" s="442"/>
      <c r="D47" s="442"/>
      <c r="E47" s="442"/>
      <c r="F47" s="915"/>
      <c r="G47" s="442">
        <f t="shared" si="0"/>
        <v>0</v>
      </c>
      <c r="H47" s="442">
        <f>SUMIFS(Nhaplieu!$I$8:$I$2074,Nhaplieu!$A$8:$A$2074,$H$7:$T$7,Nhaplieu!$H$8:$H$2074,$B$1:$B$1020,Nhaplieu!$M$8:$M$2074,$A47)</f>
        <v>0</v>
      </c>
      <c r="I47" s="442">
        <f>SUMIFS(Nhaplieu!$I$8:$I$2074,Nhaplieu!$A$8:$A$2074,$H$7:$T$7,Nhaplieu!$H$8:$H$2074,$B$1:$B$1020,Nhaplieu!$M$8:$M$2074,$A47)</f>
        <v>0</v>
      </c>
      <c r="J47" s="442">
        <f>SUMIFS(Nhaplieu!$I$8:$I$2074,Nhaplieu!$A$8:$A$2074,$H$7:$T$7,Nhaplieu!$H$8:$H$2074,$B$1:$B$1020,Nhaplieu!$M$8:$M$2074,$A47)</f>
        <v>0</v>
      </c>
      <c r="K47" s="442">
        <f>SUMIFS(Nhaplieu!$I$8:$I$2074,Nhaplieu!$A$8:$A$2074,$H$7:$T$7,Nhaplieu!$H$8:$H$2074,$B$1:$B$1020,Nhaplieu!$M$8:$M$2074,$A47)</f>
        <v>0</v>
      </c>
      <c r="L47" s="442">
        <f>SUMIFS(Nhaplieu!$I$8:$I$2074,Nhaplieu!$A$8:$A$2074,$H$7:$T$7,Nhaplieu!$H$8:$H$2074,$B$1:$B$1020,Nhaplieu!$M$8:$M$2074,$A47)</f>
        <v>0</v>
      </c>
      <c r="M47" s="442">
        <f>SUMIFS(Nhaplieu!$I$8:$I$2074,Nhaplieu!$A$8:$A$2074,$H$7:$T$7,Nhaplieu!$H$8:$H$2074,$B$1:$B$1020,Nhaplieu!$M$8:$M$2074,$A47)</f>
        <v>0</v>
      </c>
      <c r="N47" s="442">
        <f>SUMIFS(Nhaplieu!$I$8:$I$2074,Nhaplieu!$A$8:$A$2074,$H$7:$T$7,Nhaplieu!$H$8:$H$2074,$B$1:$B$1020,Nhaplieu!$M$8:$M$2074,$A47)</f>
        <v>0</v>
      </c>
      <c r="O47" s="442">
        <f>SUMIFS(Nhaplieu!$I$8:$I$2074,Nhaplieu!$A$8:$A$2074,$H$7:$T$7,Nhaplieu!$H$8:$H$2074,$B$1:$B$1020,Nhaplieu!$M$8:$M$2074,$A47)</f>
        <v>0</v>
      </c>
      <c r="P47" s="442">
        <f>SUMIFS(Nhaplieu!$I$8:$I$2074,Nhaplieu!$A$8:$A$2074,$H$7:$T$7,Nhaplieu!$H$8:$H$2074,$B$1:$B$1020,Nhaplieu!$M$8:$M$2074,$A47)</f>
        <v>0</v>
      </c>
      <c r="Q47" s="442">
        <f>SUMIFS(Nhaplieu!$I$8:$I$2074,Nhaplieu!$A$8:$A$2074,$H$7:$T$7,Nhaplieu!$H$8:$H$2074,$B$1:$B$1020,Nhaplieu!$M$8:$M$2074,$A47)</f>
        <v>0</v>
      </c>
      <c r="R47" s="442">
        <f>SUMIFS(Nhaplieu!$I$8:$I$2074,Nhaplieu!$A$8:$A$2074,$H$7:$T$7,Nhaplieu!$H$8:$H$2074,$B$1:$B$1020,Nhaplieu!$M$8:$M$2074,$A47)</f>
        <v>0</v>
      </c>
      <c r="S47" s="442">
        <f>SUMIFS(Nhaplieu!$I$8:$I$2074,Nhaplieu!$A$8:$A$2074,$H$7:$T$7,Nhaplieu!$H$8:$H$2074,$B$1:$B$1020,Nhaplieu!$M$8:$M$2074,$A47)</f>
        <v>0</v>
      </c>
      <c r="T47" s="443">
        <f t="shared" si="1"/>
        <v>0</v>
      </c>
      <c r="U47" s="442">
        <f t="shared" si="53"/>
        <v>0</v>
      </c>
      <c r="V47" s="442">
        <f t="shared" si="54"/>
        <v>0</v>
      </c>
      <c r="W47" s="442">
        <f t="shared" si="55"/>
        <v>0</v>
      </c>
      <c r="X47" s="442">
        <f t="shared" si="56"/>
        <v>0</v>
      </c>
      <c r="Y47" s="436">
        <f t="shared" si="57"/>
        <v>0</v>
      </c>
      <c r="Z47" s="444">
        <f t="shared" si="58"/>
        <v>0</v>
      </c>
      <c r="AA47" s="437" t="str">
        <f t="shared" si="59"/>
        <v/>
      </c>
      <c r="AB47" s="444">
        <f t="shared" si="60"/>
        <v>0</v>
      </c>
      <c r="AC47" s="438" t="str">
        <f t="shared" si="61"/>
        <v/>
      </c>
      <c r="AD47" s="229">
        <f t="shared" si="43"/>
        <v>0</v>
      </c>
      <c r="AE47" s="445"/>
      <c r="AF47" s="446"/>
    </row>
    <row r="48" spans="1:32" s="214" customFormat="1" ht="13.2" customHeight="1">
      <c r="A48" s="585"/>
      <c r="B48" s="442"/>
      <c r="C48" s="442"/>
      <c r="D48" s="442"/>
      <c r="E48" s="442"/>
      <c r="F48" s="915"/>
      <c r="G48" s="442">
        <f t="shared" si="0"/>
        <v>0</v>
      </c>
      <c r="H48" s="442">
        <f>SUMIFS(Nhaplieu!$I$8:$I$2074,Nhaplieu!$A$8:$A$2074,$H$7:$T$7,Nhaplieu!$H$8:$H$2074,$B$1:$B$1020,Nhaplieu!$M$8:$M$2074,$A48)</f>
        <v>0</v>
      </c>
      <c r="I48" s="442">
        <f>SUMIFS(Nhaplieu!$I$8:$I$2074,Nhaplieu!$A$8:$A$2074,$H$7:$T$7,Nhaplieu!$H$8:$H$2074,$B$1:$B$1020,Nhaplieu!$M$8:$M$2074,$A48)</f>
        <v>0</v>
      </c>
      <c r="J48" s="442">
        <f>SUMIFS(Nhaplieu!$I$8:$I$2074,Nhaplieu!$A$8:$A$2074,$H$7:$T$7,Nhaplieu!$H$8:$H$2074,$B$1:$B$1020,Nhaplieu!$M$8:$M$2074,$A48)</f>
        <v>0</v>
      </c>
      <c r="K48" s="442">
        <f>SUMIFS(Nhaplieu!$I$8:$I$2074,Nhaplieu!$A$8:$A$2074,$H$7:$T$7,Nhaplieu!$H$8:$H$2074,$B$1:$B$1020,Nhaplieu!$M$8:$M$2074,$A48)</f>
        <v>0</v>
      </c>
      <c r="L48" s="442">
        <f>SUMIFS(Nhaplieu!$I$8:$I$2074,Nhaplieu!$A$8:$A$2074,$H$7:$T$7,Nhaplieu!$H$8:$H$2074,$B$1:$B$1020,Nhaplieu!$M$8:$M$2074,$A48)</f>
        <v>0</v>
      </c>
      <c r="M48" s="442">
        <f>SUMIFS(Nhaplieu!$I$8:$I$2074,Nhaplieu!$A$8:$A$2074,$H$7:$T$7,Nhaplieu!$H$8:$H$2074,$B$1:$B$1020,Nhaplieu!$M$8:$M$2074,$A48)</f>
        <v>0</v>
      </c>
      <c r="N48" s="442">
        <f>SUMIFS(Nhaplieu!$I$8:$I$2074,Nhaplieu!$A$8:$A$2074,$H$7:$T$7,Nhaplieu!$H$8:$H$2074,$B$1:$B$1020,Nhaplieu!$M$8:$M$2074,$A48)</f>
        <v>0</v>
      </c>
      <c r="O48" s="442">
        <f>SUMIFS(Nhaplieu!$I$8:$I$2074,Nhaplieu!$A$8:$A$2074,$H$7:$T$7,Nhaplieu!$H$8:$H$2074,$B$1:$B$1020,Nhaplieu!$M$8:$M$2074,$A48)</f>
        <v>0</v>
      </c>
      <c r="P48" s="442">
        <f>SUMIFS(Nhaplieu!$I$8:$I$2074,Nhaplieu!$A$8:$A$2074,$H$7:$T$7,Nhaplieu!$H$8:$H$2074,$B$1:$B$1020,Nhaplieu!$M$8:$M$2074,$A48)</f>
        <v>0</v>
      </c>
      <c r="Q48" s="442">
        <f>SUMIFS(Nhaplieu!$I$8:$I$2074,Nhaplieu!$A$8:$A$2074,$H$7:$T$7,Nhaplieu!$H$8:$H$2074,$B$1:$B$1020,Nhaplieu!$M$8:$M$2074,$A48)</f>
        <v>0</v>
      </c>
      <c r="R48" s="442">
        <f>SUMIFS(Nhaplieu!$I$8:$I$2074,Nhaplieu!$A$8:$A$2074,$H$7:$T$7,Nhaplieu!$H$8:$H$2074,$B$1:$B$1020,Nhaplieu!$M$8:$M$2074,$A48)</f>
        <v>0</v>
      </c>
      <c r="S48" s="442">
        <f>SUMIFS(Nhaplieu!$I$8:$I$2074,Nhaplieu!$A$8:$A$2074,$H$7:$T$7,Nhaplieu!$H$8:$H$2074,$B$1:$B$1020,Nhaplieu!$M$8:$M$2074,$A48)</f>
        <v>0</v>
      </c>
      <c r="T48" s="443">
        <f t="shared" si="1"/>
        <v>0</v>
      </c>
      <c r="U48" s="442">
        <f t="shared" si="53"/>
        <v>0</v>
      </c>
      <c r="V48" s="442">
        <f t="shared" si="54"/>
        <v>0</v>
      </c>
      <c r="W48" s="442">
        <f t="shared" si="55"/>
        <v>0</v>
      </c>
      <c r="X48" s="442">
        <f t="shared" si="56"/>
        <v>0</v>
      </c>
      <c r="Y48" s="436">
        <f t="shared" si="57"/>
        <v>0</v>
      </c>
      <c r="Z48" s="444">
        <f t="shared" si="58"/>
        <v>0</v>
      </c>
      <c r="AA48" s="437" t="str">
        <f t="shared" si="59"/>
        <v/>
      </c>
      <c r="AB48" s="444">
        <f t="shared" si="60"/>
        <v>0</v>
      </c>
      <c r="AC48" s="438" t="str">
        <f t="shared" si="61"/>
        <v/>
      </c>
      <c r="AD48" s="229">
        <f t="shared" si="43"/>
        <v>0</v>
      </c>
      <c r="AE48" s="445"/>
      <c r="AF48" s="446"/>
    </row>
    <row r="49" spans="1:32" s="214" customFormat="1" ht="13.2" customHeight="1">
      <c r="A49" s="585"/>
      <c r="B49" s="442"/>
      <c r="C49" s="442"/>
      <c r="D49" s="442"/>
      <c r="E49" s="442"/>
      <c r="F49" s="915"/>
      <c r="G49" s="442">
        <f t="shared" si="0"/>
        <v>0</v>
      </c>
      <c r="H49" s="442">
        <f>SUMIFS(Nhaplieu!$I$8:$I$2074,Nhaplieu!$A$8:$A$2074,$H$7:$T$7,Nhaplieu!$H$8:$H$2074,$B$1:$B$1020,Nhaplieu!$M$8:$M$2074,$A49)</f>
        <v>0</v>
      </c>
      <c r="I49" s="442">
        <f>SUMIFS(Nhaplieu!$I$8:$I$2074,Nhaplieu!$A$8:$A$2074,$H$7:$T$7,Nhaplieu!$H$8:$H$2074,$B$1:$B$1020,Nhaplieu!$M$8:$M$2074,$A49)</f>
        <v>0</v>
      </c>
      <c r="J49" s="442">
        <f>SUMIFS(Nhaplieu!$I$8:$I$2074,Nhaplieu!$A$8:$A$2074,$H$7:$T$7,Nhaplieu!$H$8:$H$2074,$B$1:$B$1020,Nhaplieu!$M$8:$M$2074,$A49)</f>
        <v>0</v>
      </c>
      <c r="K49" s="442">
        <f>SUMIFS(Nhaplieu!$I$8:$I$2074,Nhaplieu!$A$8:$A$2074,$H$7:$T$7,Nhaplieu!$H$8:$H$2074,$B$1:$B$1020,Nhaplieu!$M$8:$M$2074,$A49)</f>
        <v>0</v>
      </c>
      <c r="L49" s="442">
        <f>SUMIFS(Nhaplieu!$I$8:$I$2074,Nhaplieu!$A$8:$A$2074,$H$7:$T$7,Nhaplieu!$H$8:$H$2074,$B$1:$B$1020,Nhaplieu!$M$8:$M$2074,$A49)</f>
        <v>0</v>
      </c>
      <c r="M49" s="442">
        <f>SUMIFS(Nhaplieu!$I$8:$I$2074,Nhaplieu!$A$8:$A$2074,$H$7:$T$7,Nhaplieu!$H$8:$H$2074,$B$1:$B$1020,Nhaplieu!$M$8:$M$2074,$A49)</f>
        <v>0</v>
      </c>
      <c r="N49" s="442">
        <f>SUMIFS(Nhaplieu!$I$8:$I$2074,Nhaplieu!$A$8:$A$2074,$H$7:$T$7,Nhaplieu!$H$8:$H$2074,$B$1:$B$1020,Nhaplieu!$M$8:$M$2074,$A49)</f>
        <v>0</v>
      </c>
      <c r="O49" s="442">
        <f>SUMIFS(Nhaplieu!$I$8:$I$2074,Nhaplieu!$A$8:$A$2074,$H$7:$T$7,Nhaplieu!$H$8:$H$2074,$B$1:$B$1020,Nhaplieu!$M$8:$M$2074,$A49)</f>
        <v>0</v>
      </c>
      <c r="P49" s="442">
        <f>SUMIFS(Nhaplieu!$I$8:$I$2074,Nhaplieu!$A$8:$A$2074,$H$7:$T$7,Nhaplieu!$H$8:$H$2074,$B$1:$B$1020,Nhaplieu!$M$8:$M$2074,$A49)</f>
        <v>0</v>
      </c>
      <c r="Q49" s="442">
        <f>SUMIFS(Nhaplieu!$I$8:$I$2074,Nhaplieu!$A$8:$A$2074,$H$7:$T$7,Nhaplieu!$H$8:$H$2074,$B$1:$B$1020,Nhaplieu!$M$8:$M$2074,$A49)</f>
        <v>0</v>
      </c>
      <c r="R49" s="442">
        <f>SUMIFS(Nhaplieu!$I$8:$I$2074,Nhaplieu!$A$8:$A$2074,$H$7:$T$7,Nhaplieu!$H$8:$H$2074,$B$1:$B$1020,Nhaplieu!$M$8:$M$2074,$A49)</f>
        <v>0</v>
      </c>
      <c r="S49" s="442">
        <f>SUMIFS(Nhaplieu!$I$8:$I$2074,Nhaplieu!$A$8:$A$2074,$H$7:$T$7,Nhaplieu!$H$8:$H$2074,$B$1:$B$1020,Nhaplieu!$M$8:$M$2074,$A49)</f>
        <v>0</v>
      </c>
      <c r="T49" s="443">
        <f t="shared" si="1"/>
        <v>0</v>
      </c>
      <c r="U49" s="442">
        <f t="shared" ref="U49:U51" si="62">SUMIF(MaHHNX,$B49,SLX)</f>
        <v>0</v>
      </c>
      <c r="V49" s="442">
        <f t="shared" ref="V49:V51" si="63">SUMIF(MaHHNX,$B49,TTX)</f>
        <v>0</v>
      </c>
      <c r="W49" s="442">
        <f t="shared" ref="W49:W51" si="64">E49+G49-U49</f>
        <v>0</v>
      </c>
      <c r="X49" s="442">
        <f t="shared" ref="X49:X51" si="65">F49+T49-V49</f>
        <v>0</v>
      </c>
      <c r="Y49" s="436">
        <f t="shared" ref="Y49:Y50" si="66">E49+G49</f>
        <v>0</v>
      </c>
      <c r="Z49" s="444">
        <f t="shared" ref="Z49:Z50" si="67">F49+T49</f>
        <v>0</v>
      </c>
      <c r="AA49" s="437" t="str">
        <f t="shared" ref="AA49:AA50" si="68">IF(B49="","",B49)</f>
        <v/>
      </c>
      <c r="AB49" s="444">
        <f t="shared" ref="AB49:AB50" si="69">IF(Y49=0,0,ROUND(Z49/Y49,0))</f>
        <v>0</v>
      </c>
      <c r="AC49" s="438" t="str">
        <f t="shared" ref="AC49:AC51" si="70">IF(A49&lt;&gt;"",A49,"")</f>
        <v/>
      </c>
      <c r="AD49" s="229">
        <f t="shared" si="43"/>
        <v>0</v>
      </c>
      <c r="AE49" s="445"/>
      <c r="AF49" s="446"/>
    </row>
    <row r="50" spans="1:32" s="214" customFormat="1" ht="13.2" customHeight="1">
      <c r="A50" s="585"/>
      <c r="B50" s="442"/>
      <c r="C50" s="442"/>
      <c r="D50" s="442"/>
      <c r="E50" s="442"/>
      <c r="F50" s="915"/>
      <c r="G50" s="442">
        <f t="shared" si="0"/>
        <v>0</v>
      </c>
      <c r="H50" s="442">
        <f>SUMIFS(Nhaplieu!$I$8:$I$2074,Nhaplieu!$A$8:$A$2074,$H$7:$T$7,Nhaplieu!$H$8:$H$2074,$B$1:$B$1020,Nhaplieu!$M$8:$M$2074,$A50)</f>
        <v>0</v>
      </c>
      <c r="I50" s="442">
        <f>SUMIFS(Nhaplieu!$I$8:$I$2074,Nhaplieu!$A$8:$A$2074,$H$7:$T$7,Nhaplieu!$H$8:$H$2074,$B$1:$B$1020,Nhaplieu!$M$8:$M$2074,$A50)</f>
        <v>0</v>
      </c>
      <c r="J50" s="442">
        <f>SUMIFS(Nhaplieu!$I$8:$I$2074,Nhaplieu!$A$8:$A$2074,$H$7:$T$7,Nhaplieu!$H$8:$H$2074,$B$1:$B$1020,Nhaplieu!$M$8:$M$2074,$A50)</f>
        <v>0</v>
      </c>
      <c r="K50" s="442">
        <f>SUMIFS(Nhaplieu!$I$8:$I$2074,Nhaplieu!$A$8:$A$2074,$H$7:$T$7,Nhaplieu!$H$8:$H$2074,$B$1:$B$1020,Nhaplieu!$M$8:$M$2074,$A50)</f>
        <v>0</v>
      </c>
      <c r="L50" s="442">
        <f>SUMIFS(Nhaplieu!$I$8:$I$2074,Nhaplieu!$A$8:$A$2074,$H$7:$T$7,Nhaplieu!$H$8:$H$2074,$B$1:$B$1020,Nhaplieu!$M$8:$M$2074,$A50)</f>
        <v>0</v>
      </c>
      <c r="M50" s="442">
        <f>SUMIFS(Nhaplieu!$I$8:$I$2074,Nhaplieu!$A$8:$A$2074,$H$7:$T$7,Nhaplieu!$H$8:$H$2074,$B$1:$B$1020,Nhaplieu!$M$8:$M$2074,$A50)</f>
        <v>0</v>
      </c>
      <c r="N50" s="442">
        <f>SUMIFS(Nhaplieu!$I$8:$I$2074,Nhaplieu!$A$8:$A$2074,$H$7:$T$7,Nhaplieu!$H$8:$H$2074,$B$1:$B$1020,Nhaplieu!$M$8:$M$2074,$A50)</f>
        <v>0</v>
      </c>
      <c r="O50" s="442">
        <f>SUMIFS(Nhaplieu!$I$8:$I$2074,Nhaplieu!$A$8:$A$2074,$H$7:$T$7,Nhaplieu!$H$8:$H$2074,$B$1:$B$1020,Nhaplieu!$M$8:$M$2074,$A50)</f>
        <v>0</v>
      </c>
      <c r="P50" s="442">
        <f>SUMIFS(Nhaplieu!$I$8:$I$2074,Nhaplieu!$A$8:$A$2074,$H$7:$T$7,Nhaplieu!$H$8:$H$2074,$B$1:$B$1020,Nhaplieu!$M$8:$M$2074,$A50)</f>
        <v>0</v>
      </c>
      <c r="Q50" s="442">
        <f>SUMIFS(Nhaplieu!$I$8:$I$2074,Nhaplieu!$A$8:$A$2074,$H$7:$T$7,Nhaplieu!$H$8:$H$2074,$B$1:$B$1020,Nhaplieu!$M$8:$M$2074,$A50)</f>
        <v>0</v>
      </c>
      <c r="R50" s="442">
        <f>SUMIFS(Nhaplieu!$I$8:$I$2074,Nhaplieu!$A$8:$A$2074,$H$7:$T$7,Nhaplieu!$H$8:$H$2074,$B$1:$B$1020,Nhaplieu!$M$8:$M$2074,$A50)</f>
        <v>0</v>
      </c>
      <c r="S50" s="442">
        <f>SUMIFS(Nhaplieu!$I$8:$I$2074,Nhaplieu!$A$8:$A$2074,$H$7:$T$7,Nhaplieu!$H$8:$H$2074,$B$1:$B$1020,Nhaplieu!$M$8:$M$2074,$A50)</f>
        <v>0</v>
      </c>
      <c r="T50" s="443">
        <f t="shared" si="1"/>
        <v>0</v>
      </c>
      <c r="U50" s="442">
        <f t="shared" si="62"/>
        <v>0</v>
      </c>
      <c r="V50" s="442">
        <f t="shared" si="63"/>
        <v>0</v>
      </c>
      <c r="W50" s="442">
        <f t="shared" si="64"/>
        <v>0</v>
      </c>
      <c r="X50" s="442">
        <f t="shared" si="65"/>
        <v>0</v>
      </c>
      <c r="Y50" s="436">
        <f t="shared" si="66"/>
        <v>0</v>
      </c>
      <c r="Z50" s="444">
        <f t="shared" si="67"/>
        <v>0</v>
      </c>
      <c r="AA50" s="437" t="str">
        <f t="shared" si="68"/>
        <v/>
      </c>
      <c r="AB50" s="444">
        <f t="shared" si="69"/>
        <v>0</v>
      </c>
      <c r="AC50" s="438" t="str">
        <f t="shared" si="70"/>
        <v/>
      </c>
      <c r="AD50" s="229">
        <f t="shared" si="43"/>
        <v>0</v>
      </c>
      <c r="AE50" s="445"/>
      <c r="AF50" s="446"/>
    </row>
    <row r="51" spans="1:32" s="214" customFormat="1" ht="13.2" customHeight="1" thickBot="1">
      <c r="A51" s="585"/>
      <c r="B51" s="447"/>
      <c r="C51" s="447"/>
      <c r="D51" s="447"/>
      <c r="E51" s="447"/>
      <c r="F51" s="1118"/>
      <c r="G51" s="447">
        <f t="shared" si="0"/>
        <v>0</v>
      </c>
      <c r="H51" s="447">
        <f>SUMIFS(Nhaplieu!$I$8:$I$2074,Nhaplieu!$A$8:$A$2074,$H$7:$T$7,Nhaplieu!$H$8:$H$2074,$B$1:$B$1020,Nhaplieu!$M$8:$M$2074,$A51)</f>
        <v>0</v>
      </c>
      <c r="I51" s="447">
        <f>SUMIFS(Nhaplieu!$I$8:$I$2074,Nhaplieu!$A$8:$A$2074,$H$7:$T$7,Nhaplieu!$H$8:$H$2074,$B$1:$B$1020,Nhaplieu!$M$8:$M$2074,$A51)</f>
        <v>0</v>
      </c>
      <c r="J51" s="447">
        <f>SUMIFS(Nhaplieu!$I$8:$I$2074,Nhaplieu!$A$8:$A$2074,$H$7:$T$7,Nhaplieu!$H$8:$H$2074,$B$1:$B$1020,Nhaplieu!$M$8:$M$2074,$A51)</f>
        <v>0</v>
      </c>
      <c r="K51" s="447">
        <f>SUMIFS(Nhaplieu!$I$8:$I$2074,Nhaplieu!$A$8:$A$2074,$H$7:$T$7,Nhaplieu!$H$8:$H$2074,$B$1:$B$1020,Nhaplieu!$M$8:$M$2074,$A51)</f>
        <v>0</v>
      </c>
      <c r="L51" s="447">
        <f>SUMIFS(Nhaplieu!$I$8:$I$2074,Nhaplieu!$A$8:$A$2074,$H$7:$T$7,Nhaplieu!$H$8:$H$2074,$B$1:$B$1020,Nhaplieu!$M$8:$M$2074,$A51)</f>
        <v>0</v>
      </c>
      <c r="M51" s="447">
        <f>SUMIFS(Nhaplieu!$I$8:$I$2074,Nhaplieu!$A$8:$A$2074,$H$7:$T$7,Nhaplieu!$H$8:$H$2074,$B$1:$B$1020,Nhaplieu!$M$8:$M$2074,$A51)</f>
        <v>0</v>
      </c>
      <c r="N51" s="447">
        <f>SUMIFS(Nhaplieu!$I$8:$I$2074,Nhaplieu!$A$8:$A$2074,$H$7:$T$7,Nhaplieu!$H$8:$H$2074,$B$1:$B$1020,Nhaplieu!$M$8:$M$2074,$A51)</f>
        <v>0</v>
      </c>
      <c r="O51" s="447">
        <f>SUMIFS(Nhaplieu!$I$8:$I$2074,Nhaplieu!$A$8:$A$2074,$H$7:$T$7,Nhaplieu!$H$8:$H$2074,$B$1:$B$1020,Nhaplieu!$M$8:$M$2074,$A51)</f>
        <v>0</v>
      </c>
      <c r="P51" s="447">
        <f>SUMIFS(Nhaplieu!$I$8:$I$2074,Nhaplieu!$A$8:$A$2074,$H$7:$T$7,Nhaplieu!$H$8:$H$2074,$B$1:$B$1020,Nhaplieu!$M$8:$M$2074,$A51)</f>
        <v>0</v>
      </c>
      <c r="Q51" s="447">
        <f>SUMIFS(Nhaplieu!$I$8:$I$2074,Nhaplieu!$A$8:$A$2074,$H$7:$T$7,Nhaplieu!$H$8:$H$2074,$B$1:$B$1020,Nhaplieu!$M$8:$M$2074,$A51)</f>
        <v>0</v>
      </c>
      <c r="R51" s="447">
        <f>SUMIFS(Nhaplieu!$I$8:$I$2074,Nhaplieu!$A$8:$A$2074,$H$7:$T$7,Nhaplieu!$H$8:$H$2074,$B$1:$B$1020,Nhaplieu!$M$8:$M$2074,$A51)</f>
        <v>0</v>
      </c>
      <c r="S51" s="447">
        <f>SUMIFS(Nhaplieu!$I$8:$I$2074,Nhaplieu!$A$8:$A$2074,$H$7:$T$7,Nhaplieu!$H$8:$H$2074,$B$1:$B$1020,Nhaplieu!$M$8:$M$2074,$A51)</f>
        <v>0</v>
      </c>
      <c r="T51" s="448">
        <f t="shared" si="1"/>
        <v>0</v>
      </c>
      <c r="U51" s="447">
        <f t="shared" si="62"/>
        <v>0</v>
      </c>
      <c r="V51" s="447">
        <f t="shared" si="63"/>
        <v>0</v>
      </c>
      <c r="W51" s="447">
        <f t="shared" si="64"/>
        <v>0</v>
      </c>
      <c r="X51" s="447">
        <f t="shared" si="65"/>
        <v>0</v>
      </c>
      <c r="Y51" s="436">
        <f t="shared" ref="Y51" si="71">E51+G51</f>
        <v>0</v>
      </c>
      <c r="Z51" s="444">
        <f t="shared" ref="Z51" si="72">F51+T51</f>
        <v>0</v>
      </c>
      <c r="AA51" s="437" t="str">
        <f t="shared" ref="AA51" si="73">IF(B51="","",B51)</f>
        <v/>
      </c>
      <c r="AB51" s="444">
        <f t="shared" ref="AB51" si="74">IF(Y51=0,0,ROUND(Z51/Y51,0))</f>
        <v>0</v>
      </c>
      <c r="AC51" s="438" t="str">
        <f t="shared" si="70"/>
        <v/>
      </c>
      <c r="AD51" s="229">
        <f t="shared" si="43"/>
        <v>0</v>
      </c>
      <c r="AE51" s="445"/>
      <c r="AF51" s="446"/>
    </row>
    <row r="52" spans="1:32" s="455" customFormat="1" ht="13.8" customHeight="1" thickBot="1">
      <c r="A52" s="450"/>
      <c r="B52" s="451"/>
      <c r="C52" s="449" t="s">
        <v>406</v>
      </c>
      <c r="D52" s="449"/>
      <c r="E52" s="452"/>
      <c r="F52" s="1119">
        <f>SUM(F12:F51)</f>
        <v>0</v>
      </c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2">
        <f>SUM(T12:T51)</f>
        <v>0</v>
      </c>
      <c r="U52" s="453"/>
      <c r="V52" s="452">
        <f>SUM(V12:V51)</f>
        <v>0</v>
      </c>
      <c r="W52" s="451"/>
      <c r="X52" s="454">
        <f>SUM(X12:X51)</f>
        <v>0</v>
      </c>
      <c r="AA52" s="456"/>
      <c r="AB52" s="457"/>
      <c r="AC52" s="458"/>
      <c r="AE52" s="457"/>
      <c r="AF52" s="459"/>
    </row>
    <row r="53" spans="1:32" ht="31.2" customHeight="1">
      <c r="C53" s="37" t="s">
        <v>98</v>
      </c>
      <c r="D53" s="2"/>
      <c r="E53" s="255"/>
      <c r="F53" s="1120"/>
      <c r="G53" s="1599" t="s">
        <v>853</v>
      </c>
      <c r="H53" s="1599"/>
      <c r="I53" s="1599"/>
      <c r="J53" s="1599"/>
      <c r="K53" s="1599"/>
      <c r="L53" s="1599"/>
      <c r="M53" s="1599"/>
      <c r="N53" s="1599"/>
      <c r="O53" s="1599"/>
      <c r="P53" s="1599"/>
      <c r="Q53" s="1599"/>
      <c r="R53" s="1599"/>
      <c r="S53" s="1599"/>
      <c r="T53" s="1609"/>
      <c r="U53" s="1609"/>
      <c r="V53" s="244"/>
      <c r="X53" s="244"/>
      <c r="AB53" s="244"/>
      <c r="AE53" s="244"/>
      <c r="AF53" s="248"/>
    </row>
    <row r="54" spans="1:32" ht="15.6" customHeight="1">
      <c r="C54" s="256"/>
      <c r="D54" s="256"/>
      <c r="E54" s="257"/>
      <c r="F54" s="1121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44"/>
      <c r="X54" s="244"/>
      <c r="AB54" s="244"/>
      <c r="AE54" s="244"/>
      <c r="AF54" s="248"/>
    </row>
    <row r="55" spans="1:32" ht="15.6" customHeight="1">
      <c r="C55" s="256"/>
      <c r="D55" s="256"/>
      <c r="E55" s="257"/>
      <c r="F55" s="1121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44"/>
      <c r="X55" s="244"/>
      <c r="AB55" s="244"/>
      <c r="AE55" s="244"/>
      <c r="AF55" s="248"/>
    </row>
    <row r="56" spans="1:32" ht="15.6" customHeight="1">
      <c r="C56" s="256"/>
      <c r="D56" s="256"/>
      <c r="E56" s="257"/>
      <c r="F56" s="1121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44"/>
      <c r="X56" s="244"/>
      <c r="AB56" s="244"/>
      <c r="AE56" s="244"/>
      <c r="AF56" s="248"/>
    </row>
    <row r="57" spans="1:32" ht="15.6" customHeight="1">
      <c r="C57" s="256"/>
      <c r="D57" s="256"/>
      <c r="E57" s="257"/>
      <c r="F57" s="1121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44"/>
      <c r="X57" s="244"/>
      <c r="AB57" s="244"/>
      <c r="AE57" s="244"/>
      <c r="AF57" s="248"/>
    </row>
    <row r="58" spans="1:32" ht="15.6" customHeight="1">
      <c r="C58" s="258"/>
      <c r="D58" s="259"/>
      <c r="E58" s="257"/>
      <c r="F58" s="1122"/>
      <c r="G58" s="1610" t="str">
        <f>MENU!$D$6</f>
        <v>hocketoanthuchanh.com</v>
      </c>
      <c r="H58" s="1610"/>
      <c r="I58" s="1610"/>
      <c r="J58" s="1610"/>
      <c r="K58" s="1610"/>
      <c r="L58" s="1610"/>
      <c r="M58" s="1610"/>
      <c r="N58" s="1610"/>
      <c r="O58" s="1610"/>
      <c r="P58" s="1610"/>
      <c r="Q58" s="1610"/>
      <c r="R58" s="1610"/>
      <c r="S58" s="1610"/>
      <c r="T58" s="1610"/>
      <c r="U58" s="1610"/>
      <c r="V58" s="244"/>
      <c r="X58" s="244"/>
      <c r="AB58" s="244"/>
      <c r="AE58" s="244"/>
      <c r="AF58" s="248"/>
    </row>
    <row r="59" spans="1:32" ht="15.6" customHeight="1">
      <c r="C59" s="256"/>
      <c r="D59" s="256"/>
      <c r="E59" s="257"/>
      <c r="F59" s="1121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44"/>
      <c r="X59" s="244"/>
      <c r="AB59" s="244"/>
      <c r="AE59" s="244"/>
      <c r="AF59" s="248"/>
    </row>
    <row r="60" spans="1:32" ht="13.2" customHeight="1">
      <c r="C60" s="252"/>
      <c r="D60" s="253"/>
      <c r="E60" s="240"/>
      <c r="F60" s="24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44"/>
      <c r="U60" s="254"/>
      <c r="V60" s="244"/>
      <c r="X60" s="244"/>
      <c r="AB60" s="244"/>
      <c r="AE60" s="244"/>
      <c r="AF60" s="248"/>
    </row>
    <row r="61" spans="1:32" ht="13.2" customHeight="1">
      <c r="C61" s="252"/>
      <c r="D61" s="253"/>
      <c r="E61" s="240"/>
      <c r="F61" s="24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44"/>
      <c r="U61" s="254"/>
      <c r="V61" s="244"/>
      <c r="X61" s="244"/>
      <c r="AB61" s="244"/>
      <c r="AE61" s="244"/>
      <c r="AF61" s="248"/>
    </row>
    <row r="62" spans="1:32" ht="13.2" customHeight="1">
      <c r="C62" s="252"/>
      <c r="D62" s="253"/>
      <c r="E62" s="240"/>
      <c r="F62" s="24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44"/>
      <c r="U62" s="254"/>
      <c r="V62" s="244"/>
      <c r="X62" s="244"/>
      <c r="AB62" s="244"/>
      <c r="AE62" s="244"/>
      <c r="AF62" s="248"/>
    </row>
    <row r="63" spans="1:32" ht="13.2" customHeight="1">
      <c r="C63" s="252"/>
      <c r="D63" s="253"/>
      <c r="E63" s="240"/>
      <c r="F63" s="24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44"/>
      <c r="U63" s="254"/>
      <c r="V63" s="244"/>
      <c r="X63" s="244"/>
      <c r="AB63" s="244"/>
      <c r="AE63" s="244"/>
      <c r="AF63" s="248"/>
    </row>
    <row r="64" spans="1:32" ht="13.2" customHeight="1">
      <c r="C64" s="252"/>
      <c r="D64" s="253"/>
      <c r="E64" s="240"/>
      <c r="F64" s="24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44"/>
      <c r="U64" s="254"/>
      <c r="V64" s="244"/>
      <c r="X64" s="244"/>
      <c r="AB64" s="244"/>
      <c r="AE64" s="244"/>
      <c r="AF64" s="248"/>
    </row>
    <row r="65" spans="3:32" ht="13.2" customHeight="1">
      <c r="C65" s="252"/>
      <c r="D65" s="253"/>
      <c r="E65" s="240"/>
      <c r="F65" s="24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44"/>
      <c r="U65" s="254"/>
      <c r="V65" s="244"/>
      <c r="X65" s="244"/>
      <c r="AB65" s="244"/>
      <c r="AE65" s="244"/>
      <c r="AF65" s="248"/>
    </row>
    <row r="74" spans="3:32">
      <c r="Z74" s="233"/>
    </row>
  </sheetData>
  <autoFilter ref="A11:AD65" xr:uid="{00000000-0009-0000-0000-00000A000000}"/>
  <sortState xmlns:xlrd2="http://schemas.microsoft.com/office/spreadsheetml/2017/richdata2" ref="A12:AF277">
    <sortCondition ref="C12:C277"/>
  </sortState>
  <customSheetViews>
    <customSheetView guid="{4A4DE397-B865-4DDF-B7A1-F9C0DB31BEB4}" scale="90" showPageBreaks="1" showGridLines="0" printArea="1" filter="1" showAutoFilter="1" topLeftCell="A7">
      <pane ySplit="966" topLeftCell="A974" activePane="bottomLeft" state="frozen"/>
      <selection pane="bottomLeft" activeCell="M982" sqref="M982"/>
      <pageMargins left="0.66944444444444495" right="0.139583333333333" top="0.34930555555555598" bottom="0.23958333333333301" header="0.15" footer="0.139583333333333"/>
      <pageSetup paperSize="9" orientation="landscape" r:id="rId1"/>
      <headerFooter alignWithMargins="0"/>
      <autoFilter ref="A11:AD992" xr:uid="{BDC266AB-69D2-40D6-AE95-E3D25AA6BC4A}">
        <filterColumn colId="11">
          <filters blank="1">
            <filter val="1,038.00"/>
            <filter val="1,125.00"/>
            <filter val="1,550.00"/>
            <filter val="11,278.00"/>
            <filter val="18,641.00"/>
            <filter val="2,249.00"/>
            <filter val="320.00"/>
            <filter val="41,655.00"/>
            <filter val="5,047.00"/>
            <filter val="5,778.00"/>
            <filter val="500.00"/>
            <filter val="560.00"/>
            <filter val="6,561.10"/>
            <filter val="600.00"/>
            <filter val="672.00"/>
            <filter val="7,476.30"/>
            <filter val="7,502.00"/>
            <filter val="989.10"/>
          </filters>
        </filterColumn>
      </autoFilter>
    </customSheetView>
    <customSheetView guid="{80934465-66A5-44EB-813E-CF5339FE3D0E}" scale="90" showPageBreaks="1" showGridLines="0" printArea="1" showAutoFilter="1" topLeftCell="A52">
      <selection activeCell="K36" sqref="K36"/>
      <pageMargins left="0.66944444444444495" right="0.139583333333333" top="0.34930555555555598" bottom="0.23958333333333301" header="0.15" footer="0.139583333333333"/>
      <pageSetup paperSize="9" orientation="landscape" r:id="rId2"/>
      <headerFooter alignWithMargins="0"/>
      <autoFilter ref="A11:AD992" xr:uid="{DC4B3228-EC07-4DBD-9B54-903DCAF7F602}"/>
    </customSheetView>
    <customSheetView guid="{911E42B6-171D-4701-9404-357D5EC9EB20}" scale="90" showPageBreaks="1" showGridLines="0" printArea="1" filter="1" showAutoFilter="1" topLeftCell="A7">
      <selection activeCell="M982" sqref="M982"/>
      <pageMargins left="0.66944444444444495" right="0.139583333333333" top="0.34930555555555598" bottom="0.23958333333333301" header="0.15" footer="0.139583333333333"/>
      <pageSetup paperSize="9" orientation="landscape" r:id="rId3"/>
      <headerFooter alignWithMargins="0"/>
      <autoFilter ref="A11:AD992" xr:uid="{A8645F4C-0268-48C1-B454-EB2AD1060C7F}">
        <filterColumn colId="11">
          <filters blank="1">
            <filter val="1,038.00"/>
            <filter val="1,125.00"/>
            <filter val="1,550.00"/>
            <filter val="11,278.00"/>
            <filter val="18,641.00"/>
            <filter val="2,249.00"/>
            <filter val="320.00"/>
            <filter val="41,655.00"/>
            <filter val="5,047.00"/>
            <filter val="5,778.00"/>
            <filter val="500.00"/>
            <filter val="560.00"/>
            <filter val="6,561.10"/>
            <filter val="600.00"/>
            <filter val="672.00"/>
            <filter val="7,476.30"/>
            <filter val="7,502.00"/>
            <filter val="989.10"/>
          </filters>
        </filterColumn>
      </autoFilter>
    </customSheetView>
    <customSheetView guid="{A5DF862A-D2EF-4080-98CB-0F06A3ADD0C9}" scale="90" showPageBreaks="1" showGridLines="0" printArea="1" showAutoFilter="1">
      <selection activeCell="W12" sqref="W12:X149"/>
      <pageMargins left="0.66944444444444495" right="0.139583333333333" top="0.34930555555555598" bottom="0.23958333333333301" header="0.15" footer="0.139583333333333"/>
      <pageSetup paperSize="9" orientation="landscape" r:id="rId4"/>
      <headerFooter alignWithMargins="0"/>
      <autoFilter ref="A11:AD992" xr:uid="{FE3FF8FF-2BC9-4DF4-804B-0CD83F3EF09D}"/>
    </customSheetView>
  </customSheetViews>
  <mergeCells count="20">
    <mergeCell ref="A5:A6"/>
    <mergeCell ref="B5:B6"/>
    <mergeCell ref="C5:C10"/>
    <mergeCell ref="D5:D10"/>
    <mergeCell ref="E6:E10"/>
    <mergeCell ref="E5:F5"/>
    <mergeCell ref="W5:X5"/>
    <mergeCell ref="Y5:AB5"/>
    <mergeCell ref="H6:S6"/>
    <mergeCell ref="G53:U53"/>
    <mergeCell ref="G58:U58"/>
    <mergeCell ref="G6:G10"/>
    <mergeCell ref="U6:U10"/>
    <mergeCell ref="G5:T5"/>
    <mergeCell ref="U5:V5"/>
    <mergeCell ref="W6:W10"/>
    <mergeCell ref="Y6:Y10"/>
    <mergeCell ref="Z6:Z10"/>
    <mergeCell ref="AA6:AA10"/>
    <mergeCell ref="AB6:AB10"/>
  </mergeCells>
  <phoneticPr fontId="85" type="noConversion"/>
  <conditionalFormatting sqref="Y12:AB51">
    <cfRule type="cellIs" dxfId="0" priority="1" stopIfTrue="1" operator="lessThanOrEqual">
      <formula>0</formula>
    </cfRule>
  </conditionalFormatting>
  <dataValidations count="1">
    <dataValidation type="list" allowBlank="1" showInputMessage="1" showErrorMessage="1" sqref="B12:B34" xr:uid="{00000000-0002-0000-0A00-000000000000}">
      <formula1>MaHH</formula1>
    </dataValidation>
  </dataValidations>
  <pageMargins left="0.66944444444444495" right="0.139583333333333" top="0.34930555555555598" bottom="0.23958333333333301" header="0.15" footer="0.139583333333333"/>
  <pageSetup paperSize="9" orientation="landscape" r:id="rId5"/>
  <headerFooter alignWithMargins="0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:R307"/>
  <sheetViews>
    <sheetView showGridLines="0" topLeftCell="B8" zoomScale="70" zoomScaleNormal="70" workbookViewId="0">
      <pane xSplit="2" ySplit="3" topLeftCell="D11" activePane="bottomRight" state="frozen"/>
      <selection activeCell="B8" sqref="B8"/>
      <selection pane="topRight" activeCell="D8" sqref="D8"/>
      <selection pane="bottomLeft" activeCell="B11" sqref="B11"/>
      <selection pane="bottomRight" activeCell="L9" sqref="L9"/>
    </sheetView>
  </sheetViews>
  <sheetFormatPr defaultColWidth="9.109375" defaultRowHeight="15.6"/>
  <cols>
    <col min="1" max="1" width="11.44140625" style="32" customWidth="1"/>
    <col min="2" max="2" width="12.109375" style="36" customWidth="1"/>
    <col min="3" max="3" width="47.21875" style="4" customWidth="1"/>
    <col min="4" max="5" width="8.5546875" style="34" customWidth="1"/>
    <col min="6" max="6" width="16.6640625" style="4" customWidth="1"/>
    <col min="7" max="7" width="15" style="4" customWidth="1"/>
    <col min="8" max="8" width="12.6640625" style="4" customWidth="1"/>
    <col min="9" max="9" width="11.5546875" style="4" customWidth="1"/>
    <col min="10" max="10" width="11.88671875" style="4" customWidth="1"/>
    <col min="11" max="11" width="14.109375" style="4" customWidth="1"/>
    <col min="12" max="12" width="14.88671875" style="4" customWidth="1"/>
    <col min="13" max="13" width="21.109375" style="4" customWidth="1"/>
    <col min="14" max="14" width="12.5546875" style="4" customWidth="1"/>
    <col min="15" max="15" width="6" style="61" customWidth="1"/>
    <col min="16" max="18" width="9.109375" style="4"/>
    <col min="19" max="19" width="13.5546875" style="4" customWidth="1"/>
    <col min="20" max="16384" width="9.109375" style="4"/>
  </cols>
  <sheetData>
    <row r="1" spans="1:18">
      <c r="A1" s="12" t="str">
        <f>MENU!B3&amp;" "&amp;MENU!D3</f>
        <v>Tên đơn vị:  HỘ KINH DOANH THUẬN VIỆT</v>
      </c>
      <c r="K1" s="656" t="s">
        <v>834</v>
      </c>
      <c r="Q1" s="20"/>
      <c r="R1" s="469" t="s">
        <v>803</v>
      </c>
    </row>
    <row r="2" spans="1:18">
      <c r="A2" s="12" t="str">
        <f>MENU!B4&amp;" "&amp;MENU!D4</f>
        <v>Địa chỉ: hocketoanthuchanh.com</v>
      </c>
      <c r="G2" s="120"/>
      <c r="H2" s="120"/>
      <c r="I2" s="1601" t="str">
        <f>MENU!$D$9</f>
        <v>(Ban hành kèm theo Thông tư số 88/2021/TT-BTC ngày 11 tháng 10 năm 2021 của Bộ trưởng Bộ Tài chính)</v>
      </c>
      <c r="J2" s="1601"/>
      <c r="K2" s="1601"/>
      <c r="L2" s="1601"/>
      <c r="M2" s="1601"/>
      <c r="N2" s="120"/>
      <c r="O2" s="120"/>
      <c r="R2" s="470" t="s">
        <v>387</v>
      </c>
    </row>
    <row r="3" spans="1:18">
      <c r="A3" s="12" t="str">
        <f>MENU!B5&amp;" "&amp;MENU!D5</f>
        <v>MST:  0310415290</v>
      </c>
      <c r="F3" s="120"/>
      <c r="G3" s="120"/>
      <c r="H3" s="120"/>
      <c r="I3" s="1601"/>
      <c r="J3" s="1601"/>
      <c r="K3" s="1601"/>
      <c r="L3" s="1601"/>
      <c r="M3" s="1601"/>
      <c r="N3" s="120"/>
      <c r="O3" s="120"/>
    </row>
    <row r="4" spans="1:18" s="59" customFormat="1" ht="22.8">
      <c r="B4" s="71"/>
      <c r="C4" s="62" t="s">
        <v>826</v>
      </c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72" t="s">
        <v>453</v>
      </c>
      <c r="R4" s="72" t="s">
        <v>453</v>
      </c>
    </row>
    <row r="5" spans="1:18" s="59" customFormat="1" ht="22.8">
      <c r="A5" s="16"/>
      <c r="B5" s="73"/>
      <c r="C5" s="16" t="str">
        <f>"Từ ngày "&amp;TEXT(ngay1,"dd/mm/yyyy")&amp;"   đến "&amp;TEXT(ngay2,"dd/mm/yyyy")</f>
        <v>Từ ngày 01/07/2025   đến 30/09/2025</v>
      </c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</row>
    <row r="6" spans="1:18" s="59" customFormat="1" ht="22.8">
      <c r="A6" s="16"/>
      <c r="B6" s="74"/>
      <c r="C6" s="20" t="str">
        <f>"Tên tài khoản: "&amp;VLOOKUP($R$2,In.CDPS!$C$9:$D$116,2,0)</f>
        <v>Tên tài khoản: Chi phí quản lý doanh nghiệp</v>
      </c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</row>
    <row r="7" spans="1:18" s="59" customFormat="1" ht="22.8">
      <c r="A7" s="75"/>
      <c r="C7" s="471" t="str">
        <f>" Số hiệu: "&amp;R2</f>
        <v xml:space="preserve"> Số hiệu: 642</v>
      </c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</row>
    <row r="8" spans="1:18" s="59" customFormat="1" ht="15.75" customHeight="1">
      <c r="A8" s="1645" t="s">
        <v>162</v>
      </c>
      <c r="B8" s="1646"/>
      <c r="C8" s="1644" t="s">
        <v>407</v>
      </c>
      <c r="D8" s="1641" t="s">
        <v>831</v>
      </c>
      <c r="E8" s="1641"/>
      <c r="F8" s="1647" t="s">
        <v>825</v>
      </c>
      <c r="G8" s="1648"/>
      <c r="H8" s="1648"/>
      <c r="I8" s="1648"/>
      <c r="J8" s="1648"/>
      <c r="K8" s="1648"/>
      <c r="L8" s="1648"/>
      <c r="M8" s="1648"/>
      <c r="N8" s="1648"/>
      <c r="O8" s="1638" t="s">
        <v>139</v>
      </c>
    </row>
    <row r="9" spans="1:18" s="59" customFormat="1" ht="66">
      <c r="A9" s="735" t="s">
        <v>411</v>
      </c>
      <c r="B9" s="723" t="s">
        <v>410</v>
      </c>
      <c r="C9" s="1644"/>
      <c r="D9" s="736" t="s">
        <v>90</v>
      </c>
      <c r="E9" s="736" t="s">
        <v>91</v>
      </c>
      <c r="F9" s="737" t="s">
        <v>409</v>
      </c>
      <c r="G9" s="738" t="s">
        <v>245</v>
      </c>
      <c r="H9" s="738" t="s">
        <v>819</v>
      </c>
      <c r="I9" s="738" t="s">
        <v>820</v>
      </c>
      <c r="J9" s="738" t="s">
        <v>821</v>
      </c>
      <c r="K9" s="738" t="s">
        <v>822</v>
      </c>
      <c r="L9" s="738" t="s">
        <v>823</v>
      </c>
      <c r="M9" s="738" t="s">
        <v>824</v>
      </c>
      <c r="N9" s="738" t="s">
        <v>829</v>
      </c>
      <c r="O9" s="1639"/>
    </row>
    <row r="10" spans="1:18" s="60" customFormat="1">
      <c r="A10" s="739" t="s">
        <v>431</v>
      </c>
      <c r="B10" s="729" t="s">
        <v>432</v>
      </c>
      <c r="C10" s="740" t="s">
        <v>433</v>
      </c>
      <c r="D10" s="741" t="s">
        <v>434</v>
      </c>
      <c r="E10" s="742"/>
      <c r="F10" s="741">
        <v>1</v>
      </c>
      <c r="G10" s="743" t="s">
        <v>389</v>
      </c>
      <c r="H10" s="743" t="s">
        <v>185</v>
      </c>
      <c r="I10" s="743" t="s">
        <v>814</v>
      </c>
      <c r="J10" s="743" t="s">
        <v>815</v>
      </c>
      <c r="K10" s="743" t="s">
        <v>816</v>
      </c>
      <c r="L10" s="743" t="s">
        <v>817</v>
      </c>
      <c r="M10" s="743" t="s">
        <v>818</v>
      </c>
      <c r="N10" s="743" t="s">
        <v>828</v>
      </c>
      <c r="O10" s="1640"/>
    </row>
    <row r="11" spans="1:18" s="10" customFormat="1" ht="16.8">
      <c r="A11" s="76" t="str">
        <f>IF(OR(LEFT(Nhaplieu!$M8,3)='Chi phí sxkd S03'!$R$2,LEFT(Nhaplieu!$N8,3)='Chi phí sxkd S03'!$R$2),Nhaplieu!F8,IF(OR(Nhaplieu!$M8='Chi phí sxkd S03'!$R$2,Nhaplieu!$N8='Chi phí sxkd S03'!$R$2),Nhaplieu!F8,""))</f>
        <v/>
      </c>
      <c r="B11" s="77" t="str">
        <f>IF(OR(LEFT(Nhaplieu!$M8,3)='Chi phí sxkd S03'!$R$2,LEFT(Nhaplieu!$N8,3)='Chi phí sxkd S03'!$R$2),Nhaplieu!E8,IF(OR(Nhaplieu!$M8='Chi phí sxkd S03'!$R$2,Nhaplieu!$N8='Chi phí sxkd S03'!$R$2),Nhaplieu!E8,""))</f>
        <v/>
      </c>
      <c r="C11" s="571" t="str">
        <f>IF(OR(LEFT(Nhaplieu!$M8,3)='Chi phí sxkd S03'!$R$2,LEFT(Nhaplieu!$N8,3)='Chi phí sxkd S03'!$R$2),Nhaplieu!L8,IF(OR(Nhaplieu!$M8='Chi phí sxkd S03'!$R$2,Nhaplieu!$N8='Chi phí sxkd S03'!$R$2),Nhaplieu!L8,""))</f>
        <v/>
      </c>
      <c r="D11" s="78" t="str">
        <f>IF(LEFT(Nhaplieu!$M8,3)='Chi phí sxkd S03'!$R$2,Nhaplieu!M8,IF(Nhaplieu!$M8='Chi phí sxkd S03'!$R$2,Nhaplieu!N8,IF(Nhaplieu!$N8='Chi phí sxkd S03'!$R$2,Nhaplieu!M8,"")))</f>
        <v/>
      </c>
      <c r="E11" s="78" t="str">
        <f>IF(LEFT(Nhaplieu!$M8,3)='Chi phí sxkd S03'!$R$2,Nhaplieu!N8,IF(Nhaplieu!$M8='Chi phí sxkd S03'!$R$2,Nhaplieu!O8,IF(Nhaplieu!$N8='Chi phí sxkd S03'!$R$2,Nhaplieu!N8,"")))</f>
        <v/>
      </c>
      <c r="F11" s="77" t="str">
        <f>IF(LEFT(Nhaplieu!M8,3)='Chi phí sxkd S03'!$R$2,Nhaplieu!$O8,IF(Nhaplieu!M8='Chi phí sxkd S03'!$R$2,Nhaplieu!$O8,""))</f>
        <v/>
      </c>
      <c r="G11" s="77">
        <f>IF($D11=G$10,$F11,0)</f>
        <v>0</v>
      </c>
      <c r="H11" s="77">
        <f t="shared" ref="H11:N17" si="0">IF($D11=H$10,$F11,0)</f>
        <v>0</v>
      </c>
      <c r="I11" s="77">
        <f t="shared" si="0"/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  <c r="M11" s="77">
        <f t="shared" si="0"/>
        <v>0</v>
      </c>
      <c r="N11" s="77">
        <f>IF($D11=N$10,$F11,0)</f>
        <v>0</v>
      </c>
      <c r="O11" s="462"/>
    </row>
    <row r="12" spans="1:18" s="10" customFormat="1" ht="16.8">
      <c r="A12" s="76" t="str">
        <f>IF(OR(LEFT(Nhaplieu!$M9,3)='Chi phí sxkd S03'!$R$2,LEFT(Nhaplieu!$N9,3)='Chi phí sxkd S03'!$R$2),Nhaplieu!F9,IF(OR(Nhaplieu!$M9='Chi phí sxkd S03'!$R$2,Nhaplieu!$N9='Chi phí sxkd S03'!$R$2),Nhaplieu!F9,""))</f>
        <v/>
      </c>
      <c r="B12" s="77" t="str">
        <f>IF(OR(LEFT(Nhaplieu!$M9,3)='Chi phí sxkd S03'!$R$2,LEFT(Nhaplieu!$N9,3)='Chi phí sxkd S03'!$R$2),Nhaplieu!E9,IF(OR(Nhaplieu!$M9='Chi phí sxkd S03'!$R$2,Nhaplieu!$N9='Chi phí sxkd S03'!$R$2),Nhaplieu!E9,""))</f>
        <v/>
      </c>
      <c r="C12" s="571" t="str">
        <f>IF(OR(LEFT(Nhaplieu!$M9,3)='Chi phí sxkd S03'!$R$2,LEFT(Nhaplieu!$N9,3)='Chi phí sxkd S03'!$R$2),Nhaplieu!L9,IF(OR(Nhaplieu!$M9='Chi phí sxkd S03'!$R$2,Nhaplieu!$N9='Chi phí sxkd S03'!$R$2),Nhaplieu!L9,""))</f>
        <v/>
      </c>
      <c r="D12" s="78" t="str">
        <f>IF(LEFT(Nhaplieu!$M9,3)='Chi phí sxkd S03'!$R$2,Nhaplieu!M9,IF(Nhaplieu!$M9='Chi phí sxkd S03'!$R$2,Nhaplieu!N9,IF(Nhaplieu!$N9='Chi phí sxkd S03'!$R$2,Nhaplieu!M9,"")))</f>
        <v/>
      </c>
      <c r="E12" s="78" t="str">
        <f>IF(LEFT(Nhaplieu!$M9,3)='Chi phí sxkd S03'!$R$2,Nhaplieu!N9,IF(Nhaplieu!$M9='Chi phí sxkd S03'!$R$2,Nhaplieu!O9,IF(Nhaplieu!$N9='Chi phí sxkd S03'!$R$2,Nhaplieu!N9,"")))</f>
        <v/>
      </c>
      <c r="F12" s="77" t="str">
        <f>IF(LEFT(Nhaplieu!M9,3)='Chi phí sxkd S03'!$R$2,Nhaplieu!$O9,IF(Nhaplieu!M9='Chi phí sxkd S03'!$R$2,Nhaplieu!$O9,""))</f>
        <v/>
      </c>
      <c r="G12" s="77">
        <f t="shared" ref="G12:N75" si="1">IF($D12=G$10,$F12,0)</f>
        <v>0</v>
      </c>
      <c r="H12" s="77">
        <f t="shared" si="0"/>
        <v>0</v>
      </c>
      <c r="I12" s="77">
        <f t="shared" si="0"/>
        <v>0</v>
      </c>
      <c r="J12" s="77">
        <f t="shared" si="0"/>
        <v>0</v>
      </c>
      <c r="K12" s="77">
        <f t="shared" si="0"/>
        <v>0</v>
      </c>
      <c r="L12" s="77">
        <f t="shared" si="0"/>
        <v>0</v>
      </c>
      <c r="M12" s="77">
        <f t="shared" si="0"/>
        <v>0</v>
      </c>
      <c r="N12" s="77">
        <f t="shared" si="0"/>
        <v>0</v>
      </c>
      <c r="O12" s="462"/>
    </row>
    <row r="13" spans="1:18" s="10" customFormat="1" ht="16.8">
      <c r="A13" s="76" t="str">
        <f>IF(OR(LEFT(Nhaplieu!$M10,3)='Chi phí sxkd S03'!$R$2,LEFT(Nhaplieu!$N10,3)='Chi phí sxkd S03'!$R$2),Nhaplieu!F10,IF(OR(Nhaplieu!$M10='Chi phí sxkd S03'!$R$2,Nhaplieu!$N10='Chi phí sxkd S03'!$R$2),Nhaplieu!F10,""))</f>
        <v/>
      </c>
      <c r="B13" s="77" t="str">
        <f>IF(OR(LEFT(Nhaplieu!$M10,3)='Chi phí sxkd S03'!$R$2,LEFT(Nhaplieu!$N10,3)='Chi phí sxkd S03'!$R$2),Nhaplieu!E10,IF(OR(Nhaplieu!$M10='Chi phí sxkd S03'!$R$2,Nhaplieu!$N10='Chi phí sxkd S03'!$R$2),Nhaplieu!E10,""))</f>
        <v/>
      </c>
      <c r="C13" s="571" t="str">
        <f>IF(OR(LEFT(Nhaplieu!$M10,3)='Chi phí sxkd S03'!$R$2,LEFT(Nhaplieu!$N10,3)='Chi phí sxkd S03'!$R$2),Nhaplieu!L10,IF(OR(Nhaplieu!$M10='Chi phí sxkd S03'!$R$2,Nhaplieu!$N10='Chi phí sxkd S03'!$R$2),Nhaplieu!L10,""))</f>
        <v/>
      </c>
      <c r="D13" s="78" t="str">
        <f>IF(LEFT(Nhaplieu!$M10,3)='Chi phí sxkd S03'!$R$2,Nhaplieu!M10,IF(Nhaplieu!$M10='Chi phí sxkd S03'!$R$2,Nhaplieu!N10,IF(Nhaplieu!$N10='Chi phí sxkd S03'!$R$2,Nhaplieu!M10,"")))</f>
        <v/>
      </c>
      <c r="E13" s="78" t="str">
        <f>IF(LEFT(Nhaplieu!$M10,3)='Chi phí sxkd S03'!$R$2,Nhaplieu!N10,IF(Nhaplieu!$M10='Chi phí sxkd S03'!$R$2,Nhaplieu!O10,IF(Nhaplieu!$N10='Chi phí sxkd S03'!$R$2,Nhaplieu!N10,"")))</f>
        <v/>
      </c>
      <c r="F13" s="77" t="str">
        <f>IF(LEFT(Nhaplieu!M10,3)='Chi phí sxkd S03'!$R$2,Nhaplieu!$O10,IF(Nhaplieu!M10='Chi phí sxkd S03'!$R$2,Nhaplieu!$O10,""))</f>
        <v/>
      </c>
      <c r="G13" s="77">
        <f t="shared" si="1"/>
        <v>0</v>
      </c>
      <c r="H13" s="77">
        <f t="shared" si="0"/>
        <v>0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  <c r="M13" s="77">
        <f t="shared" si="0"/>
        <v>0</v>
      </c>
      <c r="N13" s="77">
        <f t="shared" si="0"/>
        <v>0</v>
      </c>
      <c r="O13" s="462"/>
    </row>
    <row r="14" spans="1:18" s="10" customFormat="1" ht="16.8">
      <c r="A14" s="76" t="str">
        <f>IF(OR(LEFT(Nhaplieu!$M11,3)='Chi phí sxkd S03'!$R$2,LEFT(Nhaplieu!$N11,3)='Chi phí sxkd S03'!$R$2),Nhaplieu!F11,IF(OR(Nhaplieu!$M11='Chi phí sxkd S03'!$R$2,Nhaplieu!$N11='Chi phí sxkd S03'!$R$2),Nhaplieu!F11,""))</f>
        <v/>
      </c>
      <c r="B14" s="77" t="str">
        <f>IF(OR(LEFT(Nhaplieu!$M11,3)='Chi phí sxkd S03'!$R$2,LEFT(Nhaplieu!$N11,3)='Chi phí sxkd S03'!$R$2),Nhaplieu!E11,IF(OR(Nhaplieu!$M11='Chi phí sxkd S03'!$R$2,Nhaplieu!$N11='Chi phí sxkd S03'!$R$2),Nhaplieu!E11,""))</f>
        <v/>
      </c>
      <c r="C14" s="571" t="str">
        <f>IF(OR(LEFT(Nhaplieu!$M11,3)='Chi phí sxkd S03'!$R$2,LEFT(Nhaplieu!$N11,3)='Chi phí sxkd S03'!$R$2),Nhaplieu!L11,IF(OR(Nhaplieu!$M11='Chi phí sxkd S03'!$R$2,Nhaplieu!$N11='Chi phí sxkd S03'!$R$2),Nhaplieu!L11,""))</f>
        <v/>
      </c>
      <c r="D14" s="78" t="str">
        <f>IF(LEFT(Nhaplieu!$M11,3)='Chi phí sxkd S03'!$R$2,Nhaplieu!M11,IF(Nhaplieu!$M11='Chi phí sxkd S03'!$R$2,Nhaplieu!N11,IF(Nhaplieu!$N11='Chi phí sxkd S03'!$R$2,Nhaplieu!M11,"")))</f>
        <v/>
      </c>
      <c r="E14" s="78" t="str">
        <f>IF(LEFT(Nhaplieu!$M11,3)='Chi phí sxkd S03'!$R$2,Nhaplieu!N11,IF(Nhaplieu!$M11='Chi phí sxkd S03'!$R$2,Nhaplieu!O11,IF(Nhaplieu!$N11='Chi phí sxkd S03'!$R$2,Nhaplieu!N11,"")))</f>
        <v/>
      </c>
      <c r="F14" s="77" t="str">
        <f>IF(LEFT(Nhaplieu!M11,3)='Chi phí sxkd S03'!$R$2,Nhaplieu!$O11,IF(Nhaplieu!M11='Chi phí sxkd S03'!$R$2,Nhaplieu!$O11,""))</f>
        <v/>
      </c>
      <c r="G14" s="77">
        <f t="shared" si="1"/>
        <v>0</v>
      </c>
      <c r="H14" s="77">
        <f t="shared" si="0"/>
        <v>0</v>
      </c>
      <c r="I14" s="77">
        <f t="shared" si="0"/>
        <v>0</v>
      </c>
      <c r="J14" s="77">
        <f t="shared" si="0"/>
        <v>0</v>
      </c>
      <c r="K14" s="77">
        <f t="shared" si="0"/>
        <v>0</v>
      </c>
      <c r="L14" s="77">
        <f t="shared" si="0"/>
        <v>0</v>
      </c>
      <c r="M14" s="77">
        <f t="shared" si="0"/>
        <v>0</v>
      </c>
      <c r="N14" s="77">
        <f t="shared" si="0"/>
        <v>0</v>
      </c>
      <c r="O14" s="462"/>
    </row>
    <row r="15" spans="1:18" s="10" customFormat="1" ht="16.8">
      <c r="A15" s="76" t="str">
        <f>IF(OR(LEFT(Nhaplieu!$M12,3)='Chi phí sxkd S03'!$R$2,LEFT(Nhaplieu!$N12,3)='Chi phí sxkd S03'!$R$2),Nhaplieu!F12,IF(OR(Nhaplieu!$M12='Chi phí sxkd S03'!$R$2,Nhaplieu!$N12='Chi phí sxkd S03'!$R$2),Nhaplieu!F12,""))</f>
        <v/>
      </c>
      <c r="B15" s="77" t="str">
        <f>IF(OR(LEFT(Nhaplieu!$M12,3)='Chi phí sxkd S03'!$R$2,LEFT(Nhaplieu!$N12,3)='Chi phí sxkd S03'!$R$2),Nhaplieu!E12,IF(OR(Nhaplieu!$M12='Chi phí sxkd S03'!$R$2,Nhaplieu!$N12='Chi phí sxkd S03'!$R$2),Nhaplieu!E12,""))</f>
        <v/>
      </c>
      <c r="C15" s="571" t="str">
        <f>IF(OR(LEFT(Nhaplieu!$M12,3)='Chi phí sxkd S03'!$R$2,LEFT(Nhaplieu!$N12,3)='Chi phí sxkd S03'!$R$2),Nhaplieu!L12,IF(OR(Nhaplieu!$M12='Chi phí sxkd S03'!$R$2,Nhaplieu!$N12='Chi phí sxkd S03'!$R$2),Nhaplieu!L12,""))</f>
        <v/>
      </c>
      <c r="D15" s="78" t="str">
        <f>IF(LEFT(Nhaplieu!$M12,3)='Chi phí sxkd S03'!$R$2,Nhaplieu!M12,IF(Nhaplieu!$M12='Chi phí sxkd S03'!$R$2,Nhaplieu!N12,IF(Nhaplieu!$N12='Chi phí sxkd S03'!$R$2,Nhaplieu!M12,"")))</f>
        <v/>
      </c>
      <c r="E15" s="78" t="str">
        <f>IF(LEFT(Nhaplieu!$M12,3)='Chi phí sxkd S03'!$R$2,Nhaplieu!N12,IF(Nhaplieu!$M12='Chi phí sxkd S03'!$R$2,Nhaplieu!O12,IF(Nhaplieu!$N12='Chi phí sxkd S03'!$R$2,Nhaplieu!N12,"")))</f>
        <v/>
      </c>
      <c r="F15" s="77" t="str">
        <f>IF(LEFT(Nhaplieu!M12,3)='Chi phí sxkd S03'!$R$2,Nhaplieu!$O12,IF(Nhaplieu!M12='Chi phí sxkd S03'!$R$2,Nhaplieu!$O12,""))</f>
        <v/>
      </c>
      <c r="G15" s="77">
        <f t="shared" si="1"/>
        <v>0</v>
      </c>
      <c r="H15" s="77">
        <f t="shared" si="0"/>
        <v>0</v>
      </c>
      <c r="I15" s="77">
        <f t="shared" si="0"/>
        <v>0</v>
      </c>
      <c r="J15" s="77">
        <f t="shared" si="0"/>
        <v>0</v>
      </c>
      <c r="K15" s="77">
        <f t="shared" si="0"/>
        <v>0</v>
      </c>
      <c r="L15" s="77">
        <f t="shared" si="0"/>
        <v>0</v>
      </c>
      <c r="M15" s="77">
        <f t="shared" si="0"/>
        <v>0</v>
      </c>
      <c r="N15" s="77">
        <f t="shared" si="0"/>
        <v>0</v>
      </c>
      <c r="O15" s="462"/>
    </row>
    <row r="16" spans="1:18" s="10" customFormat="1" ht="16.8">
      <c r="A16" s="76" t="str">
        <f>IF(OR(LEFT(Nhaplieu!$M13,3)='Chi phí sxkd S03'!$R$2,LEFT(Nhaplieu!$N13,3)='Chi phí sxkd S03'!$R$2),Nhaplieu!F13,IF(OR(Nhaplieu!$M13='Chi phí sxkd S03'!$R$2,Nhaplieu!$N13='Chi phí sxkd S03'!$R$2),Nhaplieu!F13,""))</f>
        <v/>
      </c>
      <c r="B16" s="77" t="str">
        <f>IF(OR(LEFT(Nhaplieu!$M13,3)='Chi phí sxkd S03'!$R$2,LEFT(Nhaplieu!$N13,3)='Chi phí sxkd S03'!$R$2),Nhaplieu!E13,IF(OR(Nhaplieu!$M13='Chi phí sxkd S03'!$R$2,Nhaplieu!$N13='Chi phí sxkd S03'!$R$2),Nhaplieu!E13,""))</f>
        <v/>
      </c>
      <c r="C16" s="571" t="str">
        <f>IF(OR(LEFT(Nhaplieu!$M13,3)='Chi phí sxkd S03'!$R$2,LEFT(Nhaplieu!$N13,3)='Chi phí sxkd S03'!$R$2),Nhaplieu!L13,IF(OR(Nhaplieu!$M13='Chi phí sxkd S03'!$R$2,Nhaplieu!$N13='Chi phí sxkd S03'!$R$2),Nhaplieu!L13,""))</f>
        <v/>
      </c>
      <c r="D16" s="78" t="str">
        <f>IF(LEFT(Nhaplieu!$M13,3)='Chi phí sxkd S03'!$R$2,Nhaplieu!M13,IF(Nhaplieu!$M13='Chi phí sxkd S03'!$R$2,Nhaplieu!N13,IF(Nhaplieu!$N13='Chi phí sxkd S03'!$R$2,Nhaplieu!M13,"")))</f>
        <v/>
      </c>
      <c r="E16" s="78" t="str">
        <f>IF(LEFT(Nhaplieu!$M13,3)='Chi phí sxkd S03'!$R$2,Nhaplieu!N13,IF(Nhaplieu!$M13='Chi phí sxkd S03'!$R$2,Nhaplieu!O13,IF(Nhaplieu!$N13='Chi phí sxkd S03'!$R$2,Nhaplieu!N13,"")))</f>
        <v/>
      </c>
      <c r="F16" s="77" t="str">
        <f>IF(LEFT(Nhaplieu!M13,3)='Chi phí sxkd S03'!$R$2,Nhaplieu!$O13,IF(Nhaplieu!M13='Chi phí sxkd S03'!$R$2,Nhaplieu!$O13,""))</f>
        <v/>
      </c>
      <c r="G16" s="77">
        <f t="shared" si="1"/>
        <v>0</v>
      </c>
      <c r="H16" s="77">
        <f t="shared" si="0"/>
        <v>0</v>
      </c>
      <c r="I16" s="77">
        <f t="shared" si="0"/>
        <v>0</v>
      </c>
      <c r="J16" s="77">
        <f t="shared" si="0"/>
        <v>0</v>
      </c>
      <c r="K16" s="77">
        <f t="shared" si="0"/>
        <v>0</v>
      </c>
      <c r="L16" s="77">
        <f t="shared" si="0"/>
        <v>0</v>
      </c>
      <c r="M16" s="77">
        <f t="shared" si="0"/>
        <v>0</v>
      </c>
      <c r="N16" s="77">
        <f t="shared" si="0"/>
        <v>0</v>
      </c>
      <c r="O16" s="462"/>
    </row>
    <row r="17" spans="1:15" s="10" customFormat="1" ht="16.8">
      <c r="A17" s="76" t="str">
        <f>IF(OR(LEFT(Nhaplieu!$M14,3)='Chi phí sxkd S03'!$R$2,LEFT(Nhaplieu!$N14,3)='Chi phí sxkd S03'!$R$2),Nhaplieu!F14,IF(OR(Nhaplieu!$M14='Chi phí sxkd S03'!$R$2,Nhaplieu!$N14='Chi phí sxkd S03'!$R$2),Nhaplieu!F14,""))</f>
        <v/>
      </c>
      <c r="B17" s="77" t="str">
        <f>IF(OR(LEFT(Nhaplieu!$M14,3)='Chi phí sxkd S03'!$R$2,LEFT(Nhaplieu!$N14,3)='Chi phí sxkd S03'!$R$2),Nhaplieu!E14,IF(OR(Nhaplieu!$M14='Chi phí sxkd S03'!$R$2,Nhaplieu!$N14='Chi phí sxkd S03'!$R$2),Nhaplieu!E14,""))</f>
        <v/>
      </c>
      <c r="C17" s="571" t="str">
        <f>IF(OR(LEFT(Nhaplieu!$M14,3)='Chi phí sxkd S03'!$R$2,LEFT(Nhaplieu!$N14,3)='Chi phí sxkd S03'!$R$2),Nhaplieu!L14,IF(OR(Nhaplieu!$M14='Chi phí sxkd S03'!$R$2,Nhaplieu!$N14='Chi phí sxkd S03'!$R$2),Nhaplieu!L14,""))</f>
        <v/>
      </c>
      <c r="D17" s="78" t="str">
        <f>IF(LEFT(Nhaplieu!$M14,3)='Chi phí sxkd S03'!$R$2,Nhaplieu!M14,IF(Nhaplieu!$M14='Chi phí sxkd S03'!$R$2,Nhaplieu!N14,IF(Nhaplieu!$N14='Chi phí sxkd S03'!$R$2,Nhaplieu!M14,"")))</f>
        <v/>
      </c>
      <c r="E17" s="78" t="str">
        <f>IF(LEFT(Nhaplieu!$M14,3)='Chi phí sxkd S03'!$R$2,Nhaplieu!N14,IF(Nhaplieu!$M14='Chi phí sxkd S03'!$R$2,Nhaplieu!O14,IF(Nhaplieu!$N14='Chi phí sxkd S03'!$R$2,Nhaplieu!N14,"")))</f>
        <v/>
      </c>
      <c r="F17" s="77" t="str">
        <f>IF(LEFT(Nhaplieu!M14,3)='Chi phí sxkd S03'!$R$2,Nhaplieu!$O14,IF(Nhaplieu!M14='Chi phí sxkd S03'!$R$2,Nhaplieu!$O14,""))</f>
        <v/>
      </c>
      <c r="G17" s="77">
        <f t="shared" si="1"/>
        <v>0</v>
      </c>
      <c r="H17" s="77">
        <f t="shared" si="0"/>
        <v>0</v>
      </c>
      <c r="I17" s="77">
        <f t="shared" si="0"/>
        <v>0</v>
      </c>
      <c r="J17" s="77">
        <f t="shared" si="0"/>
        <v>0</v>
      </c>
      <c r="K17" s="77">
        <f t="shared" si="0"/>
        <v>0</v>
      </c>
      <c r="L17" s="77">
        <f t="shared" ref="H17:N53" si="2">IF($D17=L$10,$F17,0)</f>
        <v>0</v>
      </c>
      <c r="M17" s="77">
        <f t="shared" si="2"/>
        <v>0</v>
      </c>
      <c r="N17" s="77">
        <f t="shared" si="2"/>
        <v>0</v>
      </c>
      <c r="O17" s="462"/>
    </row>
    <row r="18" spans="1:15" s="10" customFormat="1" ht="16.8">
      <c r="A18" s="76" t="str">
        <f>IF(OR(LEFT(Nhaplieu!$M15,3)='Chi phí sxkd S03'!$R$2,LEFT(Nhaplieu!$N15,3)='Chi phí sxkd S03'!$R$2),Nhaplieu!F15,IF(OR(Nhaplieu!$M15='Chi phí sxkd S03'!$R$2,Nhaplieu!$N15='Chi phí sxkd S03'!$R$2),Nhaplieu!F15,""))</f>
        <v/>
      </c>
      <c r="B18" s="77" t="str">
        <f>IF(OR(LEFT(Nhaplieu!$M15,3)='Chi phí sxkd S03'!$R$2,LEFT(Nhaplieu!$N15,3)='Chi phí sxkd S03'!$R$2),Nhaplieu!E15,IF(OR(Nhaplieu!$M15='Chi phí sxkd S03'!$R$2,Nhaplieu!$N15='Chi phí sxkd S03'!$R$2),Nhaplieu!E15,""))</f>
        <v/>
      </c>
      <c r="C18" s="571" t="str">
        <f>IF(OR(LEFT(Nhaplieu!$M15,3)='Chi phí sxkd S03'!$R$2,LEFT(Nhaplieu!$N15,3)='Chi phí sxkd S03'!$R$2),Nhaplieu!L15,IF(OR(Nhaplieu!$M15='Chi phí sxkd S03'!$R$2,Nhaplieu!$N15='Chi phí sxkd S03'!$R$2),Nhaplieu!L15,""))</f>
        <v/>
      </c>
      <c r="D18" s="78" t="str">
        <f>IF(LEFT(Nhaplieu!$M15,3)='Chi phí sxkd S03'!$R$2,Nhaplieu!M15,IF(Nhaplieu!$M15='Chi phí sxkd S03'!$R$2,Nhaplieu!N15,IF(Nhaplieu!$N15='Chi phí sxkd S03'!$R$2,Nhaplieu!M15,"")))</f>
        <v/>
      </c>
      <c r="E18" s="78" t="str">
        <f>IF(LEFT(Nhaplieu!$M15,3)='Chi phí sxkd S03'!$R$2,Nhaplieu!N15,IF(Nhaplieu!$M15='Chi phí sxkd S03'!$R$2,Nhaplieu!O15,IF(Nhaplieu!$N15='Chi phí sxkd S03'!$R$2,Nhaplieu!N15,"")))</f>
        <v/>
      </c>
      <c r="F18" s="77" t="str">
        <f>IF(LEFT(Nhaplieu!M15,3)='Chi phí sxkd S03'!$R$2,Nhaplieu!$O15,IF(Nhaplieu!M15='Chi phí sxkd S03'!$R$2,Nhaplieu!$O15,""))</f>
        <v/>
      </c>
      <c r="G18" s="77">
        <f t="shared" si="1"/>
        <v>0</v>
      </c>
      <c r="H18" s="77">
        <f t="shared" si="2"/>
        <v>0</v>
      </c>
      <c r="I18" s="77">
        <f t="shared" si="2"/>
        <v>0</v>
      </c>
      <c r="J18" s="77">
        <f t="shared" si="2"/>
        <v>0</v>
      </c>
      <c r="K18" s="77">
        <f t="shared" si="2"/>
        <v>0</v>
      </c>
      <c r="L18" s="77">
        <f t="shared" si="2"/>
        <v>0</v>
      </c>
      <c r="M18" s="77">
        <f t="shared" si="2"/>
        <v>0</v>
      </c>
      <c r="N18" s="77">
        <f t="shared" si="2"/>
        <v>0</v>
      </c>
      <c r="O18" s="462"/>
    </row>
    <row r="19" spans="1:15" s="10" customFormat="1" ht="16.8">
      <c r="A19" s="76" t="str">
        <f>IF(OR(LEFT(Nhaplieu!$M16,3)='Chi phí sxkd S03'!$R$2,LEFT(Nhaplieu!$N16,3)='Chi phí sxkd S03'!$R$2),Nhaplieu!F16,IF(OR(Nhaplieu!$M16='Chi phí sxkd S03'!$R$2,Nhaplieu!$N16='Chi phí sxkd S03'!$R$2),Nhaplieu!F16,""))</f>
        <v/>
      </c>
      <c r="B19" s="77" t="str">
        <f>IF(OR(LEFT(Nhaplieu!$M16,3)='Chi phí sxkd S03'!$R$2,LEFT(Nhaplieu!$N16,3)='Chi phí sxkd S03'!$R$2),Nhaplieu!E16,IF(OR(Nhaplieu!$M16='Chi phí sxkd S03'!$R$2,Nhaplieu!$N16='Chi phí sxkd S03'!$R$2),Nhaplieu!E16,""))</f>
        <v/>
      </c>
      <c r="C19" s="571" t="str">
        <f>IF(OR(LEFT(Nhaplieu!$M16,3)='Chi phí sxkd S03'!$R$2,LEFT(Nhaplieu!$N16,3)='Chi phí sxkd S03'!$R$2),Nhaplieu!L16,IF(OR(Nhaplieu!$M16='Chi phí sxkd S03'!$R$2,Nhaplieu!$N16='Chi phí sxkd S03'!$R$2),Nhaplieu!L16,""))</f>
        <v/>
      </c>
      <c r="D19" s="78" t="str">
        <f>IF(LEFT(Nhaplieu!$M16,3)='Chi phí sxkd S03'!$R$2,Nhaplieu!M16,IF(Nhaplieu!$M16='Chi phí sxkd S03'!$R$2,Nhaplieu!N16,IF(Nhaplieu!$N16='Chi phí sxkd S03'!$R$2,Nhaplieu!M16,"")))</f>
        <v/>
      </c>
      <c r="E19" s="78" t="str">
        <f>IF(LEFT(Nhaplieu!$M16,3)='Chi phí sxkd S03'!$R$2,Nhaplieu!N16,IF(Nhaplieu!$M16='Chi phí sxkd S03'!$R$2,Nhaplieu!O16,IF(Nhaplieu!$N16='Chi phí sxkd S03'!$R$2,Nhaplieu!N16,"")))</f>
        <v/>
      </c>
      <c r="F19" s="77" t="str">
        <f>IF(LEFT(Nhaplieu!M16,3)='Chi phí sxkd S03'!$R$2,Nhaplieu!$O16,IF(Nhaplieu!M16='Chi phí sxkd S03'!$R$2,Nhaplieu!$O16,""))</f>
        <v/>
      </c>
      <c r="G19" s="77">
        <f t="shared" si="1"/>
        <v>0</v>
      </c>
      <c r="H19" s="77">
        <f t="shared" si="2"/>
        <v>0</v>
      </c>
      <c r="I19" s="77">
        <f t="shared" si="2"/>
        <v>0</v>
      </c>
      <c r="J19" s="77">
        <f t="shared" si="2"/>
        <v>0</v>
      </c>
      <c r="K19" s="77">
        <f t="shared" si="2"/>
        <v>0</v>
      </c>
      <c r="L19" s="77">
        <f t="shared" si="2"/>
        <v>0</v>
      </c>
      <c r="M19" s="77">
        <f t="shared" si="2"/>
        <v>0</v>
      </c>
      <c r="N19" s="77">
        <f t="shared" si="2"/>
        <v>0</v>
      </c>
      <c r="O19" s="462"/>
    </row>
    <row r="20" spans="1:15" s="10" customFormat="1" ht="16.8">
      <c r="A20" s="76" t="str">
        <f>IF(OR(LEFT(Nhaplieu!$M17,3)='Chi phí sxkd S03'!$R$2,LEFT(Nhaplieu!$N17,3)='Chi phí sxkd S03'!$R$2),Nhaplieu!F17,IF(OR(Nhaplieu!$M17='Chi phí sxkd S03'!$R$2,Nhaplieu!$N17='Chi phí sxkd S03'!$R$2),Nhaplieu!F17,""))</f>
        <v/>
      </c>
      <c r="B20" s="77" t="str">
        <f>IF(OR(LEFT(Nhaplieu!$M17,3)='Chi phí sxkd S03'!$R$2,LEFT(Nhaplieu!$N17,3)='Chi phí sxkd S03'!$R$2),Nhaplieu!E17,IF(OR(Nhaplieu!$M17='Chi phí sxkd S03'!$R$2,Nhaplieu!$N17='Chi phí sxkd S03'!$R$2),Nhaplieu!E17,""))</f>
        <v/>
      </c>
      <c r="C20" s="571" t="str">
        <f>IF(OR(LEFT(Nhaplieu!$M17,3)='Chi phí sxkd S03'!$R$2,LEFT(Nhaplieu!$N17,3)='Chi phí sxkd S03'!$R$2),Nhaplieu!L17,IF(OR(Nhaplieu!$M17='Chi phí sxkd S03'!$R$2,Nhaplieu!$N17='Chi phí sxkd S03'!$R$2),Nhaplieu!L17,""))</f>
        <v/>
      </c>
      <c r="D20" s="78" t="str">
        <f>IF(LEFT(Nhaplieu!$M17,3)='Chi phí sxkd S03'!$R$2,Nhaplieu!M17,IF(Nhaplieu!$M17='Chi phí sxkd S03'!$R$2,Nhaplieu!N17,IF(Nhaplieu!$N17='Chi phí sxkd S03'!$R$2,Nhaplieu!M17,"")))</f>
        <v/>
      </c>
      <c r="E20" s="78" t="str">
        <f>IF(LEFT(Nhaplieu!$M17,3)='Chi phí sxkd S03'!$R$2,Nhaplieu!N17,IF(Nhaplieu!$M17='Chi phí sxkd S03'!$R$2,Nhaplieu!O17,IF(Nhaplieu!$N17='Chi phí sxkd S03'!$R$2,Nhaplieu!N17,"")))</f>
        <v/>
      </c>
      <c r="F20" s="77" t="str">
        <f>IF(LEFT(Nhaplieu!M17,3)='Chi phí sxkd S03'!$R$2,Nhaplieu!$O17,IF(Nhaplieu!M17='Chi phí sxkd S03'!$R$2,Nhaplieu!$O17,""))</f>
        <v/>
      </c>
      <c r="G20" s="77">
        <f t="shared" si="1"/>
        <v>0</v>
      </c>
      <c r="H20" s="77">
        <f t="shared" si="2"/>
        <v>0</v>
      </c>
      <c r="I20" s="77">
        <f t="shared" si="2"/>
        <v>0</v>
      </c>
      <c r="J20" s="77">
        <f t="shared" si="2"/>
        <v>0</v>
      </c>
      <c r="K20" s="77">
        <f t="shared" si="2"/>
        <v>0</v>
      </c>
      <c r="L20" s="77">
        <f t="shared" si="2"/>
        <v>0</v>
      </c>
      <c r="M20" s="77">
        <f t="shared" si="2"/>
        <v>0</v>
      </c>
      <c r="N20" s="77">
        <f t="shared" si="2"/>
        <v>0</v>
      </c>
      <c r="O20" s="462"/>
    </row>
    <row r="21" spans="1:15" s="10" customFormat="1" ht="16.8">
      <c r="A21" s="76" t="str">
        <f>IF(OR(LEFT(Nhaplieu!$M18,3)='Chi phí sxkd S03'!$R$2,LEFT(Nhaplieu!$N18,3)='Chi phí sxkd S03'!$R$2),Nhaplieu!F18,IF(OR(Nhaplieu!$M18='Chi phí sxkd S03'!$R$2,Nhaplieu!$N18='Chi phí sxkd S03'!$R$2),Nhaplieu!F18,""))</f>
        <v/>
      </c>
      <c r="B21" s="77" t="str">
        <f>IF(OR(LEFT(Nhaplieu!$M18,3)='Chi phí sxkd S03'!$R$2,LEFT(Nhaplieu!$N18,3)='Chi phí sxkd S03'!$R$2),Nhaplieu!E18,IF(OR(Nhaplieu!$M18='Chi phí sxkd S03'!$R$2,Nhaplieu!$N18='Chi phí sxkd S03'!$R$2),Nhaplieu!E18,""))</f>
        <v/>
      </c>
      <c r="C21" s="571" t="str">
        <f>IF(OR(LEFT(Nhaplieu!$M18,3)='Chi phí sxkd S03'!$R$2,LEFT(Nhaplieu!$N18,3)='Chi phí sxkd S03'!$R$2),Nhaplieu!L18,IF(OR(Nhaplieu!$M18='Chi phí sxkd S03'!$R$2,Nhaplieu!$N18='Chi phí sxkd S03'!$R$2),Nhaplieu!L18,""))</f>
        <v/>
      </c>
      <c r="D21" s="78" t="str">
        <f>IF(LEFT(Nhaplieu!$M18,3)='Chi phí sxkd S03'!$R$2,Nhaplieu!M18,IF(Nhaplieu!$M18='Chi phí sxkd S03'!$R$2,Nhaplieu!N18,IF(Nhaplieu!$N18='Chi phí sxkd S03'!$R$2,Nhaplieu!M18,"")))</f>
        <v/>
      </c>
      <c r="E21" s="78" t="str">
        <f>IF(LEFT(Nhaplieu!$M18,3)='Chi phí sxkd S03'!$R$2,Nhaplieu!N18,IF(Nhaplieu!$M18='Chi phí sxkd S03'!$R$2,Nhaplieu!O18,IF(Nhaplieu!$N18='Chi phí sxkd S03'!$R$2,Nhaplieu!N18,"")))</f>
        <v/>
      </c>
      <c r="F21" s="77" t="str">
        <f>IF(LEFT(Nhaplieu!M18,3)='Chi phí sxkd S03'!$R$2,Nhaplieu!$O18,IF(Nhaplieu!M18='Chi phí sxkd S03'!$R$2,Nhaplieu!$O18,""))</f>
        <v/>
      </c>
      <c r="G21" s="77">
        <f t="shared" si="1"/>
        <v>0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0</v>
      </c>
      <c r="L21" s="77">
        <f t="shared" si="2"/>
        <v>0</v>
      </c>
      <c r="M21" s="77">
        <f t="shared" si="2"/>
        <v>0</v>
      </c>
      <c r="N21" s="77">
        <f t="shared" si="2"/>
        <v>0</v>
      </c>
      <c r="O21" s="462"/>
    </row>
    <row r="22" spans="1:15" s="10" customFormat="1" ht="16.8">
      <c r="A22" s="76" t="str">
        <f>IF(OR(LEFT(Nhaplieu!$M19,3)='Chi phí sxkd S03'!$R$2,LEFT(Nhaplieu!$N19,3)='Chi phí sxkd S03'!$R$2),Nhaplieu!F19,IF(OR(Nhaplieu!$M19='Chi phí sxkd S03'!$R$2,Nhaplieu!$N19='Chi phí sxkd S03'!$R$2),Nhaplieu!F19,""))</f>
        <v/>
      </c>
      <c r="B22" s="77" t="str">
        <f>IF(OR(LEFT(Nhaplieu!$M19,3)='Chi phí sxkd S03'!$R$2,LEFT(Nhaplieu!$N19,3)='Chi phí sxkd S03'!$R$2),Nhaplieu!E19,IF(OR(Nhaplieu!$M19='Chi phí sxkd S03'!$R$2,Nhaplieu!$N19='Chi phí sxkd S03'!$R$2),Nhaplieu!E19,""))</f>
        <v/>
      </c>
      <c r="C22" s="571" t="str">
        <f>IF(OR(LEFT(Nhaplieu!$M19,3)='Chi phí sxkd S03'!$R$2,LEFT(Nhaplieu!$N19,3)='Chi phí sxkd S03'!$R$2),Nhaplieu!L19,IF(OR(Nhaplieu!$M19='Chi phí sxkd S03'!$R$2,Nhaplieu!$N19='Chi phí sxkd S03'!$R$2),Nhaplieu!L19,""))</f>
        <v/>
      </c>
      <c r="D22" s="78" t="str">
        <f>IF(LEFT(Nhaplieu!$M19,3)='Chi phí sxkd S03'!$R$2,Nhaplieu!M19,IF(Nhaplieu!$M19='Chi phí sxkd S03'!$R$2,Nhaplieu!N19,IF(Nhaplieu!$N19='Chi phí sxkd S03'!$R$2,Nhaplieu!M19,"")))</f>
        <v/>
      </c>
      <c r="E22" s="78" t="str">
        <f>IF(LEFT(Nhaplieu!$M19,3)='Chi phí sxkd S03'!$R$2,Nhaplieu!N19,IF(Nhaplieu!$M19='Chi phí sxkd S03'!$R$2,Nhaplieu!O19,IF(Nhaplieu!$N19='Chi phí sxkd S03'!$R$2,Nhaplieu!N19,"")))</f>
        <v/>
      </c>
      <c r="F22" s="77" t="str">
        <f>IF(LEFT(Nhaplieu!M19,3)='Chi phí sxkd S03'!$R$2,Nhaplieu!$O19,IF(Nhaplieu!M19='Chi phí sxkd S03'!$R$2,Nhaplieu!$O19,""))</f>
        <v/>
      </c>
      <c r="G22" s="77">
        <f t="shared" si="1"/>
        <v>0</v>
      </c>
      <c r="H22" s="77">
        <f t="shared" si="2"/>
        <v>0</v>
      </c>
      <c r="I22" s="77">
        <f t="shared" si="2"/>
        <v>0</v>
      </c>
      <c r="J22" s="77">
        <f t="shared" si="2"/>
        <v>0</v>
      </c>
      <c r="K22" s="77">
        <f t="shared" si="2"/>
        <v>0</v>
      </c>
      <c r="L22" s="77">
        <f t="shared" si="2"/>
        <v>0</v>
      </c>
      <c r="M22" s="77">
        <f t="shared" si="2"/>
        <v>0</v>
      </c>
      <c r="N22" s="77">
        <f t="shared" si="2"/>
        <v>0</v>
      </c>
      <c r="O22" s="462"/>
    </row>
    <row r="23" spans="1:15" s="10" customFormat="1" ht="16.8">
      <c r="A23" s="76" t="str">
        <f>IF(OR(LEFT(Nhaplieu!$M20,3)='Chi phí sxkd S03'!$R$2,LEFT(Nhaplieu!$N20,3)='Chi phí sxkd S03'!$R$2),Nhaplieu!F20,IF(OR(Nhaplieu!$M20='Chi phí sxkd S03'!$R$2,Nhaplieu!$N20='Chi phí sxkd S03'!$R$2),Nhaplieu!F20,""))</f>
        <v/>
      </c>
      <c r="B23" s="77" t="str">
        <f>IF(OR(LEFT(Nhaplieu!$M20,3)='Chi phí sxkd S03'!$R$2,LEFT(Nhaplieu!$N20,3)='Chi phí sxkd S03'!$R$2),Nhaplieu!E20,IF(OR(Nhaplieu!$M20='Chi phí sxkd S03'!$R$2,Nhaplieu!$N20='Chi phí sxkd S03'!$R$2),Nhaplieu!E20,""))</f>
        <v/>
      </c>
      <c r="C23" s="571" t="str">
        <f>IF(OR(LEFT(Nhaplieu!$M20,3)='Chi phí sxkd S03'!$R$2,LEFT(Nhaplieu!$N20,3)='Chi phí sxkd S03'!$R$2),Nhaplieu!L20,IF(OR(Nhaplieu!$M20='Chi phí sxkd S03'!$R$2,Nhaplieu!$N20='Chi phí sxkd S03'!$R$2),Nhaplieu!L20,""))</f>
        <v/>
      </c>
      <c r="D23" s="78" t="str">
        <f>IF(LEFT(Nhaplieu!$M20,3)='Chi phí sxkd S03'!$R$2,Nhaplieu!M20,IF(Nhaplieu!$M20='Chi phí sxkd S03'!$R$2,Nhaplieu!N20,IF(Nhaplieu!$N20='Chi phí sxkd S03'!$R$2,Nhaplieu!M20,"")))</f>
        <v/>
      </c>
      <c r="E23" s="78" t="str">
        <f>IF(LEFT(Nhaplieu!$M20,3)='Chi phí sxkd S03'!$R$2,Nhaplieu!N20,IF(Nhaplieu!$M20='Chi phí sxkd S03'!$R$2,Nhaplieu!O20,IF(Nhaplieu!$N20='Chi phí sxkd S03'!$R$2,Nhaplieu!N20,"")))</f>
        <v/>
      </c>
      <c r="F23" s="77" t="str">
        <f>IF(LEFT(Nhaplieu!M20,3)='Chi phí sxkd S03'!$R$2,Nhaplieu!$O20,IF(Nhaplieu!M20='Chi phí sxkd S03'!$R$2,Nhaplieu!$O20,""))</f>
        <v/>
      </c>
      <c r="G23" s="77">
        <f t="shared" si="1"/>
        <v>0</v>
      </c>
      <c r="H23" s="77">
        <f t="shared" si="2"/>
        <v>0</v>
      </c>
      <c r="I23" s="77">
        <f t="shared" si="2"/>
        <v>0</v>
      </c>
      <c r="J23" s="77">
        <f t="shared" si="2"/>
        <v>0</v>
      </c>
      <c r="K23" s="77">
        <f t="shared" si="2"/>
        <v>0</v>
      </c>
      <c r="L23" s="77">
        <f t="shared" si="2"/>
        <v>0</v>
      </c>
      <c r="M23" s="77">
        <f t="shared" si="2"/>
        <v>0</v>
      </c>
      <c r="N23" s="77">
        <f t="shared" si="2"/>
        <v>0</v>
      </c>
      <c r="O23" s="462"/>
    </row>
    <row r="24" spans="1:15" s="10" customFormat="1" ht="16.8">
      <c r="A24" s="76" t="str">
        <f>IF(OR(LEFT(Nhaplieu!$M21,3)='Chi phí sxkd S03'!$R$2,LEFT(Nhaplieu!$N21,3)='Chi phí sxkd S03'!$R$2),Nhaplieu!F21,IF(OR(Nhaplieu!$M21='Chi phí sxkd S03'!$R$2,Nhaplieu!$N21='Chi phí sxkd S03'!$R$2),Nhaplieu!F21,""))</f>
        <v/>
      </c>
      <c r="B24" s="77" t="str">
        <f>IF(OR(LEFT(Nhaplieu!$M21,3)='Chi phí sxkd S03'!$R$2,LEFT(Nhaplieu!$N21,3)='Chi phí sxkd S03'!$R$2),Nhaplieu!E21,IF(OR(Nhaplieu!$M21='Chi phí sxkd S03'!$R$2,Nhaplieu!$N21='Chi phí sxkd S03'!$R$2),Nhaplieu!E21,""))</f>
        <v/>
      </c>
      <c r="C24" s="571" t="str">
        <f>IF(OR(LEFT(Nhaplieu!$M21,3)='Chi phí sxkd S03'!$R$2,LEFT(Nhaplieu!$N21,3)='Chi phí sxkd S03'!$R$2),Nhaplieu!L21,IF(OR(Nhaplieu!$M21='Chi phí sxkd S03'!$R$2,Nhaplieu!$N21='Chi phí sxkd S03'!$R$2),Nhaplieu!L21,""))</f>
        <v/>
      </c>
      <c r="D24" s="78" t="str">
        <f>IF(LEFT(Nhaplieu!$M21,3)='Chi phí sxkd S03'!$R$2,Nhaplieu!M21,IF(Nhaplieu!$M21='Chi phí sxkd S03'!$R$2,Nhaplieu!N21,IF(Nhaplieu!$N21='Chi phí sxkd S03'!$R$2,Nhaplieu!M21,"")))</f>
        <v/>
      </c>
      <c r="E24" s="78" t="str">
        <f>IF(LEFT(Nhaplieu!$M21,3)='Chi phí sxkd S03'!$R$2,Nhaplieu!N21,IF(Nhaplieu!$M21='Chi phí sxkd S03'!$R$2,Nhaplieu!O21,IF(Nhaplieu!$N21='Chi phí sxkd S03'!$R$2,Nhaplieu!N21,"")))</f>
        <v/>
      </c>
      <c r="F24" s="77" t="str">
        <f>IF(LEFT(Nhaplieu!M21,3)='Chi phí sxkd S03'!$R$2,Nhaplieu!$O21,IF(Nhaplieu!M21='Chi phí sxkd S03'!$R$2,Nhaplieu!$O21,""))</f>
        <v/>
      </c>
      <c r="G24" s="77">
        <f t="shared" si="1"/>
        <v>0</v>
      </c>
      <c r="H24" s="77">
        <f t="shared" si="2"/>
        <v>0</v>
      </c>
      <c r="I24" s="77">
        <f t="shared" si="2"/>
        <v>0</v>
      </c>
      <c r="J24" s="77">
        <f t="shared" si="2"/>
        <v>0</v>
      </c>
      <c r="K24" s="77">
        <f t="shared" si="2"/>
        <v>0</v>
      </c>
      <c r="L24" s="77">
        <f t="shared" si="2"/>
        <v>0</v>
      </c>
      <c r="M24" s="77">
        <f t="shared" si="2"/>
        <v>0</v>
      </c>
      <c r="N24" s="77">
        <f t="shared" si="2"/>
        <v>0</v>
      </c>
      <c r="O24" s="462"/>
    </row>
    <row r="25" spans="1:15" s="10" customFormat="1" ht="16.8">
      <c r="A25" s="76" t="str">
        <f>IF(OR(LEFT(Nhaplieu!$M22,3)='Chi phí sxkd S03'!$R$2,LEFT(Nhaplieu!$N22,3)='Chi phí sxkd S03'!$R$2),Nhaplieu!F22,IF(OR(Nhaplieu!$M22='Chi phí sxkd S03'!$R$2,Nhaplieu!$N22='Chi phí sxkd S03'!$R$2),Nhaplieu!F22,""))</f>
        <v/>
      </c>
      <c r="B25" s="77" t="str">
        <f>IF(OR(LEFT(Nhaplieu!$M22,3)='Chi phí sxkd S03'!$R$2,LEFT(Nhaplieu!$N22,3)='Chi phí sxkd S03'!$R$2),Nhaplieu!E22,IF(OR(Nhaplieu!$M22='Chi phí sxkd S03'!$R$2,Nhaplieu!$N22='Chi phí sxkd S03'!$R$2),Nhaplieu!E22,""))</f>
        <v/>
      </c>
      <c r="C25" s="571" t="str">
        <f>IF(OR(LEFT(Nhaplieu!$M22,3)='Chi phí sxkd S03'!$R$2,LEFT(Nhaplieu!$N22,3)='Chi phí sxkd S03'!$R$2),Nhaplieu!L22,IF(OR(Nhaplieu!$M22='Chi phí sxkd S03'!$R$2,Nhaplieu!$N22='Chi phí sxkd S03'!$R$2),Nhaplieu!L22,""))</f>
        <v/>
      </c>
      <c r="D25" s="78" t="str">
        <f>IF(LEFT(Nhaplieu!$M22,3)='Chi phí sxkd S03'!$R$2,Nhaplieu!M22,IF(Nhaplieu!$M22='Chi phí sxkd S03'!$R$2,Nhaplieu!N22,IF(Nhaplieu!$N22='Chi phí sxkd S03'!$R$2,Nhaplieu!M22,"")))</f>
        <v/>
      </c>
      <c r="E25" s="78" t="str">
        <f>IF(LEFT(Nhaplieu!$M22,3)='Chi phí sxkd S03'!$R$2,Nhaplieu!N22,IF(Nhaplieu!$M22='Chi phí sxkd S03'!$R$2,Nhaplieu!O22,IF(Nhaplieu!$N22='Chi phí sxkd S03'!$R$2,Nhaplieu!N22,"")))</f>
        <v/>
      </c>
      <c r="F25" s="77" t="str">
        <f>IF(LEFT(Nhaplieu!M22,3)='Chi phí sxkd S03'!$R$2,Nhaplieu!$O22,IF(Nhaplieu!M22='Chi phí sxkd S03'!$R$2,Nhaplieu!$O22,""))</f>
        <v/>
      </c>
      <c r="G25" s="77">
        <f t="shared" si="1"/>
        <v>0</v>
      </c>
      <c r="H25" s="77">
        <f t="shared" si="2"/>
        <v>0</v>
      </c>
      <c r="I25" s="77">
        <f t="shared" si="2"/>
        <v>0</v>
      </c>
      <c r="J25" s="77">
        <f t="shared" si="2"/>
        <v>0</v>
      </c>
      <c r="K25" s="77">
        <f t="shared" si="2"/>
        <v>0</v>
      </c>
      <c r="L25" s="77">
        <f t="shared" si="2"/>
        <v>0</v>
      </c>
      <c r="M25" s="77">
        <f t="shared" si="2"/>
        <v>0</v>
      </c>
      <c r="N25" s="77">
        <f t="shared" si="2"/>
        <v>0</v>
      </c>
      <c r="O25" s="462"/>
    </row>
    <row r="26" spans="1:15" s="10" customFormat="1" ht="16.8">
      <c r="A26" s="76" t="str">
        <f>IF(OR(LEFT(Nhaplieu!$M23,3)='Chi phí sxkd S03'!$R$2,LEFT(Nhaplieu!$N23,3)='Chi phí sxkd S03'!$R$2),Nhaplieu!F23,IF(OR(Nhaplieu!$M23='Chi phí sxkd S03'!$R$2,Nhaplieu!$N23='Chi phí sxkd S03'!$R$2),Nhaplieu!F23,""))</f>
        <v/>
      </c>
      <c r="B26" s="77" t="str">
        <f>IF(OR(LEFT(Nhaplieu!$M23,3)='Chi phí sxkd S03'!$R$2,LEFT(Nhaplieu!$N23,3)='Chi phí sxkd S03'!$R$2),Nhaplieu!E23,IF(OR(Nhaplieu!$M23='Chi phí sxkd S03'!$R$2,Nhaplieu!$N23='Chi phí sxkd S03'!$R$2),Nhaplieu!E23,""))</f>
        <v/>
      </c>
      <c r="C26" s="571" t="str">
        <f>IF(OR(LEFT(Nhaplieu!$M23,3)='Chi phí sxkd S03'!$R$2,LEFT(Nhaplieu!$N23,3)='Chi phí sxkd S03'!$R$2),Nhaplieu!L23,IF(OR(Nhaplieu!$M23='Chi phí sxkd S03'!$R$2,Nhaplieu!$N23='Chi phí sxkd S03'!$R$2),Nhaplieu!L23,""))</f>
        <v/>
      </c>
      <c r="D26" s="78" t="str">
        <f>IF(LEFT(Nhaplieu!$M23,3)='Chi phí sxkd S03'!$R$2,Nhaplieu!M23,IF(Nhaplieu!$M23='Chi phí sxkd S03'!$R$2,Nhaplieu!N23,IF(Nhaplieu!$N23='Chi phí sxkd S03'!$R$2,Nhaplieu!M23,"")))</f>
        <v/>
      </c>
      <c r="E26" s="78" t="str">
        <f>IF(LEFT(Nhaplieu!$M23,3)='Chi phí sxkd S03'!$R$2,Nhaplieu!N23,IF(Nhaplieu!$M23='Chi phí sxkd S03'!$R$2,Nhaplieu!O23,IF(Nhaplieu!$N23='Chi phí sxkd S03'!$R$2,Nhaplieu!N23,"")))</f>
        <v/>
      </c>
      <c r="F26" s="77" t="str">
        <f>IF(LEFT(Nhaplieu!M23,3)='Chi phí sxkd S03'!$R$2,Nhaplieu!$O23,IF(Nhaplieu!M23='Chi phí sxkd S03'!$R$2,Nhaplieu!$O23,""))</f>
        <v/>
      </c>
      <c r="G26" s="77">
        <f t="shared" si="1"/>
        <v>0</v>
      </c>
      <c r="H26" s="77">
        <f t="shared" si="2"/>
        <v>0</v>
      </c>
      <c r="I26" s="77">
        <f t="shared" si="2"/>
        <v>0</v>
      </c>
      <c r="J26" s="77">
        <f t="shared" si="2"/>
        <v>0</v>
      </c>
      <c r="K26" s="77">
        <f t="shared" si="2"/>
        <v>0</v>
      </c>
      <c r="L26" s="77">
        <f t="shared" si="2"/>
        <v>0</v>
      </c>
      <c r="M26" s="77">
        <f t="shared" si="2"/>
        <v>0</v>
      </c>
      <c r="N26" s="77">
        <f t="shared" si="2"/>
        <v>0</v>
      </c>
      <c r="O26" s="462"/>
    </row>
    <row r="27" spans="1:15" s="10" customFormat="1" ht="16.8">
      <c r="A27" s="76" t="str">
        <f>IF(OR(LEFT(Nhaplieu!$M24,3)='Chi phí sxkd S03'!$R$2,LEFT(Nhaplieu!$N24,3)='Chi phí sxkd S03'!$R$2),Nhaplieu!F24,IF(OR(Nhaplieu!$M24='Chi phí sxkd S03'!$R$2,Nhaplieu!$N24='Chi phí sxkd S03'!$R$2),Nhaplieu!F24,""))</f>
        <v/>
      </c>
      <c r="B27" s="77" t="str">
        <f>IF(OR(LEFT(Nhaplieu!$M24,3)='Chi phí sxkd S03'!$R$2,LEFT(Nhaplieu!$N24,3)='Chi phí sxkd S03'!$R$2),Nhaplieu!E24,IF(OR(Nhaplieu!$M24='Chi phí sxkd S03'!$R$2,Nhaplieu!$N24='Chi phí sxkd S03'!$R$2),Nhaplieu!E24,""))</f>
        <v/>
      </c>
      <c r="C27" s="571" t="str">
        <f>IF(OR(LEFT(Nhaplieu!$M24,3)='Chi phí sxkd S03'!$R$2,LEFT(Nhaplieu!$N24,3)='Chi phí sxkd S03'!$R$2),Nhaplieu!L24,IF(OR(Nhaplieu!$M24='Chi phí sxkd S03'!$R$2,Nhaplieu!$N24='Chi phí sxkd S03'!$R$2),Nhaplieu!L24,""))</f>
        <v/>
      </c>
      <c r="D27" s="78" t="str">
        <f>IF(LEFT(Nhaplieu!$M24,3)='Chi phí sxkd S03'!$R$2,Nhaplieu!M24,IF(Nhaplieu!$M24='Chi phí sxkd S03'!$R$2,Nhaplieu!N24,IF(Nhaplieu!$N24='Chi phí sxkd S03'!$R$2,Nhaplieu!M24,"")))</f>
        <v/>
      </c>
      <c r="E27" s="78" t="str">
        <f>IF(LEFT(Nhaplieu!$M24,3)='Chi phí sxkd S03'!$R$2,Nhaplieu!N24,IF(Nhaplieu!$M24='Chi phí sxkd S03'!$R$2,Nhaplieu!O24,IF(Nhaplieu!$N24='Chi phí sxkd S03'!$R$2,Nhaplieu!N24,"")))</f>
        <v/>
      </c>
      <c r="F27" s="77" t="str">
        <f>IF(LEFT(Nhaplieu!M24,3)='Chi phí sxkd S03'!$R$2,Nhaplieu!$O24,IF(Nhaplieu!M24='Chi phí sxkd S03'!$R$2,Nhaplieu!$O24,""))</f>
        <v/>
      </c>
      <c r="G27" s="77">
        <f t="shared" si="1"/>
        <v>0</v>
      </c>
      <c r="H27" s="77">
        <f t="shared" si="2"/>
        <v>0</v>
      </c>
      <c r="I27" s="77">
        <f t="shared" si="2"/>
        <v>0</v>
      </c>
      <c r="J27" s="77">
        <f t="shared" si="2"/>
        <v>0</v>
      </c>
      <c r="K27" s="77">
        <f t="shared" si="2"/>
        <v>0</v>
      </c>
      <c r="L27" s="77">
        <f t="shared" si="2"/>
        <v>0</v>
      </c>
      <c r="M27" s="77">
        <f t="shared" si="2"/>
        <v>0</v>
      </c>
      <c r="N27" s="77">
        <f t="shared" si="2"/>
        <v>0</v>
      </c>
      <c r="O27" s="462"/>
    </row>
    <row r="28" spans="1:15" s="10" customFormat="1" ht="16.8">
      <c r="A28" s="76" t="str">
        <f>IF(OR(LEFT(Nhaplieu!$M25,3)='Chi phí sxkd S03'!$R$2,LEFT(Nhaplieu!$N25,3)='Chi phí sxkd S03'!$R$2),Nhaplieu!F25,IF(OR(Nhaplieu!$M25='Chi phí sxkd S03'!$R$2,Nhaplieu!$N25='Chi phí sxkd S03'!$R$2),Nhaplieu!F25,""))</f>
        <v/>
      </c>
      <c r="B28" s="77" t="str">
        <f>IF(OR(LEFT(Nhaplieu!$M25,3)='Chi phí sxkd S03'!$R$2,LEFT(Nhaplieu!$N25,3)='Chi phí sxkd S03'!$R$2),Nhaplieu!E25,IF(OR(Nhaplieu!$M25='Chi phí sxkd S03'!$R$2,Nhaplieu!$N25='Chi phí sxkd S03'!$R$2),Nhaplieu!E25,""))</f>
        <v/>
      </c>
      <c r="C28" s="571" t="str">
        <f>IF(OR(LEFT(Nhaplieu!$M25,3)='Chi phí sxkd S03'!$R$2,LEFT(Nhaplieu!$N25,3)='Chi phí sxkd S03'!$R$2),Nhaplieu!L25,IF(OR(Nhaplieu!$M25='Chi phí sxkd S03'!$R$2,Nhaplieu!$N25='Chi phí sxkd S03'!$R$2),Nhaplieu!L25,""))</f>
        <v/>
      </c>
      <c r="D28" s="78" t="str">
        <f>IF(LEFT(Nhaplieu!$M25,3)='Chi phí sxkd S03'!$R$2,Nhaplieu!M25,IF(Nhaplieu!$M25='Chi phí sxkd S03'!$R$2,Nhaplieu!N25,IF(Nhaplieu!$N25='Chi phí sxkd S03'!$R$2,Nhaplieu!M25,"")))</f>
        <v/>
      </c>
      <c r="E28" s="78" t="str">
        <f>IF(LEFT(Nhaplieu!$M25,3)='Chi phí sxkd S03'!$R$2,Nhaplieu!N25,IF(Nhaplieu!$M25='Chi phí sxkd S03'!$R$2,Nhaplieu!O25,IF(Nhaplieu!$N25='Chi phí sxkd S03'!$R$2,Nhaplieu!N25,"")))</f>
        <v/>
      </c>
      <c r="F28" s="77" t="str">
        <f>IF(LEFT(Nhaplieu!M25,3)='Chi phí sxkd S03'!$R$2,Nhaplieu!$O25,IF(Nhaplieu!M25='Chi phí sxkd S03'!$R$2,Nhaplieu!$O25,""))</f>
        <v/>
      </c>
      <c r="G28" s="77">
        <f t="shared" si="1"/>
        <v>0</v>
      </c>
      <c r="H28" s="77">
        <f t="shared" si="2"/>
        <v>0</v>
      </c>
      <c r="I28" s="77">
        <f t="shared" si="2"/>
        <v>0</v>
      </c>
      <c r="J28" s="77">
        <f t="shared" si="2"/>
        <v>0</v>
      </c>
      <c r="K28" s="77">
        <f t="shared" si="2"/>
        <v>0</v>
      </c>
      <c r="L28" s="77">
        <f t="shared" si="2"/>
        <v>0</v>
      </c>
      <c r="M28" s="77">
        <f t="shared" si="2"/>
        <v>0</v>
      </c>
      <c r="N28" s="77">
        <f t="shared" si="2"/>
        <v>0</v>
      </c>
      <c r="O28" s="462"/>
    </row>
    <row r="29" spans="1:15" s="10" customFormat="1" ht="16.8">
      <c r="A29" s="76" t="str">
        <f>IF(OR(LEFT(Nhaplieu!$M26,3)='Chi phí sxkd S03'!$R$2,LEFT(Nhaplieu!$N26,3)='Chi phí sxkd S03'!$R$2),Nhaplieu!F26,IF(OR(Nhaplieu!$M26='Chi phí sxkd S03'!$R$2,Nhaplieu!$N26='Chi phí sxkd S03'!$R$2),Nhaplieu!F26,""))</f>
        <v/>
      </c>
      <c r="B29" s="77" t="str">
        <f>IF(OR(LEFT(Nhaplieu!$M26,3)='Chi phí sxkd S03'!$R$2,LEFT(Nhaplieu!$N26,3)='Chi phí sxkd S03'!$R$2),Nhaplieu!E26,IF(OR(Nhaplieu!$M26='Chi phí sxkd S03'!$R$2,Nhaplieu!$N26='Chi phí sxkd S03'!$R$2),Nhaplieu!E26,""))</f>
        <v/>
      </c>
      <c r="C29" s="571" t="str">
        <f>IF(OR(LEFT(Nhaplieu!$M26,3)='Chi phí sxkd S03'!$R$2,LEFT(Nhaplieu!$N26,3)='Chi phí sxkd S03'!$R$2),Nhaplieu!L26,IF(OR(Nhaplieu!$M26='Chi phí sxkd S03'!$R$2,Nhaplieu!$N26='Chi phí sxkd S03'!$R$2),Nhaplieu!L26,""))</f>
        <v/>
      </c>
      <c r="D29" s="78" t="str">
        <f>IF(LEFT(Nhaplieu!$M26,3)='Chi phí sxkd S03'!$R$2,Nhaplieu!M26,IF(Nhaplieu!$M26='Chi phí sxkd S03'!$R$2,Nhaplieu!N26,IF(Nhaplieu!$N26='Chi phí sxkd S03'!$R$2,Nhaplieu!M26,"")))</f>
        <v/>
      </c>
      <c r="E29" s="78" t="str">
        <f>IF(LEFT(Nhaplieu!$M26,3)='Chi phí sxkd S03'!$R$2,Nhaplieu!N26,IF(Nhaplieu!$M26='Chi phí sxkd S03'!$R$2,Nhaplieu!O26,IF(Nhaplieu!$N26='Chi phí sxkd S03'!$R$2,Nhaplieu!N26,"")))</f>
        <v/>
      </c>
      <c r="F29" s="77" t="str">
        <f>IF(LEFT(Nhaplieu!M26,3)='Chi phí sxkd S03'!$R$2,Nhaplieu!$O26,IF(Nhaplieu!M26='Chi phí sxkd S03'!$R$2,Nhaplieu!$O26,""))</f>
        <v/>
      </c>
      <c r="G29" s="77">
        <f t="shared" si="1"/>
        <v>0</v>
      </c>
      <c r="H29" s="77">
        <f t="shared" si="2"/>
        <v>0</v>
      </c>
      <c r="I29" s="77">
        <f t="shared" si="2"/>
        <v>0</v>
      </c>
      <c r="J29" s="77">
        <f t="shared" si="2"/>
        <v>0</v>
      </c>
      <c r="K29" s="77">
        <f t="shared" si="2"/>
        <v>0</v>
      </c>
      <c r="L29" s="77">
        <f t="shared" si="2"/>
        <v>0</v>
      </c>
      <c r="M29" s="77">
        <f t="shared" si="2"/>
        <v>0</v>
      </c>
      <c r="N29" s="77">
        <f t="shared" si="2"/>
        <v>0</v>
      </c>
      <c r="O29" s="462"/>
    </row>
    <row r="30" spans="1:15" s="10" customFormat="1" ht="16.8">
      <c r="A30" s="76" t="str">
        <f>IF(OR(LEFT(Nhaplieu!$M27,3)='Chi phí sxkd S03'!$R$2,LEFT(Nhaplieu!$N27,3)='Chi phí sxkd S03'!$R$2),Nhaplieu!F27,IF(OR(Nhaplieu!$M27='Chi phí sxkd S03'!$R$2,Nhaplieu!$N27='Chi phí sxkd S03'!$R$2),Nhaplieu!F27,""))</f>
        <v/>
      </c>
      <c r="B30" s="77" t="str">
        <f>IF(OR(LEFT(Nhaplieu!$M27,3)='Chi phí sxkd S03'!$R$2,LEFT(Nhaplieu!$N27,3)='Chi phí sxkd S03'!$R$2),Nhaplieu!E27,IF(OR(Nhaplieu!$M27='Chi phí sxkd S03'!$R$2,Nhaplieu!$N27='Chi phí sxkd S03'!$R$2),Nhaplieu!E27,""))</f>
        <v/>
      </c>
      <c r="C30" s="571" t="str">
        <f>IF(OR(LEFT(Nhaplieu!$M27,3)='Chi phí sxkd S03'!$R$2,LEFT(Nhaplieu!$N27,3)='Chi phí sxkd S03'!$R$2),Nhaplieu!L27,IF(OR(Nhaplieu!$M27='Chi phí sxkd S03'!$R$2,Nhaplieu!$N27='Chi phí sxkd S03'!$R$2),Nhaplieu!L27,""))</f>
        <v/>
      </c>
      <c r="D30" s="78" t="str">
        <f>IF(LEFT(Nhaplieu!$M27,3)='Chi phí sxkd S03'!$R$2,Nhaplieu!M27,IF(Nhaplieu!$M27='Chi phí sxkd S03'!$R$2,Nhaplieu!N27,IF(Nhaplieu!$N27='Chi phí sxkd S03'!$R$2,Nhaplieu!M27,"")))</f>
        <v/>
      </c>
      <c r="E30" s="78" t="str">
        <f>IF(LEFT(Nhaplieu!$M27,3)='Chi phí sxkd S03'!$R$2,Nhaplieu!N27,IF(Nhaplieu!$M27='Chi phí sxkd S03'!$R$2,Nhaplieu!O27,IF(Nhaplieu!$N27='Chi phí sxkd S03'!$R$2,Nhaplieu!N27,"")))</f>
        <v/>
      </c>
      <c r="F30" s="77" t="str">
        <f>IF(LEFT(Nhaplieu!M27,3)='Chi phí sxkd S03'!$R$2,Nhaplieu!$O27,IF(Nhaplieu!M27='Chi phí sxkd S03'!$R$2,Nhaplieu!$O27,""))</f>
        <v/>
      </c>
      <c r="G30" s="77">
        <f t="shared" si="1"/>
        <v>0</v>
      </c>
      <c r="H30" s="77">
        <f t="shared" si="2"/>
        <v>0</v>
      </c>
      <c r="I30" s="77">
        <f t="shared" si="2"/>
        <v>0</v>
      </c>
      <c r="J30" s="77">
        <f t="shared" si="2"/>
        <v>0</v>
      </c>
      <c r="K30" s="77">
        <f t="shared" si="2"/>
        <v>0</v>
      </c>
      <c r="L30" s="77">
        <f t="shared" si="2"/>
        <v>0</v>
      </c>
      <c r="M30" s="77">
        <f t="shared" si="2"/>
        <v>0</v>
      </c>
      <c r="N30" s="77">
        <f t="shared" si="2"/>
        <v>0</v>
      </c>
      <c r="O30" s="462"/>
    </row>
    <row r="31" spans="1:15" s="10" customFormat="1" ht="16.8">
      <c r="A31" s="76" t="str">
        <f>IF(OR(LEFT(Nhaplieu!$M28,3)='Chi phí sxkd S03'!$R$2,LEFT(Nhaplieu!$N28,3)='Chi phí sxkd S03'!$R$2),Nhaplieu!F28,IF(OR(Nhaplieu!$M28='Chi phí sxkd S03'!$R$2,Nhaplieu!$N28='Chi phí sxkd S03'!$R$2),Nhaplieu!F28,""))</f>
        <v/>
      </c>
      <c r="B31" s="77" t="str">
        <f>IF(OR(LEFT(Nhaplieu!$M28,3)='Chi phí sxkd S03'!$R$2,LEFT(Nhaplieu!$N28,3)='Chi phí sxkd S03'!$R$2),Nhaplieu!E28,IF(OR(Nhaplieu!$M28='Chi phí sxkd S03'!$R$2,Nhaplieu!$N28='Chi phí sxkd S03'!$R$2),Nhaplieu!E28,""))</f>
        <v/>
      </c>
      <c r="C31" s="571" t="str">
        <f>IF(OR(LEFT(Nhaplieu!$M28,3)='Chi phí sxkd S03'!$R$2,LEFT(Nhaplieu!$N28,3)='Chi phí sxkd S03'!$R$2),Nhaplieu!L28,IF(OR(Nhaplieu!$M28='Chi phí sxkd S03'!$R$2,Nhaplieu!$N28='Chi phí sxkd S03'!$R$2),Nhaplieu!L28,""))</f>
        <v/>
      </c>
      <c r="D31" s="78" t="str">
        <f>IF(LEFT(Nhaplieu!$M28,3)='Chi phí sxkd S03'!$R$2,Nhaplieu!M28,IF(Nhaplieu!$M28='Chi phí sxkd S03'!$R$2,Nhaplieu!N28,IF(Nhaplieu!$N28='Chi phí sxkd S03'!$R$2,Nhaplieu!M28,"")))</f>
        <v/>
      </c>
      <c r="E31" s="78" t="str">
        <f>IF(LEFT(Nhaplieu!$M28,3)='Chi phí sxkd S03'!$R$2,Nhaplieu!N28,IF(Nhaplieu!$M28='Chi phí sxkd S03'!$R$2,Nhaplieu!O28,IF(Nhaplieu!$N28='Chi phí sxkd S03'!$R$2,Nhaplieu!N28,"")))</f>
        <v/>
      </c>
      <c r="F31" s="77" t="str">
        <f>IF(LEFT(Nhaplieu!M28,3)='Chi phí sxkd S03'!$R$2,Nhaplieu!$O28,IF(Nhaplieu!M28='Chi phí sxkd S03'!$R$2,Nhaplieu!$O28,""))</f>
        <v/>
      </c>
      <c r="G31" s="77">
        <f t="shared" si="1"/>
        <v>0</v>
      </c>
      <c r="H31" s="77">
        <f t="shared" si="2"/>
        <v>0</v>
      </c>
      <c r="I31" s="77">
        <f t="shared" si="2"/>
        <v>0</v>
      </c>
      <c r="J31" s="77">
        <f t="shared" si="2"/>
        <v>0</v>
      </c>
      <c r="K31" s="77">
        <f t="shared" si="2"/>
        <v>0</v>
      </c>
      <c r="L31" s="77">
        <f t="shared" si="2"/>
        <v>0</v>
      </c>
      <c r="M31" s="77">
        <f t="shared" si="2"/>
        <v>0</v>
      </c>
      <c r="N31" s="77">
        <f t="shared" si="2"/>
        <v>0</v>
      </c>
      <c r="O31" s="462"/>
    </row>
    <row r="32" spans="1:15" s="10" customFormat="1" ht="16.8">
      <c r="A32" s="76" t="str">
        <f>IF(OR(LEFT(Nhaplieu!$M29,3)='Chi phí sxkd S03'!$R$2,LEFT(Nhaplieu!$N29,3)='Chi phí sxkd S03'!$R$2),Nhaplieu!F29,IF(OR(Nhaplieu!$M29='Chi phí sxkd S03'!$R$2,Nhaplieu!$N29='Chi phí sxkd S03'!$R$2),Nhaplieu!F29,""))</f>
        <v/>
      </c>
      <c r="B32" s="77" t="str">
        <f>IF(OR(LEFT(Nhaplieu!$M29,3)='Chi phí sxkd S03'!$R$2,LEFT(Nhaplieu!$N29,3)='Chi phí sxkd S03'!$R$2),Nhaplieu!E29,IF(OR(Nhaplieu!$M29='Chi phí sxkd S03'!$R$2,Nhaplieu!$N29='Chi phí sxkd S03'!$R$2),Nhaplieu!E29,""))</f>
        <v/>
      </c>
      <c r="C32" s="571" t="str">
        <f>IF(OR(LEFT(Nhaplieu!$M29,3)='Chi phí sxkd S03'!$R$2,LEFT(Nhaplieu!$N29,3)='Chi phí sxkd S03'!$R$2),Nhaplieu!L29,IF(OR(Nhaplieu!$M29='Chi phí sxkd S03'!$R$2,Nhaplieu!$N29='Chi phí sxkd S03'!$R$2),Nhaplieu!L29,""))</f>
        <v/>
      </c>
      <c r="D32" s="78" t="str">
        <f>IF(LEFT(Nhaplieu!$M29,3)='Chi phí sxkd S03'!$R$2,Nhaplieu!M29,IF(Nhaplieu!$M29='Chi phí sxkd S03'!$R$2,Nhaplieu!N29,IF(Nhaplieu!$N29='Chi phí sxkd S03'!$R$2,Nhaplieu!M29,"")))</f>
        <v/>
      </c>
      <c r="E32" s="78" t="str">
        <f>IF(LEFT(Nhaplieu!$M29,3)='Chi phí sxkd S03'!$R$2,Nhaplieu!N29,IF(Nhaplieu!$M29='Chi phí sxkd S03'!$R$2,Nhaplieu!O29,IF(Nhaplieu!$N29='Chi phí sxkd S03'!$R$2,Nhaplieu!N29,"")))</f>
        <v/>
      </c>
      <c r="F32" s="77" t="str">
        <f>IF(LEFT(Nhaplieu!M29,3)='Chi phí sxkd S03'!$R$2,Nhaplieu!$O29,IF(Nhaplieu!M29='Chi phí sxkd S03'!$R$2,Nhaplieu!$O29,""))</f>
        <v/>
      </c>
      <c r="G32" s="77">
        <f t="shared" si="1"/>
        <v>0</v>
      </c>
      <c r="H32" s="77">
        <f t="shared" si="2"/>
        <v>0</v>
      </c>
      <c r="I32" s="77">
        <f t="shared" si="2"/>
        <v>0</v>
      </c>
      <c r="J32" s="77">
        <f t="shared" si="2"/>
        <v>0</v>
      </c>
      <c r="K32" s="77">
        <f t="shared" si="2"/>
        <v>0</v>
      </c>
      <c r="L32" s="77">
        <f t="shared" si="2"/>
        <v>0</v>
      </c>
      <c r="M32" s="77">
        <f t="shared" si="2"/>
        <v>0</v>
      </c>
      <c r="N32" s="77">
        <f t="shared" si="2"/>
        <v>0</v>
      </c>
      <c r="O32" s="462"/>
    </row>
    <row r="33" spans="1:15" s="10" customFormat="1" ht="16.8">
      <c r="A33" s="76" t="str">
        <f>IF(OR(LEFT(Nhaplieu!$M30,3)='Chi phí sxkd S03'!$R$2,LEFT(Nhaplieu!$N30,3)='Chi phí sxkd S03'!$R$2),Nhaplieu!F30,IF(OR(Nhaplieu!$M30='Chi phí sxkd S03'!$R$2,Nhaplieu!$N30='Chi phí sxkd S03'!$R$2),Nhaplieu!F30,""))</f>
        <v/>
      </c>
      <c r="B33" s="77" t="str">
        <f>IF(OR(LEFT(Nhaplieu!$M30,3)='Chi phí sxkd S03'!$R$2,LEFT(Nhaplieu!$N30,3)='Chi phí sxkd S03'!$R$2),Nhaplieu!E30,IF(OR(Nhaplieu!$M30='Chi phí sxkd S03'!$R$2,Nhaplieu!$N30='Chi phí sxkd S03'!$R$2),Nhaplieu!E30,""))</f>
        <v/>
      </c>
      <c r="C33" s="571" t="str">
        <f>IF(OR(LEFT(Nhaplieu!$M30,3)='Chi phí sxkd S03'!$R$2,LEFT(Nhaplieu!$N30,3)='Chi phí sxkd S03'!$R$2),Nhaplieu!L30,IF(OR(Nhaplieu!$M30='Chi phí sxkd S03'!$R$2,Nhaplieu!$N30='Chi phí sxkd S03'!$R$2),Nhaplieu!L30,""))</f>
        <v/>
      </c>
      <c r="D33" s="78" t="str">
        <f>IF(LEFT(Nhaplieu!$M30,3)='Chi phí sxkd S03'!$R$2,Nhaplieu!M30,IF(Nhaplieu!$M30='Chi phí sxkd S03'!$R$2,Nhaplieu!N30,IF(Nhaplieu!$N30='Chi phí sxkd S03'!$R$2,Nhaplieu!M30,"")))</f>
        <v/>
      </c>
      <c r="E33" s="78" t="str">
        <f>IF(LEFT(Nhaplieu!$M30,3)='Chi phí sxkd S03'!$R$2,Nhaplieu!N30,IF(Nhaplieu!$M30='Chi phí sxkd S03'!$R$2,Nhaplieu!O30,IF(Nhaplieu!$N30='Chi phí sxkd S03'!$R$2,Nhaplieu!N30,"")))</f>
        <v/>
      </c>
      <c r="F33" s="77" t="str">
        <f>IF(LEFT(Nhaplieu!M30,3)='Chi phí sxkd S03'!$R$2,Nhaplieu!$O30,IF(Nhaplieu!M30='Chi phí sxkd S03'!$R$2,Nhaplieu!$O30,""))</f>
        <v/>
      </c>
      <c r="G33" s="77">
        <f t="shared" si="1"/>
        <v>0</v>
      </c>
      <c r="H33" s="77">
        <f t="shared" si="2"/>
        <v>0</v>
      </c>
      <c r="I33" s="77">
        <f t="shared" si="2"/>
        <v>0</v>
      </c>
      <c r="J33" s="77">
        <f t="shared" si="2"/>
        <v>0</v>
      </c>
      <c r="K33" s="77">
        <f t="shared" si="2"/>
        <v>0</v>
      </c>
      <c r="L33" s="77">
        <f t="shared" si="2"/>
        <v>0</v>
      </c>
      <c r="M33" s="77">
        <f t="shared" si="2"/>
        <v>0</v>
      </c>
      <c r="N33" s="77">
        <f t="shared" si="2"/>
        <v>0</v>
      </c>
      <c r="O33" s="462"/>
    </row>
    <row r="34" spans="1:15" s="10" customFormat="1" ht="16.8">
      <c r="A34" s="76" t="str">
        <f>IF(OR(LEFT(Nhaplieu!$M31,3)='Chi phí sxkd S03'!$R$2,LEFT(Nhaplieu!$N31,3)='Chi phí sxkd S03'!$R$2),Nhaplieu!F31,IF(OR(Nhaplieu!$M31='Chi phí sxkd S03'!$R$2,Nhaplieu!$N31='Chi phí sxkd S03'!$R$2),Nhaplieu!F31,""))</f>
        <v/>
      </c>
      <c r="B34" s="77" t="str">
        <f>IF(OR(LEFT(Nhaplieu!$M31,3)='Chi phí sxkd S03'!$R$2,LEFT(Nhaplieu!$N31,3)='Chi phí sxkd S03'!$R$2),Nhaplieu!E31,IF(OR(Nhaplieu!$M31='Chi phí sxkd S03'!$R$2,Nhaplieu!$N31='Chi phí sxkd S03'!$R$2),Nhaplieu!E31,""))</f>
        <v/>
      </c>
      <c r="C34" s="571" t="str">
        <f>IF(OR(LEFT(Nhaplieu!$M31,3)='Chi phí sxkd S03'!$R$2,LEFT(Nhaplieu!$N31,3)='Chi phí sxkd S03'!$R$2),Nhaplieu!L31,IF(OR(Nhaplieu!$M31='Chi phí sxkd S03'!$R$2,Nhaplieu!$N31='Chi phí sxkd S03'!$R$2),Nhaplieu!L31,""))</f>
        <v/>
      </c>
      <c r="D34" s="78" t="str">
        <f>IF(LEFT(Nhaplieu!$M31,3)='Chi phí sxkd S03'!$R$2,Nhaplieu!M31,IF(Nhaplieu!$M31='Chi phí sxkd S03'!$R$2,Nhaplieu!N31,IF(Nhaplieu!$N31='Chi phí sxkd S03'!$R$2,Nhaplieu!M31,"")))</f>
        <v/>
      </c>
      <c r="E34" s="78" t="str">
        <f>IF(LEFT(Nhaplieu!$M31,3)='Chi phí sxkd S03'!$R$2,Nhaplieu!N31,IF(Nhaplieu!$M31='Chi phí sxkd S03'!$R$2,Nhaplieu!O31,IF(Nhaplieu!$N31='Chi phí sxkd S03'!$R$2,Nhaplieu!N31,"")))</f>
        <v/>
      </c>
      <c r="F34" s="77" t="str">
        <f>IF(LEFT(Nhaplieu!M31,3)='Chi phí sxkd S03'!$R$2,Nhaplieu!$O31,IF(Nhaplieu!M31='Chi phí sxkd S03'!$R$2,Nhaplieu!$O31,""))</f>
        <v/>
      </c>
      <c r="G34" s="77">
        <f t="shared" si="1"/>
        <v>0</v>
      </c>
      <c r="H34" s="77">
        <f t="shared" si="2"/>
        <v>0</v>
      </c>
      <c r="I34" s="77">
        <f t="shared" si="2"/>
        <v>0</v>
      </c>
      <c r="J34" s="77">
        <f t="shared" si="2"/>
        <v>0</v>
      </c>
      <c r="K34" s="77">
        <f t="shared" si="2"/>
        <v>0</v>
      </c>
      <c r="L34" s="77">
        <f t="shared" si="2"/>
        <v>0</v>
      </c>
      <c r="M34" s="77">
        <f t="shared" si="2"/>
        <v>0</v>
      </c>
      <c r="N34" s="77">
        <f t="shared" si="2"/>
        <v>0</v>
      </c>
      <c r="O34" s="462"/>
    </row>
    <row r="35" spans="1:15" s="10" customFormat="1" ht="16.8">
      <c r="A35" s="76" t="str">
        <f>IF(OR(LEFT(Nhaplieu!$M32,3)='Chi phí sxkd S03'!$R$2,LEFT(Nhaplieu!$N32,3)='Chi phí sxkd S03'!$R$2),Nhaplieu!F32,IF(OR(Nhaplieu!$M32='Chi phí sxkd S03'!$R$2,Nhaplieu!$N32='Chi phí sxkd S03'!$R$2),Nhaplieu!F32,""))</f>
        <v/>
      </c>
      <c r="B35" s="77" t="str">
        <f>IF(OR(LEFT(Nhaplieu!$M32,3)='Chi phí sxkd S03'!$R$2,LEFT(Nhaplieu!$N32,3)='Chi phí sxkd S03'!$R$2),Nhaplieu!E32,IF(OR(Nhaplieu!$M32='Chi phí sxkd S03'!$R$2,Nhaplieu!$N32='Chi phí sxkd S03'!$R$2),Nhaplieu!E32,""))</f>
        <v/>
      </c>
      <c r="C35" s="571" t="str">
        <f>IF(OR(LEFT(Nhaplieu!$M32,3)='Chi phí sxkd S03'!$R$2,LEFT(Nhaplieu!$N32,3)='Chi phí sxkd S03'!$R$2),Nhaplieu!L32,IF(OR(Nhaplieu!$M32='Chi phí sxkd S03'!$R$2,Nhaplieu!$N32='Chi phí sxkd S03'!$R$2),Nhaplieu!L32,""))</f>
        <v/>
      </c>
      <c r="D35" s="78" t="str">
        <f>IF(LEFT(Nhaplieu!$M32,3)='Chi phí sxkd S03'!$R$2,Nhaplieu!M32,IF(Nhaplieu!$M32='Chi phí sxkd S03'!$R$2,Nhaplieu!N32,IF(Nhaplieu!$N32='Chi phí sxkd S03'!$R$2,Nhaplieu!M32,"")))</f>
        <v/>
      </c>
      <c r="E35" s="78" t="str">
        <f>IF(LEFT(Nhaplieu!$M32,3)='Chi phí sxkd S03'!$R$2,Nhaplieu!N32,IF(Nhaplieu!$M32='Chi phí sxkd S03'!$R$2,Nhaplieu!O32,IF(Nhaplieu!$N32='Chi phí sxkd S03'!$R$2,Nhaplieu!N32,"")))</f>
        <v/>
      </c>
      <c r="F35" s="77" t="str">
        <f>IF(LEFT(Nhaplieu!M32,3)='Chi phí sxkd S03'!$R$2,Nhaplieu!$O32,IF(Nhaplieu!M32='Chi phí sxkd S03'!$R$2,Nhaplieu!$O32,""))</f>
        <v/>
      </c>
      <c r="G35" s="77">
        <f t="shared" si="1"/>
        <v>0</v>
      </c>
      <c r="H35" s="77">
        <f t="shared" si="2"/>
        <v>0</v>
      </c>
      <c r="I35" s="77">
        <f t="shared" si="2"/>
        <v>0</v>
      </c>
      <c r="J35" s="77">
        <f t="shared" si="2"/>
        <v>0</v>
      </c>
      <c r="K35" s="77">
        <f t="shared" si="2"/>
        <v>0</v>
      </c>
      <c r="L35" s="77">
        <f t="shared" si="2"/>
        <v>0</v>
      </c>
      <c r="M35" s="77">
        <f t="shared" si="2"/>
        <v>0</v>
      </c>
      <c r="N35" s="77">
        <f t="shared" si="2"/>
        <v>0</v>
      </c>
      <c r="O35" s="462"/>
    </row>
    <row r="36" spans="1:15" s="10" customFormat="1" ht="16.8">
      <c r="A36" s="76" t="str">
        <f>IF(OR(LEFT(Nhaplieu!$M33,3)='Chi phí sxkd S03'!$R$2,LEFT(Nhaplieu!$N33,3)='Chi phí sxkd S03'!$R$2),Nhaplieu!F33,IF(OR(Nhaplieu!$M33='Chi phí sxkd S03'!$R$2,Nhaplieu!$N33='Chi phí sxkd S03'!$R$2),Nhaplieu!F33,""))</f>
        <v/>
      </c>
      <c r="B36" s="77" t="str">
        <f>IF(OR(LEFT(Nhaplieu!$M33,3)='Chi phí sxkd S03'!$R$2,LEFT(Nhaplieu!$N33,3)='Chi phí sxkd S03'!$R$2),Nhaplieu!E33,IF(OR(Nhaplieu!$M33='Chi phí sxkd S03'!$R$2,Nhaplieu!$N33='Chi phí sxkd S03'!$R$2),Nhaplieu!E33,""))</f>
        <v/>
      </c>
      <c r="C36" s="571" t="str">
        <f>IF(OR(LEFT(Nhaplieu!$M33,3)='Chi phí sxkd S03'!$R$2,LEFT(Nhaplieu!$N33,3)='Chi phí sxkd S03'!$R$2),Nhaplieu!L33,IF(OR(Nhaplieu!$M33='Chi phí sxkd S03'!$R$2,Nhaplieu!$N33='Chi phí sxkd S03'!$R$2),Nhaplieu!L33,""))</f>
        <v/>
      </c>
      <c r="D36" s="78" t="str">
        <f>IF(LEFT(Nhaplieu!$M33,3)='Chi phí sxkd S03'!$R$2,Nhaplieu!M33,IF(Nhaplieu!$M33='Chi phí sxkd S03'!$R$2,Nhaplieu!N33,IF(Nhaplieu!$N33='Chi phí sxkd S03'!$R$2,Nhaplieu!M33,"")))</f>
        <v/>
      </c>
      <c r="E36" s="78" t="str">
        <f>IF(LEFT(Nhaplieu!$M33,3)='Chi phí sxkd S03'!$R$2,Nhaplieu!N33,IF(Nhaplieu!$M33='Chi phí sxkd S03'!$R$2,Nhaplieu!O33,IF(Nhaplieu!$N33='Chi phí sxkd S03'!$R$2,Nhaplieu!N33,"")))</f>
        <v/>
      </c>
      <c r="F36" s="77" t="str">
        <f>IF(LEFT(Nhaplieu!M33,3)='Chi phí sxkd S03'!$R$2,Nhaplieu!$O33,IF(Nhaplieu!M33='Chi phí sxkd S03'!$R$2,Nhaplieu!$O33,""))</f>
        <v/>
      </c>
      <c r="G36" s="77">
        <f t="shared" si="1"/>
        <v>0</v>
      </c>
      <c r="H36" s="77">
        <f t="shared" si="2"/>
        <v>0</v>
      </c>
      <c r="I36" s="77">
        <f t="shared" si="2"/>
        <v>0</v>
      </c>
      <c r="J36" s="77">
        <f t="shared" si="2"/>
        <v>0</v>
      </c>
      <c r="K36" s="77">
        <f t="shared" si="2"/>
        <v>0</v>
      </c>
      <c r="L36" s="77">
        <f t="shared" si="2"/>
        <v>0</v>
      </c>
      <c r="M36" s="77">
        <f t="shared" si="2"/>
        <v>0</v>
      </c>
      <c r="N36" s="77">
        <f t="shared" si="2"/>
        <v>0</v>
      </c>
      <c r="O36" s="462"/>
    </row>
    <row r="37" spans="1:15" s="10" customFormat="1" ht="16.8">
      <c r="A37" s="76" t="str">
        <f>IF(OR(LEFT(Nhaplieu!$M34,3)='Chi phí sxkd S03'!$R$2,LEFT(Nhaplieu!$N34,3)='Chi phí sxkd S03'!$R$2),Nhaplieu!F34,IF(OR(Nhaplieu!$M34='Chi phí sxkd S03'!$R$2,Nhaplieu!$N34='Chi phí sxkd S03'!$R$2),Nhaplieu!F34,""))</f>
        <v/>
      </c>
      <c r="B37" s="77" t="str">
        <f>IF(OR(LEFT(Nhaplieu!$M34,3)='Chi phí sxkd S03'!$R$2,LEFT(Nhaplieu!$N34,3)='Chi phí sxkd S03'!$R$2),Nhaplieu!E34,IF(OR(Nhaplieu!$M34='Chi phí sxkd S03'!$R$2,Nhaplieu!$N34='Chi phí sxkd S03'!$R$2),Nhaplieu!E34,""))</f>
        <v/>
      </c>
      <c r="C37" s="571" t="str">
        <f>IF(OR(LEFT(Nhaplieu!$M34,3)='Chi phí sxkd S03'!$R$2,LEFT(Nhaplieu!$N34,3)='Chi phí sxkd S03'!$R$2),Nhaplieu!L34,IF(OR(Nhaplieu!$M34='Chi phí sxkd S03'!$R$2,Nhaplieu!$N34='Chi phí sxkd S03'!$R$2),Nhaplieu!L34,""))</f>
        <v/>
      </c>
      <c r="D37" s="78" t="str">
        <f>IF(LEFT(Nhaplieu!$M34,3)='Chi phí sxkd S03'!$R$2,Nhaplieu!M34,IF(Nhaplieu!$M34='Chi phí sxkd S03'!$R$2,Nhaplieu!N34,IF(Nhaplieu!$N34='Chi phí sxkd S03'!$R$2,Nhaplieu!M34,"")))</f>
        <v/>
      </c>
      <c r="E37" s="78" t="str">
        <f>IF(LEFT(Nhaplieu!$M34,3)='Chi phí sxkd S03'!$R$2,Nhaplieu!N34,IF(Nhaplieu!$M34='Chi phí sxkd S03'!$R$2,Nhaplieu!O34,IF(Nhaplieu!$N34='Chi phí sxkd S03'!$R$2,Nhaplieu!N34,"")))</f>
        <v/>
      </c>
      <c r="F37" s="77" t="str">
        <f>IF(LEFT(Nhaplieu!M34,3)='Chi phí sxkd S03'!$R$2,Nhaplieu!$O34,IF(Nhaplieu!M34='Chi phí sxkd S03'!$R$2,Nhaplieu!$O34,""))</f>
        <v/>
      </c>
      <c r="G37" s="77">
        <f t="shared" si="1"/>
        <v>0</v>
      </c>
      <c r="H37" s="77">
        <f t="shared" si="2"/>
        <v>0</v>
      </c>
      <c r="I37" s="77">
        <f t="shared" si="2"/>
        <v>0</v>
      </c>
      <c r="J37" s="77">
        <f t="shared" si="2"/>
        <v>0</v>
      </c>
      <c r="K37" s="77">
        <f t="shared" si="2"/>
        <v>0</v>
      </c>
      <c r="L37" s="77">
        <f t="shared" si="2"/>
        <v>0</v>
      </c>
      <c r="M37" s="77">
        <f t="shared" si="2"/>
        <v>0</v>
      </c>
      <c r="N37" s="77">
        <f t="shared" si="2"/>
        <v>0</v>
      </c>
      <c r="O37" s="462"/>
    </row>
    <row r="38" spans="1:15" s="10" customFormat="1" ht="16.8">
      <c r="A38" s="76" t="str">
        <f>IF(OR(LEFT(Nhaplieu!$M35,3)='Chi phí sxkd S03'!$R$2,LEFT(Nhaplieu!$N35,3)='Chi phí sxkd S03'!$R$2),Nhaplieu!F35,IF(OR(Nhaplieu!$M35='Chi phí sxkd S03'!$R$2,Nhaplieu!$N35='Chi phí sxkd S03'!$R$2),Nhaplieu!F35,""))</f>
        <v/>
      </c>
      <c r="B38" s="77" t="str">
        <f>IF(OR(LEFT(Nhaplieu!$M35,3)='Chi phí sxkd S03'!$R$2,LEFT(Nhaplieu!$N35,3)='Chi phí sxkd S03'!$R$2),Nhaplieu!E35,IF(OR(Nhaplieu!$M35='Chi phí sxkd S03'!$R$2,Nhaplieu!$N35='Chi phí sxkd S03'!$R$2),Nhaplieu!E35,""))</f>
        <v/>
      </c>
      <c r="C38" s="571" t="str">
        <f>IF(OR(LEFT(Nhaplieu!$M35,3)='Chi phí sxkd S03'!$R$2,LEFT(Nhaplieu!$N35,3)='Chi phí sxkd S03'!$R$2),Nhaplieu!L35,IF(OR(Nhaplieu!$M35='Chi phí sxkd S03'!$R$2,Nhaplieu!$N35='Chi phí sxkd S03'!$R$2),Nhaplieu!L35,""))</f>
        <v/>
      </c>
      <c r="D38" s="78" t="str">
        <f>IF(LEFT(Nhaplieu!$M35,3)='Chi phí sxkd S03'!$R$2,Nhaplieu!M35,IF(Nhaplieu!$M35='Chi phí sxkd S03'!$R$2,Nhaplieu!N35,IF(Nhaplieu!$N35='Chi phí sxkd S03'!$R$2,Nhaplieu!M35,"")))</f>
        <v/>
      </c>
      <c r="E38" s="78" t="str">
        <f>IF(LEFT(Nhaplieu!$M35,3)='Chi phí sxkd S03'!$R$2,Nhaplieu!N35,IF(Nhaplieu!$M35='Chi phí sxkd S03'!$R$2,Nhaplieu!O35,IF(Nhaplieu!$N35='Chi phí sxkd S03'!$R$2,Nhaplieu!N35,"")))</f>
        <v/>
      </c>
      <c r="F38" s="77" t="str">
        <f>IF(LEFT(Nhaplieu!M35,3)='Chi phí sxkd S03'!$R$2,Nhaplieu!$O35,IF(Nhaplieu!M35='Chi phí sxkd S03'!$R$2,Nhaplieu!$O35,""))</f>
        <v/>
      </c>
      <c r="G38" s="77">
        <f t="shared" si="1"/>
        <v>0</v>
      </c>
      <c r="H38" s="77">
        <f t="shared" si="2"/>
        <v>0</v>
      </c>
      <c r="I38" s="77">
        <f t="shared" si="2"/>
        <v>0</v>
      </c>
      <c r="J38" s="77">
        <f t="shared" si="2"/>
        <v>0</v>
      </c>
      <c r="K38" s="77">
        <f t="shared" si="2"/>
        <v>0</v>
      </c>
      <c r="L38" s="77">
        <f t="shared" si="2"/>
        <v>0</v>
      </c>
      <c r="M38" s="77">
        <f t="shared" si="2"/>
        <v>0</v>
      </c>
      <c r="N38" s="77">
        <f t="shared" si="2"/>
        <v>0</v>
      </c>
      <c r="O38" s="462"/>
    </row>
    <row r="39" spans="1:15" s="10" customFormat="1" ht="16.8">
      <c r="A39" s="76" t="str">
        <f>IF(OR(LEFT(Nhaplieu!$M36,3)='Chi phí sxkd S03'!$R$2,LEFT(Nhaplieu!$N36,3)='Chi phí sxkd S03'!$R$2),Nhaplieu!F36,IF(OR(Nhaplieu!$M36='Chi phí sxkd S03'!$R$2,Nhaplieu!$N36='Chi phí sxkd S03'!$R$2),Nhaplieu!F36,""))</f>
        <v/>
      </c>
      <c r="B39" s="77" t="str">
        <f>IF(OR(LEFT(Nhaplieu!$M36,3)='Chi phí sxkd S03'!$R$2,LEFT(Nhaplieu!$N36,3)='Chi phí sxkd S03'!$R$2),Nhaplieu!E36,IF(OR(Nhaplieu!$M36='Chi phí sxkd S03'!$R$2,Nhaplieu!$N36='Chi phí sxkd S03'!$R$2),Nhaplieu!E36,""))</f>
        <v/>
      </c>
      <c r="C39" s="571" t="str">
        <f>IF(OR(LEFT(Nhaplieu!$M36,3)='Chi phí sxkd S03'!$R$2,LEFT(Nhaplieu!$N36,3)='Chi phí sxkd S03'!$R$2),Nhaplieu!L36,IF(OR(Nhaplieu!$M36='Chi phí sxkd S03'!$R$2,Nhaplieu!$N36='Chi phí sxkd S03'!$R$2),Nhaplieu!L36,""))</f>
        <v/>
      </c>
      <c r="D39" s="78" t="str">
        <f>IF(LEFT(Nhaplieu!$M36,3)='Chi phí sxkd S03'!$R$2,Nhaplieu!M36,IF(Nhaplieu!$M36='Chi phí sxkd S03'!$R$2,Nhaplieu!N36,IF(Nhaplieu!$N36='Chi phí sxkd S03'!$R$2,Nhaplieu!M36,"")))</f>
        <v/>
      </c>
      <c r="E39" s="78" t="str">
        <f>IF(LEFT(Nhaplieu!$M36,3)='Chi phí sxkd S03'!$R$2,Nhaplieu!N36,IF(Nhaplieu!$M36='Chi phí sxkd S03'!$R$2,Nhaplieu!O36,IF(Nhaplieu!$N36='Chi phí sxkd S03'!$R$2,Nhaplieu!N36,"")))</f>
        <v/>
      </c>
      <c r="F39" s="77" t="str">
        <f>IF(LEFT(Nhaplieu!M36,3)='Chi phí sxkd S03'!$R$2,Nhaplieu!$O36,IF(Nhaplieu!M36='Chi phí sxkd S03'!$R$2,Nhaplieu!$O36,""))</f>
        <v/>
      </c>
      <c r="G39" s="77">
        <f t="shared" si="1"/>
        <v>0</v>
      </c>
      <c r="H39" s="77">
        <f t="shared" si="2"/>
        <v>0</v>
      </c>
      <c r="I39" s="77">
        <f t="shared" si="2"/>
        <v>0</v>
      </c>
      <c r="J39" s="77">
        <f t="shared" si="2"/>
        <v>0</v>
      </c>
      <c r="K39" s="77">
        <f t="shared" si="2"/>
        <v>0</v>
      </c>
      <c r="L39" s="77">
        <f t="shared" si="2"/>
        <v>0</v>
      </c>
      <c r="M39" s="77">
        <f t="shared" si="2"/>
        <v>0</v>
      </c>
      <c r="N39" s="77">
        <f t="shared" si="2"/>
        <v>0</v>
      </c>
      <c r="O39" s="462"/>
    </row>
    <row r="40" spans="1:15" s="10" customFormat="1" ht="16.8">
      <c r="A40" s="76" t="str">
        <f>IF(OR(LEFT(Nhaplieu!$M37,3)='Chi phí sxkd S03'!$R$2,LEFT(Nhaplieu!$N37,3)='Chi phí sxkd S03'!$R$2),Nhaplieu!F37,IF(OR(Nhaplieu!$M37='Chi phí sxkd S03'!$R$2,Nhaplieu!$N37='Chi phí sxkd S03'!$R$2),Nhaplieu!F37,""))</f>
        <v/>
      </c>
      <c r="B40" s="77" t="str">
        <f>IF(OR(LEFT(Nhaplieu!$M37,3)='Chi phí sxkd S03'!$R$2,LEFT(Nhaplieu!$N37,3)='Chi phí sxkd S03'!$R$2),Nhaplieu!E37,IF(OR(Nhaplieu!$M37='Chi phí sxkd S03'!$R$2,Nhaplieu!$N37='Chi phí sxkd S03'!$R$2),Nhaplieu!E37,""))</f>
        <v/>
      </c>
      <c r="C40" s="571" t="str">
        <f>IF(OR(LEFT(Nhaplieu!$M37,3)='Chi phí sxkd S03'!$R$2,LEFT(Nhaplieu!$N37,3)='Chi phí sxkd S03'!$R$2),Nhaplieu!L37,IF(OR(Nhaplieu!$M37='Chi phí sxkd S03'!$R$2,Nhaplieu!$N37='Chi phí sxkd S03'!$R$2),Nhaplieu!L37,""))</f>
        <v/>
      </c>
      <c r="D40" s="78" t="str">
        <f>IF(LEFT(Nhaplieu!$M37,3)='Chi phí sxkd S03'!$R$2,Nhaplieu!M37,IF(Nhaplieu!$M37='Chi phí sxkd S03'!$R$2,Nhaplieu!N37,IF(Nhaplieu!$N37='Chi phí sxkd S03'!$R$2,Nhaplieu!M37,"")))</f>
        <v/>
      </c>
      <c r="E40" s="78" t="str">
        <f>IF(LEFT(Nhaplieu!$M37,3)='Chi phí sxkd S03'!$R$2,Nhaplieu!N37,IF(Nhaplieu!$M37='Chi phí sxkd S03'!$R$2,Nhaplieu!O37,IF(Nhaplieu!$N37='Chi phí sxkd S03'!$R$2,Nhaplieu!N37,"")))</f>
        <v/>
      </c>
      <c r="F40" s="77" t="str">
        <f>IF(LEFT(Nhaplieu!M37,3)='Chi phí sxkd S03'!$R$2,Nhaplieu!$O37,IF(Nhaplieu!M37='Chi phí sxkd S03'!$R$2,Nhaplieu!$O37,""))</f>
        <v/>
      </c>
      <c r="G40" s="77">
        <f t="shared" si="1"/>
        <v>0</v>
      </c>
      <c r="H40" s="77">
        <f t="shared" si="2"/>
        <v>0</v>
      </c>
      <c r="I40" s="77">
        <f t="shared" si="2"/>
        <v>0</v>
      </c>
      <c r="J40" s="77">
        <f t="shared" si="2"/>
        <v>0</v>
      </c>
      <c r="K40" s="77">
        <f t="shared" si="2"/>
        <v>0</v>
      </c>
      <c r="L40" s="77">
        <f t="shared" si="2"/>
        <v>0</v>
      </c>
      <c r="M40" s="77">
        <f t="shared" si="2"/>
        <v>0</v>
      </c>
      <c r="N40" s="77">
        <f t="shared" si="2"/>
        <v>0</v>
      </c>
      <c r="O40" s="462"/>
    </row>
    <row r="41" spans="1:15" s="10" customFormat="1" ht="16.8">
      <c r="A41" s="76" t="str">
        <f>IF(OR(LEFT(Nhaplieu!$M38,3)='Chi phí sxkd S03'!$R$2,LEFT(Nhaplieu!$N38,3)='Chi phí sxkd S03'!$R$2),Nhaplieu!F38,IF(OR(Nhaplieu!$M38='Chi phí sxkd S03'!$R$2,Nhaplieu!$N38='Chi phí sxkd S03'!$R$2),Nhaplieu!F38,""))</f>
        <v/>
      </c>
      <c r="B41" s="77" t="str">
        <f>IF(OR(LEFT(Nhaplieu!$M38,3)='Chi phí sxkd S03'!$R$2,LEFT(Nhaplieu!$N38,3)='Chi phí sxkd S03'!$R$2),Nhaplieu!E38,IF(OR(Nhaplieu!$M38='Chi phí sxkd S03'!$R$2,Nhaplieu!$N38='Chi phí sxkd S03'!$R$2),Nhaplieu!E38,""))</f>
        <v/>
      </c>
      <c r="C41" s="571" t="str">
        <f>IF(OR(LEFT(Nhaplieu!$M38,3)='Chi phí sxkd S03'!$R$2,LEFT(Nhaplieu!$N38,3)='Chi phí sxkd S03'!$R$2),Nhaplieu!L38,IF(OR(Nhaplieu!$M38='Chi phí sxkd S03'!$R$2,Nhaplieu!$N38='Chi phí sxkd S03'!$R$2),Nhaplieu!L38,""))</f>
        <v/>
      </c>
      <c r="D41" s="78" t="str">
        <f>IF(LEFT(Nhaplieu!$M38,3)='Chi phí sxkd S03'!$R$2,Nhaplieu!M38,IF(Nhaplieu!$M38='Chi phí sxkd S03'!$R$2,Nhaplieu!N38,IF(Nhaplieu!$N38='Chi phí sxkd S03'!$R$2,Nhaplieu!M38,"")))</f>
        <v/>
      </c>
      <c r="E41" s="78" t="str">
        <f>IF(LEFT(Nhaplieu!$M38,3)='Chi phí sxkd S03'!$R$2,Nhaplieu!N38,IF(Nhaplieu!$M38='Chi phí sxkd S03'!$R$2,Nhaplieu!O38,IF(Nhaplieu!$N38='Chi phí sxkd S03'!$R$2,Nhaplieu!N38,"")))</f>
        <v/>
      </c>
      <c r="F41" s="77" t="str">
        <f>IF(LEFT(Nhaplieu!M38,3)='Chi phí sxkd S03'!$R$2,Nhaplieu!$O38,IF(Nhaplieu!M38='Chi phí sxkd S03'!$R$2,Nhaplieu!$O38,""))</f>
        <v/>
      </c>
      <c r="G41" s="77">
        <f t="shared" si="1"/>
        <v>0</v>
      </c>
      <c r="H41" s="77">
        <f t="shared" si="2"/>
        <v>0</v>
      </c>
      <c r="I41" s="77">
        <f t="shared" si="2"/>
        <v>0</v>
      </c>
      <c r="J41" s="77">
        <f t="shared" si="2"/>
        <v>0</v>
      </c>
      <c r="K41" s="77">
        <f t="shared" si="2"/>
        <v>0</v>
      </c>
      <c r="L41" s="77">
        <f t="shared" si="2"/>
        <v>0</v>
      </c>
      <c r="M41" s="77">
        <f t="shared" si="2"/>
        <v>0</v>
      </c>
      <c r="N41" s="77">
        <f t="shared" si="2"/>
        <v>0</v>
      </c>
      <c r="O41" s="462"/>
    </row>
    <row r="42" spans="1:15" s="10" customFormat="1" ht="16.8">
      <c r="A42" s="76" t="str">
        <f>IF(OR(LEFT(Nhaplieu!$M39,3)='Chi phí sxkd S03'!$R$2,LEFT(Nhaplieu!$N39,3)='Chi phí sxkd S03'!$R$2),Nhaplieu!F39,IF(OR(Nhaplieu!$M39='Chi phí sxkd S03'!$R$2,Nhaplieu!$N39='Chi phí sxkd S03'!$R$2),Nhaplieu!F39,""))</f>
        <v/>
      </c>
      <c r="B42" s="77" t="str">
        <f>IF(OR(LEFT(Nhaplieu!$M39,3)='Chi phí sxkd S03'!$R$2,LEFT(Nhaplieu!$N39,3)='Chi phí sxkd S03'!$R$2),Nhaplieu!E39,IF(OR(Nhaplieu!$M39='Chi phí sxkd S03'!$R$2,Nhaplieu!$N39='Chi phí sxkd S03'!$R$2),Nhaplieu!E39,""))</f>
        <v/>
      </c>
      <c r="C42" s="571" t="str">
        <f>IF(OR(LEFT(Nhaplieu!$M39,3)='Chi phí sxkd S03'!$R$2,LEFT(Nhaplieu!$N39,3)='Chi phí sxkd S03'!$R$2),Nhaplieu!L39,IF(OR(Nhaplieu!$M39='Chi phí sxkd S03'!$R$2,Nhaplieu!$N39='Chi phí sxkd S03'!$R$2),Nhaplieu!L39,""))</f>
        <v/>
      </c>
      <c r="D42" s="78" t="str">
        <f>IF(LEFT(Nhaplieu!$M39,3)='Chi phí sxkd S03'!$R$2,Nhaplieu!M39,IF(Nhaplieu!$M39='Chi phí sxkd S03'!$R$2,Nhaplieu!N39,IF(Nhaplieu!$N39='Chi phí sxkd S03'!$R$2,Nhaplieu!M39,"")))</f>
        <v/>
      </c>
      <c r="E42" s="78" t="str">
        <f>IF(LEFT(Nhaplieu!$M39,3)='Chi phí sxkd S03'!$R$2,Nhaplieu!N39,IF(Nhaplieu!$M39='Chi phí sxkd S03'!$R$2,Nhaplieu!O39,IF(Nhaplieu!$N39='Chi phí sxkd S03'!$R$2,Nhaplieu!N39,"")))</f>
        <v/>
      </c>
      <c r="F42" s="77" t="str">
        <f>IF(LEFT(Nhaplieu!M39,3)='Chi phí sxkd S03'!$R$2,Nhaplieu!$O39,IF(Nhaplieu!M39='Chi phí sxkd S03'!$R$2,Nhaplieu!$O39,""))</f>
        <v/>
      </c>
      <c r="G42" s="77">
        <f t="shared" si="1"/>
        <v>0</v>
      </c>
      <c r="H42" s="77">
        <f t="shared" si="2"/>
        <v>0</v>
      </c>
      <c r="I42" s="77">
        <f t="shared" si="2"/>
        <v>0</v>
      </c>
      <c r="J42" s="77">
        <f t="shared" si="2"/>
        <v>0</v>
      </c>
      <c r="K42" s="77">
        <f t="shared" si="2"/>
        <v>0</v>
      </c>
      <c r="L42" s="77">
        <f t="shared" si="2"/>
        <v>0</v>
      </c>
      <c r="M42" s="77">
        <f t="shared" si="2"/>
        <v>0</v>
      </c>
      <c r="N42" s="77">
        <f t="shared" si="2"/>
        <v>0</v>
      </c>
      <c r="O42" s="462"/>
    </row>
    <row r="43" spans="1:15" s="10" customFormat="1" ht="16.8">
      <c r="A43" s="76" t="str">
        <f>IF(OR(LEFT(Nhaplieu!$M40,3)='Chi phí sxkd S03'!$R$2,LEFT(Nhaplieu!$N40,3)='Chi phí sxkd S03'!$R$2),Nhaplieu!F40,IF(OR(Nhaplieu!$M40='Chi phí sxkd S03'!$R$2,Nhaplieu!$N40='Chi phí sxkd S03'!$R$2),Nhaplieu!F40,""))</f>
        <v/>
      </c>
      <c r="B43" s="77" t="str">
        <f>IF(OR(LEFT(Nhaplieu!$M40,3)='Chi phí sxkd S03'!$R$2,LEFT(Nhaplieu!$N40,3)='Chi phí sxkd S03'!$R$2),Nhaplieu!E40,IF(OR(Nhaplieu!$M40='Chi phí sxkd S03'!$R$2,Nhaplieu!$N40='Chi phí sxkd S03'!$R$2),Nhaplieu!E40,""))</f>
        <v/>
      </c>
      <c r="C43" s="571" t="str">
        <f>IF(OR(LEFT(Nhaplieu!$M40,3)='Chi phí sxkd S03'!$R$2,LEFT(Nhaplieu!$N40,3)='Chi phí sxkd S03'!$R$2),Nhaplieu!L40,IF(OR(Nhaplieu!$M40='Chi phí sxkd S03'!$R$2,Nhaplieu!$N40='Chi phí sxkd S03'!$R$2),Nhaplieu!L40,""))</f>
        <v/>
      </c>
      <c r="D43" s="78" t="str">
        <f>IF(LEFT(Nhaplieu!$M40,3)='Chi phí sxkd S03'!$R$2,Nhaplieu!M40,IF(Nhaplieu!$M40='Chi phí sxkd S03'!$R$2,Nhaplieu!N40,IF(Nhaplieu!$N40='Chi phí sxkd S03'!$R$2,Nhaplieu!M40,"")))</f>
        <v/>
      </c>
      <c r="E43" s="78" t="str">
        <f>IF(LEFT(Nhaplieu!$M40,3)='Chi phí sxkd S03'!$R$2,Nhaplieu!N40,IF(Nhaplieu!$M40='Chi phí sxkd S03'!$R$2,Nhaplieu!O40,IF(Nhaplieu!$N40='Chi phí sxkd S03'!$R$2,Nhaplieu!N40,"")))</f>
        <v/>
      </c>
      <c r="F43" s="77" t="str">
        <f>IF(LEFT(Nhaplieu!M40,3)='Chi phí sxkd S03'!$R$2,Nhaplieu!$O40,IF(Nhaplieu!M40='Chi phí sxkd S03'!$R$2,Nhaplieu!$O40,""))</f>
        <v/>
      </c>
      <c r="G43" s="77">
        <f t="shared" si="1"/>
        <v>0</v>
      </c>
      <c r="H43" s="77">
        <f t="shared" si="2"/>
        <v>0</v>
      </c>
      <c r="I43" s="77">
        <f t="shared" si="2"/>
        <v>0</v>
      </c>
      <c r="J43" s="77">
        <f t="shared" si="2"/>
        <v>0</v>
      </c>
      <c r="K43" s="77">
        <f t="shared" si="2"/>
        <v>0</v>
      </c>
      <c r="L43" s="77">
        <f t="shared" si="2"/>
        <v>0</v>
      </c>
      <c r="M43" s="77">
        <f t="shared" si="2"/>
        <v>0</v>
      </c>
      <c r="N43" s="77">
        <f t="shared" si="2"/>
        <v>0</v>
      </c>
      <c r="O43" s="462"/>
    </row>
    <row r="44" spans="1:15" s="10" customFormat="1" ht="16.8">
      <c r="A44" s="76" t="str">
        <f>IF(OR(LEFT(Nhaplieu!$M41,3)='Chi phí sxkd S03'!$R$2,LEFT(Nhaplieu!$N41,3)='Chi phí sxkd S03'!$R$2),Nhaplieu!F41,IF(OR(Nhaplieu!$M41='Chi phí sxkd S03'!$R$2,Nhaplieu!$N41='Chi phí sxkd S03'!$R$2),Nhaplieu!F41,""))</f>
        <v/>
      </c>
      <c r="B44" s="77" t="str">
        <f>IF(OR(LEFT(Nhaplieu!$M41,3)='Chi phí sxkd S03'!$R$2,LEFT(Nhaplieu!$N41,3)='Chi phí sxkd S03'!$R$2),Nhaplieu!E41,IF(OR(Nhaplieu!$M41='Chi phí sxkd S03'!$R$2,Nhaplieu!$N41='Chi phí sxkd S03'!$R$2),Nhaplieu!E41,""))</f>
        <v/>
      </c>
      <c r="C44" s="571" t="str">
        <f>IF(OR(LEFT(Nhaplieu!$M41,3)='Chi phí sxkd S03'!$R$2,LEFT(Nhaplieu!$N41,3)='Chi phí sxkd S03'!$R$2),Nhaplieu!L41,IF(OR(Nhaplieu!$M41='Chi phí sxkd S03'!$R$2,Nhaplieu!$N41='Chi phí sxkd S03'!$R$2),Nhaplieu!L41,""))</f>
        <v/>
      </c>
      <c r="D44" s="78" t="str">
        <f>IF(LEFT(Nhaplieu!$M41,3)='Chi phí sxkd S03'!$R$2,Nhaplieu!M41,IF(Nhaplieu!$M41='Chi phí sxkd S03'!$R$2,Nhaplieu!N41,IF(Nhaplieu!$N41='Chi phí sxkd S03'!$R$2,Nhaplieu!M41,"")))</f>
        <v/>
      </c>
      <c r="E44" s="78" t="str">
        <f>IF(LEFT(Nhaplieu!$M41,3)='Chi phí sxkd S03'!$R$2,Nhaplieu!N41,IF(Nhaplieu!$M41='Chi phí sxkd S03'!$R$2,Nhaplieu!O41,IF(Nhaplieu!$N41='Chi phí sxkd S03'!$R$2,Nhaplieu!N41,"")))</f>
        <v/>
      </c>
      <c r="F44" s="77" t="str">
        <f>IF(LEFT(Nhaplieu!M41,3)='Chi phí sxkd S03'!$R$2,Nhaplieu!$O41,IF(Nhaplieu!M41='Chi phí sxkd S03'!$R$2,Nhaplieu!$O41,""))</f>
        <v/>
      </c>
      <c r="G44" s="77">
        <f t="shared" si="1"/>
        <v>0</v>
      </c>
      <c r="H44" s="77">
        <f t="shared" si="2"/>
        <v>0</v>
      </c>
      <c r="I44" s="77">
        <f t="shared" si="2"/>
        <v>0</v>
      </c>
      <c r="J44" s="77">
        <f t="shared" si="2"/>
        <v>0</v>
      </c>
      <c r="K44" s="77">
        <f t="shared" si="2"/>
        <v>0</v>
      </c>
      <c r="L44" s="77">
        <f t="shared" si="2"/>
        <v>0</v>
      </c>
      <c r="M44" s="77">
        <f t="shared" si="2"/>
        <v>0</v>
      </c>
      <c r="N44" s="77">
        <f t="shared" si="2"/>
        <v>0</v>
      </c>
      <c r="O44" s="462"/>
    </row>
    <row r="45" spans="1:15" s="10" customFormat="1" ht="16.8">
      <c r="A45" s="76" t="str">
        <f>IF(OR(LEFT(Nhaplieu!$M42,3)='Chi phí sxkd S03'!$R$2,LEFT(Nhaplieu!$N42,3)='Chi phí sxkd S03'!$R$2),Nhaplieu!F42,IF(OR(Nhaplieu!$M42='Chi phí sxkd S03'!$R$2,Nhaplieu!$N42='Chi phí sxkd S03'!$R$2),Nhaplieu!F42,""))</f>
        <v/>
      </c>
      <c r="B45" s="77" t="str">
        <f>IF(OR(LEFT(Nhaplieu!$M42,3)='Chi phí sxkd S03'!$R$2,LEFT(Nhaplieu!$N42,3)='Chi phí sxkd S03'!$R$2),Nhaplieu!E42,IF(OR(Nhaplieu!$M42='Chi phí sxkd S03'!$R$2,Nhaplieu!$N42='Chi phí sxkd S03'!$R$2),Nhaplieu!E42,""))</f>
        <v/>
      </c>
      <c r="C45" s="571" t="str">
        <f>IF(OR(LEFT(Nhaplieu!$M42,3)='Chi phí sxkd S03'!$R$2,LEFT(Nhaplieu!$N42,3)='Chi phí sxkd S03'!$R$2),Nhaplieu!L42,IF(OR(Nhaplieu!$M42='Chi phí sxkd S03'!$R$2,Nhaplieu!$N42='Chi phí sxkd S03'!$R$2),Nhaplieu!L42,""))</f>
        <v/>
      </c>
      <c r="D45" s="78" t="str">
        <f>IF(LEFT(Nhaplieu!$M42,3)='Chi phí sxkd S03'!$R$2,Nhaplieu!M42,IF(Nhaplieu!$M42='Chi phí sxkd S03'!$R$2,Nhaplieu!N42,IF(Nhaplieu!$N42='Chi phí sxkd S03'!$R$2,Nhaplieu!M42,"")))</f>
        <v/>
      </c>
      <c r="E45" s="78" t="str">
        <f>IF(LEFT(Nhaplieu!$M42,3)='Chi phí sxkd S03'!$R$2,Nhaplieu!N42,IF(Nhaplieu!$M42='Chi phí sxkd S03'!$R$2,Nhaplieu!O42,IF(Nhaplieu!$N42='Chi phí sxkd S03'!$R$2,Nhaplieu!N42,"")))</f>
        <v/>
      </c>
      <c r="F45" s="77" t="str">
        <f>IF(LEFT(Nhaplieu!M42,3)='Chi phí sxkd S03'!$R$2,Nhaplieu!$O42,IF(Nhaplieu!M42='Chi phí sxkd S03'!$R$2,Nhaplieu!$O42,""))</f>
        <v/>
      </c>
      <c r="G45" s="77">
        <f t="shared" si="1"/>
        <v>0</v>
      </c>
      <c r="H45" s="77">
        <f t="shared" si="2"/>
        <v>0</v>
      </c>
      <c r="I45" s="77">
        <f t="shared" si="2"/>
        <v>0</v>
      </c>
      <c r="J45" s="77">
        <f t="shared" si="2"/>
        <v>0</v>
      </c>
      <c r="K45" s="77">
        <f t="shared" si="2"/>
        <v>0</v>
      </c>
      <c r="L45" s="77">
        <f t="shared" si="2"/>
        <v>0</v>
      </c>
      <c r="M45" s="77">
        <f t="shared" si="2"/>
        <v>0</v>
      </c>
      <c r="N45" s="77">
        <f t="shared" si="2"/>
        <v>0</v>
      </c>
      <c r="O45" s="462"/>
    </row>
    <row r="46" spans="1:15" s="10" customFormat="1" ht="16.8">
      <c r="A46" s="76" t="str">
        <f>IF(OR(LEFT(Nhaplieu!$M43,3)='Chi phí sxkd S03'!$R$2,LEFT(Nhaplieu!$N43,3)='Chi phí sxkd S03'!$R$2),Nhaplieu!F43,IF(OR(Nhaplieu!$M43='Chi phí sxkd S03'!$R$2,Nhaplieu!$N43='Chi phí sxkd S03'!$R$2),Nhaplieu!F43,""))</f>
        <v/>
      </c>
      <c r="B46" s="77" t="str">
        <f>IF(OR(LEFT(Nhaplieu!$M43,3)='Chi phí sxkd S03'!$R$2,LEFT(Nhaplieu!$N43,3)='Chi phí sxkd S03'!$R$2),Nhaplieu!E43,IF(OR(Nhaplieu!$M43='Chi phí sxkd S03'!$R$2,Nhaplieu!$N43='Chi phí sxkd S03'!$R$2),Nhaplieu!E43,""))</f>
        <v/>
      </c>
      <c r="C46" s="571" t="str">
        <f>IF(OR(LEFT(Nhaplieu!$M43,3)='Chi phí sxkd S03'!$R$2,LEFT(Nhaplieu!$N43,3)='Chi phí sxkd S03'!$R$2),Nhaplieu!L43,IF(OR(Nhaplieu!$M43='Chi phí sxkd S03'!$R$2,Nhaplieu!$N43='Chi phí sxkd S03'!$R$2),Nhaplieu!L43,""))</f>
        <v/>
      </c>
      <c r="D46" s="78" t="str">
        <f>IF(LEFT(Nhaplieu!$M43,3)='Chi phí sxkd S03'!$R$2,Nhaplieu!M43,IF(Nhaplieu!$M43='Chi phí sxkd S03'!$R$2,Nhaplieu!N43,IF(Nhaplieu!$N43='Chi phí sxkd S03'!$R$2,Nhaplieu!M43,"")))</f>
        <v/>
      </c>
      <c r="E46" s="78" t="str">
        <f>IF(LEFT(Nhaplieu!$M43,3)='Chi phí sxkd S03'!$R$2,Nhaplieu!N43,IF(Nhaplieu!$M43='Chi phí sxkd S03'!$R$2,Nhaplieu!O43,IF(Nhaplieu!$N43='Chi phí sxkd S03'!$R$2,Nhaplieu!N43,"")))</f>
        <v/>
      </c>
      <c r="F46" s="77" t="str">
        <f>IF(LEFT(Nhaplieu!M43,3)='Chi phí sxkd S03'!$R$2,Nhaplieu!$O43,IF(Nhaplieu!M43='Chi phí sxkd S03'!$R$2,Nhaplieu!$O43,""))</f>
        <v/>
      </c>
      <c r="G46" s="77">
        <f t="shared" si="1"/>
        <v>0</v>
      </c>
      <c r="H46" s="77">
        <f t="shared" si="2"/>
        <v>0</v>
      </c>
      <c r="I46" s="77">
        <f t="shared" si="2"/>
        <v>0</v>
      </c>
      <c r="J46" s="77">
        <f t="shared" si="2"/>
        <v>0</v>
      </c>
      <c r="K46" s="77">
        <f t="shared" si="2"/>
        <v>0</v>
      </c>
      <c r="L46" s="77">
        <f t="shared" si="2"/>
        <v>0</v>
      </c>
      <c r="M46" s="77">
        <f t="shared" si="2"/>
        <v>0</v>
      </c>
      <c r="N46" s="77">
        <f t="shared" si="2"/>
        <v>0</v>
      </c>
      <c r="O46" s="462"/>
    </row>
    <row r="47" spans="1:15" s="10" customFormat="1" ht="16.8">
      <c r="A47" s="76" t="str">
        <f>IF(OR(LEFT(Nhaplieu!$M44,3)='Chi phí sxkd S03'!$R$2,LEFT(Nhaplieu!$N44,3)='Chi phí sxkd S03'!$R$2),Nhaplieu!F44,IF(OR(Nhaplieu!$M44='Chi phí sxkd S03'!$R$2,Nhaplieu!$N44='Chi phí sxkd S03'!$R$2),Nhaplieu!F44,""))</f>
        <v/>
      </c>
      <c r="B47" s="77" t="str">
        <f>IF(OR(LEFT(Nhaplieu!$M44,3)='Chi phí sxkd S03'!$R$2,LEFT(Nhaplieu!$N44,3)='Chi phí sxkd S03'!$R$2),Nhaplieu!E44,IF(OR(Nhaplieu!$M44='Chi phí sxkd S03'!$R$2,Nhaplieu!$N44='Chi phí sxkd S03'!$R$2),Nhaplieu!E44,""))</f>
        <v/>
      </c>
      <c r="C47" s="571" t="str">
        <f>IF(OR(LEFT(Nhaplieu!$M44,3)='Chi phí sxkd S03'!$R$2,LEFT(Nhaplieu!$N44,3)='Chi phí sxkd S03'!$R$2),Nhaplieu!L44,IF(OR(Nhaplieu!$M44='Chi phí sxkd S03'!$R$2,Nhaplieu!$N44='Chi phí sxkd S03'!$R$2),Nhaplieu!L44,""))</f>
        <v/>
      </c>
      <c r="D47" s="78" t="str">
        <f>IF(LEFT(Nhaplieu!$M44,3)='Chi phí sxkd S03'!$R$2,Nhaplieu!M44,IF(Nhaplieu!$M44='Chi phí sxkd S03'!$R$2,Nhaplieu!N44,IF(Nhaplieu!$N44='Chi phí sxkd S03'!$R$2,Nhaplieu!M44,"")))</f>
        <v/>
      </c>
      <c r="E47" s="78" t="str">
        <f>IF(LEFT(Nhaplieu!$M44,3)='Chi phí sxkd S03'!$R$2,Nhaplieu!N44,IF(Nhaplieu!$M44='Chi phí sxkd S03'!$R$2,Nhaplieu!O44,IF(Nhaplieu!$N44='Chi phí sxkd S03'!$R$2,Nhaplieu!N44,"")))</f>
        <v/>
      </c>
      <c r="F47" s="77" t="str">
        <f>IF(LEFT(Nhaplieu!M44,3)='Chi phí sxkd S03'!$R$2,Nhaplieu!$O44,IF(Nhaplieu!M44='Chi phí sxkd S03'!$R$2,Nhaplieu!$O44,""))</f>
        <v/>
      </c>
      <c r="G47" s="77">
        <f t="shared" si="1"/>
        <v>0</v>
      </c>
      <c r="H47" s="77">
        <f t="shared" si="2"/>
        <v>0</v>
      </c>
      <c r="I47" s="77">
        <f t="shared" si="2"/>
        <v>0</v>
      </c>
      <c r="J47" s="77">
        <f t="shared" si="2"/>
        <v>0</v>
      </c>
      <c r="K47" s="77">
        <f t="shared" si="2"/>
        <v>0</v>
      </c>
      <c r="L47" s="77">
        <f t="shared" si="2"/>
        <v>0</v>
      </c>
      <c r="M47" s="77">
        <f t="shared" si="2"/>
        <v>0</v>
      </c>
      <c r="N47" s="77">
        <f t="shared" si="2"/>
        <v>0</v>
      </c>
      <c r="O47" s="462"/>
    </row>
    <row r="48" spans="1:15" s="10" customFormat="1" ht="16.8">
      <c r="A48" s="76" t="str">
        <f>IF(OR(LEFT(Nhaplieu!$M45,3)='Chi phí sxkd S03'!$R$2,LEFT(Nhaplieu!$N45,3)='Chi phí sxkd S03'!$R$2),Nhaplieu!F45,IF(OR(Nhaplieu!$M45='Chi phí sxkd S03'!$R$2,Nhaplieu!$N45='Chi phí sxkd S03'!$R$2),Nhaplieu!F45,""))</f>
        <v/>
      </c>
      <c r="B48" s="77" t="str">
        <f>IF(OR(LEFT(Nhaplieu!$M45,3)='Chi phí sxkd S03'!$R$2,LEFT(Nhaplieu!$N45,3)='Chi phí sxkd S03'!$R$2),Nhaplieu!E45,IF(OR(Nhaplieu!$M45='Chi phí sxkd S03'!$R$2,Nhaplieu!$N45='Chi phí sxkd S03'!$R$2),Nhaplieu!E45,""))</f>
        <v/>
      </c>
      <c r="C48" s="571" t="str">
        <f>IF(OR(LEFT(Nhaplieu!$M45,3)='Chi phí sxkd S03'!$R$2,LEFT(Nhaplieu!$N45,3)='Chi phí sxkd S03'!$R$2),Nhaplieu!L45,IF(OR(Nhaplieu!$M45='Chi phí sxkd S03'!$R$2,Nhaplieu!$N45='Chi phí sxkd S03'!$R$2),Nhaplieu!L45,""))</f>
        <v/>
      </c>
      <c r="D48" s="78" t="str">
        <f>IF(LEFT(Nhaplieu!$M45,3)='Chi phí sxkd S03'!$R$2,Nhaplieu!M45,IF(Nhaplieu!$M45='Chi phí sxkd S03'!$R$2,Nhaplieu!N45,IF(Nhaplieu!$N45='Chi phí sxkd S03'!$R$2,Nhaplieu!M45,"")))</f>
        <v/>
      </c>
      <c r="E48" s="78" t="str">
        <f>IF(LEFT(Nhaplieu!$M45,3)='Chi phí sxkd S03'!$R$2,Nhaplieu!N45,IF(Nhaplieu!$M45='Chi phí sxkd S03'!$R$2,Nhaplieu!O45,IF(Nhaplieu!$N45='Chi phí sxkd S03'!$R$2,Nhaplieu!N45,"")))</f>
        <v/>
      </c>
      <c r="F48" s="77" t="str">
        <f>IF(LEFT(Nhaplieu!M45,3)='Chi phí sxkd S03'!$R$2,Nhaplieu!$O45,IF(Nhaplieu!M45='Chi phí sxkd S03'!$R$2,Nhaplieu!$O45,""))</f>
        <v/>
      </c>
      <c r="G48" s="77">
        <f t="shared" si="1"/>
        <v>0</v>
      </c>
      <c r="H48" s="77">
        <f t="shared" si="2"/>
        <v>0</v>
      </c>
      <c r="I48" s="77">
        <f t="shared" si="2"/>
        <v>0</v>
      </c>
      <c r="J48" s="77">
        <f t="shared" si="2"/>
        <v>0</v>
      </c>
      <c r="K48" s="77">
        <f t="shared" si="2"/>
        <v>0</v>
      </c>
      <c r="L48" s="77">
        <f t="shared" si="2"/>
        <v>0</v>
      </c>
      <c r="M48" s="77">
        <f t="shared" si="2"/>
        <v>0</v>
      </c>
      <c r="N48" s="77">
        <f t="shared" si="2"/>
        <v>0</v>
      </c>
      <c r="O48" s="462"/>
    </row>
    <row r="49" spans="1:15" s="10" customFormat="1" ht="16.8">
      <c r="A49" s="76" t="str">
        <f>IF(OR(LEFT(Nhaplieu!$M46,3)='Chi phí sxkd S03'!$R$2,LEFT(Nhaplieu!$N46,3)='Chi phí sxkd S03'!$R$2),Nhaplieu!F46,IF(OR(Nhaplieu!$M46='Chi phí sxkd S03'!$R$2,Nhaplieu!$N46='Chi phí sxkd S03'!$R$2),Nhaplieu!F46,""))</f>
        <v/>
      </c>
      <c r="B49" s="77" t="str">
        <f>IF(OR(LEFT(Nhaplieu!$M46,3)='Chi phí sxkd S03'!$R$2,LEFT(Nhaplieu!$N46,3)='Chi phí sxkd S03'!$R$2),Nhaplieu!E46,IF(OR(Nhaplieu!$M46='Chi phí sxkd S03'!$R$2,Nhaplieu!$N46='Chi phí sxkd S03'!$R$2),Nhaplieu!E46,""))</f>
        <v/>
      </c>
      <c r="C49" s="571" t="str">
        <f>IF(OR(LEFT(Nhaplieu!$M46,3)='Chi phí sxkd S03'!$R$2,LEFT(Nhaplieu!$N46,3)='Chi phí sxkd S03'!$R$2),Nhaplieu!L46,IF(OR(Nhaplieu!$M46='Chi phí sxkd S03'!$R$2,Nhaplieu!$N46='Chi phí sxkd S03'!$R$2),Nhaplieu!L46,""))</f>
        <v/>
      </c>
      <c r="D49" s="78" t="str">
        <f>IF(LEFT(Nhaplieu!$M46,3)='Chi phí sxkd S03'!$R$2,Nhaplieu!M46,IF(Nhaplieu!$M46='Chi phí sxkd S03'!$R$2,Nhaplieu!N46,IF(Nhaplieu!$N46='Chi phí sxkd S03'!$R$2,Nhaplieu!M46,"")))</f>
        <v/>
      </c>
      <c r="E49" s="78" t="str">
        <f>IF(LEFT(Nhaplieu!$M46,3)='Chi phí sxkd S03'!$R$2,Nhaplieu!N46,IF(Nhaplieu!$M46='Chi phí sxkd S03'!$R$2,Nhaplieu!O46,IF(Nhaplieu!$N46='Chi phí sxkd S03'!$R$2,Nhaplieu!N46,"")))</f>
        <v/>
      </c>
      <c r="F49" s="77" t="str">
        <f>IF(LEFT(Nhaplieu!M46,3)='Chi phí sxkd S03'!$R$2,Nhaplieu!$O46,IF(Nhaplieu!M46='Chi phí sxkd S03'!$R$2,Nhaplieu!$O46,""))</f>
        <v/>
      </c>
      <c r="G49" s="77">
        <f t="shared" si="1"/>
        <v>0</v>
      </c>
      <c r="H49" s="77">
        <f t="shared" si="2"/>
        <v>0</v>
      </c>
      <c r="I49" s="77">
        <f t="shared" si="2"/>
        <v>0</v>
      </c>
      <c r="J49" s="77">
        <f t="shared" si="2"/>
        <v>0</v>
      </c>
      <c r="K49" s="77">
        <f t="shared" si="2"/>
        <v>0</v>
      </c>
      <c r="L49" s="77">
        <f t="shared" si="2"/>
        <v>0</v>
      </c>
      <c r="M49" s="77">
        <f t="shared" si="2"/>
        <v>0</v>
      </c>
      <c r="N49" s="77">
        <f t="shared" si="2"/>
        <v>0</v>
      </c>
      <c r="O49" s="462"/>
    </row>
    <row r="50" spans="1:15" s="10" customFormat="1" ht="16.8">
      <c r="A50" s="76" t="str">
        <f>IF(OR(LEFT(Nhaplieu!$M47,3)='Chi phí sxkd S03'!$R$2,LEFT(Nhaplieu!$N47,3)='Chi phí sxkd S03'!$R$2),Nhaplieu!F47,IF(OR(Nhaplieu!$M47='Chi phí sxkd S03'!$R$2,Nhaplieu!$N47='Chi phí sxkd S03'!$R$2),Nhaplieu!F47,""))</f>
        <v/>
      </c>
      <c r="B50" s="77" t="str">
        <f>IF(OR(LEFT(Nhaplieu!$M47,3)='Chi phí sxkd S03'!$R$2,LEFT(Nhaplieu!$N47,3)='Chi phí sxkd S03'!$R$2),Nhaplieu!E47,IF(OR(Nhaplieu!$M47='Chi phí sxkd S03'!$R$2,Nhaplieu!$N47='Chi phí sxkd S03'!$R$2),Nhaplieu!E47,""))</f>
        <v/>
      </c>
      <c r="C50" s="571" t="str">
        <f>IF(OR(LEFT(Nhaplieu!$M47,3)='Chi phí sxkd S03'!$R$2,LEFT(Nhaplieu!$N47,3)='Chi phí sxkd S03'!$R$2),Nhaplieu!L47,IF(OR(Nhaplieu!$M47='Chi phí sxkd S03'!$R$2,Nhaplieu!$N47='Chi phí sxkd S03'!$R$2),Nhaplieu!L47,""))</f>
        <v/>
      </c>
      <c r="D50" s="78" t="str">
        <f>IF(LEFT(Nhaplieu!$M47,3)='Chi phí sxkd S03'!$R$2,Nhaplieu!M47,IF(Nhaplieu!$M47='Chi phí sxkd S03'!$R$2,Nhaplieu!N47,IF(Nhaplieu!$N47='Chi phí sxkd S03'!$R$2,Nhaplieu!M47,"")))</f>
        <v/>
      </c>
      <c r="E50" s="78" t="str">
        <f>IF(LEFT(Nhaplieu!$M47,3)='Chi phí sxkd S03'!$R$2,Nhaplieu!N47,IF(Nhaplieu!$M47='Chi phí sxkd S03'!$R$2,Nhaplieu!O47,IF(Nhaplieu!$N47='Chi phí sxkd S03'!$R$2,Nhaplieu!N47,"")))</f>
        <v/>
      </c>
      <c r="F50" s="77" t="str">
        <f>IF(LEFT(Nhaplieu!M47,3)='Chi phí sxkd S03'!$R$2,Nhaplieu!$O47,IF(Nhaplieu!M47='Chi phí sxkd S03'!$R$2,Nhaplieu!$O47,""))</f>
        <v/>
      </c>
      <c r="G50" s="77">
        <f t="shared" si="1"/>
        <v>0</v>
      </c>
      <c r="H50" s="77">
        <f t="shared" si="2"/>
        <v>0</v>
      </c>
      <c r="I50" s="77">
        <f t="shared" si="2"/>
        <v>0</v>
      </c>
      <c r="J50" s="77">
        <f t="shared" si="2"/>
        <v>0</v>
      </c>
      <c r="K50" s="77">
        <f t="shared" si="2"/>
        <v>0</v>
      </c>
      <c r="L50" s="77">
        <f t="shared" si="2"/>
        <v>0</v>
      </c>
      <c r="M50" s="77">
        <f t="shared" si="2"/>
        <v>0</v>
      </c>
      <c r="N50" s="77">
        <f t="shared" si="2"/>
        <v>0</v>
      </c>
      <c r="O50" s="462"/>
    </row>
    <row r="51" spans="1:15" s="10" customFormat="1" ht="16.8">
      <c r="A51" s="76" t="str">
        <f>IF(OR(LEFT(Nhaplieu!$M48,3)='Chi phí sxkd S03'!$R$2,LEFT(Nhaplieu!$N48,3)='Chi phí sxkd S03'!$R$2),Nhaplieu!F48,IF(OR(Nhaplieu!$M48='Chi phí sxkd S03'!$R$2,Nhaplieu!$N48='Chi phí sxkd S03'!$R$2),Nhaplieu!F48,""))</f>
        <v/>
      </c>
      <c r="B51" s="77" t="str">
        <f>IF(OR(LEFT(Nhaplieu!$M48,3)='Chi phí sxkd S03'!$R$2,LEFT(Nhaplieu!$N48,3)='Chi phí sxkd S03'!$R$2),Nhaplieu!E48,IF(OR(Nhaplieu!$M48='Chi phí sxkd S03'!$R$2,Nhaplieu!$N48='Chi phí sxkd S03'!$R$2),Nhaplieu!E48,""))</f>
        <v/>
      </c>
      <c r="C51" s="571" t="str">
        <f>IF(OR(LEFT(Nhaplieu!$M48,3)='Chi phí sxkd S03'!$R$2,LEFT(Nhaplieu!$N48,3)='Chi phí sxkd S03'!$R$2),Nhaplieu!L48,IF(OR(Nhaplieu!$M48='Chi phí sxkd S03'!$R$2,Nhaplieu!$N48='Chi phí sxkd S03'!$R$2),Nhaplieu!L48,""))</f>
        <v/>
      </c>
      <c r="D51" s="78" t="str">
        <f>IF(LEFT(Nhaplieu!$M48,3)='Chi phí sxkd S03'!$R$2,Nhaplieu!M48,IF(Nhaplieu!$M48='Chi phí sxkd S03'!$R$2,Nhaplieu!N48,IF(Nhaplieu!$N48='Chi phí sxkd S03'!$R$2,Nhaplieu!M48,"")))</f>
        <v/>
      </c>
      <c r="E51" s="78" t="str">
        <f>IF(LEFT(Nhaplieu!$M48,3)='Chi phí sxkd S03'!$R$2,Nhaplieu!N48,IF(Nhaplieu!$M48='Chi phí sxkd S03'!$R$2,Nhaplieu!O48,IF(Nhaplieu!$N48='Chi phí sxkd S03'!$R$2,Nhaplieu!N48,"")))</f>
        <v/>
      </c>
      <c r="F51" s="77" t="str">
        <f>IF(LEFT(Nhaplieu!M48,3)='Chi phí sxkd S03'!$R$2,Nhaplieu!$O48,IF(Nhaplieu!M48='Chi phí sxkd S03'!$R$2,Nhaplieu!$O48,""))</f>
        <v/>
      </c>
      <c r="G51" s="77">
        <f t="shared" si="1"/>
        <v>0</v>
      </c>
      <c r="H51" s="77">
        <f t="shared" si="2"/>
        <v>0</v>
      </c>
      <c r="I51" s="77">
        <f t="shared" si="2"/>
        <v>0</v>
      </c>
      <c r="J51" s="77">
        <f t="shared" si="2"/>
        <v>0</v>
      </c>
      <c r="K51" s="77">
        <f t="shared" si="2"/>
        <v>0</v>
      </c>
      <c r="L51" s="77">
        <f t="shared" si="2"/>
        <v>0</v>
      </c>
      <c r="M51" s="77">
        <f t="shared" si="2"/>
        <v>0</v>
      </c>
      <c r="N51" s="77">
        <f t="shared" si="2"/>
        <v>0</v>
      </c>
      <c r="O51" s="462"/>
    </row>
    <row r="52" spans="1:15" s="10" customFormat="1" ht="16.8">
      <c r="A52" s="76" t="str">
        <f>IF(OR(LEFT(Nhaplieu!$M49,3)='Chi phí sxkd S03'!$R$2,LEFT(Nhaplieu!$N49,3)='Chi phí sxkd S03'!$R$2),Nhaplieu!F49,IF(OR(Nhaplieu!$M49='Chi phí sxkd S03'!$R$2,Nhaplieu!$N49='Chi phí sxkd S03'!$R$2),Nhaplieu!F49,""))</f>
        <v/>
      </c>
      <c r="B52" s="77" t="str">
        <f>IF(OR(LEFT(Nhaplieu!$M49,3)='Chi phí sxkd S03'!$R$2,LEFT(Nhaplieu!$N49,3)='Chi phí sxkd S03'!$R$2),Nhaplieu!E49,IF(OR(Nhaplieu!$M49='Chi phí sxkd S03'!$R$2,Nhaplieu!$N49='Chi phí sxkd S03'!$R$2),Nhaplieu!E49,""))</f>
        <v/>
      </c>
      <c r="C52" s="571" t="str">
        <f>IF(OR(LEFT(Nhaplieu!$M49,3)='Chi phí sxkd S03'!$R$2,LEFT(Nhaplieu!$N49,3)='Chi phí sxkd S03'!$R$2),Nhaplieu!L49,IF(OR(Nhaplieu!$M49='Chi phí sxkd S03'!$R$2,Nhaplieu!$N49='Chi phí sxkd S03'!$R$2),Nhaplieu!L49,""))</f>
        <v/>
      </c>
      <c r="D52" s="78" t="str">
        <f>IF(LEFT(Nhaplieu!$M49,3)='Chi phí sxkd S03'!$R$2,Nhaplieu!M49,IF(Nhaplieu!$M49='Chi phí sxkd S03'!$R$2,Nhaplieu!N49,IF(Nhaplieu!$N49='Chi phí sxkd S03'!$R$2,Nhaplieu!M49,"")))</f>
        <v/>
      </c>
      <c r="E52" s="78" t="str">
        <f>IF(LEFT(Nhaplieu!$M49,3)='Chi phí sxkd S03'!$R$2,Nhaplieu!N49,IF(Nhaplieu!$M49='Chi phí sxkd S03'!$R$2,Nhaplieu!O49,IF(Nhaplieu!$N49='Chi phí sxkd S03'!$R$2,Nhaplieu!N49,"")))</f>
        <v/>
      </c>
      <c r="F52" s="77" t="str">
        <f>IF(LEFT(Nhaplieu!M49,3)='Chi phí sxkd S03'!$R$2,Nhaplieu!$O49,IF(Nhaplieu!M49='Chi phí sxkd S03'!$R$2,Nhaplieu!$O49,""))</f>
        <v/>
      </c>
      <c r="G52" s="77">
        <f t="shared" si="1"/>
        <v>0</v>
      </c>
      <c r="H52" s="77">
        <f t="shared" si="2"/>
        <v>0</v>
      </c>
      <c r="I52" s="77">
        <f t="shared" si="2"/>
        <v>0</v>
      </c>
      <c r="J52" s="77">
        <f t="shared" si="2"/>
        <v>0</v>
      </c>
      <c r="K52" s="77">
        <f t="shared" si="2"/>
        <v>0</v>
      </c>
      <c r="L52" s="77">
        <f t="shared" si="2"/>
        <v>0</v>
      </c>
      <c r="M52" s="77">
        <f t="shared" si="2"/>
        <v>0</v>
      </c>
      <c r="N52" s="77">
        <f t="shared" si="2"/>
        <v>0</v>
      </c>
      <c r="O52" s="462"/>
    </row>
    <row r="53" spans="1:15" s="10" customFormat="1" ht="16.8">
      <c r="A53" s="76" t="str">
        <f>IF(OR(LEFT(Nhaplieu!$M50,3)='Chi phí sxkd S03'!$R$2,LEFT(Nhaplieu!$N50,3)='Chi phí sxkd S03'!$R$2),Nhaplieu!F50,IF(OR(Nhaplieu!$M50='Chi phí sxkd S03'!$R$2,Nhaplieu!$N50='Chi phí sxkd S03'!$R$2),Nhaplieu!F50,""))</f>
        <v/>
      </c>
      <c r="B53" s="77" t="str">
        <f>IF(OR(LEFT(Nhaplieu!$M50,3)='Chi phí sxkd S03'!$R$2,LEFT(Nhaplieu!$N50,3)='Chi phí sxkd S03'!$R$2),Nhaplieu!E50,IF(OR(Nhaplieu!$M50='Chi phí sxkd S03'!$R$2,Nhaplieu!$N50='Chi phí sxkd S03'!$R$2),Nhaplieu!E50,""))</f>
        <v/>
      </c>
      <c r="C53" s="571" t="str">
        <f>IF(OR(LEFT(Nhaplieu!$M50,3)='Chi phí sxkd S03'!$R$2,LEFT(Nhaplieu!$N50,3)='Chi phí sxkd S03'!$R$2),Nhaplieu!L50,IF(OR(Nhaplieu!$M50='Chi phí sxkd S03'!$R$2,Nhaplieu!$N50='Chi phí sxkd S03'!$R$2),Nhaplieu!L50,""))</f>
        <v/>
      </c>
      <c r="D53" s="78" t="str">
        <f>IF(LEFT(Nhaplieu!$M50,3)='Chi phí sxkd S03'!$R$2,Nhaplieu!M50,IF(Nhaplieu!$M50='Chi phí sxkd S03'!$R$2,Nhaplieu!N50,IF(Nhaplieu!$N50='Chi phí sxkd S03'!$R$2,Nhaplieu!M50,"")))</f>
        <v/>
      </c>
      <c r="E53" s="78" t="str">
        <f>IF(LEFT(Nhaplieu!$M50,3)='Chi phí sxkd S03'!$R$2,Nhaplieu!N50,IF(Nhaplieu!$M50='Chi phí sxkd S03'!$R$2,Nhaplieu!O50,IF(Nhaplieu!$N50='Chi phí sxkd S03'!$R$2,Nhaplieu!N50,"")))</f>
        <v/>
      </c>
      <c r="F53" s="77" t="str">
        <f>IF(LEFT(Nhaplieu!M50,3)='Chi phí sxkd S03'!$R$2,Nhaplieu!$O50,IF(Nhaplieu!M50='Chi phí sxkd S03'!$R$2,Nhaplieu!$O50,""))</f>
        <v/>
      </c>
      <c r="G53" s="77">
        <f t="shared" si="1"/>
        <v>0</v>
      </c>
      <c r="H53" s="77">
        <f t="shared" si="2"/>
        <v>0</v>
      </c>
      <c r="I53" s="77">
        <f t="shared" si="2"/>
        <v>0</v>
      </c>
      <c r="J53" s="77">
        <f t="shared" si="2"/>
        <v>0</v>
      </c>
      <c r="K53" s="77">
        <f t="shared" si="2"/>
        <v>0</v>
      </c>
      <c r="L53" s="77">
        <f t="shared" si="2"/>
        <v>0</v>
      </c>
      <c r="M53" s="77">
        <f t="shared" si="2"/>
        <v>0</v>
      </c>
      <c r="N53" s="77">
        <f t="shared" si="2"/>
        <v>0</v>
      </c>
      <c r="O53" s="462"/>
    </row>
    <row r="54" spans="1:15" s="10" customFormat="1" ht="16.8">
      <c r="A54" s="76" t="str">
        <f>IF(OR(LEFT(Nhaplieu!$M51,3)='Chi phí sxkd S03'!$R$2,LEFT(Nhaplieu!$N51,3)='Chi phí sxkd S03'!$R$2),Nhaplieu!F51,IF(OR(Nhaplieu!$M51='Chi phí sxkd S03'!$R$2,Nhaplieu!$N51='Chi phí sxkd S03'!$R$2),Nhaplieu!F51,""))</f>
        <v/>
      </c>
      <c r="B54" s="77" t="str">
        <f>IF(OR(LEFT(Nhaplieu!$M51,3)='Chi phí sxkd S03'!$R$2,LEFT(Nhaplieu!$N51,3)='Chi phí sxkd S03'!$R$2),Nhaplieu!E51,IF(OR(Nhaplieu!$M51='Chi phí sxkd S03'!$R$2,Nhaplieu!$N51='Chi phí sxkd S03'!$R$2),Nhaplieu!E51,""))</f>
        <v/>
      </c>
      <c r="C54" s="571" t="str">
        <f>IF(OR(LEFT(Nhaplieu!$M51,3)='Chi phí sxkd S03'!$R$2,LEFT(Nhaplieu!$N51,3)='Chi phí sxkd S03'!$R$2),Nhaplieu!L51,IF(OR(Nhaplieu!$M51='Chi phí sxkd S03'!$R$2,Nhaplieu!$N51='Chi phí sxkd S03'!$R$2),Nhaplieu!L51,""))</f>
        <v/>
      </c>
      <c r="D54" s="78" t="str">
        <f>IF(LEFT(Nhaplieu!$M51,3)='Chi phí sxkd S03'!$R$2,Nhaplieu!M51,IF(Nhaplieu!$M51='Chi phí sxkd S03'!$R$2,Nhaplieu!N51,IF(Nhaplieu!$N51='Chi phí sxkd S03'!$R$2,Nhaplieu!M51,"")))</f>
        <v/>
      </c>
      <c r="E54" s="78" t="str">
        <f>IF(LEFT(Nhaplieu!$M51,3)='Chi phí sxkd S03'!$R$2,Nhaplieu!N51,IF(Nhaplieu!$M51='Chi phí sxkd S03'!$R$2,Nhaplieu!O51,IF(Nhaplieu!$N51='Chi phí sxkd S03'!$R$2,Nhaplieu!N51,"")))</f>
        <v/>
      </c>
      <c r="F54" s="77" t="str">
        <f>IF(LEFT(Nhaplieu!M51,3)='Chi phí sxkd S03'!$R$2,Nhaplieu!$O51,IF(Nhaplieu!M51='Chi phí sxkd S03'!$R$2,Nhaplieu!$O51,""))</f>
        <v/>
      </c>
      <c r="G54" s="77">
        <f t="shared" si="1"/>
        <v>0</v>
      </c>
      <c r="H54" s="77">
        <f t="shared" si="1"/>
        <v>0</v>
      </c>
      <c r="I54" s="77">
        <f t="shared" si="1"/>
        <v>0</v>
      </c>
      <c r="J54" s="77">
        <f t="shared" si="1"/>
        <v>0</v>
      </c>
      <c r="K54" s="77">
        <f t="shared" si="1"/>
        <v>0</v>
      </c>
      <c r="L54" s="77">
        <f t="shared" si="1"/>
        <v>0</v>
      </c>
      <c r="M54" s="77">
        <f t="shared" si="1"/>
        <v>0</v>
      </c>
      <c r="N54" s="77">
        <f t="shared" si="1"/>
        <v>0</v>
      </c>
      <c r="O54" s="462"/>
    </row>
    <row r="55" spans="1:15" s="10" customFormat="1" ht="16.8">
      <c r="A55" s="76" t="str">
        <f>IF(OR(LEFT(Nhaplieu!$M52,3)='Chi phí sxkd S03'!$R$2,LEFT(Nhaplieu!$N52,3)='Chi phí sxkd S03'!$R$2),Nhaplieu!F52,IF(OR(Nhaplieu!$M52='Chi phí sxkd S03'!$R$2,Nhaplieu!$N52='Chi phí sxkd S03'!$R$2),Nhaplieu!F52,""))</f>
        <v/>
      </c>
      <c r="B55" s="77" t="str">
        <f>IF(OR(LEFT(Nhaplieu!$M52,3)='Chi phí sxkd S03'!$R$2,LEFT(Nhaplieu!$N52,3)='Chi phí sxkd S03'!$R$2),Nhaplieu!E52,IF(OR(Nhaplieu!$M52='Chi phí sxkd S03'!$R$2,Nhaplieu!$N52='Chi phí sxkd S03'!$R$2),Nhaplieu!E52,""))</f>
        <v/>
      </c>
      <c r="C55" s="571" t="str">
        <f>IF(OR(LEFT(Nhaplieu!$M52,3)='Chi phí sxkd S03'!$R$2,LEFT(Nhaplieu!$N52,3)='Chi phí sxkd S03'!$R$2),Nhaplieu!L52,IF(OR(Nhaplieu!$M52='Chi phí sxkd S03'!$R$2,Nhaplieu!$N52='Chi phí sxkd S03'!$R$2),Nhaplieu!L52,""))</f>
        <v/>
      </c>
      <c r="D55" s="78" t="str">
        <f>IF(LEFT(Nhaplieu!$M52,3)='Chi phí sxkd S03'!$R$2,Nhaplieu!M52,IF(Nhaplieu!$M52='Chi phí sxkd S03'!$R$2,Nhaplieu!N52,IF(Nhaplieu!$N52='Chi phí sxkd S03'!$R$2,Nhaplieu!M52,"")))</f>
        <v/>
      </c>
      <c r="E55" s="78" t="str">
        <f>IF(LEFT(Nhaplieu!$M52,3)='Chi phí sxkd S03'!$R$2,Nhaplieu!N52,IF(Nhaplieu!$M52='Chi phí sxkd S03'!$R$2,Nhaplieu!O52,IF(Nhaplieu!$N52='Chi phí sxkd S03'!$R$2,Nhaplieu!N52,"")))</f>
        <v/>
      </c>
      <c r="F55" s="77" t="str">
        <f>IF(LEFT(Nhaplieu!M52,3)='Chi phí sxkd S03'!$R$2,Nhaplieu!$O52,IF(Nhaplieu!M52='Chi phí sxkd S03'!$R$2,Nhaplieu!$O52,""))</f>
        <v/>
      </c>
      <c r="G55" s="77">
        <f t="shared" si="1"/>
        <v>0</v>
      </c>
      <c r="H55" s="77">
        <f t="shared" si="1"/>
        <v>0</v>
      </c>
      <c r="I55" s="77">
        <f t="shared" si="1"/>
        <v>0</v>
      </c>
      <c r="J55" s="77">
        <f t="shared" si="1"/>
        <v>0</v>
      </c>
      <c r="K55" s="77">
        <f t="shared" si="1"/>
        <v>0</v>
      </c>
      <c r="L55" s="77">
        <f t="shared" si="1"/>
        <v>0</v>
      </c>
      <c r="M55" s="77">
        <f t="shared" si="1"/>
        <v>0</v>
      </c>
      <c r="N55" s="77">
        <f t="shared" si="1"/>
        <v>0</v>
      </c>
      <c r="O55" s="462"/>
    </row>
    <row r="56" spans="1:15" s="10" customFormat="1" ht="16.8">
      <c r="A56" s="76" t="str">
        <f>IF(OR(LEFT(Nhaplieu!$M53,3)='Chi phí sxkd S03'!$R$2,LEFT(Nhaplieu!$N53,3)='Chi phí sxkd S03'!$R$2),Nhaplieu!F53,IF(OR(Nhaplieu!$M53='Chi phí sxkd S03'!$R$2,Nhaplieu!$N53='Chi phí sxkd S03'!$R$2),Nhaplieu!F53,""))</f>
        <v/>
      </c>
      <c r="B56" s="77" t="str">
        <f>IF(OR(LEFT(Nhaplieu!$M53,3)='Chi phí sxkd S03'!$R$2,LEFT(Nhaplieu!$N53,3)='Chi phí sxkd S03'!$R$2),Nhaplieu!E53,IF(OR(Nhaplieu!$M53='Chi phí sxkd S03'!$R$2,Nhaplieu!$N53='Chi phí sxkd S03'!$R$2),Nhaplieu!E53,""))</f>
        <v/>
      </c>
      <c r="C56" s="571" t="str">
        <f>IF(OR(LEFT(Nhaplieu!$M53,3)='Chi phí sxkd S03'!$R$2,LEFT(Nhaplieu!$N53,3)='Chi phí sxkd S03'!$R$2),Nhaplieu!L53,IF(OR(Nhaplieu!$M53='Chi phí sxkd S03'!$R$2,Nhaplieu!$N53='Chi phí sxkd S03'!$R$2),Nhaplieu!L53,""))</f>
        <v/>
      </c>
      <c r="D56" s="78" t="str">
        <f>IF(LEFT(Nhaplieu!$M53,3)='Chi phí sxkd S03'!$R$2,Nhaplieu!M53,IF(Nhaplieu!$M53='Chi phí sxkd S03'!$R$2,Nhaplieu!N53,IF(Nhaplieu!$N53='Chi phí sxkd S03'!$R$2,Nhaplieu!M53,"")))</f>
        <v/>
      </c>
      <c r="E56" s="78" t="str">
        <f>IF(LEFT(Nhaplieu!$M53,3)='Chi phí sxkd S03'!$R$2,Nhaplieu!N53,IF(Nhaplieu!$M53='Chi phí sxkd S03'!$R$2,Nhaplieu!O53,IF(Nhaplieu!$N53='Chi phí sxkd S03'!$R$2,Nhaplieu!N53,"")))</f>
        <v/>
      </c>
      <c r="F56" s="77" t="str">
        <f>IF(LEFT(Nhaplieu!M53,3)='Chi phí sxkd S03'!$R$2,Nhaplieu!$O53,IF(Nhaplieu!M53='Chi phí sxkd S03'!$R$2,Nhaplieu!$O53,""))</f>
        <v/>
      </c>
      <c r="G56" s="77">
        <f t="shared" si="1"/>
        <v>0</v>
      </c>
      <c r="H56" s="77">
        <f t="shared" si="1"/>
        <v>0</v>
      </c>
      <c r="I56" s="77">
        <f t="shared" si="1"/>
        <v>0</v>
      </c>
      <c r="J56" s="77">
        <f t="shared" si="1"/>
        <v>0</v>
      </c>
      <c r="K56" s="77">
        <f t="shared" si="1"/>
        <v>0</v>
      </c>
      <c r="L56" s="77">
        <f t="shared" si="1"/>
        <v>0</v>
      </c>
      <c r="M56" s="77">
        <f t="shared" si="1"/>
        <v>0</v>
      </c>
      <c r="N56" s="77">
        <f t="shared" si="1"/>
        <v>0</v>
      </c>
      <c r="O56" s="462"/>
    </row>
    <row r="57" spans="1:15" s="10" customFormat="1" ht="16.8">
      <c r="A57" s="76" t="str">
        <f>IF(OR(LEFT(Nhaplieu!$M54,3)='Chi phí sxkd S03'!$R$2,LEFT(Nhaplieu!$N54,3)='Chi phí sxkd S03'!$R$2),Nhaplieu!F54,IF(OR(Nhaplieu!$M54='Chi phí sxkd S03'!$R$2,Nhaplieu!$N54='Chi phí sxkd S03'!$R$2),Nhaplieu!F54,""))</f>
        <v/>
      </c>
      <c r="B57" s="77" t="str">
        <f>IF(OR(LEFT(Nhaplieu!$M54,3)='Chi phí sxkd S03'!$R$2,LEFT(Nhaplieu!$N54,3)='Chi phí sxkd S03'!$R$2),Nhaplieu!E54,IF(OR(Nhaplieu!$M54='Chi phí sxkd S03'!$R$2,Nhaplieu!$N54='Chi phí sxkd S03'!$R$2),Nhaplieu!E54,""))</f>
        <v/>
      </c>
      <c r="C57" s="571" t="str">
        <f>IF(OR(LEFT(Nhaplieu!$M54,3)='Chi phí sxkd S03'!$R$2,LEFT(Nhaplieu!$N54,3)='Chi phí sxkd S03'!$R$2),Nhaplieu!L54,IF(OR(Nhaplieu!$M54='Chi phí sxkd S03'!$R$2,Nhaplieu!$N54='Chi phí sxkd S03'!$R$2),Nhaplieu!L54,""))</f>
        <v/>
      </c>
      <c r="D57" s="78" t="str">
        <f>IF(LEFT(Nhaplieu!$M54,3)='Chi phí sxkd S03'!$R$2,Nhaplieu!M54,IF(Nhaplieu!$M54='Chi phí sxkd S03'!$R$2,Nhaplieu!N54,IF(Nhaplieu!$N54='Chi phí sxkd S03'!$R$2,Nhaplieu!M54,"")))</f>
        <v/>
      </c>
      <c r="E57" s="78" t="str">
        <f>IF(LEFT(Nhaplieu!$M54,3)='Chi phí sxkd S03'!$R$2,Nhaplieu!N54,IF(Nhaplieu!$M54='Chi phí sxkd S03'!$R$2,Nhaplieu!O54,IF(Nhaplieu!$N54='Chi phí sxkd S03'!$R$2,Nhaplieu!N54,"")))</f>
        <v/>
      </c>
      <c r="F57" s="77" t="str">
        <f>IF(LEFT(Nhaplieu!M54,3)='Chi phí sxkd S03'!$R$2,Nhaplieu!$O54,IF(Nhaplieu!M54='Chi phí sxkd S03'!$R$2,Nhaplieu!$O54,""))</f>
        <v/>
      </c>
      <c r="G57" s="77">
        <f t="shared" si="1"/>
        <v>0</v>
      </c>
      <c r="H57" s="77">
        <f t="shared" si="1"/>
        <v>0</v>
      </c>
      <c r="I57" s="77">
        <f t="shared" si="1"/>
        <v>0</v>
      </c>
      <c r="J57" s="77">
        <f t="shared" si="1"/>
        <v>0</v>
      </c>
      <c r="K57" s="77">
        <f t="shared" si="1"/>
        <v>0</v>
      </c>
      <c r="L57" s="77">
        <f t="shared" si="1"/>
        <v>0</v>
      </c>
      <c r="M57" s="77">
        <f t="shared" si="1"/>
        <v>0</v>
      </c>
      <c r="N57" s="77">
        <f t="shared" si="1"/>
        <v>0</v>
      </c>
      <c r="O57" s="462"/>
    </row>
    <row r="58" spans="1:15" s="10" customFormat="1" ht="16.8">
      <c r="A58" s="76" t="str">
        <f>IF(OR(LEFT(Nhaplieu!$M55,3)='Chi phí sxkd S03'!$R$2,LEFT(Nhaplieu!$N55,3)='Chi phí sxkd S03'!$R$2),Nhaplieu!F55,IF(OR(Nhaplieu!$M55='Chi phí sxkd S03'!$R$2,Nhaplieu!$N55='Chi phí sxkd S03'!$R$2),Nhaplieu!F55,""))</f>
        <v/>
      </c>
      <c r="B58" s="77" t="str">
        <f>IF(OR(LEFT(Nhaplieu!$M55,3)='Chi phí sxkd S03'!$R$2,LEFT(Nhaplieu!$N55,3)='Chi phí sxkd S03'!$R$2),Nhaplieu!E55,IF(OR(Nhaplieu!$M55='Chi phí sxkd S03'!$R$2,Nhaplieu!$N55='Chi phí sxkd S03'!$R$2),Nhaplieu!E55,""))</f>
        <v/>
      </c>
      <c r="C58" s="571" t="str">
        <f>IF(OR(LEFT(Nhaplieu!$M55,3)='Chi phí sxkd S03'!$R$2,LEFT(Nhaplieu!$N55,3)='Chi phí sxkd S03'!$R$2),Nhaplieu!L55,IF(OR(Nhaplieu!$M55='Chi phí sxkd S03'!$R$2,Nhaplieu!$N55='Chi phí sxkd S03'!$R$2),Nhaplieu!L55,""))</f>
        <v/>
      </c>
      <c r="D58" s="78" t="str">
        <f>IF(LEFT(Nhaplieu!$M55,3)='Chi phí sxkd S03'!$R$2,Nhaplieu!M55,IF(Nhaplieu!$M55='Chi phí sxkd S03'!$R$2,Nhaplieu!N55,IF(Nhaplieu!$N55='Chi phí sxkd S03'!$R$2,Nhaplieu!M55,"")))</f>
        <v/>
      </c>
      <c r="E58" s="78" t="str">
        <f>IF(LEFT(Nhaplieu!$M55,3)='Chi phí sxkd S03'!$R$2,Nhaplieu!N55,IF(Nhaplieu!$M55='Chi phí sxkd S03'!$R$2,Nhaplieu!O55,IF(Nhaplieu!$N55='Chi phí sxkd S03'!$R$2,Nhaplieu!N55,"")))</f>
        <v/>
      </c>
      <c r="F58" s="77" t="str">
        <f>IF(LEFT(Nhaplieu!M55,3)='Chi phí sxkd S03'!$R$2,Nhaplieu!$O55,IF(Nhaplieu!M55='Chi phí sxkd S03'!$R$2,Nhaplieu!$O55,""))</f>
        <v/>
      </c>
      <c r="G58" s="77">
        <f t="shared" si="1"/>
        <v>0</v>
      </c>
      <c r="H58" s="77">
        <f t="shared" si="1"/>
        <v>0</v>
      </c>
      <c r="I58" s="77">
        <f t="shared" si="1"/>
        <v>0</v>
      </c>
      <c r="J58" s="77">
        <f t="shared" si="1"/>
        <v>0</v>
      </c>
      <c r="K58" s="77">
        <f t="shared" si="1"/>
        <v>0</v>
      </c>
      <c r="L58" s="77">
        <f t="shared" si="1"/>
        <v>0</v>
      </c>
      <c r="M58" s="77">
        <f t="shared" si="1"/>
        <v>0</v>
      </c>
      <c r="N58" s="77">
        <f t="shared" si="1"/>
        <v>0</v>
      </c>
      <c r="O58" s="462"/>
    </row>
    <row r="59" spans="1:15" s="10" customFormat="1" ht="16.8">
      <c r="A59" s="76" t="str">
        <f>IF(OR(LEFT(Nhaplieu!$M56,3)='Chi phí sxkd S03'!$R$2,LEFT(Nhaplieu!$N56,3)='Chi phí sxkd S03'!$R$2),Nhaplieu!F56,IF(OR(Nhaplieu!$M56='Chi phí sxkd S03'!$R$2,Nhaplieu!$N56='Chi phí sxkd S03'!$R$2),Nhaplieu!F56,""))</f>
        <v/>
      </c>
      <c r="B59" s="77" t="str">
        <f>IF(OR(LEFT(Nhaplieu!$M56,3)='Chi phí sxkd S03'!$R$2,LEFT(Nhaplieu!$N56,3)='Chi phí sxkd S03'!$R$2),Nhaplieu!E56,IF(OR(Nhaplieu!$M56='Chi phí sxkd S03'!$R$2,Nhaplieu!$N56='Chi phí sxkd S03'!$R$2),Nhaplieu!E56,""))</f>
        <v/>
      </c>
      <c r="C59" s="571" t="str">
        <f>IF(OR(LEFT(Nhaplieu!$M56,3)='Chi phí sxkd S03'!$R$2,LEFT(Nhaplieu!$N56,3)='Chi phí sxkd S03'!$R$2),Nhaplieu!L56,IF(OR(Nhaplieu!$M56='Chi phí sxkd S03'!$R$2,Nhaplieu!$N56='Chi phí sxkd S03'!$R$2),Nhaplieu!L56,""))</f>
        <v/>
      </c>
      <c r="D59" s="78" t="str">
        <f>IF(LEFT(Nhaplieu!$M56,3)='Chi phí sxkd S03'!$R$2,Nhaplieu!M56,IF(Nhaplieu!$M56='Chi phí sxkd S03'!$R$2,Nhaplieu!N56,IF(Nhaplieu!$N56='Chi phí sxkd S03'!$R$2,Nhaplieu!M56,"")))</f>
        <v/>
      </c>
      <c r="E59" s="78" t="str">
        <f>IF(LEFT(Nhaplieu!$M56,3)='Chi phí sxkd S03'!$R$2,Nhaplieu!N56,IF(Nhaplieu!$M56='Chi phí sxkd S03'!$R$2,Nhaplieu!O56,IF(Nhaplieu!$N56='Chi phí sxkd S03'!$R$2,Nhaplieu!N56,"")))</f>
        <v/>
      </c>
      <c r="F59" s="77" t="str">
        <f>IF(LEFT(Nhaplieu!M56,3)='Chi phí sxkd S03'!$R$2,Nhaplieu!$O56,IF(Nhaplieu!M56='Chi phí sxkd S03'!$R$2,Nhaplieu!$O56,""))</f>
        <v/>
      </c>
      <c r="G59" s="77">
        <f t="shared" si="1"/>
        <v>0</v>
      </c>
      <c r="H59" s="77">
        <f t="shared" si="1"/>
        <v>0</v>
      </c>
      <c r="I59" s="77">
        <f t="shared" si="1"/>
        <v>0</v>
      </c>
      <c r="J59" s="77">
        <f t="shared" si="1"/>
        <v>0</v>
      </c>
      <c r="K59" s="77">
        <f t="shared" si="1"/>
        <v>0</v>
      </c>
      <c r="L59" s="77">
        <f t="shared" si="1"/>
        <v>0</v>
      </c>
      <c r="M59" s="77">
        <f t="shared" si="1"/>
        <v>0</v>
      </c>
      <c r="N59" s="77">
        <f t="shared" si="1"/>
        <v>0</v>
      </c>
      <c r="O59" s="462"/>
    </row>
    <row r="60" spans="1:15" s="10" customFormat="1" ht="16.8">
      <c r="A60" s="76" t="str">
        <f>IF(OR(LEFT(Nhaplieu!$M57,3)='Chi phí sxkd S03'!$R$2,LEFT(Nhaplieu!$N57,3)='Chi phí sxkd S03'!$R$2),Nhaplieu!F57,IF(OR(Nhaplieu!$M57='Chi phí sxkd S03'!$R$2,Nhaplieu!$N57='Chi phí sxkd S03'!$R$2),Nhaplieu!F57,""))</f>
        <v/>
      </c>
      <c r="B60" s="77" t="str">
        <f>IF(OR(LEFT(Nhaplieu!$M57,3)='Chi phí sxkd S03'!$R$2,LEFT(Nhaplieu!$N57,3)='Chi phí sxkd S03'!$R$2),Nhaplieu!E57,IF(OR(Nhaplieu!$M57='Chi phí sxkd S03'!$R$2,Nhaplieu!$N57='Chi phí sxkd S03'!$R$2),Nhaplieu!E57,""))</f>
        <v/>
      </c>
      <c r="C60" s="571" t="str">
        <f>IF(OR(LEFT(Nhaplieu!$M57,3)='Chi phí sxkd S03'!$R$2,LEFT(Nhaplieu!$N57,3)='Chi phí sxkd S03'!$R$2),Nhaplieu!L57,IF(OR(Nhaplieu!$M57='Chi phí sxkd S03'!$R$2,Nhaplieu!$N57='Chi phí sxkd S03'!$R$2),Nhaplieu!L57,""))</f>
        <v/>
      </c>
      <c r="D60" s="78" t="str">
        <f>IF(LEFT(Nhaplieu!$M57,3)='Chi phí sxkd S03'!$R$2,Nhaplieu!M57,IF(Nhaplieu!$M57='Chi phí sxkd S03'!$R$2,Nhaplieu!N57,IF(Nhaplieu!$N57='Chi phí sxkd S03'!$R$2,Nhaplieu!M57,"")))</f>
        <v/>
      </c>
      <c r="E60" s="78" t="str">
        <f>IF(LEFT(Nhaplieu!$M57,3)='Chi phí sxkd S03'!$R$2,Nhaplieu!N57,IF(Nhaplieu!$M57='Chi phí sxkd S03'!$R$2,Nhaplieu!O57,IF(Nhaplieu!$N57='Chi phí sxkd S03'!$R$2,Nhaplieu!N57,"")))</f>
        <v/>
      </c>
      <c r="F60" s="77" t="str">
        <f>IF(LEFT(Nhaplieu!M57,3)='Chi phí sxkd S03'!$R$2,Nhaplieu!$O57,IF(Nhaplieu!M57='Chi phí sxkd S03'!$R$2,Nhaplieu!$O57,""))</f>
        <v/>
      </c>
      <c r="G60" s="77">
        <f t="shared" si="1"/>
        <v>0</v>
      </c>
      <c r="H60" s="77">
        <f t="shared" si="1"/>
        <v>0</v>
      </c>
      <c r="I60" s="77">
        <f t="shared" si="1"/>
        <v>0</v>
      </c>
      <c r="J60" s="77">
        <f t="shared" si="1"/>
        <v>0</v>
      </c>
      <c r="K60" s="77">
        <f t="shared" si="1"/>
        <v>0</v>
      </c>
      <c r="L60" s="77">
        <f t="shared" si="1"/>
        <v>0</v>
      </c>
      <c r="M60" s="77">
        <f t="shared" si="1"/>
        <v>0</v>
      </c>
      <c r="N60" s="77">
        <f t="shared" si="1"/>
        <v>0</v>
      </c>
      <c r="O60" s="462"/>
    </row>
    <row r="61" spans="1:15" s="10" customFormat="1" ht="16.8">
      <c r="A61" s="76" t="str">
        <f>IF(OR(LEFT(Nhaplieu!$M58,3)='Chi phí sxkd S03'!$R$2,LEFT(Nhaplieu!$N58,3)='Chi phí sxkd S03'!$R$2),Nhaplieu!F58,IF(OR(Nhaplieu!$M58='Chi phí sxkd S03'!$R$2,Nhaplieu!$N58='Chi phí sxkd S03'!$R$2),Nhaplieu!F58,""))</f>
        <v/>
      </c>
      <c r="B61" s="77" t="str">
        <f>IF(OR(LEFT(Nhaplieu!$M58,3)='Chi phí sxkd S03'!$R$2,LEFT(Nhaplieu!$N58,3)='Chi phí sxkd S03'!$R$2),Nhaplieu!E58,IF(OR(Nhaplieu!$M58='Chi phí sxkd S03'!$R$2,Nhaplieu!$N58='Chi phí sxkd S03'!$R$2),Nhaplieu!E58,""))</f>
        <v/>
      </c>
      <c r="C61" s="571" t="str">
        <f>IF(OR(LEFT(Nhaplieu!$M58,3)='Chi phí sxkd S03'!$R$2,LEFT(Nhaplieu!$N58,3)='Chi phí sxkd S03'!$R$2),Nhaplieu!L58,IF(OR(Nhaplieu!$M58='Chi phí sxkd S03'!$R$2,Nhaplieu!$N58='Chi phí sxkd S03'!$R$2),Nhaplieu!L58,""))</f>
        <v/>
      </c>
      <c r="D61" s="78" t="str">
        <f>IF(LEFT(Nhaplieu!$M58,3)='Chi phí sxkd S03'!$R$2,Nhaplieu!M58,IF(Nhaplieu!$M58='Chi phí sxkd S03'!$R$2,Nhaplieu!N58,IF(Nhaplieu!$N58='Chi phí sxkd S03'!$R$2,Nhaplieu!M58,"")))</f>
        <v/>
      </c>
      <c r="E61" s="78" t="str">
        <f>IF(LEFT(Nhaplieu!$M58,3)='Chi phí sxkd S03'!$R$2,Nhaplieu!N58,IF(Nhaplieu!$M58='Chi phí sxkd S03'!$R$2,Nhaplieu!O58,IF(Nhaplieu!$N58='Chi phí sxkd S03'!$R$2,Nhaplieu!N58,"")))</f>
        <v/>
      </c>
      <c r="F61" s="77" t="str">
        <f>IF(LEFT(Nhaplieu!M58,3)='Chi phí sxkd S03'!$R$2,Nhaplieu!$O58,IF(Nhaplieu!M58='Chi phí sxkd S03'!$R$2,Nhaplieu!$O58,""))</f>
        <v/>
      </c>
      <c r="G61" s="77">
        <f t="shared" si="1"/>
        <v>0</v>
      </c>
      <c r="H61" s="77">
        <f t="shared" si="1"/>
        <v>0</v>
      </c>
      <c r="I61" s="77">
        <f t="shared" si="1"/>
        <v>0</v>
      </c>
      <c r="J61" s="77">
        <f t="shared" si="1"/>
        <v>0</v>
      </c>
      <c r="K61" s="77">
        <f t="shared" si="1"/>
        <v>0</v>
      </c>
      <c r="L61" s="77">
        <f t="shared" si="1"/>
        <v>0</v>
      </c>
      <c r="M61" s="77">
        <f t="shared" si="1"/>
        <v>0</v>
      </c>
      <c r="N61" s="77">
        <f t="shared" si="1"/>
        <v>0</v>
      </c>
      <c r="O61" s="462"/>
    </row>
    <row r="62" spans="1:15" s="10" customFormat="1" ht="16.8">
      <c r="A62" s="76" t="str">
        <f>IF(OR(LEFT(Nhaplieu!$M59,3)='Chi phí sxkd S03'!$R$2,LEFT(Nhaplieu!$N59,3)='Chi phí sxkd S03'!$R$2),Nhaplieu!F59,IF(OR(Nhaplieu!$M59='Chi phí sxkd S03'!$R$2,Nhaplieu!$N59='Chi phí sxkd S03'!$R$2),Nhaplieu!F59,""))</f>
        <v/>
      </c>
      <c r="B62" s="77" t="str">
        <f>IF(OR(LEFT(Nhaplieu!$M59,3)='Chi phí sxkd S03'!$R$2,LEFT(Nhaplieu!$N59,3)='Chi phí sxkd S03'!$R$2),Nhaplieu!E59,IF(OR(Nhaplieu!$M59='Chi phí sxkd S03'!$R$2,Nhaplieu!$N59='Chi phí sxkd S03'!$R$2),Nhaplieu!E59,""))</f>
        <v/>
      </c>
      <c r="C62" s="571" t="str">
        <f>IF(OR(LEFT(Nhaplieu!$M59,3)='Chi phí sxkd S03'!$R$2,LEFT(Nhaplieu!$N59,3)='Chi phí sxkd S03'!$R$2),Nhaplieu!L59,IF(OR(Nhaplieu!$M59='Chi phí sxkd S03'!$R$2,Nhaplieu!$N59='Chi phí sxkd S03'!$R$2),Nhaplieu!L59,""))</f>
        <v/>
      </c>
      <c r="D62" s="78" t="str">
        <f>IF(LEFT(Nhaplieu!$M59,3)='Chi phí sxkd S03'!$R$2,Nhaplieu!M59,IF(Nhaplieu!$M59='Chi phí sxkd S03'!$R$2,Nhaplieu!N59,IF(Nhaplieu!$N59='Chi phí sxkd S03'!$R$2,Nhaplieu!M59,"")))</f>
        <v/>
      </c>
      <c r="E62" s="78" t="str">
        <f>IF(LEFT(Nhaplieu!$M59,3)='Chi phí sxkd S03'!$R$2,Nhaplieu!N59,IF(Nhaplieu!$M59='Chi phí sxkd S03'!$R$2,Nhaplieu!O59,IF(Nhaplieu!$N59='Chi phí sxkd S03'!$R$2,Nhaplieu!N59,"")))</f>
        <v/>
      </c>
      <c r="F62" s="77" t="str">
        <f>IF(LEFT(Nhaplieu!M59,3)='Chi phí sxkd S03'!$R$2,Nhaplieu!$O59,IF(Nhaplieu!M59='Chi phí sxkd S03'!$R$2,Nhaplieu!$O59,""))</f>
        <v/>
      </c>
      <c r="G62" s="77">
        <f t="shared" si="1"/>
        <v>0</v>
      </c>
      <c r="H62" s="77">
        <f t="shared" si="1"/>
        <v>0</v>
      </c>
      <c r="I62" s="77">
        <f t="shared" si="1"/>
        <v>0</v>
      </c>
      <c r="J62" s="77">
        <f t="shared" si="1"/>
        <v>0</v>
      </c>
      <c r="K62" s="77">
        <f t="shared" si="1"/>
        <v>0</v>
      </c>
      <c r="L62" s="77">
        <f t="shared" si="1"/>
        <v>0</v>
      </c>
      <c r="M62" s="77">
        <f t="shared" si="1"/>
        <v>0</v>
      </c>
      <c r="N62" s="77">
        <f t="shared" si="1"/>
        <v>0</v>
      </c>
      <c r="O62" s="462"/>
    </row>
    <row r="63" spans="1:15" s="10" customFormat="1" ht="16.8">
      <c r="A63" s="76" t="str">
        <f>IF(OR(LEFT(Nhaplieu!$M60,3)='Chi phí sxkd S03'!$R$2,LEFT(Nhaplieu!$N60,3)='Chi phí sxkd S03'!$R$2),Nhaplieu!F60,IF(OR(Nhaplieu!$M60='Chi phí sxkd S03'!$R$2,Nhaplieu!$N60='Chi phí sxkd S03'!$R$2),Nhaplieu!F60,""))</f>
        <v/>
      </c>
      <c r="B63" s="77" t="str">
        <f>IF(OR(LEFT(Nhaplieu!$M60,3)='Chi phí sxkd S03'!$R$2,LEFT(Nhaplieu!$N60,3)='Chi phí sxkd S03'!$R$2),Nhaplieu!E60,IF(OR(Nhaplieu!$M60='Chi phí sxkd S03'!$R$2,Nhaplieu!$N60='Chi phí sxkd S03'!$R$2),Nhaplieu!E60,""))</f>
        <v/>
      </c>
      <c r="C63" s="571" t="str">
        <f>IF(OR(LEFT(Nhaplieu!$M60,3)='Chi phí sxkd S03'!$R$2,LEFT(Nhaplieu!$N60,3)='Chi phí sxkd S03'!$R$2),Nhaplieu!L60,IF(OR(Nhaplieu!$M60='Chi phí sxkd S03'!$R$2,Nhaplieu!$N60='Chi phí sxkd S03'!$R$2),Nhaplieu!L60,""))</f>
        <v/>
      </c>
      <c r="D63" s="78" t="str">
        <f>IF(LEFT(Nhaplieu!$M60,3)='Chi phí sxkd S03'!$R$2,Nhaplieu!M60,IF(Nhaplieu!$M60='Chi phí sxkd S03'!$R$2,Nhaplieu!N60,IF(Nhaplieu!$N60='Chi phí sxkd S03'!$R$2,Nhaplieu!M60,"")))</f>
        <v/>
      </c>
      <c r="E63" s="78" t="str">
        <f>IF(LEFT(Nhaplieu!$M60,3)='Chi phí sxkd S03'!$R$2,Nhaplieu!N60,IF(Nhaplieu!$M60='Chi phí sxkd S03'!$R$2,Nhaplieu!O60,IF(Nhaplieu!$N60='Chi phí sxkd S03'!$R$2,Nhaplieu!N60,"")))</f>
        <v/>
      </c>
      <c r="F63" s="77" t="str">
        <f>IF(LEFT(Nhaplieu!M60,3)='Chi phí sxkd S03'!$R$2,Nhaplieu!$O60,IF(Nhaplieu!M60='Chi phí sxkd S03'!$R$2,Nhaplieu!$O60,""))</f>
        <v/>
      </c>
      <c r="G63" s="77">
        <f t="shared" si="1"/>
        <v>0</v>
      </c>
      <c r="H63" s="77">
        <f t="shared" si="1"/>
        <v>0</v>
      </c>
      <c r="I63" s="77">
        <f t="shared" si="1"/>
        <v>0</v>
      </c>
      <c r="J63" s="77">
        <f t="shared" si="1"/>
        <v>0</v>
      </c>
      <c r="K63" s="77">
        <f t="shared" si="1"/>
        <v>0</v>
      </c>
      <c r="L63" s="77">
        <f t="shared" si="1"/>
        <v>0</v>
      </c>
      <c r="M63" s="77">
        <f t="shared" si="1"/>
        <v>0</v>
      </c>
      <c r="N63" s="77">
        <f t="shared" si="1"/>
        <v>0</v>
      </c>
      <c r="O63" s="462"/>
    </row>
    <row r="64" spans="1:15" s="10" customFormat="1" ht="16.8">
      <c r="A64" s="76" t="str">
        <f>IF(OR(LEFT(Nhaplieu!$M61,3)='Chi phí sxkd S03'!$R$2,LEFT(Nhaplieu!$N61,3)='Chi phí sxkd S03'!$R$2),Nhaplieu!F61,IF(OR(Nhaplieu!$M61='Chi phí sxkd S03'!$R$2,Nhaplieu!$N61='Chi phí sxkd S03'!$R$2),Nhaplieu!F61,""))</f>
        <v/>
      </c>
      <c r="B64" s="77" t="str">
        <f>IF(OR(LEFT(Nhaplieu!$M61,3)='Chi phí sxkd S03'!$R$2,LEFT(Nhaplieu!$N61,3)='Chi phí sxkd S03'!$R$2),Nhaplieu!E61,IF(OR(Nhaplieu!$M61='Chi phí sxkd S03'!$R$2,Nhaplieu!$N61='Chi phí sxkd S03'!$R$2),Nhaplieu!E61,""))</f>
        <v/>
      </c>
      <c r="C64" s="571" t="str">
        <f>IF(OR(LEFT(Nhaplieu!$M61,3)='Chi phí sxkd S03'!$R$2,LEFT(Nhaplieu!$N61,3)='Chi phí sxkd S03'!$R$2),Nhaplieu!L61,IF(OR(Nhaplieu!$M61='Chi phí sxkd S03'!$R$2,Nhaplieu!$N61='Chi phí sxkd S03'!$R$2),Nhaplieu!L61,""))</f>
        <v/>
      </c>
      <c r="D64" s="78" t="str">
        <f>IF(LEFT(Nhaplieu!$M61,3)='Chi phí sxkd S03'!$R$2,Nhaplieu!M61,IF(Nhaplieu!$M61='Chi phí sxkd S03'!$R$2,Nhaplieu!N61,IF(Nhaplieu!$N61='Chi phí sxkd S03'!$R$2,Nhaplieu!M61,"")))</f>
        <v/>
      </c>
      <c r="E64" s="78" t="str">
        <f>IF(LEFT(Nhaplieu!$M61,3)='Chi phí sxkd S03'!$R$2,Nhaplieu!N61,IF(Nhaplieu!$M61='Chi phí sxkd S03'!$R$2,Nhaplieu!O61,IF(Nhaplieu!$N61='Chi phí sxkd S03'!$R$2,Nhaplieu!N61,"")))</f>
        <v/>
      </c>
      <c r="F64" s="77" t="str">
        <f>IF(LEFT(Nhaplieu!M61,3)='Chi phí sxkd S03'!$R$2,Nhaplieu!$O61,IF(Nhaplieu!M61='Chi phí sxkd S03'!$R$2,Nhaplieu!$O61,""))</f>
        <v/>
      </c>
      <c r="G64" s="77">
        <f t="shared" si="1"/>
        <v>0</v>
      </c>
      <c r="H64" s="77">
        <f t="shared" si="1"/>
        <v>0</v>
      </c>
      <c r="I64" s="77">
        <f t="shared" si="1"/>
        <v>0</v>
      </c>
      <c r="J64" s="77">
        <f t="shared" si="1"/>
        <v>0</v>
      </c>
      <c r="K64" s="77">
        <f t="shared" si="1"/>
        <v>0</v>
      </c>
      <c r="L64" s="77">
        <f t="shared" si="1"/>
        <v>0</v>
      </c>
      <c r="M64" s="77">
        <f t="shared" si="1"/>
        <v>0</v>
      </c>
      <c r="N64" s="77">
        <f t="shared" si="1"/>
        <v>0</v>
      </c>
      <c r="O64" s="462"/>
    </row>
    <row r="65" spans="1:15" s="10" customFormat="1" ht="16.8">
      <c r="A65" s="76" t="str">
        <f>IF(OR(LEFT(Nhaplieu!$M62,3)='Chi phí sxkd S03'!$R$2,LEFT(Nhaplieu!$N62,3)='Chi phí sxkd S03'!$R$2),Nhaplieu!F62,IF(OR(Nhaplieu!$M62='Chi phí sxkd S03'!$R$2,Nhaplieu!$N62='Chi phí sxkd S03'!$R$2),Nhaplieu!F62,""))</f>
        <v/>
      </c>
      <c r="B65" s="77" t="str">
        <f>IF(OR(LEFT(Nhaplieu!$M62,3)='Chi phí sxkd S03'!$R$2,LEFT(Nhaplieu!$N62,3)='Chi phí sxkd S03'!$R$2),Nhaplieu!E62,IF(OR(Nhaplieu!$M62='Chi phí sxkd S03'!$R$2,Nhaplieu!$N62='Chi phí sxkd S03'!$R$2),Nhaplieu!E62,""))</f>
        <v/>
      </c>
      <c r="C65" s="571" t="str">
        <f>IF(OR(LEFT(Nhaplieu!$M62,3)='Chi phí sxkd S03'!$R$2,LEFT(Nhaplieu!$N62,3)='Chi phí sxkd S03'!$R$2),Nhaplieu!L62,IF(OR(Nhaplieu!$M62='Chi phí sxkd S03'!$R$2,Nhaplieu!$N62='Chi phí sxkd S03'!$R$2),Nhaplieu!L62,""))</f>
        <v/>
      </c>
      <c r="D65" s="78" t="str">
        <f>IF(LEFT(Nhaplieu!$M62,3)='Chi phí sxkd S03'!$R$2,Nhaplieu!M62,IF(Nhaplieu!$M62='Chi phí sxkd S03'!$R$2,Nhaplieu!N62,IF(Nhaplieu!$N62='Chi phí sxkd S03'!$R$2,Nhaplieu!M62,"")))</f>
        <v/>
      </c>
      <c r="E65" s="78" t="str">
        <f>IF(LEFT(Nhaplieu!$M62,3)='Chi phí sxkd S03'!$R$2,Nhaplieu!N62,IF(Nhaplieu!$M62='Chi phí sxkd S03'!$R$2,Nhaplieu!O62,IF(Nhaplieu!$N62='Chi phí sxkd S03'!$R$2,Nhaplieu!N62,"")))</f>
        <v/>
      </c>
      <c r="F65" s="77" t="str">
        <f>IF(LEFT(Nhaplieu!M62,3)='Chi phí sxkd S03'!$R$2,Nhaplieu!$O62,IF(Nhaplieu!M62='Chi phí sxkd S03'!$R$2,Nhaplieu!$O62,""))</f>
        <v/>
      </c>
      <c r="G65" s="77">
        <f t="shared" si="1"/>
        <v>0</v>
      </c>
      <c r="H65" s="77">
        <f t="shared" si="1"/>
        <v>0</v>
      </c>
      <c r="I65" s="77">
        <f t="shared" si="1"/>
        <v>0</v>
      </c>
      <c r="J65" s="77">
        <f t="shared" si="1"/>
        <v>0</v>
      </c>
      <c r="K65" s="77">
        <f t="shared" si="1"/>
        <v>0</v>
      </c>
      <c r="L65" s="77">
        <f t="shared" si="1"/>
        <v>0</v>
      </c>
      <c r="M65" s="77">
        <f t="shared" si="1"/>
        <v>0</v>
      </c>
      <c r="N65" s="77">
        <f t="shared" si="1"/>
        <v>0</v>
      </c>
      <c r="O65" s="462"/>
    </row>
    <row r="66" spans="1:15" s="10" customFormat="1" ht="16.8">
      <c r="A66" s="76" t="str">
        <f>IF(OR(LEFT(Nhaplieu!$M63,3)='Chi phí sxkd S03'!$R$2,LEFT(Nhaplieu!$N63,3)='Chi phí sxkd S03'!$R$2),Nhaplieu!F63,IF(OR(Nhaplieu!$M63='Chi phí sxkd S03'!$R$2,Nhaplieu!$N63='Chi phí sxkd S03'!$R$2),Nhaplieu!F63,""))</f>
        <v/>
      </c>
      <c r="B66" s="77" t="str">
        <f>IF(OR(LEFT(Nhaplieu!$M63,3)='Chi phí sxkd S03'!$R$2,LEFT(Nhaplieu!$N63,3)='Chi phí sxkd S03'!$R$2),Nhaplieu!E63,IF(OR(Nhaplieu!$M63='Chi phí sxkd S03'!$R$2,Nhaplieu!$N63='Chi phí sxkd S03'!$R$2),Nhaplieu!E63,""))</f>
        <v/>
      </c>
      <c r="C66" s="571" t="str">
        <f>IF(OR(LEFT(Nhaplieu!$M63,3)='Chi phí sxkd S03'!$R$2,LEFT(Nhaplieu!$N63,3)='Chi phí sxkd S03'!$R$2),Nhaplieu!L63,IF(OR(Nhaplieu!$M63='Chi phí sxkd S03'!$R$2,Nhaplieu!$N63='Chi phí sxkd S03'!$R$2),Nhaplieu!L63,""))</f>
        <v/>
      </c>
      <c r="D66" s="78" t="str">
        <f>IF(LEFT(Nhaplieu!$M63,3)='Chi phí sxkd S03'!$R$2,Nhaplieu!M63,IF(Nhaplieu!$M63='Chi phí sxkd S03'!$R$2,Nhaplieu!N63,IF(Nhaplieu!$N63='Chi phí sxkd S03'!$R$2,Nhaplieu!M63,"")))</f>
        <v/>
      </c>
      <c r="E66" s="78" t="str">
        <f>IF(LEFT(Nhaplieu!$M63,3)='Chi phí sxkd S03'!$R$2,Nhaplieu!N63,IF(Nhaplieu!$M63='Chi phí sxkd S03'!$R$2,Nhaplieu!O63,IF(Nhaplieu!$N63='Chi phí sxkd S03'!$R$2,Nhaplieu!N63,"")))</f>
        <v/>
      </c>
      <c r="F66" s="77" t="str">
        <f>IF(LEFT(Nhaplieu!M63,3)='Chi phí sxkd S03'!$R$2,Nhaplieu!$O63,IF(Nhaplieu!M63='Chi phí sxkd S03'!$R$2,Nhaplieu!$O63,""))</f>
        <v/>
      </c>
      <c r="G66" s="77">
        <f t="shared" si="1"/>
        <v>0</v>
      </c>
      <c r="H66" s="77">
        <f t="shared" si="1"/>
        <v>0</v>
      </c>
      <c r="I66" s="77">
        <f t="shared" si="1"/>
        <v>0</v>
      </c>
      <c r="J66" s="77">
        <f t="shared" si="1"/>
        <v>0</v>
      </c>
      <c r="K66" s="77">
        <f t="shared" si="1"/>
        <v>0</v>
      </c>
      <c r="L66" s="77">
        <f t="shared" si="1"/>
        <v>0</v>
      </c>
      <c r="M66" s="77">
        <f t="shared" si="1"/>
        <v>0</v>
      </c>
      <c r="N66" s="77">
        <f t="shared" si="1"/>
        <v>0</v>
      </c>
      <c r="O66" s="462"/>
    </row>
    <row r="67" spans="1:15" s="10" customFormat="1" ht="16.8">
      <c r="A67" s="76" t="str">
        <f>IF(OR(LEFT(Nhaplieu!$M64,3)='Chi phí sxkd S03'!$R$2,LEFT(Nhaplieu!$N64,3)='Chi phí sxkd S03'!$R$2),Nhaplieu!F64,IF(OR(Nhaplieu!$M64='Chi phí sxkd S03'!$R$2,Nhaplieu!$N64='Chi phí sxkd S03'!$R$2),Nhaplieu!F64,""))</f>
        <v/>
      </c>
      <c r="B67" s="77" t="str">
        <f>IF(OR(LEFT(Nhaplieu!$M64,3)='Chi phí sxkd S03'!$R$2,LEFT(Nhaplieu!$N64,3)='Chi phí sxkd S03'!$R$2),Nhaplieu!E64,IF(OR(Nhaplieu!$M64='Chi phí sxkd S03'!$R$2,Nhaplieu!$N64='Chi phí sxkd S03'!$R$2),Nhaplieu!E64,""))</f>
        <v/>
      </c>
      <c r="C67" s="571" t="str">
        <f>IF(OR(LEFT(Nhaplieu!$M64,3)='Chi phí sxkd S03'!$R$2,LEFT(Nhaplieu!$N64,3)='Chi phí sxkd S03'!$R$2),Nhaplieu!L64,IF(OR(Nhaplieu!$M64='Chi phí sxkd S03'!$R$2,Nhaplieu!$N64='Chi phí sxkd S03'!$R$2),Nhaplieu!L64,""))</f>
        <v/>
      </c>
      <c r="D67" s="78" t="str">
        <f>IF(LEFT(Nhaplieu!$M64,3)='Chi phí sxkd S03'!$R$2,Nhaplieu!M64,IF(Nhaplieu!$M64='Chi phí sxkd S03'!$R$2,Nhaplieu!N64,IF(Nhaplieu!$N64='Chi phí sxkd S03'!$R$2,Nhaplieu!M64,"")))</f>
        <v/>
      </c>
      <c r="E67" s="78" t="str">
        <f>IF(LEFT(Nhaplieu!$M64,3)='Chi phí sxkd S03'!$R$2,Nhaplieu!N64,IF(Nhaplieu!$M64='Chi phí sxkd S03'!$R$2,Nhaplieu!O64,IF(Nhaplieu!$N64='Chi phí sxkd S03'!$R$2,Nhaplieu!N64,"")))</f>
        <v/>
      </c>
      <c r="F67" s="77" t="str">
        <f>IF(LEFT(Nhaplieu!M64,3)='Chi phí sxkd S03'!$R$2,Nhaplieu!$O64,IF(Nhaplieu!M64='Chi phí sxkd S03'!$R$2,Nhaplieu!$O64,""))</f>
        <v/>
      </c>
      <c r="G67" s="77">
        <f t="shared" si="1"/>
        <v>0</v>
      </c>
      <c r="H67" s="77">
        <f t="shared" si="1"/>
        <v>0</v>
      </c>
      <c r="I67" s="77">
        <f t="shared" si="1"/>
        <v>0</v>
      </c>
      <c r="J67" s="77">
        <f t="shared" si="1"/>
        <v>0</v>
      </c>
      <c r="K67" s="77">
        <f t="shared" si="1"/>
        <v>0</v>
      </c>
      <c r="L67" s="77">
        <f t="shared" si="1"/>
        <v>0</v>
      </c>
      <c r="M67" s="77">
        <f t="shared" si="1"/>
        <v>0</v>
      </c>
      <c r="N67" s="77">
        <f t="shared" si="1"/>
        <v>0</v>
      </c>
      <c r="O67" s="462"/>
    </row>
    <row r="68" spans="1:15" s="10" customFormat="1" ht="16.8">
      <c r="A68" s="76" t="str">
        <f>IF(OR(LEFT(Nhaplieu!$M65,3)='Chi phí sxkd S03'!$R$2,LEFT(Nhaplieu!$N65,3)='Chi phí sxkd S03'!$R$2),Nhaplieu!F65,IF(OR(Nhaplieu!$M65='Chi phí sxkd S03'!$R$2,Nhaplieu!$N65='Chi phí sxkd S03'!$R$2),Nhaplieu!F65,""))</f>
        <v/>
      </c>
      <c r="B68" s="77" t="str">
        <f>IF(OR(LEFT(Nhaplieu!$M65,3)='Chi phí sxkd S03'!$R$2,LEFT(Nhaplieu!$N65,3)='Chi phí sxkd S03'!$R$2),Nhaplieu!E65,IF(OR(Nhaplieu!$M65='Chi phí sxkd S03'!$R$2,Nhaplieu!$N65='Chi phí sxkd S03'!$R$2),Nhaplieu!E65,""))</f>
        <v/>
      </c>
      <c r="C68" s="571" t="str">
        <f>IF(OR(LEFT(Nhaplieu!$M65,3)='Chi phí sxkd S03'!$R$2,LEFT(Nhaplieu!$N65,3)='Chi phí sxkd S03'!$R$2),Nhaplieu!L65,IF(OR(Nhaplieu!$M65='Chi phí sxkd S03'!$R$2,Nhaplieu!$N65='Chi phí sxkd S03'!$R$2),Nhaplieu!L65,""))</f>
        <v/>
      </c>
      <c r="D68" s="78" t="str">
        <f>IF(LEFT(Nhaplieu!$M65,3)='Chi phí sxkd S03'!$R$2,Nhaplieu!M65,IF(Nhaplieu!$M65='Chi phí sxkd S03'!$R$2,Nhaplieu!N65,IF(Nhaplieu!$N65='Chi phí sxkd S03'!$R$2,Nhaplieu!M65,"")))</f>
        <v/>
      </c>
      <c r="E68" s="78" t="str">
        <f>IF(LEFT(Nhaplieu!$M65,3)='Chi phí sxkd S03'!$R$2,Nhaplieu!N65,IF(Nhaplieu!$M65='Chi phí sxkd S03'!$R$2,Nhaplieu!O65,IF(Nhaplieu!$N65='Chi phí sxkd S03'!$R$2,Nhaplieu!N65,"")))</f>
        <v/>
      </c>
      <c r="F68" s="77" t="str">
        <f>IF(LEFT(Nhaplieu!M65,3)='Chi phí sxkd S03'!$R$2,Nhaplieu!$O65,IF(Nhaplieu!M65='Chi phí sxkd S03'!$R$2,Nhaplieu!$O65,""))</f>
        <v/>
      </c>
      <c r="G68" s="77">
        <f t="shared" si="1"/>
        <v>0</v>
      </c>
      <c r="H68" s="77">
        <f t="shared" si="1"/>
        <v>0</v>
      </c>
      <c r="I68" s="77">
        <f t="shared" si="1"/>
        <v>0</v>
      </c>
      <c r="J68" s="77">
        <f t="shared" si="1"/>
        <v>0</v>
      </c>
      <c r="K68" s="77">
        <f t="shared" si="1"/>
        <v>0</v>
      </c>
      <c r="L68" s="77">
        <f t="shared" si="1"/>
        <v>0</v>
      </c>
      <c r="M68" s="77">
        <f t="shared" si="1"/>
        <v>0</v>
      </c>
      <c r="N68" s="77">
        <f t="shared" si="1"/>
        <v>0</v>
      </c>
      <c r="O68" s="462"/>
    </row>
    <row r="69" spans="1:15" s="10" customFormat="1" ht="16.8">
      <c r="A69" s="76" t="str">
        <f>IF(OR(LEFT(Nhaplieu!$M66,3)='Chi phí sxkd S03'!$R$2,LEFT(Nhaplieu!$N66,3)='Chi phí sxkd S03'!$R$2),Nhaplieu!F66,IF(OR(Nhaplieu!$M66='Chi phí sxkd S03'!$R$2,Nhaplieu!$N66='Chi phí sxkd S03'!$R$2),Nhaplieu!F66,""))</f>
        <v/>
      </c>
      <c r="B69" s="77" t="str">
        <f>IF(OR(LEFT(Nhaplieu!$M66,3)='Chi phí sxkd S03'!$R$2,LEFT(Nhaplieu!$N66,3)='Chi phí sxkd S03'!$R$2),Nhaplieu!E66,IF(OR(Nhaplieu!$M66='Chi phí sxkd S03'!$R$2,Nhaplieu!$N66='Chi phí sxkd S03'!$R$2),Nhaplieu!E66,""))</f>
        <v/>
      </c>
      <c r="C69" s="571" t="str">
        <f>IF(OR(LEFT(Nhaplieu!$M66,3)='Chi phí sxkd S03'!$R$2,LEFT(Nhaplieu!$N66,3)='Chi phí sxkd S03'!$R$2),Nhaplieu!L66,IF(OR(Nhaplieu!$M66='Chi phí sxkd S03'!$R$2,Nhaplieu!$N66='Chi phí sxkd S03'!$R$2),Nhaplieu!L66,""))</f>
        <v/>
      </c>
      <c r="D69" s="78" t="str">
        <f>IF(LEFT(Nhaplieu!$M66,3)='Chi phí sxkd S03'!$R$2,Nhaplieu!M66,IF(Nhaplieu!$M66='Chi phí sxkd S03'!$R$2,Nhaplieu!N66,IF(Nhaplieu!$N66='Chi phí sxkd S03'!$R$2,Nhaplieu!M66,"")))</f>
        <v/>
      </c>
      <c r="E69" s="78" t="str">
        <f>IF(LEFT(Nhaplieu!$M66,3)='Chi phí sxkd S03'!$R$2,Nhaplieu!N66,IF(Nhaplieu!$M66='Chi phí sxkd S03'!$R$2,Nhaplieu!O66,IF(Nhaplieu!$N66='Chi phí sxkd S03'!$R$2,Nhaplieu!N66,"")))</f>
        <v/>
      </c>
      <c r="F69" s="77" t="str">
        <f>IF(LEFT(Nhaplieu!M66,3)='Chi phí sxkd S03'!$R$2,Nhaplieu!$O66,IF(Nhaplieu!M66='Chi phí sxkd S03'!$R$2,Nhaplieu!$O66,""))</f>
        <v/>
      </c>
      <c r="G69" s="77">
        <f t="shared" si="1"/>
        <v>0</v>
      </c>
      <c r="H69" s="77">
        <f t="shared" si="1"/>
        <v>0</v>
      </c>
      <c r="I69" s="77">
        <f t="shared" si="1"/>
        <v>0</v>
      </c>
      <c r="J69" s="77">
        <f t="shared" si="1"/>
        <v>0</v>
      </c>
      <c r="K69" s="77">
        <f t="shared" si="1"/>
        <v>0</v>
      </c>
      <c r="L69" s="77">
        <f t="shared" si="1"/>
        <v>0</v>
      </c>
      <c r="M69" s="77">
        <f t="shared" si="1"/>
        <v>0</v>
      </c>
      <c r="N69" s="77">
        <f t="shared" si="1"/>
        <v>0</v>
      </c>
      <c r="O69" s="462"/>
    </row>
    <row r="70" spans="1:15" s="10" customFormat="1" ht="16.8">
      <c r="A70" s="76" t="str">
        <f>IF(OR(LEFT(Nhaplieu!$M67,3)='Chi phí sxkd S03'!$R$2,LEFT(Nhaplieu!$N67,3)='Chi phí sxkd S03'!$R$2),Nhaplieu!F67,IF(OR(Nhaplieu!$M67='Chi phí sxkd S03'!$R$2,Nhaplieu!$N67='Chi phí sxkd S03'!$R$2),Nhaplieu!F67,""))</f>
        <v/>
      </c>
      <c r="B70" s="77" t="str">
        <f>IF(OR(LEFT(Nhaplieu!$M67,3)='Chi phí sxkd S03'!$R$2,LEFT(Nhaplieu!$N67,3)='Chi phí sxkd S03'!$R$2),Nhaplieu!E67,IF(OR(Nhaplieu!$M67='Chi phí sxkd S03'!$R$2,Nhaplieu!$N67='Chi phí sxkd S03'!$R$2),Nhaplieu!E67,""))</f>
        <v/>
      </c>
      <c r="C70" s="571" t="str">
        <f>IF(OR(LEFT(Nhaplieu!$M67,3)='Chi phí sxkd S03'!$R$2,LEFT(Nhaplieu!$N67,3)='Chi phí sxkd S03'!$R$2),Nhaplieu!L67,IF(OR(Nhaplieu!$M67='Chi phí sxkd S03'!$R$2,Nhaplieu!$N67='Chi phí sxkd S03'!$R$2),Nhaplieu!L67,""))</f>
        <v/>
      </c>
      <c r="D70" s="78" t="str">
        <f>IF(LEFT(Nhaplieu!$M67,3)='Chi phí sxkd S03'!$R$2,Nhaplieu!M67,IF(Nhaplieu!$M67='Chi phí sxkd S03'!$R$2,Nhaplieu!N67,IF(Nhaplieu!$N67='Chi phí sxkd S03'!$R$2,Nhaplieu!M67,"")))</f>
        <v/>
      </c>
      <c r="E70" s="78" t="str">
        <f>IF(LEFT(Nhaplieu!$M67,3)='Chi phí sxkd S03'!$R$2,Nhaplieu!N67,IF(Nhaplieu!$M67='Chi phí sxkd S03'!$R$2,Nhaplieu!O67,IF(Nhaplieu!$N67='Chi phí sxkd S03'!$R$2,Nhaplieu!N67,"")))</f>
        <v/>
      </c>
      <c r="F70" s="77" t="str">
        <f>IF(LEFT(Nhaplieu!M67,3)='Chi phí sxkd S03'!$R$2,Nhaplieu!$O67,IF(Nhaplieu!M67='Chi phí sxkd S03'!$R$2,Nhaplieu!$O67,""))</f>
        <v/>
      </c>
      <c r="G70" s="77">
        <f t="shared" si="1"/>
        <v>0</v>
      </c>
      <c r="H70" s="77">
        <f t="shared" si="1"/>
        <v>0</v>
      </c>
      <c r="I70" s="77">
        <f t="shared" si="1"/>
        <v>0</v>
      </c>
      <c r="J70" s="77">
        <f t="shared" si="1"/>
        <v>0</v>
      </c>
      <c r="K70" s="77">
        <f t="shared" si="1"/>
        <v>0</v>
      </c>
      <c r="L70" s="77">
        <f t="shared" si="1"/>
        <v>0</v>
      </c>
      <c r="M70" s="77">
        <f t="shared" si="1"/>
        <v>0</v>
      </c>
      <c r="N70" s="77">
        <f t="shared" si="1"/>
        <v>0</v>
      </c>
      <c r="O70" s="462"/>
    </row>
    <row r="71" spans="1:15" s="10" customFormat="1" ht="16.8">
      <c r="A71" s="76" t="str">
        <f>IF(OR(LEFT(Nhaplieu!$M74,3)='Chi phí sxkd S03'!$R$2,LEFT(Nhaplieu!$N74,3)='Chi phí sxkd S03'!$R$2),Nhaplieu!F74,IF(OR(Nhaplieu!$M74='Chi phí sxkd S03'!$R$2,Nhaplieu!$N74='Chi phí sxkd S03'!$R$2),Nhaplieu!F74,""))</f>
        <v/>
      </c>
      <c r="B71" s="77" t="str">
        <f>IF(OR(LEFT(Nhaplieu!$M74,3)='Chi phí sxkd S03'!$R$2,LEFT(Nhaplieu!$N74,3)='Chi phí sxkd S03'!$R$2),Nhaplieu!E74,IF(OR(Nhaplieu!$M74='Chi phí sxkd S03'!$R$2,Nhaplieu!$N74='Chi phí sxkd S03'!$R$2),Nhaplieu!E74,""))</f>
        <v/>
      </c>
      <c r="C71" s="571" t="str">
        <f>IF(OR(LEFT(Nhaplieu!$M74,3)='Chi phí sxkd S03'!$R$2,LEFT(Nhaplieu!$N74,3)='Chi phí sxkd S03'!$R$2),Nhaplieu!L74,IF(OR(Nhaplieu!$M74='Chi phí sxkd S03'!$R$2,Nhaplieu!$N74='Chi phí sxkd S03'!$R$2),Nhaplieu!L74,""))</f>
        <v/>
      </c>
      <c r="D71" s="78" t="str">
        <f>IF(LEFT(Nhaplieu!$M74,3)='Chi phí sxkd S03'!$R$2,Nhaplieu!M74,IF(Nhaplieu!$M74='Chi phí sxkd S03'!$R$2,Nhaplieu!N74,IF(Nhaplieu!$N74='Chi phí sxkd S03'!$R$2,Nhaplieu!M74,"")))</f>
        <v/>
      </c>
      <c r="E71" s="78" t="str">
        <f>IF(LEFT(Nhaplieu!$M74,3)='Chi phí sxkd S03'!$R$2,Nhaplieu!N74,IF(Nhaplieu!$M74='Chi phí sxkd S03'!$R$2,Nhaplieu!O74,IF(Nhaplieu!$N74='Chi phí sxkd S03'!$R$2,Nhaplieu!N74,"")))</f>
        <v/>
      </c>
      <c r="F71" s="77" t="str">
        <f>IF(LEFT(Nhaplieu!M74,3)='Chi phí sxkd S03'!$R$2,Nhaplieu!$O74,IF(Nhaplieu!M74='Chi phí sxkd S03'!$R$2,Nhaplieu!$O74,""))</f>
        <v/>
      </c>
      <c r="G71" s="77">
        <f t="shared" si="1"/>
        <v>0</v>
      </c>
      <c r="H71" s="77">
        <f t="shared" si="1"/>
        <v>0</v>
      </c>
      <c r="I71" s="77">
        <f t="shared" si="1"/>
        <v>0</v>
      </c>
      <c r="J71" s="77">
        <f t="shared" si="1"/>
        <v>0</v>
      </c>
      <c r="K71" s="77">
        <f t="shared" si="1"/>
        <v>0</v>
      </c>
      <c r="L71" s="77">
        <f t="shared" si="1"/>
        <v>0</v>
      </c>
      <c r="M71" s="77">
        <f t="shared" si="1"/>
        <v>0</v>
      </c>
      <c r="N71" s="77">
        <f t="shared" si="1"/>
        <v>0</v>
      </c>
      <c r="O71" s="462"/>
    </row>
    <row r="72" spans="1:15" s="10" customFormat="1" ht="16.8">
      <c r="A72" s="76" t="str">
        <f>IF(OR(LEFT(Nhaplieu!$M75,3)='Chi phí sxkd S03'!$R$2,LEFT(Nhaplieu!$N75,3)='Chi phí sxkd S03'!$R$2),Nhaplieu!F75,IF(OR(Nhaplieu!$M75='Chi phí sxkd S03'!$R$2,Nhaplieu!$N75='Chi phí sxkd S03'!$R$2),Nhaplieu!F75,""))</f>
        <v/>
      </c>
      <c r="B72" s="77" t="str">
        <f>IF(OR(LEFT(Nhaplieu!$M75,3)='Chi phí sxkd S03'!$R$2,LEFT(Nhaplieu!$N75,3)='Chi phí sxkd S03'!$R$2),Nhaplieu!E75,IF(OR(Nhaplieu!$M75='Chi phí sxkd S03'!$R$2,Nhaplieu!$N75='Chi phí sxkd S03'!$R$2),Nhaplieu!E75,""))</f>
        <v/>
      </c>
      <c r="C72" s="571" t="str">
        <f>IF(OR(LEFT(Nhaplieu!$M75,3)='Chi phí sxkd S03'!$R$2,LEFT(Nhaplieu!$N75,3)='Chi phí sxkd S03'!$R$2),Nhaplieu!L75,IF(OR(Nhaplieu!$M75='Chi phí sxkd S03'!$R$2,Nhaplieu!$N75='Chi phí sxkd S03'!$R$2),Nhaplieu!L75,""))</f>
        <v/>
      </c>
      <c r="D72" s="78" t="str">
        <f>IF(LEFT(Nhaplieu!$M75,3)='Chi phí sxkd S03'!$R$2,Nhaplieu!M75,IF(Nhaplieu!$M75='Chi phí sxkd S03'!$R$2,Nhaplieu!N75,IF(Nhaplieu!$N75='Chi phí sxkd S03'!$R$2,Nhaplieu!M75,"")))</f>
        <v/>
      </c>
      <c r="E72" s="78" t="str">
        <f>IF(LEFT(Nhaplieu!$M75,3)='Chi phí sxkd S03'!$R$2,Nhaplieu!N75,IF(Nhaplieu!$M75='Chi phí sxkd S03'!$R$2,Nhaplieu!O75,IF(Nhaplieu!$N75='Chi phí sxkd S03'!$R$2,Nhaplieu!N75,"")))</f>
        <v/>
      </c>
      <c r="F72" s="77" t="str">
        <f>IF(LEFT(Nhaplieu!M75,3)='Chi phí sxkd S03'!$R$2,Nhaplieu!$O75,IF(Nhaplieu!M75='Chi phí sxkd S03'!$R$2,Nhaplieu!$O75,""))</f>
        <v/>
      </c>
      <c r="G72" s="77">
        <f t="shared" si="1"/>
        <v>0</v>
      </c>
      <c r="H72" s="77">
        <f t="shared" si="1"/>
        <v>0</v>
      </c>
      <c r="I72" s="77">
        <f t="shared" si="1"/>
        <v>0</v>
      </c>
      <c r="J72" s="77">
        <f t="shared" si="1"/>
        <v>0</v>
      </c>
      <c r="K72" s="77">
        <f t="shared" si="1"/>
        <v>0</v>
      </c>
      <c r="L72" s="77">
        <f t="shared" si="1"/>
        <v>0</v>
      </c>
      <c r="M72" s="77">
        <f t="shared" si="1"/>
        <v>0</v>
      </c>
      <c r="N72" s="77">
        <f t="shared" si="1"/>
        <v>0</v>
      </c>
      <c r="O72" s="462"/>
    </row>
    <row r="73" spans="1:15" s="10" customFormat="1" ht="16.8">
      <c r="A73" s="76" t="str">
        <f>IF(OR(LEFT(Nhaplieu!$M76,3)='Chi phí sxkd S03'!$R$2,LEFT(Nhaplieu!$N76,3)='Chi phí sxkd S03'!$R$2),Nhaplieu!F76,IF(OR(Nhaplieu!$M76='Chi phí sxkd S03'!$R$2,Nhaplieu!$N76='Chi phí sxkd S03'!$R$2),Nhaplieu!F76,""))</f>
        <v/>
      </c>
      <c r="B73" s="77" t="str">
        <f>IF(OR(LEFT(Nhaplieu!$M76,3)='Chi phí sxkd S03'!$R$2,LEFT(Nhaplieu!$N76,3)='Chi phí sxkd S03'!$R$2),Nhaplieu!E76,IF(OR(Nhaplieu!$M76='Chi phí sxkd S03'!$R$2,Nhaplieu!$N76='Chi phí sxkd S03'!$R$2),Nhaplieu!E76,""))</f>
        <v/>
      </c>
      <c r="C73" s="571" t="str">
        <f>IF(OR(LEFT(Nhaplieu!$M76,3)='Chi phí sxkd S03'!$R$2,LEFT(Nhaplieu!$N76,3)='Chi phí sxkd S03'!$R$2),Nhaplieu!L76,IF(OR(Nhaplieu!$M76='Chi phí sxkd S03'!$R$2,Nhaplieu!$N76='Chi phí sxkd S03'!$R$2),Nhaplieu!L76,""))</f>
        <v/>
      </c>
      <c r="D73" s="78" t="str">
        <f>IF(LEFT(Nhaplieu!$M76,3)='Chi phí sxkd S03'!$R$2,Nhaplieu!M76,IF(Nhaplieu!$M76='Chi phí sxkd S03'!$R$2,Nhaplieu!N76,IF(Nhaplieu!$N76='Chi phí sxkd S03'!$R$2,Nhaplieu!M76,"")))</f>
        <v/>
      </c>
      <c r="E73" s="78" t="str">
        <f>IF(LEFT(Nhaplieu!$M76,3)='Chi phí sxkd S03'!$R$2,Nhaplieu!N76,IF(Nhaplieu!$M76='Chi phí sxkd S03'!$R$2,Nhaplieu!O76,IF(Nhaplieu!$N76='Chi phí sxkd S03'!$R$2,Nhaplieu!N76,"")))</f>
        <v/>
      </c>
      <c r="F73" s="77" t="str">
        <f>IF(LEFT(Nhaplieu!M76,3)='Chi phí sxkd S03'!$R$2,Nhaplieu!$O76,IF(Nhaplieu!M76='Chi phí sxkd S03'!$R$2,Nhaplieu!$O76,""))</f>
        <v/>
      </c>
      <c r="G73" s="77">
        <f t="shared" si="1"/>
        <v>0</v>
      </c>
      <c r="H73" s="77">
        <f t="shared" si="1"/>
        <v>0</v>
      </c>
      <c r="I73" s="77">
        <f t="shared" si="1"/>
        <v>0</v>
      </c>
      <c r="J73" s="77">
        <f t="shared" si="1"/>
        <v>0</v>
      </c>
      <c r="K73" s="77">
        <f t="shared" si="1"/>
        <v>0</v>
      </c>
      <c r="L73" s="77">
        <f t="shared" si="1"/>
        <v>0</v>
      </c>
      <c r="M73" s="77">
        <f t="shared" si="1"/>
        <v>0</v>
      </c>
      <c r="N73" s="77">
        <f t="shared" si="1"/>
        <v>0</v>
      </c>
      <c r="O73" s="462"/>
    </row>
    <row r="74" spans="1:15" s="10" customFormat="1" ht="16.8">
      <c r="A74" s="76" t="str">
        <f>IF(OR(LEFT(Nhaplieu!$M77,3)='Chi phí sxkd S03'!$R$2,LEFT(Nhaplieu!$N77,3)='Chi phí sxkd S03'!$R$2),Nhaplieu!F77,IF(OR(Nhaplieu!$M77='Chi phí sxkd S03'!$R$2,Nhaplieu!$N77='Chi phí sxkd S03'!$R$2),Nhaplieu!F77,""))</f>
        <v/>
      </c>
      <c r="B74" s="77" t="str">
        <f>IF(OR(LEFT(Nhaplieu!$M77,3)='Chi phí sxkd S03'!$R$2,LEFT(Nhaplieu!$N77,3)='Chi phí sxkd S03'!$R$2),Nhaplieu!E77,IF(OR(Nhaplieu!$M77='Chi phí sxkd S03'!$R$2,Nhaplieu!$N77='Chi phí sxkd S03'!$R$2),Nhaplieu!E77,""))</f>
        <v/>
      </c>
      <c r="C74" s="571" t="str">
        <f>IF(OR(LEFT(Nhaplieu!$M77,3)='Chi phí sxkd S03'!$R$2,LEFT(Nhaplieu!$N77,3)='Chi phí sxkd S03'!$R$2),Nhaplieu!L77,IF(OR(Nhaplieu!$M77='Chi phí sxkd S03'!$R$2,Nhaplieu!$N77='Chi phí sxkd S03'!$R$2),Nhaplieu!L77,""))</f>
        <v/>
      </c>
      <c r="D74" s="78" t="str">
        <f>IF(LEFT(Nhaplieu!$M77,3)='Chi phí sxkd S03'!$R$2,Nhaplieu!M77,IF(Nhaplieu!$M77='Chi phí sxkd S03'!$R$2,Nhaplieu!N77,IF(Nhaplieu!$N77='Chi phí sxkd S03'!$R$2,Nhaplieu!M77,"")))</f>
        <v/>
      </c>
      <c r="E74" s="78" t="str">
        <f>IF(LEFT(Nhaplieu!$M77,3)='Chi phí sxkd S03'!$R$2,Nhaplieu!N77,IF(Nhaplieu!$M77='Chi phí sxkd S03'!$R$2,Nhaplieu!O77,IF(Nhaplieu!$N77='Chi phí sxkd S03'!$R$2,Nhaplieu!N77,"")))</f>
        <v/>
      </c>
      <c r="F74" s="77" t="str">
        <f>IF(LEFT(Nhaplieu!M77,3)='Chi phí sxkd S03'!$R$2,Nhaplieu!$O77,IF(Nhaplieu!M77='Chi phí sxkd S03'!$R$2,Nhaplieu!$O77,""))</f>
        <v/>
      </c>
      <c r="G74" s="77">
        <f t="shared" si="1"/>
        <v>0</v>
      </c>
      <c r="H74" s="77">
        <f t="shared" si="1"/>
        <v>0</v>
      </c>
      <c r="I74" s="77">
        <f t="shared" si="1"/>
        <v>0</v>
      </c>
      <c r="J74" s="77">
        <f t="shared" si="1"/>
        <v>0</v>
      </c>
      <c r="K74" s="77">
        <f t="shared" si="1"/>
        <v>0</v>
      </c>
      <c r="L74" s="77">
        <f t="shared" si="1"/>
        <v>0</v>
      </c>
      <c r="M74" s="77">
        <f t="shared" si="1"/>
        <v>0</v>
      </c>
      <c r="N74" s="77">
        <f t="shared" si="1"/>
        <v>0</v>
      </c>
      <c r="O74" s="462"/>
    </row>
    <row r="75" spans="1:15" s="10" customFormat="1" ht="16.8">
      <c r="A75" s="76" t="str">
        <f>IF(OR(LEFT(Nhaplieu!$M78,3)='Chi phí sxkd S03'!$R$2,LEFT(Nhaplieu!$N78,3)='Chi phí sxkd S03'!$R$2),Nhaplieu!F78,IF(OR(Nhaplieu!$M78='Chi phí sxkd S03'!$R$2,Nhaplieu!$N78='Chi phí sxkd S03'!$R$2),Nhaplieu!F78,""))</f>
        <v/>
      </c>
      <c r="B75" s="77" t="str">
        <f>IF(OR(LEFT(Nhaplieu!$M78,3)='Chi phí sxkd S03'!$R$2,LEFT(Nhaplieu!$N78,3)='Chi phí sxkd S03'!$R$2),Nhaplieu!E78,IF(OR(Nhaplieu!$M78='Chi phí sxkd S03'!$R$2,Nhaplieu!$N78='Chi phí sxkd S03'!$R$2),Nhaplieu!E78,""))</f>
        <v/>
      </c>
      <c r="C75" s="571" t="str">
        <f>IF(OR(LEFT(Nhaplieu!$M78,3)='Chi phí sxkd S03'!$R$2,LEFT(Nhaplieu!$N78,3)='Chi phí sxkd S03'!$R$2),Nhaplieu!L78,IF(OR(Nhaplieu!$M78='Chi phí sxkd S03'!$R$2,Nhaplieu!$N78='Chi phí sxkd S03'!$R$2),Nhaplieu!L78,""))</f>
        <v/>
      </c>
      <c r="D75" s="78" t="str">
        <f>IF(LEFT(Nhaplieu!$M78,3)='Chi phí sxkd S03'!$R$2,Nhaplieu!M78,IF(Nhaplieu!$M78='Chi phí sxkd S03'!$R$2,Nhaplieu!N78,IF(Nhaplieu!$N78='Chi phí sxkd S03'!$R$2,Nhaplieu!M78,"")))</f>
        <v/>
      </c>
      <c r="E75" s="78" t="str">
        <f>IF(LEFT(Nhaplieu!$M78,3)='Chi phí sxkd S03'!$R$2,Nhaplieu!N78,IF(Nhaplieu!$M78='Chi phí sxkd S03'!$R$2,Nhaplieu!O78,IF(Nhaplieu!$N78='Chi phí sxkd S03'!$R$2,Nhaplieu!N78,"")))</f>
        <v/>
      </c>
      <c r="F75" s="77" t="str">
        <f>IF(LEFT(Nhaplieu!M78,3)='Chi phí sxkd S03'!$R$2,Nhaplieu!$O78,IF(Nhaplieu!M78='Chi phí sxkd S03'!$R$2,Nhaplieu!$O78,""))</f>
        <v/>
      </c>
      <c r="G75" s="77">
        <f t="shared" si="1"/>
        <v>0</v>
      </c>
      <c r="H75" s="77">
        <f t="shared" si="1"/>
        <v>0</v>
      </c>
      <c r="I75" s="77">
        <f t="shared" si="1"/>
        <v>0</v>
      </c>
      <c r="J75" s="77">
        <f t="shared" si="1"/>
        <v>0</v>
      </c>
      <c r="K75" s="77">
        <f t="shared" si="1"/>
        <v>0</v>
      </c>
      <c r="L75" s="77">
        <f t="shared" si="1"/>
        <v>0</v>
      </c>
      <c r="M75" s="77">
        <f t="shared" si="1"/>
        <v>0</v>
      </c>
      <c r="N75" s="77">
        <f t="shared" si="1"/>
        <v>0</v>
      </c>
      <c r="O75" s="462"/>
    </row>
    <row r="76" spans="1:15" s="10" customFormat="1" ht="16.8">
      <c r="A76" s="76" t="str">
        <f>IF(OR(LEFT(Nhaplieu!$M79,3)='Chi phí sxkd S03'!$R$2,LEFT(Nhaplieu!$N79,3)='Chi phí sxkd S03'!$R$2),Nhaplieu!F79,IF(OR(Nhaplieu!$M79='Chi phí sxkd S03'!$R$2,Nhaplieu!$N79='Chi phí sxkd S03'!$R$2),Nhaplieu!F79,""))</f>
        <v/>
      </c>
      <c r="B76" s="77" t="str">
        <f>IF(OR(LEFT(Nhaplieu!$M79,3)='Chi phí sxkd S03'!$R$2,LEFT(Nhaplieu!$N79,3)='Chi phí sxkd S03'!$R$2),Nhaplieu!E79,IF(OR(Nhaplieu!$M79='Chi phí sxkd S03'!$R$2,Nhaplieu!$N79='Chi phí sxkd S03'!$R$2),Nhaplieu!E79,""))</f>
        <v/>
      </c>
      <c r="C76" s="571" t="str">
        <f>IF(OR(LEFT(Nhaplieu!$M79,3)='Chi phí sxkd S03'!$R$2,LEFT(Nhaplieu!$N79,3)='Chi phí sxkd S03'!$R$2),Nhaplieu!L79,IF(OR(Nhaplieu!$M79='Chi phí sxkd S03'!$R$2,Nhaplieu!$N79='Chi phí sxkd S03'!$R$2),Nhaplieu!L79,""))</f>
        <v/>
      </c>
      <c r="D76" s="78" t="str">
        <f>IF(LEFT(Nhaplieu!$M79,3)='Chi phí sxkd S03'!$R$2,Nhaplieu!M79,IF(Nhaplieu!$M79='Chi phí sxkd S03'!$R$2,Nhaplieu!N79,IF(Nhaplieu!$N79='Chi phí sxkd S03'!$R$2,Nhaplieu!M79,"")))</f>
        <v/>
      </c>
      <c r="E76" s="78" t="str">
        <f>IF(LEFT(Nhaplieu!$M79,3)='Chi phí sxkd S03'!$R$2,Nhaplieu!N79,IF(Nhaplieu!$M79='Chi phí sxkd S03'!$R$2,Nhaplieu!O79,IF(Nhaplieu!$N79='Chi phí sxkd S03'!$R$2,Nhaplieu!N79,"")))</f>
        <v/>
      </c>
      <c r="F76" s="77" t="str">
        <f>IF(LEFT(Nhaplieu!M79,3)='Chi phí sxkd S03'!$R$2,Nhaplieu!$O79,IF(Nhaplieu!M79='Chi phí sxkd S03'!$R$2,Nhaplieu!$O79,""))</f>
        <v/>
      </c>
      <c r="G76" s="77">
        <f t="shared" ref="G76:N107" si="3">IF($D76=G$10,$F76,0)</f>
        <v>0</v>
      </c>
      <c r="H76" s="77">
        <f t="shared" si="3"/>
        <v>0</v>
      </c>
      <c r="I76" s="77">
        <f t="shared" si="3"/>
        <v>0</v>
      </c>
      <c r="J76" s="77">
        <f t="shared" si="3"/>
        <v>0</v>
      </c>
      <c r="K76" s="77">
        <f t="shared" si="3"/>
        <v>0</v>
      </c>
      <c r="L76" s="77">
        <f t="shared" si="3"/>
        <v>0</v>
      </c>
      <c r="M76" s="77">
        <f t="shared" si="3"/>
        <v>0</v>
      </c>
      <c r="N76" s="77">
        <f t="shared" si="3"/>
        <v>0</v>
      </c>
      <c r="O76" s="462"/>
    </row>
    <row r="77" spans="1:15" s="10" customFormat="1" ht="16.8">
      <c r="A77" s="76" t="str">
        <f>IF(OR(LEFT(Nhaplieu!$M80,3)='Chi phí sxkd S03'!$R$2,LEFT(Nhaplieu!$N80,3)='Chi phí sxkd S03'!$R$2),Nhaplieu!F80,IF(OR(Nhaplieu!$M80='Chi phí sxkd S03'!$R$2,Nhaplieu!$N80='Chi phí sxkd S03'!$R$2),Nhaplieu!F80,""))</f>
        <v/>
      </c>
      <c r="B77" s="77" t="str">
        <f>IF(OR(LEFT(Nhaplieu!$M80,3)='Chi phí sxkd S03'!$R$2,LEFT(Nhaplieu!$N80,3)='Chi phí sxkd S03'!$R$2),Nhaplieu!E80,IF(OR(Nhaplieu!$M80='Chi phí sxkd S03'!$R$2,Nhaplieu!$N80='Chi phí sxkd S03'!$R$2),Nhaplieu!E80,""))</f>
        <v/>
      </c>
      <c r="C77" s="571" t="str">
        <f>IF(OR(LEFT(Nhaplieu!$M80,3)='Chi phí sxkd S03'!$R$2,LEFT(Nhaplieu!$N80,3)='Chi phí sxkd S03'!$R$2),Nhaplieu!L80,IF(OR(Nhaplieu!$M80='Chi phí sxkd S03'!$R$2,Nhaplieu!$N80='Chi phí sxkd S03'!$R$2),Nhaplieu!L80,""))</f>
        <v/>
      </c>
      <c r="D77" s="78" t="str">
        <f>IF(LEFT(Nhaplieu!$M80,3)='Chi phí sxkd S03'!$R$2,Nhaplieu!M80,IF(Nhaplieu!$M80='Chi phí sxkd S03'!$R$2,Nhaplieu!N80,IF(Nhaplieu!$N80='Chi phí sxkd S03'!$R$2,Nhaplieu!M80,"")))</f>
        <v/>
      </c>
      <c r="E77" s="78" t="str">
        <f>IF(LEFT(Nhaplieu!$M80,3)='Chi phí sxkd S03'!$R$2,Nhaplieu!N80,IF(Nhaplieu!$M80='Chi phí sxkd S03'!$R$2,Nhaplieu!O80,IF(Nhaplieu!$N80='Chi phí sxkd S03'!$R$2,Nhaplieu!N80,"")))</f>
        <v/>
      </c>
      <c r="F77" s="77" t="str">
        <f>IF(LEFT(Nhaplieu!M80,3)='Chi phí sxkd S03'!$R$2,Nhaplieu!$O80,IF(Nhaplieu!M80='Chi phí sxkd S03'!$R$2,Nhaplieu!$O80,""))</f>
        <v/>
      </c>
      <c r="G77" s="77">
        <f t="shared" si="3"/>
        <v>0</v>
      </c>
      <c r="H77" s="77">
        <f t="shared" si="3"/>
        <v>0</v>
      </c>
      <c r="I77" s="77">
        <f t="shared" si="3"/>
        <v>0</v>
      </c>
      <c r="J77" s="77">
        <f t="shared" si="3"/>
        <v>0</v>
      </c>
      <c r="K77" s="77">
        <f t="shared" si="3"/>
        <v>0</v>
      </c>
      <c r="L77" s="77">
        <f t="shared" si="3"/>
        <v>0</v>
      </c>
      <c r="M77" s="77">
        <f t="shared" si="3"/>
        <v>0</v>
      </c>
      <c r="N77" s="77">
        <f t="shared" si="3"/>
        <v>0</v>
      </c>
      <c r="O77" s="462"/>
    </row>
    <row r="78" spans="1:15" s="10" customFormat="1" ht="16.8">
      <c r="A78" s="76" t="str">
        <f>IF(OR(LEFT(Nhaplieu!$M83,3)='Chi phí sxkd S03'!$R$2,LEFT(Nhaplieu!$N83,3)='Chi phí sxkd S03'!$R$2),Nhaplieu!F83,IF(OR(Nhaplieu!$M83='Chi phí sxkd S03'!$R$2,Nhaplieu!$N83='Chi phí sxkd S03'!$R$2),Nhaplieu!F83,""))</f>
        <v/>
      </c>
      <c r="B78" s="77" t="str">
        <f>IF(OR(LEFT(Nhaplieu!$M83,3)='Chi phí sxkd S03'!$R$2,LEFT(Nhaplieu!$N83,3)='Chi phí sxkd S03'!$R$2),Nhaplieu!E83,IF(OR(Nhaplieu!$M83='Chi phí sxkd S03'!$R$2,Nhaplieu!$N83='Chi phí sxkd S03'!$R$2),Nhaplieu!E83,""))</f>
        <v/>
      </c>
      <c r="C78" s="571" t="str">
        <f>IF(OR(LEFT(Nhaplieu!$M83,3)='Chi phí sxkd S03'!$R$2,LEFT(Nhaplieu!$N83,3)='Chi phí sxkd S03'!$R$2),Nhaplieu!L83,IF(OR(Nhaplieu!$M83='Chi phí sxkd S03'!$R$2,Nhaplieu!$N83='Chi phí sxkd S03'!$R$2),Nhaplieu!L83,""))</f>
        <v/>
      </c>
      <c r="D78" s="78" t="str">
        <f>IF(LEFT(Nhaplieu!$M83,3)='Chi phí sxkd S03'!$R$2,Nhaplieu!M83,IF(Nhaplieu!$M83='Chi phí sxkd S03'!$R$2,Nhaplieu!N83,IF(Nhaplieu!$N83='Chi phí sxkd S03'!$R$2,Nhaplieu!M83,"")))</f>
        <v/>
      </c>
      <c r="E78" s="78" t="str">
        <f>IF(LEFT(Nhaplieu!$M83,3)='Chi phí sxkd S03'!$R$2,Nhaplieu!N83,IF(Nhaplieu!$M83='Chi phí sxkd S03'!$R$2,Nhaplieu!O83,IF(Nhaplieu!$N83='Chi phí sxkd S03'!$R$2,Nhaplieu!N83,"")))</f>
        <v/>
      </c>
      <c r="F78" s="77" t="str">
        <f>IF(LEFT(Nhaplieu!M83,3)='Chi phí sxkd S03'!$R$2,Nhaplieu!$O83,IF(Nhaplieu!M83='Chi phí sxkd S03'!$R$2,Nhaplieu!$O83,""))</f>
        <v/>
      </c>
      <c r="G78" s="77">
        <f t="shared" si="3"/>
        <v>0</v>
      </c>
      <c r="H78" s="77">
        <f t="shared" si="3"/>
        <v>0</v>
      </c>
      <c r="I78" s="77">
        <f t="shared" si="3"/>
        <v>0</v>
      </c>
      <c r="J78" s="77">
        <f t="shared" si="3"/>
        <v>0</v>
      </c>
      <c r="K78" s="77">
        <f t="shared" si="3"/>
        <v>0</v>
      </c>
      <c r="L78" s="77">
        <f t="shared" si="3"/>
        <v>0</v>
      </c>
      <c r="M78" s="77">
        <f t="shared" si="3"/>
        <v>0</v>
      </c>
      <c r="N78" s="77">
        <f t="shared" si="3"/>
        <v>0</v>
      </c>
      <c r="O78" s="462"/>
    </row>
    <row r="79" spans="1:15" s="10" customFormat="1" ht="16.8">
      <c r="A79" s="76" t="str">
        <f>IF(OR(LEFT(Nhaplieu!$M84,3)='Chi phí sxkd S03'!$R$2,LEFT(Nhaplieu!$N84,3)='Chi phí sxkd S03'!$R$2),Nhaplieu!F84,IF(OR(Nhaplieu!$M84='Chi phí sxkd S03'!$R$2,Nhaplieu!$N84='Chi phí sxkd S03'!$R$2),Nhaplieu!F84,""))</f>
        <v/>
      </c>
      <c r="B79" s="77" t="str">
        <f>IF(OR(LEFT(Nhaplieu!$M84,3)='Chi phí sxkd S03'!$R$2,LEFT(Nhaplieu!$N84,3)='Chi phí sxkd S03'!$R$2),Nhaplieu!E84,IF(OR(Nhaplieu!$M84='Chi phí sxkd S03'!$R$2,Nhaplieu!$N84='Chi phí sxkd S03'!$R$2),Nhaplieu!E84,""))</f>
        <v/>
      </c>
      <c r="C79" s="571" t="str">
        <f>IF(OR(LEFT(Nhaplieu!$M84,3)='Chi phí sxkd S03'!$R$2,LEFT(Nhaplieu!$N84,3)='Chi phí sxkd S03'!$R$2),Nhaplieu!L84,IF(OR(Nhaplieu!$M84='Chi phí sxkd S03'!$R$2,Nhaplieu!$N84='Chi phí sxkd S03'!$R$2),Nhaplieu!L84,""))</f>
        <v/>
      </c>
      <c r="D79" s="78" t="str">
        <f>IF(LEFT(Nhaplieu!$M84,3)='Chi phí sxkd S03'!$R$2,Nhaplieu!M84,IF(Nhaplieu!$M84='Chi phí sxkd S03'!$R$2,Nhaplieu!N84,IF(Nhaplieu!$N84='Chi phí sxkd S03'!$R$2,Nhaplieu!M84,"")))</f>
        <v/>
      </c>
      <c r="E79" s="78" t="str">
        <f>IF(LEFT(Nhaplieu!$M84,3)='Chi phí sxkd S03'!$R$2,Nhaplieu!N84,IF(Nhaplieu!$M84='Chi phí sxkd S03'!$R$2,Nhaplieu!O84,IF(Nhaplieu!$N84='Chi phí sxkd S03'!$R$2,Nhaplieu!N84,"")))</f>
        <v/>
      </c>
      <c r="F79" s="77" t="str">
        <f>IF(LEFT(Nhaplieu!M84,3)='Chi phí sxkd S03'!$R$2,Nhaplieu!$O84,IF(Nhaplieu!M84='Chi phí sxkd S03'!$R$2,Nhaplieu!$O84,""))</f>
        <v/>
      </c>
      <c r="G79" s="77">
        <f t="shared" si="3"/>
        <v>0</v>
      </c>
      <c r="H79" s="77">
        <f t="shared" si="3"/>
        <v>0</v>
      </c>
      <c r="I79" s="77">
        <f t="shared" si="3"/>
        <v>0</v>
      </c>
      <c r="J79" s="77">
        <f t="shared" si="3"/>
        <v>0</v>
      </c>
      <c r="K79" s="77">
        <f t="shared" si="3"/>
        <v>0</v>
      </c>
      <c r="L79" s="77">
        <f t="shared" si="3"/>
        <v>0</v>
      </c>
      <c r="M79" s="77">
        <f t="shared" si="3"/>
        <v>0</v>
      </c>
      <c r="N79" s="77">
        <f t="shared" si="3"/>
        <v>0</v>
      </c>
      <c r="O79" s="462"/>
    </row>
    <row r="80" spans="1:15" s="10" customFormat="1" ht="16.8">
      <c r="A80" s="76" t="str">
        <f>IF(OR(LEFT(Nhaplieu!$M85,3)='Chi phí sxkd S03'!$R$2,LEFT(Nhaplieu!$N85,3)='Chi phí sxkd S03'!$R$2),Nhaplieu!F85,IF(OR(Nhaplieu!$M85='Chi phí sxkd S03'!$R$2,Nhaplieu!$N85='Chi phí sxkd S03'!$R$2),Nhaplieu!F85,""))</f>
        <v/>
      </c>
      <c r="B80" s="77" t="str">
        <f>IF(OR(LEFT(Nhaplieu!$M85,3)='Chi phí sxkd S03'!$R$2,LEFT(Nhaplieu!$N85,3)='Chi phí sxkd S03'!$R$2),Nhaplieu!E85,IF(OR(Nhaplieu!$M85='Chi phí sxkd S03'!$R$2,Nhaplieu!$N85='Chi phí sxkd S03'!$R$2),Nhaplieu!E85,""))</f>
        <v/>
      </c>
      <c r="C80" s="571" t="str">
        <f>IF(OR(LEFT(Nhaplieu!$M85,3)='Chi phí sxkd S03'!$R$2,LEFT(Nhaplieu!$N85,3)='Chi phí sxkd S03'!$R$2),Nhaplieu!L85,IF(OR(Nhaplieu!$M85='Chi phí sxkd S03'!$R$2,Nhaplieu!$N85='Chi phí sxkd S03'!$R$2),Nhaplieu!L85,""))</f>
        <v/>
      </c>
      <c r="D80" s="78" t="str">
        <f>IF(LEFT(Nhaplieu!$M85,3)='Chi phí sxkd S03'!$R$2,Nhaplieu!M85,IF(Nhaplieu!$M85='Chi phí sxkd S03'!$R$2,Nhaplieu!N85,IF(Nhaplieu!$N85='Chi phí sxkd S03'!$R$2,Nhaplieu!M85,"")))</f>
        <v/>
      </c>
      <c r="E80" s="78" t="str">
        <f>IF(LEFT(Nhaplieu!$M85,3)='Chi phí sxkd S03'!$R$2,Nhaplieu!N85,IF(Nhaplieu!$M85='Chi phí sxkd S03'!$R$2,Nhaplieu!O85,IF(Nhaplieu!$N85='Chi phí sxkd S03'!$R$2,Nhaplieu!N85,"")))</f>
        <v/>
      </c>
      <c r="F80" s="77" t="str">
        <f>IF(LEFT(Nhaplieu!M85,3)='Chi phí sxkd S03'!$R$2,Nhaplieu!$O85,IF(Nhaplieu!M85='Chi phí sxkd S03'!$R$2,Nhaplieu!$O85,""))</f>
        <v/>
      </c>
      <c r="G80" s="77">
        <f t="shared" si="3"/>
        <v>0</v>
      </c>
      <c r="H80" s="77">
        <f t="shared" si="3"/>
        <v>0</v>
      </c>
      <c r="I80" s="77">
        <f t="shared" si="3"/>
        <v>0</v>
      </c>
      <c r="J80" s="77">
        <f t="shared" si="3"/>
        <v>0</v>
      </c>
      <c r="K80" s="77">
        <f t="shared" si="3"/>
        <v>0</v>
      </c>
      <c r="L80" s="77">
        <f t="shared" si="3"/>
        <v>0</v>
      </c>
      <c r="M80" s="77">
        <f t="shared" si="3"/>
        <v>0</v>
      </c>
      <c r="N80" s="77">
        <f t="shared" si="3"/>
        <v>0</v>
      </c>
      <c r="O80" s="462"/>
    </row>
    <row r="81" spans="1:15" s="10" customFormat="1" ht="16.8">
      <c r="A81" s="76" t="str">
        <f>IF(OR(LEFT(Nhaplieu!$M86,3)='Chi phí sxkd S03'!$R$2,LEFT(Nhaplieu!$N86,3)='Chi phí sxkd S03'!$R$2),Nhaplieu!F86,IF(OR(Nhaplieu!$M86='Chi phí sxkd S03'!$R$2,Nhaplieu!$N86='Chi phí sxkd S03'!$R$2),Nhaplieu!F86,""))</f>
        <v/>
      </c>
      <c r="B81" s="77" t="str">
        <f>IF(OR(LEFT(Nhaplieu!$M86,3)='Chi phí sxkd S03'!$R$2,LEFT(Nhaplieu!$N86,3)='Chi phí sxkd S03'!$R$2),Nhaplieu!E86,IF(OR(Nhaplieu!$M86='Chi phí sxkd S03'!$R$2,Nhaplieu!$N86='Chi phí sxkd S03'!$R$2),Nhaplieu!E86,""))</f>
        <v/>
      </c>
      <c r="C81" s="571" t="str">
        <f>IF(OR(LEFT(Nhaplieu!$M86,3)='Chi phí sxkd S03'!$R$2,LEFT(Nhaplieu!$N86,3)='Chi phí sxkd S03'!$R$2),Nhaplieu!L86,IF(OR(Nhaplieu!$M86='Chi phí sxkd S03'!$R$2,Nhaplieu!$N86='Chi phí sxkd S03'!$R$2),Nhaplieu!L86,""))</f>
        <v/>
      </c>
      <c r="D81" s="78" t="str">
        <f>IF(LEFT(Nhaplieu!$M86,3)='Chi phí sxkd S03'!$R$2,Nhaplieu!M86,IF(Nhaplieu!$M86='Chi phí sxkd S03'!$R$2,Nhaplieu!N86,IF(Nhaplieu!$N86='Chi phí sxkd S03'!$R$2,Nhaplieu!M86,"")))</f>
        <v/>
      </c>
      <c r="E81" s="78" t="str">
        <f>IF(LEFT(Nhaplieu!$M86,3)='Chi phí sxkd S03'!$R$2,Nhaplieu!N86,IF(Nhaplieu!$M86='Chi phí sxkd S03'!$R$2,Nhaplieu!O86,IF(Nhaplieu!$N86='Chi phí sxkd S03'!$R$2,Nhaplieu!N86,"")))</f>
        <v/>
      </c>
      <c r="F81" s="77" t="str">
        <f>IF(LEFT(Nhaplieu!M86,3)='Chi phí sxkd S03'!$R$2,Nhaplieu!$O86,IF(Nhaplieu!M86='Chi phí sxkd S03'!$R$2,Nhaplieu!$O86,""))</f>
        <v/>
      </c>
      <c r="G81" s="77">
        <f t="shared" si="3"/>
        <v>0</v>
      </c>
      <c r="H81" s="77">
        <f t="shared" si="3"/>
        <v>0</v>
      </c>
      <c r="I81" s="77">
        <f t="shared" si="3"/>
        <v>0</v>
      </c>
      <c r="J81" s="77">
        <f t="shared" si="3"/>
        <v>0</v>
      </c>
      <c r="K81" s="77">
        <f t="shared" si="3"/>
        <v>0</v>
      </c>
      <c r="L81" s="77">
        <f t="shared" si="3"/>
        <v>0</v>
      </c>
      <c r="M81" s="77">
        <f t="shared" si="3"/>
        <v>0</v>
      </c>
      <c r="N81" s="77">
        <f t="shared" si="3"/>
        <v>0</v>
      </c>
      <c r="O81" s="462"/>
    </row>
    <row r="82" spans="1:15" s="10" customFormat="1" ht="16.8">
      <c r="A82" s="76" t="str">
        <f>IF(OR(LEFT(Nhaplieu!$M87,3)='Chi phí sxkd S03'!$R$2,LEFT(Nhaplieu!$N87,3)='Chi phí sxkd S03'!$R$2),Nhaplieu!F87,IF(OR(Nhaplieu!$M87='Chi phí sxkd S03'!$R$2,Nhaplieu!$N87='Chi phí sxkd S03'!$R$2),Nhaplieu!F87,""))</f>
        <v/>
      </c>
      <c r="B82" s="77" t="str">
        <f>IF(OR(LEFT(Nhaplieu!$M87,3)='Chi phí sxkd S03'!$R$2,LEFT(Nhaplieu!$N87,3)='Chi phí sxkd S03'!$R$2),Nhaplieu!E87,IF(OR(Nhaplieu!$M87='Chi phí sxkd S03'!$R$2,Nhaplieu!$N87='Chi phí sxkd S03'!$R$2),Nhaplieu!E87,""))</f>
        <v/>
      </c>
      <c r="C82" s="571" t="str">
        <f>IF(OR(LEFT(Nhaplieu!$M87,3)='Chi phí sxkd S03'!$R$2,LEFT(Nhaplieu!$N87,3)='Chi phí sxkd S03'!$R$2),Nhaplieu!L87,IF(OR(Nhaplieu!$M87='Chi phí sxkd S03'!$R$2,Nhaplieu!$N87='Chi phí sxkd S03'!$R$2),Nhaplieu!L87,""))</f>
        <v/>
      </c>
      <c r="D82" s="78" t="str">
        <f>IF(LEFT(Nhaplieu!$M87,3)='Chi phí sxkd S03'!$R$2,Nhaplieu!M87,IF(Nhaplieu!$M87='Chi phí sxkd S03'!$R$2,Nhaplieu!N87,IF(Nhaplieu!$N87='Chi phí sxkd S03'!$R$2,Nhaplieu!M87,"")))</f>
        <v/>
      </c>
      <c r="E82" s="78" t="str">
        <f>IF(LEFT(Nhaplieu!$M87,3)='Chi phí sxkd S03'!$R$2,Nhaplieu!N87,IF(Nhaplieu!$M87='Chi phí sxkd S03'!$R$2,Nhaplieu!O87,IF(Nhaplieu!$N87='Chi phí sxkd S03'!$R$2,Nhaplieu!N87,"")))</f>
        <v/>
      </c>
      <c r="F82" s="77" t="str">
        <f>IF(LEFT(Nhaplieu!M87,3)='Chi phí sxkd S03'!$R$2,Nhaplieu!$O87,IF(Nhaplieu!M87='Chi phí sxkd S03'!$R$2,Nhaplieu!$O87,""))</f>
        <v/>
      </c>
      <c r="G82" s="77">
        <f t="shared" si="3"/>
        <v>0</v>
      </c>
      <c r="H82" s="77">
        <f t="shared" si="3"/>
        <v>0</v>
      </c>
      <c r="I82" s="77">
        <f t="shared" si="3"/>
        <v>0</v>
      </c>
      <c r="J82" s="77">
        <f t="shared" si="3"/>
        <v>0</v>
      </c>
      <c r="K82" s="77">
        <f t="shared" si="3"/>
        <v>0</v>
      </c>
      <c r="L82" s="77">
        <f t="shared" si="3"/>
        <v>0</v>
      </c>
      <c r="M82" s="77">
        <f t="shared" si="3"/>
        <v>0</v>
      </c>
      <c r="N82" s="77">
        <f t="shared" si="3"/>
        <v>0</v>
      </c>
      <c r="O82" s="462"/>
    </row>
    <row r="83" spans="1:15" s="10" customFormat="1" ht="16.8">
      <c r="A83" s="76" t="str">
        <f>IF(OR(LEFT(Nhaplieu!$M88,3)='Chi phí sxkd S03'!$R$2,LEFT(Nhaplieu!$N88,3)='Chi phí sxkd S03'!$R$2),Nhaplieu!F88,IF(OR(Nhaplieu!$M88='Chi phí sxkd S03'!$R$2,Nhaplieu!$N88='Chi phí sxkd S03'!$R$2),Nhaplieu!F88,""))</f>
        <v/>
      </c>
      <c r="B83" s="77" t="str">
        <f>IF(OR(LEFT(Nhaplieu!$M88,3)='Chi phí sxkd S03'!$R$2,LEFT(Nhaplieu!$N88,3)='Chi phí sxkd S03'!$R$2),Nhaplieu!E88,IF(OR(Nhaplieu!$M88='Chi phí sxkd S03'!$R$2,Nhaplieu!$N88='Chi phí sxkd S03'!$R$2),Nhaplieu!E88,""))</f>
        <v/>
      </c>
      <c r="C83" s="571" t="str">
        <f>IF(OR(LEFT(Nhaplieu!$M88,3)='Chi phí sxkd S03'!$R$2,LEFT(Nhaplieu!$N88,3)='Chi phí sxkd S03'!$R$2),Nhaplieu!L88,IF(OR(Nhaplieu!$M88='Chi phí sxkd S03'!$R$2,Nhaplieu!$N88='Chi phí sxkd S03'!$R$2),Nhaplieu!L88,""))</f>
        <v/>
      </c>
      <c r="D83" s="78" t="str">
        <f>IF(LEFT(Nhaplieu!$M88,3)='Chi phí sxkd S03'!$R$2,Nhaplieu!M88,IF(Nhaplieu!$M88='Chi phí sxkd S03'!$R$2,Nhaplieu!N88,IF(Nhaplieu!$N88='Chi phí sxkd S03'!$R$2,Nhaplieu!M88,"")))</f>
        <v/>
      </c>
      <c r="E83" s="78" t="str">
        <f>IF(LEFT(Nhaplieu!$M88,3)='Chi phí sxkd S03'!$R$2,Nhaplieu!N88,IF(Nhaplieu!$M88='Chi phí sxkd S03'!$R$2,Nhaplieu!O88,IF(Nhaplieu!$N88='Chi phí sxkd S03'!$R$2,Nhaplieu!N88,"")))</f>
        <v/>
      </c>
      <c r="F83" s="77" t="str">
        <f>IF(LEFT(Nhaplieu!M88,3)='Chi phí sxkd S03'!$R$2,Nhaplieu!$O88,IF(Nhaplieu!M88='Chi phí sxkd S03'!$R$2,Nhaplieu!$O88,""))</f>
        <v/>
      </c>
      <c r="G83" s="77">
        <f t="shared" si="3"/>
        <v>0</v>
      </c>
      <c r="H83" s="77">
        <f t="shared" si="3"/>
        <v>0</v>
      </c>
      <c r="I83" s="77">
        <f t="shared" si="3"/>
        <v>0</v>
      </c>
      <c r="J83" s="77">
        <f t="shared" si="3"/>
        <v>0</v>
      </c>
      <c r="K83" s="77">
        <f t="shared" si="3"/>
        <v>0</v>
      </c>
      <c r="L83" s="77">
        <f t="shared" si="3"/>
        <v>0</v>
      </c>
      <c r="M83" s="77">
        <f t="shared" si="3"/>
        <v>0</v>
      </c>
      <c r="N83" s="77">
        <f t="shared" si="3"/>
        <v>0</v>
      </c>
      <c r="O83" s="462"/>
    </row>
    <row r="84" spans="1:15" s="952" customFormat="1" ht="16.8">
      <c r="A84" s="76" t="str">
        <f>IF(OR(LEFT(Nhaplieu!$M89,3)='Chi phí sxkd S03'!$R$2,LEFT(Nhaplieu!$N89,3)='Chi phí sxkd S03'!$R$2),Nhaplieu!F89,IF(OR(Nhaplieu!$M89='Chi phí sxkd S03'!$R$2,Nhaplieu!$N89='Chi phí sxkd S03'!$R$2),Nhaplieu!F89,""))</f>
        <v/>
      </c>
      <c r="B84" s="77" t="str">
        <f>IF(OR(LEFT(Nhaplieu!$M89,3)='Chi phí sxkd S03'!$R$2,LEFT(Nhaplieu!$N89,3)='Chi phí sxkd S03'!$R$2),Nhaplieu!E89,IF(OR(Nhaplieu!$M89='Chi phí sxkd S03'!$R$2,Nhaplieu!$N89='Chi phí sxkd S03'!$R$2),Nhaplieu!E89,""))</f>
        <v/>
      </c>
      <c r="C84" s="571" t="str">
        <f>IF(OR(LEFT(Nhaplieu!$M89,3)='Chi phí sxkd S03'!$R$2,LEFT(Nhaplieu!$N89,3)='Chi phí sxkd S03'!$R$2),Nhaplieu!L89,IF(OR(Nhaplieu!$M89='Chi phí sxkd S03'!$R$2,Nhaplieu!$N89='Chi phí sxkd S03'!$R$2),Nhaplieu!L89,""))</f>
        <v/>
      </c>
      <c r="D84" s="78" t="str">
        <f>IF(LEFT(Nhaplieu!$M89,3)='Chi phí sxkd S03'!$R$2,Nhaplieu!M89,IF(Nhaplieu!$M89='Chi phí sxkd S03'!$R$2,Nhaplieu!N89,IF(Nhaplieu!$N89='Chi phí sxkd S03'!$R$2,Nhaplieu!M89,"")))</f>
        <v/>
      </c>
      <c r="E84" s="78" t="str">
        <f>IF(LEFT(Nhaplieu!$M89,3)='Chi phí sxkd S03'!$R$2,Nhaplieu!N89,IF(Nhaplieu!$M89='Chi phí sxkd S03'!$R$2,Nhaplieu!O89,IF(Nhaplieu!$N89='Chi phí sxkd S03'!$R$2,Nhaplieu!N89,"")))</f>
        <v/>
      </c>
      <c r="F84" s="77" t="str">
        <f>IF(LEFT(Nhaplieu!M89,3)='Chi phí sxkd S03'!$R$2,Nhaplieu!$O89,IF(Nhaplieu!M89='Chi phí sxkd S03'!$R$2,Nhaplieu!$O89,""))</f>
        <v/>
      </c>
      <c r="G84" s="77">
        <f t="shared" si="3"/>
        <v>0</v>
      </c>
      <c r="H84" s="77">
        <f t="shared" si="3"/>
        <v>0</v>
      </c>
      <c r="I84" s="77">
        <f t="shared" si="3"/>
        <v>0</v>
      </c>
      <c r="J84" s="77">
        <f t="shared" si="3"/>
        <v>0</v>
      </c>
      <c r="K84" s="77">
        <f t="shared" si="3"/>
        <v>0</v>
      </c>
      <c r="L84" s="77">
        <f t="shared" si="3"/>
        <v>0</v>
      </c>
      <c r="M84" s="77">
        <f t="shared" si="3"/>
        <v>0</v>
      </c>
      <c r="N84" s="77">
        <f t="shared" si="3"/>
        <v>0</v>
      </c>
      <c r="O84" s="462"/>
    </row>
    <row r="85" spans="1:15" s="10" customFormat="1" ht="16.8">
      <c r="A85" s="76" t="str">
        <f>IF(OR(LEFT(Nhaplieu!$M90,3)='Chi phí sxkd S03'!$R$2,LEFT(Nhaplieu!$N90,3)='Chi phí sxkd S03'!$R$2),Nhaplieu!F90,IF(OR(Nhaplieu!$M90='Chi phí sxkd S03'!$R$2,Nhaplieu!$N90='Chi phí sxkd S03'!$R$2),Nhaplieu!F90,""))</f>
        <v/>
      </c>
      <c r="B85" s="77" t="str">
        <f>IF(OR(LEFT(Nhaplieu!$M90,3)='Chi phí sxkd S03'!$R$2,LEFT(Nhaplieu!$N90,3)='Chi phí sxkd S03'!$R$2),Nhaplieu!E90,IF(OR(Nhaplieu!$M90='Chi phí sxkd S03'!$R$2,Nhaplieu!$N90='Chi phí sxkd S03'!$R$2),Nhaplieu!E90,""))</f>
        <v/>
      </c>
      <c r="C85" s="571" t="str">
        <f>IF(OR(LEFT(Nhaplieu!$M90,3)='Chi phí sxkd S03'!$R$2,LEFT(Nhaplieu!$N90,3)='Chi phí sxkd S03'!$R$2),Nhaplieu!L90,IF(OR(Nhaplieu!$M90='Chi phí sxkd S03'!$R$2,Nhaplieu!$N90='Chi phí sxkd S03'!$R$2),Nhaplieu!L90,""))</f>
        <v/>
      </c>
      <c r="D85" s="78" t="str">
        <f>IF(LEFT(Nhaplieu!$M90,3)='Chi phí sxkd S03'!$R$2,Nhaplieu!M90,IF(Nhaplieu!$M90='Chi phí sxkd S03'!$R$2,Nhaplieu!N90,IF(Nhaplieu!$N90='Chi phí sxkd S03'!$R$2,Nhaplieu!M90,"")))</f>
        <v/>
      </c>
      <c r="E85" s="78" t="str">
        <f>IF(LEFT(Nhaplieu!$M90,3)='Chi phí sxkd S03'!$R$2,Nhaplieu!N90,IF(Nhaplieu!$M90='Chi phí sxkd S03'!$R$2,Nhaplieu!O90,IF(Nhaplieu!$N90='Chi phí sxkd S03'!$R$2,Nhaplieu!N90,"")))</f>
        <v/>
      </c>
      <c r="F85" s="77" t="str">
        <f>IF(LEFT(Nhaplieu!M90,3)='Chi phí sxkd S03'!$R$2,Nhaplieu!$O90,IF(Nhaplieu!M90='Chi phí sxkd S03'!$R$2,Nhaplieu!$O90,""))</f>
        <v/>
      </c>
      <c r="G85" s="77">
        <f t="shared" si="3"/>
        <v>0</v>
      </c>
      <c r="H85" s="77">
        <f t="shared" si="3"/>
        <v>0</v>
      </c>
      <c r="I85" s="77">
        <f t="shared" si="3"/>
        <v>0</v>
      </c>
      <c r="J85" s="77">
        <f t="shared" si="3"/>
        <v>0</v>
      </c>
      <c r="K85" s="77">
        <f t="shared" si="3"/>
        <v>0</v>
      </c>
      <c r="L85" s="77">
        <f t="shared" si="3"/>
        <v>0</v>
      </c>
      <c r="M85" s="77">
        <f t="shared" si="3"/>
        <v>0</v>
      </c>
      <c r="N85" s="77">
        <f t="shared" si="3"/>
        <v>0</v>
      </c>
      <c r="O85" s="462"/>
    </row>
    <row r="86" spans="1:15" s="10" customFormat="1" ht="16.8">
      <c r="A86" s="76" t="str">
        <f>IF(OR(LEFT(Nhaplieu!$M91,3)='Chi phí sxkd S03'!$R$2,LEFT(Nhaplieu!$N91,3)='Chi phí sxkd S03'!$R$2),Nhaplieu!F91,IF(OR(Nhaplieu!$M91='Chi phí sxkd S03'!$R$2,Nhaplieu!$N91='Chi phí sxkd S03'!$R$2),Nhaplieu!F91,""))</f>
        <v/>
      </c>
      <c r="B86" s="77" t="str">
        <f>IF(OR(LEFT(Nhaplieu!$M91,3)='Chi phí sxkd S03'!$R$2,LEFT(Nhaplieu!$N91,3)='Chi phí sxkd S03'!$R$2),Nhaplieu!E91,IF(OR(Nhaplieu!$M91='Chi phí sxkd S03'!$R$2,Nhaplieu!$N91='Chi phí sxkd S03'!$R$2),Nhaplieu!E91,""))</f>
        <v/>
      </c>
      <c r="C86" s="571" t="str">
        <f>IF(OR(LEFT(Nhaplieu!$M91,3)='Chi phí sxkd S03'!$R$2,LEFT(Nhaplieu!$N91,3)='Chi phí sxkd S03'!$R$2),Nhaplieu!L91,IF(OR(Nhaplieu!$M91='Chi phí sxkd S03'!$R$2,Nhaplieu!$N91='Chi phí sxkd S03'!$R$2),Nhaplieu!L91,""))</f>
        <v/>
      </c>
      <c r="D86" s="78" t="str">
        <f>IF(LEFT(Nhaplieu!$M91,3)='Chi phí sxkd S03'!$R$2,Nhaplieu!M91,IF(Nhaplieu!$M91='Chi phí sxkd S03'!$R$2,Nhaplieu!N91,IF(Nhaplieu!$N91='Chi phí sxkd S03'!$R$2,Nhaplieu!M91,"")))</f>
        <v/>
      </c>
      <c r="E86" s="78" t="str">
        <f>IF(LEFT(Nhaplieu!$M91,3)='Chi phí sxkd S03'!$R$2,Nhaplieu!N91,IF(Nhaplieu!$M91='Chi phí sxkd S03'!$R$2,Nhaplieu!O91,IF(Nhaplieu!$N91='Chi phí sxkd S03'!$R$2,Nhaplieu!N91,"")))</f>
        <v/>
      </c>
      <c r="F86" s="77" t="str">
        <f>IF(LEFT(Nhaplieu!M91,3)='Chi phí sxkd S03'!$R$2,Nhaplieu!$O91,IF(Nhaplieu!M91='Chi phí sxkd S03'!$R$2,Nhaplieu!$O91,""))</f>
        <v/>
      </c>
      <c r="G86" s="77">
        <f t="shared" si="3"/>
        <v>0</v>
      </c>
      <c r="H86" s="77">
        <f t="shared" si="3"/>
        <v>0</v>
      </c>
      <c r="I86" s="77">
        <f t="shared" si="3"/>
        <v>0</v>
      </c>
      <c r="J86" s="77">
        <f t="shared" si="3"/>
        <v>0</v>
      </c>
      <c r="K86" s="77">
        <f t="shared" si="3"/>
        <v>0</v>
      </c>
      <c r="L86" s="77">
        <f t="shared" si="3"/>
        <v>0</v>
      </c>
      <c r="M86" s="77">
        <f t="shared" si="3"/>
        <v>0</v>
      </c>
      <c r="N86" s="77">
        <f t="shared" si="3"/>
        <v>0</v>
      </c>
      <c r="O86" s="462"/>
    </row>
    <row r="87" spans="1:15" s="10" customFormat="1" ht="16.8">
      <c r="A87" s="76" t="str">
        <f>IF(OR(LEFT(Nhaplieu!$M92,3)='Chi phí sxkd S03'!$R$2,LEFT(Nhaplieu!$N92,3)='Chi phí sxkd S03'!$R$2),Nhaplieu!F92,IF(OR(Nhaplieu!$M92='Chi phí sxkd S03'!$R$2,Nhaplieu!$N92='Chi phí sxkd S03'!$R$2),Nhaplieu!F92,""))</f>
        <v/>
      </c>
      <c r="B87" s="77" t="str">
        <f>IF(OR(LEFT(Nhaplieu!$M92,3)='Chi phí sxkd S03'!$R$2,LEFT(Nhaplieu!$N92,3)='Chi phí sxkd S03'!$R$2),Nhaplieu!E92,IF(OR(Nhaplieu!$M92='Chi phí sxkd S03'!$R$2,Nhaplieu!$N92='Chi phí sxkd S03'!$R$2),Nhaplieu!E92,""))</f>
        <v/>
      </c>
      <c r="C87" s="571" t="str">
        <f>IF(OR(LEFT(Nhaplieu!$M92,3)='Chi phí sxkd S03'!$R$2,LEFT(Nhaplieu!$N92,3)='Chi phí sxkd S03'!$R$2),Nhaplieu!L92,IF(OR(Nhaplieu!$M92='Chi phí sxkd S03'!$R$2,Nhaplieu!$N92='Chi phí sxkd S03'!$R$2),Nhaplieu!L92,""))</f>
        <v/>
      </c>
      <c r="D87" s="78" t="str">
        <f>IF(LEFT(Nhaplieu!$M92,3)='Chi phí sxkd S03'!$R$2,Nhaplieu!M92,IF(Nhaplieu!$M92='Chi phí sxkd S03'!$R$2,Nhaplieu!N92,IF(Nhaplieu!$N92='Chi phí sxkd S03'!$R$2,Nhaplieu!M92,"")))</f>
        <v/>
      </c>
      <c r="E87" s="78" t="str">
        <f>IF(LEFT(Nhaplieu!$M92,3)='Chi phí sxkd S03'!$R$2,Nhaplieu!N92,IF(Nhaplieu!$M92='Chi phí sxkd S03'!$R$2,Nhaplieu!O92,IF(Nhaplieu!$N92='Chi phí sxkd S03'!$R$2,Nhaplieu!N92,"")))</f>
        <v/>
      </c>
      <c r="F87" s="77" t="str">
        <f>IF(LEFT(Nhaplieu!M92,3)='Chi phí sxkd S03'!$R$2,Nhaplieu!$O92,IF(Nhaplieu!M92='Chi phí sxkd S03'!$R$2,Nhaplieu!$O92,""))</f>
        <v/>
      </c>
      <c r="G87" s="77">
        <f t="shared" si="3"/>
        <v>0</v>
      </c>
      <c r="H87" s="77">
        <f t="shared" si="3"/>
        <v>0</v>
      </c>
      <c r="I87" s="77">
        <f t="shared" si="3"/>
        <v>0</v>
      </c>
      <c r="J87" s="77">
        <f t="shared" si="3"/>
        <v>0</v>
      </c>
      <c r="K87" s="77">
        <f t="shared" si="3"/>
        <v>0</v>
      </c>
      <c r="L87" s="77">
        <f t="shared" si="3"/>
        <v>0</v>
      </c>
      <c r="M87" s="77">
        <f t="shared" si="3"/>
        <v>0</v>
      </c>
      <c r="N87" s="77">
        <f t="shared" si="3"/>
        <v>0</v>
      </c>
      <c r="O87" s="462"/>
    </row>
    <row r="88" spans="1:15" s="10" customFormat="1" ht="16.8">
      <c r="A88" s="76" t="str">
        <f>IF(OR(LEFT(Nhaplieu!$M93,3)='Chi phí sxkd S03'!$R$2,LEFT(Nhaplieu!$N93,3)='Chi phí sxkd S03'!$R$2),Nhaplieu!F93,IF(OR(Nhaplieu!$M93='Chi phí sxkd S03'!$R$2,Nhaplieu!$N93='Chi phí sxkd S03'!$R$2),Nhaplieu!F93,""))</f>
        <v/>
      </c>
      <c r="B88" s="77" t="str">
        <f>IF(OR(LEFT(Nhaplieu!$M93,3)='Chi phí sxkd S03'!$R$2,LEFT(Nhaplieu!$N93,3)='Chi phí sxkd S03'!$R$2),Nhaplieu!E93,IF(OR(Nhaplieu!$M93='Chi phí sxkd S03'!$R$2,Nhaplieu!$N93='Chi phí sxkd S03'!$R$2),Nhaplieu!E93,""))</f>
        <v/>
      </c>
      <c r="C88" s="571" t="str">
        <f>IF(OR(LEFT(Nhaplieu!$M93,3)='Chi phí sxkd S03'!$R$2,LEFT(Nhaplieu!$N93,3)='Chi phí sxkd S03'!$R$2),Nhaplieu!L93,IF(OR(Nhaplieu!$M93='Chi phí sxkd S03'!$R$2,Nhaplieu!$N93='Chi phí sxkd S03'!$R$2),Nhaplieu!L93,""))</f>
        <v/>
      </c>
      <c r="D88" s="78" t="str">
        <f>IF(LEFT(Nhaplieu!$M93,3)='Chi phí sxkd S03'!$R$2,Nhaplieu!M93,IF(Nhaplieu!$M93='Chi phí sxkd S03'!$R$2,Nhaplieu!N93,IF(Nhaplieu!$N93='Chi phí sxkd S03'!$R$2,Nhaplieu!M93,"")))</f>
        <v/>
      </c>
      <c r="E88" s="78" t="str">
        <f>IF(LEFT(Nhaplieu!$M93,3)='Chi phí sxkd S03'!$R$2,Nhaplieu!N93,IF(Nhaplieu!$M93='Chi phí sxkd S03'!$R$2,Nhaplieu!O93,IF(Nhaplieu!$N93='Chi phí sxkd S03'!$R$2,Nhaplieu!N93,"")))</f>
        <v/>
      </c>
      <c r="F88" s="77" t="str">
        <f>IF(LEFT(Nhaplieu!M93,3)='Chi phí sxkd S03'!$R$2,Nhaplieu!$O93,IF(Nhaplieu!M93='Chi phí sxkd S03'!$R$2,Nhaplieu!$O93,""))</f>
        <v/>
      </c>
      <c r="G88" s="77">
        <f t="shared" si="3"/>
        <v>0</v>
      </c>
      <c r="H88" s="77">
        <f t="shared" si="3"/>
        <v>0</v>
      </c>
      <c r="I88" s="77">
        <f t="shared" si="3"/>
        <v>0</v>
      </c>
      <c r="J88" s="77">
        <f t="shared" si="3"/>
        <v>0</v>
      </c>
      <c r="K88" s="77">
        <f t="shared" si="3"/>
        <v>0</v>
      </c>
      <c r="L88" s="77">
        <f t="shared" si="3"/>
        <v>0</v>
      </c>
      <c r="M88" s="77">
        <f t="shared" si="3"/>
        <v>0</v>
      </c>
      <c r="N88" s="77">
        <f t="shared" si="3"/>
        <v>0</v>
      </c>
      <c r="O88" s="462"/>
    </row>
    <row r="89" spans="1:15" s="952" customFormat="1" ht="16.8">
      <c r="A89" s="76" t="str">
        <f>IF(OR(LEFT(Nhaplieu!$M94,3)='Chi phí sxkd S03'!$R$2,LEFT(Nhaplieu!$N94,3)='Chi phí sxkd S03'!$R$2),Nhaplieu!F94,IF(OR(Nhaplieu!$M94='Chi phí sxkd S03'!$R$2,Nhaplieu!$N94='Chi phí sxkd S03'!$R$2),Nhaplieu!F94,""))</f>
        <v/>
      </c>
      <c r="B89" s="77" t="str">
        <f>IF(OR(LEFT(Nhaplieu!$M94,3)='Chi phí sxkd S03'!$R$2,LEFT(Nhaplieu!$N94,3)='Chi phí sxkd S03'!$R$2),Nhaplieu!E94,IF(OR(Nhaplieu!$M94='Chi phí sxkd S03'!$R$2,Nhaplieu!$N94='Chi phí sxkd S03'!$R$2),Nhaplieu!E94,""))</f>
        <v/>
      </c>
      <c r="C89" s="571" t="str">
        <f>IF(OR(LEFT(Nhaplieu!$M94,3)='Chi phí sxkd S03'!$R$2,LEFT(Nhaplieu!$N94,3)='Chi phí sxkd S03'!$R$2),Nhaplieu!L94,IF(OR(Nhaplieu!$M94='Chi phí sxkd S03'!$R$2,Nhaplieu!$N94='Chi phí sxkd S03'!$R$2),Nhaplieu!L94,""))</f>
        <v/>
      </c>
      <c r="D89" s="78" t="str">
        <f>IF(LEFT(Nhaplieu!$M94,3)='Chi phí sxkd S03'!$R$2,Nhaplieu!M94,IF(Nhaplieu!$M94='Chi phí sxkd S03'!$R$2,Nhaplieu!N94,IF(Nhaplieu!$N94='Chi phí sxkd S03'!$R$2,Nhaplieu!M94,"")))</f>
        <v/>
      </c>
      <c r="E89" s="78" t="str">
        <f>IF(LEFT(Nhaplieu!$M94,3)='Chi phí sxkd S03'!$R$2,Nhaplieu!N94,IF(Nhaplieu!$M94='Chi phí sxkd S03'!$R$2,Nhaplieu!O94,IF(Nhaplieu!$N94='Chi phí sxkd S03'!$R$2,Nhaplieu!N94,"")))</f>
        <v/>
      </c>
      <c r="F89" s="77" t="str">
        <f>IF(LEFT(Nhaplieu!M94,3)='Chi phí sxkd S03'!$R$2,Nhaplieu!$O94,IF(Nhaplieu!M94='Chi phí sxkd S03'!$R$2,Nhaplieu!$O94,""))</f>
        <v/>
      </c>
      <c r="G89" s="77">
        <f t="shared" si="3"/>
        <v>0</v>
      </c>
      <c r="H89" s="77">
        <f t="shared" si="3"/>
        <v>0</v>
      </c>
      <c r="I89" s="77">
        <f t="shared" si="3"/>
        <v>0</v>
      </c>
      <c r="J89" s="77">
        <f t="shared" si="3"/>
        <v>0</v>
      </c>
      <c r="K89" s="77">
        <f t="shared" si="3"/>
        <v>0</v>
      </c>
      <c r="L89" s="77">
        <f t="shared" si="3"/>
        <v>0</v>
      </c>
      <c r="M89" s="77">
        <f t="shared" si="3"/>
        <v>0</v>
      </c>
      <c r="N89" s="77">
        <f t="shared" si="3"/>
        <v>0</v>
      </c>
      <c r="O89" s="462"/>
    </row>
    <row r="90" spans="1:15" s="10" customFormat="1" ht="16.8">
      <c r="A90" s="76" t="str">
        <f>IF(OR(LEFT(Nhaplieu!$M95,3)='Chi phí sxkd S03'!$R$2,LEFT(Nhaplieu!$N95,3)='Chi phí sxkd S03'!$R$2),Nhaplieu!F95,IF(OR(Nhaplieu!$M95='Chi phí sxkd S03'!$R$2,Nhaplieu!$N95='Chi phí sxkd S03'!$R$2),Nhaplieu!F95,""))</f>
        <v/>
      </c>
      <c r="B90" s="77" t="str">
        <f>IF(OR(LEFT(Nhaplieu!$M95,3)='Chi phí sxkd S03'!$R$2,LEFT(Nhaplieu!$N95,3)='Chi phí sxkd S03'!$R$2),Nhaplieu!E95,IF(OR(Nhaplieu!$M95='Chi phí sxkd S03'!$R$2,Nhaplieu!$N95='Chi phí sxkd S03'!$R$2),Nhaplieu!E95,""))</f>
        <v/>
      </c>
      <c r="C90" s="571" t="str">
        <f>IF(OR(LEFT(Nhaplieu!$M95,3)='Chi phí sxkd S03'!$R$2,LEFT(Nhaplieu!$N95,3)='Chi phí sxkd S03'!$R$2),Nhaplieu!L95,IF(OR(Nhaplieu!$M95='Chi phí sxkd S03'!$R$2,Nhaplieu!$N95='Chi phí sxkd S03'!$R$2),Nhaplieu!L95,""))</f>
        <v/>
      </c>
      <c r="D90" s="78" t="str">
        <f>IF(LEFT(Nhaplieu!$M95,3)='Chi phí sxkd S03'!$R$2,Nhaplieu!M95,IF(Nhaplieu!$M95='Chi phí sxkd S03'!$R$2,Nhaplieu!N95,IF(Nhaplieu!$N95='Chi phí sxkd S03'!$R$2,Nhaplieu!M95,"")))</f>
        <v/>
      </c>
      <c r="E90" s="78" t="str">
        <f>IF(LEFT(Nhaplieu!$M95,3)='Chi phí sxkd S03'!$R$2,Nhaplieu!N95,IF(Nhaplieu!$M95='Chi phí sxkd S03'!$R$2,Nhaplieu!O95,IF(Nhaplieu!$N95='Chi phí sxkd S03'!$R$2,Nhaplieu!N95,"")))</f>
        <v/>
      </c>
      <c r="F90" s="77" t="str">
        <f>IF(LEFT(Nhaplieu!M95,3)='Chi phí sxkd S03'!$R$2,Nhaplieu!$O95,IF(Nhaplieu!M95='Chi phí sxkd S03'!$R$2,Nhaplieu!$O95,""))</f>
        <v/>
      </c>
      <c r="G90" s="77">
        <f t="shared" si="3"/>
        <v>0</v>
      </c>
      <c r="H90" s="77">
        <f t="shared" si="3"/>
        <v>0</v>
      </c>
      <c r="I90" s="77">
        <f t="shared" si="3"/>
        <v>0</v>
      </c>
      <c r="J90" s="77">
        <f t="shared" si="3"/>
        <v>0</v>
      </c>
      <c r="K90" s="77">
        <f t="shared" si="3"/>
        <v>0</v>
      </c>
      <c r="L90" s="77">
        <f t="shared" si="3"/>
        <v>0</v>
      </c>
      <c r="M90" s="77">
        <f t="shared" si="3"/>
        <v>0</v>
      </c>
      <c r="N90" s="77">
        <f t="shared" si="3"/>
        <v>0</v>
      </c>
      <c r="O90" s="462"/>
    </row>
    <row r="91" spans="1:15" s="10" customFormat="1" ht="16.8">
      <c r="A91" s="76" t="str">
        <f>IF(OR(LEFT(Nhaplieu!$M96,3)='Chi phí sxkd S03'!$R$2,LEFT(Nhaplieu!$N96,3)='Chi phí sxkd S03'!$R$2),Nhaplieu!F96,IF(OR(Nhaplieu!$M96='Chi phí sxkd S03'!$R$2,Nhaplieu!$N96='Chi phí sxkd S03'!$R$2),Nhaplieu!F96,""))</f>
        <v/>
      </c>
      <c r="B91" s="77" t="str">
        <f>IF(OR(LEFT(Nhaplieu!$M96,3)='Chi phí sxkd S03'!$R$2,LEFT(Nhaplieu!$N96,3)='Chi phí sxkd S03'!$R$2),Nhaplieu!E96,IF(OR(Nhaplieu!$M96='Chi phí sxkd S03'!$R$2,Nhaplieu!$N96='Chi phí sxkd S03'!$R$2),Nhaplieu!E96,""))</f>
        <v/>
      </c>
      <c r="C91" s="571" t="str">
        <f>IF(OR(LEFT(Nhaplieu!$M96,3)='Chi phí sxkd S03'!$R$2,LEFT(Nhaplieu!$N96,3)='Chi phí sxkd S03'!$R$2),Nhaplieu!L96,IF(OR(Nhaplieu!$M96='Chi phí sxkd S03'!$R$2,Nhaplieu!$N96='Chi phí sxkd S03'!$R$2),Nhaplieu!L96,""))</f>
        <v/>
      </c>
      <c r="D91" s="78" t="str">
        <f>IF(LEFT(Nhaplieu!$M96,3)='Chi phí sxkd S03'!$R$2,Nhaplieu!M96,IF(Nhaplieu!$M96='Chi phí sxkd S03'!$R$2,Nhaplieu!N96,IF(Nhaplieu!$N96='Chi phí sxkd S03'!$R$2,Nhaplieu!M96,"")))</f>
        <v/>
      </c>
      <c r="E91" s="78" t="str">
        <f>IF(LEFT(Nhaplieu!$M96,3)='Chi phí sxkd S03'!$R$2,Nhaplieu!N96,IF(Nhaplieu!$M96='Chi phí sxkd S03'!$R$2,Nhaplieu!O96,IF(Nhaplieu!$N96='Chi phí sxkd S03'!$R$2,Nhaplieu!N96,"")))</f>
        <v/>
      </c>
      <c r="F91" s="77" t="str">
        <f>IF(LEFT(Nhaplieu!M96,3)='Chi phí sxkd S03'!$R$2,Nhaplieu!$O96,IF(Nhaplieu!M96='Chi phí sxkd S03'!$R$2,Nhaplieu!$O96,""))</f>
        <v/>
      </c>
      <c r="G91" s="77">
        <f t="shared" si="3"/>
        <v>0</v>
      </c>
      <c r="H91" s="77">
        <f t="shared" si="3"/>
        <v>0</v>
      </c>
      <c r="I91" s="77">
        <f t="shared" si="3"/>
        <v>0</v>
      </c>
      <c r="J91" s="77">
        <f t="shared" si="3"/>
        <v>0</v>
      </c>
      <c r="K91" s="77">
        <f t="shared" si="3"/>
        <v>0</v>
      </c>
      <c r="L91" s="77">
        <f t="shared" si="3"/>
        <v>0</v>
      </c>
      <c r="M91" s="77">
        <f t="shared" si="3"/>
        <v>0</v>
      </c>
      <c r="N91" s="77">
        <f t="shared" si="3"/>
        <v>0</v>
      </c>
      <c r="O91" s="462"/>
    </row>
    <row r="92" spans="1:15" s="10" customFormat="1" ht="16.8">
      <c r="A92" s="76" t="str">
        <f>IF(OR(LEFT(Nhaplieu!$M97,3)='Chi phí sxkd S03'!$R$2,LEFT(Nhaplieu!$N97,3)='Chi phí sxkd S03'!$R$2),Nhaplieu!F97,IF(OR(Nhaplieu!$M97='Chi phí sxkd S03'!$R$2,Nhaplieu!$N97='Chi phí sxkd S03'!$R$2),Nhaplieu!F97,""))</f>
        <v/>
      </c>
      <c r="B92" s="77" t="str">
        <f>IF(OR(LEFT(Nhaplieu!$M97,3)='Chi phí sxkd S03'!$R$2,LEFT(Nhaplieu!$N97,3)='Chi phí sxkd S03'!$R$2),Nhaplieu!E97,IF(OR(Nhaplieu!$M97='Chi phí sxkd S03'!$R$2,Nhaplieu!$N97='Chi phí sxkd S03'!$R$2),Nhaplieu!E97,""))</f>
        <v/>
      </c>
      <c r="C92" s="571" t="str">
        <f>IF(OR(LEFT(Nhaplieu!$M97,3)='Chi phí sxkd S03'!$R$2,LEFT(Nhaplieu!$N97,3)='Chi phí sxkd S03'!$R$2),Nhaplieu!L97,IF(OR(Nhaplieu!$M97='Chi phí sxkd S03'!$R$2,Nhaplieu!$N97='Chi phí sxkd S03'!$R$2),Nhaplieu!L97,""))</f>
        <v/>
      </c>
      <c r="D92" s="78" t="str">
        <f>IF(LEFT(Nhaplieu!$M97,3)='Chi phí sxkd S03'!$R$2,Nhaplieu!M97,IF(Nhaplieu!$M97='Chi phí sxkd S03'!$R$2,Nhaplieu!N97,IF(Nhaplieu!$N97='Chi phí sxkd S03'!$R$2,Nhaplieu!M97,"")))</f>
        <v/>
      </c>
      <c r="E92" s="78" t="str">
        <f>IF(LEFT(Nhaplieu!$M97,3)='Chi phí sxkd S03'!$R$2,Nhaplieu!N97,IF(Nhaplieu!$M97='Chi phí sxkd S03'!$R$2,Nhaplieu!O97,IF(Nhaplieu!$N97='Chi phí sxkd S03'!$R$2,Nhaplieu!N97,"")))</f>
        <v/>
      </c>
      <c r="F92" s="77" t="str">
        <f>IF(LEFT(Nhaplieu!M97,3)='Chi phí sxkd S03'!$R$2,Nhaplieu!$O97,IF(Nhaplieu!M97='Chi phí sxkd S03'!$R$2,Nhaplieu!$O97,""))</f>
        <v/>
      </c>
      <c r="G92" s="77">
        <f t="shared" si="3"/>
        <v>0</v>
      </c>
      <c r="H92" s="77">
        <f t="shared" si="3"/>
        <v>0</v>
      </c>
      <c r="I92" s="77">
        <f t="shared" si="3"/>
        <v>0</v>
      </c>
      <c r="J92" s="77">
        <f t="shared" si="3"/>
        <v>0</v>
      </c>
      <c r="K92" s="77">
        <f t="shared" si="3"/>
        <v>0</v>
      </c>
      <c r="L92" s="77">
        <f t="shared" si="3"/>
        <v>0</v>
      </c>
      <c r="M92" s="77">
        <f t="shared" si="3"/>
        <v>0</v>
      </c>
      <c r="N92" s="77">
        <f t="shared" si="3"/>
        <v>0</v>
      </c>
      <c r="O92" s="462"/>
    </row>
    <row r="93" spans="1:15" s="10" customFormat="1" ht="16.8">
      <c r="A93" s="76" t="str">
        <f>IF(OR(LEFT(Nhaplieu!$M98,3)='Chi phí sxkd S03'!$R$2,LEFT(Nhaplieu!$N98,3)='Chi phí sxkd S03'!$R$2),Nhaplieu!F98,IF(OR(Nhaplieu!$M98='Chi phí sxkd S03'!$R$2,Nhaplieu!$N98='Chi phí sxkd S03'!$R$2),Nhaplieu!F98,""))</f>
        <v/>
      </c>
      <c r="B93" s="77" t="str">
        <f>IF(OR(LEFT(Nhaplieu!$M98,3)='Chi phí sxkd S03'!$R$2,LEFT(Nhaplieu!$N98,3)='Chi phí sxkd S03'!$R$2),Nhaplieu!E98,IF(OR(Nhaplieu!$M98='Chi phí sxkd S03'!$R$2,Nhaplieu!$N98='Chi phí sxkd S03'!$R$2),Nhaplieu!E98,""))</f>
        <v/>
      </c>
      <c r="C93" s="571" t="str">
        <f>IF(OR(LEFT(Nhaplieu!$M98,3)='Chi phí sxkd S03'!$R$2,LEFT(Nhaplieu!$N98,3)='Chi phí sxkd S03'!$R$2),Nhaplieu!L98,IF(OR(Nhaplieu!$M98='Chi phí sxkd S03'!$R$2,Nhaplieu!$N98='Chi phí sxkd S03'!$R$2),Nhaplieu!L98,""))</f>
        <v/>
      </c>
      <c r="D93" s="78" t="str">
        <f>IF(LEFT(Nhaplieu!$M98,3)='Chi phí sxkd S03'!$R$2,Nhaplieu!M98,IF(Nhaplieu!$M98='Chi phí sxkd S03'!$R$2,Nhaplieu!N98,IF(Nhaplieu!$N98='Chi phí sxkd S03'!$R$2,Nhaplieu!M98,"")))</f>
        <v/>
      </c>
      <c r="E93" s="78" t="str">
        <f>IF(LEFT(Nhaplieu!$M98,3)='Chi phí sxkd S03'!$R$2,Nhaplieu!N98,IF(Nhaplieu!$M98='Chi phí sxkd S03'!$R$2,Nhaplieu!O98,IF(Nhaplieu!$N98='Chi phí sxkd S03'!$R$2,Nhaplieu!N98,"")))</f>
        <v/>
      </c>
      <c r="F93" s="77" t="str">
        <f>IF(LEFT(Nhaplieu!M98,3)='Chi phí sxkd S03'!$R$2,Nhaplieu!$O98,IF(Nhaplieu!M98='Chi phí sxkd S03'!$R$2,Nhaplieu!$O98,""))</f>
        <v/>
      </c>
      <c r="G93" s="77">
        <f t="shared" si="3"/>
        <v>0</v>
      </c>
      <c r="H93" s="77">
        <f t="shared" si="3"/>
        <v>0</v>
      </c>
      <c r="I93" s="77">
        <f t="shared" si="3"/>
        <v>0</v>
      </c>
      <c r="J93" s="77">
        <f t="shared" si="3"/>
        <v>0</v>
      </c>
      <c r="K93" s="77">
        <f t="shared" si="3"/>
        <v>0</v>
      </c>
      <c r="L93" s="77">
        <f t="shared" si="3"/>
        <v>0</v>
      </c>
      <c r="M93" s="77">
        <f t="shared" si="3"/>
        <v>0</v>
      </c>
      <c r="N93" s="77">
        <f t="shared" si="3"/>
        <v>0</v>
      </c>
      <c r="O93" s="462"/>
    </row>
    <row r="94" spans="1:15" s="10" customFormat="1" ht="16.8">
      <c r="A94" s="76" t="str">
        <f>IF(OR(LEFT(Nhaplieu!$M99,3)='Chi phí sxkd S03'!$R$2,LEFT(Nhaplieu!$N99,3)='Chi phí sxkd S03'!$R$2),Nhaplieu!F99,IF(OR(Nhaplieu!$M99='Chi phí sxkd S03'!$R$2,Nhaplieu!$N99='Chi phí sxkd S03'!$R$2),Nhaplieu!F99,""))</f>
        <v/>
      </c>
      <c r="B94" s="77" t="str">
        <f>IF(OR(LEFT(Nhaplieu!$M99,3)='Chi phí sxkd S03'!$R$2,LEFT(Nhaplieu!$N99,3)='Chi phí sxkd S03'!$R$2),Nhaplieu!E99,IF(OR(Nhaplieu!$M99='Chi phí sxkd S03'!$R$2,Nhaplieu!$N99='Chi phí sxkd S03'!$R$2),Nhaplieu!E99,""))</f>
        <v/>
      </c>
      <c r="C94" s="571" t="str">
        <f>IF(OR(LEFT(Nhaplieu!$M99,3)='Chi phí sxkd S03'!$R$2,LEFT(Nhaplieu!$N99,3)='Chi phí sxkd S03'!$R$2),Nhaplieu!L99,IF(OR(Nhaplieu!$M99='Chi phí sxkd S03'!$R$2,Nhaplieu!$N99='Chi phí sxkd S03'!$R$2),Nhaplieu!L99,""))</f>
        <v/>
      </c>
      <c r="D94" s="78" t="str">
        <f>IF(LEFT(Nhaplieu!$M99,3)='Chi phí sxkd S03'!$R$2,Nhaplieu!M99,IF(Nhaplieu!$M99='Chi phí sxkd S03'!$R$2,Nhaplieu!N99,IF(Nhaplieu!$N99='Chi phí sxkd S03'!$R$2,Nhaplieu!M99,"")))</f>
        <v/>
      </c>
      <c r="E94" s="78" t="str">
        <f>IF(LEFT(Nhaplieu!$M99,3)='Chi phí sxkd S03'!$R$2,Nhaplieu!N99,IF(Nhaplieu!$M99='Chi phí sxkd S03'!$R$2,Nhaplieu!O99,IF(Nhaplieu!$N99='Chi phí sxkd S03'!$R$2,Nhaplieu!N99,"")))</f>
        <v/>
      </c>
      <c r="F94" s="77" t="str">
        <f>IF(LEFT(Nhaplieu!M99,3)='Chi phí sxkd S03'!$R$2,Nhaplieu!$O99,IF(Nhaplieu!M99='Chi phí sxkd S03'!$R$2,Nhaplieu!$O99,""))</f>
        <v/>
      </c>
      <c r="G94" s="77">
        <f t="shared" si="3"/>
        <v>0</v>
      </c>
      <c r="H94" s="77">
        <f t="shared" si="3"/>
        <v>0</v>
      </c>
      <c r="I94" s="77">
        <f t="shared" si="3"/>
        <v>0</v>
      </c>
      <c r="J94" s="77">
        <f t="shared" si="3"/>
        <v>0</v>
      </c>
      <c r="K94" s="77">
        <f t="shared" si="3"/>
        <v>0</v>
      </c>
      <c r="L94" s="77">
        <f t="shared" si="3"/>
        <v>0</v>
      </c>
      <c r="M94" s="77">
        <f t="shared" si="3"/>
        <v>0</v>
      </c>
      <c r="N94" s="77">
        <f t="shared" si="3"/>
        <v>0</v>
      </c>
      <c r="O94" s="462"/>
    </row>
    <row r="95" spans="1:15" s="10" customFormat="1" ht="16.8">
      <c r="A95" s="76" t="str">
        <f>IF(OR(LEFT(Nhaplieu!$M100,3)='Chi phí sxkd S03'!$R$2,LEFT(Nhaplieu!$N100,3)='Chi phí sxkd S03'!$R$2),Nhaplieu!F100,IF(OR(Nhaplieu!$M100='Chi phí sxkd S03'!$R$2,Nhaplieu!$N100='Chi phí sxkd S03'!$R$2),Nhaplieu!F100,""))</f>
        <v/>
      </c>
      <c r="B95" s="77" t="str">
        <f>IF(OR(LEFT(Nhaplieu!$M100,3)='Chi phí sxkd S03'!$R$2,LEFT(Nhaplieu!$N100,3)='Chi phí sxkd S03'!$R$2),Nhaplieu!E100,IF(OR(Nhaplieu!$M100='Chi phí sxkd S03'!$R$2,Nhaplieu!$N100='Chi phí sxkd S03'!$R$2),Nhaplieu!E100,""))</f>
        <v/>
      </c>
      <c r="C95" s="571" t="str">
        <f>IF(OR(LEFT(Nhaplieu!$M100,3)='Chi phí sxkd S03'!$R$2,LEFT(Nhaplieu!$N100,3)='Chi phí sxkd S03'!$R$2),Nhaplieu!L100,IF(OR(Nhaplieu!$M100='Chi phí sxkd S03'!$R$2,Nhaplieu!$N100='Chi phí sxkd S03'!$R$2),Nhaplieu!L100,""))</f>
        <v/>
      </c>
      <c r="D95" s="78" t="str">
        <f>IF(LEFT(Nhaplieu!$M100,3)='Chi phí sxkd S03'!$R$2,Nhaplieu!M100,IF(Nhaplieu!$M100='Chi phí sxkd S03'!$R$2,Nhaplieu!N100,IF(Nhaplieu!$N100='Chi phí sxkd S03'!$R$2,Nhaplieu!M100,"")))</f>
        <v/>
      </c>
      <c r="E95" s="78" t="str">
        <f>IF(LEFT(Nhaplieu!$M100,3)='Chi phí sxkd S03'!$R$2,Nhaplieu!N100,IF(Nhaplieu!$M100='Chi phí sxkd S03'!$R$2,Nhaplieu!O100,IF(Nhaplieu!$N100='Chi phí sxkd S03'!$R$2,Nhaplieu!N100,"")))</f>
        <v/>
      </c>
      <c r="F95" s="77" t="str">
        <f>IF(LEFT(Nhaplieu!M100,3)='Chi phí sxkd S03'!$R$2,Nhaplieu!$O100,IF(Nhaplieu!M100='Chi phí sxkd S03'!$R$2,Nhaplieu!$O100,""))</f>
        <v/>
      </c>
      <c r="G95" s="77">
        <f t="shared" si="3"/>
        <v>0</v>
      </c>
      <c r="H95" s="77">
        <f t="shared" si="3"/>
        <v>0</v>
      </c>
      <c r="I95" s="77">
        <f t="shared" si="3"/>
        <v>0</v>
      </c>
      <c r="J95" s="77">
        <f t="shared" si="3"/>
        <v>0</v>
      </c>
      <c r="K95" s="77">
        <f t="shared" si="3"/>
        <v>0</v>
      </c>
      <c r="L95" s="77">
        <f t="shared" si="3"/>
        <v>0</v>
      </c>
      <c r="M95" s="77">
        <f t="shared" si="3"/>
        <v>0</v>
      </c>
      <c r="N95" s="77">
        <f t="shared" si="3"/>
        <v>0</v>
      </c>
      <c r="O95" s="462"/>
    </row>
    <row r="96" spans="1:15" s="952" customFormat="1" ht="16.8">
      <c r="A96" s="76" t="str">
        <f>IF(OR(LEFT(Nhaplieu!$M101,3)='Chi phí sxkd S03'!$R$2,LEFT(Nhaplieu!$N101,3)='Chi phí sxkd S03'!$R$2),Nhaplieu!F101,IF(OR(Nhaplieu!$M101='Chi phí sxkd S03'!$R$2,Nhaplieu!$N101='Chi phí sxkd S03'!$R$2),Nhaplieu!F101,""))</f>
        <v/>
      </c>
      <c r="B96" s="77" t="str">
        <f>IF(OR(LEFT(Nhaplieu!$M101,3)='Chi phí sxkd S03'!$R$2,LEFT(Nhaplieu!$N101,3)='Chi phí sxkd S03'!$R$2),Nhaplieu!E101,IF(OR(Nhaplieu!$M101='Chi phí sxkd S03'!$R$2,Nhaplieu!$N101='Chi phí sxkd S03'!$R$2),Nhaplieu!E101,""))</f>
        <v/>
      </c>
      <c r="C96" s="571" t="str">
        <f>IF(OR(LEFT(Nhaplieu!$M101,3)='Chi phí sxkd S03'!$R$2,LEFT(Nhaplieu!$N101,3)='Chi phí sxkd S03'!$R$2),Nhaplieu!L101,IF(OR(Nhaplieu!$M101='Chi phí sxkd S03'!$R$2,Nhaplieu!$N101='Chi phí sxkd S03'!$R$2),Nhaplieu!L101,""))</f>
        <v/>
      </c>
      <c r="D96" s="78" t="str">
        <f>IF(LEFT(Nhaplieu!$M101,3)='Chi phí sxkd S03'!$R$2,Nhaplieu!M101,IF(Nhaplieu!$M101='Chi phí sxkd S03'!$R$2,Nhaplieu!N101,IF(Nhaplieu!$N101='Chi phí sxkd S03'!$R$2,Nhaplieu!M101,"")))</f>
        <v/>
      </c>
      <c r="E96" s="78" t="str">
        <f>IF(LEFT(Nhaplieu!$M101,3)='Chi phí sxkd S03'!$R$2,Nhaplieu!N101,IF(Nhaplieu!$M101='Chi phí sxkd S03'!$R$2,Nhaplieu!O101,IF(Nhaplieu!$N101='Chi phí sxkd S03'!$R$2,Nhaplieu!N101,"")))</f>
        <v/>
      </c>
      <c r="F96" s="77" t="str">
        <f>IF(LEFT(Nhaplieu!M101,3)='Chi phí sxkd S03'!$R$2,Nhaplieu!$O101,IF(Nhaplieu!M101='Chi phí sxkd S03'!$R$2,Nhaplieu!$O101,""))</f>
        <v/>
      </c>
      <c r="G96" s="77">
        <f t="shared" si="3"/>
        <v>0</v>
      </c>
      <c r="H96" s="77">
        <f t="shared" si="3"/>
        <v>0</v>
      </c>
      <c r="I96" s="77">
        <f t="shared" si="3"/>
        <v>0</v>
      </c>
      <c r="J96" s="77">
        <f t="shared" si="3"/>
        <v>0</v>
      </c>
      <c r="K96" s="77">
        <f t="shared" si="3"/>
        <v>0</v>
      </c>
      <c r="L96" s="77">
        <f t="shared" si="3"/>
        <v>0</v>
      </c>
      <c r="M96" s="77">
        <f t="shared" si="3"/>
        <v>0</v>
      </c>
      <c r="N96" s="77">
        <f t="shared" si="3"/>
        <v>0</v>
      </c>
      <c r="O96" s="462"/>
    </row>
    <row r="97" spans="1:15" s="10" customFormat="1" ht="16.8">
      <c r="A97" s="76" t="str">
        <f>IF(OR(LEFT(Nhaplieu!$M102,3)='Chi phí sxkd S03'!$R$2,LEFT(Nhaplieu!$N102,3)='Chi phí sxkd S03'!$R$2),Nhaplieu!F102,IF(OR(Nhaplieu!$M102='Chi phí sxkd S03'!$R$2,Nhaplieu!$N102='Chi phí sxkd S03'!$R$2),Nhaplieu!F102,""))</f>
        <v/>
      </c>
      <c r="B97" s="77" t="str">
        <f>IF(OR(LEFT(Nhaplieu!$M102,3)='Chi phí sxkd S03'!$R$2,LEFT(Nhaplieu!$N102,3)='Chi phí sxkd S03'!$R$2),Nhaplieu!E102,IF(OR(Nhaplieu!$M102='Chi phí sxkd S03'!$R$2,Nhaplieu!$N102='Chi phí sxkd S03'!$R$2),Nhaplieu!E102,""))</f>
        <v/>
      </c>
      <c r="C97" s="571" t="str">
        <f>IF(OR(LEFT(Nhaplieu!$M102,3)='Chi phí sxkd S03'!$R$2,LEFT(Nhaplieu!$N102,3)='Chi phí sxkd S03'!$R$2),Nhaplieu!L102,IF(OR(Nhaplieu!$M102='Chi phí sxkd S03'!$R$2,Nhaplieu!$N102='Chi phí sxkd S03'!$R$2),Nhaplieu!L102,""))</f>
        <v/>
      </c>
      <c r="D97" s="78" t="str">
        <f>IF(LEFT(Nhaplieu!$M102,3)='Chi phí sxkd S03'!$R$2,Nhaplieu!M102,IF(Nhaplieu!$M102='Chi phí sxkd S03'!$R$2,Nhaplieu!N102,IF(Nhaplieu!$N102='Chi phí sxkd S03'!$R$2,Nhaplieu!M102,"")))</f>
        <v/>
      </c>
      <c r="E97" s="78" t="str">
        <f>IF(LEFT(Nhaplieu!$M102,3)='Chi phí sxkd S03'!$R$2,Nhaplieu!N102,IF(Nhaplieu!$M102='Chi phí sxkd S03'!$R$2,Nhaplieu!O102,IF(Nhaplieu!$N102='Chi phí sxkd S03'!$R$2,Nhaplieu!N102,"")))</f>
        <v/>
      </c>
      <c r="F97" s="77" t="str">
        <f>IF(LEFT(Nhaplieu!M102,3)='Chi phí sxkd S03'!$R$2,Nhaplieu!$O102,IF(Nhaplieu!M102='Chi phí sxkd S03'!$R$2,Nhaplieu!$O102,""))</f>
        <v/>
      </c>
      <c r="G97" s="77">
        <f t="shared" si="3"/>
        <v>0</v>
      </c>
      <c r="H97" s="77">
        <f t="shared" si="3"/>
        <v>0</v>
      </c>
      <c r="I97" s="77">
        <f t="shared" si="3"/>
        <v>0</v>
      </c>
      <c r="J97" s="77">
        <f t="shared" si="3"/>
        <v>0</v>
      </c>
      <c r="K97" s="77">
        <f t="shared" si="3"/>
        <v>0</v>
      </c>
      <c r="L97" s="77">
        <f t="shared" si="3"/>
        <v>0</v>
      </c>
      <c r="M97" s="77">
        <f t="shared" si="3"/>
        <v>0</v>
      </c>
      <c r="N97" s="77">
        <f t="shared" si="3"/>
        <v>0</v>
      </c>
      <c r="O97" s="462"/>
    </row>
    <row r="98" spans="1:15" s="10" customFormat="1" ht="16.8">
      <c r="A98" s="76" t="str">
        <f>IF(OR(LEFT(Nhaplieu!$M103,3)='Chi phí sxkd S03'!$R$2,LEFT(Nhaplieu!$N103,3)='Chi phí sxkd S03'!$R$2),Nhaplieu!F103,IF(OR(Nhaplieu!$M103='Chi phí sxkd S03'!$R$2,Nhaplieu!$N103='Chi phí sxkd S03'!$R$2),Nhaplieu!F103,""))</f>
        <v/>
      </c>
      <c r="B98" s="77" t="str">
        <f>IF(OR(LEFT(Nhaplieu!$M103,3)='Chi phí sxkd S03'!$R$2,LEFT(Nhaplieu!$N103,3)='Chi phí sxkd S03'!$R$2),Nhaplieu!E103,IF(OR(Nhaplieu!$M103='Chi phí sxkd S03'!$R$2,Nhaplieu!$N103='Chi phí sxkd S03'!$R$2),Nhaplieu!E103,""))</f>
        <v/>
      </c>
      <c r="C98" s="571" t="str">
        <f>IF(OR(LEFT(Nhaplieu!$M103,3)='Chi phí sxkd S03'!$R$2,LEFT(Nhaplieu!$N103,3)='Chi phí sxkd S03'!$R$2),Nhaplieu!L103,IF(OR(Nhaplieu!$M103='Chi phí sxkd S03'!$R$2,Nhaplieu!$N103='Chi phí sxkd S03'!$R$2),Nhaplieu!L103,""))</f>
        <v/>
      </c>
      <c r="D98" s="78" t="str">
        <f>IF(LEFT(Nhaplieu!$M103,3)='Chi phí sxkd S03'!$R$2,Nhaplieu!M103,IF(Nhaplieu!$M103='Chi phí sxkd S03'!$R$2,Nhaplieu!N103,IF(Nhaplieu!$N103='Chi phí sxkd S03'!$R$2,Nhaplieu!M103,"")))</f>
        <v/>
      </c>
      <c r="E98" s="78" t="str">
        <f>IF(LEFT(Nhaplieu!$M103,3)='Chi phí sxkd S03'!$R$2,Nhaplieu!N103,IF(Nhaplieu!$M103='Chi phí sxkd S03'!$R$2,Nhaplieu!O103,IF(Nhaplieu!$N103='Chi phí sxkd S03'!$R$2,Nhaplieu!N103,"")))</f>
        <v/>
      </c>
      <c r="F98" s="77" t="str">
        <f>IF(LEFT(Nhaplieu!M103,3)='Chi phí sxkd S03'!$R$2,Nhaplieu!$O103,IF(Nhaplieu!M103='Chi phí sxkd S03'!$R$2,Nhaplieu!$O103,""))</f>
        <v/>
      </c>
      <c r="G98" s="77">
        <f t="shared" si="3"/>
        <v>0</v>
      </c>
      <c r="H98" s="77">
        <f t="shared" si="3"/>
        <v>0</v>
      </c>
      <c r="I98" s="77">
        <f t="shared" si="3"/>
        <v>0</v>
      </c>
      <c r="J98" s="77">
        <f t="shared" si="3"/>
        <v>0</v>
      </c>
      <c r="K98" s="77">
        <f t="shared" si="3"/>
        <v>0</v>
      </c>
      <c r="L98" s="77">
        <f t="shared" si="3"/>
        <v>0</v>
      </c>
      <c r="M98" s="77">
        <f t="shared" si="3"/>
        <v>0</v>
      </c>
      <c r="N98" s="77">
        <f t="shared" si="3"/>
        <v>0</v>
      </c>
      <c r="O98" s="462"/>
    </row>
    <row r="99" spans="1:15" s="10" customFormat="1" ht="16.8">
      <c r="A99" s="76" t="str">
        <f>IF(OR(LEFT(Nhaplieu!$M104,3)='Chi phí sxkd S03'!$R$2,LEFT(Nhaplieu!$N104,3)='Chi phí sxkd S03'!$R$2),Nhaplieu!F104,IF(OR(Nhaplieu!$M104='Chi phí sxkd S03'!$R$2,Nhaplieu!$N104='Chi phí sxkd S03'!$R$2),Nhaplieu!F104,""))</f>
        <v/>
      </c>
      <c r="B99" s="77" t="str">
        <f>IF(OR(LEFT(Nhaplieu!$M104,3)='Chi phí sxkd S03'!$R$2,LEFT(Nhaplieu!$N104,3)='Chi phí sxkd S03'!$R$2),Nhaplieu!E104,IF(OR(Nhaplieu!$M104='Chi phí sxkd S03'!$R$2,Nhaplieu!$N104='Chi phí sxkd S03'!$R$2),Nhaplieu!E104,""))</f>
        <v/>
      </c>
      <c r="C99" s="571" t="str">
        <f>IF(OR(LEFT(Nhaplieu!$M104,3)='Chi phí sxkd S03'!$R$2,LEFT(Nhaplieu!$N104,3)='Chi phí sxkd S03'!$R$2),Nhaplieu!L104,IF(OR(Nhaplieu!$M104='Chi phí sxkd S03'!$R$2,Nhaplieu!$N104='Chi phí sxkd S03'!$R$2),Nhaplieu!L104,""))</f>
        <v/>
      </c>
      <c r="D99" s="78" t="str">
        <f>IF(LEFT(Nhaplieu!$M104,3)='Chi phí sxkd S03'!$R$2,Nhaplieu!M104,IF(Nhaplieu!$M104='Chi phí sxkd S03'!$R$2,Nhaplieu!N104,IF(Nhaplieu!$N104='Chi phí sxkd S03'!$R$2,Nhaplieu!M104,"")))</f>
        <v/>
      </c>
      <c r="E99" s="78" t="str">
        <f>IF(LEFT(Nhaplieu!$M104,3)='Chi phí sxkd S03'!$R$2,Nhaplieu!N104,IF(Nhaplieu!$M104='Chi phí sxkd S03'!$R$2,Nhaplieu!O104,IF(Nhaplieu!$N104='Chi phí sxkd S03'!$R$2,Nhaplieu!N104,"")))</f>
        <v/>
      </c>
      <c r="F99" s="77" t="str">
        <f>IF(LEFT(Nhaplieu!M104,3)='Chi phí sxkd S03'!$R$2,Nhaplieu!$O104,IF(Nhaplieu!M104='Chi phí sxkd S03'!$R$2,Nhaplieu!$O104,""))</f>
        <v/>
      </c>
      <c r="G99" s="77">
        <f t="shared" si="3"/>
        <v>0</v>
      </c>
      <c r="H99" s="77">
        <f t="shared" si="3"/>
        <v>0</v>
      </c>
      <c r="I99" s="77">
        <f t="shared" si="3"/>
        <v>0</v>
      </c>
      <c r="J99" s="77">
        <f t="shared" si="3"/>
        <v>0</v>
      </c>
      <c r="K99" s="77">
        <f t="shared" si="3"/>
        <v>0</v>
      </c>
      <c r="L99" s="77">
        <f t="shared" si="3"/>
        <v>0</v>
      </c>
      <c r="M99" s="77">
        <f t="shared" si="3"/>
        <v>0</v>
      </c>
      <c r="N99" s="77">
        <f t="shared" si="3"/>
        <v>0</v>
      </c>
      <c r="O99" s="462"/>
    </row>
    <row r="100" spans="1:15" s="10" customFormat="1" ht="16.8">
      <c r="A100" s="76" t="str">
        <f>IF(OR(LEFT(Nhaplieu!$M105,3)='Chi phí sxkd S03'!$R$2,LEFT(Nhaplieu!$N105,3)='Chi phí sxkd S03'!$R$2),Nhaplieu!F105,IF(OR(Nhaplieu!$M105='Chi phí sxkd S03'!$R$2,Nhaplieu!$N105='Chi phí sxkd S03'!$R$2),Nhaplieu!F105,""))</f>
        <v/>
      </c>
      <c r="B100" s="77" t="str">
        <f>IF(OR(LEFT(Nhaplieu!$M105,3)='Chi phí sxkd S03'!$R$2,LEFT(Nhaplieu!$N105,3)='Chi phí sxkd S03'!$R$2),Nhaplieu!E105,IF(OR(Nhaplieu!$M105='Chi phí sxkd S03'!$R$2,Nhaplieu!$N105='Chi phí sxkd S03'!$R$2),Nhaplieu!E105,""))</f>
        <v/>
      </c>
      <c r="C100" s="571" t="str">
        <f>IF(OR(LEFT(Nhaplieu!$M105,3)='Chi phí sxkd S03'!$R$2,LEFT(Nhaplieu!$N105,3)='Chi phí sxkd S03'!$R$2),Nhaplieu!L105,IF(OR(Nhaplieu!$M105='Chi phí sxkd S03'!$R$2,Nhaplieu!$N105='Chi phí sxkd S03'!$R$2),Nhaplieu!L105,""))</f>
        <v/>
      </c>
      <c r="D100" s="78" t="str">
        <f>IF(LEFT(Nhaplieu!$M105,3)='Chi phí sxkd S03'!$R$2,Nhaplieu!M105,IF(Nhaplieu!$M105='Chi phí sxkd S03'!$R$2,Nhaplieu!N105,IF(Nhaplieu!$N105='Chi phí sxkd S03'!$R$2,Nhaplieu!M105,"")))</f>
        <v/>
      </c>
      <c r="E100" s="78" t="str">
        <f>IF(LEFT(Nhaplieu!$M105,3)='Chi phí sxkd S03'!$R$2,Nhaplieu!N105,IF(Nhaplieu!$M105='Chi phí sxkd S03'!$R$2,Nhaplieu!O105,IF(Nhaplieu!$N105='Chi phí sxkd S03'!$R$2,Nhaplieu!N105,"")))</f>
        <v/>
      </c>
      <c r="F100" s="77" t="str">
        <f>IF(LEFT(Nhaplieu!M105,3)='Chi phí sxkd S03'!$R$2,Nhaplieu!$O105,IF(Nhaplieu!M105='Chi phí sxkd S03'!$R$2,Nhaplieu!$O105,""))</f>
        <v/>
      </c>
      <c r="G100" s="77">
        <f t="shared" si="3"/>
        <v>0</v>
      </c>
      <c r="H100" s="77">
        <f t="shared" si="3"/>
        <v>0</v>
      </c>
      <c r="I100" s="77">
        <f t="shared" si="3"/>
        <v>0</v>
      </c>
      <c r="J100" s="77">
        <f t="shared" si="3"/>
        <v>0</v>
      </c>
      <c r="K100" s="77">
        <f t="shared" si="3"/>
        <v>0</v>
      </c>
      <c r="L100" s="77">
        <f t="shared" si="3"/>
        <v>0</v>
      </c>
      <c r="M100" s="77">
        <f t="shared" si="3"/>
        <v>0</v>
      </c>
      <c r="N100" s="77">
        <f t="shared" si="3"/>
        <v>0</v>
      </c>
      <c r="O100" s="462"/>
    </row>
    <row r="101" spans="1:15" s="10" customFormat="1" ht="16.8">
      <c r="A101" s="76" t="str">
        <f>IF(OR(LEFT(Nhaplieu!$M106,3)='Chi phí sxkd S03'!$R$2,LEFT(Nhaplieu!$N106,3)='Chi phí sxkd S03'!$R$2),Nhaplieu!F106,IF(OR(Nhaplieu!$M106='Chi phí sxkd S03'!$R$2,Nhaplieu!$N106='Chi phí sxkd S03'!$R$2),Nhaplieu!F106,""))</f>
        <v/>
      </c>
      <c r="B101" s="77" t="str">
        <f>IF(OR(LEFT(Nhaplieu!$M106,3)='Chi phí sxkd S03'!$R$2,LEFT(Nhaplieu!$N106,3)='Chi phí sxkd S03'!$R$2),Nhaplieu!E106,IF(OR(Nhaplieu!$M106='Chi phí sxkd S03'!$R$2,Nhaplieu!$N106='Chi phí sxkd S03'!$R$2),Nhaplieu!E106,""))</f>
        <v/>
      </c>
      <c r="C101" s="571" t="str">
        <f>IF(OR(LEFT(Nhaplieu!$M106,3)='Chi phí sxkd S03'!$R$2,LEFT(Nhaplieu!$N106,3)='Chi phí sxkd S03'!$R$2),Nhaplieu!L106,IF(OR(Nhaplieu!$M106='Chi phí sxkd S03'!$R$2,Nhaplieu!$N106='Chi phí sxkd S03'!$R$2),Nhaplieu!L106,""))</f>
        <v/>
      </c>
      <c r="D101" s="78" t="str">
        <f>IF(LEFT(Nhaplieu!$M106,3)='Chi phí sxkd S03'!$R$2,Nhaplieu!M106,IF(Nhaplieu!$M106='Chi phí sxkd S03'!$R$2,Nhaplieu!N106,IF(Nhaplieu!$N106='Chi phí sxkd S03'!$R$2,Nhaplieu!M106,"")))</f>
        <v/>
      </c>
      <c r="E101" s="78" t="str">
        <f>IF(LEFT(Nhaplieu!$M106,3)='Chi phí sxkd S03'!$R$2,Nhaplieu!N106,IF(Nhaplieu!$M106='Chi phí sxkd S03'!$R$2,Nhaplieu!O106,IF(Nhaplieu!$N106='Chi phí sxkd S03'!$R$2,Nhaplieu!N106,"")))</f>
        <v/>
      </c>
      <c r="F101" s="77" t="str">
        <f>IF(LEFT(Nhaplieu!M106,3)='Chi phí sxkd S03'!$R$2,Nhaplieu!$O106,IF(Nhaplieu!M106='Chi phí sxkd S03'!$R$2,Nhaplieu!$O106,""))</f>
        <v/>
      </c>
      <c r="G101" s="77">
        <f t="shared" si="3"/>
        <v>0</v>
      </c>
      <c r="H101" s="77">
        <f t="shared" si="3"/>
        <v>0</v>
      </c>
      <c r="I101" s="77">
        <f t="shared" si="3"/>
        <v>0</v>
      </c>
      <c r="J101" s="77">
        <f t="shared" si="3"/>
        <v>0</v>
      </c>
      <c r="K101" s="77">
        <f t="shared" si="3"/>
        <v>0</v>
      </c>
      <c r="L101" s="77">
        <f t="shared" si="3"/>
        <v>0</v>
      </c>
      <c r="M101" s="77">
        <f t="shared" si="3"/>
        <v>0</v>
      </c>
      <c r="N101" s="77">
        <f t="shared" si="3"/>
        <v>0</v>
      </c>
      <c r="O101" s="462"/>
    </row>
    <row r="102" spans="1:15" s="10" customFormat="1" ht="16.8">
      <c r="A102" s="76" t="str">
        <f>IF(OR(LEFT(Nhaplieu!$M107,3)='Chi phí sxkd S03'!$R$2,LEFT(Nhaplieu!$N107,3)='Chi phí sxkd S03'!$R$2),Nhaplieu!F107,IF(OR(Nhaplieu!$M107='Chi phí sxkd S03'!$R$2,Nhaplieu!$N107='Chi phí sxkd S03'!$R$2),Nhaplieu!F107,""))</f>
        <v/>
      </c>
      <c r="B102" s="77" t="str">
        <f>IF(OR(LEFT(Nhaplieu!$M107,3)='Chi phí sxkd S03'!$R$2,LEFT(Nhaplieu!$N107,3)='Chi phí sxkd S03'!$R$2),Nhaplieu!E107,IF(OR(Nhaplieu!$M107='Chi phí sxkd S03'!$R$2,Nhaplieu!$N107='Chi phí sxkd S03'!$R$2),Nhaplieu!E107,""))</f>
        <v/>
      </c>
      <c r="C102" s="571" t="str">
        <f>IF(OR(LEFT(Nhaplieu!$M107,3)='Chi phí sxkd S03'!$R$2,LEFT(Nhaplieu!$N107,3)='Chi phí sxkd S03'!$R$2),Nhaplieu!L107,IF(OR(Nhaplieu!$M107='Chi phí sxkd S03'!$R$2,Nhaplieu!$N107='Chi phí sxkd S03'!$R$2),Nhaplieu!L107,""))</f>
        <v/>
      </c>
      <c r="D102" s="78" t="str">
        <f>IF(LEFT(Nhaplieu!$M107,3)='Chi phí sxkd S03'!$R$2,Nhaplieu!M107,IF(Nhaplieu!$M107='Chi phí sxkd S03'!$R$2,Nhaplieu!N107,IF(Nhaplieu!$N107='Chi phí sxkd S03'!$R$2,Nhaplieu!M107,"")))</f>
        <v/>
      </c>
      <c r="E102" s="78" t="str">
        <f>IF(LEFT(Nhaplieu!$M107,3)='Chi phí sxkd S03'!$R$2,Nhaplieu!N107,IF(Nhaplieu!$M107='Chi phí sxkd S03'!$R$2,Nhaplieu!O107,IF(Nhaplieu!$N107='Chi phí sxkd S03'!$R$2,Nhaplieu!N107,"")))</f>
        <v/>
      </c>
      <c r="F102" s="77" t="str">
        <f>IF(LEFT(Nhaplieu!M107,3)='Chi phí sxkd S03'!$R$2,Nhaplieu!$O107,IF(Nhaplieu!M107='Chi phí sxkd S03'!$R$2,Nhaplieu!$O107,""))</f>
        <v/>
      </c>
      <c r="G102" s="77">
        <f t="shared" si="3"/>
        <v>0</v>
      </c>
      <c r="H102" s="77">
        <f t="shared" si="3"/>
        <v>0</v>
      </c>
      <c r="I102" s="77">
        <f t="shared" si="3"/>
        <v>0</v>
      </c>
      <c r="J102" s="77">
        <f t="shared" si="3"/>
        <v>0</v>
      </c>
      <c r="K102" s="77">
        <f t="shared" si="3"/>
        <v>0</v>
      </c>
      <c r="L102" s="77">
        <f t="shared" si="3"/>
        <v>0</v>
      </c>
      <c r="M102" s="77">
        <f t="shared" si="3"/>
        <v>0</v>
      </c>
      <c r="N102" s="77">
        <f t="shared" si="3"/>
        <v>0</v>
      </c>
      <c r="O102" s="462"/>
    </row>
    <row r="103" spans="1:15" s="952" customFormat="1" ht="16.8">
      <c r="A103" s="76" t="str">
        <f>IF(OR(LEFT(Nhaplieu!$M108,3)='Chi phí sxkd S03'!$R$2,LEFT(Nhaplieu!$N108,3)='Chi phí sxkd S03'!$R$2),Nhaplieu!F108,IF(OR(Nhaplieu!$M108='Chi phí sxkd S03'!$R$2,Nhaplieu!$N108='Chi phí sxkd S03'!$R$2),Nhaplieu!F108,""))</f>
        <v/>
      </c>
      <c r="B103" s="77" t="str">
        <f>IF(OR(LEFT(Nhaplieu!$M108,3)='Chi phí sxkd S03'!$R$2,LEFT(Nhaplieu!$N108,3)='Chi phí sxkd S03'!$R$2),Nhaplieu!E108,IF(OR(Nhaplieu!$M108='Chi phí sxkd S03'!$R$2,Nhaplieu!$N108='Chi phí sxkd S03'!$R$2),Nhaplieu!E108,""))</f>
        <v/>
      </c>
      <c r="C103" s="571" t="str">
        <f>IF(OR(LEFT(Nhaplieu!$M108,3)='Chi phí sxkd S03'!$R$2,LEFT(Nhaplieu!$N108,3)='Chi phí sxkd S03'!$R$2),Nhaplieu!L108,IF(OR(Nhaplieu!$M108='Chi phí sxkd S03'!$R$2,Nhaplieu!$N108='Chi phí sxkd S03'!$R$2),Nhaplieu!L108,""))</f>
        <v/>
      </c>
      <c r="D103" s="78" t="str">
        <f>IF(LEFT(Nhaplieu!$M108,3)='Chi phí sxkd S03'!$R$2,Nhaplieu!M108,IF(Nhaplieu!$M108='Chi phí sxkd S03'!$R$2,Nhaplieu!N108,IF(Nhaplieu!$N108='Chi phí sxkd S03'!$R$2,Nhaplieu!M108,"")))</f>
        <v/>
      </c>
      <c r="E103" s="78" t="str">
        <f>IF(LEFT(Nhaplieu!$M108,3)='Chi phí sxkd S03'!$R$2,Nhaplieu!N108,IF(Nhaplieu!$M108='Chi phí sxkd S03'!$R$2,Nhaplieu!O108,IF(Nhaplieu!$N108='Chi phí sxkd S03'!$R$2,Nhaplieu!N108,"")))</f>
        <v/>
      </c>
      <c r="F103" s="77" t="str">
        <f>IF(LEFT(Nhaplieu!M108,3)='Chi phí sxkd S03'!$R$2,Nhaplieu!$O108,IF(Nhaplieu!M108='Chi phí sxkd S03'!$R$2,Nhaplieu!$O108,""))</f>
        <v/>
      </c>
      <c r="G103" s="77">
        <f t="shared" si="3"/>
        <v>0</v>
      </c>
      <c r="H103" s="77">
        <f t="shared" si="3"/>
        <v>0</v>
      </c>
      <c r="I103" s="77">
        <f t="shared" si="3"/>
        <v>0</v>
      </c>
      <c r="J103" s="77">
        <f t="shared" si="3"/>
        <v>0</v>
      </c>
      <c r="K103" s="77">
        <f t="shared" si="3"/>
        <v>0</v>
      </c>
      <c r="L103" s="77">
        <f t="shared" si="3"/>
        <v>0</v>
      </c>
      <c r="M103" s="77">
        <f t="shared" si="3"/>
        <v>0</v>
      </c>
      <c r="N103" s="77">
        <f t="shared" si="3"/>
        <v>0</v>
      </c>
      <c r="O103" s="462"/>
    </row>
    <row r="104" spans="1:15" s="10" customFormat="1" ht="16.8">
      <c r="A104" s="76" t="str">
        <f>IF(OR(LEFT(Nhaplieu!$M109,3)='Chi phí sxkd S03'!$R$2,LEFT(Nhaplieu!$N109,3)='Chi phí sxkd S03'!$R$2),Nhaplieu!F109,IF(OR(Nhaplieu!$M109='Chi phí sxkd S03'!$R$2,Nhaplieu!$N109='Chi phí sxkd S03'!$R$2),Nhaplieu!F109,""))</f>
        <v/>
      </c>
      <c r="B104" s="77" t="str">
        <f>IF(OR(LEFT(Nhaplieu!$M109,3)='Chi phí sxkd S03'!$R$2,LEFT(Nhaplieu!$N109,3)='Chi phí sxkd S03'!$R$2),Nhaplieu!E109,IF(OR(Nhaplieu!$M109='Chi phí sxkd S03'!$R$2,Nhaplieu!$N109='Chi phí sxkd S03'!$R$2),Nhaplieu!E109,""))</f>
        <v/>
      </c>
      <c r="C104" s="571" t="str">
        <f>IF(OR(LEFT(Nhaplieu!$M109,3)='Chi phí sxkd S03'!$R$2,LEFT(Nhaplieu!$N109,3)='Chi phí sxkd S03'!$R$2),Nhaplieu!L109,IF(OR(Nhaplieu!$M109='Chi phí sxkd S03'!$R$2,Nhaplieu!$N109='Chi phí sxkd S03'!$R$2),Nhaplieu!L109,""))</f>
        <v/>
      </c>
      <c r="D104" s="78" t="str">
        <f>IF(LEFT(Nhaplieu!$M109,3)='Chi phí sxkd S03'!$R$2,Nhaplieu!M109,IF(Nhaplieu!$M109='Chi phí sxkd S03'!$R$2,Nhaplieu!N109,IF(Nhaplieu!$N109='Chi phí sxkd S03'!$R$2,Nhaplieu!M109,"")))</f>
        <v/>
      </c>
      <c r="E104" s="78" t="str">
        <f>IF(LEFT(Nhaplieu!$M109,3)='Chi phí sxkd S03'!$R$2,Nhaplieu!N109,IF(Nhaplieu!$M109='Chi phí sxkd S03'!$R$2,Nhaplieu!O109,IF(Nhaplieu!$N109='Chi phí sxkd S03'!$R$2,Nhaplieu!N109,"")))</f>
        <v/>
      </c>
      <c r="F104" s="77" t="str">
        <f>IF(LEFT(Nhaplieu!M109,3)='Chi phí sxkd S03'!$R$2,Nhaplieu!$O109,IF(Nhaplieu!M109='Chi phí sxkd S03'!$R$2,Nhaplieu!$O109,""))</f>
        <v/>
      </c>
      <c r="G104" s="77">
        <f t="shared" si="3"/>
        <v>0</v>
      </c>
      <c r="H104" s="77">
        <f t="shared" si="3"/>
        <v>0</v>
      </c>
      <c r="I104" s="77">
        <f t="shared" si="3"/>
        <v>0</v>
      </c>
      <c r="J104" s="77">
        <f t="shared" si="3"/>
        <v>0</v>
      </c>
      <c r="K104" s="77">
        <f t="shared" si="3"/>
        <v>0</v>
      </c>
      <c r="L104" s="77">
        <f t="shared" si="3"/>
        <v>0</v>
      </c>
      <c r="M104" s="77">
        <f t="shared" si="3"/>
        <v>0</v>
      </c>
      <c r="N104" s="77">
        <f t="shared" si="3"/>
        <v>0</v>
      </c>
      <c r="O104" s="462"/>
    </row>
    <row r="105" spans="1:15" s="10" customFormat="1" ht="16.8">
      <c r="A105" s="76" t="str">
        <f>IF(OR(LEFT(Nhaplieu!$M110,3)='Chi phí sxkd S03'!$R$2,LEFT(Nhaplieu!$N110,3)='Chi phí sxkd S03'!$R$2),Nhaplieu!F110,IF(OR(Nhaplieu!$M110='Chi phí sxkd S03'!$R$2,Nhaplieu!$N110='Chi phí sxkd S03'!$R$2),Nhaplieu!F110,""))</f>
        <v/>
      </c>
      <c r="B105" s="77" t="str">
        <f>IF(OR(LEFT(Nhaplieu!$M110,3)='Chi phí sxkd S03'!$R$2,LEFT(Nhaplieu!$N110,3)='Chi phí sxkd S03'!$R$2),Nhaplieu!E110,IF(OR(Nhaplieu!$M110='Chi phí sxkd S03'!$R$2,Nhaplieu!$N110='Chi phí sxkd S03'!$R$2),Nhaplieu!E110,""))</f>
        <v/>
      </c>
      <c r="C105" s="571" t="str">
        <f>IF(OR(LEFT(Nhaplieu!$M110,3)='Chi phí sxkd S03'!$R$2,LEFT(Nhaplieu!$N110,3)='Chi phí sxkd S03'!$R$2),Nhaplieu!L110,IF(OR(Nhaplieu!$M110='Chi phí sxkd S03'!$R$2,Nhaplieu!$N110='Chi phí sxkd S03'!$R$2),Nhaplieu!L110,""))</f>
        <v/>
      </c>
      <c r="D105" s="78" t="str">
        <f>IF(LEFT(Nhaplieu!$M110,3)='Chi phí sxkd S03'!$R$2,Nhaplieu!M110,IF(Nhaplieu!$M110='Chi phí sxkd S03'!$R$2,Nhaplieu!N110,IF(Nhaplieu!$N110='Chi phí sxkd S03'!$R$2,Nhaplieu!M110,"")))</f>
        <v/>
      </c>
      <c r="E105" s="78" t="str">
        <f>IF(LEFT(Nhaplieu!$M110,3)='Chi phí sxkd S03'!$R$2,Nhaplieu!N110,IF(Nhaplieu!$M110='Chi phí sxkd S03'!$R$2,Nhaplieu!O110,IF(Nhaplieu!$N110='Chi phí sxkd S03'!$R$2,Nhaplieu!N110,"")))</f>
        <v/>
      </c>
      <c r="F105" s="77" t="str">
        <f>IF(LEFT(Nhaplieu!M110,3)='Chi phí sxkd S03'!$R$2,Nhaplieu!$O110,IF(Nhaplieu!M110='Chi phí sxkd S03'!$R$2,Nhaplieu!$O110,""))</f>
        <v/>
      </c>
      <c r="G105" s="77">
        <f t="shared" si="3"/>
        <v>0</v>
      </c>
      <c r="H105" s="77">
        <f t="shared" si="3"/>
        <v>0</v>
      </c>
      <c r="I105" s="77">
        <f t="shared" si="3"/>
        <v>0</v>
      </c>
      <c r="J105" s="77">
        <f t="shared" si="3"/>
        <v>0</v>
      </c>
      <c r="K105" s="77">
        <f t="shared" si="3"/>
        <v>0</v>
      </c>
      <c r="L105" s="77">
        <f t="shared" si="3"/>
        <v>0</v>
      </c>
      <c r="M105" s="77">
        <f t="shared" si="3"/>
        <v>0</v>
      </c>
      <c r="N105" s="77">
        <f t="shared" si="3"/>
        <v>0</v>
      </c>
      <c r="O105" s="462"/>
    </row>
    <row r="106" spans="1:15" s="10" customFormat="1" ht="16.8">
      <c r="A106" s="76" t="str">
        <f>IF(OR(LEFT(Nhaplieu!$M111,3)='Chi phí sxkd S03'!$R$2,LEFT(Nhaplieu!$N111,3)='Chi phí sxkd S03'!$R$2),Nhaplieu!F111,IF(OR(Nhaplieu!$M111='Chi phí sxkd S03'!$R$2,Nhaplieu!$N111='Chi phí sxkd S03'!$R$2),Nhaplieu!F111,""))</f>
        <v/>
      </c>
      <c r="B106" s="77" t="str">
        <f>IF(OR(LEFT(Nhaplieu!$M111,3)='Chi phí sxkd S03'!$R$2,LEFT(Nhaplieu!$N111,3)='Chi phí sxkd S03'!$R$2),Nhaplieu!E111,IF(OR(Nhaplieu!$M111='Chi phí sxkd S03'!$R$2,Nhaplieu!$N111='Chi phí sxkd S03'!$R$2),Nhaplieu!E111,""))</f>
        <v/>
      </c>
      <c r="C106" s="571" t="str">
        <f>IF(OR(LEFT(Nhaplieu!$M111,3)='Chi phí sxkd S03'!$R$2,LEFT(Nhaplieu!$N111,3)='Chi phí sxkd S03'!$R$2),Nhaplieu!L111,IF(OR(Nhaplieu!$M111='Chi phí sxkd S03'!$R$2,Nhaplieu!$N111='Chi phí sxkd S03'!$R$2),Nhaplieu!L111,""))</f>
        <v/>
      </c>
      <c r="D106" s="78" t="str">
        <f>IF(LEFT(Nhaplieu!$M111,3)='Chi phí sxkd S03'!$R$2,Nhaplieu!M111,IF(Nhaplieu!$M111='Chi phí sxkd S03'!$R$2,Nhaplieu!N111,IF(Nhaplieu!$N111='Chi phí sxkd S03'!$R$2,Nhaplieu!M111,"")))</f>
        <v/>
      </c>
      <c r="E106" s="78" t="str">
        <f>IF(LEFT(Nhaplieu!$M111,3)='Chi phí sxkd S03'!$R$2,Nhaplieu!N111,IF(Nhaplieu!$M111='Chi phí sxkd S03'!$R$2,Nhaplieu!O111,IF(Nhaplieu!$N111='Chi phí sxkd S03'!$R$2,Nhaplieu!N111,"")))</f>
        <v/>
      </c>
      <c r="F106" s="77" t="str">
        <f>IF(LEFT(Nhaplieu!M111,3)='Chi phí sxkd S03'!$R$2,Nhaplieu!$O111,IF(Nhaplieu!M111='Chi phí sxkd S03'!$R$2,Nhaplieu!$O111,""))</f>
        <v/>
      </c>
      <c r="G106" s="77">
        <f t="shared" si="3"/>
        <v>0</v>
      </c>
      <c r="H106" s="77">
        <f t="shared" si="3"/>
        <v>0</v>
      </c>
      <c r="I106" s="77">
        <f t="shared" si="3"/>
        <v>0</v>
      </c>
      <c r="J106" s="77">
        <f t="shared" si="3"/>
        <v>0</v>
      </c>
      <c r="K106" s="77">
        <f t="shared" si="3"/>
        <v>0</v>
      </c>
      <c r="L106" s="77">
        <f t="shared" si="3"/>
        <v>0</v>
      </c>
      <c r="M106" s="77">
        <f t="shared" si="3"/>
        <v>0</v>
      </c>
      <c r="N106" s="77">
        <f t="shared" si="3"/>
        <v>0</v>
      </c>
      <c r="O106" s="462"/>
    </row>
    <row r="107" spans="1:15" s="10" customFormat="1" ht="16.8">
      <c r="A107" s="76" t="str">
        <f>IF(OR(LEFT(Nhaplieu!$M112,3)='Chi phí sxkd S03'!$R$2,LEFT(Nhaplieu!$N112,3)='Chi phí sxkd S03'!$R$2),Nhaplieu!F112,IF(OR(Nhaplieu!$M112='Chi phí sxkd S03'!$R$2,Nhaplieu!$N112='Chi phí sxkd S03'!$R$2),Nhaplieu!F112,""))</f>
        <v/>
      </c>
      <c r="B107" s="77" t="str">
        <f>IF(OR(LEFT(Nhaplieu!$M112,3)='Chi phí sxkd S03'!$R$2,LEFT(Nhaplieu!$N112,3)='Chi phí sxkd S03'!$R$2),Nhaplieu!E112,IF(OR(Nhaplieu!$M112='Chi phí sxkd S03'!$R$2,Nhaplieu!$N112='Chi phí sxkd S03'!$R$2),Nhaplieu!E112,""))</f>
        <v/>
      </c>
      <c r="C107" s="571" t="str">
        <f>IF(OR(LEFT(Nhaplieu!$M112,3)='Chi phí sxkd S03'!$R$2,LEFT(Nhaplieu!$N112,3)='Chi phí sxkd S03'!$R$2),Nhaplieu!L112,IF(OR(Nhaplieu!$M112='Chi phí sxkd S03'!$R$2,Nhaplieu!$N112='Chi phí sxkd S03'!$R$2),Nhaplieu!L112,""))</f>
        <v/>
      </c>
      <c r="D107" s="78" t="str">
        <f>IF(LEFT(Nhaplieu!$M112,3)='Chi phí sxkd S03'!$R$2,Nhaplieu!M112,IF(Nhaplieu!$M112='Chi phí sxkd S03'!$R$2,Nhaplieu!N112,IF(Nhaplieu!$N112='Chi phí sxkd S03'!$R$2,Nhaplieu!M112,"")))</f>
        <v/>
      </c>
      <c r="E107" s="78" t="str">
        <f>IF(LEFT(Nhaplieu!$M112,3)='Chi phí sxkd S03'!$R$2,Nhaplieu!N112,IF(Nhaplieu!$M112='Chi phí sxkd S03'!$R$2,Nhaplieu!O112,IF(Nhaplieu!$N112='Chi phí sxkd S03'!$R$2,Nhaplieu!N112,"")))</f>
        <v/>
      </c>
      <c r="F107" s="77" t="str">
        <f>IF(LEFT(Nhaplieu!M112,3)='Chi phí sxkd S03'!$R$2,Nhaplieu!$O112,IF(Nhaplieu!M112='Chi phí sxkd S03'!$R$2,Nhaplieu!$O112,""))</f>
        <v/>
      </c>
      <c r="G107" s="77">
        <f t="shared" si="3"/>
        <v>0</v>
      </c>
      <c r="H107" s="77">
        <f t="shared" si="3"/>
        <v>0</v>
      </c>
      <c r="I107" s="77">
        <f t="shared" si="3"/>
        <v>0</v>
      </c>
      <c r="J107" s="77">
        <f t="shared" si="3"/>
        <v>0</v>
      </c>
      <c r="K107" s="77">
        <f t="shared" si="3"/>
        <v>0</v>
      </c>
      <c r="L107" s="77">
        <f t="shared" si="3"/>
        <v>0</v>
      </c>
      <c r="M107" s="77">
        <f t="shared" si="3"/>
        <v>0</v>
      </c>
      <c r="N107" s="77">
        <f t="shared" ref="N107:N170" si="4">IF($D107=N$10,$F107,0)</f>
        <v>0</v>
      </c>
      <c r="O107" s="462"/>
    </row>
    <row r="108" spans="1:15" s="10" customFormat="1" ht="16.8">
      <c r="A108" s="76" t="str">
        <f>IF(OR(LEFT(Nhaplieu!$M113,3)='Chi phí sxkd S03'!$R$2,LEFT(Nhaplieu!$N113,3)='Chi phí sxkd S03'!$R$2),Nhaplieu!F113,IF(OR(Nhaplieu!$M113='Chi phí sxkd S03'!$R$2,Nhaplieu!$N113='Chi phí sxkd S03'!$R$2),Nhaplieu!F113,""))</f>
        <v/>
      </c>
      <c r="B108" s="77" t="str">
        <f>IF(OR(LEFT(Nhaplieu!$M113,3)='Chi phí sxkd S03'!$R$2,LEFT(Nhaplieu!$N113,3)='Chi phí sxkd S03'!$R$2),Nhaplieu!E113,IF(OR(Nhaplieu!$M113='Chi phí sxkd S03'!$R$2,Nhaplieu!$N113='Chi phí sxkd S03'!$R$2),Nhaplieu!E113,""))</f>
        <v/>
      </c>
      <c r="C108" s="571" t="str">
        <f>IF(OR(LEFT(Nhaplieu!$M113,3)='Chi phí sxkd S03'!$R$2,LEFT(Nhaplieu!$N113,3)='Chi phí sxkd S03'!$R$2),Nhaplieu!L113,IF(OR(Nhaplieu!$M113='Chi phí sxkd S03'!$R$2,Nhaplieu!$N113='Chi phí sxkd S03'!$R$2),Nhaplieu!L113,""))</f>
        <v/>
      </c>
      <c r="D108" s="78" t="str">
        <f>IF(LEFT(Nhaplieu!$M113,3)='Chi phí sxkd S03'!$R$2,Nhaplieu!M113,IF(Nhaplieu!$M113='Chi phí sxkd S03'!$R$2,Nhaplieu!N113,IF(Nhaplieu!$N113='Chi phí sxkd S03'!$R$2,Nhaplieu!M113,"")))</f>
        <v/>
      </c>
      <c r="E108" s="78" t="str">
        <f>IF(LEFT(Nhaplieu!$M113,3)='Chi phí sxkd S03'!$R$2,Nhaplieu!N113,IF(Nhaplieu!$M113='Chi phí sxkd S03'!$R$2,Nhaplieu!O113,IF(Nhaplieu!$N113='Chi phí sxkd S03'!$R$2,Nhaplieu!N113,"")))</f>
        <v/>
      </c>
      <c r="F108" s="77" t="str">
        <f>IF(LEFT(Nhaplieu!M113,3)='Chi phí sxkd S03'!$R$2,Nhaplieu!$O113,IF(Nhaplieu!M113='Chi phí sxkd S03'!$R$2,Nhaplieu!$O113,""))</f>
        <v/>
      </c>
      <c r="G108" s="77">
        <f t="shared" ref="G108:M139" si="5">IF($D108=G$10,$F108,0)</f>
        <v>0</v>
      </c>
      <c r="H108" s="77">
        <f t="shared" si="5"/>
        <v>0</v>
      </c>
      <c r="I108" s="77">
        <f t="shared" si="5"/>
        <v>0</v>
      </c>
      <c r="J108" s="77">
        <f t="shared" si="5"/>
        <v>0</v>
      </c>
      <c r="K108" s="77">
        <f t="shared" si="5"/>
        <v>0</v>
      </c>
      <c r="L108" s="77">
        <f t="shared" si="5"/>
        <v>0</v>
      </c>
      <c r="M108" s="77">
        <f t="shared" si="5"/>
        <v>0</v>
      </c>
      <c r="N108" s="77">
        <f t="shared" si="4"/>
        <v>0</v>
      </c>
      <c r="O108" s="462"/>
    </row>
    <row r="109" spans="1:15" s="10" customFormat="1" ht="16.8">
      <c r="A109" s="76" t="str">
        <f>IF(OR(LEFT(Nhaplieu!$M114,3)='Chi phí sxkd S03'!$R$2,LEFT(Nhaplieu!$N114,3)='Chi phí sxkd S03'!$R$2),Nhaplieu!F114,IF(OR(Nhaplieu!$M114='Chi phí sxkd S03'!$R$2,Nhaplieu!$N114='Chi phí sxkd S03'!$R$2),Nhaplieu!F114,""))</f>
        <v/>
      </c>
      <c r="B109" s="77" t="str">
        <f>IF(OR(LEFT(Nhaplieu!$M114,3)='Chi phí sxkd S03'!$R$2,LEFT(Nhaplieu!$N114,3)='Chi phí sxkd S03'!$R$2),Nhaplieu!E114,IF(OR(Nhaplieu!$M114='Chi phí sxkd S03'!$R$2,Nhaplieu!$N114='Chi phí sxkd S03'!$R$2),Nhaplieu!E114,""))</f>
        <v/>
      </c>
      <c r="C109" s="571" t="str">
        <f>IF(OR(LEFT(Nhaplieu!$M114,3)='Chi phí sxkd S03'!$R$2,LEFT(Nhaplieu!$N114,3)='Chi phí sxkd S03'!$R$2),Nhaplieu!L114,IF(OR(Nhaplieu!$M114='Chi phí sxkd S03'!$R$2,Nhaplieu!$N114='Chi phí sxkd S03'!$R$2),Nhaplieu!L114,""))</f>
        <v/>
      </c>
      <c r="D109" s="78" t="str">
        <f>IF(LEFT(Nhaplieu!$M114,3)='Chi phí sxkd S03'!$R$2,Nhaplieu!M114,IF(Nhaplieu!$M114='Chi phí sxkd S03'!$R$2,Nhaplieu!N114,IF(Nhaplieu!$N114='Chi phí sxkd S03'!$R$2,Nhaplieu!M114,"")))</f>
        <v/>
      </c>
      <c r="E109" s="78" t="str">
        <f>IF(LEFT(Nhaplieu!$M114,3)='Chi phí sxkd S03'!$R$2,Nhaplieu!N114,IF(Nhaplieu!$M114='Chi phí sxkd S03'!$R$2,Nhaplieu!O114,IF(Nhaplieu!$N114='Chi phí sxkd S03'!$R$2,Nhaplieu!N114,"")))</f>
        <v/>
      </c>
      <c r="F109" s="77" t="str">
        <f>IF(LEFT(Nhaplieu!M114,3)='Chi phí sxkd S03'!$R$2,Nhaplieu!$O114,IF(Nhaplieu!M114='Chi phí sxkd S03'!$R$2,Nhaplieu!$O114,""))</f>
        <v/>
      </c>
      <c r="G109" s="77">
        <f t="shared" si="5"/>
        <v>0</v>
      </c>
      <c r="H109" s="77">
        <f t="shared" si="5"/>
        <v>0</v>
      </c>
      <c r="I109" s="77">
        <f t="shared" si="5"/>
        <v>0</v>
      </c>
      <c r="J109" s="77">
        <f t="shared" si="5"/>
        <v>0</v>
      </c>
      <c r="K109" s="77">
        <f t="shared" si="5"/>
        <v>0</v>
      </c>
      <c r="L109" s="77">
        <f t="shared" si="5"/>
        <v>0</v>
      </c>
      <c r="M109" s="77">
        <f t="shared" si="5"/>
        <v>0</v>
      </c>
      <c r="N109" s="77">
        <f t="shared" si="4"/>
        <v>0</v>
      </c>
      <c r="O109" s="462"/>
    </row>
    <row r="110" spans="1:15" s="10" customFormat="1" ht="16.8">
      <c r="A110" s="76" t="str">
        <f>IF(OR(LEFT(Nhaplieu!$M115,3)='Chi phí sxkd S03'!$R$2,LEFT(Nhaplieu!$N115,3)='Chi phí sxkd S03'!$R$2),Nhaplieu!F115,IF(OR(Nhaplieu!$M115='Chi phí sxkd S03'!$R$2,Nhaplieu!$N115='Chi phí sxkd S03'!$R$2),Nhaplieu!F115,""))</f>
        <v/>
      </c>
      <c r="B110" s="77" t="str">
        <f>IF(OR(LEFT(Nhaplieu!$M115,3)='Chi phí sxkd S03'!$R$2,LEFT(Nhaplieu!$N115,3)='Chi phí sxkd S03'!$R$2),Nhaplieu!E115,IF(OR(Nhaplieu!$M115='Chi phí sxkd S03'!$R$2,Nhaplieu!$N115='Chi phí sxkd S03'!$R$2),Nhaplieu!E115,""))</f>
        <v/>
      </c>
      <c r="C110" s="571" t="str">
        <f>IF(OR(LEFT(Nhaplieu!$M115,3)='Chi phí sxkd S03'!$R$2,LEFT(Nhaplieu!$N115,3)='Chi phí sxkd S03'!$R$2),Nhaplieu!L115,IF(OR(Nhaplieu!$M115='Chi phí sxkd S03'!$R$2,Nhaplieu!$N115='Chi phí sxkd S03'!$R$2),Nhaplieu!L115,""))</f>
        <v/>
      </c>
      <c r="D110" s="78" t="str">
        <f>IF(LEFT(Nhaplieu!$M115,3)='Chi phí sxkd S03'!$R$2,Nhaplieu!M115,IF(Nhaplieu!$M115='Chi phí sxkd S03'!$R$2,Nhaplieu!N115,IF(Nhaplieu!$N115='Chi phí sxkd S03'!$R$2,Nhaplieu!M115,"")))</f>
        <v/>
      </c>
      <c r="E110" s="78" t="str">
        <f>IF(LEFT(Nhaplieu!$M115,3)='Chi phí sxkd S03'!$R$2,Nhaplieu!N115,IF(Nhaplieu!$M115='Chi phí sxkd S03'!$R$2,Nhaplieu!O115,IF(Nhaplieu!$N115='Chi phí sxkd S03'!$R$2,Nhaplieu!N115,"")))</f>
        <v/>
      </c>
      <c r="F110" s="77" t="str">
        <f>IF(LEFT(Nhaplieu!M115,3)='Chi phí sxkd S03'!$R$2,Nhaplieu!$O115,IF(Nhaplieu!M115='Chi phí sxkd S03'!$R$2,Nhaplieu!$O115,""))</f>
        <v/>
      </c>
      <c r="G110" s="77">
        <f t="shared" si="5"/>
        <v>0</v>
      </c>
      <c r="H110" s="77">
        <f t="shared" si="5"/>
        <v>0</v>
      </c>
      <c r="I110" s="77">
        <f t="shared" si="5"/>
        <v>0</v>
      </c>
      <c r="J110" s="77">
        <f t="shared" si="5"/>
        <v>0</v>
      </c>
      <c r="K110" s="77">
        <f t="shared" si="5"/>
        <v>0</v>
      </c>
      <c r="L110" s="77">
        <f t="shared" si="5"/>
        <v>0</v>
      </c>
      <c r="M110" s="77">
        <f t="shared" si="5"/>
        <v>0</v>
      </c>
      <c r="N110" s="77">
        <f t="shared" si="4"/>
        <v>0</v>
      </c>
      <c r="O110" s="462"/>
    </row>
    <row r="111" spans="1:15" s="10" customFormat="1" ht="16.8">
      <c r="A111" s="76" t="str">
        <f>IF(OR(LEFT(Nhaplieu!$M116,3)='Chi phí sxkd S03'!$R$2,LEFT(Nhaplieu!$N116,3)='Chi phí sxkd S03'!$R$2),Nhaplieu!F116,IF(OR(Nhaplieu!$M116='Chi phí sxkd S03'!$R$2,Nhaplieu!$N116='Chi phí sxkd S03'!$R$2),Nhaplieu!F116,""))</f>
        <v/>
      </c>
      <c r="B111" s="77" t="str">
        <f>IF(OR(LEFT(Nhaplieu!$M116,3)='Chi phí sxkd S03'!$R$2,LEFT(Nhaplieu!$N116,3)='Chi phí sxkd S03'!$R$2),Nhaplieu!E116,IF(OR(Nhaplieu!$M116='Chi phí sxkd S03'!$R$2,Nhaplieu!$N116='Chi phí sxkd S03'!$R$2),Nhaplieu!E116,""))</f>
        <v/>
      </c>
      <c r="C111" s="571" t="str">
        <f>IF(OR(LEFT(Nhaplieu!$M116,3)='Chi phí sxkd S03'!$R$2,LEFT(Nhaplieu!$N116,3)='Chi phí sxkd S03'!$R$2),Nhaplieu!L116,IF(OR(Nhaplieu!$M116='Chi phí sxkd S03'!$R$2,Nhaplieu!$N116='Chi phí sxkd S03'!$R$2),Nhaplieu!L116,""))</f>
        <v/>
      </c>
      <c r="D111" s="78" t="str">
        <f>IF(LEFT(Nhaplieu!$M116,3)='Chi phí sxkd S03'!$R$2,Nhaplieu!M116,IF(Nhaplieu!$M116='Chi phí sxkd S03'!$R$2,Nhaplieu!N116,IF(Nhaplieu!$N116='Chi phí sxkd S03'!$R$2,Nhaplieu!M116,"")))</f>
        <v/>
      </c>
      <c r="E111" s="78" t="str">
        <f>IF(LEFT(Nhaplieu!$M116,3)='Chi phí sxkd S03'!$R$2,Nhaplieu!N116,IF(Nhaplieu!$M116='Chi phí sxkd S03'!$R$2,Nhaplieu!O116,IF(Nhaplieu!$N116='Chi phí sxkd S03'!$R$2,Nhaplieu!N116,"")))</f>
        <v/>
      </c>
      <c r="F111" s="77" t="str">
        <f>IF(LEFT(Nhaplieu!M116,3)='Chi phí sxkd S03'!$R$2,Nhaplieu!$O116,IF(Nhaplieu!M116='Chi phí sxkd S03'!$R$2,Nhaplieu!$O116,""))</f>
        <v/>
      </c>
      <c r="G111" s="77">
        <f t="shared" si="5"/>
        <v>0</v>
      </c>
      <c r="H111" s="77">
        <f t="shared" si="5"/>
        <v>0</v>
      </c>
      <c r="I111" s="77">
        <f t="shared" si="5"/>
        <v>0</v>
      </c>
      <c r="J111" s="77">
        <f t="shared" si="5"/>
        <v>0</v>
      </c>
      <c r="K111" s="77">
        <f t="shared" si="5"/>
        <v>0</v>
      </c>
      <c r="L111" s="77">
        <f t="shared" si="5"/>
        <v>0</v>
      </c>
      <c r="M111" s="77">
        <f t="shared" si="5"/>
        <v>0</v>
      </c>
      <c r="N111" s="77">
        <f t="shared" si="4"/>
        <v>0</v>
      </c>
      <c r="O111" s="462"/>
    </row>
    <row r="112" spans="1:15" s="10" customFormat="1" ht="16.8">
      <c r="A112" s="76" t="str">
        <f>IF(OR(LEFT(Nhaplieu!$M117,3)='Chi phí sxkd S03'!$R$2,LEFT(Nhaplieu!$N117,3)='Chi phí sxkd S03'!$R$2),Nhaplieu!F117,IF(OR(Nhaplieu!$M117='Chi phí sxkd S03'!$R$2,Nhaplieu!$N117='Chi phí sxkd S03'!$R$2),Nhaplieu!F117,""))</f>
        <v/>
      </c>
      <c r="B112" s="77" t="str">
        <f>IF(OR(LEFT(Nhaplieu!$M117,3)='Chi phí sxkd S03'!$R$2,LEFT(Nhaplieu!$N117,3)='Chi phí sxkd S03'!$R$2),Nhaplieu!E117,IF(OR(Nhaplieu!$M117='Chi phí sxkd S03'!$R$2,Nhaplieu!$N117='Chi phí sxkd S03'!$R$2),Nhaplieu!E117,""))</f>
        <v/>
      </c>
      <c r="C112" s="571" t="str">
        <f>IF(OR(LEFT(Nhaplieu!$M117,3)='Chi phí sxkd S03'!$R$2,LEFT(Nhaplieu!$N117,3)='Chi phí sxkd S03'!$R$2),Nhaplieu!L117,IF(OR(Nhaplieu!$M117='Chi phí sxkd S03'!$R$2,Nhaplieu!$N117='Chi phí sxkd S03'!$R$2),Nhaplieu!L117,""))</f>
        <v/>
      </c>
      <c r="D112" s="78" t="str">
        <f>IF(LEFT(Nhaplieu!$M117,3)='Chi phí sxkd S03'!$R$2,Nhaplieu!M117,IF(Nhaplieu!$M117='Chi phí sxkd S03'!$R$2,Nhaplieu!N117,IF(Nhaplieu!$N117='Chi phí sxkd S03'!$R$2,Nhaplieu!M117,"")))</f>
        <v/>
      </c>
      <c r="E112" s="78" t="str">
        <f>IF(LEFT(Nhaplieu!$M117,3)='Chi phí sxkd S03'!$R$2,Nhaplieu!N117,IF(Nhaplieu!$M117='Chi phí sxkd S03'!$R$2,Nhaplieu!O117,IF(Nhaplieu!$N117='Chi phí sxkd S03'!$R$2,Nhaplieu!N117,"")))</f>
        <v/>
      </c>
      <c r="F112" s="77" t="str">
        <f>IF(LEFT(Nhaplieu!M117,3)='Chi phí sxkd S03'!$R$2,Nhaplieu!$O117,IF(Nhaplieu!M117='Chi phí sxkd S03'!$R$2,Nhaplieu!$O117,""))</f>
        <v/>
      </c>
      <c r="G112" s="77">
        <f t="shared" si="5"/>
        <v>0</v>
      </c>
      <c r="H112" s="77">
        <f t="shared" si="5"/>
        <v>0</v>
      </c>
      <c r="I112" s="77">
        <f t="shared" si="5"/>
        <v>0</v>
      </c>
      <c r="J112" s="77">
        <f t="shared" si="5"/>
        <v>0</v>
      </c>
      <c r="K112" s="77">
        <f t="shared" si="5"/>
        <v>0</v>
      </c>
      <c r="L112" s="77">
        <f t="shared" si="5"/>
        <v>0</v>
      </c>
      <c r="M112" s="77">
        <f t="shared" si="5"/>
        <v>0</v>
      </c>
      <c r="N112" s="77">
        <f t="shared" si="4"/>
        <v>0</v>
      </c>
      <c r="O112" s="462"/>
    </row>
    <row r="113" spans="1:15" s="10" customFormat="1" ht="16.8">
      <c r="A113" s="76" t="str">
        <f>IF(OR(LEFT(Nhaplieu!$M118,3)='Chi phí sxkd S03'!$R$2,LEFT(Nhaplieu!$N118,3)='Chi phí sxkd S03'!$R$2),Nhaplieu!F118,IF(OR(Nhaplieu!$M118='Chi phí sxkd S03'!$R$2,Nhaplieu!$N118='Chi phí sxkd S03'!$R$2),Nhaplieu!F118,""))</f>
        <v/>
      </c>
      <c r="B113" s="77" t="str">
        <f>IF(OR(LEFT(Nhaplieu!$M118,3)='Chi phí sxkd S03'!$R$2,LEFT(Nhaplieu!$N118,3)='Chi phí sxkd S03'!$R$2),Nhaplieu!E118,IF(OR(Nhaplieu!$M118='Chi phí sxkd S03'!$R$2,Nhaplieu!$N118='Chi phí sxkd S03'!$R$2),Nhaplieu!E118,""))</f>
        <v/>
      </c>
      <c r="C113" s="571" t="str">
        <f>IF(OR(LEFT(Nhaplieu!$M118,3)='Chi phí sxkd S03'!$R$2,LEFT(Nhaplieu!$N118,3)='Chi phí sxkd S03'!$R$2),Nhaplieu!L118,IF(OR(Nhaplieu!$M118='Chi phí sxkd S03'!$R$2,Nhaplieu!$N118='Chi phí sxkd S03'!$R$2),Nhaplieu!L118,""))</f>
        <v/>
      </c>
      <c r="D113" s="78" t="str">
        <f>IF(LEFT(Nhaplieu!$M118,3)='Chi phí sxkd S03'!$R$2,Nhaplieu!M118,IF(Nhaplieu!$M118='Chi phí sxkd S03'!$R$2,Nhaplieu!N118,IF(Nhaplieu!$N118='Chi phí sxkd S03'!$R$2,Nhaplieu!M118,"")))</f>
        <v/>
      </c>
      <c r="E113" s="78" t="str">
        <f>IF(LEFT(Nhaplieu!$M118,3)='Chi phí sxkd S03'!$R$2,Nhaplieu!N118,IF(Nhaplieu!$M118='Chi phí sxkd S03'!$R$2,Nhaplieu!O118,IF(Nhaplieu!$N118='Chi phí sxkd S03'!$R$2,Nhaplieu!N118,"")))</f>
        <v/>
      </c>
      <c r="F113" s="77" t="str">
        <f>IF(LEFT(Nhaplieu!M118,3)='Chi phí sxkd S03'!$R$2,Nhaplieu!$O118,IF(Nhaplieu!M118='Chi phí sxkd S03'!$R$2,Nhaplieu!$O118,""))</f>
        <v/>
      </c>
      <c r="G113" s="77">
        <f t="shared" si="5"/>
        <v>0</v>
      </c>
      <c r="H113" s="77">
        <f t="shared" si="5"/>
        <v>0</v>
      </c>
      <c r="I113" s="77">
        <f t="shared" si="5"/>
        <v>0</v>
      </c>
      <c r="J113" s="77">
        <f t="shared" si="5"/>
        <v>0</v>
      </c>
      <c r="K113" s="77">
        <f t="shared" si="5"/>
        <v>0</v>
      </c>
      <c r="L113" s="77">
        <f t="shared" si="5"/>
        <v>0</v>
      </c>
      <c r="M113" s="77">
        <f t="shared" si="5"/>
        <v>0</v>
      </c>
      <c r="N113" s="77">
        <f t="shared" si="4"/>
        <v>0</v>
      </c>
      <c r="O113" s="462"/>
    </row>
    <row r="114" spans="1:15" s="10" customFormat="1" ht="16.8">
      <c r="A114" s="76" t="str">
        <f>IF(OR(LEFT(Nhaplieu!$M119,3)='Chi phí sxkd S03'!$R$2,LEFT(Nhaplieu!$N119,3)='Chi phí sxkd S03'!$R$2),Nhaplieu!F119,IF(OR(Nhaplieu!$M119='Chi phí sxkd S03'!$R$2,Nhaplieu!$N119='Chi phí sxkd S03'!$R$2),Nhaplieu!F119,""))</f>
        <v/>
      </c>
      <c r="B114" s="77" t="str">
        <f>IF(OR(LEFT(Nhaplieu!$M119,3)='Chi phí sxkd S03'!$R$2,LEFT(Nhaplieu!$N119,3)='Chi phí sxkd S03'!$R$2),Nhaplieu!E119,IF(OR(Nhaplieu!$M119='Chi phí sxkd S03'!$R$2,Nhaplieu!$N119='Chi phí sxkd S03'!$R$2),Nhaplieu!E119,""))</f>
        <v/>
      </c>
      <c r="C114" s="571" t="str">
        <f>IF(OR(LEFT(Nhaplieu!$M119,3)='Chi phí sxkd S03'!$R$2,LEFT(Nhaplieu!$N119,3)='Chi phí sxkd S03'!$R$2),Nhaplieu!L119,IF(OR(Nhaplieu!$M119='Chi phí sxkd S03'!$R$2,Nhaplieu!$N119='Chi phí sxkd S03'!$R$2),Nhaplieu!L119,""))</f>
        <v/>
      </c>
      <c r="D114" s="78" t="str">
        <f>IF(LEFT(Nhaplieu!$M119,3)='Chi phí sxkd S03'!$R$2,Nhaplieu!M119,IF(Nhaplieu!$M119='Chi phí sxkd S03'!$R$2,Nhaplieu!N119,IF(Nhaplieu!$N119='Chi phí sxkd S03'!$R$2,Nhaplieu!M119,"")))</f>
        <v/>
      </c>
      <c r="E114" s="78" t="str">
        <f>IF(LEFT(Nhaplieu!$M119,3)='Chi phí sxkd S03'!$R$2,Nhaplieu!N119,IF(Nhaplieu!$M119='Chi phí sxkd S03'!$R$2,Nhaplieu!O119,IF(Nhaplieu!$N119='Chi phí sxkd S03'!$R$2,Nhaplieu!N119,"")))</f>
        <v/>
      </c>
      <c r="F114" s="77" t="str">
        <f>IF(LEFT(Nhaplieu!M119,3)='Chi phí sxkd S03'!$R$2,Nhaplieu!$O119,IF(Nhaplieu!M119='Chi phí sxkd S03'!$R$2,Nhaplieu!$O119,""))</f>
        <v/>
      </c>
      <c r="G114" s="77">
        <f t="shared" si="5"/>
        <v>0</v>
      </c>
      <c r="H114" s="77">
        <f t="shared" si="5"/>
        <v>0</v>
      </c>
      <c r="I114" s="77">
        <f t="shared" si="5"/>
        <v>0</v>
      </c>
      <c r="J114" s="77">
        <f t="shared" si="5"/>
        <v>0</v>
      </c>
      <c r="K114" s="77">
        <f t="shared" si="5"/>
        <v>0</v>
      </c>
      <c r="L114" s="77">
        <f t="shared" si="5"/>
        <v>0</v>
      </c>
      <c r="M114" s="77">
        <f t="shared" si="5"/>
        <v>0</v>
      </c>
      <c r="N114" s="77">
        <f t="shared" si="4"/>
        <v>0</v>
      </c>
      <c r="O114" s="462"/>
    </row>
    <row r="115" spans="1:15" s="10" customFormat="1" ht="16.8">
      <c r="A115" s="76" t="str">
        <f>IF(OR(LEFT(Nhaplieu!$M120,3)='Chi phí sxkd S03'!$R$2,LEFT(Nhaplieu!$N120,3)='Chi phí sxkd S03'!$R$2),Nhaplieu!F120,IF(OR(Nhaplieu!$M120='Chi phí sxkd S03'!$R$2,Nhaplieu!$N120='Chi phí sxkd S03'!$R$2),Nhaplieu!F120,""))</f>
        <v/>
      </c>
      <c r="B115" s="77" t="str">
        <f>IF(OR(LEFT(Nhaplieu!$M120,3)='Chi phí sxkd S03'!$R$2,LEFT(Nhaplieu!$N120,3)='Chi phí sxkd S03'!$R$2),Nhaplieu!E120,IF(OR(Nhaplieu!$M120='Chi phí sxkd S03'!$R$2,Nhaplieu!$N120='Chi phí sxkd S03'!$R$2),Nhaplieu!E120,""))</f>
        <v/>
      </c>
      <c r="C115" s="571" t="str">
        <f>IF(OR(LEFT(Nhaplieu!$M120,3)='Chi phí sxkd S03'!$R$2,LEFT(Nhaplieu!$N120,3)='Chi phí sxkd S03'!$R$2),Nhaplieu!L120,IF(OR(Nhaplieu!$M120='Chi phí sxkd S03'!$R$2,Nhaplieu!$N120='Chi phí sxkd S03'!$R$2),Nhaplieu!L120,""))</f>
        <v/>
      </c>
      <c r="D115" s="78" t="str">
        <f>IF(LEFT(Nhaplieu!$M120,3)='Chi phí sxkd S03'!$R$2,Nhaplieu!M120,IF(Nhaplieu!$M120='Chi phí sxkd S03'!$R$2,Nhaplieu!N120,IF(Nhaplieu!$N120='Chi phí sxkd S03'!$R$2,Nhaplieu!M120,"")))</f>
        <v/>
      </c>
      <c r="E115" s="78" t="str">
        <f>IF(LEFT(Nhaplieu!$M120,3)='Chi phí sxkd S03'!$R$2,Nhaplieu!N120,IF(Nhaplieu!$M120='Chi phí sxkd S03'!$R$2,Nhaplieu!O120,IF(Nhaplieu!$N120='Chi phí sxkd S03'!$R$2,Nhaplieu!N120,"")))</f>
        <v/>
      </c>
      <c r="F115" s="77" t="str">
        <f>IF(LEFT(Nhaplieu!M120,3)='Chi phí sxkd S03'!$R$2,Nhaplieu!$O120,IF(Nhaplieu!M120='Chi phí sxkd S03'!$R$2,Nhaplieu!$O120,""))</f>
        <v/>
      </c>
      <c r="G115" s="77">
        <f t="shared" si="5"/>
        <v>0</v>
      </c>
      <c r="H115" s="77">
        <f t="shared" si="5"/>
        <v>0</v>
      </c>
      <c r="I115" s="77">
        <f t="shared" si="5"/>
        <v>0</v>
      </c>
      <c r="J115" s="77">
        <f t="shared" si="5"/>
        <v>0</v>
      </c>
      <c r="K115" s="77">
        <f t="shared" si="5"/>
        <v>0</v>
      </c>
      <c r="L115" s="77">
        <f t="shared" si="5"/>
        <v>0</v>
      </c>
      <c r="M115" s="77">
        <f t="shared" si="5"/>
        <v>0</v>
      </c>
      <c r="N115" s="77">
        <f t="shared" si="4"/>
        <v>0</v>
      </c>
      <c r="O115" s="462"/>
    </row>
    <row r="116" spans="1:15" s="10" customFormat="1" ht="16.8">
      <c r="A116" s="76" t="str">
        <f>IF(OR(LEFT(Nhaplieu!$M121,3)='Chi phí sxkd S03'!$R$2,LEFT(Nhaplieu!$N121,3)='Chi phí sxkd S03'!$R$2),Nhaplieu!F121,IF(OR(Nhaplieu!$M121='Chi phí sxkd S03'!$R$2,Nhaplieu!$N121='Chi phí sxkd S03'!$R$2),Nhaplieu!F121,""))</f>
        <v/>
      </c>
      <c r="B116" s="77" t="str">
        <f>IF(OR(LEFT(Nhaplieu!$M121,3)='Chi phí sxkd S03'!$R$2,LEFT(Nhaplieu!$N121,3)='Chi phí sxkd S03'!$R$2),Nhaplieu!E121,IF(OR(Nhaplieu!$M121='Chi phí sxkd S03'!$R$2,Nhaplieu!$N121='Chi phí sxkd S03'!$R$2),Nhaplieu!E121,""))</f>
        <v/>
      </c>
      <c r="C116" s="571" t="str">
        <f>IF(OR(LEFT(Nhaplieu!$M121,3)='Chi phí sxkd S03'!$R$2,LEFT(Nhaplieu!$N121,3)='Chi phí sxkd S03'!$R$2),Nhaplieu!L121,IF(OR(Nhaplieu!$M121='Chi phí sxkd S03'!$R$2,Nhaplieu!$N121='Chi phí sxkd S03'!$R$2),Nhaplieu!L121,""))</f>
        <v/>
      </c>
      <c r="D116" s="78" t="str">
        <f>IF(LEFT(Nhaplieu!$M121,3)='Chi phí sxkd S03'!$R$2,Nhaplieu!M121,IF(Nhaplieu!$M121='Chi phí sxkd S03'!$R$2,Nhaplieu!N121,IF(Nhaplieu!$N121='Chi phí sxkd S03'!$R$2,Nhaplieu!M121,"")))</f>
        <v/>
      </c>
      <c r="E116" s="78" t="str">
        <f>IF(LEFT(Nhaplieu!$M121,3)='Chi phí sxkd S03'!$R$2,Nhaplieu!N121,IF(Nhaplieu!$M121='Chi phí sxkd S03'!$R$2,Nhaplieu!O121,IF(Nhaplieu!$N121='Chi phí sxkd S03'!$R$2,Nhaplieu!N121,"")))</f>
        <v/>
      </c>
      <c r="F116" s="77" t="str">
        <f>IF(LEFT(Nhaplieu!M121,3)='Chi phí sxkd S03'!$R$2,Nhaplieu!$O121,IF(Nhaplieu!M121='Chi phí sxkd S03'!$R$2,Nhaplieu!$O121,""))</f>
        <v/>
      </c>
      <c r="G116" s="77">
        <f t="shared" si="5"/>
        <v>0</v>
      </c>
      <c r="H116" s="77">
        <f t="shared" si="5"/>
        <v>0</v>
      </c>
      <c r="I116" s="77">
        <f t="shared" si="5"/>
        <v>0</v>
      </c>
      <c r="J116" s="77">
        <f t="shared" si="5"/>
        <v>0</v>
      </c>
      <c r="K116" s="77">
        <f t="shared" si="5"/>
        <v>0</v>
      </c>
      <c r="L116" s="77">
        <f t="shared" si="5"/>
        <v>0</v>
      </c>
      <c r="M116" s="77">
        <f t="shared" si="5"/>
        <v>0</v>
      </c>
      <c r="N116" s="77">
        <f t="shared" si="4"/>
        <v>0</v>
      </c>
      <c r="O116" s="462"/>
    </row>
    <row r="117" spans="1:15" s="10" customFormat="1" ht="16.8">
      <c r="A117" s="76" t="str">
        <f>IF(OR(LEFT(Nhaplieu!$M122,3)='Chi phí sxkd S03'!$R$2,LEFT(Nhaplieu!$N122,3)='Chi phí sxkd S03'!$R$2),Nhaplieu!F122,IF(OR(Nhaplieu!$M122='Chi phí sxkd S03'!$R$2,Nhaplieu!$N122='Chi phí sxkd S03'!$R$2),Nhaplieu!F122,""))</f>
        <v/>
      </c>
      <c r="B117" s="77" t="str">
        <f>IF(OR(LEFT(Nhaplieu!$M122,3)='Chi phí sxkd S03'!$R$2,LEFT(Nhaplieu!$N122,3)='Chi phí sxkd S03'!$R$2),Nhaplieu!E122,IF(OR(Nhaplieu!$M122='Chi phí sxkd S03'!$R$2,Nhaplieu!$N122='Chi phí sxkd S03'!$R$2),Nhaplieu!E122,""))</f>
        <v/>
      </c>
      <c r="C117" s="571" t="str">
        <f>IF(OR(LEFT(Nhaplieu!$M122,3)='Chi phí sxkd S03'!$R$2,LEFT(Nhaplieu!$N122,3)='Chi phí sxkd S03'!$R$2),Nhaplieu!L122,IF(OR(Nhaplieu!$M122='Chi phí sxkd S03'!$R$2,Nhaplieu!$N122='Chi phí sxkd S03'!$R$2),Nhaplieu!L122,""))</f>
        <v/>
      </c>
      <c r="D117" s="78" t="str">
        <f>IF(LEFT(Nhaplieu!$M122,3)='Chi phí sxkd S03'!$R$2,Nhaplieu!M122,IF(Nhaplieu!$M122='Chi phí sxkd S03'!$R$2,Nhaplieu!N122,IF(Nhaplieu!$N122='Chi phí sxkd S03'!$R$2,Nhaplieu!M122,"")))</f>
        <v/>
      </c>
      <c r="E117" s="78" t="str">
        <f>IF(LEFT(Nhaplieu!$M122,3)='Chi phí sxkd S03'!$R$2,Nhaplieu!N122,IF(Nhaplieu!$M122='Chi phí sxkd S03'!$R$2,Nhaplieu!O122,IF(Nhaplieu!$N122='Chi phí sxkd S03'!$R$2,Nhaplieu!N122,"")))</f>
        <v/>
      </c>
      <c r="F117" s="77" t="str">
        <f>IF(LEFT(Nhaplieu!M122,3)='Chi phí sxkd S03'!$R$2,Nhaplieu!$O122,IF(Nhaplieu!M122='Chi phí sxkd S03'!$R$2,Nhaplieu!$O122,""))</f>
        <v/>
      </c>
      <c r="G117" s="77">
        <f t="shared" si="5"/>
        <v>0</v>
      </c>
      <c r="H117" s="77">
        <f t="shared" si="5"/>
        <v>0</v>
      </c>
      <c r="I117" s="77">
        <f t="shared" si="5"/>
        <v>0</v>
      </c>
      <c r="J117" s="77">
        <f t="shared" si="5"/>
        <v>0</v>
      </c>
      <c r="K117" s="77">
        <f t="shared" si="5"/>
        <v>0</v>
      </c>
      <c r="L117" s="77">
        <f t="shared" si="5"/>
        <v>0</v>
      </c>
      <c r="M117" s="77">
        <f t="shared" si="5"/>
        <v>0</v>
      </c>
      <c r="N117" s="77">
        <f t="shared" si="4"/>
        <v>0</v>
      </c>
      <c r="O117" s="462"/>
    </row>
    <row r="118" spans="1:15" s="10" customFormat="1" ht="16.8">
      <c r="A118" s="76" t="str">
        <f>IF(OR(LEFT(Nhaplieu!$M123,3)='Chi phí sxkd S03'!$R$2,LEFT(Nhaplieu!$N123,3)='Chi phí sxkd S03'!$R$2),Nhaplieu!F123,IF(OR(Nhaplieu!$M123='Chi phí sxkd S03'!$R$2,Nhaplieu!$N123='Chi phí sxkd S03'!$R$2),Nhaplieu!F123,""))</f>
        <v/>
      </c>
      <c r="B118" s="77" t="str">
        <f>IF(OR(LEFT(Nhaplieu!$M123,3)='Chi phí sxkd S03'!$R$2,LEFT(Nhaplieu!$N123,3)='Chi phí sxkd S03'!$R$2),Nhaplieu!E123,IF(OR(Nhaplieu!$M123='Chi phí sxkd S03'!$R$2,Nhaplieu!$N123='Chi phí sxkd S03'!$R$2),Nhaplieu!E123,""))</f>
        <v/>
      </c>
      <c r="C118" s="571" t="str">
        <f>IF(OR(LEFT(Nhaplieu!$M123,3)='Chi phí sxkd S03'!$R$2,LEFT(Nhaplieu!$N123,3)='Chi phí sxkd S03'!$R$2),Nhaplieu!L123,IF(OR(Nhaplieu!$M123='Chi phí sxkd S03'!$R$2,Nhaplieu!$N123='Chi phí sxkd S03'!$R$2),Nhaplieu!L123,""))</f>
        <v/>
      </c>
      <c r="D118" s="78" t="str">
        <f>IF(LEFT(Nhaplieu!$M123,3)='Chi phí sxkd S03'!$R$2,Nhaplieu!M123,IF(Nhaplieu!$M123='Chi phí sxkd S03'!$R$2,Nhaplieu!N123,IF(Nhaplieu!$N123='Chi phí sxkd S03'!$R$2,Nhaplieu!M123,"")))</f>
        <v/>
      </c>
      <c r="E118" s="78" t="str">
        <f>IF(LEFT(Nhaplieu!$M123,3)='Chi phí sxkd S03'!$R$2,Nhaplieu!N123,IF(Nhaplieu!$M123='Chi phí sxkd S03'!$R$2,Nhaplieu!O123,IF(Nhaplieu!$N123='Chi phí sxkd S03'!$R$2,Nhaplieu!N123,"")))</f>
        <v/>
      </c>
      <c r="F118" s="77" t="str">
        <f>IF(LEFT(Nhaplieu!M123,3)='Chi phí sxkd S03'!$R$2,Nhaplieu!$O123,IF(Nhaplieu!M123='Chi phí sxkd S03'!$R$2,Nhaplieu!$O123,""))</f>
        <v/>
      </c>
      <c r="G118" s="77">
        <f t="shared" si="5"/>
        <v>0</v>
      </c>
      <c r="H118" s="77">
        <f t="shared" si="5"/>
        <v>0</v>
      </c>
      <c r="I118" s="77">
        <f t="shared" si="5"/>
        <v>0</v>
      </c>
      <c r="J118" s="77">
        <f t="shared" si="5"/>
        <v>0</v>
      </c>
      <c r="K118" s="77">
        <f t="shared" si="5"/>
        <v>0</v>
      </c>
      <c r="L118" s="77">
        <f t="shared" si="5"/>
        <v>0</v>
      </c>
      <c r="M118" s="77">
        <f t="shared" si="5"/>
        <v>0</v>
      </c>
      <c r="N118" s="77">
        <f t="shared" si="4"/>
        <v>0</v>
      </c>
      <c r="O118" s="462"/>
    </row>
    <row r="119" spans="1:15" s="10" customFormat="1" ht="16.8">
      <c r="A119" s="76" t="str">
        <f>IF(OR(LEFT(Nhaplieu!$M124,3)='Chi phí sxkd S03'!$R$2,LEFT(Nhaplieu!$N124,3)='Chi phí sxkd S03'!$R$2),Nhaplieu!F124,IF(OR(Nhaplieu!$M124='Chi phí sxkd S03'!$R$2,Nhaplieu!$N124='Chi phí sxkd S03'!$R$2),Nhaplieu!F124,""))</f>
        <v/>
      </c>
      <c r="B119" s="77" t="str">
        <f>IF(OR(LEFT(Nhaplieu!$M124,3)='Chi phí sxkd S03'!$R$2,LEFT(Nhaplieu!$N124,3)='Chi phí sxkd S03'!$R$2),Nhaplieu!E124,IF(OR(Nhaplieu!$M124='Chi phí sxkd S03'!$R$2,Nhaplieu!$N124='Chi phí sxkd S03'!$R$2),Nhaplieu!E124,""))</f>
        <v/>
      </c>
      <c r="C119" s="571" t="str">
        <f>IF(OR(LEFT(Nhaplieu!$M124,3)='Chi phí sxkd S03'!$R$2,LEFT(Nhaplieu!$N124,3)='Chi phí sxkd S03'!$R$2),Nhaplieu!L124,IF(OR(Nhaplieu!$M124='Chi phí sxkd S03'!$R$2,Nhaplieu!$N124='Chi phí sxkd S03'!$R$2),Nhaplieu!L124,""))</f>
        <v/>
      </c>
      <c r="D119" s="78" t="str">
        <f>IF(LEFT(Nhaplieu!$M124,3)='Chi phí sxkd S03'!$R$2,Nhaplieu!M124,IF(Nhaplieu!$M124='Chi phí sxkd S03'!$R$2,Nhaplieu!N124,IF(Nhaplieu!$N124='Chi phí sxkd S03'!$R$2,Nhaplieu!M124,"")))</f>
        <v/>
      </c>
      <c r="E119" s="78" t="str">
        <f>IF(LEFT(Nhaplieu!$M124,3)='Chi phí sxkd S03'!$R$2,Nhaplieu!N124,IF(Nhaplieu!$M124='Chi phí sxkd S03'!$R$2,Nhaplieu!O124,IF(Nhaplieu!$N124='Chi phí sxkd S03'!$R$2,Nhaplieu!N124,"")))</f>
        <v/>
      </c>
      <c r="F119" s="77" t="str">
        <f>IF(LEFT(Nhaplieu!M124,3)='Chi phí sxkd S03'!$R$2,Nhaplieu!$O124,IF(Nhaplieu!M124='Chi phí sxkd S03'!$R$2,Nhaplieu!$O124,""))</f>
        <v/>
      </c>
      <c r="G119" s="77">
        <f t="shared" si="5"/>
        <v>0</v>
      </c>
      <c r="H119" s="77">
        <f t="shared" si="5"/>
        <v>0</v>
      </c>
      <c r="I119" s="77">
        <f t="shared" si="5"/>
        <v>0</v>
      </c>
      <c r="J119" s="77">
        <f t="shared" si="5"/>
        <v>0</v>
      </c>
      <c r="K119" s="77">
        <f t="shared" si="5"/>
        <v>0</v>
      </c>
      <c r="L119" s="77">
        <f t="shared" si="5"/>
        <v>0</v>
      </c>
      <c r="M119" s="77">
        <f t="shared" si="5"/>
        <v>0</v>
      </c>
      <c r="N119" s="77">
        <f t="shared" si="4"/>
        <v>0</v>
      </c>
      <c r="O119" s="462"/>
    </row>
    <row r="120" spans="1:15" s="10" customFormat="1" ht="16.8">
      <c r="A120" s="76" t="str">
        <f>IF(OR(LEFT(Nhaplieu!$M125,3)='Chi phí sxkd S03'!$R$2,LEFT(Nhaplieu!$N125,3)='Chi phí sxkd S03'!$R$2),Nhaplieu!F125,IF(OR(Nhaplieu!$M125='Chi phí sxkd S03'!$R$2,Nhaplieu!$N125='Chi phí sxkd S03'!$R$2),Nhaplieu!F125,""))</f>
        <v/>
      </c>
      <c r="B120" s="77" t="str">
        <f>IF(OR(LEFT(Nhaplieu!$M125,3)='Chi phí sxkd S03'!$R$2,LEFT(Nhaplieu!$N125,3)='Chi phí sxkd S03'!$R$2),Nhaplieu!E125,IF(OR(Nhaplieu!$M125='Chi phí sxkd S03'!$R$2,Nhaplieu!$N125='Chi phí sxkd S03'!$R$2),Nhaplieu!E125,""))</f>
        <v/>
      </c>
      <c r="C120" s="571" t="str">
        <f>IF(OR(LEFT(Nhaplieu!$M125,3)='Chi phí sxkd S03'!$R$2,LEFT(Nhaplieu!$N125,3)='Chi phí sxkd S03'!$R$2),Nhaplieu!L125,IF(OR(Nhaplieu!$M125='Chi phí sxkd S03'!$R$2,Nhaplieu!$N125='Chi phí sxkd S03'!$R$2),Nhaplieu!L125,""))</f>
        <v/>
      </c>
      <c r="D120" s="78" t="str">
        <f>IF(LEFT(Nhaplieu!$M125,3)='Chi phí sxkd S03'!$R$2,Nhaplieu!M125,IF(Nhaplieu!$M125='Chi phí sxkd S03'!$R$2,Nhaplieu!N125,IF(Nhaplieu!$N125='Chi phí sxkd S03'!$R$2,Nhaplieu!M125,"")))</f>
        <v/>
      </c>
      <c r="E120" s="78" t="str">
        <f>IF(LEFT(Nhaplieu!$M125,3)='Chi phí sxkd S03'!$R$2,Nhaplieu!N125,IF(Nhaplieu!$M125='Chi phí sxkd S03'!$R$2,Nhaplieu!O125,IF(Nhaplieu!$N125='Chi phí sxkd S03'!$R$2,Nhaplieu!N125,"")))</f>
        <v/>
      </c>
      <c r="F120" s="77" t="str">
        <f>IF(LEFT(Nhaplieu!M125,3)='Chi phí sxkd S03'!$R$2,Nhaplieu!$O125,IF(Nhaplieu!M125='Chi phí sxkd S03'!$R$2,Nhaplieu!$O125,""))</f>
        <v/>
      </c>
      <c r="G120" s="77">
        <f t="shared" si="5"/>
        <v>0</v>
      </c>
      <c r="H120" s="77">
        <f t="shared" si="5"/>
        <v>0</v>
      </c>
      <c r="I120" s="77">
        <f t="shared" si="5"/>
        <v>0</v>
      </c>
      <c r="J120" s="77">
        <f t="shared" si="5"/>
        <v>0</v>
      </c>
      <c r="K120" s="77">
        <f t="shared" si="5"/>
        <v>0</v>
      </c>
      <c r="L120" s="77">
        <f t="shared" si="5"/>
        <v>0</v>
      </c>
      <c r="M120" s="77">
        <f t="shared" si="5"/>
        <v>0</v>
      </c>
      <c r="N120" s="77">
        <f t="shared" si="4"/>
        <v>0</v>
      </c>
      <c r="O120" s="462"/>
    </row>
    <row r="121" spans="1:15" s="10" customFormat="1" ht="16.8">
      <c r="A121" s="76" t="str">
        <f>IF(OR(LEFT(Nhaplieu!$M126,3)='Chi phí sxkd S03'!$R$2,LEFT(Nhaplieu!$N126,3)='Chi phí sxkd S03'!$R$2),Nhaplieu!F126,IF(OR(Nhaplieu!$M126='Chi phí sxkd S03'!$R$2,Nhaplieu!$N126='Chi phí sxkd S03'!$R$2),Nhaplieu!F126,""))</f>
        <v/>
      </c>
      <c r="B121" s="77" t="str">
        <f>IF(OR(LEFT(Nhaplieu!$M126,3)='Chi phí sxkd S03'!$R$2,LEFT(Nhaplieu!$N126,3)='Chi phí sxkd S03'!$R$2),Nhaplieu!E126,IF(OR(Nhaplieu!$M126='Chi phí sxkd S03'!$R$2,Nhaplieu!$N126='Chi phí sxkd S03'!$R$2),Nhaplieu!E126,""))</f>
        <v/>
      </c>
      <c r="C121" s="571" t="str">
        <f>IF(OR(LEFT(Nhaplieu!$M126,3)='Chi phí sxkd S03'!$R$2,LEFT(Nhaplieu!$N126,3)='Chi phí sxkd S03'!$R$2),Nhaplieu!L126,IF(OR(Nhaplieu!$M126='Chi phí sxkd S03'!$R$2,Nhaplieu!$N126='Chi phí sxkd S03'!$R$2),Nhaplieu!L126,""))</f>
        <v/>
      </c>
      <c r="D121" s="78" t="str">
        <f>IF(LEFT(Nhaplieu!$M126,3)='Chi phí sxkd S03'!$R$2,Nhaplieu!M126,IF(Nhaplieu!$M126='Chi phí sxkd S03'!$R$2,Nhaplieu!N126,IF(Nhaplieu!$N126='Chi phí sxkd S03'!$R$2,Nhaplieu!M126,"")))</f>
        <v/>
      </c>
      <c r="E121" s="78" t="str">
        <f>IF(LEFT(Nhaplieu!$M126,3)='Chi phí sxkd S03'!$R$2,Nhaplieu!N126,IF(Nhaplieu!$M126='Chi phí sxkd S03'!$R$2,Nhaplieu!O126,IF(Nhaplieu!$N126='Chi phí sxkd S03'!$R$2,Nhaplieu!N126,"")))</f>
        <v/>
      </c>
      <c r="F121" s="77" t="str">
        <f>IF(LEFT(Nhaplieu!M126,3)='Chi phí sxkd S03'!$R$2,Nhaplieu!$O126,IF(Nhaplieu!M126='Chi phí sxkd S03'!$R$2,Nhaplieu!$O126,""))</f>
        <v/>
      </c>
      <c r="G121" s="77">
        <f t="shared" si="5"/>
        <v>0</v>
      </c>
      <c r="H121" s="77">
        <f t="shared" si="5"/>
        <v>0</v>
      </c>
      <c r="I121" s="77">
        <f t="shared" si="5"/>
        <v>0</v>
      </c>
      <c r="J121" s="77">
        <f t="shared" si="5"/>
        <v>0</v>
      </c>
      <c r="K121" s="77">
        <f t="shared" si="5"/>
        <v>0</v>
      </c>
      <c r="L121" s="77">
        <f t="shared" si="5"/>
        <v>0</v>
      </c>
      <c r="M121" s="77">
        <f t="shared" si="5"/>
        <v>0</v>
      </c>
      <c r="N121" s="77">
        <f t="shared" si="4"/>
        <v>0</v>
      </c>
      <c r="O121" s="462"/>
    </row>
    <row r="122" spans="1:15" s="10" customFormat="1" ht="16.8">
      <c r="A122" s="76" t="str">
        <f>IF(OR(LEFT(Nhaplieu!$M127,3)='Chi phí sxkd S03'!$R$2,LEFT(Nhaplieu!$N127,3)='Chi phí sxkd S03'!$R$2),Nhaplieu!F127,IF(OR(Nhaplieu!$M127='Chi phí sxkd S03'!$R$2,Nhaplieu!$N127='Chi phí sxkd S03'!$R$2),Nhaplieu!F127,""))</f>
        <v/>
      </c>
      <c r="B122" s="77" t="str">
        <f>IF(OR(LEFT(Nhaplieu!$M127,3)='Chi phí sxkd S03'!$R$2,LEFT(Nhaplieu!$N127,3)='Chi phí sxkd S03'!$R$2),Nhaplieu!E127,IF(OR(Nhaplieu!$M127='Chi phí sxkd S03'!$R$2,Nhaplieu!$N127='Chi phí sxkd S03'!$R$2),Nhaplieu!E127,""))</f>
        <v/>
      </c>
      <c r="C122" s="571" t="str">
        <f>IF(OR(LEFT(Nhaplieu!$M127,3)='Chi phí sxkd S03'!$R$2,LEFT(Nhaplieu!$N127,3)='Chi phí sxkd S03'!$R$2),Nhaplieu!L127,IF(OR(Nhaplieu!$M127='Chi phí sxkd S03'!$R$2,Nhaplieu!$N127='Chi phí sxkd S03'!$R$2),Nhaplieu!L127,""))</f>
        <v/>
      </c>
      <c r="D122" s="78" t="str">
        <f>IF(LEFT(Nhaplieu!$M127,3)='Chi phí sxkd S03'!$R$2,Nhaplieu!M127,IF(Nhaplieu!$M127='Chi phí sxkd S03'!$R$2,Nhaplieu!N127,IF(Nhaplieu!$N127='Chi phí sxkd S03'!$R$2,Nhaplieu!M127,"")))</f>
        <v/>
      </c>
      <c r="E122" s="78" t="str">
        <f>IF(LEFT(Nhaplieu!$M127,3)='Chi phí sxkd S03'!$R$2,Nhaplieu!N127,IF(Nhaplieu!$M127='Chi phí sxkd S03'!$R$2,Nhaplieu!O127,IF(Nhaplieu!$N127='Chi phí sxkd S03'!$R$2,Nhaplieu!N127,"")))</f>
        <v/>
      </c>
      <c r="F122" s="77" t="str">
        <f>IF(LEFT(Nhaplieu!M127,3)='Chi phí sxkd S03'!$R$2,Nhaplieu!$O127,IF(Nhaplieu!M127='Chi phí sxkd S03'!$R$2,Nhaplieu!$O127,""))</f>
        <v/>
      </c>
      <c r="G122" s="77">
        <f t="shared" si="5"/>
        <v>0</v>
      </c>
      <c r="H122" s="77">
        <f t="shared" si="5"/>
        <v>0</v>
      </c>
      <c r="I122" s="77">
        <f t="shared" si="5"/>
        <v>0</v>
      </c>
      <c r="J122" s="77">
        <f t="shared" si="5"/>
        <v>0</v>
      </c>
      <c r="K122" s="77">
        <f t="shared" si="5"/>
        <v>0</v>
      </c>
      <c r="L122" s="77">
        <f t="shared" si="5"/>
        <v>0</v>
      </c>
      <c r="M122" s="77">
        <f t="shared" si="5"/>
        <v>0</v>
      </c>
      <c r="N122" s="77">
        <f t="shared" si="4"/>
        <v>0</v>
      </c>
      <c r="O122" s="462"/>
    </row>
    <row r="123" spans="1:15" s="10" customFormat="1" ht="16.8">
      <c r="A123" s="76" t="str">
        <f>IF(OR(LEFT(Nhaplieu!$M128,3)='Chi phí sxkd S03'!$R$2,LEFT(Nhaplieu!$N128,3)='Chi phí sxkd S03'!$R$2),Nhaplieu!F128,IF(OR(Nhaplieu!$M128='Chi phí sxkd S03'!$R$2,Nhaplieu!$N128='Chi phí sxkd S03'!$R$2),Nhaplieu!F128,""))</f>
        <v/>
      </c>
      <c r="B123" s="77" t="str">
        <f>IF(OR(LEFT(Nhaplieu!$M128,3)='Chi phí sxkd S03'!$R$2,LEFT(Nhaplieu!$N128,3)='Chi phí sxkd S03'!$R$2),Nhaplieu!E128,IF(OR(Nhaplieu!$M128='Chi phí sxkd S03'!$R$2,Nhaplieu!$N128='Chi phí sxkd S03'!$R$2),Nhaplieu!E128,""))</f>
        <v/>
      </c>
      <c r="C123" s="571" t="str">
        <f>IF(OR(LEFT(Nhaplieu!$M128,3)='Chi phí sxkd S03'!$R$2,LEFT(Nhaplieu!$N128,3)='Chi phí sxkd S03'!$R$2),Nhaplieu!L128,IF(OR(Nhaplieu!$M128='Chi phí sxkd S03'!$R$2,Nhaplieu!$N128='Chi phí sxkd S03'!$R$2),Nhaplieu!L128,""))</f>
        <v/>
      </c>
      <c r="D123" s="78" t="str">
        <f>IF(LEFT(Nhaplieu!$M128,3)='Chi phí sxkd S03'!$R$2,Nhaplieu!M128,IF(Nhaplieu!$M128='Chi phí sxkd S03'!$R$2,Nhaplieu!N128,IF(Nhaplieu!$N128='Chi phí sxkd S03'!$R$2,Nhaplieu!M128,"")))</f>
        <v/>
      </c>
      <c r="E123" s="78" t="str">
        <f>IF(LEFT(Nhaplieu!$M128,3)='Chi phí sxkd S03'!$R$2,Nhaplieu!N128,IF(Nhaplieu!$M128='Chi phí sxkd S03'!$R$2,Nhaplieu!O128,IF(Nhaplieu!$N128='Chi phí sxkd S03'!$R$2,Nhaplieu!N128,"")))</f>
        <v/>
      </c>
      <c r="F123" s="77" t="str">
        <f>IF(LEFT(Nhaplieu!M128,3)='Chi phí sxkd S03'!$R$2,Nhaplieu!$O128,IF(Nhaplieu!M128='Chi phí sxkd S03'!$R$2,Nhaplieu!$O128,""))</f>
        <v/>
      </c>
      <c r="G123" s="77">
        <f t="shared" si="5"/>
        <v>0</v>
      </c>
      <c r="H123" s="77">
        <f t="shared" si="5"/>
        <v>0</v>
      </c>
      <c r="I123" s="77">
        <f t="shared" si="5"/>
        <v>0</v>
      </c>
      <c r="J123" s="77">
        <f t="shared" si="5"/>
        <v>0</v>
      </c>
      <c r="K123" s="77">
        <f t="shared" si="5"/>
        <v>0</v>
      </c>
      <c r="L123" s="77">
        <f t="shared" si="5"/>
        <v>0</v>
      </c>
      <c r="M123" s="77">
        <f t="shared" si="5"/>
        <v>0</v>
      </c>
      <c r="N123" s="77">
        <f t="shared" si="4"/>
        <v>0</v>
      </c>
      <c r="O123" s="462"/>
    </row>
    <row r="124" spans="1:15" s="10" customFormat="1" ht="16.8">
      <c r="A124" s="76" t="str">
        <f>IF(OR(LEFT(Nhaplieu!$M129,3)='Chi phí sxkd S03'!$R$2,LEFT(Nhaplieu!$N129,3)='Chi phí sxkd S03'!$R$2),Nhaplieu!F129,IF(OR(Nhaplieu!$M129='Chi phí sxkd S03'!$R$2,Nhaplieu!$N129='Chi phí sxkd S03'!$R$2),Nhaplieu!F129,""))</f>
        <v/>
      </c>
      <c r="B124" s="77" t="str">
        <f>IF(OR(LEFT(Nhaplieu!$M129,3)='Chi phí sxkd S03'!$R$2,LEFT(Nhaplieu!$N129,3)='Chi phí sxkd S03'!$R$2),Nhaplieu!E129,IF(OR(Nhaplieu!$M129='Chi phí sxkd S03'!$R$2,Nhaplieu!$N129='Chi phí sxkd S03'!$R$2),Nhaplieu!E129,""))</f>
        <v/>
      </c>
      <c r="C124" s="571" t="str">
        <f>IF(OR(LEFT(Nhaplieu!$M129,3)='Chi phí sxkd S03'!$R$2,LEFT(Nhaplieu!$N129,3)='Chi phí sxkd S03'!$R$2),Nhaplieu!L129,IF(OR(Nhaplieu!$M129='Chi phí sxkd S03'!$R$2,Nhaplieu!$N129='Chi phí sxkd S03'!$R$2),Nhaplieu!L129,""))</f>
        <v/>
      </c>
      <c r="D124" s="78" t="str">
        <f>IF(LEFT(Nhaplieu!$M129,3)='Chi phí sxkd S03'!$R$2,Nhaplieu!M129,IF(Nhaplieu!$M129='Chi phí sxkd S03'!$R$2,Nhaplieu!N129,IF(Nhaplieu!$N129='Chi phí sxkd S03'!$R$2,Nhaplieu!M129,"")))</f>
        <v/>
      </c>
      <c r="E124" s="78" t="str">
        <f>IF(LEFT(Nhaplieu!$M129,3)='Chi phí sxkd S03'!$R$2,Nhaplieu!N129,IF(Nhaplieu!$M129='Chi phí sxkd S03'!$R$2,Nhaplieu!O129,IF(Nhaplieu!$N129='Chi phí sxkd S03'!$R$2,Nhaplieu!N129,"")))</f>
        <v/>
      </c>
      <c r="F124" s="77" t="str">
        <f>IF(LEFT(Nhaplieu!M129,3)='Chi phí sxkd S03'!$R$2,Nhaplieu!$O129,IF(Nhaplieu!M129='Chi phí sxkd S03'!$R$2,Nhaplieu!$O129,""))</f>
        <v/>
      </c>
      <c r="G124" s="77">
        <f t="shared" si="5"/>
        <v>0</v>
      </c>
      <c r="H124" s="77">
        <f t="shared" si="5"/>
        <v>0</v>
      </c>
      <c r="I124" s="77">
        <f t="shared" si="5"/>
        <v>0</v>
      </c>
      <c r="J124" s="77">
        <f t="shared" si="5"/>
        <v>0</v>
      </c>
      <c r="K124" s="77">
        <f t="shared" si="5"/>
        <v>0</v>
      </c>
      <c r="L124" s="77">
        <f t="shared" si="5"/>
        <v>0</v>
      </c>
      <c r="M124" s="77">
        <f t="shared" si="5"/>
        <v>0</v>
      </c>
      <c r="N124" s="77">
        <f t="shared" si="4"/>
        <v>0</v>
      </c>
      <c r="O124" s="462"/>
    </row>
    <row r="125" spans="1:15" s="10" customFormat="1" ht="16.8">
      <c r="A125" s="76" t="str">
        <f>IF(OR(LEFT(Nhaplieu!$M130,3)='Chi phí sxkd S03'!$R$2,LEFT(Nhaplieu!$N130,3)='Chi phí sxkd S03'!$R$2),Nhaplieu!F130,IF(OR(Nhaplieu!$M130='Chi phí sxkd S03'!$R$2,Nhaplieu!$N130='Chi phí sxkd S03'!$R$2),Nhaplieu!F130,""))</f>
        <v/>
      </c>
      <c r="B125" s="77" t="str">
        <f>IF(OR(LEFT(Nhaplieu!$M130,3)='Chi phí sxkd S03'!$R$2,LEFT(Nhaplieu!$N130,3)='Chi phí sxkd S03'!$R$2),Nhaplieu!E130,IF(OR(Nhaplieu!$M130='Chi phí sxkd S03'!$R$2,Nhaplieu!$N130='Chi phí sxkd S03'!$R$2),Nhaplieu!E130,""))</f>
        <v/>
      </c>
      <c r="C125" s="571" t="str">
        <f>IF(OR(LEFT(Nhaplieu!$M130,3)='Chi phí sxkd S03'!$R$2,LEFT(Nhaplieu!$N130,3)='Chi phí sxkd S03'!$R$2),Nhaplieu!L130,IF(OR(Nhaplieu!$M130='Chi phí sxkd S03'!$R$2,Nhaplieu!$N130='Chi phí sxkd S03'!$R$2),Nhaplieu!L130,""))</f>
        <v/>
      </c>
      <c r="D125" s="78" t="str">
        <f>IF(LEFT(Nhaplieu!$M130,3)='Chi phí sxkd S03'!$R$2,Nhaplieu!M130,IF(Nhaplieu!$M130='Chi phí sxkd S03'!$R$2,Nhaplieu!N130,IF(Nhaplieu!$N130='Chi phí sxkd S03'!$R$2,Nhaplieu!M130,"")))</f>
        <v/>
      </c>
      <c r="E125" s="78" t="str">
        <f>IF(LEFT(Nhaplieu!$M130,3)='Chi phí sxkd S03'!$R$2,Nhaplieu!N130,IF(Nhaplieu!$M130='Chi phí sxkd S03'!$R$2,Nhaplieu!O130,IF(Nhaplieu!$N130='Chi phí sxkd S03'!$R$2,Nhaplieu!N130,"")))</f>
        <v/>
      </c>
      <c r="F125" s="77" t="str">
        <f>IF(LEFT(Nhaplieu!M130,3)='Chi phí sxkd S03'!$R$2,Nhaplieu!$O130,IF(Nhaplieu!M130='Chi phí sxkd S03'!$R$2,Nhaplieu!$O130,""))</f>
        <v/>
      </c>
      <c r="G125" s="77">
        <f t="shared" si="5"/>
        <v>0</v>
      </c>
      <c r="H125" s="77">
        <f t="shared" si="5"/>
        <v>0</v>
      </c>
      <c r="I125" s="77">
        <f t="shared" si="5"/>
        <v>0</v>
      </c>
      <c r="J125" s="77">
        <f t="shared" si="5"/>
        <v>0</v>
      </c>
      <c r="K125" s="77">
        <f t="shared" si="5"/>
        <v>0</v>
      </c>
      <c r="L125" s="77">
        <f t="shared" si="5"/>
        <v>0</v>
      </c>
      <c r="M125" s="77">
        <f t="shared" si="5"/>
        <v>0</v>
      </c>
      <c r="N125" s="77">
        <f t="shared" si="4"/>
        <v>0</v>
      </c>
      <c r="O125" s="462"/>
    </row>
    <row r="126" spans="1:15" s="10" customFormat="1" ht="16.8">
      <c r="A126" s="76" t="str">
        <f>IF(OR(LEFT(Nhaplieu!$M131,3)='Chi phí sxkd S03'!$R$2,LEFT(Nhaplieu!$N131,3)='Chi phí sxkd S03'!$R$2),Nhaplieu!F131,IF(OR(Nhaplieu!$M131='Chi phí sxkd S03'!$R$2,Nhaplieu!$N131='Chi phí sxkd S03'!$R$2),Nhaplieu!F131,""))</f>
        <v/>
      </c>
      <c r="B126" s="77" t="str">
        <f>IF(OR(LEFT(Nhaplieu!$M131,3)='Chi phí sxkd S03'!$R$2,LEFT(Nhaplieu!$N131,3)='Chi phí sxkd S03'!$R$2),Nhaplieu!E131,IF(OR(Nhaplieu!$M131='Chi phí sxkd S03'!$R$2,Nhaplieu!$N131='Chi phí sxkd S03'!$R$2),Nhaplieu!E131,""))</f>
        <v/>
      </c>
      <c r="C126" s="571" t="str">
        <f>IF(OR(LEFT(Nhaplieu!$M131,3)='Chi phí sxkd S03'!$R$2,LEFT(Nhaplieu!$N131,3)='Chi phí sxkd S03'!$R$2),Nhaplieu!L131,IF(OR(Nhaplieu!$M131='Chi phí sxkd S03'!$R$2,Nhaplieu!$N131='Chi phí sxkd S03'!$R$2),Nhaplieu!L131,""))</f>
        <v/>
      </c>
      <c r="D126" s="78" t="str">
        <f>IF(LEFT(Nhaplieu!$M131,3)='Chi phí sxkd S03'!$R$2,Nhaplieu!M131,IF(Nhaplieu!$M131='Chi phí sxkd S03'!$R$2,Nhaplieu!N131,IF(Nhaplieu!$N131='Chi phí sxkd S03'!$R$2,Nhaplieu!M131,"")))</f>
        <v/>
      </c>
      <c r="E126" s="78" t="str">
        <f>IF(LEFT(Nhaplieu!$M131,3)='Chi phí sxkd S03'!$R$2,Nhaplieu!N131,IF(Nhaplieu!$M131='Chi phí sxkd S03'!$R$2,Nhaplieu!O131,IF(Nhaplieu!$N131='Chi phí sxkd S03'!$R$2,Nhaplieu!N131,"")))</f>
        <v/>
      </c>
      <c r="F126" s="77" t="str">
        <f>IF(LEFT(Nhaplieu!M131,3)='Chi phí sxkd S03'!$R$2,Nhaplieu!$O131,IF(Nhaplieu!M131='Chi phí sxkd S03'!$R$2,Nhaplieu!$O131,""))</f>
        <v/>
      </c>
      <c r="G126" s="77">
        <f t="shared" si="5"/>
        <v>0</v>
      </c>
      <c r="H126" s="77">
        <f t="shared" si="5"/>
        <v>0</v>
      </c>
      <c r="I126" s="77">
        <f t="shared" si="5"/>
        <v>0</v>
      </c>
      <c r="J126" s="77">
        <f t="shared" si="5"/>
        <v>0</v>
      </c>
      <c r="K126" s="77">
        <f t="shared" si="5"/>
        <v>0</v>
      </c>
      <c r="L126" s="77">
        <f t="shared" si="5"/>
        <v>0</v>
      </c>
      <c r="M126" s="77">
        <f t="shared" si="5"/>
        <v>0</v>
      </c>
      <c r="N126" s="77">
        <f t="shared" si="4"/>
        <v>0</v>
      </c>
      <c r="O126" s="462"/>
    </row>
    <row r="127" spans="1:15" s="10" customFormat="1" ht="16.8">
      <c r="A127" s="76" t="str">
        <f>IF(OR(LEFT(Nhaplieu!$M132,3)='Chi phí sxkd S03'!$R$2,LEFT(Nhaplieu!$N132,3)='Chi phí sxkd S03'!$R$2),Nhaplieu!F132,IF(OR(Nhaplieu!$M132='Chi phí sxkd S03'!$R$2,Nhaplieu!$N132='Chi phí sxkd S03'!$R$2),Nhaplieu!F132,""))</f>
        <v/>
      </c>
      <c r="B127" s="77" t="str">
        <f>IF(OR(LEFT(Nhaplieu!$M132,3)='Chi phí sxkd S03'!$R$2,LEFT(Nhaplieu!$N132,3)='Chi phí sxkd S03'!$R$2),Nhaplieu!E132,IF(OR(Nhaplieu!$M132='Chi phí sxkd S03'!$R$2,Nhaplieu!$N132='Chi phí sxkd S03'!$R$2),Nhaplieu!E132,""))</f>
        <v/>
      </c>
      <c r="C127" s="571" t="str">
        <f>IF(OR(LEFT(Nhaplieu!$M132,3)='Chi phí sxkd S03'!$R$2,LEFT(Nhaplieu!$N132,3)='Chi phí sxkd S03'!$R$2),Nhaplieu!L132,IF(OR(Nhaplieu!$M132='Chi phí sxkd S03'!$R$2,Nhaplieu!$N132='Chi phí sxkd S03'!$R$2),Nhaplieu!L132,""))</f>
        <v/>
      </c>
      <c r="D127" s="78" t="str">
        <f>IF(LEFT(Nhaplieu!$M132,3)='Chi phí sxkd S03'!$R$2,Nhaplieu!M132,IF(Nhaplieu!$M132='Chi phí sxkd S03'!$R$2,Nhaplieu!N132,IF(Nhaplieu!$N132='Chi phí sxkd S03'!$R$2,Nhaplieu!M132,"")))</f>
        <v/>
      </c>
      <c r="E127" s="78" t="str">
        <f>IF(LEFT(Nhaplieu!$M132,3)='Chi phí sxkd S03'!$R$2,Nhaplieu!N132,IF(Nhaplieu!$M132='Chi phí sxkd S03'!$R$2,Nhaplieu!O132,IF(Nhaplieu!$N132='Chi phí sxkd S03'!$R$2,Nhaplieu!N132,"")))</f>
        <v/>
      </c>
      <c r="F127" s="77" t="str">
        <f>IF(LEFT(Nhaplieu!M132,3)='Chi phí sxkd S03'!$R$2,Nhaplieu!$O132,IF(Nhaplieu!M132='Chi phí sxkd S03'!$R$2,Nhaplieu!$O132,""))</f>
        <v/>
      </c>
      <c r="G127" s="77">
        <f t="shared" si="5"/>
        <v>0</v>
      </c>
      <c r="H127" s="77">
        <f t="shared" si="5"/>
        <v>0</v>
      </c>
      <c r="I127" s="77">
        <f t="shared" si="5"/>
        <v>0</v>
      </c>
      <c r="J127" s="77">
        <f t="shared" si="5"/>
        <v>0</v>
      </c>
      <c r="K127" s="77">
        <f t="shared" si="5"/>
        <v>0</v>
      </c>
      <c r="L127" s="77">
        <f t="shared" si="5"/>
        <v>0</v>
      </c>
      <c r="M127" s="77">
        <f t="shared" si="5"/>
        <v>0</v>
      </c>
      <c r="N127" s="77">
        <f t="shared" si="4"/>
        <v>0</v>
      </c>
      <c r="O127" s="462"/>
    </row>
    <row r="128" spans="1:15" s="10" customFormat="1" ht="16.8">
      <c r="A128" s="76" t="str">
        <f>IF(OR(LEFT(Nhaplieu!$M133,3)='Chi phí sxkd S03'!$R$2,LEFT(Nhaplieu!$N133,3)='Chi phí sxkd S03'!$R$2),Nhaplieu!F133,IF(OR(Nhaplieu!$M133='Chi phí sxkd S03'!$R$2,Nhaplieu!$N133='Chi phí sxkd S03'!$R$2),Nhaplieu!F133,""))</f>
        <v/>
      </c>
      <c r="B128" s="77" t="str">
        <f>IF(OR(LEFT(Nhaplieu!$M133,3)='Chi phí sxkd S03'!$R$2,LEFT(Nhaplieu!$N133,3)='Chi phí sxkd S03'!$R$2),Nhaplieu!E133,IF(OR(Nhaplieu!$M133='Chi phí sxkd S03'!$R$2,Nhaplieu!$N133='Chi phí sxkd S03'!$R$2),Nhaplieu!E133,""))</f>
        <v/>
      </c>
      <c r="C128" s="571" t="str">
        <f>IF(OR(LEFT(Nhaplieu!$M133,3)='Chi phí sxkd S03'!$R$2,LEFT(Nhaplieu!$N133,3)='Chi phí sxkd S03'!$R$2),Nhaplieu!L133,IF(OR(Nhaplieu!$M133='Chi phí sxkd S03'!$R$2,Nhaplieu!$N133='Chi phí sxkd S03'!$R$2),Nhaplieu!L133,""))</f>
        <v/>
      </c>
      <c r="D128" s="78" t="str">
        <f>IF(LEFT(Nhaplieu!$M133,3)='Chi phí sxkd S03'!$R$2,Nhaplieu!M133,IF(Nhaplieu!$M133='Chi phí sxkd S03'!$R$2,Nhaplieu!N133,IF(Nhaplieu!$N133='Chi phí sxkd S03'!$R$2,Nhaplieu!M133,"")))</f>
        <v/>
      </c>
      <c r="E128" s="78" t="str">
        <f>IF(LEFT(Nhaplieu!$M133,3)='Chi phí sxkd S03'!$R$2,Nhaplieu!N133,IF(Nhaplieu!$M133='Chi phí sxkd S03'!$R$2,Nhaplieu!O133,IF(Nhaplieu!$N133='Chi phí sxkd S03'!$R$2,Nhaplieu!N133,"")))</f>
        <v/>
      </c>
      <c r="F128" s="77" t="str">
        <f>IF(LEFT(Nhaplieu!M133,3)='Chi phí sxkd S03'!$R$2,Nhaplieu!$O133,IF(Nhaplieu!M133='Chi phí sxkd S03'!$R$2,Nhaplieu!$O133,""))</f>
        <v/>
      </c>
      <c r="G128" s="77">
        <f t="shared" si="5"/>
        <v>0</v>
      </c>
      <c r="H128" s="77">
        <f t="shared" si="5"/>
        <v>0</v>
      </c>
      <c r="I128" s="77">
        <f t="shared" si="5"/>
        <v>0</v>
      </c>
      <c r="J128" s="77">
        <f t="shared" si="5"/>
        <v>0</v>
      </c>
      <c r="K128" s="77">
        <f t="shared" si="5"/>
        <v>0</v>
      </c>
      <c r="L128" s="77">
        <f t="shared" si="5"/>
        <v>0</v>
      </c>
      <c r="M128" s="77">
        <f t="shared" si="5"/>
        <v>0</v>
      </c>
      <c r="N128" s="77">
        <f t="shared" si="4"/>
        <v>0</v>
      </c>
      <c r="O128" s="462"/>
    </row>
    <row r="129" spans="1:15" s="10" customFormat="1" ht="16.8">
      <c r="A129" s="76" t="str">
        <f>IF(OR(LEFT(Nhaplieu!$M134,3)='Chi phí sxkd S03'!$R$2,LEFT(Nhaplieu!$N134,3)='Chi phí sxkd S03'!$R$2),Nhaplieu!F134,IF(OR(Nhaplieu!$M134='Chi phí sxkd S03'!$R$2,Nhaplieu!$N134='Chi phí sxkd S03'!$R$2),Nhaplieu!F134,""))</f>
        <v/>
      </c>
      <c r="B129" s="77" t="str">
        <f>IF(OR(LEFT(Nhaplieu!$M134,3)='Chi phí sxkd S03'!$R$2,LEFT(Nhaplieu!$N134,3)='Chi phí sxkd S03'!$R$2),Nhaplieu!E134,IF(OR(Nhaplieu!$M134='Chi phí sxkd S03'!$R$2,Nhaplieu!$N134='Chi phí sxkd S03'!$R$2),Nhaplieu!E134,""))</f>
        <v/>
      </c>
      <c r="C129" s="571" t="str">
        <f>IF(OR(LEFT(Nhaplieu!$M134,3)='Chi phí sxkd S03'!$R$2,LEFT(Nhaplieu!$N134,3)='Chi phí sxkd S03'!$R$2),Nhaplieu!L134,IF(OR(Nhaplieu!$M134='Chi phí sxkd S03'!$R$2,Nhaplieu!$N134='Chi phí sxkd S03'!$R$2),Nhaplieu!L134,""))</f>
        <v/>
      </c>
      <c r="D129" s="78" t="str">
        <f>IF(LEFT(Nhaplieu!$M134,3)='Chi phí sxkd S03'!$R$2,Nhaplieu!M134,IF(Nhaplieu!$M134='Chi phí sxkd S03'!$R$2,Nhaplieu!N134,IF(Nhaplieu!$N134='Chi phí sxkd S03'!$R$2,Nhaplieu!M134,"")))</f>
        <v/>
      </c>
      <c r="E129" s="78" t="str">
        <f>IF(LEFT(Nhaplieu!$M134,3)='Chi phí sxkd S03'!$R$2,Nhaplieu!N134,IF(Nhaplieu!$M134='Chi phí sxkd S03'!$R$2,Nhaplieu!O134,IF(Nhaplieu!$N134='Chi phí sxkd S03'!$R$2,Nhaplieu!N134,"")))</f>
        <v/>
      </c>
      <c r="F129" s="77" t="str">
        <f>IF(LEFT(Nhaplieu!M134,3)='Chi phí sxkd S03'!$R$2,Nhaplieu!$O134,IF(Nhaplieu!M134='Chi phí sxkd S03'!$R$2,Nhaplieu!$O134,""))</f>
        <v/>
      </c>
      <c r="G129" s="77">
        <f t="shared" si="5"/>
        <v>0</v>
      </c>
      <c r="H129" s="77">
        <f t="shared" si="5"/>
        <v>0</v>
      </c>
      <c r="I129" s="77">
        <f t="shared" si="5"/>
        <v>0</v>
      </c>
      <c r="J129" s="77">
        <f t="shared" si="5"/>
        <v>0</v>
      </c>
      <c r="K129" s="77">
        <f t="shared" si="5"/>
        <v>0</v>
      </c>
      <c r="L129" s="77">
        <f t="shared" si="5"/>
        <v>0</v>
      </c>
      <c r="M129" s="77">
        <f t="shared" si="5"/>
        <v>0</v>
      </c>
      <c r="N129" s="77">
        <f t="shared" si="4"/>
        <v>0</v>
      </c>
      <c r="O129" s="462"/>
    </row>
    <row r="130" spans="1:15" s="10" customFormat="1" ht="16.8">
      <c r="A130" s="76" t="str">
        <f>IF(OR(LEFT(Nhaplieu!$M135,3)='Chi phí sxkd S03'!$R$2,LEFT(Nhaplieu!$N135,3)='Chi phí sxkd S03'!$R$2),Nhaplieu!F135,IF(OR(Nhaplieu!$M135='Chi phí sxkd S03'!$R$2,Nhaplieu!$N135='Chi phí sxkd S03'!$R$2),Nhaplieu!F135,""))</f>
        <v/>
      </c>
      <c r="B130" s="77" t="str">
        <f>IF(OR(LEFT(Nhaplieu!$M135,3)='Chi phí sxkd S03'!$R$2,LEFT(Nhaplieu!$N135,3)='Chi phí sxkd S03'!$R$2),Nhaplieu!E135,IF(OR(Nhaplieu!$M135='Chi phí sxkd S03'!$R$2,Nhaplieu!$N135='Chi phí sxkd S03'!$R$2),Nhaplieu!E135,""))</f>
        <v/>
      </c>
      <c r="C130" s="571" t="str">
        <f>IF(OR(LEFT(Nhaplieu!$M135,3)='Chi phí sxkd S03'!$R$2,LEFT(Nhaplieu!$N135,3)='Chi phí sxkd S03'!$R$2),Nhaplieu!L135,IF(OR(Nhaplieu!$M135='Chi phí sxkd S03'!$R$2,Nhaplieu!$N135='Chi phí sxkd S03'!$R$2),Nhaplieu!L135,""))</f>
        <v/>
      </c>
      <c r="D130" s="78" t="str">
        <f>IF(LEFT(Nhaplieu!$M135,3)='Chi phí sxkd S03'!$R$2,Nhaplieu!M135,IF(Nhaplieu!$M135='Chi phí sxkd S03'!$R$2,Nhaplieu!N135,IF(Nhaplieu!$N135='Chi phí sxkd S03'!$R$2,Nhaplieu!M135,"")))</f>
        <v/>
      </c>
      <c r="E130" s="78" t="str">
        <f>IF(LEFT(Nhaplieu!$M135,3)='Chi phí sxkd S03'!$R$2,Nhaplieu!N135,IF(Nhaplieu!$M135='Chi phí sxkd S03'!$R$2,Nhaplieu!O135,IF(Nhaplieu!$N135='Chi phí sxkd S03'!$R$2,Nhaplieu!N135,"")))</f>
        <v/>
      </c>
      <c r="F130" s="77" t="str">
        <f>IF(LEFT(Nhaplieu!M135,3)='Chi phí sxkd S03'!$R$2,Nhaplieu!$O135,IF(Nhaplieu!M135='Chi phí sxkd S03'!$R$2,Nhaplieu!$O135,""))</f>
        <v/>
      </c>
      <c r="G130" s="77">
        <f t="shared" si="5"/>
        <v>0</v>
      </c>
      <c r="H130" s="77">
        <f t="shared" si="5"/>
        <v>0</v>
      </c>
      <c r="I130" s="77">
        <f t="shared" si="5"/>
        <v>0</v>
      </c>
      <c r="J130" s="77">
        <f t="shared" si="5"/>
        <v>0</v>
      </c>
      <c r="K130" s="77">
        <f t="shared" si="5"/>
        <v>0</v>
      </c>
      <c r="L130" s="77">
        <f t="shared" si="5"/>
        <v>0</v>
      </c>
      <c r="M130" s="77">
        <f t="shared" si="5"/>
        <v>0</v>
      </c>
      <c r="N130" s="77">
        <f t="shared" si="4"/>
        <v>0</v>
      </c>
      <c r="O130" s="462"/>
    </row>
    <row r="131" spans="1:15" s="10" customFormat="1" ht="16.8">
      <c r="A131" s="76" t="str">
        <f>IF(OR(LEFT(Nhaplieu!$M136,3)='Chi phí sxkd S03'!$R$2,LEFT(Nhaplieu!$N136,3)='Chi phí sxkd S03'!$R$2),Nhaplieu!F136,IF(OR(Nhaplieu!$M136='Chi phí sxkd S03'!$R$2,Nhaplieu!$N136='Chi phí sxkd S03'!$R$2),Nhaplieu!F136,""))</f>
        <v/>
      </c>
      <c r="B131" s="77" t="str">
        <f>IF(OR(LEFT(Nhaplieu!$M136,3)='Chi phí sxkd S03'!$R$2,LEFT(Nhaplieu!$N136,3)='Chi phí sxkd S03'!$R$2),Nhaplieu!E136,IF(OR(Nhaplieu!$M136='Chi phí sxkd S03'!$R$2,Nhaplieu!$N136='Chi phí sxkd S03'!$R$2),Nhaplieu!E136,""))</f>
        <v/>
      </c>
      <c r="C131" s="571" t="str">
        <f>IF(OR(LEFT(Nhaplieu!$M136,3)='Chi phí sxkd S03'!$R$2,LEFT(Nhaplieu!$N136,3)='Chi phí sxkd S03'!$R$2),Nhaplieu!L136,IF(OR(Nhaplieu!$M136='Chi phí sxkd S03'!$R$2,Nhaplieu!$N136='Chi phí sxkd S03'!$R$2),Nhaplieu!L136,""))</f>
        <v/>
      </c>
      <c r="D131" s="78" t="str">
        <f>IF(LEFT(Nhaplieu!$M136,3)='Chi phí sxkd S03'!$R$2,Nhaplieu!M136,IF(Nhaplieu!$M136='Chi phí sxkd S03'!$R$2,Nhaplieu!N136,IF(Nhaplieu!$N136='Chi phí sxkd S03'!$R$2,Nhaplieu!M136,"")))</f>
        <v/>
      </c>
      <c r="E131" s="78" t="str">
        <f>IF(LEFT(Nhaplieu!$M136,3)='Chi phí sxkd S03'!$R$2,Nhaplieu!N136,IF(Nhaplieu!$M136='Chi phí sxkd S03'!$R$2,Nhaplieu!O136,IF(Nhaplieu!$N136='Chi phí sxkd S03'!$R$2,Nhaplieu!N136,"")))</f>
        <v/>
      </c>
      <c r="F131" s="77" t="str">
        <f>IF(LEFT(Nhaplieu!M136,3)='Chi phí sxkd S03'!$R$2,Nhaplieu!$O136,IF(Nhaplieu!M136='Chi phí sxkd S03'!$R$2,Nhaplieu!$O136,""))</f>
        <v/>
      </c>
      <c r="G131" s="77">
        <f t="shared" si="5"/>
        <v>0</v>
      </c>
      <c r="H131" s="77">
        <f t="shared" si="5"/>
        <v>0</v>
      </c>
      <c r="I131" s="77">
        <f t="shared" si="5"/>
        <v>0</v>
      </c>
      <c r="J131" s="77">
        <f t="shared" si="5"/>
        <v>0</v>
      </c>
      <c r="K131" s="77">
        <f t="shared" si="5"/>
        <v>0</v>
      </c>
      <c r="L131" s="77">
        <f t="shared" si="5"/>
        <v>0</v>
      </c>
      <c r="M131" s="77">
        <f t="shared" si="5"/>
        <v>0</v>
      </c>
      <c r="N131" s="77">
        <f t="shared" si="4"/>
        <v>0</v>
      </c>
      <c r="O131" s="462"/>
    </row>
    <row r="132" spans="1:15" s="10" customFormat="1" ht="16.8">
      <c r="A132" s="76" t="str">
        <f>IF(OR(LEFT(Nhaplieu!$M137,3)='Chi phí sxkd S03'!$R$2,LEFT(Nhaplieu!$N137,3)='Chi phí sxkd S03'!$R$2),Nhaplieu!F137,IF(OR(Nhaplieu!$M137='Chi phí sxkd S03'!$R$2,Nhaplieu!$N137='Chi phí sxkd S03'!$R$2),Nhaplieu!F137,""))</f>
        <v/>
      </c>
      <c r="B132" s="77" t="str">
        <f>IF(OR(LEFT(Nhaplieu!$M137,3)='Chi phí sxkd S03'!$R$2,LEFT(Nhaplieu!$N137,3)='Chi phí sxkd S03'!$R$2),Nhaplieu!E137,IF(OR(Nhaplieu!$M137='Chi phí sxkd S03'!$R$2,Nhaplieu!$N137='Chi phí sxkd S03'!$R$2),Nhaplieu!E137,""))</f>
        <v/>
      </c>
      <c r="C132" s="571" t="str">
        <f>IF(OR(LEFT(Nhaplieu!$M137,3)='Chi phí sxkd S03'!$R$2,LEFT(Nhaplieu!$N137,3)='Chi phí sxkd S03'!$R$2),Nhaplieu!L137,IF(OR(Nhaplieu!$M137='Chi phí sxkd S03'!$R$2,Nhaplieu!$N137='Chi phí sxkd S03'!$R$2),Nhaplieu!L137,""))</f>
        <v/>
      </c>
      <c r="D132" s="78" t="str">
        <f>IF(LEFT(Nhaplieu!$M137,3)='Chi phí sxkd S03'!$R$2,Nhaplieu!M137,IF(Nhaplieu!$M137='Chi phí sxkd S03'!$R$2,Nhaplieu!N137,IF(Nhaplieu!$N137='Chi phí sxkd S03'!$R$2,Nhaplieu!M137,"")))</f>
        <v/>
      </c>
      <c r="E132" s="78" t="str">
        <f>IF(LEFT(Nhaplieu!$M137,3)='Chi phí sxkd S03'!$R$2,Nhaplieu!N137,IF(Nhaplieu!$M137='Chi phí sxkd S03'!$R$2,Nhaplieu!O137,IF(Nhaplieu!$N137='Chi phí sxkd S03'!$R$2,Nhaplieu!N137,"")))</f>
        <v/>
      </c>
      <c r="F132" s="77" t="str">
        <f>IF(LEFT(Nhaplieu!M137,3)='Chi phí sxkd S03'!$R$2,Nhaplieu!$O137,IF(Nhaplieu!M137='Chi phí sxkd S03'!$R$2,Nhaplieu!$O137,""))</f>
        <v/>
      </c>
      <c r="G132" s="77">
        <f t="shared" si="5"/>
        <v>0</v>
      </c>
      <c r="H132" s="77">
        <f t="shared" si="5"/>
        <v>0</v>
      </c>
      <c r="I132" s="77">
        <f t="shared" si="5"/>
        <v>0</v>
      </c>
      <c r="J132" s="77">
        <f t="shared" si="5"/>
        <v>0</v>
      </c>
      <c r="K132" s="77">
        <f t="shared" si="5"/>
        <v>0</v>
      </c>
      <c r="L132" s="77">
        <f t="shared" si="5"/>
        <v>0</v>
      </c>
      <c r="M132" s="77">
        <f t="shared" si="5"/>
        <v>0</v>
      </c>
      <c r="N132" s="77">
        <f t="shared" si="4"/>
        <v>0</v>
      </c>
      <c r="O132" s="462"/>
    </row>
    <row r="133" spans="1:15" s="10" customFormat="1" ht="16.8">
      <c r="A133" s="76" t="str">
        <f>IF(OR(LEFT(Nhaplieu!$M138,3)='Chi phí sxkd S03'!$R$2,LEFT(Nhaplieu!$N138,3)='Chi phí sxkd S03'!$R$2),Nhaplieu!F138,IF(OR(Nhaplieu!$M138='Chi phí sxkd S03'!$R$2,Nhaplieu!$N138='Chi phí sxkd S03'!$R$2),Nhaplieu!F138,""))</f>
        <v/>
      </c>
      <c r="B133" s="77" t="str">
        <f>IF(OR(LEFT(Nhaplieu!$M138,3)='Chi phí sxkd S03'!$R$2,LEFT(Nhaplieu!$N138,3)='Chi phí sxkd S03'!$R$2),Nhaplieu!E138,IF(OR(Nhaplieu!$M138='Chi phí sxkd S03'!$R$2,Nhaplieu!$N138='Chi phí sxkd S03'!$R$2),Nhaplieu!E138,""))</f>
        <v/>
      </c>
      <c r="C133" s="571" t="str">
        <f>IF(OR(LEFT(Nhaplieu!$M138,3)='Chi phí sxkd S03'!$R$2,LEFT(Nhaplieu!$N138,3)='Chi phí sxkd S03'!$R$2),Nhaplieu!L138,IF(OR(Nhaplieu!$M138='Chi phí sxkd S03'!$R$2,Nhaplieu!$N138='Chi phí sxkd S03'!$R$2),Nhaplieu!L138,""))</f>
        <v/>
      </c>
      <c r="D133" s="78" t="str">
        <f>IF(LEFT(Nhaplieu!$M138,3)='Chi phí sxkd S03'!$R$2,Nhaplieu!M138,IF(Nhaplieu!$M138='Chi phí sxkd S03'!$R$2,Nhaplieu!N138,IF(Nhaplieu!$N138='Chi phí sxkd S03'!$R$2,Nhaplieu!M138,"")))</f>
        <v/>
      </c>
      <c r="E133" s="78" t="str">
        <f>IF(LEFT(Nhaplieu!$M138,3)='Chi phí sxkd S03'!$R$2,Nhaplieu!N138,IF(Nhaplieu!$M138='Chi phí sxkd S03'!$R$2,Nhaplieu!O138,IF(Nhaplieu!$N138='Chi phí sxkd S03'!$R$2,Nhaplieu!N138,"")))</f>
        <v/>
      </c>
      <c r="F133" s="77" t="str">
        <f>IF(LEFT(Nhaplieu!M138,3)='Chi phí sxkd S03'!$R$2,Nhaplieu!$O138,IF(Nhaplieu!M138='Chi phí sxkd S03'!$R$2,Nhaplieu!$O138,""))</f>
        <v/>
      </c>
      <c r="G133" s="77">
        <f t="shared" si="5"/>
        <v>0</v>
      </c>
      <c r="H133" s="77">
        <f t="shared" si="5"/>
        <v>0</v>
      </c>
      <c r="I133" s="77">
        <f t="shared" si="5"/>
        <v>0</v>
      </c>
      <c r="J133" s="77">
        <f t="shared" si="5"/>
        <v>0</v>
      </c>
      <c r="K133" s="77">
        <f t="shared" si="5"/>
        <v>0</v>
      </c>
      <c r="L133" s="77">
        <f t="shared" si="5"/>
        <v>0</v>
      </c>
      <c r="M133" s="77">
        <f t="shared" si="5"/>
        <v>0</v>
      </c>
      <c r="N133" s="77">
        <f t="shared" si="4"/>
        <v>0</v>
      </c>
      <c r="O133" s="462"/>
    </row>
    <row r="134" spans="1:15" s="10" customFormat="1" ht="16.8">
      <c r="A134" s="76" t="str">
        <f>IF(OR(LEFT(Nhaplieu!$M139,3)='Chi phí sxkd S03'!$R$2,LEFT(Nhaplieu!$N139,3)='Chi phí sxkd S03'!$R$2),Nhaplieu!F139,IF(OR(Nhaplieu!$M139='Chi phí sxkd S03'!$R$2,Nhaplieu!$N139='Chi phí sxkd S03'!$R$2),Nhaplieu!F139,""))</f>
        <v/>
      </c>
      <c r="B134" s="77" t="str">
        <f>IF(OR(LEFT(Nhaplieu!$M139,3)='Chi phí sxkd S03'!$R$2,LEFT(Nhaplieu!$N139,3)='Chi phí sxkd S03'!$R$2),Nhaplieu!E139,IF(OR(Nhaplieu!$M139='Chi phí sxkd S03'!$R$2,Nhaplieu!$N139='Chi phí sxkd S03'!$R$2),Nhaplieu!E139,""))</f>
        <v/>
      </c>
      <c r="C134" s="571" t="str">
        <f>IF(OR(LEFT(Nhaplieu!$M139,3)='Chi phí sxkd S03'!$R$2,LEFT(Nhaplieu!$N139,3)='Chi phí sxkd S03'!$R$2),Nhaplieu!L139,IF(OR(Nhaplieu!$M139='Chi phí sxkd S03'!$R$2,Nhaplieu!$N139='Chi phí sxkd S03'!$R$2),Nhaplieu!L139,""))</f>
        <v/>
      </c>
      <c r="D134" s="78" t="str">
        <f>IF(LEFT(Nhaplieu!$M139,3)='Chi phí sxkd S03'!$R$2,Nhaplieu!M139,IF(Nhaplieu!$M139='Chi phí sxkd S03'!$R$2,Nhaplieu!N139,IF(Nhaplieu!$N139='Chi phí sxkd S03'!$R$2,Nhaplieu!M139,"")))</f>
        <v/>
      </c>
      <c r="E134" s="78" t="str">
        <f>IF(LEFT(Nhaplieu!$M139,3)='Chi phí sxkd S03'!$R$2,Nhaplieu!N139,IF(Nhaplieu!$M139='Chi phí sxkd S03'!$R$2,Nhaplieu!O139,IF(Nhaplieu!$N139='Chi phí sxkd S03'!$R$2,Nhaplieu!N139,"")))</f>
        <v/>
      </c>
      <c r="F134" s="77" t="str">
        <f>IF(LEFT(Nhaplieu!M139,3)='Chi phí sxkd S03'!$R$2,Nhaplieu!$O139,IF(Nhaplieu!M139='Chi phí sxkd S03'!$R$2,Nhaplieu!$O139,""))</f>
        <v/>
      </c>
      <c r="G134" s="77">
        <f t="shared" si="5"/>
        <v>0</v>
      </c>
      <c r="H134" s="77">
        <f t="shared" si="5"/>
        <v>0</v>
      </c>
      <c r="I134" s="77">
        <f t="shared" si="5"/>
        <v>0</v>
      </c>
      <c r="J134" s="77">
        <f t="shared" si="5"/>
        <v>0</v>
      </c>
      <c r="K134" s="77">
        <f t="shared" si="5"/>
        <v>0</v>
      </c>
      <c r="L134" s="77">
        <f t="shared" si="5"/>
        <v>0</v>
      </c>
      <c r="M134" s="77">
        <f t="shared" si="5"/>
        <v>0</v>
      </c>
      <c r="N134" s="77">
        <f t="shared" si="4"/>
        <v>0</v>
      </c>
      <c r="O134" s="462"/>
    </row>
    <row r="135" spans="1:15" s="10" customFormat="1" ht="16.8">
      <c r="A135" s="76" t="str">
        <f>IF(OR(LEFT(Nhaplieu!$M140,3)='Chi phí sxkd S03'!$R$2,LEFT(Nhaplieu!$N140,3)='Chi phí sxkd S03'!$R$2),Nhaplieu!F140,IF(OR(Nhaplieu!$M140='Chi phí sxkd S03'!$R$2,Nhaplieu!$N140='Chi phí sxkd S03'!$R$2),Nhaplieu!F140,""))</f>
        <v/>
      </c>
      <c r="B135" s="77" t="str">
        <f>IF(OR(LEFT(Nhaplieu!$M140,3)='Chi phí sxkd S03'!$R$2,LEFT(Nhaplieu!$N140,3)='Chi phí sxkd S03'!$R$2),Nhaplieu!E140,IF(OR(Nhaplieu!$M140='Chi phí sxkd S03'!$R$2,Nhaplieu!$N140='Chi phí sxkd S03'!$R$2),Nhaplieu!E140,""))</f>
        <v/>
      </c>
      <c r="C135" s="571" t="str">
        <f>IF(OR(LEFT(Nhaplieu!$M140,3)='Chi phí sxkd S03'!$R$2,LEFT(Nhaplieu!$N140,3)='Chi phí sxkd S03'!$R$2),Nhaplieu!L140,IF(OR(Nhaplieu!$M140='Chi phí sxkd S03'!$R$2,Nhaplieu!$N140='Chi phí sxkd S03'!$R$2),Nhaplieu!L140,""))</f>
        <v/>
      </c>
      <c r="D135" s="78" t="str">
        <f>IF(LEFT(Nhaplieu!$M140,3)='Chi phí sxkd S03'!$R$2,Nhaplieu!M140,IF(Nhaplieu!$M140='Chi phí sxkd S03'!$R$2,Nhaplieu!N140,IF(Nhaplieu!$N140='Chi phí sxkd S03'!$R$2,Nhaplieu!M140,"")))</f>
        <v/>
      </c>
      <c r="E135" s="78" t="str">
        <f>IF(LEFT(Nhaplieu!$M140,3)='Chi phí sxkd S03'!$R$2,Nhaplieu!N140,IF(Nhaplieu!$M140='Chi phí sxkd S03'!$R$2,Nhaplieu!O140,IF(Nhaplieu!$N140='Chi phí sxkd S03'!$R$2,Nhaplieu!N140,"")))</f>
        <v/>
      </c>
      <c r="F135" s="77" t="str">
        <f>IF(LEFT(Nhaplieu!M140,3)='Chi phí sxkd S03'!$R$2,Nhaplieu!$O140,IF(Nhaplieu!M140='Chi phí sxkd S03'!$R$2,Nhaplieu!$O140,""))</f>
        <v/>
      </c>
      <c r="G135" s="77">
        <f t="shared" si="5"/>
        <v>0</v>
      </c>
      <c r="H135" s="77">
        <f t="shared" si="5"/>
        <v>0</v>
      </c>
      <c r="I135" s="77">
        <f t="shared" si="5"/>
        <v>0</v>
      </c>
      <c r="J135" s="77">
        <f t="shared" si="5"/>
        <v>0</v>
      </c>
      <c r="K135" s="77">
        <f t="shared" si="5"/>
        <v>0</v>
      </c>
      <c r="L135" s="77">
        <f t="shared" si="5"/>
        <v>0</v>
      </c>
      <c r="M135" s="77">
        <f t="shared" si="5"/>
        <v>0</v>
      </c>
      <c r="N135" s="77">
        <f t="shared" si="4"/>
        <v>0</v>
      </c>
      <c r="O135" s="462"/>
    </row>
    <row r="136" spans="1:15" s="10" customFormat="1" ht="16.8">
      <c r="A136" s="76" t="str">
        <f>IF(OR(LEFT(Nhaplieu!$M141,3)='Chi phí sxkd S03'!$R$2,LEFT(Nhaplieu!$N141,3)='Chi phí sxkd S03'!$R$2),Nhaplieu!F141,IF(OR(Nhaplieu!$M141='Chi phí sxkd S03'!$R$2,Nhaplieu!$N141='Chi phí sxkd S03'!$R$2),Nhaplieu!F141,""))</f>
        <v/>
      </c>
      <c r="B136" s="77" t="str">
        <f>IF(OR(LEFT(Nhaplieu!$M141,3)='Chi phí sxkd S03'!$R$2,LEFT(Nhaplieu!$N141,3)='Chi phí sxkd S03'!$R$2),Nhaplieu!E141,IF(OR(Nhaplieu!$M141='Chi phí sxkd S03'!$R$2,Nhaplieu!$N141='Chi phí sxkd S03'!$R$2),Nhaplieu!E141,""))</f>
        <v/>
      </c>
      <c r="C136" s="571" t="str">
        <f>IF(OR(LEFT(Nhaplieu!$M141,3)='Chi phí sxkd S03'!$R$2,LEFT(Nhaplieu!$N141,3)='Chi phí sxkd S03'!$R$2),Nhaplieu!L141,IF(OR(Nhaplieu!$M141='Chi phí sxkd S03'!$R$2,Nhaplieu!$N141='Chi phí sxkd S03'!$R$2),Nhaplieu!L141,""))</f>
        <v/>
      </c>
      <c r="D136" s="78" t="str">
        <f>IF(LEFT(Nhaplieu!$M141,3)='Chi phí sxkd S03'!$R$2,Nhaplieu!M141,IF(Nhaplieu!$M141='Chi phí sxkd S03'!$R$2,Nhaplieu!N141,IF(Nhaplieu!$N141='Chi phí sxkd S03'!$R$2,Nhaplieu!M141,"")))</f>
        <v/>
      </c>
      <c r="E136" s="78" t="str">
        <f>IF(LEFT(Nhaplieu!$M141,3)='Chi phí sxkd S03'!$R$2,Nhaplieu!N141,IF(Nhaplieu!$M141='Chi phí sxkd S03'!$R$2,Nhaplieu!O141,IF(Nhaplieu!$N141='Chi phí sxkd S03'!$R$2,Nhaplieu!N141,"")))</f>
        <v/>
      </c>
      <c r="F136" s="77" t="str">
        <f>IF(LEFT(Nhaplieu!M141,3)='Chi phí sxkd S03'!$R$2,Nhaplieu!$O141,IF(Nhaplieu!M141='Chi phí sxkd S03'!$R$2,Nhaplieu!$O141,""))</f>
        <v/>
      </c>
      <c r="G136" s="77">
        <f t="shared" si="5"/>
        <v>0</v>
      </c>
      <c r="H136" s="77">
        <f t="shared" si="5"/>
        <v>0</v>
      </c>
      <c r="I136" s="77">
        <f t="shared" si="5"/>
        <v>0</v>
      </c>
      <c r="J136" s="77">
        <f t="shared" si="5"/>
        <v>0</v>
      </c>
      <c r="K136" s="77">
        <f t="shared" si="5"/>
        <v>0</v>
      </c>
      <c r="L136" s="77">
        <f t="shared" si="5"/>
        <v>0</v>
      </c>
      <c r="M136" s="77">
        <f t="shared" si="5"/>
        <v>0</v>
      </c>
      <c r="N136" s="77">
        <f t="shared" si="4"/>
        <v>0</v>
      </c>
      <c r="O136" s="462"/>
    </row>
    <row r="137" spans="1:15" s="10" customFormat="1" ht="16.8">
      <c r="A137" s="76" t="str">
        <f>IF(OR(LEFT(Nhaplieu!$M142,3)='Chi phí sxkd S03'!$R$2,LEFT(Nhaplieu!$N142,3)='Chi phí sxkd S03'!$R$2),Nhaplieu!F142,IF(OR(Nhaplieu!$M142='Chi phí sxkd S03'!$R$2,Nhaplieu!$N142='Chi phí sxkd S03'!$R$2),Nhaplieu!F142,""))</f>
        <v/>
      </c>
      <c r="B137" s="77" t="str">
        <f>IF(OR(LEFT(Nhaplieu!$M142,3)='Chi phí sxkd S03'!$R$2,LEFT(Nhaplieu!$N142,3)='Chi phí sxkd S03'!$R$2),Nhaplieu!E142,IF(OR(Nhaplieu!$M142='Chi phí sxkd S03'!$R$2,Nhaplieu!$N142='Chi phí sxkd S03'!$R$2),Nhaplieu!E142,""))</f>
        <v/>
      </c>
      <c r="C137" s="571" t="str">
        <f>IF(OR(LEFT(Nhaplieu!$M142,3)='Chi phí sxkd S03'!$R$2,LEFT(Nhaplieu!$N142,3)='Chi phí sxkd S03'!$R$2),Nhaplieu!L142,IF(OR(Nhaplieu!$M142='Chi phí sxkd S03'!$R$2,Nhaplieu!$N142='Chi phí sxkd S03'!$R$2),Nhaplieu!L142,""))</f>
        <v/>
      </c>
      <c r="D137" s="78" t="str">
        <f>IF(LEFT(Nhaplieu!$M142,3)='Chi phí sxkd S03'!$R$2,Nhaplieu!M142,IF(Nhaplieu!$M142='Chi phí sxkd S03'!$R$2,Nhaplieu!N142,IF(Nhaplieu!$N142='Chi phí sxkd S03'!$R$2,Nhaplieu!M142,"")))</f>
        <v/>
      </c>
      <c r="E137" s="78" t="str">
        <f>IF(LEFT(Nhaplieu!$M142,3)='Chi phí sxkd S03'!$R$2,Nhaplieu!N142,IF(Nhaplieu!$M142='Chi phí sxkd S03'!$R$2,Nhaplieu!O142,IF(Nhaplieu!$N142='Chi phí sxkd S03'!$R$2,Nhaplieu!N142,"")))</f>
        <v/>
      </c>
      <c r="F137" s="77" t="str">
        <f>IF(LEFT(Nhaplieu!M142,3)='Chi phí sxkd S03'!$R$2,Nhaplieu!$O142,IF(Nhaplieu!M142='Chi phí sxkd S03'!$R$2,Nhaplieu!$O142,""))</f>
        <v/>
      </c>
      <c r="G137" s="77">
        <f t="shared" si="5"/>
        <v>0</v>
      </c>
      <c r="H137" s="77">
        <f t="shared" si="5"/>
        <v>0</v>
      </c>
      <c r="I137" s="77">
        <f t="shared" si="5"/>
        <v>0</v>
      </c>
      <c r="J137" s="77">
        <f t="shared" si="5"/>
        <v>0</v>
      </c>
      <c r="K137" s="77">
        <f t="shared" si="5"/>
        <v>0</v>
      </c>
      <c r="L137" s="77">
        <f t="shared" si="5"/>
        <v>0</v>
      </c>
      <c r="M137" s="77">
        <f t="shared" si="5"/>
        <v>0</v>
      </c>
      <c r="N137" s="77">
        <f t="shared" si="4"/>
        <v>0</v>
      </c>
      <c r="O137" s="462"/>
    </row>
    <row r="138" spans="1:15" s="10" customFormat="1" ht="16.8">
      <c r="A138" s="76" t="str">
        <f>IF(OR(LEFT(Nhaplieu!$M143,3)='Chi phí sxkd S03'!$R$2,LEFT(Nhaplieu!$N143,3)='Chi phí sxkd S03'!$R$2),Nhaplieu!F143,IF(OR(Nhaplieu!$M143='Chi phí sxkd S03'!$R$2,Nhaplieu!$N143='Chi phí sxkd S03'!$R$2),Nhaplieu!F143,""))</f>
        <v/>
      </c>
      <c r="B138" s="77" t="str">
        <f>IF(OR(LEFT(Nhaplieu!$M143,3)='Chi phí sxkd S03'!$R$2,LEFT(Nhaplieu!$N143,3)='Chi phí sxkd S03'!$R$2),Nhaplieu!E143,IF(OR(Nhaplieu!$M143='Chi phí sxkd S03'!$R$2,Nhaplieu!$N143='Chi phí sxkd S03'!$R$2),Nhaplieu!E143,""))</f>
        <v/>
      </c>
      <c r="C138" s="571" t="str">
        <f>IF(OR(LEFT(Nhaplieu!$M143,3)='Chi phí sxkd S03'!$R$2,LEFT(Nhaplieu!$N143,3)='Chi phí sxkd S03'!$R$2),Nhaplieu!L143,IF(OR(Nhaplieu!$M143='Chi phí sxkd S03'!$R$2,Nhaplieu!$N143='Chi phí sxkd S03'!$R$2),Nhaplieu!L143,""))</f>
        <v/>
      </c>
      <c r="D138" s="78" t="str">
        <f>IF(LEFT(Nhaplieu!$M143,3)='Chi phí sxkd S03'!$R$2,Nhaplieu!M143,IF(Nhaplieu!$M143='Chi phí sxkd S03'!$R$2,Nhaplieu!N143,IF(Nhaplieu!$N143='Chi phí sxkd S03'!$R$2,Nhaplieu!M143,"")))</f>
        <v/>
      </c>
      <c r="E138" s="78" t="str">
        <f>IF(LEFT(Nhaplieu!$M143,3)='Chi phí sxkd S03'!$R$2,Nhaplieu!N143,IF(Nhaplieu!$M143='Chi phí sxkd S03'!$R$2,Nhaplieu!O143,IF(Nhaplieu!$N143='Chi phí sxkd S03'!$R$2,Nhaplieu!N143,"")))</f>
        <v/>
      </c>
      <c r="F138" s="77" t="str">
        <f>IF(LEFT(Nhaplieu!M143,3)='Chi phí sxkd S03'!$R$2,Nhaplieu!$O143,IF(Nhaplieu!M143='Chi phí sxkd S03'!$R$2,Nhaplieu!$O143,""))</f>
        <v/>
      </c>
      <c r="G138" s="77">
        <f t="shared" si="5"/>
        <v>0</v>
      </c>
      <c r="H138" s="77">
        <f t="shared" si="5"/>
        <v>0</v>
      </c>
      <c r="I138" s="77">
        <f t="shared" si="5"/>
        <v>0</v>
      </c>
      <c r="J138" s="77">
        <f t="shared" si="5"/>
        <v>0</v>
      </c>
      <c r="K138" s="77">
        <f t="shared" si="5"/>
        <v>0</v>
      </c>
      <c r="L138" s="77">
        <f t="shared" si="5"/>
        <v>0</v>
      </c>
      <c r="M138" s="77">
        <f t="shared" si="5"/>
        <v>0</v>
      </c>
      <c r="N138" s="77">
        <f t="shared" si="4"/>
        <v>0</v>
      </c>
      <c r="O138" s="462"/>
    </row>
    <row r="139" spans="1:15" s="10" customFormat="1" ht="16.8">
      <c r="A139" s="76" t="str">
        <f>IF(OR(LEFT(Nhaplieu!$M144,3)='Chi phí sxkd S03'!$R$2,LEFT(Nhaplieu!$N144,3)='Chi phí sxkd S03'!$R$2),Nhaplieu!F144,IF(OR(Nhaplieu!$M144='Chi phí sxkd S03'!$R$2,Nhaplieu!$N144='Chi phí sxkd S03'!$R$2),Nhaplieu!F144,""))</f>
        <v/>
      </c>
      <c r="B139" s="77" t="str">
        <f>IF(OR(LEFT(Nhaplieu!$M144,3)='Chi phí sxkd S03'!$R$2,LEFT(Nhaplieu!$N144,3)='Chi phí sxkd S03'!$R$2),Nhaplieu!E144,IF(OR(Nhaplieu!$M144='Chi phí sxkd S03'!$R$2,Nhaplieu!$N144='Chi phí sxkd S03'!$R$2),Nhaplieu!E144,""))</f>
        <v/>
      </c>
      <c r="C139" s="571" t="str">
        <f>IF(OR(LEFT(Nhaplieu!$M144,3)='Chi phí sxkd S03'!$R$2,LEFT(Nhaplieu!$N144,3)='Chi phí sxkd S03'!$R$2),Nhaplieu!L144,IF(OR(Nhaplieu!$M144='Chi phí sxkd S03'!$R$2,Nhaplieu!$N144='Chi phí sxkd S03'!$R$2),Nhaplieu!L144,""))</f>
        <v/>
      </c>
      <c r="D139" s="78" t="str">
        <f>IF(LEFT(Nhaplieu!$M144,3)='Chi phí sxkd S03'!$R$2,Nhaplieu!M144,IF(Nhaplieu!$M144='Chi phí sxkd S03'!$R$2,Nhaplieu!N144,IF(Nhaplieu!$N144='Chi phí sxkd S03'!$R$2,Nhaplieu!M144,"")))</f>
        <v/>
      </c>
      <c r="E139" s="78" t="str">
        <f>IF(LEFT(Nhaplieu!$M144,3)='Chi phí sxkd S03'!$R$2,Nhaplieu!N144,IF(Nhaplieu!$M144='Chi phí sxkd S03'!$R$2,Nhaplieu!O144,IF(Nhaplieu!$N144='Chi phí sxkd S03'!$R$2,Nhaplieu!N144,"")))</f>
        <v/>
      </c>
      <c r="F139" s="77" t="str">
        <f>IF(LEFT(Nhaplieu!M144,3)='Chi phí sxkd S03'!$R$2,Nhaplieu!$O144,IF(Nhaplieu!M144='Chi phí sxkd S03'!$R$2,Nhaplieu!$O144,""))</f>
        <v/>
      </c>
      <c r="G139" s="77">
        <f t="shared" si="5"/>
        <v>0</v>
      </c>
      <c r="H139" s="77">
        <f t="shared" si="5"/>
        <v>0</v>
      </c>
      <c r="I139" s="77">
        <f t="shared" si="5"/>
        <v>0</v>
      </c>
      <c r="J139" s="77">
        <f t="shared" si="5"/>
        <v>0</v>
      </c>
      <c r="K139" s="77">
        <f t="shared" si="5"/>
        <v>0</v>
      </c>
      <c r="L139" s="77">
        <f t="shared" si="5"/>
        <v>0</v>
      </c>
      <c r="M139" s="77">
        <f t="shared" si="5"/>
        <v>0</v>
      </c>
      <c r="N139" s="77">
        <f t="shared" si="4"/>
        <v>0</v>
      </c>
      <c r="O139" s="462"/>
    </row>
    <row r="140" spans="1:15" s="10" customFormat="1" ht="16.8">
      <c r="A140" s="76" t="str">
        <f>IF(OR(LEFT(Nhaplieu!$M145,3)='Chi phí sxkd S03'!$R$2,LEFT(Nhaplieu!$N145,3)='Chi phí sxkd S03'!$R$2),Nhaplieu!F145,IF(OR(Nhaplieu!$M145='Chi phí sxkd S03'!$R$2,Nhaplieu!$N145='Chi phí sxkd S03'!$R$2),Nhaplieu!F145,""))</f>
        <v/>
      </c>
      <c r="B140" s="77" t="str">
        <f>IF(OR(LEFT(Nhaplieu!$M145,3)='Chi phí sxkd S03'!$R$2,LEFT(Nhaplieu!$N145,3)='Chi phí sxkd S03'!$R$2),Nhaplieu!E145,IF(OR(Nhaplieu!$M145='Chi phí sxkd S03'!$R$2,Nhaplieu!$N145='Chi phí sxkd S03'!$R$2),Nhaplieu!E145,""))</f>
        <v/>
      </c>
      <c r="C140" s="571" t="str">
        <f>IF(OR(LEFT(Nhaplieu!$M145,3)='Chi phí sxkd S03'!$R$2,LEFT(Nhaplieu!$N145,3)='Chi phí sxkd S03'!$R$2),Nhaplieu!L145,IF(OR(Nhaplieu!$M145='Chi phí sxkd S03'!$R$2,Nhaplieu!$N145='Chi phí sxkd S03'!$R$2),Nhaplieu!L145,""))</f>
        <v/>
      </c>
      <c r="D140" s="78" t="str">
        <f>IF(LEFT(Nhaplieu!$M145,3)='Chi phí sxkd S03'!$R$2,Nhaplieu!M145,IF(Nhaplieu!$M145='Chi phí sxkd S03'!$R$2,Nhaplieu!N145,IF(Nhaplieu!$N145='Chi phí sxkd S03'!$R$2,Nhaplieu!M145,"")))</f>
        <v/>
      </c>
      <c r="E140" s="78" t="str">
        <f>IF(LEFT(Nhaplieu!$M145,3)='Chi phí sxkd S03'!$R$2,Nhaplieu!N145,IF(Nhaplieu!$M145='Chi phí sxkd S03'!$R$2,Nhaplieu!O145,IF(Nhaplieu!$N145='Chi phí sxkd S03'!$R$2,Nhaplieu!N145,"")))</f>
        <v/>
      </c>
      <c r="F140" s="77" t="str">
        <f>IF(LEFT(Nhaplieu!M145,3)='Chi phí sxkd S03'!$R$2,Nhaplieu!$O145,IF(Nhaplieu!M145='Chi phí sxkd S03'!$R$2,Nhaplieu!$O145,""))</f>
        <v/>
      </c>
      <c r="G140" s="77">
        <f t="shared" ref="G140:N171" si="6">IF($D140=G$10,$F140,0)</f>
        <v>0</v>
      </c>
      <c r="H140" s="77">
        <f t="shared" si="6"/>
        <v>0</v>
      </c>
      <c r="I140" s="77">
        <f t="shared" si="6"/>
        <v>0</v>
      </c>
      <c r="J140" s="77">
        <f t="shared" si="6"/>
        <v>0</v>
      </c>
      <c r="K140" s="77">
        <f t="shared" si="6"/>
        <v>0</v>
      </c>
      <c r="L140" s="77">
        <f t="shared" si="6"/>
        <v>0</v>
      </c>
      <c r="M140" s="77">
        <f t="shared" si="6"/>
        <v>0</v>
      </c>
      <c r="N140" s="77">
        <f t="shared" si="4"/>
        <v>0</v>
      </c>
      <c r="O140" s="462"/>
    </row>
    <row r="141" spans="1:15" s="10" customFormat="1" ht="16.8">
      <c r="A141" s="76" t="str">
        <f>IF(OR(LEFT(Nhaplieu!$M146,3)='Chi phí sxkd S03'!$R$2,LEFT(Nhaplieu!$N146,3)='Chi phí sxkd S03'!$R$2),Nhaplieu!F146,IF(OR(Nhaplieu!$M146='Chi phí sxkd S03'!$R$2,Nhaplieu!$N146='Chi phí sxkd S03'!$R$2),Nhaplieu!F146,""))</f>
        <v/>
      </c>
      <c r="B141" s="77" t="str">
        <f>IF(OR(LEFT(Nhaplieu!$M146,3)='Chi phí sxkd S03'!$R$2,LEFT(Nhaplieu!$N146,3)='Chi phí sxkd S03'!$R$2),Nhaplieu!E146,IF(OR(Nhaplieu!$M146='Chi phí sxkd S03'!$R$2,Nhaplieu!$N146='Chi phí sxkd S03'!$R$2),Nhaplieu!E146,""))</f>
        <v/>
      </c>
      <c r="C141" s="571" t="str">
        <f>IF(OR(LEFT(Nhaplieu!$M146,3)='Chi phí sxkd S03'!$R$2,LEFT(Nhaplieu!$N146,3)='Chi phí sxkd S03'!$R$2),Nhaplieu!L146,IF(OR(Nhaplieu!$M146='Chi phí sxkd S03'!$R$2,Nhaplieu!$N146='Chi phí sxkd S03'!$R$2),Nhaplieu!L146,""))</f>
        <v/>
      </c>
      <c r="D141" s="78" t="str">
        <f>IF(LEFT(Nhaplieu!$M146,3)='Chi phí sxkd S03'!$R$2,Nhaplieu!M146,IF(Nhaplieu!$M146='Chi phí sxkd S03'!$R$2,Nhaplieu!N146,IF(Nhaplieu!$N146='Chi phí sxkd S03'!$R$2,Nhaplieu!M146,"")))</f>
        <v/>
      </c>
      <c r="E141" s="78" t="str">
        <f>IF(LEFT(Nhaplieu!$M146,3)='Chi phí sxkd S03'!$R$2,Nhaplieu!N146,IF(Nhaplieu!$M146='Chi phí sxkd S03'!$R$2,Nhaplieu!O146,IF(Nhaplieu!$N146='Chi phí sxkd S03'!$R$2,Nhaplieu!N146,"")))</f>
        <v/>
      </c>
      <c r="F141" s="77" t="str">
        <f>IF(LEFT(Nhaplieu!M146,3)='Chi phí sxkd S03'!$R$2,Nhaplieu!$O146,IF(Nhaplieu!M146='Chi phí sxkd S03'!$R$2,Nhaplieu!$O146,""))</f>
        <v/>
      </c>
      <c r="G141" s="77">
        <f t="shared" si="6"/>
        <v>0</v>
      </c>
      <c r="H141" s="77">
        <f t="shared" si="6"/>
        <v>0</v>
      </c>
      <c r="I141" s="77">
        <f t="shared" si="6"/>
        <v>0</v>
      </c>
      <c r="J141" s="77">
        <f t="shared" si="6"/>
        <v>0</v>
      </c>
      <c r="K141" s="77">
        <f t="shared" si="6"/>
        <v>0</v>
      </c>
      <c r="L141" s="77">
        <f t="shared" si="6"/>
        <v>0</v>
      </c>
      <c r="M141" s="77">
        <f t="shared" si="6"/>
        <v>0</v>
      </c>
      <c r="N141" s="77">
        <f t="shared" si="4"/>
        <v>0</v>
      </c>
      <c r="O141" s="462"/>
    </row>
    <row r="142" spans="1:15" s="10" customFormat="1" ht="16.8">
      <c r="A142" s="76" t="str">
        <f>IF(OR(LEFT(Nhaplieu!$M147,3)='Chi phí sxkd S03'!$R$2,LEFT(Nhaplieu!$N147,3)='Chi phí sxkd S03'!$R$2),Nhaplieu!F147,IF(OR(Nhaplieu!$M147='Chi phí sxkd S03'!$R$2,Nhaplieu!$N147='Chi phí sxkd S03'!$R$2),Nhaplieu!F147,""))</f>
        <v/>
      </c>
      <c r="B142" s="77" t="str">
        <f>IF(OR(LEFT(Nhaplieu!$M147,3)='Chi phí sxkd S03'!$R$2,LEFT(Nhaplieu!$N147,3)='Chi phí sxkd S03'!$R$2),Nhaplieu!E147,IF(OR(Nhaplieu!$M147='Chi phí sxkd S03'!$R$2,Nhaplieu!$N147='Chi phí sxkd S03'!$R$2),Nhaplieu!E147,""))</f>
        <v/>
      </c>
      <c r="C142" s="571" t="str">
        <f>IF(OR(LEFT(Nhaplieu!$M147,3)='Chi phí sxkd S03'!$R$2,LEFT(Nhaplieu!$N147,3)='Chi phí sxkd S03'!$R$2),Nhaplieu!L147,IF(OR(Nhaplieu!$M147='Chi phí sxkd S03'!$R$2,Nhaplieu!$N147='Chi phí sxkd S03'!$R$2),Nhaplieu!L147,""))</f>
        <v/>
      </c>
      <c r="D142" s="78" t="str">
        <f>IF(LEFT(Nhaplieu!$M147,3)='Chi phí sxkd S03'!$R$2,Nhaplieu!M147,IF(Nhaplieu!$M147='Chi phí sxkd S03'!$R$2,Nhaplieu!N147,IF(Nhaplieu!$N147='Chi phí sxkd S03'!$R$2,Nhaplieu!M147,"")))</f>
        <v/>
      </c>
      <c r="E142" s="78" t="str">
        <f>IF(LEFT(Nhaplieu!$M147,3)='Chi phí sxkd S03'!$R$2,Nhaplieu!N147,IF(Nhaplieu!$M147='Chi phí sxkd S03'!$R$2,Nhaplieu!O147,IF(Nhaplieu!$N147='Chi phí sxkd S03'!$R$2,Nhaplieu!N147,"")))</f>
        <v/>
      </c>
      <c r="F142" s="77" t="str">
        <f>IF(LEFT(Nhaplieu!M147,3)='Chi phí sxkd S03'!$R$2,Nhaplieu!$O147,IF(Nhaplieu!M147='Chi phí sxkd S03'!$R$2,Nhaplieu!$O147,""))</f>
        <v/>
      </c>
      <c r="G142" s="77">
        <f t="shared" si="6"/>
        <v>0</v>
      </c>
      <c r="H142" s="77">
        <f t="shared" si="6"/>
        <v>0</v>
      </c>
      <c r="I142" s="77">
        <f t="shared" si="6"/>
        <v>0</v>
      </c>
      <c r="J142" s="77">
        <f t="shared" si="6"/>
        <v>0</v>
      </c>
      <c r="K142" s="77">
        <f t="shared" si="6"/>
        <v>0</v>
      </c>
      <c r="L142" s="77">
        <f t="shared" si="6"/>
        <v>0</v>
      </c>
      <c r="M142" s="77">
        <f t="shared" si="6"/>
        <v>0</v>
      </c>
      <c r="N142" s="77">
        <f t="shared" si="4"/>
        <v>0</v>
      </c>
      <c r="O142" s="462"/>
    </row>
    <row r="143" spans="1:15" s="10" customFormat="1" ht="16.8">
      <c r="A143" s="76" t="str">
        <f>IF(OR(LEFT(Nhaplieu!$M148,3)='Chi phí sxkd S03'!$R$2,LEFT(Nhaplieu!$N148,3)='Chi phí sxkd S03'!$R$2),Nhaplieu!F148,IF(OR(Nhaplieu!$M148='Chi phí sxkd S03'!$R$2,Nhaplieu!$N148='Chi phí sxkd S03'!$R$2),Nhaplieu!F148,""))</f>
        <v/>
      </c>
      <c r="B143" s="77" t="str">
        <f>IF(OR(LEFT(Nhaplieu!$M148,3)='Chi phí sxkd S03'!$R$2,LEFT(Nhaplieu!$N148,3)='Chi phí sxkd S03'!$R$2),Nhaplieu!E148,IF(OR(Nhaplieu!$M148='Chi phí sxkd S03'!$R$2,Nhaplieu!$N148='Chi phí sxkd S03'!$R$2),Nhaplieu!E148,""))</f>
        <v/>
      </c>
      <c r="C143" s="571" t="str">
        <f>IF(OR(LEFT(Nhaplieu!$M148,3)='Chi phí sxkd S03'!$R$2,LEFT(Nhaplieu!$N148,3)='Chi phí sxkd S03'!$R$2),Nhaplieu!L148,IF(OR(Nhaplieu!$M148='Chi phí sxkd S03'!$R$2,Nhaplieu!$N148='Chi phí sxkd S03'!$R$2),Nhaplieu!L148,""))</f>
        <v/>
      </c>
      <c r="D143" s="78" t="str">
        <f>IF(LEFT(Nhaplieu!$M148,3)='Chi phí sxkd S03'!$R$2,Nhaplieu!M148,IF(Nhaplieu!$M148='Chi phí sxkd S03'!$R$2,Nhaplieu!N148,IF(Nhaplieu!$N148='Chi phí sxkd S03'!$R$2,Nhaplieu!M148,"")))</f>
        <v/>
      </c>
      <c r="E143" s="78" t="str">
        <f>IF(LEFT(Nhaplieu!$M148,3)='Chi phí sxkd S03'!$R$2,Nhaplieu!N148,IF(Nhaplieu!$M148='Chi phí sxkd S03'!$R$2,Nhaplieu!O148,IF(Nhaplieu!$N148='Chi phí sxkd S03'!$R$2,Nhaplieu!N148,"")))</f>
        <v/>
      </c>
      <c r="F143" s="77" t="str">
        <f>IF(LEFT(Nhaplieu!M148,3)='Chi phí sxkd S03'!$R$2,Nhaplieu!$O148,IF(Nhaplieu!M148='Chi phí sxkd S03'!$R$2,Nhaplieu!$O148,""))</f>
        <v/>
      </c>
      <c r="G143" s="77">
        <f t="shared" si="6"/>
        <v>0</v>
      </c>
      <c r="H143" s="77">
        <f t="shared" si="6"/>
        <v>0</v>
      </c>
      <c r="I143" s="77">
        <f t="shared" si="6"/>
        <v>0</v>
      </c>
      <c r="J143" s="77">
        <f t="shared" si="6"/>
        <v>0</v>
      </c>
      <c r="K143" s="77">
        <f t="shared" si="6"/>
        <v>0</v>
      </c>
      <c r="L143" s="77">
        <f t="shared" si="6"/>
        <v>0</v>
      </c>
      <c r="M143" s="77">
        <f t="shared" si="6"/>
        <v>0</v>
      </c>
      <c r="N143" s="77">
        <f t="shared" si="4"/>
        <v>0</v>
      </c>
      <c r="O143" s="462"/>
    </row>
    <row r="144" spans="1:15" s="10" customFormat="1" ht="16.8">
      <c r="A144" s="76" t="str">
        <f>IF(OR(LEFT(Nhaplieu!$M149,3)='Chi phí sxkd S03'!$R$2,LEFT(Nhaplieu!$N149,3)='Chi phí sxkd S03'!$R$2),Nhaplieu!F149,IF(OR(Nhaplieu!$M149='Chi phí sxkd S03'!$R$2,Nhaplieu!$N149='Chi phí sxkd S03'!$R$2),Nhaplieu!F149,""))</f>
        <v/>
      </c>
      <c r="B144" s="77" t="str">
        <f>IF(OR(LEFT(Nhaplieu!$M149,3)='Chi phí sxkd S03'!$R$2,LEFT(Nhaplieu!$N149,3)='Chi phí sxkd S03'!$R$2),Nhaplieu!E149,IF(OR(Nhaplieu!$M149='Chi phí sxkd S03'!$R$2,Nhaplieu!$N149='Chi phí sxkd S03'!$R$2),Nhaplieu!E149,""))</f>
        <v/>
      </c>
      <c r="C144" s="571" t="str">
        <f>IF(OR(LEFT(Nhaplieu!$M149,3)='Chi phí sxkd S03'!$R$2,LEFT(Nhaplieu!$N149,3)='Chi phí sxkd S03'!$R$2),Nhaplieu!L149,IF(OR(Nhaplieu!$M149='Chi phí sxkd S03'!$R$2,Nhaplieu!$N149='Chi phí sxkd S03'!$R$2),Nhaplieu!L149,""))</f>
        <v/>
      </c>
      <c r="D144" s="78" t="str">
        <f>IF(LEFT(Nhaplieu!$M149,3)='Chi phí sxkd S03'!$R$2,Nhaplieu!M149,IF(Nhaplieu!$M149='Chi phí sxkd S03'!$R$2,Nhaplieu!N149,IF(Nhaplieu!$N149='Chi phí sxkd S03'!$R$2,Nhaplieu!M149,"")))</f>
        <v/>
      </c>
      <c r="E144" s="78" t="str">
        <f>IF(LEFT(Nhaplieu!$M149,3)='Chi phí sxkd S03'!$R$2,Nhaplieu!N149,IF(Nhaplieu!$M149='Chi phí sxkd S03'!$R$2,Nhaplieu!O149,IF(Nhaplieu!$N149='Chi phí sxkd S03'!$R$2,Nhaplieu!N149,"")))</f>
        <v/>
      </c>
      <c r="F144" s="77" t="str">
        <f>IF(LEFT(Nhaplieu!M149,3)='Chi phí sxkd S03'!$R$2,Nhaplieu!$O149,IF(Nhaplieu!M149='Chi phí sxkd S03'!$R$2,Nhaplieu!$O149,""))</f>
        <v/>
      </c>
      <c r="G144" s="77">
        <f t="shared" si="6"/>
        <v>0</v>
      </c>
      <c r="H144" s="77">
        <f t="shared" si="6"/>
        <v>0</v>
      </c>
      <c r="I144" s="77">
        <f t="shared" si="6"/>
        <v>0</v>
      </c>
      <c r="J144" s="77">
        <f t="shared" si="6"/>
        <v>0</v>
      </c>
      <c r="K144" s="77">
        <f t="shared" si="6"/>
        <v>0</v>
      </c>
      <c r="L144" s="77">
        <f t="shared" si="6"/>
        <v>0</v>
      </c>
      <c r="M144" s="77">
        <f t="shared" si="6"/>
        <v>0</v>
      </c>
      <c r="N144" s="77">
        <f t="shared" si="4"/>
        <v>0</v>
      </c>
      <c r="O144" s="462"/>
    </row>
    <row r="145" spans="1:15" s="10" customFormat="1" ht="16.8">
      <c r="A145" s="76" t="str">
        <f>IF(OR(LEFT(Nhaplieu!$M150,3)='Chi phí sxkd S03'!$R$2,LEFT(Nhaplieu!$N150,3)='Chi phí sxkd S03'!$R$2),Nhaplieu!F150,IF(OR(Nhaplieu!$M150='Chi phí sxkd S03'!$R$2,Nhaplieu!$N150='Chi phí sxkd S03'!$R$2),Nhaplieu!F150,""))</f>
        <v/>
      </c>
      <c r="B145" s="77" t="str">
        <f>IF(OR(LEFT(Nhaplieu!$M150,3)='Chi phí sxkd S03'!$R$2,LEFT(Nhaplieu!$N150,3)='Chi phí sxkd S03'!$R$2),Nhaplieu!E150,IF(OR(Nhaplieu!$M150='Chi phí sxkd S03'!$R$2,Nhaplieu!$N150='Chi phí sxkd S03'!$R$2),Nhaplieu!E150,""))</f>
        <v/>
      </c>
      <c r="C145" s="571" t="str">
        <f>IF(OR(LEFT(Nhaplieu!$M150,3)='Chi phí sxkd S03'!$R$2,LEFT(Nhaplieu!$N150,3)='Chi phí sxkd S03'!$R$2),Nhaplieu!L150,IF(OR(Nhaplieu!$M150='Chi phí sxkd S03'!$R$2,Nhaplieu!$N150='Chi phí sxkd S03'!$R$2),Nhaplieu!L150,""))</f>
        <v/>
      </c>
      <c r="D145" s="78" t="str">
        <f>IF(LEFT(Nhaplieu!$M150,3)='Chi phí sxkd S03'!$R$2,Nhaplieu!M150,IF(Nhaplieu!$M150='Chi phí sxkd S03'!$R$2,Nhaplieu!N150,IF(Nhaplieu!$N150='Chi phí sxkd S03'!$R$2,Nhaplieu!M150,"")))</f>
        <v/>
      </c>
      <c r="E145" s="78" t="str">
        <f>IF(LEFT(Nhaplieu!$M150,3)='Chi phí sxkd S03'!$R$2,Nhaplieu!N150,IF(Nhaplieu!$M150='Chi phí sxkd S03'!$R$2,Nhaplieu!O150,IF(Nhaplieu!$N150='Chi phí sxkd S03'!$R$2,Nhaplieu!N150,"")))</f>
        <v/>
      </c>
      <c r="F145" s="77" t="str">
        <f>IF(LEFT(Nhaplieu!M150,3)='Chi phí sxkd S03'!$R$2,Nhaplieu!$O150,IF(Nhaplieu!M150='Chi phí sxkd S03'!$R$2,Nhaplieu!$O150,""))</f>
        <v/>
      </c>
      <c r="G145" s="77">
        <f t="shared" si="6"/>
        <v>0</v>
      </c>
      <c r="H145" s="77">
        <f t="shared" si="6"/>
        <v>0</v>
      </c>
      <c r="I145" s="77">
        <f t="shared" si="6"/>
        <v>0</v>
      </c>
      <c r="J145" s="77">
        <f t="shared" si="6"/>
        <v>0</v>
      </c>
      <c r="K145" s="77">
        <f t="shared" si="6"/>
        <v>0</v>
      </c>
      <c r="L145" s="77">
        <f t="shared" si="6"/>
        <v>0</v>
      </c>
      <c r="M145" s="77">
        <f t="shared" si="6"/>
        <v>0</v>
      </c>
      <c r="N145" s="77">
        <f t="shared" si="4"/>
        <v>0</v>
      </c>
      <c r="O145" s="462"/>
    </row>
    <row r="146" spans="1:15" s="10" customFormat="1" ht="16.8">
      <c r="A146" s="76" t="str">
        <f>IF(OR(LEFT(Nhaplieu!$M151,3)='Chi phí sxkd S03'!$R$2,LEFT(Nhaplieu!$N151,3)='Chi phí sxkd S03'!$R$2),Nhaplieu!F151,IF(OR(Nhaplieu!$M151='Chi phí sxkd S03'!$R$2,Nhaplieu!$N151='Chi phí sxkd S03'!$R$2),Nhaplieu!F151,""))</f>
        <v/>
      </c>
      <c r="B146" s="77" t="str">
        <f>IF(OR(LEFT(Nhaplieu!$M151,3)='Chi phí sxkd S03'!$R$2,LEFT(Nhaplieu!$N151,3)='Chi phí sxkd S03'!$R$2),Nhaplieu!E151,IF(OR(Nhaplieu!$M151='Chi phí sxkd S03'!$R$2,Nhaplieu!$N151='Chi phí sxkd S03'!$R$2),Nhaplieu!E151,""))</f>
        <v/>
      </c>
      <c r="C146" s="571" t="str">
        <f>IF(OR(LEFT(Nhaplieu!$M151,3)='Chi phí sxkd S03'!$R$2,LEFT(Nhaplieu!$N151,3)='Chi phí sxkd S03'!$R$2),Nhaplieu!L151,IF(OR(Nhaplieu!$M151='Chi phí sxkd S03'!$R$2,Nhaplieu!$N151='Chi phí sxkd S03'!$R$2),Nhaplieu!L151,""))</f>
        <v/>
      </c>
      <c r="D146" s="78" t="str">
        <f>IF(LEFT(Nhaplieu!$M151,3)='Chi phí sxkd S03'!$R$2,Nhaplieu!M151,IF(Nhaplieu!$M151='Chi phí sxkd S03'!$R$2,Nhaplieu!N151,IF(Nhaplieu!$N151='Chi phí sxkd S03'!$R$2,Nhaplieu!M151,"")))</f>
        <v/>
      </c>
      <c r="E146" s="78" t="str">
        <f>IF(LEFT(Nhaplieu!$M151,3)='Chi phí sxkd S03'!$R$2,Nhaplieu!N151,IF(Nhaplieu!$M151='Chi phí sxkd S03'!$R$2,Nhaplieu!O151,IF(Nhaplieu!$N151='Chi phí sxkd S03'!$R$2,Nhaplieu!N151,"")))</f>
        <v/>
      </c>
      <c r="F146" s="77" t="str">
        <f>IF(LEFT(Nhaplieu!M151,3)='Chi phí sxkd S03'!$R$2,Nhaplieu!$O151,IF(Nhaplieu!M151='Chi phí sxkd S03'!$R$2,Nhaplieu!$O151,""))</f>
        <v/>
      </c>
      <c r="G146" s="77">
        <f t="shared" si="6"/>
        <v>0</v>
      </c>
      <c r="H146" s="77">
        <f t="shared" si="6"/>
        <v>0</v>
      </c>
      <c r="I146" s="77">
        <f t="shared" si="6"/>
        <v>0</v>
      </c>
      <c r="J146" s="77">
        <f t="shared" si="6"/>
        <v>0</v>
      </c>
      <c r="K146" s="77">
        <f t="shared" si="6"/>
        <v>0</v>
      </c>
      <c r="L146" s="77">
        <f t="shared" si="6"/>
        <v>0</v>
      </c>
      <c r="M146" s="77">
        <f t="shared" si="6"/>
        <v>0</v>
      </c>
      <c r="N146" s="77">
        <f t="shared" si="4"/>
        <v>0</v>
      </c>
      <c r="O146" s="462"/>
    </row>
    <row r="147" spans="1:15" s="10" customFormat="1" ht="16.8">
      <c r="A147" s="76" t="str">
        <f>IF(OR(LEFT(Nhaplieu!$M152,3)='Chi phí sxkd S03'!$R$2,LEFT(Nhaplieu!$N152,3)='Chi phí sxkd S03'!$R$2),Nhaplieu!F152,IF(OR(Nhaplieu!$M152='Chi phí sxkd S03'!$R$2,Nhaplieu!$N152='Chi phí sxkd S03'!$R$2),Nhaplieu!F152,""))</f>
        <v/>
      </c>
      <c r="B147" s="77" t="str">
        <f>IF(OR(LEFT(Nhaplieu!$M152,3)='Chi phí sxkd S03'!$R$2,LEFT(Nhaplieu!$N152,3)='Chi phí sxkd S03'!$R$2),Nhaplieu!E152,IF(OR(Nhaplieu!$M152='Chi phí sxkd S03'!$R$2,Nhaplieu!$N152='Chi phí sxkd S03'!$R$2),Nhaplieu!E152,""))</f>
        <v/>
      </c>
      <c r="C147" s="571" t="str">
        <f>IF(OR(LEFT(Nhaplieu!$M152,3)='Chi phí sxkd S03'!$R$2,LEFT(Nhaplieu!$N152,3)='Chi phí sxkd S03'!$R$2),Nhaplieu!L152,IF(OR(Nhaplieu!$M152='Chi phí sxkd S03'!$R$2,Nhaplieu!$N152='Chi phí sxkd S03'!$R$2),Nhaplieu!L152,""))</f>
        <v/>
      </c>
      <c r="D147" s="78" t="str">
        <f>IF(LEFT(Nhaplieu!$M152,3)='Chi phí sxkd S03'!$R$2,Nhaplieu!M152,IF(Nhaplieu!$M152='Chi phí sxkd S03'!$R$2,Nhaplieu!N152,IF(Nhaplieu!$N152='Chi phí sxkd S03'!$R$2,Nhaplieu!M152,"")))</f>
        <v/>
      </c>
      <c r="E147" s="78" t="str">
        <f>IF(LEFT(Nhaplieu!$M152,3)='Chi phí sxkd S03'!$R$2,Nhaplieu!N152,IF(Nhaplieu!$M152='Chi phí sxkd S03'!$R$2,Nhaplieu!O152,IF(Nhaplieu!$N152='Chi phí sxkd S03'!$R$2,Nhaplieu!N152,"")))</f>
        <v/>
      </c>
      <c r="F147" s="77" t="str">
        <f>IF(LEFT(Nhaplieu!M152,3)='Chi phí sxkd S03'!$R$2,Nhaplieu!$O152,IF(Nhaplieu!M152='Chi phí sxkd S03'!$R$2,Nhaplieu!$O152,""))</f>
        <v/>
      </c>
      <c r="G147" s="77">
        <f t="shared" si="6"/>
        <v>0</v>
      </c>
      <c r="H147" s="77">
        <f t="shared" si="6"/>
        <v>0</v>
      </c>
      <c r="I147" s="77">
        <f t="shared" si="6"/>
        <v>0</v>
      </c>
      <c r="J147" s="77">
        <f t="shared" si="6"/>
        <v>0</v>
      </c>
      <c r="K147" s="77">
        <f t="shared" si="6"/>
        <v>0</v>
      </c>
      <c r="L147" s="77">
        <f t="shared" si="6"/>
        <v>0</v>
      </c>
      <c r="M147" s="77">
        <f t="shared" si="6"/>
        <v>0</v>
      </c>
      <c r="N147" s="77">
        <f t="shared" si="4"/>
        <v>0</v>
      </c>
      <c r="O147" s="462"/>
    </row>
    <row r="148" spans="1:15" s="10" customFormat="1" ht="16.8">
      <c r="A148" s="76" t="str">
        <f>IF(OR(LEFT(Nhaplieu!$M153,3)='Chi phí sxkd S03'!$R$2,LEFT(Nhaplieu!$N153,3)='Chi phí sxkd S03'!$R$2),Nhaplieu!F153,IF(OR(Nhaplieu!$M153='Chi phí sxkd S03'!$R$2,Nhaplieu!$N153='Chi phí sxkd S03'!$R$2),Nhaplieu!F153,""))</f>
        <v/>
      </c>
      <c r="B148" s="77" t="str">
        <f>IF(OR(LEFT(Nhaplieu!$M153,3)='Chi phí sxkd S03'!$R$2,LEFT(Nhaplieu!$N153,3)='Chi phí sxkd S03'!$R$2),Nhaplieu!E153,IF(OR(Nhaplieu!$M153='Chi phí sxkd S03'!$R$2,Nhaplieu!$N153='Chi phí sxkd S03'!$R$2),Nhaplieu!E153,""))</f>
        <v/>
      </c>
      <c r="C148" s="571" t="str">
        <f>IF(OR(LEFT(Nhaplieu!$M153,3)='Chi phí sxkd S03'!$R$2,LEFT(Nhaplieu!$N153,3)='Chi phí sxkd S03'!$R$2),Nhaplieu!L153,IF(OR(Nhaplieu!$M153='Chi phí sxkd S03'!$R$2,Nhaplieu!$N153='Chi phí sxkd S03'!$R$2),Nhaplieu!L153,""))</f>
        <v/>
      </c>
      <c r="D148" s="78" t="str">
        <f>IF(LEFT(Nhaplieu!$M153,3)='Chi phí sxkd S03'!$R$2,Nhaplieu!M153,IF(Nhaplieu!$M153='Chi phí sxkd S03'!$R$2,Nhaplieu!N153,IF(Nhaplieu!$N153='Chi phí sxkd S03'!$R$2,Nhaplieu!M153,"")))</f>
        <v/>
      </c>
      <c r="E148" s="78" t="str">
        <f>IF(LEFT(Nhaplieu!$M153,3)='Chi phí sxkd S03'!$R$2,Nhaplieu!N153,IF(Nhaplieu!$M153='Chi phí sxkd S03'!$R$2,Nhaplieu!O153,IF(Nhaplieu!$N153='Chi phí sxkd S03'!$R$2,Nhaplieu!N153,"")))</f>
        <v/>
      </c>
      <c r="F148" s="77" t="str">
        <f>IF(LEFT(Nhaplieu!M153,3)='Chi phí sxkd S03'!$R$2,Nhaplieu!$O153,IF(Nhaplieu!M153='Chi phí sxkd S03'!$R$2,Nhaplieu!$O153,""))</f>
        <v/>
      </c>
      <c r="G148" s="77">
        <f t="shared" si="6"/>
        <v>0</v>
      </c>
      <c r="H148" s="77">
        <f t="shared" si="6"/>
        <v>0</v>
      </c>
      <c r="I148" s="77">
        <f t="shared" si="6"/>
        <v>0</v>
      </c>
      <c r="J148" s="77">
        <f t="shared" si="6"/>
        <v>0</v>
      </c>
      <c r="K148" s="77">
        <f t="shared" si="6"/>
        <v>0</v>
      </c>
      <c r="L148" s="77">
        <f t="shared" si="6"/>
        <v>0</v>
      </c>
      <c r="M148" s="77">
        <f t="shared" si="6"/>
        <v>0</v>
      </c>
      <c r="N148" s="77">
        <f t="shared" si="4"/>
        <v>0</v>
      </c>
      <c r="O148" s="462"/>
    </row>
    <row r="149" spans="1:15" s="10" customFormat="1" ht="16.8">
      <c r="A149" s="76" t="str">
        <f>IF(OR(LEFT(Nhaplieu!$M154,3)='Chi phí sxkd S03'!$R$2,LEFT(Nhaplieu!$N154,3)='Chi phí sxkd S03'!$R$2),Nhaplieu!F154,IF(OR(Nhaplieu!$M154='Chi phí sxkd S03'!$R$2,Nhaplieu!$N154='Chi phí sxkd S03'!$R$2),Nhaplieu!F154,""))</f>
        <v/>
      </c>
      <c r="B149" s="77" t="str">
        <f>IF(OR(LEFT(Nhaplieu!$M154,3)='Chi phí sxkd S03'!$R$2,LEFT(Nhaplieu!$N154,3)='Chi phí sxkd S03'!$R$2),Nhaplieu!E154,IF(OR(Nhaplieu!$M154='Chi phí sxkd S03'!$R$2,Nhaplieu!$N154='Chi phí sxkd S03'!$R$2),Nhaplieu!E154,""))</f>
        <v/>
      </c>
      <c r="C149" s="571" t="str">
        <f>IF(OR(LEFT(Nhaplieu!$M154,3)='Chi phí sxkd S03'!$R$2,LEFT(Nhaplieu!$N154,3)='Chi phí sxkd S03'!$R$2),Nhaplieu!L154,IF(OR(Nhaplieu!$M154='Chi phí sxkd S03'!$R$2,Nhaplieu!$N154='Chi phí sxkd S03'!$R$2),Nhaplieu!L154,""))</f>
        <v/>
      </c>
      <c r="D149" s="78" t="str">
        <f>IF(LEFT(Nhaplieu!$M154,3)='Chi phí sxkd S03'!$R$2,Nhaplieu!M154,IF(Nhaplieu!$M154='Chi phí sxkd S03'!$R$2,Nhaplieu!N154,IF(Nhaplieu!$N154='Chi phí sxkd S03'!$R$2,Nhaplieu!M154,"")))</f>
        <v/>
      </c>
      <c r="E149" s="78" t="str">
        <f>IF(LEFT(Nhaplieu!$M154,3)='Chi phí sxkd S03'!$R$2,Nhaplieu!N154,IF(Nhaplieu!$M154='Chi phí sxkd S03'!$R$2,Nhaplieu!O154,IF(Nhaplieu!$N154='Chi phí sxkd S03'!$R$2,Nhaplieu!N154,"")))</f>
        <v/>
      </c>
      <c r="F149" s="77" t="str">
        <f>IF(LEFT(Nhaplieu!M154,3)='Chi phí sxkd S03'!$R$2,Nhaplieu!$O154,IF(Nhaplieu!M154='Chi phí sxkd S03'!$R$2,Nhaplieu!$O154,""))</f>
        <v/>
      </c>
      <c r="G149" s="77">
        <f t="shared" si="6"/>
        <v>0</v>
      </c>
      <c r="H149" s="77">
        <f t="shared" si="6"/>
        <v>0</v>
      </c>
      <c r="I149" s="77">
        <f t="shared" si="6"/>
        <v>0</v>
      </c>
      <c r="J149" s="77">
        <f t="shared" si="6"/>
        <v>0</v>
      </c>
      <c r="K149" s="77">
        <f t="shared" si="6"/>
        <v>0</v>
      </c>
      <c r="L149" s="77">
        <f t="shared" si="6"/>
        <v>0</v>
      </c>
      <c r="M149" s="77">
        <f t="shared" si="6"/>
        <v>0</v>
      </c>
      <c r="N149" s="77">
        <f t="shared" si="4"/>
        <v>0</v>
      </c>
      <c r="O149" s="462"/>
    </row>
    <row r="150" spans="1:15" s="10" customFormat="1" ht="16.8">
      <c r="A150" s="76" t="str">
        <f>IF(OR(LEFT(Nhaplieu!$M155,3)='Chi phí sxkd S03'!$R$2,LEFT(Nhaplieu!$N155,3)='Chi phí sxkd S03'!$R$2),Nhaplieu!F155,IF(OR(Nhaplieu!$M155='Chi phí sxkd S03'!$R$2,Nhaplieu!$N155='Chi phí sxkd S03'!$R$2),Nhaplieu!F155,""))</f>
        <v/>
      </c>
      <c r="B150" s="77" t="str">
        <f>IF(OR(LEFT(Nhaplieu!$M155,3)='Chi phí sxkd S03'!$R$2,LEFT(Nhaplieu!$N155,3)='Chi phí sxkd S03'!$R$2),Nhaplieu!E155,IF(OR(Nhaplieu!$M155='Chi phí sxkd S03'!$R$2,Nhaplieu!$N155='Chi phí sxkd S03'!$R$2),Nhaplieu!E155,""))</f>
        <v/>
      </c>
      <c r="C150" s="571" t="str">
        <f>IF(OR(LEFT(Nhaplieu!$M155,3)='Chi phí sxkd S03'!$R$2,LEFT(Nhaplieu!$N155,3)='Chi phí sxkd S03'!$R$2),Nhaplieu!L155,IF(OR(Nhaplieu!$M155='Chi phí sxkd S03'!$R$2,Nhaplieu!$N155='Chi phí sxkd S03'!$R$2),Nhaplieu!L155,""))</f>
        <v/>
      </c>
      <c r="D150" s="78" t="str">
        <f>IF(LEFT(Nhaplieu!$M155,3)='Chi phí sxkd S03'!$R$2,Nhaplieu!M155,IF(Nhaplieu!$M155='Chi phí sxkd S03'!$R$2,Nhaplieu!N155,IF(Nhaplieu!$N155='Chi phí sxkd S03'!$R$2,Nhaplieu!M155,"")))</f>
        <v/>
      </c>
      <c r="E150" s="78" t="str">
        <f>IF(LEFT(Nhaplieu!$M155,3)='Chi phí sxkd S03'!$R$2,Nhaplieu!N155,IF(Nhaplieu!$M155='Chi phí sxkd S03'!$R$2,Nhaplieu!O155,IF(Nhaplieu!$N155='Chi phí sxkd S03'!$R$2,Nhaplieu!N155,"")))</f>
        <v/>
      </c>
      <c r="F150" s="77" t="str">
        <f>IF(LEFT(Nhaplieu!M155,3)='Chi phí sxkd S03'!$R$2,Nhaplieu!$O155,IF(Nhaplieu!M155='Chi phí sxkd S03'!$R$2,Nhaplieu!$O155,""))</f>
        <v/>
      </c>
      <c r="G150" s="77">
        <f t="shared" si="6"/>
        <v>0</v>
      </c>
      <c r="H150" s="77">
        <f t="shared" si="6"/>
        <v>0</v>
      </c>
      <c r="I150" s="77">
        <f t="shared" si="6"/>
        <v>0</v>
      </c>
      <c r="J150" s="77">
        <f t="shared" si="6"/>
        <v>0</v>
      </c>
      <c r="K150" s="77">
        <f t="shared" si="6"/>
        <v>0</v>
      </c>
      <c r="L150" s="77">
        <f t="shared" si="6"/>
        <v>0</v>
      </c>
      <c r="M150" s="77">
        <f t="shared" si="6"/>
        <v>0</v>
      </c>
      <c r="N150" s="77">
        <f t="shared" si="4"/>
        <v>0</v>
      </c>
      <c r="O150" s="462"/>
    </row>
    <row r="151" spans="1:15" s="10" customFormat="1" ht="16.8">
      <c r="A151" s="76" t="str">
        <f>IF(OR(LEFT(Nhaplieu!$M156,3)='Chi phí sxkd S03'!$R$2,LEFT(Nhaplieu!$N156,3)='Chi phí sxkd S03'!$R$2),Nhaplieu!F156,IF(OR(Nhaplieu!$M156='Chi phí sxkd S03'!$R$2,Nhaplieu!$N156='Chi phí sxkd S03'!$R$2),Nhaplieu!F156,""))</f>
        <v/>
      </c>
      <c r="B151" s="77" t="str">
        <f>IF(OR(LEFT(Nhaplieu!$M156,3)='Chi phí sxkd S03'!$R$2,LEFT(Nhaplieu!$N156,3)='Chi phí sxkd S03'!$R$2),Nhaplieu!E156,IF(OR(Nhaplieu!$M156='Chi phí sxkd S03'!$R$2,Nhaplieu!$N156='Chi phí sxkd S03'!$R$2),Nhaplieu!E156,""))</f>
        <v/>
      </c>
      <c r="C151" s="571" t="str">
        <f>IF(OR(LEFT(Nhaplieu!$M156,3)='Chi phí sxkd S03'!$R$2,LEFT(Nhaplieu!$N156,3)='Chi phí sxkd S03'!$R$2),Nhaplieu!L156,IF(OR(Nhaplieu!$M156='Chi phí sxkd S03'!$R$2,Nhaplieu!$N156='Chi phí sxkd S03'!$R$2),Nhaplieu!L156,""))</f>
        <v/>
      </c>
      <c r="D151" s="78" t="str">
        <f>IF(LEFT(Nhaplieu!$M156,3)='Chi phí sxkd S03'!$R$2,Nhaplieu!M156,IF(Nhaplieu!$M156='Chi phí sxkd S03'!$R$2,Nhaplieu!N156,IF(Nhaplieu!$N156='Chi phí sxkd S03'!$R$2,Nhaplieu!M156,"")))</f>
        <v/>
      </c>
      <c r="E151" s="78" t="str">
        <f>IF(LEFT(Nhaplieu!$M156,3)='Chi phí sxkd S03'!$R$2,Nhaplieu!N156,IF(Nhaplieu!$M156='Chi phí sxkd S03'!$R$2,Nhaplieu!O156,IF(Nhaplieu!$N156='Chi phí sxkd S03'!$R$2,Nhaplieu!N156,"")))</f>
        <v/>
      </c>
      <c r="F151" s="77" t="str">
        <f>IF(LEFT(Nhaplieu!M156,3)='Chi phí sxkd S03'!$R$2,Nhaplieu!$O156,IF(Nhaplieu!M156='Chi phí sxkd S03'!$R$2,Nhaplieu!$O156,""))</f>
        <v/>
      </c>
      <c r="G151" s="77">
        <f t="shared" si="6"/>
        <v>0</v>
      </c>
      <c r="H151" s="77">
        <f t="shared" si="6"/>
        <v>0</v>
      </c>
      <c r="I151" s="77">
        <f t="shared" si="6"/>
        <v>0</v>
      </c>
      <c r="J151" s="77">
        <f t="shared" si="6"/>
        <v>0</v>
      </c>
      <c r="K151" s="77">
        <f t="shared" si="6"/>
        <v>0</v>
      </c>
      <c r="L151" s="77">
        <f t="shared" si="6"/>
        <v>0</v>
      </c>
      <c r="M151" s="77">
        <f t="shared" si="6"/>
        <v>0</v>
      </c>
      <c r="N151" s="77">
        <f t="shared" si="4"/>
        <v>0</v>
      </c>
      <c r="O151" s="462"/>
    </row>
    <row r="152" spans="1:15" s="10" customFormat="1" ht="16.8">
      <c r="A152" s="76" t="str">
        <f>IF(OR(LEFT(Nhaplieu!$M157,3)='Chi phí sxkd S03'!$R$2,LEFT(Nhaplieu!$N157,3)='Chi phí sxkd S03'!$R$2),Nhaplieu!F157,IF(OR(Nhaplieu!$M157='Chi phí sxkd S03'!$R$2,Nhaplieu!$N157='Chi phí sxkd S03'!$R$2),Nhaplieu!F157,""))</f>
        <v/>
      </c>
      <c r="B152" s="77" t="str">
        <f>IF(OR(LEFT(Nhaplieu!$M157,3)='Chi phí sxkd S03'!$R$2,LEFT(Nhaplieu!$N157,3)='Chi phí sxkd S03'!$R$2),Nhaplieu!E157,IF(OR(Nhaplieu!$M157='Chi phí sxkd S03'!$R$2,Nhaplieu!$N157='Chi phí sxkd S03'!$R$2),Nhaplieu!E157,""))</f>
        <v/>
      </c>
      <c r="C152" s="571" t="str">
        <f>IF(OR(LEFT(Nhaplieu!$M157,3)='Chi phí sxkd S03'!$R$2,LEFT(Nhaplieu!$N157,3)='Chi phí sxkd S03'!$R$2),Nhaplieu!L157,IF(OR(Nhaplieu!$M157='Chi phí sxkd S03'!$R$2,Nhaplieu!$N157='Chi phí sxkd S03'!$R$2),Nhaplieu!L157,""))</f>
        <v/>
      </c>
      <c r="D152" s="78" t="str">
        <f>IF(LEFT(Nhaplieu!$M157,3)='Chi phí sxkd S03'!$R$2,Nhaplieu!M157,IF(Nhaplieu!$M157='Chi phí sxkd S03'!$R$2,Nhaplieu!N157,IF(Nhaplieu!$N157='Chi phí sxkd S03'!$R$2,Nhaplieu!M157,"")))</f>
        <v/>
      </c>
      <c r="E152" s="78" t="str">
        <f>IF(LEFT(Nhaplieu!$M157,3)='Chi phí sxkd S03'!$R$2,Nhaplieu!N157,IF(Nhaplieu!$M157='Chi phí sxkd S03'!$R$2,Nhaplieu!O157,IF(Nhaplieu!$N157='Chi phí sxkd S03'!$R$2,Nhaplieu!N157,"")))</f>
        <v/>
      </c>
      <c r="F152" s="77" t="str">
        <f>IF(LEFT(Nhaplieu!M157,3)='Chi phí sxkd S03'!$R$2,Nhaplieu!$O157,IF(Nhaplieu!M157='Chi phí sxkd S03'!$R$2,Nhaplieu!$O157,""))</f>
        <v/>
      </c>
      <c r="G152" s="77">
        <f t="shared" si="6"/>
        <v>0</v>
      </c>
      <c r="H152" s="77">
        <f t="shared" si="6"/>
        <v>0</v>
      </c>
      <c r="I152" s="77">
        <f t="shared" si="6"/>
        <v>0</v>
      </c>
      <c r="J152" s="77">
        <f t="shared" si="6"/>
        <v>0</v>
      </c>
      <c r="K152" s="77">
        <f t="shared" si="6"/>
        <v>0</v>
      </c>
      <c r="L152" s="77">
        <f t="shared" si="6"/>
        <v>0</v>
      </c>
      <c r="M152" s="77">
        <f t="shared" si="6"/>
        <v>0</v>
      </c>
      <c r="N152" s="77">
        <f t="shared" si="4"/>
        <v>0</v>
      </c>
      <c r="O152" s="462"/>
    </row>
    <row r="153" spans="1:15" s="10" customFormat="1" ht="16.8">
      <c r="A153" s="76" t="str">
        <f>IF(OR(LEFT(Nhaplieu!$M158,3)='Chi phí sxkd S03'!$R$2,LEFT(Nhaplieu!$N158,3)='Chi phí sxkd S03'!$R$2),Nhaplieu!F158,IF(OR(Nhaplieu!$M158='Chi phí sxkd S03'!$R$2,Nhaplieu!$N158='Chi phí sxkd S03'!$R$2),Nhaplieu!F158,""))</f>
        <v/>
      </c>
      <c r="B153" s="77" t="str">
        <f>IF(OR(LEFT(Nhaplieu!$M158,3)='Chi phí sxkd S03'!$R$2,LEFT(Nhaplieu!$N158,3)='Chi phí sxkd S03'!$R$2),Nhaplieu!E158,IF(OR(Nhaplieu!$M158='Chi phí sxkd S03'!$R$2,Nhaplieu!$N158='Chi phí sxkd S03'!$R$2),Nhaplieu!E158,""))</f>
        <v/>
      </c>
      <c r="C153" s="571" t="str">
        <f>IF(OR(LEFT(Nhaplieu!$M158,3)='Chi phí sxkd S03'!$R$2,LEFT(Nhaplieu!$N158,3)='Chi phí sxkd S03'!$R$2),Nhaplieu!L158,IF(OR(Nhaplieu!$M158='Chi phí sxkd S03'!$R$2,Nhaplieu!$N158='Chi phí sxkd S03'!$R$2),Nhaplieu!L158,""))</f>
        <v/>
      </c>
      <c r="D153" s="78" t="str">
        <f>IF(LEFT(Nhaplieu!$M158,3)='Chi phí sxkd S03'!$R$2,Nhaplieu!M158,IF(Nhaplieu!$M158='Chi phí sxkd S03'!$R$2,Nhaplieu!N158,IF(Nhaplieu!$N158='Chi phí sxkd S03'!$R$2,Nhaplieu!M158,"")))</f>
        <v/>
      </c>
      <c r="E153" s="78" t="str">
        <f>IF(LEFT(Nhaplieu!$M158,3)='Chi phí sxkd S03'!$R$2,Nhaplieu!N158,IF(Nhaplieu!$M158='Chi phí sxkd S03'!$R$2,Nhaplieu!O158,IF(Nhaplieu!$N158='Chi phí sxkd S03'!$R$2,Nhaplieu!N158,"")))</f>
        <v/>
      </c>
      <c r="F153" s="77" t="str">
        <f>IF(LEFT(Nhaplieu!M158,3)='Chi phí sxkd S03'!$R$2,Nhaplieu!$O158,IF(Nhaplieu!M158='Chi phí sxkd S03'!$R$2,Nhaplieu!$O158,""))</f>
        <v/>
      </c>
      <c r="G153" s="77">
        <f t="shared" si="6"/>
        <v>0</v>
      </c>
      <c r="H153" s="77">
        <f t="shared" si="6"/>
        <v>0</v>
      </c>
      <c r="I153" s="77">
        <f t="shared" si="6"/>
        <v>0</v>
      </c>
      <c r="J153" s="77">
        <f t="shared" si="6"/>
        <v>0</v>
      </c>
      <c r="K153" s="77">
        <f t="shared" si="6"/>
        <v>0</v>
      </c>
      <c r="L153" s="77">
        <f t="shared" si="6"/>
        <v>0</v>
      </c>
      <c r="M153" s="77">
        <f t="shared" si="6"/>
        <v>0</v>
      </c>
      <c r="N153" s="77">
        <f t="shared" si="4"/>
        <v>0</v>
      </c>
      <c r="O153" s="462"/>
    </row>
    <row r="154" spans="1:15" s="10" customFormat="1" ht="16.8">
      <c r="A154" s="76" t="str">
        <f>IF(OR(LEFT(Nhaplieu!$M159,3)='Chi phí sxkd S03'!$R$2,LEFT(Nhaplieu!$N159,3)='Chi phí sxkd S03'!$R$2),Nhaplieu!F159,IF(OR(Nhaplieu!$M159='Chi phí sxkd S03'!$R$2,Nhaplieu!$N159='Chi phí sxkd S03'!$R$2),Nhaplieu!F159,""))</f>
        <v/>
      </c>
      <c r="B154" s="77" t="str">
        <f>IF(OR(LEFT(Nhaplieu!$M159,3)='Chi phí sxkd S03'!$R$2,LEFT(Nhaplieu!$N159,3)='Chi phí sxkd S03'!$R$2),Nhaplieu!E159,IF(OR(Nhaplieu!$M159='Chi phí sxkd S03'!$R$2,Nhaplieu!$N159='Chi phí sxkd S03'!$R$2),Nhaplieu!E159,""))</f>
        <v/>
      </c>
      <c r="C154" s="571" t="str">
        <f>IF(OR(LEFT(Nhaplieu!$M159,3)='Chi phí sxkd S03'!$R$2,LEFT(Nhaplieu!$N159,3)='Chi phí sxkd S03'!$R$2),Nhaplieu!L159,IF(OR(Nhaplieu!$M159='Chi phí sxkd S03'!$R$2,Nhaplieu!$N159='Chi phí sxkd S03'!$R$2),Nhaplieu!L159,""))</f>
        <v/>
      </c>
      <c r="D154" s="78" t="str">
        <f>IF(LEFT(Nhaplieu!$M159,3)='Chi phí sxkd S03'!$R$2,Nhaplieu!M159,IF(Nhaplieu!$M159='Chi phí sxkd S03'!$R$2,Nhaplieu!N159,IF(Nhaplieu!$N159='Chi phí sxkd S03'!$R$2,Nhaplieu!M159,"")))</f>
        <v/>
      </c>
      <c r="E154" s="78" t="str">
        <f>IF(LEFT(Nhaplieu!$M159,3)='Chi phí sxkd S03'!$R$2,Nhaplieu!N159,IF(Nhaplieu!$M159='Chi phí sxkd S03'!$R$2,Nhaplieu!O159,IF(Nhaplieu!$N159='Chi phí sxkd S03'!$R$2,Nhaplieu!N159,"")))</f>
        <v/>
      </c>
      <c r="F154" s="77" t="str">
        <f>IF(LEFT(Nhaplieu!M159,3)='Chi phí sxkd S03'!$R$2,Nhaplieu!$O159,IF(Nhaplieu!M159='Chi phí sxkd S03'!$R$2,Nhaplieu!$O159,""))</f>
        <v/>
      </c>
      <c r="G154" s="77">
        <f t="shared" si="6"/>
        <v>0</v>
      </c>
      <c r="H154" s="77">
        <f t="shared" si="6"/>
        <v>0</v>
      </c>
      <c r="I154" s="77">
        <f t="shared" si="6"/>
        <v>0</v>
      </c>
      <c r="J154" s="77">
        <f t="shared" si="6"/>
        <v>0</v>
      </c>
      <c r="K154" s="77">
        <f t="shared" si="6"/>
        <v>0</v>
      </c>
      <c r="L154" s="77">
        <f t="shared" si="6"/>
        <v>0</v>
      </c>
      <c r="M154" s="77">
        <f t="shared" si="6"/>
        <v>0</v>
      </c>
      <c r="N154" s="77">
        <f t="shared" si="4"/>
        <v>0</v>
      </c>
      <c r="O154" s="462"/>
    </row>
    <row r="155" spans="1:15" s="10" customFormat="1" ht="16.8">
      <c r="A155" s="76" t="str">
        <f>IF(OR(LEFT(Nhaplieu!$M160,3)='Chi phí sxkd S03'!$R$2,LEFT(Nhaplieu!$N160,3)='Chi phí sxkd S03'!$R$2),Nhaplieu!F160,IF(OR(Nhaplieu!$M160='Chi phí sxkd S03'!$R$2,Nhaplieu!$N160='Chi phí sxkd S03'!$R$2),Nhaplieu!F160,""))</f>
        <v/>
      </c>
      <c r="B155" s="77" t="str">
        <f>IF(OR(LEFT(Nhaplieu!$M160,3)='Chi phí sxkd S03'!$R$2,LEFT(Nhaplieu!$N160,3)='Chi phí sxkd S03'!$R$2),Nhaplieu!E160,IF(OR(Nhaplieu!$M160='Chi phí sxkd S03'!$R$2,Nhaplieu!$N160='Chi phí sxkd S03'!$R$2),Nhaplieu!E160,""))</f>
        <v/>
      </c>
      <c r="C155" s="571" t="str">
        <f>IF(OR(LEFT(Nhaplieu!$M160,3)='Chi phí sxkd S03'!$R$2,LEFT(Nhaplieu!$N160,3)='Chi phí sxkd S03'!$R$2),Nhaplieu!L160,IF(OR(Nhaplieu!$M160='Chi phí sxkd S03'!$R$2,Nhaplieu!$N160='Chi phí sxkd S03'!$R$2),Nhaplieu!L160,""))</f>
        <v/>
      </c>
      <c r="D155" s="78" t="str">
        <f>IF(LEFT(Nhaplieu!$M160,3)='Chi phí sxkd S03'!$R$2,Nhaplieu!M160,IF(Nhaplieu!$M160='Chi phí sxkd S03'!$R$2,Nhaplieu!N160,IF(Nhaplieu!$N160='Chi phí sxkd S03'!$R$2,Nhaplieu!M160,"")))</f>
        <v/>
      </c>
      <c r="E155" s="78" t="str">
        <f>IF(LEFT(Nhaplieu!$M160,3)='Chi phí sxkd S03'!$R$2,Nhaplieu!N160,IF(Nhaplieu!$M160='Chi phí sxkd S03'!$R$2,Nhaplieu!O160,IF(Nhaplieu!$N160='Chi phí sxkd S03'!$R$2,Nhaplieu!N160,"")))</f>
        <v/>
      </c>
      <c r="F155" s="77" t="str">
        <f>IF(LEFT(Nhaplieu!M160,3)='Chi phí sxkd S03'!$R$2,Nhaplieu!$O160,IF(Nhaplieu!M160='Chi phí sxkd S03'!$R$2,Nhaplieu!$O160,""))</f>
        <v/>
      </c>
      <c r="G155" s="77">
        <f t="shared" si="6"/>
        <v>0</v>
      </c>
      <c r="H155" s="77">
        <f t="shared" si="6"/>
        <v>0</v>
      </c>
      <c r="I155" s="77">
        <f t="shared" si="6"/>
        <v>0</v>
      </c>
      <c r="J155" s="77">
        <f t="shared" si="6"/>
        <v>0</v>
      </c>
      <c r="K155" s="77">
        <f t="shared" si="6"/>
        <v>0</v>
      </c>
      <c r="L155" s="77">
        <f t="shared" si="6"/>
        <v>0</v>
      </c>
      <c r="M155" s="77">
        <f t="shared" si="6"/>
        <v>0</v>
      </c>
      <c r="N155" s="77">
        <f t="shared" si="4"/>
        <v>0</v>
      </c>
      <c r="O155" s="462"/>
    </row>
    <row r="156" spans="1:15" s="10" customFormat="1" ht="16.8">
      <c r="A156" s="76" t="str">
        <f>IF(OR(LEFT(Nhaplieu!$M161,3)='Chi phí sxkd S03'!$R$2,LEFT(Nhaplieu!$N161,3)='Chi phí sxkd S03'!$R$2),Nhaplieu!F161,IF(OR(Nhaplieu!$M161='Chi phí sxkd S03'!$R$2,Nhaplieu!$N161='Chi phí sxkd S03'!$R$2),Nhaplieu!F161,""))</f>
        <v/>
      </c>
      <c r="B156" s="77" t="str">
        <f>IF(OR(LEFT(Nhaplieu!$M161,3)='Chi phí sxkd S03'!$R$2,LEFT(Nhaplieu!$N161,3)='Chi phí sxkd S03'!$R$2),Nhaplieu!E161,IF(OR(Nhaplieu!$M161='Chi phí sxkd S03'!$R$2,Nhaplieu!$N161='Chi phí sxkd S03'!$R$2),Nhaplieu!E161,""))</f>
        <v/>
      </c>
      <c r="C156" s="571" t="str">
        <f>IF(OR(LEFT(Nhaplieu!$M161,3)='Chi phí sxkd S03'!$R$2,LEFT(Nhaplieu!$N161,3)='Chi phí sxkd S03'!$R$2),Nhaplieu!L161,IF(OR(Nhaplieu!$M161='Chi phí sxkd S03'!$R$2,Nhaplieu!$N161='Chi phí sxkd S03'!$R$2),Nhaplieu!L161,""))</f>
        <v/>
      </c>
      <c r="D156" s="78" t="str">
        <f>IF(LEFT(Nhaplieu!$M161,3)='Chi phí sxkd S03'!$R$2,Nhaplieu!M161,IF(Nhaplieu!$M161='Chi phí sxkd S03'!$R$2,Nhaplieu!N161,IF(Nhaplieu!$N161='Chi phí sxkd S03'!$R$2,Nhaplieu!M161,"")))</f>
        <v/>
      </c>
      <c r="E156" s="78" t="str">
        <f>IF(LEFT(Nhaplieu!$M161,3)='Chi phí sxkd S03'!$R$2,Nhaplieu!N161,IF(Nhaplieu!$M161='Chi phí sxkd S03'!$R$2,Nhaplieu!O161,IF(Nhaplieu!$N161='Chi phí sxkd S03'!$R$2,Nhaplieu!N161,"")))</f>
        <v/>
      </c>
      <c r="F156" s="77" t="str">
        <f>IF(LEFT(Nhaplieu!M161,3)='Chi phí sxkd S03'!$R$2,Nhaplieu!$O161,IF(Nhaplieu!M161='Chi phí sxkd S03'!$R$2,Nhaplieu!$O161,""))</f>
        <v/>
      </c>
      <c r="G156" s="77">
        <f t="shared" si="6"/>
        <v>0</v>
      </c>
      <c r="H156" s="77">
        <f t="shared" si="6"/>
        <v>0</v>
      </c>
      <c r="I156" s="77">
        <f t="shared" si="6"/>
        <v>0</v>
      </c>
      <c r="J156" s="77">
        <f t="shared" si="6"/>
        <v>0</v>
      </c>
      <c r="K156" s="77">
        <f t="shared" si="6"/>
        <v>0</v>
      </c>
      <c r="L156" s="77">
        <f t="shared" si="6"/>
        <v>0</v>
      </c>
      <c r="M156" s="77">
        <f t="shared" si="6"/>
        <v>0</v>
      </c>
      <c r="N156" s="77">
        <f t="shared" si="4"/>
        <v>0</v>
      </c>
      <c r="O156" s="462"/>
    </row>
    <row r="157" spans="1:15" s="10" customFormat="1" ht="16.8">
      <c r="A157" s="76" t="str">
        <f>IF(OR(LEFT(Nhaplieu!$M162,3)='Chi phí sxkd S03'!$R$2,LEFT(Nhaplieu!$N162,3)='Chi phí sxkd S03'!$R$2),Nhaplieu!F162,IF(OR(Nhaplieu!$M162='Chi phí sxkd S03'!$R$2,Nhaplieu!$N162='Chi phí sxkd S03'!$R$2),Nhaplieu!F162,""))</f>
        <v/>
      </c>
      <c r="B157" s="77" t="str">
        <f>IF(OR(LEFT(Nhaplieu!$M162,3)='Chi phí sxkd S03'!$R$2,LEFT(Nhaplieu!$N162,3)='Chi phí sxkd S03'!$R$2),Nhaplieu!E162,IF(OR(Nhaplieu!$M162='Chi phí sxkd S03'!$R$2,Nhaplieu!$N162='Chi phí sxkd S03'!$R$2),Nhaplieu!E162,""))</f>
        <v/>
      </c>
      <c r="C157" s="571" t="str">
        <f>IF(OR(LEFT(Nhaplieu!$M162,3)='Chi phí sxkd S03'!$R$2,LEFT(Nhaplieu!$N162,3)='Chi phí sxkd S03'!$R$2),Nhaplieu!L162,IF(OR(Nhaplieu!$M162='Chi phí sxkd S03'!$R$2,Nhaplieu!$N162='Chi phí sxkd S03'!$R$2),Nhaplieu!L162,""))</f>
        <v/>
      </c>
      <c r="D157" s="78" t="str">
        <f>IF(LEFT(Nhaplieu!$M162,3)='Chi phí sxkd S03'!$R$2,Nhaplieu!M162,IF(Nhaplieu!$M162='Chi phí sxkd S03'!$R$2,Nhaplieu!N162,IF(Nhaplieu!$N162='Chi phí sxkd S03'!$R$2,Nhaplieu!M162,"")))</f>
        <v/>
      </c>
      <c r="E157" s="78" t="str">
        <f>IF(LEFT(Nhaplieu!$M162,3)='Chi phí sxkd S03'!$R$2,Nhaplieu!N162,IF(Nhaplieu!$M162='Chi phí sxkd S03'!$R$2,Nhaplieu!O162,IF(Nhaplieu!$N162='Chi phí sxkd S03'!$R$2,Nhaplieu!N162,"")))</f>
        <v/>
      </c>
      <c r="F157" s="77" t="str">
        <f>IF(LEFT(Nhaplieu!M162,3)='Chi phí sxkd S03'!$R$2,Nhaplieu!$O162,IF(Nhaplieu!M162='Chi phí sxkd S03'!$R$2,Nhaplieu!$O162,""))</f>
        <v/>
      </c>
      <c r="G157" s="77">
        <f t="shared" si="6"/>
        <v>0</v>
      </c>
      <c r="H157" s="77">
        <f t="shared" si="6"/>
        <v>0</v>
      </c>
      <c r="I157" s="77">
        <f t="shared" si="6"/>
        <v>0</v>
      </c>
      <c r="J157" s="77">
        <f t="shared" si="6"/>
        <v>0</v>
      </c>
      <c r="K157" s="77">
        <f t="shared" si="6"/>
        <v>0</v>
      </c>
      <c r="L157" s="77">
        <f t="shared" si="6"/>
        <v>0</v>
      </c>
      <c r="M157" s="77">
        <f t="shared" si="6"/>
        <v>0</v>
      </c>
      <c r="N157" s="77">
        <f t="shared" si="4"/>
        <v>0</v>
      </c>
      <c r="O157" s="462"/>
    </row>
    <row r="158" spans="1:15" s="10" customFormat="1" ht="16.8">
      <c r="A158" s="76" t="str">
        <f>IF(OR(LEFT(Nhaplieu!$M163,3)='Chi phí sxkd S03'!$R$2,LEFT(Nhaplieu!$N163,3)='Chi phí sxkd S03'!$R$2),Nhaplieu!F163,IF(OR(Nhaplieu!$M163='Chi phí sxkd S03'!$R$2,Nhaplieu!$N163='Chi phí sxkd S03'!$R$2),Nhaplieu!F163,""))</f>
        <v/>
      </c>
      <c r="B158" s="77" t="str">
        <f>IF(OR(LEFT(Nhaplieu!$M163,3)='Chi phí sxkd S03'!$R$2,LEFT(Nhaplieu!$N163,3)='Chi phí sxkd S03'!$R$2),Nhaplieu!E163,IF(OR(Nhaplieu!$M163='Chi phí sxkd S03'!$R$2,Nhaplieu!$N163='Chi phí sxkd S03'!$R$2),Nhaplieu!E163,""))</f>
        <v/>
      </c>
      <c r="C158" s="571" t="str">
        <f>IF(OR(LEFT(Nhaplieu!$M163,3)='Chi phí sxkd S03'!$R$2,LEFT(Nhaplieu!$N163,3)='Chi phí sxkd S03'!$R$2),Nhaplieu!L163,IF(OR(Nhaplieu!$M163='Chi phí sxkd S03'!$R$2,Nhaplieu!$N163='Chi phí sxkd S03'!$R$2),Nhaplieu!L163,""))</f>
        <v/>
      </c>
      <c r="D158" s="78" t="str">
        <f>IF(LEFT(Nhaplieu!$M163,3)='Chi phí sxkd S03'!$R$2,Nhaplieu!M163,IF(Nhaplieu!$M163='Chi phí sxkd S03'!$R$2,Nhaplieu!N163,IF(Nhaplieu!$N163='Chi phí sxkd S03'!$R$2,Nhaplieu!M163,"")))</f>
        <v/>
      </c>
      <c r="E158" s="78" t="str">
        <f>IF(LEFT(Nhaplieu!$M163,3)='Chi phí sxkd S03'!$R$2,Nhaplieu!N163,IF(Nhaplieu!$M163='Chi phí sxkd S03'!$R$2,Nhaplieu!O163,IF(Nhaplieu!$N163='Chi phí sxkd S03'!$R$2,Nhaplieu!N163,"")))</f>
        <v/>
      </c>
      <c r="F158" s="77" t="str">
        <f>IF(LEFT(Nhaplieu!M163,3)='Chi phí sxkd S03'!$R$2,Nhaplieu!$O163,IF(Nhaplieu!M163='Chi phí sxkd S03'!$R$2,Nhaplieu!$O163,""))</f>
        <v/>
      </c>
      <c r="G158" s="77">
        <f t="shared" si="6"/>
        <v>0</v>
      </c>
      <c r="H158" s="77">
        <f t="shared" si="6"/>
        <v>0</v>
      </c>
      <c r="I158" s="77">
        <f t="shared" si="6"/>
        <v>0</v>
      </c>
      <c r="J158" s="77">
        <f t="shared" si="6"/>
        <v>0</v>
      </c>
      <c r="K158" s="77">
        <f t="shared" si="6"/>
        <v>0</v>
      </c>
      <c r="L158" s="77">
        <f t="shared" si="6"/>
        <v>0</v>
      </c>
      <c r="M158" s="77">
        <f t="shared" si="6"/>
        <v>0</v>
      </c>
      <c r="N158" s="77">
        <f t="shared" si="4"/>
        <v>0</v>
      </c>
      <c r="O158" s="462"/>
    </row>
    <row r="159" spans="1:15" s="10" customFormat="1" ht="16.8">
      <c r="A159" s="76" t="str">
        <f>IF(OR(LEFT(Nhaplieu!$M164,3)='Chi phí sxkd S03'!$R$2,LEFT(Nhaplieu!$N164,3)='Chi phí sxkd S03'!$R$2),Nhaplieu!F164,IF(OR(Nhaplieu!$M164='Chi phí sxkd S03'!$R$2,Nhaplieu!$N164='Chi phí sxkd S03'!$R$2),Nhaplieu!F164,""))</f>
        <v/>
      </c>
      <c r="B159" s="77" t="str">
        <f>IF(OR(LEFT(Nhaplieu!$M164,3)='Chi phí sxkd S03'!$R$2,LEFT(Nhaplieu!$N164,3)='Chi phí sxkd S03'!$R$2),Nhaplieu!E164,IF(OR(Nhaplieu!$M164='Chi phí sxkd S03'!$R$2,Nhaplieu!$N164='Chi phí sxkd S03'!$R$2),Nhaplieu!E164,""))</f>
        <v/>
      </c>
      <c r="C159" s="571" t="str">
        <f>IF(OR(LEFT(Nhaplieu!$M164,3)='Chi phí sxkd S03'!$R$2,LEFT(Nhaplieu!$N164,3)='Chi phí sxkd S03'!$R$2),Nhaplieu!L164,IF(OR(Nhaplieu!$M164='Chi phí sxkd S03'!$R$2,Nhaplieu!$N164='Chi phí sxkd S03'!$R$2),Nhaplieu!L164,""))</f>
        <v/>
      </c>
      <c r="D159" s="78" t="str">
        <f>IF(LEFT(Nhaplieu!$M164,3)='Chi phí sxkd S03'!$R$2,Nhaplieu!M164,IF(Nhaplieu!$M164='Chi phí sxkd S03'!$R$2,Nhaplieu!N164,IF(Nhaplieu!$N164='Chi phí sxkd S03'!$R$2,Nhaplieu!M164,"")))</f>
        <v/>
      </c>
      <c r="E159" s="78" t="str">
        <f>IF(LEFT(Nhaplieu!$M164,3)='Chi phí sxkd S03'!$R$2,Nhaplieu!N164,IF(Nhaplieu!$M164='Chi phí sxkd S03'!$R$2,Nhaplieu!O164,IF(Nhaplieu!$N164='Chi phí sxkd S03'!$R$2,Nhaplieu!N164,"")))</f>
        <v/>
      </c>
      <c r="F159" s="77" t="str">
        <f>IF(LEFT(Nhaplieu!M164,3)='Chi phí sxkd S03'!$R$2,Nhaplieu!$O164,IF(Nhaplieu!M164='Chi phí sxkd S03'!$R$2,Nhaplieu!$O164,""))</f>
        <v/>
      </c>
      <c r="G159" s="77">
        <f t="shared" si="6"/>
        <v>0</v>
      </c>
      <c r="H159" s="77">
        <f t="shared" si="6"/>
        <v>0</v>
      </c>
      <c r="I159" s="77">
        <f t="shared" si="6"/>
        <v>0</v>
      </c>
      <c r="J159" s="77">
        <f t="shared" si="6"/>
        <v>0</v>
      </c>
      <c r="K159" s="77">
        <f t="shared" si="6"/>
        <v>0</v>
      </c>
      <c r="L159" s="77">
        <f t="shared" si="6"/>
        <v>0</v>
      </c>
      <c r="M159" s="77">
        <f t="shared" si="6"/>
        <v>0</v>
      </c>
      <c r="N159" s="77">
        <f t="shared" si="4"/>
        <v>0</v>
      </c>
      <c r="O159" s="462"/>
    </row>
    <row r="160" spans="1:15" s="10" customFormat="1" ht="16.8">
      <c r="A160" s="76" t="str">
        <f>IF(OR(LEFT(Nhaplieu!$M165,3)='Chi phí sxkd S03'!$R$2,LEFT(Nhaplieu!$N165,3)='Chi phí sxkd S03'!$R$2),Nhaplieu!F165,IF(OR(Nhaplieu!$M165='Chi phí sxkd S03'!$R$2,Nhaplieu!$N165='Chi phí sxkd S03'!$R$2),Nhaplieu!F165,""))</f>
        <v/>
      </c>
      <c r="B160" s="77" t="str">
        <f>IF(OR(LEFT(Nhaplieu!$M165,3)='Chi phí sxkd S03'!$R$2,LEFT(Nhaplieu!$N165,3)='Chi phí sxkd S03'!$R$2),Nhaplieu!E165,IF(OR(Nhaplieu!$M165='Chi phí sxkd S03'!$R$2,Nhaplieu!$N165='Chi phí sxkd S03'!$R$2),Nhaplieu!E165,""))</f>
        <v/>
      </c>
      <c r="C160" s="571" t="str">
        <f>IF(OR(LEFT(Nhaplieu!$M165,3)='Chi phí sxkd S03'!$R$2,LEFT(Nhaplieu!$N165,3)='Chi phí sxkd S03'!$R$2),Nhaplieu!L165,IF(OR(Nhaplieu!$M165='Chi phí sxkd S03'!$R$2,Nhaplieu!$N165='Chi phí sxkd S03'!$R$2),Nhaplieu!L165,""))</f>
        <v/>
      </c>
      <c r="D160" s="78" t="str">
        <f>IF(LEFT(Nhaplieu!$M165,3)='Chi phí sxkd S03'!$R$2,Nhaplieu!M165,IF(Nhaplieu!$M165='Chi phí sxkd S03'!$R$2,Nhaplieu!N165,IF(Nhaplieu!$N165='Chi phí sxkd S03'!$R$2,Nhaplieu!M165,"")))</f>
        <v/>
      </c>
      <c r="E160" s="78" t="str">
        <f>IF(LEFT(Nhaplieu!$M165,3)='Chi phí sxkd S03'!$R$2,Nhaplieu!N165,IF(Nhaplieu!$M165='Chi phí sxkd S03'!$R$2,Nhaplieu!O165,IF(Nhaplieu!$N165='Chi phí sxkd S03'!$R$2,Nhaplieu!N165,"")))</f>
        <v/>
      </c>
      <c r="F160" s="77" t="str">
        <f>IF(LEFT(Nhaplieu!M165,3)='Chi phí sxkd S03'!$R$2,Nhaplieu!$O165,IF(Nhaplieu!M165='Chi phí sxkd S03'!$R$2,Nhaplieu!$O165,""))</f>
        <v/>
      </c>
      <c r="G160" s="77">
        <f t="shared" si="6"/>
        <v>0</v>
      </c>
      <c r="H160" s="77">
        <f t="shared" si="6"/>
        <v>0</v>
      </c>
      <c r="I160" s="77">
        <f t="shared" si="6"/>
        <v>0</v>
      </c>
      <c r="J160" s="77">
        <f t="shared" si="6"/>
        <v>0</v>
      </c>
      <c r="K160" s="77">
        <f t="shared" si="6"/>
        <v>0</v>
      </c>
      <c r="L160" s="77">
        <f t="shared" si="6"/>
        <v>0</v>
      </c>
      <c r="M160" s="77">
        <f t="shared" si="6"/>
        <v>0</v>
      </c>
      <c r="N160" s="77">
        <f t="shared" si="4"/>
        <v>0</v>
      </c>
      <c r="O160" s="462"/>
    </row>
    <row r="161" spans="1:15" s="10" customFormat="1" ht="16.8">
      <c r="A161" s="76" t="str">
        <f>IF(OR(LEFT(Nhaplieu!$M166,3)='Chi phí sxkd S03'!$R$2,LEFT(Nhaplieu!$N166,3)='Chi phí sxkd S03'!$R$2),Nhaplieu!F166,IF(OR(Nhaplieu!$M166='Chi phí sxkd S03'!$R$2,Nhaplieu!$N166='Chi phí sxkd S03'!$R$2),Nhaplieu!F166,""))</f>
        <v/>
      </c>
      <c r="B161" s="77" t="str">
        <f>IF(OR(LEFT(Nhaplieu!$M166,3)='Chi phí sxkd S03'!$R$2,LEFT(Nhaplieu!$N166,3)='Chi phí sxkd S03'!$R$2),Nhaplieu!E166,IF(OR(Nhaplieu!$M166='Chi phí sxkd S03'!$R$2,Nhaplieu!$N166='Chi phí sxkd S03'!$R$2),Nhaplieu!E166,""))</f>
        <v/>
      </c>
      <c r="C161" s="571" t="str">
        <f>IF(OR(LEFT(Nhaplieu!$M166,3)='Chi phí sxkd S03'!$R$2,LEFT(Nhaplieu!$N166,3)='Chi phí sxkd S03'!$R$2),Nhaplieu!L166,IF(OR(Nhaplieu!$M166='Chi phí sxkd S03'!$R$2,Nhaplieu!$N166='Chi phí sxkd S03'!$R$2),Nhaplieu!L166,""))</f>
        <v/>
      </c>
      <c r="D161" s="78" t="str">
        <f>IF(LEFT(Nhaplieu!$M166,3)='Chi phí sxkd S03'!$R$2,Nhaplieu!M166,IF(Nhaplieu!$M166='Chi phí sxkd S03'!$R$2,Nhaplieu!N166,IF(Nhaplieu!$N166='Chi phí sxkd S03'!$R$2,Nhaplieu!M166,"")))</f>
        <v/>
      </c>
      <c r="E161" s="78" t="str">
        <f>IF(LEFT(Nhaplieu!$M166,3)='Chi phí sxkd S03'!$R$2,Nhaplieu!N166,IF(Nhaplieu!$M166='Chi phí sxkd S03'!$R$2,Nhaplieu!O166,IF(Nhaplieu!$N166='Chi phí sxkd S03'!$R$2,Nhaplieu!N166,"")))</f>
        <v/>
      </c>
      <c r="F161" s="77" t="str">
        <f>IF(LEFT(Nhaplieu!M166,3)='Chi phí sxkd S03'!$R$2,Nhaplieu!$O166,IF(Nhaplieu!M166='Chi phí sxkd S03'!$R$2,Nhaplieu!$O166,""))</f>
        <v/>
      </c>
      <c r="G161" s="77">
        <f t="shared" si="6"/>
        <v>0</v>
      </c>
      <c r="H161" s="77">
        <f t="shared" si="6"/>
        <v>0</v>
      </c>
      <c r="I161" s="77">
        <f t="shared" si="6"/>
        <v>0</v>
      </c>
      <c r="J161" s="77">
        <f t="shared" si="6"/>
        <v>0</v>
      </c>
      <c r="K161" s="77">
        <f t="shared" si="6"/>
        <v>0</v>
      </c>
      <c r="L161" s="77">
        <f t="shared" si="6"/>
        <v>0</v>
      </c>
      <c r="M161" s="77">
        <f t="shared" si="6"/>
        <v>0</v>
      </c>
      <c r="N161" s="77">
        <f t="shared" si="4"/>
        <v>0</v>
      </c>
      <c r="O161" s="462"/>
    </row>
    <row r="162" spans="1:15" s="10" customFormat="1" ht="16.8">
      <c r="A162" s="76" t="str">
        <f>IF(OR(LEFT(Nhaplieu!$M167,3)='Chi phí sxkd S03'!$R$2,LEFT(Nhaplieu!$N167,3)='Chi phí sxkd S03'!$R$2),Nhaplieu!F167,IF(OR(Nhaplieu!$M167='Chi phí sxkd S03'!$R$2,Nhaplieu!$N167='Chi phí sxkd S03'!$R$2),Nhaplieu!F167,""))</f>
        <v/>
      </c>
      <c r="B162" s="77" t="str">
        <f>IF(OR(LEFT(Nhaplieu!$M167,3)='Chi phí sxkd S03'!$R$2,LEFT(Nhaplieu!$N167,3)='Chi phí sxkd S03'!$R$2),Nhaplieu!E167,IF(OR(Nhaplieu!$M167='Chi phí sxkd S03'!$R$2,Nhaplieu!$N167='Chi phí sxkd S03'!$R$2),Nhaplieu!E167,""))</f>
        <v/>
      </c>
      <c r="C162" s="571" t="str">
        <f>IF(OR(LEFT(Nhaplieu!$M167,3)='Chi phí sxkd S03'!$R$2,LEFT(Nhaplieu!$N167,3)='Chi phí sxkd S03'!$R$2),Nhaplieu!L167,IF(OR(Nhaplieu!$M167='Chi phí sxkd S03'!$R$2,Nhaplieu!$N167='Chi phí sxkd S03'!$R$2),Nhaplieu!L167,""))</f>
        <v/>
      </c>
      <c r="D162" s="78" t="str">
        <f>IF(LEFT(Nhaplieu!$M167,3)='Chi phí sxkd S03'!$R$2,Nhaplieu!M167,IF(Nhaplieu!$M167='Chi phí sxkd S03'!$R$2,Nhaplieu!N167,IF(Nhaplieu!$N167='Chi phí sxkd S03'!$R$2,Nhaplieu!M167,"")))</f>
        <v/>
      </c>
      <c r="E162" s="78" t="str">
        <f>IF(LEFT(Nhaplieu!$M167,3)='Chi phí sxkd S03'!$R$2,Nhaplieu!N167,IF(Nhaplieu!$M167='Chi phí sxkd S03'!$R$2,Nhaplieu!O167,IF(Nhaplieu!$N167='Chi phí sxkd S03'!$R$2,Nhaplieu!N167,"")))</f>
        <v/>
      </c>
      <c r="F162" s="77" t="str">
        <f>IF(LEFT(Nhaplieu!M167,3)='Chi phí sxkd S03'!$R$2,Nhaplieu!$O167,IF(Nhaplieu!M167='Chi phí sxkd S03'!$R$2,Nhaplieu!$O167,""))</f>
        <v/>
      </c>
      <c r="G162" s="77">
        <f t="shared" si="6"/>
        <v>0</v>
      </c>
      <c r="H162" s="77">
        <f t="shared" si="6"/>
        <v>0</v>
      </c>
      <c r="I162" s="77">
        <f t="shared" si="6"/>
        <v>0</v>
      </c>
      <c r="J162" s="77">
        <f t="shared" si="6"/>
        <v>0</v>
      </c>
      <c r="K162" s="77">
        <f t="shared" si="6"/>
        <v>0</v>
      </c>
      <c r="L162" s="77">
        <f t="shared" si="6"/>
        <v>0</v>
      </c>
      <c r="M162" s="77">
        <f t="shared" si="6"/>
        <v>0</v>
      </c>
      <c r="N162" s="77">
        <f t="shared" si="4"/>
        <v>0</v>
      </c>
      <c r="O162" s="462"/>
    </row>
    <row r="163" spans="1:15" s="10" customFormat="1" ht="16.8">
      <c r="A163" s="76" t="str">
        <f>IF(OR(LEFT(Nhaplieu!$M168,3)='Chi phí sxkd S03'!$R$2,LEFT(Nhaplieu!$N168,3)='Chi phí sxkd S03'!$R$2),Nhaplieu!F168,IF(OR(Nhaplieu!$M168='Chi phí sxkd S03'!$R$2,Nhaplieu!$N168='Chi phí sxkd S03'!$R$2),Nhaplieu!F168,""))</f>
        <v/>
      </c>
      <c r="B163" s="77" t="str">
        <f>IF(OR(LEFT(Nhaplieu!$M168,3)='Chi phí sxkd S03'!$R$2,LEFT(Nhaplieu!$N168,3)='Chi phí sxkd S03'!$R$2),Nhaplieu!E168,IF(OR(Nhaplieu!$M168='Chi phí sxkd S03'!$R$2,Nhaplieu!$N168='Chi phí sxkd S03'!$R$2),Nhaplieu!E168,""))</f>
        <v/>
      </c>
      <c r="C163" s="571" t="str">
        <f>IF(OR(LEFT(Nhaplieu!$M168,3)='Chi phí sxkd S03'!$R$2,LEFT(Nhaplieu!$N168,3)='Chi phí sxkd S03'!$R$2),Nhaplieu!L168,IF(OR(Nhaplieu!$M168='Chi phí sxkd S03'!$R$2,Nhaplieu!$N168='Chi phí sxkd S03'!$R$2),Nhaplieu!L168,""))</f>
        <v/>
      </c>
      <c r="D163" s="78" t="str">
        <f>IF(LEFT(Nhaplieu!$M168,3)='Chi phí sxkd S03'!$R$2,Nhaplieu!M168,IF(Nhaplieu!$M168='Chi phí sxkd S03'!$R$2,Nhaplieu!N168,IF(Nhaplieu!$N168='Chi phí sxkd S03'!$R$2,Nhaplieu!M168,"")))</f>
        <v/>
      </c>
      <c r="E163" s="78" t="str">
        <f>IF(LEFT(Nhaplieu!$M168,3)='Chi phí sxkd S03'!$R$2,Nhaplieu!N168,IF(Nhaplieu!$M168='Chi phí sxkd S03'!$R$2,Nhaplieu!O168,IF(Nhaplieu!$N168='Chi phí sxkd S03'!$R$2,Nhaplieu!N168,"")))</f>
        <v/>
      </c>
      <c r="F163" s="77" t="str">
        <f>IF(LEFT(Nhaplieu!M168,3)='Chi phí sxkd S03'!$R$2,Nhaplieu!$O168,IF(Nhaplieu!M168='Chi phí sxkd S03'!$R$2,Nhaplieu!$O168,""))</f>
        <v/>
      </c>
      <c r="G163" s="77">
        <f t="shared" si="6"/>
        <v>0</v>
      </c>
      <c r="H163" s="77">
        <f t="shared" si="6"/>
        <v>0</v>
      </c>
      <c r="I163" s="77">
        <f t="shared" si="6"/>
        <v>0</v>
      </c>
      <c r="J163" s="77">
        <f t="shared" si="6"/>
        <v>0</v>
      </c>
      <c r="K163" s="77">
        <f t="shared" si="6"/>
        <v>0</v>
      </c>
      <c r="L163" s="77">
        <f t="shared" si="6"/>
        <v>0</v>
      </c>
      <c r="M163" s="77">
        <f t="shared" si="6"/>
        <v>0</v>
      </c>
      <c r="N163" s="77">
        <f t="shared" si="4"/>
        <v>0</v>
      </c>
      <c r="O163" s="462"/>
    </row>
    <row r="164" spans="1:15" s="10" customFormat="1" ht="16.8">
      <c r="A164" s="76" t="str">
        <f>IF(OR(LEFT(Nhaplieu!$M169,3)='Chi phí sxkd S03'!$R$2,LEFT(Nhaplieu!$N169,3)='Chi phí sxkd S03'!$R$2),Nhaplieu!F169,IF(OR(Nhaplieu!$M169='Chi phí sxkd S03'!$R$2,Nhaplieu!$N169='Chi phí sxkd S03'!$R$2),Nhaplieu!F169,""))</f>
        <v/>
      </c>
      <c r="B164" s="77" t="str">
        <f>IF(OR(LEFT(Nhaplieu!$M169,3)='Chi phí sxkd S03'!$R$2,LEFT(Nhaplieu!$N169,3)='Chi phí sxkd S03'!$R$2),Nhaplieu!E169,IF(OR(Nhaplieu!$M169='Chi phí sxkd S03'!$R$2,Nhaplieu!$N169='Chi phí sxkd S03'!$R$2),Nhaplieu!E169,""))</f>
        <v/>
      </c>
      <c r="C164" s="571" t="str">
        <f>IF(OR(LEFT(Nhaplieu!$M169,3)='Chi phí sxkd S03'!$R$2,LEFT(Nhaplieu!$N169,3)='Chi phí sxkd S03'!$R$2),Nhaplieu!L169,IF(OR(Nhaplieu!$M169='Chi phí sxkd S03'!$R$2,Nhaplieu!$N169='Chi phí sxkd S03'!$R$2),Nhaplieu!L169,""))</f>
        <v/>
      </c>
      <c r="D164" s="78" t="str">
        <f>IF(LEFT(Nhaplieu!$M169,3)='Chi phí sxkd S03'!$R$2,Nhaplieu!M169,IF(Nhaplieu!$M169='Chi phí sxkd S03'!$R$2,Nhaplieu!N169,IF(Nhaplieu!$N169='Chi phí sxkd S03'!$R$2,Nhaplieu!M169,"")))</f>
        <v/>
      </c>
      <c r="E164" s="78" t="str">
        <f>IF(LEFT(Nhaplieu!$M169,3)='Chi phí sxkd S03'!$R$2,Nhaplieu!N169,IF(Nhaplieu!$M169='Chi phí sxkd S03'!$R$2,Nhaplieu!O169,IF(Nhaplieu!$N169='Chi phí sxkd S03'!$R$2,Nhaplieu!N169,"")))</f>
        <v/>
      </c>
      <c r="F164" s="77" t="str">
        <f>IF(LEFT(Nhaplieu!M169,3)='Chi phí sxkd S03'!$R$2,Nhaplieu!$O169,IF(Nhaplieu!M169='Chi phí sxkd S03'!$R$2,Nhaplieu!$O169,""))</f>
        <v/>
      </c>
      <c r="G164" s="77">
        <f t="shared" si="6"/>
        <v>0</v>
      </c>
      <c r="H164" s="77">
        <f t="shared" si="6"/>
        <v>0</v>
      </c>
      <c r="I164" s="77">
        <f t="shared" si="6"/>
        <v>0</v>
      </c>
      <c r="J164" s="77">
        <f t="shared" si="6"/>
        <v>0</v>
      </c>
      <c r="K164" s="77">
        <f t="shared" si="6"/>
        <v>0</v>
      </c>
      <c r="L164" s="77">
        <f t="shared" si="6"/>
        <v>0</v>
      </c>
      <c r="M164" s="77">
        <f t="shared" si="6"/>
        <v>0</v>
      </c>
      <c r="N164" s="77">
        <f t="shared" si="4"/>
        <v>0</v>
      </c>
      <c r="O164" s="462"/>
    </row>
    <row r="165" spans="1:15" s="10" customFormat="1" ht="16.8">
      <c r="A165" s="76" t="str">
        <f>IF(OR(LEFT(Nhaplieu!$M170,3)='Chi phí sxkd S03'!$R$2,LEFT(Nhaplieu!$N170,3)='Chi phí sxkd S03'!$R$2),Nhaplieu!F170,IF(OR(Nhaplieu!$M170='Chi phí sxkd S03'!$R$2,Nhaplieu!$N170='Chi phí sxkd S03'!$R$2),Nhaplieu!F170,""))</f>
        <v/>
      </c>
      <c r="B165" s="77" t="str">
        <f>IF(OR(LEFT(Nhaplieu!$M170,3)='Chi phí sxkd S03'!$R$2,LEFT(Nhaplieu!$N170,3)='Chi phí sxkd S03'!$R$2),Nhaplieu!E170,IF(OR(Nhaplieu!$M170='Chi phí sxkd S03'!$R$2,Nhaplieu!$N170='Chi phí sxkd S03'!$R$2),Nhaplieu!E170,""))</f>
        <v/>
      </c>
      <c r="C165" s="571" t="str">
        <f>IF(OR(LEFT(Nhaplieu!$M170,3)='Chi phí sxkd S03'!$R$2,LEFT(Nhaplieu!$N170,3)='Chi phí sxkd S03'!$R$2),Nhaplieu!L170,IF(OR(Nhaplieu!$M170='Chi phí sxkd S03'!$R$2,Nhaplieu!$N170='Chi phí sxkd S03'!$R$2),Nhaplieu!L170,""))</f>
        <v/>
      </c>
      <c r="D165" s="78" t="str">
        <f>IF(LEFT(Nhaplieu!$M170,3)='Chi phí sxkd S03'!$R$2,Nhaplieu!M170,IF(Nhaplieu!$M170='Chi phí sxkd S03'!$R$2,Nhaplieu!N170,IF(Nhaplieu!$N170='Chi phí sxkd S03'!$R$2,Nhaplieu!M170,"")))</f>
        <v/>
      </c>
      <c r="E165" s="78" t="str">
        <f>IF(LEFT(Nhaplieu!$M170,3)='Chi phí sxkd S03'!$R$2,Nhaplieu!N170,IF(Nhaplieu!$M170='Chi phí sxkd S03'!$R$2,Nhaplieu!O170,IF(Nhaplieu!$N170='Chi phí sxkd S03'!$R$2,Nhaplieu!N170,"")))</f>
        <v/>
      </c>
      <c r="F165" s="77" t="str">
        <f>IF(LEFT(Nhaplieu!M170,3)='Chi phí sxkd S03'!$R$2,Nhaplieu!$O170,IF(Nhaplieu!M170='Chi phí sxkd S03'!$R$2,Nhaplieu!$O170,""))</f>
        <v/>
      </c>
      <c r="G165" s="77">
        <f t="shared" si="6"/>
        <v>0</v>
      </c>
      <c r="H165" s="77">
        <f t="shared" si="6"/>
        <v>0</v>
      </c>
      <c r="I165" s="77">
        <f t="shared" si="6"/>
        <v>0</v>
      </c>
      <c r="J165" s="77">
        <f t="shared" si="6"/>
        <v>0</v>
      </c>
      <c r="K165" s="77">
        <f t="shared" si="6"/>
        <v>0</v>
      </c>
      <c r="L165" s="77">
        <f t="shared" si="6"/>
        <v>0</v>
      </c>
      <c r="M165" s="77">
        <f t="shared" si="6"/>
        <v>0</v>
      </c>
      <c r="N165" s="77">
        <f t="shared" si="4"/>
        <v>0</v>
      </c>
      <c r="O165" s="462"/>
    </row>
    <row r="166" spans="1:15" s="10" customFormat="1" ht="16.8">
      <c r="A166" s="76" t="str">
        <f>IF(OR(LEFT(Nhaplieu!$M171,3)='Chi phí sxkd S03'!$R$2,LEFT(Nhaplieu!$N171,3)='Chi phí sxkd S03'!$R$2),Nhaplieu!F171,IF(OR(Nhaplieu!$M171='Chi phí sxkd S03'!$R$2,Nhaplieu!$N171='Chi phí sxkd S03'!$R$2),Nhaplieu!F171,""))</f>
        <v/>
      </c>
      <c r="B166" s="77" t="str">
        <f>IF(OR(LEFT(Nhaplieu!$M171,3)='Chi phí sxkd S03'!$R$2,LEFT(Nhaplieu!$N171,3)='Chi phí sxkd S03'!$R$2),Nhaplieu!E171,IF(OR(Nhaplieu!$M171='Chi phí sxkd S03'!$R$2,Nhaplieu!$N171='Chi phí sxkd S03'!$R$2),Nhaplieu!E171,""))</f>
        <v/>
      </c>
      <c r="C166" s="571" t="str">
        <f>IF(OR(LEFT(Nhaplieu!$M171,3)='Chi phí sxkd S03'!$R$2,LEFT(Nhaplieu!$N171,3)='Chi phí sxkd S03'!$R$2),Nhaplieu!L171,IF(OR(Nhaplieu!$M171='Chi phí sxkd S03'!$R$2,Nhaplieu!$N171='Chi phí sxkd S03'!$R$2),Nhaplieu!L171,""))</f>
        <v/>
      </c>
      <c r="D166" s="78" t="str">
        <f>IF(LEFT(Nhaplieu!$M171,3)='Chi phí sxkd S03'!$R$2,Nhaplieu!M171,IF(Nhaplieu!$M171='Chi phí sxkd S03'!$R$2,Nhaplieu!N171,IF(Nhaplieu!$N171='Chi phí sxkd S03'!$R$2,Nhaplieu!M171,"")))</f>
        <v/>
      </c>
      <c r="E166" s="78" t="str">
        <f>IF(LEFT(Nhaplieu!$M171,3)='Chi phí sxkd S03'!$R$2,Nhaplieu!N171,IF(Nhaplieu!$M171='Chi phí sxkd S03'!$R$2,Nhaplieu!O171,IF(Nhaplieu!$N171='Chi phí sxkd S03'!$R$2,Nhaplieu!N171,"")))</f>
        <v/>
      </c>
      <c r="F166" s="77" t="str">
        <f>IF(LEFT(Nhaplieu!M171,3)='Chi phí sxkd S03'!$R$2,Nhaplieu!$O171,IF(Nhaplieu!M171='Chi phí sxkd S03'!$R$2,Nhaplieu!$O171,""))</f>
        <v/>
      </c>
      <c r="G166" s="77">
        <f t="shared" si="6"/>
        <v>0</v>
      </c>
      <c r="H166" s="77">
        <f t="shared" si="6"/>
        <v>0</v>
      </c>
      <c r="I166" s="77">
        <f t="shared" si="6"/>
        <v>0</v>
      </c>
      <c r="J166" s="77">
        <f t="shared" si="6"/>
        <v>0</v>
      </c>
      <c r="K166" s="77">
        <f t="shared" si="6"/>
        <v>0</v>
      </c>
      <c r="L166" s="77">
        <f t="shared" si="6"/>
        <v>0</v>
      </c>
      <c r="M166" s="77">
        <f t="shared" si="6"/>
        <v>0</v>
      </c>
      <c r="N166" s="77">
        <f t="shared" si="4"/>
        <v>0</v>
      </c>
      <c r="O166" s="462"/>
    </row>
    <row r="167" spans="1:15" s="10" customFormat="1" ht="16.8">
      <c r="A167" s="76" t="str">
        <f>IF(OR(LEFT(Nhaplieu!$M172,3)='Chi phí sxkd S03'!$R$2,LEFT(Nhaplieu!$N172,3)='Chi phí sxkd S03'!$R$2),Nhaplieu!F172,IF(OR(Nhaplieu!$M172='Chi phí sxkd S03'!$R$2,Nhaplieu!$N172='Chi phí sxkd S03'!$R$2),Nhaplieu!F172,""))</f>
        <v/>
      </c>
      <c r="B167" s="77" t="str">
        <f>IF(OR(LEFT(Nhaplieu!$M172,3)='Chi phí sxkd S03'!$R$2,LEFT(Nhaplieu!$N172,3)='Chi phí sxkd S03'!$R$2),Nhaplieu!E172,IF(OR(Nhaplieu!$M172='Chi phí sxkd S03'!$R$2,Nhaplieu!$N172='Chi phí sxkd S03'!$R$2),Nhaplieu!E172,""))</f>
        <v/>
      </c>
      <c r="C167" s="571" t="str">
        <f>IF(OR(LEFT(Nhaplieu!$M172,3)='Chi phí sxkd S03'!$R$2,LEFT(Nhaplieu!$N172,3)='Chi phí sxkd S03'!$R$2),Nhaplieu!L172,IF(OR(Nhaplieu!$M172='Chi phí sxkd S03'!$R$2,Nhaplieu!$N172='Chi phí sxkd S03'!$R$2),Nhaplieu!L172,""))</f>
        <v/>
      </c>
      <c r="D167" s="78" t="str">
        <f>IF(LEFT(Nhaplieu!$M172,3)='Chi phí sxkd S03'!$R$2,Nhaplieu!M172,IF(Nhaplieu!$M172='Chi phí sxkd S03'!$R$2,Nhaplieu!N172,IF(Nhaplieu!$N172='Chi phí sxkd S03'!$R$2,Nhaplieu!M172,"")))</f>
        <v/>
      </c>
      <c r="E167" s="78" t="str">
        <f>IF(LEFT(Nhaplieu!$M172,3)='Chi phí sxkd S03'!$R$2,Nhaplieu!N172,IF(Nhaplieu!$M172='Chi phí sxkd S03'!$R$2,Nhaplieu!O172,IF(Nhaplieu!$N172='Chi phí sxkd S03'!$R$2,Nhaplieu!N172,"")))</f>
        <v/>
      </c>
      <c r="F167" s="77" t="str">
        <f>IF(LEFT(Nhaplieu!M172,3)='Chi phí sxkd S03'!$R$2,Nhaplieu!$O172,IF(Nhaplieu!M172='Chi phí sxkd S03'!$R$2,Nhaplieu!$O172,""))</f>
        <v/>
      </c>
      <c r="G167" s="77">
        <f t="shared" si="6"/>
        <v>0</v>
      </c>
      <c r="H167" s="77">
        <f t="shared" si="6"/>
        <v>0</v>
      </c>
      <c r="I167" s="77">
        <f t="shared" si="6"/>
        <v>0</v>
      </c>
      <c r="J167" s="77">
        <f t="shared" si="6"/>
        <v>0</v>
      </c>
      <c r="K167" s="77">
        <f t="shared" si="6"/>
        <v>0</v>
      </c>
      <c r="L167" s="77">
        <f t="shared" si="6"/>
        <v>0</v>
      </c>
      <c r="M167" s="77">
        <f t="shared" si="6"/>
        <v>0</v>
      </c>
      <c r="N167" s="77">
        <f t="shared" si="4"/>
        <v>0</v>
      </c>
      <c r="O167" s="462"/>
    </row>
    <row r="168" spans="1:15" s="10" customFormat="1" ht="16.8">
      <c r="A168" s="76" t="str">
        <f>IF(OR(LEFT(Nhaplieu!$M173,3)='Chi phí sxkd S03'!$R$2,LEFT(Nhaplieu!$N173,3)='Chi phí sxkd S03'!$R$2),Nhaplieu!F173,IF(OR(Nhaplieu!$M173='Chi phí sxkd S03'!$R$2,Nhaplieu!$N173='Chi phí sxkd S03'!$R$2),Nhaplieu!F173,""))</f>
        <v/>
      </c>
      <c r="B168" s="77" t="str">
        <f>IF(OR(LEFT(Nhaplieu!$M173,3)='Chi phí sxkd S03'!$R$2,LEFT(Nhaplieu!$N173,3)='Chi phí sxkd S03'!$R$2),Nhaplieu!E173,IF(OR(Nhaplieu!$M173='Chi phí sxkd S03'!$R$2,Nhaplieu!$N173='Chi phí sxkd S03'!$R$2),Nhaplieu!E173,""))</f>
        <v/>
      </c>
      <c r="C168" s="571" t="str">
        <f>IF(OR(LEFT(Nhaplieu!$M173,3)='Chi phí sxkd S03'!$R$2,LEFT(Nhaplieu!$N173,3)='Chi phí sxkd S03'!$R$2),Nhaplieu!L173,IF(OR(Nhaplieu!$M173='Chi phí sxkd S03'!$R$2,Nhaplieu!$N173='Chi phí sxkd S03'!$R$2),Nhaplieu!L173,""))</f>
        <v/>
      </c>
      <c r="D168" s="78" t="str">
        <f>IF(LEFT(Nhaplieu!$M173,3)='Chi phí sxkd S03'!$R$2,Nhaplieu!M173,IF(Nhaplieu!$M173='Chi phí sxkd S03'!$R$2,Nhaplieu!N173,IF(Nhaplieu!$N173='Chi phí sxkd S03'!$R$2,Nhaplieu!M173,"")))</f>
        <v/>
      </c>
      <c r="E168" s="78" t="str">
        <f>IF(LEFT(Nhaplieu!$M173,3)='Chi phí sxkd S03'!$R$2,Nhaplieu!N173,IF(Nhaplieu!$M173='Chi phí sxkd S03'!$R$2,Nhaplieu!O173,IF(Nhaplieu!$N173='Chi phí sxkd S03'!$R$2,Nhaplieu!N173,"")))</f>
        <v/>
      </c>
      <c r="F168" s="77" t="str">
        <f>IF(LEFT(Nhaplieu!M173,3)='Chi phí sxkd S03'!$R$2,Nhaplieu!$O173,IF(Nhaplieu!M173='Chi phí sxkd S03'!$R$2,Nhaplieu!$O173,""))</f>
        <v/>
      </c>
      <c r="G168" s="77">
        <f t="shared" si="6"/>
        <v>0</v>
      </c>
      <c r="H168" s="77">
        <f t="shared" si="6"/>
        <v>0</v>
      </c>
      <c r="I168" s="77">
        <f t="shared" si="6"/>
        <v>0</v>
      </c>
      <c r="J168" s="77">
        <f t="shared" si="6"/>
        <v>0</v>
      </c>
      <c r="K168" s="77">
        <f t="shared" si="6"/>
        <v>0</v>
      </c>
      <c r="L168" s="77">
        <f t="shared" si="6"/>
        <v>0</v>
      </c>
      <c r="M168" s="77">
        <f t="shared" si="6"/>
        <v>0</v>
      </c>
      <c r="N168" s="77">
        <f t="shared" si="4"/>
        <v>0</v>
      </c>
      <c r="O168" s="462"/>
    </row>
    <row r="169" spans="1:15" s="10" customFormat="1" ht="16.8">
      <c r="A169" s="76" t="str">
        <f>IF(OR(LEFT(Nhaplieu!$M174,3)='Chi phí sxkd S03'!$R$2,LEFT(Nhaplieu!$N174,3)='Chi phí sxkd S03'!$R$2),Nhaplieu!F174,IF(OR(Nhaplieu!$M174='Chi phí sxkd S03'!$R$2,Nhaplieu!$N174='Chi phí sxkd S03'!$R$2),Nhaplieu!F174,""))</f>
        <v/>
      </c>
      <c r="B169" s="77" t="str">
        <f>IF(OR(LEFT(Nhaplieu!$M174,3)='Chi phí sxkd S03'!$R$2,LEFT(Nhaplieu!$N174,3)='Chi phí sxkd S03'!$R$2),Nhaplieu!E174,IF(OR(Nhaplieu!$M174='Chi phí sxkd S03'!$R$2,Nhaplieu!$N174='Chi phí sxkd S03'!$R$2),Nhaplieu!E174,""))</f>
        <v/>
      </c>
      <c r="C169" s="571" t="str">
        <f>IF(OR(LEFT(Nhaplieu!$M174,3)='Chi phí sxkd S03'!$R$2,LEFT(Nhaplieu!$N174,3)='Chi phí sxkd S03'!$R$2),Nhaplieu!L174,IF(OR(Nhaplieu!$M174='Chi phí sxkd S03'!$R$2,Nhaplieu!$N174='Chi phí sxkd S03'!$R$2),Nhaplieu!L174,""))</f>
        <v/>
      </c>
      <c r="D169" s="78" t="str">
        <f>IF(LEFT(Nhaplieu!$M174,3)='Chi phí sxkd S03'!$R$2,Nhaplieu!M174,IF(Nhaplieu!$M174='Chi phí sxkd S03'!$R$2,Nhaplieu!N174,IF(Nhaplieu!$N174='Chi phí sxkd S03'!$R$2,Nhaplieu!M174,"")))</f>
        <v/>
      </c>
      <c r="E169" s="78" t="str">
        <f>IF(LEFT(Nhaplieu!$M174,3)='Chi phí sxkd S03'!$R$2,Nhaplieu!N174,IF(Nhaplieu!$M174='Chi phí sxkd S03'!$R$2,Nhaplieu!O174,IF(Nhaplieu!$N174='Chi phí sxkd S03'!$R$2,Nhaplieu!N174,"")))</f>
        <v/>
      </c>
      <c r="F169" s="77" t="str">
        <f>IF(LEFT(Nhaplieu!M174,3)='Chi phí sxkd S03'!$R$2,Nhaplieu!$O174,IF(Nhaplieu!M174='Chi phí sxkd S03'!$R$2,Nhaplieu!$O174,""))</f>
        <v/>
      </c>
      <c r="G169" s="77">
        <f t="shared" si="6"/>
        <v>0</v>
      </c>
      <c r="H169" s="77">
        <f t="shared" si="6"/>
        <v>0</v>
      </c>
      <c r="I169" s="77">
        <f t="shared" si="6"/>
        <v>0</v>
      </c>
      <c r="J169" s="77">
        <f t="shared" si="6"/>
        <v>0</v>
      </c>
      <c r="K169" s="77">
        <f t="shared" si="6"/>
        <v>0</v>
      </c>
      <c r="L169" s="77">
        <f t="shared" si="6"/>
        <v>0</v>
      </c>
      <c r="M169" s="77">
        <f t="shared" si="6"/>
        <v>0</v>
      </c>
      <c r="N169" s="77">
        <f t="shared" si="4"/>
        <v>0</v>
      </c>
      <c r="O169" s="462"/>
    </row>
    <row r="170" spans="1:15" s="10" customFormat="1" ht="16.8">
      <c r="A170" s="76" t="str">
        <f>IF(OR(LEFT(Nhaplieu!$M175,3)='Chi phí sxkd S03'!$R$2,LEFT(Nhaplieu!$N175,3)='Chi phí sxkd S03'!$R$2),Nhaplieu!F175,IF(OR(Nhaplieu!$M175='Chi phí sxkd S03'!$R$2,Nhaplieu!$N175='Chi phí sxkd S03'!$R$2),Nhaplieu!F175,""))</f>
        <v/>
      </c>
      <c r="B170" s="77" t="str">
        <f>IF(OR(LEFT(Nhaplieu!$M175,3)='Chi phí sxkd S03'!$R$2,LEFT(Nhaplieu!$N175,3)='Chi phí sxkd S03'!$R$2),Nhaplieu!E175,IF(OR(Nhaplieu!$M175='Chi phí sxkd S03'!$R$2,Nhaplieu!$N175='Chi phí sxkd S03'!$R$2),Nhaplieu!E175,""))</f>
        <v/>
      </c>
      <c r="C170" s="571" t="str">
        <f>IF(OR(LEFT(Nhaplieu!$M175,3)='Chi phí sxkd S03'!$R$2,LEFT(Nhaplieu!$N175,3)='Chi phí sxkd S03'!$R$2),Nhaplieu!L175,IF(OR(Nhaplieu!$M175='Chi phí sxkd S03'!$R$2,Nhaplieu!$N175='Chi phí sxkd S03'!$R$2),Nhaplieu!L175,""))</f>
        <v/>
      </c>
      <c r="D170" s="78" t="str">
        <f>IF(LEFT(Nhaplieu!$M175,3)='Chi phí sxkd S03'!$R$2,Nhaplieu!M175,IF(Nhaplieu!$M175='Chi phí sxkd S03'!$R$2,Nhaplieu!N175,IF(Nhaplieu!$N175='Chi phí sxkd S03'!$R$2,Nhaplieu!M175,"")))</f>
        <v/>
      </c>
      <c r="E170" s="78" t="str">
        <f>IF(LEFT(Nhaplieu!$M175,3)='Chi phí sxkd S03'!$R$2,Nhaplieu!N175,IF(Nhaplieu!$M175='Chi phí sxkd S03'!$R$2,Nhaplieu!O175,IF(Nhaplieu!$N175='Chi phí sxkd S03'!$R$2,Nhaplieu!N175,"")))</f>
        <v/>
      </c>
      <c r="F170" s="77" t="str">
        <f>IF(LEFT(Nhaplieu!M175,3)='Chi phí sxkd S03'!$R$2,Nhaplieu!$O175,IF(Nhaplieu!M175='Chi phí sxkd S03'!$R$2,Nhaplieu!$O175,""))</f>
        <v/>
      </c>
      <c r="G170" s="77">
        <f t="shared" si="6"/>
        <v>0</v>
      </c>
      <c r="H170" s="77">
        <f t="shared" si="6"/>
        <v>0</v>
      </c>
      <c r="I170" s="77">
        <f t="shared" si="6"/>
        <v>0</v>
      </c>
      <c r="J170" s="77">
        <f t="shared" si="6"/>
        <v>0</v>
      </c>
      <c r="K170" s="77">
        <f t="shared" si="6"/>
        <v>0</v>
      </c>
      <c r="L170" s="77">
        <f t="shared" si="6"/>
        <v>0</v>
      </c>
      <c r="M170" s="77">
        <f t="shared" si="6"/>
        <v>0</v>
      </c>
      <c r="N170" s="77">
        <f t="shared" si="4"/>
        <v>0</v>
      </c>
      <c r="O170" s="462"/>
    </row>
    <row r="171" spans="1:15" s="10" customFormat="1" ht="16.8">
      <c r="A171" s="76" t="str">
        <f>IF(OR(LEFT(Nhaplieu!$M176,3)='Chi phí sxkd S03'!$R$2,LEFT(Nhaplieu!$N176,3)='Chi phí sxkd S03'!$R$2),Nhaplieu!F176,IF(OR(Nhaplieu!$M176='Chi phí sxkd S03'!$R$2,Nhaplieu!$N176='Chi phí sxkd S03'!$R$2),Nhaplieu!F176,""))</f>
        <v/>
      </c>
      <c r="B171" s="77" t="str">
        <f>IF(OR(LEFT(Nhaplieu!$M176,3)='Chi phí sxkd S03'!$R$2,LEFT(Nhaplieu!$N176,3)='Chi phí sxkd S03'!$R$2),Nhaplieu!E176,IF(OR(Nhaplieu!$M176='Chi phí sxkd S03'!$R$2,Nhaplieu!$N176='Chi phí sxkd S03'!$R$2),Nhaplieu!E176,""))</f>
        <v/>
      </c>
      <c r="C171" s="571" t="str">
        <f>IF(OR(LEFT(Nhaplieu!$M176,3)='Chi phí sxkd S03'!$R$2,LEFT(Nhaplieu!$N176,3)='Chi phí sxkd S03'!$R$2),Nhaplieu!L176,IF(OR(Nhaplieu!$M176='Chi phí sxkd S03'!$R$2,Nhaplieu!$N176='Chi phí sxkd S03'!$R$2),Nhaplieu!L176,""))</f>
        <v/>
      </c>
      <c r="D171" s="78" t="str">
        <f>IF(LEFT(Nhaplieu!$M176,3)='Chi phí sxkd S03'!$R$2,Nhaplieu!M176,IF(Nhaplieu!$M176='Chi phí sxkd S03'!$R$2,Nhaplieu!N176,IF(Nhaplieu!$N176='Chi phí sxkd S03'!$R$2,Nhaplieu!M176,"")))</f>
        <v/>
      </c>
      <c r="E171" s="78" t="str">
        <f>IF(LEFT(Nhaplieu!$M176,3)='Chi phí sxkd S03'!$R$2,Nhaplieu!N176,IF(Nhaplieu!$M176='Chi phí sxkd S03'!$R$2,Nhaplieu!O176,IF(Nhaplieu!$N176='Chi phí sxkd S03'!$R$2,Nhaplieu!N176,"")))</f>
        <v/>
      </c>
      <c r="F171" s="77" t="str">
        <f>IF(LEFT(Nhaplieu!M176,3)='Chi phí sxkd S03'!$R$2,Nhaplieu!$O176,IF(Nhaplieu!M176='Chi phí sxkd S03'!$R$2,Nhaplieu!$O176,""))</f>
        <v/>
      </c>
      <c r="G171" s="77">
        <f t="shared" si="6"/>
        <v>0</v>
      </c>
      <c r="H171" s="77">
        <f t="shared" si="6"/>
        <v>0</v>
      </c>
      <c r="I171" s="77">
        <f t="shared" si="6"/>
        <v>0</v>
      </c>
      <c r="J171" s="77">
        <f t="shared" si="6"/>
        <v>0</v>
      </c>
      <c r="K171" s="77">
        <f t="shared" si="6"/>
        <v>0</v>
      </c>
      <c r="L171" s="77">
        <f t="shared" si="6"/>
        <v>0</v>
      </c>
      <c r="M171" s="77">
        <f t="shared" si="6"/>
        <v>0</v>
      </c>
      <c r="N171" s="77">
        <f t="shared" si="6"/>
        <v>0</v>
      </c>
      <c r="O171" s="462"/>
    </row>
    <row r="172" spans="1:15" s="10" customFormat="1" ht="16.8">
      <c r="A172" s="76" t="str">
        <f>IF(OR(LEFT(Nhaplieu!$M177,3)='Chi phí sxkd S03'!$R$2,LEFT(Nhaplieu!$N177,3)='Chi phí sxkd S03'!$R$2),Nhaplieu!F177,IF(OR(Nhaplieu!$M177='Chi phí sxkd S03'!$R$2,Nhaplieu!$N177='Chi phí sxkd S03'!$R$2),Nhaplieu!F177,""))</f>
        <v/>
      </c>
      <c r="B172" s="77" t="str">
        <f>IF(OR(LEFT(Nhaplieu!$M177,3)='Chi phí sxkd S03'!$R$2,LEFT(Nhaplieu!$N177,3)='Chi phí sxkd S03'!$R$2),Nhaplieu!E177,IF(OR(Nhaplieu!$M177='Chi phí sxkd S03'!$R$2,Nhaplieu!$N177='Chi phí sxkd S03'!$R$2),Nhaplieu!E177,""))</f>
        <v/>
      </c>
      <c r="C172" s="571" t="str">
        <f>IF(OR(LEFT(Nhaplieu!$M177,3)='Chi phí sxkd S03'!$R$2,LEFT(Nhaplieu!$N177,3)='Chi phí sxkd S03'!$R$2),Nhaplieu!L177,IF(OR(Nhaplieu!$M177='Chi phí sxkd S03'!$R$2,Nhaplieu!$N177='Chi phí sxkd S03'!$R$2),Nhaplieu!L177,""))</f>
        <v/>
      </c>
      <c r="D172" s="78" t="str">
        <f>IF(LEFT(Nhaplieu!$M177,3)='Chi phí sxkd S03'!$R$2,Nhaplieu!M177,IF(Nhaplieu!$M177='Chi phí sxkd S03'!$R$2,Nhaplieu!N177,IF(Nhaplieu!$N177='Chi phí sxkd S03'!$R$2,Nhaplieu!M177,"")))</f>
        <v/>
      </c>
      <c r="E172" s="78" t="str">
        <f>IF(LEFT(Nhaplieu!$M177,3)='Chi phí sxkd S03'!$R$2,Nhaplieu!N177,IF(Nhaplieu!$M177='Chi phí sxkd S03'!$R$2,Nhaplieu!O177,IF(Nhaplieu!$N177='Chi phí sxkd S03'!$R$2,Nhaplieu!N177,"")))</f>
        <v/>
      </c>
      <c r="F172" s="77" t="str">
        <f>IF(LEFT(Nhaplieu!M177,3)='Chi phí sxkd S03'!$R$2,Nhaplieu!$O177,IF(Nhaplieu!M177='Chi phí sxkd S03'!$R$2,Nhaplieu!$O177,""))</f>
        <v/>
      </c>
      <c r="G172" s="77">
        <f t="shared" ref="G172:N203" si="7">IF($D172=G$10,$F172,0)</f>
        <v>0</v>
      </c>
      <c r="H172" s="77">
        <f t="shared" si="7"/>
        <v>0</v>
      </c>
      <c r="I172" s="77">
        <f t="shared" si="7"/>
        <v>0</v>
      </c>
      <c r="J172" s="77">
        <f t="shared" si="7"/>
        <v>0</v>
      </c>
      <c r="K172" s="77">
        <f t="shared" si="7"/>
        <v>0</v>
      </c>
      <c r="L172" s="77">
        <f t="shared" si="7"/>
        <v>0</v>
      </c>
      <c r="M172" s="77">
        <f t="shared" si="7"/>
        <v>0</v>
      </c>
      <c r="N172" s="77">
        <f t="shared" si="7"/>
        <v>0</v>
      </c>
      <c r="O172" s="462"/>
    </row>
    <row r="173" spans="1:15" s="10" customFormat="1" ht="16.8">
      <c r="A173" s="76" t="str">
        <f>IF(OR(LEFT(Nhaplieu!$M178,3)='Chi phí sxkd S03'!$R$2,LEFT(Nhaplieu!$N178,3)='Chi phí sxkd S03'!$R$2),Nhaplieu!F178,IF(OR(Nhaplieu!$M178='Chi phí sxkd S03'!$R$2,Nhaplieu!$N178='Chi phí sxkd S03'!$R$2),Nhaplieu!F178,""))</f>
        <v/>
      </c>
      <c r="B173" s="77" t="str">
        <f>IF(OR(LEFT(Nhaplieu!$M178,3)='Chi phí sxkd S03'!$R$2,LEFT(Nhaplieu!$N178,3)='Chi phí sxkd S03'!$R$2),Nhaplieu!E178,IF(OR(Nhaplieu!$M178='Chi phí sxkd S03'!$R$2,Nhaplieu!$N178='Chi phí sxkd S03'!$R$2),Nhaplieu!E178,""))</f>
        <v/>
      </c>
      <c r="C173" s="571" t="str">
        <f>IF(OR(LEFT(Nhaplieu!$M178,3)='Chi phí sxkd S03'!$R$2,LEFT(Nhaplieu!$N178,3)='Chi phí sxkd S03'!$R$2),Nhaplieu!L178,IF(OR(Nhaplieu!$M178='Chi phí sxkd S03'!$R$2,Nhaplieu!$N178='Chi phí sxkd S03'!$R$2),Nhaplieu!L178,""))</f>
        <v/>
      </c>
      <c r="D173" s="78" t="str">
        <f>IF(LEFT(Nhaplieu!$M178,3)='Chi phí sxkd S03'!$R$2,Nhaplieu!M178,IF(Nhaplieu!$M178='Chi phí sxkd S03'!$R$2,Nhaplieu!N178,IF(Nhaplieu!$N178='Chi phí sxkd S03'!$R$2,Nhaplieu!M178,"")))</f>
        <v/>
      </c>
      <c r="E173" s="78" t="str">
        <f>IF(LEFT(Nhaplieu!$M178,3)='Chi phí sxkd S03'!$R$2,Nhaplieu!N178,IF(Nhaplieu!$M178='Chi phí sxkd S03'!$R$2,Nhaplieu!O178,IF(Nhaplieu!$N178='Chi phí sxkd S03'!$R$2,Nhaplieu!N178,"")))</f>
        <v/>
      </c>
      <c r="F173" s="77" t="str">
        <f>IF(LEFT(Nhaplieu!M178,3)='Chi phí sxkd S03'!$R$2,Nhaplieu!$O178,IF(Nhaplieu!M178='Chi phí sxkd S03'!$R$2,Nhaplieu!$O178,""))</f>
        <v/>
      </c>
      <c r="G173" s="77">
        <f t="shared" si="7"/>
        <v>0</v>
      </c>
      <c r="H173" s="77">
        <f t="shared" si="7"/>
        <v>0</v>
      </c>
      <c r="I173" s="77">
        <f t="shared" si="7"/>
        <v>0</v>
      </c>
      <c r="J173" s="77">
        <f t="shared" si="7"/>
        <v>0</v>
      </c>
      <c r="K173" s="77">
        <f t="shared" si="7"/>
        <v>0</v>
      </c>
      <c r="L173" s="77">
        <f t="shared" si="7"/>
        <v>0</v>
      </c>
      <c r="M173" s="77">
        <f t="shared" si="7"/>
        <v>0</v>
      </c>
      <c r="N173" s="77">
        <f t="shared" si="7"/>
        <v>0</v>
      </c>
      <c r="O173" s="462"/>
    </row>
    <row r="174" spans="1:15" s="10" customFormat="1" ht="16.8">
      <c r="A174" s="76" t="str">
        <f>IF(OR(LEFT(Nhaplieu!$M179,3)='Chi phí sxkd S03'!$R$2,LEFT(Nhaplieu!$N179,3)='Chi phí sxkd S03'!$R$2),Nhaplieu!F179,IF(OR(Nhaplieu!$M179='Chi phí sxkd S03'!$R$2,Nhaplieu!$N179='Chi phí sxkd S03'!$R$2),Nhaplieu!F179,""))</f>
        <v/>
      </c>
      <c r="B174" s="77" t="str">
        <f>IF(OR(LEFT(Nhaplieu!$M179,3)='Chi phí sxkd S03'!$R$2,LEFT(Nhaplieu!$N179,3)='Chi phí sxkd S03'!$R$2),Nhaplieu!E179,IF(OR(Nhaplieu!$M179='Chi phí sxkd S03'!$R$2,Nhaplieu!$N179='Chi phí sxkd S03'!$R$2),Nhaplieu!E179,""))</f>
        <v/>
      </c>
      <c r="C174" s="571" t="str">
        <f>IF(OR(LEFT(Nhaplieu!$M179,3)='Chi phí sxkd S03'!$R$2,LEFT(Nhaplieu!$N179,3)='Chi phí sxkd S03'!$R$2),Nhaplieu!L179,IF(OR(Nhaplieu!$M179='Chi phí sxkd S03'!$R$2,Nhaplieu!$N179='Chi phí sxkd S03'!$R$2),Nhaplieu!L179,""))</f>
        <v/>
      </c>
      <c r="D174" s="78" t="str">
        <f>IF(LEFT(Nhaplieu!$M179,3)='Chi phí sxkd S03'!$R$2,Nhaplieu!M179,IF(Nhaplieu!$M179='Chi phí sxkd S03'!$R$2,Nhaplieu!N179,IF(Nhaplieu!$N179='Chi phí sxkd S03'!$R$2,Nhaplieu!M179,"")))</f>
        <v/>
      </c>
      <c r="E174" s="78" t="str">
        <f>IF(LEFT(Nhaplieu!$M179,3)='Chi phí sxkd S03'!$R$2,Nhaplieu!N179,IF(Nhaplieu!$M179='Chi phí sxkd S03'!$R$2,Nhaplieu!O179,IF(Nhaplieu!$N179='Chi phí sxkd S03'!$R$2,Nhaplieu!N179,"")))</f>
        <v/>
      </c>
      <c r="F174" s="77" t="str">
        <f>IF(LEFT(Nhaplieu!M179,3)='Chi phí sxkd S03'!$R$2,Nhaplieu!$O179,IF(Nhaplieu!M179='Chi phí sxkd S03'!$R$2,Nhaplieu!$O179,""))</f>
        <v/>
      </c>
      <c r="G174" s="77">
        <f t="shared" si="7"/>
        <v>0</v>
      </c>
      <c r="H174" s="77">
        <f t="shared" si="7"/>
        <v>0</v>
      </c>
      <c r="I174" s="77">
        <f t="shared" si="7"/>
        <v>0</v>
      </c>
      <c r="J174" s="77">
        <f t="shared" si="7"/>
        <v>0</v>
      </c>
      <c r="K174" s="77">
        <f t="shared" si="7"/>
        <v>0</v>
      </c>
      <c r="L174" s="77">
        <f t="shared" si="7"/>
        <v>0</v>
      </c>
      <c r="M174" s="77">
        <f t="shared" si="7"/>
        <v>0</v>
      </c>
      <c r="N174" s="77">
        <f t="shared" si="7"/>
        <v>0</v>
      </c>
      <c r="O174" s="462"/>
    </row>
    <row r="175" spans="1:15" s="10" customFormat="1" ht="16.8">
      <c r="A175" s="76" t="str">
        <f>IF(OR(LEFT(Nhaplieu!$M180,3)='Chi phí sxkd S03'!$R$2,LEFT(Nhaplieu!$N180,3)='Chi phí sxkd S03'!$R$2),Nhaplieu!F180,IF(OR(Nhaplieu!$M180='Chi phí sxkd S03'!$R$2,Nhaplieu!$N180='Chi phí sxkd S03'!$R$2),Nhaplieu!F180,""))</f>
        <v/>
      </c>
      <c r="B175" s="77" t="str">
        <f>IF(OR(LEFT(Nhaplieu!$M180,3)='Chi phí sxkd S03'!$R$2,LEFT(Nhaplieu!$N180,3)='Chi phí sxkd S03'!$R$2),Nhaplieu!E180,IF(OR(Nhaplieu!$M180='Chi phí sxkd S03'!$R$2,Nhaplieu!$N180='Chi phí sxkd S03'!$R$2),Nhaplieu!E180,""))</f>
        <v/>
      </c>
      <c r="C175" s="571" t="str">
        <f>IF(OR(LEFT(Nhaplieu!$M180,3)='Chi phí sxkd S03'!$R$2,LEFT(Nhaplieu!$N180,3)='Chi phí sxkd S03'!$R$2),Nhaplieu!L180,IF(OR(Nhaplieu!$M180='Chi phí sxkd S03'!$R$2,Nhaplieu!$N180='Chi phí sxkd S03'!$R$2),Nhaplieu!L180,""))</f>
        <v/>
      </c>
      <c r="D175" s="78" t="str">
        <f>IF(LEFT(Nhaplieu!$M180,3)='Chi phí sxkd S03'!$R$2,Nhaplieu!M180,IF(Nhaplieu!$M180='Chi phí sxkd S03'!$R$2,Nhaplieu!N180,IF(Nhaplieu!$N180='Chi phí sxkd S03'!$R$2,Nhaplieu!M180,"")))</f>
        <v/>
      </c>
      <c r="E175" s="78" t="str">
        <f>IF(LEFT(Nhaplieu!$M180,3)='Chi phí sxkd S03'!$R$2,Nhaplieu!N180,IF(Nhaplieu!$M180='Chi phí sxkd S03'!$R$2,Nhaplieu!O180,IF(Nhaplieu!$N180='Chi phí sxkd S03'!$R$2,Nhaplieu!N180,"")))</f>
        <v/>
      </c>
      <c r="F175" s="77" t="str">
        <f>IF(LEFT(Nhaplieu!M180,3)='Chi phí sxkd S03'!$R$2,Nhaplieu!$O180,IF(Nhaplieu!M180='Chi phí sxkd S03'!$R$2,Nhaplieu!$O180,""))</f>
        <v/>
      </c>
      <c r="G175" s="77">
        <f t="shared" si="7"/>
        <v>0</v>
      </c>
      <c r="H175" s="77">
        <f t="shared" si="7"/>
        <v>0</v>
      </c>
      <c r="I175" s="77">
        <f t="shared" si="7"/>
        <v>0</v>
      </c>
      <c r="J175" s="77">
        <f t="shared" si="7"/>
        <v>0</v>
      </c>
      <c r="K175" s="77">
        <f t="shared" si="7"/>
        <v>0</v>
      </c>
      <c r="L175" s="77">
        <f t="shared" si="7"/>
        <v>0</v>
      </c>
      <c r="M175" s="77">
        <f t="shared" si="7"/>
        <v>0</v>
      </c>
      <c r="N175" s="77">
        <f t="shared" si="7"/>
        <v>0</v>
      </c>
      <c r="O175" s="462"/>
    </row>
    <row r="176" spans="1:15" s="10" customFormat="1" ht="16.8">
      <c r="A176" s="76" t="str">
        <f>IF(OR(LEFT(Nhaplieu!$M181,3)='Chi phí sxkd S03'!$R$2,LEFT(Nhaplieu!$N181,3)='Chi phí sxkd S03'!$R$2),Nhaplieu!F181,IF(OR(Nhaplieu!$M181='Chi phí sxkd S03'!$R$2,Nhaplieu!$N181='Chi phí sxkd S03'!$R$2),Nhaplieu!F181,""))</f>
        <v/>
      </c>
      <c r="B176" s="77" t="str">
        <f>IF(OR(LEFT(Nhaplieu!$M181,3)='Chi phí sxkd S03'!$R$2,LEFT(Nhaplieu!$N181,3)='Chi phí sxkd S03'!$R$2),Nhaplieu!E181,IF(OR(Nhaplieu!$M181='Chi phí sxkd S03'!$R$2,Nhaplieu!$N181='Chi phí sxkd S03'!$R$2),Nhaplieu!E181,""))</f>
        <v/>
      </c>
      <c r="C176" s="571" t="str">
        <f>IF(OR(LEFT(Nhaplieu!$M181,3)='Chi phí sxkd S03'!$R$2,LEFT(Nhaplieu!$N181,3)='Chi phí sxkd S03'!$R$2),Nhaplieu!L181,IF(OR(Nhaplieu!$M181='Chi phí sxkd S03'!$R$2,Nhaplieu!$N181='Chi phí sxkd S03'!$R$2),Nhaplieu!L181,""))</f>
        <v/>
      </c>
      <c r="D176" s="78" t="str">
        <f>IF(LEFT(Nhaplieu!$M181,3)='Chi phí sxkd S03'!$R$2,Nhaplieu!M181,IF(Nhaplieu!$M181='Chi phí sxkd S03'!$R$2,Nhaplieu!N181,IF(Nhaplieu!$N181='Chi phí sxkd S03'!$R$2,Nhaplieu!M181,"")))</f>
        <v/>
      </c>
      <c r="E176" s="78" t="str">
        <f>IF(LEFT(Nhaplieu!$M181,3)='Chi phí sxkd S03'!$R$2,Nhaplieu!N181,IF(Nhaplieu!$M181='Chi phí sxkd S03'!$R$2,Nhaplieu!O181,IF(Nhaplieu!$N181='Chi phí sxkd S03'!$R$2,Nhaplieu!N181,"")))</f>
        <v/>
      </c>
      <c r="F176" s="77" t="str">
        <f>IF(LEFT(Nhaplieu!M181,3)='Chi phí sxkd S03'!$R$2,Nhaplieu!$O181,IF(Nhaplieu!M181='Chi phí sxkd S03'!$R$2,Nhaplieu!$O181,""))</f>
        <v/>
      </c>
      <c r="G176" s="77">
        <f t="shared" si="7"/>
        <v>0</v>
      </c>
      <c r="H176" s="77">
        <f t="shared" si="7"/>
        <v>0</v>
      </c>
      <c r="I176" s="77">
        <f t="shared" si="7"/>
        <v>0</v>
      </c>
      <c r="J176" s="77">
        <f t="shared" si="7"/>
        <v>0</v>
      </c>
      <c r="K176" s="77">
        <f t="shared" si="7"/>
        <v>0</v>
      </c>
      <c r="L176" s="77">
        <f t="shared" si="7"/>
        <v>0</v>
      </c>
      <c r="M176" s="77">
        <f t="shared" si="7"/>
        <v>0</v>
      </c>
      <c r="N176" s="77">
        <f t="shared" si="7"/>
        <v>0</v>
      </c>
      <c r="O176" s="462"/>
    </row>
    <row r="177" spans="1:15" s="10" customFormat="1" ht="16.8">
      <c r="A177" s="76" t="str">
        <f>IF(OR(LEFT(Nhaplieu!$M182,3)='Chi phí sxkd S03'!$R$2,LEFT(Nhaplieu!$N182,3)='Chi phí sxkd S03'!$R$2),Nhaplieu!F182,IF(OR(Nhaplieu!$M182='Chi phí sxkd S03'!$R$2,Nhaplieu!$N182='Chi phí sxkd S03'!$R$2),Nhaplieu!F182,""))</f>
        <v/>
      </c>
      <c r="B177" s="77" t="str">
        <f>IF(OR(LEFT(Nhaplieu!$M182,3)='Chi phí sxkd S03'!$R$2,LEFT(Nhaplieu!$N182,3)='Chi phí sxkd S03'!$R$2),Nhaplieu!E182,IF(OR(Nhaplieu!$M182='Chi phí sxkd S03'!$R$2,Nhaplieu!$N182='Chi phí sxkd S03'!$R$2),Nhaplieu!E182,""))</f>
        <v/>
      </c>
      <c r="C177" s="571" t="str">
        <f>IF(OR(LEFT(Nhaplieu!$M182,3)='Chi phí sxkd S03'!$R$2,LEFT(Nhaplieu!$N182,3)='Chi phí sxkd S03'!$R$2),Nhaplieu!L182,IF(OR(Nhaplieu!$M182='Chi phí sxkd S03'!$R$2,Nhaplieu!$N182='Chi phí sxkd S03'!$R$2),Nhaplieu!L182,""))</f>
        <v/>
      </c>
      <c r="D177" s="78" t="str">
        <f>IF(LEFT(Nhaplieu!$M182,3)='Chi phí sxkd S03'!$R$2,Nhaplieu!M182,IF(Nhaplieu!$M182='Chi phí sxkd S03'!$R$2,Nhaplieu!N182,IF(Nhaplieu!$N182='Chi phí sxkd S03'!$R$2,Nhaplieu!M182,"")))</f>
        <v/>
      </c>
      <c r="E177" s="78" t="str">
        <f>IF(LEFT(Nhaplieu!$M182,3)='Chi phí sxkd S03'!$R$2,Nhaplieu!N182,IF(Nhaplieu!$M182='Chi phí sxkd S03'!$R$2,Nhaplieu!O182,IF(Nhaplieu!$N182='Chi phí sxkd S03'!$R$2,Nhaplieu!N182,"")))</f>
        <v/>
      </c>
      <c r="F177" s="77" t="str">
        <f>IF(LEFT(Nhaplieu!M182,3)='Chi phí sxkd S03'!$R$2,Nhaplieu!$O182,IF(Nhaplieu!M182='Chi phí sxkd S03'!$R$2,Nhaplieu!$O182,""))</f>
        <v/>
      </c>
      <c r="G177" s="77">
        <f t="shared" si="7"/>
        <v>0</v>
      </c>
      <c r="H177" s="77">
        <f t="shared" si="7"/>
        <v>0</v>
      </c>
      <c r="I177" s="77">
        <f t="shared" si="7"/>
        <v>0</v>
      </c>
      <c r="J177" s="77">
        <f t="shared" si="7"/>
        <v>0</v>
      </c>
      <c r="K177" s="77">
        <f t="shared" si="7"/>
        <v>0</v>
      </c>
      <c r="L177" s="77">
        <f t="shared" si="7"/>
        <v>0</v>
      </c>
      <c r="M177" s="77">
        <f t="shared" si="7"/>
        <v>0</v>
      </c>
      <c r="N177" s="77">
        <f t="shared" si="7"/>
        <v>0</v>
      </c>
      <c r="O177" s="462"/>
    </row>
    <row r="178" spans="1:15" s="10" customFormat="1" ht="16.8">
      <c r="A178" s="76" t="str">
        <f>IF(OR(LEFT(Nhaplieu!$M183,3)='Chi phí sxkd S03'!$R$2,LEFT(Nhaplieu!$N183,3)='Chi phí sxkd S03'!$R$2),Nhaplieu!F183,IF(OR(Nhaplieu!$M183='Chi phí sxkd S03'!$R$2,Nhaplieu!$N183='Chi phí sxkd S03'!$R$2),Nhaplieu!F183,""))</f>
        <v/>
      </c>
      <c r="B178" s="77" t="str">
        <f>IF(OR(LEFT(Nhaplieu!$M183,3)='Chi phí sxkd S03'!$R$2,LEFT(Nhaplieu!$N183,3)='Chi phí sxkd S03'!$R$2),Nhaplieu!E183,IF(OR(Nhaplieu!$M183='Chi phí sxkd S03'!$R$2,Nhaplieu!$N183='Chi phí sxkd S03'!$R$2),Nhaplieu!E183,""))</f>
        <v/>
      </c>
      <c r="C178" s="571" t="str">
        <f>IF(OR(LEFT(Nhaplieu!$M183,3)='Chi phí sxkd S03'!$R$2,LEFT(Nhaplieu!$N183,3)='Chi phí sxkd S03'!$R$2),Nhaplieu!L183,IF(OR(Nhaplieu!$M183='Chi phí sxkd S03'!$R$2,Nhaplieu!$N183='Chi phí sxkd S03'!$R$2),Nhaplieu!L183,""))</f>
        <v/>
      </c>
      <c r="D178" s="78" t="str">
        <f>IF(LEFT(Nhaplieu!$M183,3)='Chi phí sxkd S03'!$R$2,Nhaplieu!M183,IF(Nhaplieu!$M183='Chi phí sxkd S03'!$R$2,Nhaplieu!N183,IF(Nhaplieu!$N183='Chi phí sxkd S03'!$R$2,Nhaplieu!M183,"")))</f>
        <v/>
      </c>
      <c r="E178" s="78" t="str">
        <f>IF(LEFT(Nhaplieu!$M183,3)='Chi phí sxkd S03'!$R$2,Nhaplieu!N183,IF(Nhaplieu!$M183='Chi phí sxkd S03'!$R$2,Nhaplieu!O183,IF(Nhaplieu!$N183='Chi phí sxkd S03'!$R$2,Nhaplieu!N183,"")))</f>
        <v/>
      </c>
      <c r="F178" s="77" t="str">
        <f>IF(LEFT(Nhaplieu!M183,3)='Chi phí sxkd S03'!$R$2,Nhaplieu!$O183,IF(Nhaplieu!M183='Chi phí sxkd S03'!$R$2,Nhaplieu!$O183,""))</f>
        <v/>
      </c>
      <c r="G178" s="77">
        <f t="shared" si="7"/>
        <v>0</v>
      </c>
      <c r="H178" s="77">
        <f t="shared" si="7"/>
        <v>0</v>
      </c>
      <c r="I178" s="77">
        <f t="shared" si="7"/>
        <v>0</v>
      </c>
      <c r="J178" s="77">
        <f t="shared" si="7"/>
        <v>0</v>
      </c>
      <c r="K178" s="77">
        <f t="shared" si="7"/>
        <v>0</v>
      </c>
      <c r="L178" s="77">
        <f t="shared" si="7"/>
        <v>0</v>
      </c>
      <c r="M178" s="77">
        <f t="shared" si="7"/>
        <v>0</v>
      </c>
      <c r="N178" s="77">
        <f t="shared" si="7"/>
        <v>0</v>
      </c>
      <c r="O178" s="462"/>
    </row>
    <row r="179" spans="1:15" s="10" customFormat="1" ht="16.8">
      <c r="A179" s="76" t="str">
        <f>IF(OR(LEFT(Nhaplieu!$M184,3)='Chi phí sxkd S03'!$R$2,LEFT(Nhaplieu!$N184,3)='Chi phí sxkd S03'!$R$2),Nhaplieu!F184,IF(OR(Nhaplieu!$M184='Chi phí sxkd S03'!$R$2,Nhaplieu!$N184='Chi phí sxkd S03'!$R$2),Nhaplieu!F184,""))</f>
        <v/>
      </c>
      <c r="B179" s="77" t="str">
        <f>IF(OR(LEFT(Nhaplieu!$M184,3)='Chi phí sxkd S03'!$R$2,LEFT(Nhaplieu!$N184,3)='Chi phí sxkd S03'!$R$2),Nhaplieu!E184,IF(OR(Nhaplieu!$M184='Chi phí sxkd S03'!$R$2,Nhaplieu!$N184='Chi phí sxkd S03'!$R$2),Nhaplieu!E184,""))</f>
        <v/>
      </c>
      <c r="C179" s="571" t="str">
        <f>IF(OR(LEFT(Nhaplieu!$M184,3)='Chi phí sxkd S03'!$R$2,LEFT(Nhaplieu!$N184,3)='Chi phí sxkd S03'!$R$2),Nhaplieu!L184,IF(OR(Nhaplieu!$M184='Chi phí sxkd S03'!$R$2,Nhaplieu!$N184='Chi phí sxkd S03'!$R$2),Nhaplieu!L184,""))</f>
        <v/>
      </c>
      <c r="D179" s="78" t="str">
        <f>IF(LEFT(Nhaplieu!$M184,3)='Chi phí sxkd S03'!$R$2,Nhaplieu!M184,IF(Nhaplieu!$M184='Chi phí sxkd S03'!$R$2,Nhaplieu!N184,IF(Nhaplieu!$N184='Chi phí sxkd S03'!$R$2,Nhaplieu!M184,"")))</f>
        <v/>
      </c>
      <c r="E179" s="78" t="str">
        <f>IF(LEFT(Nhaplieu!$M184,3)='Chi phí sxkd S03'!$R$2,Nhaplieu!N184,IF(Nhaplieu!$M184='Chi phí sxkd S03'!$R$2,Nhaplieu!O184,IF(Nhaplieu!$N184='Chi phí sxkd S03'!$R$2,Nhaplieu!N184,"")))</f>
        <v/>
      </c>
      <c r="F179" s="77" t="str">
        <f>IF(LEFT(Nhaplieu!M184,3)='Chi phí sxkd S03'!$R$2,Nhaplieu!$O184,IF(Nhaplieu!M184='Chi phí sxkd S03'!$R$2,Nhaplieu!$O184,""))</f>
        <v/>
      </c>
      <c r="G179" s="77">
        <f t="shared" si="7"/>
        <v>0</v>
      </c>
      <c r="H179" s="77">
        <f t="shared" si="7"/>
        <v>0</v>
      </c>
      <c r="I179" s="77">
        <f t="shared" si="7"/>
        <v>0</v>
      </c>
      <c r="J179" s="77">
        <f t="shared" si="7"/>
        <v>0</v>
      </c>
      <c r="K179" s="77">
        <f t="shared" si="7"/>
        <v>0</v>
      </c>
      <c r="L179" s="77">
        <f t="shared" si="7"/>
        <v>0</v>
      </c>
      <c r="M179" s="77">
        <f t="shared" si="7"/>
        <v>0</v>
      </c>
      <c r="N179" s="77">
        <f t="shared" si="7"/>
        <v>0</v>
      </c>
      <c r="O179" s="462"/>
    </row>
    <row r="180" spans="1:15" s="10" customFormat="1" ht="16.8">
      <c r="A180" s="76" t="str">
        <f>IF(OR(LEFT(Nhaplieu!$M185,3)='Chi phí sxkd S03'!$R$2,LEFT(Nhaplieu!$N185,3)='Chi phí sxkd S03'!$R$2),Nhaplieu!F185,IF(OR(Nhaplieu!$M185='Chi phí sxkd S03'!$R$2,Nhaplieu!$N185='Chi phí sxkd S03'!$R$2),Nhaplieu!F185,""))</f>
        <v/>
      </c>
      <c r="B180" s="77" t="str">
        <f>IF(OR(LEFT(Nhaplieu!$M185,3)='Chi phí sxkd S03'!$R$2,LEFT(Nhaplieu!$N185,3)='Chi phí sxkd S03'!$R$2),Nhaplieu!E185,IF(OR(Nhaplieu!$M185='Chi phí sxkd S03'!$R$2,Nhaplieu!$N185='Chi phí sxkd S03'!$R$2),Nhaplieu!E185,""))</f>
        <v/>
      </c>
      <c r="C180" s="571" t="str">
        <f>IF(OR(LEFT(Nhaplieu!$M185,3)='Chi phí sxkd S03'!$R$2,LEFT(Nhaplieu!$N185,3)='Chi phí sxkd S03'!$R$2),Nhaplieu!L185,IF(OR(Nhaplieu!$M185='Chi phí sxkd S03'!$R$2,Nhaplieu!$N185='Chi phí sxkd S03'!$R$2),Nhaplieu!L185,""))</f>
        <v/>
      </c>
      <c r="D180" s="78" t="str">
        <f>IF(LEFT(Nhaplieu!$M185,3)='Chi phí sxkd S03'!$R$2,Nhaplieu!M185,IF(Nhaplieu!$M185='Chi phí sxkd S03'!$R$2,Nhaplieu!N185,IF(Nhaplieu!$N185='Chi phí sxkd S03'!$R$2,Nhaplieu!M185,"")))</f>
        <v/>
      </c>
      <c r="E180" s="78" t="str">
        <f>IF(LEFT(Nhaplieu!$M185,3)='Chi phí sxkd S03'!$R$2,Nhaplieu!N185,IF(Nhaplieu!$M185='Chi phí sxkd S03'!$R$2,Nhaplieu!O185,IF(Nhaplieu!$N185='Chi phí sxkd S03'!$R$2,Nhaplieu!N185,"")))</f>
        <v/>
      </c>
      <c r="F180" s="77" t="str">
        <f>IF(LEFT(Nhaplieu!M185,3)='Chi phí sxkd S03'!$R$2,Nhaplieu!$O185,IF(Nhaplieu!M185='Chi phí sxkd S03'!$R$2,Nhaplieu!$O185,""))</f>
        <v/>
      </c>
      <c r="G180" s="77">
        <f t="shared" si="7"/>
        <v>0</v>
      </c>
      <c r="H180" s="77">
        <f t="shared" si="7"/>
        <v>0</v>
      </c>
      <c r="I180" s="77">
        <f t="shared" si="7"/>
        <v>0</v>
      </c>
      <c r="J180" s="77">
        <f t="shared" si="7"/>
        <v>0</v>
      </c>
      <c r="K180" s="77">
        <f t="shared" si="7"/>
        <v>0</v>
      </c>
      <c r="L180" s="77">
        <f t="shared" si="7"/>
        <v>0</v>
      </c>
      <c r="M180" s="77">
        <f t="shared" si="7"/>
        <v>0</v>
      </c>
      <c r="N180" s="77">
        <f t="shared" si="7"/>
        <v>0</v>
      </c>
      <c r="O180" s="462"/>
    </row>
    <row r="181" spans="1:15" s="10" customFormat="1" ht="16.8">
      <c r="A181" s="76" t="str">
        <f>IF(OR(LEFT(Nhaplieu!$M186,3)='Chi phí sxkd S03'!$R$2,LEFT(Nhaplieu!$N186,3)='Chi phí sxkd S03'!$R$2),Nhaplieu!F186,IF(OR(Nhaplieu!$M186='Chi phí sxkd S03'!$R$2,Nhaplieu!$N186='Chi phí sxkd S03'!$R$2),Nhaplieu!F186,""))</f>
        <v/>
      </c>
      <c r="B181" s="77" t="str">
        <f>IF(OR(LEFT(Nhaplieu!$M186,3)='Chi phí sxkd S03'!$R$2,LEFT(Nhaplieu!$N186,3)='Chi phí sxkd S03'!$R$2),Nhaplieu!E186,IF(OR(Nhaplieu!$M186='Chi phí sxkd S03'!$R$2,Nhaplieu!$N186='Chi phí sxkd S03'!$R$2),Nhaplieu!E186,""))</f>
        <v/>
      </c>
      <c r="C181" s="571" t="str">
        <f>IF(OR(LEFT(Nhaplieu!$M186,3)='Chi phí sxkd S03'!$R$2,LEFT(Nhaplieu!$N186,3)='Chi phí sxkd S03'!$R$2),Nhaplieu!L186,IF(OR(Nhaplieu!$M186='Chi phí sxkd S03'!$R$2,Nhaplieu!$N186='Chi phí sxkd S03'!$R$2),Nhaplieu!L186,""))</f>
        <v/>
      </c>
      <c r="D181" s="78" t="str">
        <f>IF(LEFT(Nhaplieu!$M186,3)='Chi phí sxkd S03'!$R$2,Nhaplieu!M186,IF(Nhaplieu!$M186='Chi phí sxkd S03'!$R$2,Nhaplieu!N186,IF(Nhaplieu!$N186='Chi phí sxkd S03'!$R$2,Nhaplieu!M186,"")))</f>
        <v/>
      </c>
      <c r="E181" s="78" t="str">
        <f>IF(LEFT(Nhaplieu!$M186,3)='Chi phí sxkd S03'!$R$2,Nhaplieu!N186,IF(Nhaplieu!$M186='Chi phí sxkd S03'!$R$2,Nhaplieu!O186,IF(Nhaplieu!$N186='Chi phí sxkd S03'!$R$2,Nhaplieu!N186,"")))</f>
        <v/>
      </c>
      <c r="F181" s="77" t="str">
        <f>IF(LEFT(Nhaplieu!M186,3)='Chi phí sxkd S03'!$R$2,Nhaplieu!$O186,IF(Nhaplieu!M186='Chi phí sxkd S03'!$R$2,Nhaplieu!$O186,""))</f>
        <v/>
      </c>
      <c r="G181" s="77">
        <f t="shared" si="7"/>
        <v>0</v>
      </c>
      <c r="H181" s="77">
        <f t="shared" si="7"/>
        <v>0</v>
      </c>
      <c r="I181" s="77">
        <f t="shared" si="7"/>
        <v>0</v>
      </c>
      <c r="J181" s="77">
        <f t="shared" si="7"/>
        <v>0</v>
      </c>
      <c r="K181" s="77">
        <f t="shared" si="7"/>
        <v>0</v>
      </c>
      <c r="L181" s="77">
        <f t="shared" si="7"/>
        <v>0</v>
      </c>
      <c r="M181" s="77">
        <f t="shared" si="7"/>
        <v>0</v>
      </c>
      <c r="N181" s="77">
        <f t="shared" si="7"/>
        <v>0</v>
      </c>
      <c r="O181" s="462"/>
    </row>
    <row r="182" spans="1:15" s="10" customFormat="1" ht="16.8">
      <c r="A182" s="76" t="str">
        <f>IF(OR(LEFT(Nhaplieu!$M187,3)='Chi phí sxkd S03'!$R$2,LEFT(Nhaplieu!$N187,3)='Chi phí sxkd S03'!$R$2),Nhaplieu!F187,IF(OR(Nhaplieu!$M187='Chi phí sxkd S03'!$R$2,Nhaplieu!$N187='Chi phí sxkd S03'!$R$2),Nhaplieu!F187,""))</f>
        <v/>
      </c>
      <c r="B182" s="77" t="str">
        <f>IF(OR(LEFT(Nhaplieu!$M187,3)='Chi phí sxkd S03'!$R$2,LEFT(Nhaplieu!$N187,3)='Chi phí sxkd S03'!$R$2),Nhaplieu!E187,IF(OR(Nhaplieu!$M187='Chi phí sxkd S03'!$R$2,Nhaplieu!$N187='Chi phí sxkd S03'!$R$2),Nhaplieu!E187,""))</f>
        <v/>
      </c>
      <c r="C182" s="571" t="str">
        <f>IF(OR(LEFT(Nhaplieu!$M187,3)='Chi phí sxkd S03'!$R$2,LEFT(Nhaplieu!$N187,3)='Chi phí sxkd S03'!$R$2),Nhaplieu!L187,IF(OR(Nhaplieu!$M187='Chi phí sxkd S03'!$R$2,Nhaplieu!$N187='Chi phí sxkd S03'!$R$2),Nhaplieu!L187,""))</f>
        <v/>
      </c>
      <c r="D182" s="78" t="str">
        <f>IF(LEFT(Nhaplieu!$M187,3)='Chi phí sxkd S03'!$R$2,Nhaplieu!M187,IF(Nhaplieu!$M187='Chi phí sxkd S03'!$R$2,Nhaplieu!N187,IF(Nhaplieu!$N187='Chi phí sxkd S03'!$R$2,Nhaplieu!M187,"")))</f>
        <v/>
      </c>
      <c r="E182" s="78" t="str">
        <f>IF(LEFT(Nhaplieu!$M187,3)='Chi phí sxkd S03'!$R$2,Nhaplieu!N187,IF(Nhaplieu!$M187='Chi phí sxkd S03'!$R$2,Nhaplieu!O187,IF(Nhaplieu!$N187='Chi phí sxkd S03'!$R$2,Nhaplieu!N187,"")))</f>
        <v/>
      </c>
      <c r="F182" s="77" t="str">
        <f>IF(LEFT(Nhaplieu!M187,3)='Chi phí sxkd S03'!$R$2,Nhaplieu!$O187,IF(Nhaplieu!M187='Chi phí sxkd S03'!$R$2,Nhaplieu!$O187,""))</f>
        <v/>
      </c>
      <c r="G182" s="77">
        <f t="shared" si="7"/>
        <v>0</v>
      </c>
      <c r="H182" s="77">
        <f t="shared" si="7"/>
        <v>0</v>
      </c>
      <c r="I182" s="77">
        <f t="shared" si="7"/>
        <v>0</v>
      </c>
      <c r="J182" s="77">
        <f t="shared" si="7"/>
        <v>0</v>
      </c>
      <c r="K182" s="77">
        <f t="shared" si="7"/>
        <v>0</v>
      </c>
      <c r="L182" s="77">
        <f t="shared" si="7"/>
        <v>0</v>
      </c>
      <c r="M182" s="77">
        <f t="shared" si="7"/>
        <v>0</v>
      </c>
      <c r="N182" s="77">
        <f t="shared" si="7"/>
        <v>0</v>
      </c>
      <c r="O182" s="462"/>
    </row>
    <row r="183" spans="1:15" s="10" customFormat="1" ht="16.8">
      <c r="A183" s="76" t="str">
        <f>IF(OR(LEFT(Nhaplieu!$M188,3)='Chi phí sxkd S03'!$R$2,LEFT(Nhaplieu!$N188,3)='Chi phí sxkd S03'!$R$2),Nhaplieu!F188,IF(OR(Nhaplieu!$M188='Chi phí sxkd S03'!$R$2,Nhaplieu!$N188='Chi phí sxkd S03'!$R$2),Nhaplieu!F188,""))</f>
        <v/>
      </c>
      <c r="B183" s="77" t="str">
        <f>IF(OR(LEFT(Nhaplieu!$M188,3)='Chi phí sxkd S03'!$R$2,LEFT(Nhaplieu!$N188,3)='Chi phí sxkd S03'!$R$2),Nhaplieu!E188,IF(OR(Nhaplieu!$M188='Chi phí sxkd S03'!$R$2,Nhaplieu!$N188='Chi phí sxkd S03'!$R$2),Nhaplieu!E188,""))</f>
        <v/>
      </c>
      <c r="C183" s="571" t="str">
        <f>IF(OR(LEFT(Nhaplieu!$M188,3)='Chi phí sxkd S03'!$R$2,LEFT(Nhaplieu!$N188,3)='Chi phí sxkd S03'!$R$2),Nhaplieu!L188,IF(OR(Nhaplieu!$M188='Chi phí sxkd S03'!$R$2,Nhaplieu!$N188='Chi phí sxkd S03'!$R$2),Nhaplieu!L188,""))</f>
        <v/>
      </c>
      <c r="D183" s="78" t="str">
        <f>IF(LEFT(Nhaplieu!$M188,3)='Chi phí sxkd S03'!$R$2,Nhaplieu!M188,IF(Nhaplieu!$M188='Chi phí sxkd S03'!$R$2,Nhaplieu!N188,IF(Nhaplieu!$N188='Chi phí sxkd S03'!$R$2,Nhaplieu!M188,"")))</f>
        <v/>
      </c>
      <c r="E183" s="78" t="str">
        <f>IF(LEFT(Nhaplieu!$M188,3)='Chi phí sxkd S03'!$R$2,Nhaplieu!N188,IF(Nhaplieu!$M188='Chi phí sxkd S03'!$R$2,Nhaplieu!O188,IF(Nhaplieu!$N188='Chi phí sxkd S03'!$R$2,Nhaplieu!N188,"")))</f>
        <v/>
      </c>
      <c r="F183" s="77" t="str">
        <f>IF(LEFT(Nhaplieu!M188,3)='Chi phí sxkd S03'!$R$2,Nhaplieu!$O188,IF(Nhaplieu!M188='Chi phí sxkd S03'!$R$2,Nhaplieu!$O188,""))</f>
        <v/>
      </c>
      <c r="G183" s="77">
        <f t="shared" si="7"/>
        <v>0</v>
      </c>
      <c r="H183" s="77">
        <f t="shared" si="7"/>
        <v>0</v>
      </c>
      <c r="I183" s="77">
        <f t="shared" si="7"/>
        <v>0</v>
      </c>
      <c r="J183" s="77">
        <f t="shared" si="7"/>
        <v>0</v>
      </c>
      <c r="K183" s="77">
        <f t="shared" si="7"/>
        <v>0</v>
      </c>
      <c r="L183" s="77">
        <f t="shared" si="7"/>
        <v>0</v>
      </c>
      <c r="M183" s="77">
        <f t="shared" si="7"/>
        <v>0</v>
      </c>
      <c r="N183" s="77">
        <f t="shared" si="7"/>
        <v>0</v>
      </c>
      <c r="O183" s="462"/>
    </row>
    <row r="184" spans="1:15" s="10" customFormat="1" ht="16.8">
      <c r="A184" s="76" t="str">
        <f>IF(OR(LEFT(Nhaplieu!$M189,3)='Chi phí sxkd S03'!$R$2,LEFT(Nhaplieu!$N189,3)='Chi phí sxkd S03'!$R$2),Nhaplieu!F189,IF(OR(Nhaplieu!$M189='Chi phí sxkd S03'!$R$2,Nhaplieu!$N189='Chi phí sxkd S03'!$R$2),Nhaplieu!F189,""))</f>
        <v/>
      </c>
      <c r="B184" s="77" t="str">
        <f>IF(OR(LEFT(Nhaplieu!$M189,3)='Chi phí sxkd S03'!$R$2,LEFT(Nhaplieu!$N189,3)='Chi phí sxkd S03'!$R$2),Nhaplieu!E189,IF(OR(Nhaplieu!$M189='Chi phí sxkd S03'!$R$2,Nhaplieu!$N189='Chi phí sxkd S03'!$R$2),Nhaplieu!E189,""))</f>
        <v/>
      </c>
      <c r="C184" s="571" t="str">
        <f>IF(OR(LEFT(Nhaplieu!$M189,3)='Chi phí sxkd S03'!$R$2,LEFT(Nhaplieu!$N189,3)='Chi phí sxkd S03'!$R$2),Nhaplieu!L189,IF(OR(Nhaplieu!$M189='Chi phí sxkd S03'!$R$2,Nhaplieu!$N189='Chi phí sxkd S03'!$R$2),Nhaplieu!L189,""))</f>
        <v/>
      </c>
      <c r="D184" s="78" t="str">
        <f>IF(LEFT(Nhaplieu!$M189,3)='Chi phí sxkd S03'!$R$2,Nhaplieu!M189,IF(Nhaplieu!$M189='Chi phí sxkd S03'!$R$2,Nhaplieu!N189,IF(Nhaplieu!$N189='Chi phí sxkd S03'!$R$2,Nhaplieu!M189,"")))</f>
        <v/>
      </c>
      <c r="E184" s="78" t="str">
        <f>IF(LEFT(Nhaplieu!$M189,3)='Chi phí sxkd S03'!$R$2,Nhaplieu!N189,IF(Nhaplieu!$M189='Chi phí sxkd S03'!$R$2,Nhaplieu!O189,IF(Nhaplieu!$N189='Chi phí sxkd S03'!$R$2,Nhaplieu!N189,"")))</f>
        <v/>
      </c>
      <c r="F184" s="77" t="str">
        <f>IF(LEFT(Nhaplieu!M189,3)='Chi phí sxkd S03'!$R$2,Nhaplieu!$O189,IF(Nhaplieu!M189='Chi phí sxkd S03'!$R$2,Nhaplieu!$O189,""))</f>
        <v/>
      </c>
      <c r="G184" s="77">
        <f t="shared" si="7"/>
        <v>0</v>
      </c>
      <c r="H184" s="77">
        <f t="shared" si="7"/>
        <v>0</v>
      </c>
      <c r="I184" s="77">
        <f t="shared" si="7"/>
        <v>0</v>
      </c>
      <c r="J184" s="77">
        <f t="shared" si="7"/>
        <v>0</v>
      </c>
      <c r="K184" s="77">
        <f t="shared" si="7"/>
        <v>0</v>
      </c>
      <c r="L184" s="77">
        <f t="shared" si="7"/>
        <v>0</v>
      </c>
      <c r="M184" s="77">
        <f t="shared" si="7"/>
        <v>0</v>
      </c>
      <c r="N184" s="77">
        <f t="shared" si="7"/>
        <v>0</v>
      </c>
      <c r="O184" s="462"/>
    </row>
    <row r="185" spans="1:15" s="10" customFormat="1" ht="16.8">
      <c r="A185" s="76" t="str">
        <f>IF(OR(LEFT(Nhaplieu!$M190,3)='Chi phí sxkd S03'!$R$2,LEFT(Nhaplieu!$N190,3)='Chi phí sxkd S03'!$R$2),Nhaplieu!F190,IF(OR(Nhaplieu!$M190='Chi phí sxkd S03'!$R$2,Nhaplieu!$N190='Chi phí sxkd S03'!$R$2),Nhaplieu!F190,""))</f>
        <v/>
      </c>
      <c r="B185" s="77" t="str">
        <f>IF(OR(LEFT(Nhaplieu!$M190,3)='Chi phí sxkd S03'!$R$2,LEFT(Nhaplieu!$N190,3)='Chi phí sxkd S03'!$R$2),Nhaplieu!E190,IF(OR(Nhaplieu!$M190='Chi phí sxkd S03'!$R$2,Nhaplieu!$N190='Chi phí sxkd S03'!$R$2),Nhaplieu!E190,""))</f>
        <v/>
      </c>
      <c r="C185" s="571" t="str">
        <f>IF(OR(LEFT(Nhaplieu!$M190,3)='Chi phí sxkd S03'!$R$2,LEFT(Nhaplieu!$N190,3)='Chi phí sxkd S03'!$R$2),Nhaplieu!L190,IF(OR(Nhaplieu!$M190='Chi phí sxkd S03'!$R$2,Nhaplieu!$N190='Chi phí sxkd S03'!$R$2),Nhaplieu!L190,""))</f>
        <v/>
      </c>
      <c r="D185" s="78" t="str">
        <f>IF(LEFT(Nhaplieu!$M190,3)='Chi phí sxkd S03'!$R$2,Nhaplieu!M190,IF(Nhaplieu!$M190='Chi phí sxkd S03'!$R$2,Nhaplieu!N190,IF(Nhaplieu!$N190='Chi phí sxkd S03'!$R$2,Nhaplieu!M190,"")))</f>
        <v/>
      </c>
      <c r="E185" s="78" t="str">
        <f>IF(LEFT(Nhaplieu!$M190,3)='Chi phí sxkd S03'!$R$2,Nhaplieu!N190,IF(Nhaplieu!$M190='Chi phí sxkd S03'!$R$2,Nhaplieu!O190,IF(Nhaplieu!$N190='Chi phí sxkd S03'!$R$2,Nhaplieu!N190,"")))</f>
        <v/>
      </c>
      <c r="F185" s="77" t="str">
        <f>IF(LEFT(Nhaplieu!M190,3)='Chi phí sxkd S03'!$R$2,Nhaplieu!$O190,IF(Nhaplieu!M190='Chi phí sxkd S03'!$R$2,Nhaplieu!$O190,""))</f>
        <v/>
      </c>
      <c r="G185" s="77">
        <f t="shared" si="7"/>
        <v>0</v>
      </c>
      <c r="H185" s="77">
        <f t="shared" si="7"/>
        <v>0</v>
      </c>
      <c r="I185" s="77">
        <f t="shared" si="7"/>
        <v>0</v>
      </c>
      <c r="J185" s="77">
        <f t="shared" si="7"/>
        <v>0</v>
      </c>
      <c r="K185" s="77">
        <f t="shared" si="7"/>
        <v>0</v>
      </c>
      <c r="L185" s="77">
        <f t="shared" si="7"/>
        <v>0</v>
      </c>
      <c r="M185" s="77">
        <f t="shared" si="7"/>
        <v>0</v>
      </c>
      <c r="N185" s="77">
        <f t="shared" si="7"/>
        <v>0</v>
      </c>
      <c r="O185" s="462"/>
    </row>
    <row r="186" spans="1:15" s="10" customFormat="1" ht="16.8">
      <c r="A186" s="76" t="str">
        <f>IF(OR(LEFT(Nhaplieu!$M191,3)='Chi phí sxkd S03'!$R$2,LEFT(Nhaplieu!$N191,3)='Chi phí sxkd S03'!$R$2),Nhaplieu!F191,IF(OR(Nhaplieu!$M191='Chi phí sxkd S03'!$R$2,Nhaplieu!$N191='Chi phí sxkd S03'!$R$2),Nhaplieu!F191,""))</f>
        <v/>
      </c>
      <c r="B186" s="77" t="str">
        <f>IF(OR(LEFT(Nhaplieu!$M191,3)='Chi phí sxkd S03'!$R$2,LEFT(Nhaplieu!$N191,3)='Chi phí sxkd S03'!$R$2),Nhaplieu!E191,IF(OR(Nhaplieu!$M191='Chi phí sxkd S03'!$R$2,Nhaplieu!$N191='Chi phí sxkd S03'!$R$2),Nhaplieu!E191,""))</f>
        <v/>
      </c>
      <c r="C186" s="571" t="str">
        <f>IF(OR(LEFT(Nhaplieu!$M191,3)='Chi phí sxkd S03'!$R$2,LEFT(Nhaplieu!$N191,3)='Chi phí sxkd S03'!$R$2),Nhaplieu!L191,IF(OR(Nhaplieu!$M191='Chi phí sxkd S03'!$R$2,Nhaplieu!$N191='Chi phí sxkd S03'!$R$2),Nhaplieu!L191,""))</f>
        <v/>
      </c>
      <c r="D186" s="78" t="str">
        <f>IF(LEFT(Nhaplieu!$M191,3)='Chi phí sxkd S03'!$R$2,Nhaplieu!M191,IF(Nhaplieu!$M191='Chi phí sxkd S03'!$R$2,Nhaplieu!N191,IF(Nhaplieu!$N191='Chi phí sxkd S03'!$R$2,Nhaplieu!M191,"")))</f>
        <v/>
      </c>
      <c r="E186" s="78" t="str">
        <f>IF(LEFT(Nhaplieu!$M191,3)='Chi phí sxkd S03'!$R$2,Nhaplieu!N191,IF(Nhaplieu!$M191='Chi phí sxkd S03'!$R$2,Nhaplieu!O191,IF(Nhaplieu!$N191='Chi phí sxkd S03'!$R$2,Nhaplieu!N191,"")))</f>
        <v/>
      </c>
      <c r="F186" s="77" t="str">
        <f>IF(LEFT(Nhaplieu!M191,3)='Chi phí sxkd S03'!$R$2,Nhaplieu!$O191,IF(Nhaplieu!M191='Chi phí sxkd S03'!$R$2,Nhaplieu!$O191,""))</f>
        <v/>
      </c>
      <c r="G186" s="77">
        <f t="shared" si="7"/>
        <v>0</v>
      </c>
      <c r="H186" s="77">
        <f t="shared" si="7"/>
        <v>0</v>
      </c>
      <c r="I186" s="77">
        <f t="shared" si="7"/>
        <v>0</v>
      </c>
      <c r="J186" s="77">
        <f t="shared" si="7"/>
        <v>0</v>
      </c>
      <c r="K186" s="77">
        <f t="shared" si="7"/>
        <v>0</v>
      </c>
      <c r="L186" s="77">
        <f t="shared" si="7"/>
        <v>0</v>
      </c>
      <c r="M186" s="77">
        <f t="shared" si="7"/>
        <v>0</v>
      </c>
      <c r="N186" s="77">
        <f t="shared" si="7"/>
        <v>0</v>
      </c>
      <c r="O186" s="462"/>
    </row>
    <row r="187" spans="1:15" s="10" customFormat="1" ht="16.8">
      <c r="A187" s="76" t="str">
        <f>IF(OR(LEFT(Nhaplieu!$M192,3)='Chi phí sxkd S03'!$R$2,LEFT(Nhaplieu!$N192,3)='Chi phí sxkd S03'!$R$2),Nhaplieu!F192,IF(OR(Nhaplieu!$M192='Chi phí sxkd S03'!$R$2,Nhaplieu!$N192='Chi phí sxkd S03'!$R$2),Nhaplieu!F192,""))</f>
        <v/>
      </c>
      <c r="B187" s="77" t="str">
        <f>IF(OR(LEFT(Nhaplieu!$M192,3)='Chi phí sxkd S03'!$R$2,LEFT(Nhaplieu!$N192,3)='Chi phí sxkd S03'!$R$2),Nhaplieu!E192,IF(OR(Nhaplieu!$M192='Chi phí sxkd S03'!$R$2,Nhaplieu!$N192='Chi phí sxkd S03'!$R$2),Nhaplieu!E192,""))</f>
        <v/>
      </c>
      <c r="C187" s="571" t="str">
        <f>IF(OR(LEFT(Nhaplieu!$M192,3)='Chi phí sxkd S03'!$R$2,LEFT(Nhaplieu!$N192,3)='Chi phí sxkd S03'!$R$2),Nhaplieu!L192,IF(OR(Nhaplieu!$M192='Chi phí sxkd S03'!$R$2,Nhaplieu!$N192='Chi phí sxkd S03'!$R$2),Nhaplieu!L192,""))</f>
        <v/>
      </c>
      <c r="D187" s="78" t="str">
        <f>IF(LEFT(Nhaplieu!$M192,3)='Chi phí sxkd S03'!$R$2,Nhaplieu!M192,IF(Nhaplieu!$M192='Chi phí sxkd S03'!$R$2,Nhaplieu!N192,IF(Nhaplieu!$N192='Chi phí sxkd S03'!$R$2,Nhaplieu!M192,"")))</f>
        <v/>
      </c>
      <c r="E187" s="78" t="str">
        <f>IF(LEFT(Nhaplieu!$M192,3)='Chi phí sxkd S03'!$R$2,Nhaplieu!N192,IF(Nhaplieu!$M192='Chi phí sxkd S03'!$R$2,Nhaplieu!O192,IF(Nhaplieu!$N192='Chi phí sxkd S03'!$R$2,Nhaplieu!N192,"")))</f>
        <v/>
      </c>
      <c r="F187" s="77" t="str">
        <f>IF(LEFT(Nhaplieu!M192,3)='Chi phí sxkd S03'!$R$2,Nhaplieu!$O192,IF(Nhaplieu!M192='Chi phí sxkd S03'!$R$2,Nhaplieu!$O192,""))</f>
        <v/>
      </c>
      <c r="G187" s="77">
        <f t="shared" si="7"/>
        <v>0</v>
      </c>
      <c r="H187" s="77">
        <f t="shared" si="7"/>
        <v>0</v>
      </c>
      <c r="I187" s="77">
        <f t="shared" si="7"/>
        <v>0</v>
      </c>
      <c r="J187" s="77">
        <f t="shared" si="7"/>
        <v>0</v>
      </c>
      <c r="K187" s="77">
        <f t="shared" si="7"/>
        <v>0</v>
      </c>
      <c r="L187" s="77">
        <f t="shared" si="7"/>
        <v>0</v>
      </c>
      <c r="M187" s="77">
        <f t="shared" si="7"/>
        <v>0</v>
      </c>
      <c r="N187" s="77">
        <f t="shared" si="7"/>
        <v>0</v>
      </c>
      <c r="O187" s="462"/>
    </row>
    <row r="188" spans="1:15" s="10" customFormat="1" ht="16.8">
      <c r="A188" s="76" t="str">
        <f>IF(OR(LEFT(Nhaplieu!$M193,3)='Chi phí sxkd S03'!$R$2,LEFT(Nhaplieu!$N193,3)='Chi phí sxkd S03'!$R$2),Nhaplieu!F193,IF(OR(Nhaplieu!$M193='Chi phí sxkd S03'!$R$2,Nhaplieu!$N193='Chi phí sxkd S03'!$R$2),Nhaplieu!F193,""))</f>
        <v/>
      </c>
      <c r="B188" s="77" t="str">
        <f>IF(OR(LEFT(Nhaplieu!$M193,3)='Chi phí sxkd S03'!$R$2,LEFT(Nhaplieu!$N193,3)='Chi phí sxkd S03'!$R$2),Nhaplieu!E193,IF(OR(Nhaplieu!$M193='Chi phí sxkd S03'!$R$2,Nhaplieu!$N193='Chi phí sxkd S03'!$R$2),Nhaplieu!E193,""))</f>
        <v/>
      </c>
      <c r="C188" s="571" t="str">
        <f>IF(OR(LEFT(Nhaplieu!$M193,3)='Chi phí sxkd S03'!$R$2,LEFT(Nhaplieu!$N193,3)='Chi phí sxkd S03'!$R$2),Nhaplieu!L193,IF(OR(Nhaplieu!$M193='Chi phí sxkd S03'!$R$2,Nhaplieu!$N193='Chi phí sxkd S03'!$R$2),Nhaplieu!L193,""))</f>
        <v/>
      </c>
      <c r="D188" s="78" t="str">
        <f>IF(LEFT(Nhaplieu!$M193,3)='Chi phí sxkd S03'!$R$2,Nhaplieu!M193,IF(Nhaplieu!$M193='Chi phí sxkd S03'!$R$2,Nhaplieu!N193,IF(Nhaplieu!$N193='Chi phí sxkd S03'!$R$2,Nhaplieu!M193,"")))</f>
        <v/>
      </c>
      <c r="E188" s="78" t="str">
        <f>IF(LEFT(Nhaplieu!$M193,3)='Chi phí sxkd S03'!$R$2,Nhaplieu!N193,IF(Nhaplieu!$M193='Chi phí sxkd S03'!$R$2,Nhaplieu!O193,IF(Nhaplieu!$N193='Chi phí sxkd S03'!$R$2,Nhaplieu!N193,"")))</f>
        <v/>
      </c>
      <c r="F188" s="77" t="str">
        <f>IF(LEFT(Nhaplieu!M193,3)='Chi phí sxkd S03'!$R$2,Nhaplieu!$O193,IF(Nhaplieu!M193='Chi phí sxkd S03'!$R$2,Nhaplieu!$O193,""))</f>
        <v/>
      </c>
      <c r="G188" s="77">
        <f t="shared" si="7"/>
        <v>0</v>
      </c>
      <c r="H188" s="77">
        <f t="shared" si="7"/>
        <v>0</v>
      </c>
      <c r="I188" s="77">
        <f t="shared" si="7"/>
        <v>0</v>
      </c>
      <c r="J188" s="77">
        <f t="shared" si="7"/>
        <v>0</v>
      </c>
      <c r="K188" s="77">
        <f t="shared" si="7"/>
        <v>0</v>
      </c>
      <c r="L188" s="77">
        <f t="shared" si="7"/>
        <v>0</v>
      </c>
      <c r="M188" s="77">
        <f t="shared" si="7"/>
        <v>0</v>
      </c>
      <c r="N188" s="77">
        <f t="shared" si="7"/>
        <v>0</v>
      </c>
      <c r="O188" s="462"/>
    </row>
    <row r="189" spans="1:15" s="10" customFormat="1" ht="16.8">
      <c r="A189" s="76" t="str">
        <f>IF(OR(LEFT(Nhaplieu!$M194,3)='Chi phí sxkd S03'!$R$2,LEFT(Nhaplieu!$N194,3)='Chi phí sxkd S03'!$R$2),Nhaplieu!F194,IF(OR(Nhaplieu!$M194='Chi phí sxkd S03'!$R$2,Nhaplieu!$N194='Chi phí sxkd S03'!$R$2),Nhaplieu!F194,""))</f>
        <v/>
      </c>
      <c r="B189" s="77" t="str">
        <f>IF(OR(LEFT(Nhaplieu!$M194,3)='Chi phí sxkd S03'!$R$2,LEFT(Nhaplieu!$N194,3)='Chi phí sxkd S03'!$R$2),Nhaplieu!E194,IF(OR(Nhaplieu!$M194='Chi phí sxkd S03'!$R$2,Nhaplieu!$N194='Chi phí sxkd S03'!$R$2),Nhaplieu!E194,""))</f>
        <v/>
      </c>
      <c r="C189" s="571" t="str">
        <f>IF(OR(LEFT(Nhaplieu!$M194,3)='Chi phí sxkd S03'!$R$2,LEFT(Nhaplieu!$N194,3)='Chi phí sxkd S03'!$R$2),Nhaplieu!L194,IF(OR(Nhaplieu!$M194='Chi phí sxkd S03'!$R$2,Nhaplieu!$N194='Chi phí sxkd S03'!$R$2),Nhaplieu!L194,""))</f>
        <v/>
      </c>
      <c r="D189" s="78" t="str">
        <f>IF(LEFT(Nhaplieu!$M194,3)='Chi phí sxkd S03'!$R$2,Nhaplieu!M194,IF(Nhaplieu!$M194='Chi phí sxkd S03'!$R$2,Nhaplieu!N194,IF(Nhaplieu!$N194='Chi phí sxkd S03'!$R$2,Nhaplieu!M194,"")))</f>
        <v/>
      </c>
      <c r="E189" s="78" t="str">
        <f>IF(LEFT(Nhaplieu!$M194,3)='Chi phí sxkd S03'!$R$2,Nhaplieu!N194,IF(Nhaplieu!$M194='Chi phí sxkd S03'!$R$2,Nhaplieu!O194,IF(Nhaplieu!$N194='Chi phí sxkd S03'!$R$2,Nhaplieu!N194,"")))</f>
        <v/>
      </c>
      <c r="F189" s="77" t="str">
        <f>IF(LEFT(Nhaplieu!M194,3)='Chi phí sxkd S03'!$R$2,Nhaplieu!$O194,IF(Nhaplieu!M194='Chi phí sxkd S03'!$R$2,Nhaplieu!$O194,""))</f>
        <v/>
      </c>
      <c r="G189" s="77">
        <f t="shared" si="7"/>
        <v>0</v>
      </c>
      <c r="H189" s="77">
        <f t="shared" si="7"/>
        <v>0</v>
      </c>
      <c r="I189" s="77">
        <f t="shared" si="7"/>
        <v>0</v>
      </c>
      <c r="J189" s="77">
        <f t="shared" si="7"/>
        <v>0</v>
      </c>
      <c r="K189" s="77">
        <f t="shared" si="7"/>
        <v>0</v>
      </c>
      <c r="L189" s="77">
        <f t="shared" si="7"/>
        <v>0</v>
      </c>
      <c r="M189" s="77">
        <f t="shared" si="7"/>
        <v>0</v>
      </c>
      <c r="N189" s="77">
        <f t="shared" si="7"/>
        <v>0</v>
      </c>
      <c r="O189" s="462"/>
    </row>
    <row r="190" spans="1:15" s="10" customFormat="1" ht="16.8">
      <c r="A190" s="76" t="str">
        <f>IF(OR(LEFT(Nhaplieu!$M195,3)='Chi phí sxkd S03'!$R$2,LEFT(Nhaplieu!$N195,3)='Chi phí sxkd S03'!$R$2),Nhaplieu!F195,IF(OR(Nhaplieu!$M195='Chi phí sxkd S03'!$R$2,Nhaplieu!$N195='Chi phí sxkd S03'!$R$2),Nhaplieu!F195,""))</f>
        <v/>
      </c>
      <c r="B190" s="77" t="str">
        <f>IF(OR(LEFT(Nhaplieu!$M195,3)='Chi phí sxkd S03'!$R$2,LEFT(Nhaplieu!$N195,3)='Chi phí sxkd S03'!$R$2),Nhaplieu!E195,IF(OR(Nhaplieu!$M195='Chi phí sxkd S03'!$R$2,Nhaplieu!$N195='Chi phí sxkd S03'!$R$2),Nhaplieu!E195,""))</f>
        <v/>
      </c>
      <c r="C190" s="571" t="str">
        <f>IF(OR(LEFT(Nhaplieu!$M195,3)='Chi phí sxkd S03'!$R$2,LEFT(Nhaplieu!$N195,3)='Chi phí sxkd S03'!$R$2),Nhaplieu!L195,IF(OR(Nhaplieu!$M195='Chi phí sxkd S03'!$R$2,Nhaplieu!$N195='Chi phí sxkd S03'!$R$2),Nhaplieu!L195,""))</f>
        <v/>
      </c>
      <c r="D190" s="78" t="str">
        <f>IF(LEFT(Nhaplieu!$M195,3)='Chi phí sxkd S03'!$R$2,Nhaplieu!M195,IF(Nhaplieu!$M195='Chi phí sxkd S03'!$R$2,Nhaplieu!N195,IF(Nhaplieu!$N195='Chi phí sxkd S03'!$R$2,Nhaplieu!M195,"")))</f>
        <v/>
      </c>
      <c r="E190" s="78" t="str">
        <f>IF(LEFT(Nhaplieu!$M195,3)='Chi phí sxkd S03'!$R$2,Nhaplieu!N195,IF(Nhaplieu!$M195='Chi phí sxkd S03'!$R$2,Nhaplieu!O195,IF(Nhaplieu!$N195='Chi phí sxkd S03'!$R$2,Nhaplieu!N195,"")))</f>
        <v/>
      </c>
      <c r="F190" s="77" t="str">
        <f>IF(LEFT(Nhaplieu!M195,3)='Chi phí sxkd S03'!$R$2,Nhaplieu!$O195,IF(Nhaplieu!M195='Chi phí sxkd S03'!$R$2,Nhaplieu!$O195,""))</f>
        <v/>
      </c>
      <c r="G190" s="77">
        <f t="shared" si="7"/>
        <v>0</v>
      </c>
      <c r="H190" s="77">
        <f t="shared" si="7"/>
        <v>0</v>
      </c>
      <c r="I190" s="77">
        <f t="shared" si="7"/>
        <v>0</v>
      </c>
      <c r="J190" s="77">
        <f t="shared" si="7"/>
        <v>0</v>
      </c>
      <c r="K190" s="77">
        <f t="shared" si="7"/>
        <v>0</v>
      </c>
      <c r="L190" s="77">
        <f t="shared" si="7"/>
        <v>0</v>
      </c>
      <c r="M190" s="77">
        <f t="shared" si="7"/>
        <v>0</v>
      </c>
      <c r="N190" s="77">
        <f t="shared" si="7"/>
        <v>0</v>
      </c>
      <c r="O190" s="462"/>
    </row>
    <row r="191" spans="1:15" s="10" customFormat="1" ht="16.8">
      <c r="A191" s="76" t="str">
        <f>IF(OR(LEFT(Nhaplieu!$M196,3)='Chi phí sxkd S03'!$R$2,LEFT(Nhaplieu!$N196,3)='Chi phí sxkd S03'!$R$2),Nhaplieu!F196,IF(OR(Nhaplieu!$M196='Chi phí sxkd S03'!$R$2,Nhaplieu!$N196='Chi phí sxkd S03'!$R$2),Nhaplieu!F196,""))</f>
        <v/>
      </c>
      <c r="B191" s="77" t="str">
        <f>IF(OR(LEFT(Nhaplieu!$M196,3)='Chi phí sxkd S03'!$R$2,LEFT(Nhaplieu!$N196,3)='Chi phí sxkd S03'!$R$2),Nhaplieu!E196,IF(OR(Nhaplieu!$M196='Chi phí sxkd S03'!$R$2,Nhaplieu!$N196='Chi phí sxkd S03'!$R$2),Nhaplieu!E196,""))</f>
        <v/>
      </c>
      <c r="C191" s="571" t="str">
        <f>IF(OR(LEFT(Nhaplieu!$M196,3)='Chi phí sxkd S03'!$R$2,LEFT(Nhaplieu!$N196,3)='Chi phí sxkd S03'!$R$2),Nhaplieu!L196,IF(OR(Nhaplieu!$M196='Chi phí sxkd S03'!$R$2,Nhaplieu!$N196='Chi phí sxkd S03'!$R$2),Nhaplieu!L196,""))</f>
        <v/>
      </c>
      <c r="D191" s="78" t="str">
        <f>IF(LEFT(Nhaplieu!$M196,3)='Chi phí sxkd S03'!$R$2,Nhaplieu!M196,IF(Nhaplieu!$M196='Chi phí sxkd S03'!$R$2,Nhaplieu!N196,IF(Nhaplieu!$N196='Chi phí sxkd S03'!$R$2,Nhaplieu!M196,"")))</f>
        <v/>
      </c>
      <c r="E191" s="78" t="str">
        <f>IF(LEFT(Nhaplieu!$M196,3)='Chi phí sxkd S03'!$R$2,Nhaplieu!N196,IF(Nhaplieu!$M196='Chi phí sxkd S03'!$R$2,Nhaplieu!O196,IF(Nhaplieu!$N196='Chi phí sxkd S03'!$R$2,Nhaplieu!N196,"")))</f>
        <v/>
      </c>
      <c r="F191" s="77" t="str">
        <f>IF(LEFT(Nhaplieu!M196,3)='Chi phí sxkd S03'!$R$2,Nhaplieu!$O196,IF(Nhaplieu!M196='Chi phí sxkd S03'!$R$2,Nhaplieu!$O196,""))</f>
        <v/>
      </c>
      <c r="G191" s="77">
        <f t="shared" si="7"/>
        <v>0</v>
      </c>
      <c r="H191" s="77">
        <f t="shared" si="7"/>
        <v>0</v>
      </c>
      <c r="I191" s="77">
        <f t="shared" si="7"/>
        <v>0</v>
      </c>
      <c r="J191" s="77">
        <f t="shared" si="7"/>
        <v>0</v>
      </c>
      <c r="K191" s="77">
        <f t="shared" si="7"/>
        <v>0</v>
      </c>
      <c r="L191" s="77">
        <f t="shared" si="7"/>
        <v>0</v>
      </c>
      <c r="M191" s="77">
        <f t="shared" si="7"/>
        <v>0</v>
      </c>
      <c r="N191" s="77">
        <f t="shared" si="7"/>
        <v>0</v>
      </c>
      <c r="O191" s="462"/>
    </row>
    <row r="192" spans="1:15" s="10" customFormat="1" ht="16.8">
      <c r="A192" s="76" t="str">
        <f>IF(OR(LEFT(Nhaplieu!$M197,3)='Chi phí sxkd S03'!$R$2,LEFT(Nhaplieu!$N197,3)='Chi phí sxkd S03'!$R$2),Nhaplieu!F197,IF(OR(Nhaplieu!$M197='Chi phí sxkd S03'!$R$2,Nhaplieu!$N197='Chi phí sxkd S03'!$R$2),Nhaplieu!F197,""))</f>
        <v/>
      </c>
      <c r="B192" s="77" t="str">
        <f>IF(OR(LEFT(Nhaplieu!$M197,3)='Chi phí sxkd S03'!$R$2,LEFT(Nhaplieu!$N197,3)='Chi phí sxkd S03'!$R$2),Nhaplieu!E197,IF(OR(Nhaplieu!$M197='Chi phí sxkd S03'!$R$2,Nhaplieu!$N197='Chi phí sxkd S03'!$R$2),Nhaplieu!E197,""))</f>
        <v/>
      </c>
      <c r="C192" s="571" t="str">
        <f>IF(OR(LEFT(Nhaplieu!$M197,3)='Chi phí sxkd S03'!$R$2,LEFT(Nhaplieu!$N197,3)='Chi phí sxkd S03'!$R$2),Nhaplieu!L197,IF(OR(Nhaplieu!$M197='Chi phí sxkd S03'!$R$2,Nhaplieu!$N197='Chi phí sxkd S03'!$R$2),Nhaplieu!L197,""))</f>
        <v/>
      </c>
      <c r="D192" s="78" t="str">
        <f>IF(LEFT(Nhaplieu!$M197,3)='Chi phí sxkd S03'!$R$2,Nhaplieu!M197,IF(Nhaplieu!$M197='Chi phí sxkd S03'!$R$2,Nhaplieu!N197,IF(Nhaplieu!$N197='Chi phí sxkd S03'!$R$2,Nhaplieu!M197,"")))</f>
        <v/>
      </c>
      <c r="E192" s="78" t="str">
        <f>IF(LEFT(Nhaplieu!$M197,3)='Chi phí sxkd S03'!$R$2,Nhaplieu!N197,IF(Nhaplieu!$M197='Chi phí sxkd S03'!$R$2,Nhaplieu!O197,IF(Nhaplieu!$N197='Chi phí sxkd S03'!$R$2,Nhaplieu!N197,"")))</f>
        <v/>
      </c>
      <c r="F192" s="77" t="str">
        <f>IF(LEFT(Nhaplieu!M197,3)='Chi phí sxkd S03'!$R$2,Nhaplieu!$O197,IF(Nhaplieu!M197='Chi phí sxkd S03'!$R$2,Nhaplieu!$O197,""))</f>
        <v/>
      </c>
      <c r="G192" s="77">
        <f t="shared" si="7"/>
        <v>0</v>
      </c>
      <c r="H192" s="77">
        <f t="shared" si="7"/>
        <v>0</v>
      </c>
      <c r="I192" s="77">
        <f t="shared" si="7"/>
        <v>0</v>
      </c>
      <c r="J192" s="77">
        <f t="shared" si="7"/>
        <v>0</v>
      </c>
      <c r="K192" s="77">
        <f t="shared" si="7"/>
        <v>0</v>
      </c>
      <c r="L192" s="77">
        <f t="shared" si="7"/>
        <v>0</v>
      </c>
      <c r="M192" s="77">
        <f t="shared" si="7"/>
        <v>0</v>
      </c>
      <c r="N192" s="77">
        <f t="shared" si="7"/>
        <v>0</v>
      </c>
      <c r="O192" s="462"/>
    </row>
    <row r="193" spans="1:15" s="10" customFormat="1" ht="16.8">
      <c r="A193" s="76" t="str">
        <f>IF(OR(LEFT(Nhaplieu!$M198,3)='Chi phí sxkd S03'!$R$2,LEFT(Nhaplieu!$N198,3)='Chi phí sxkd S03'!$R$2),Nhaplieu!F198,IF(OR(Nhaplieu!$M198='Chi phí sxkd S03'!$R$2,Nhaplieu!$N198='Chi phí sxkd S03'!$R$2),Nhaplieu!F198,""))</f>
        <v/>
      </c>
      <c r="B193" s="77" t="str">
        <f>IF(OR(LEFT(Nhaplieu!$M198,3)='Chi phí sxkd S03'!$R$2,LEFT(Nhaplieu!$N198,3)='Chi phí sxkd S03'!$R$2),Nhaplieu!E198,IF(OR(Nhaplieu!$M198='Chi phí sxkd S03'!$R$2,Nhaplieu!$N198='Chi phí sxkd S03'!$R$2),Nhaplieu!E198,""))</f>
        <v/>
      </c>
      <c r="C193" s="571" t="str">
        <f>IF(OR(LEFT(Nhaplieu!$M198,3)='Chi phí sxkd S03'!$R$2,LEFT(Nhaplieu!$N198,3)='Chi phí sxkd S03'!$R$2),Nhaplieu!L198,IF(OR(Nhaplieu!$M198='Chi phí sxkd S03'!$R$2,Nhaplieu!$N198='Chi phí sxkd S03'!$R$2),Nhaplieu!L198,""))</f>
        <v/>
      </c>
      <c r="D193" s="78" t="str">
        <f>IF(LEFT(Nhaplieu!$M198,3)='Chi phí sxkd S03'!$R$2,Nhaplieu!M198,IF(Nhaplieu!$M198='Chi phí sxkd S03'!$R$2,Nhaplieu!N198,IF(Nhaplieu!$N198='Chi phí sxkd S03'!$R$2,Nhaplieu!M198,"")))</f>
        <v/>
      </c>
      <c r="E193" s="78" t="str">
        <f>IF(LEFT(Nhaplieu!$M198,3)='Chi phí sxkd S03'!$R$2,Nhaplieu!N198,IF(Nhaplieu!$M198='Chi phí sxkd S03'!$R$2,Nhaplieu!O198,IF(Nhaplieu!$N198='Chi phí sxkd S03'!$R$2,Nhaplieu!N198,"")))</f>
        <v/>
      </c>
      <c r="F193" s="77" t="str">
        <f>IF(LEFT(Nhaplieu!M198,3)='Chi phí sxkd S03'!$R$2,Nhaplieu!$O198,IF(Nhaplieu!M198='Chi phí sxkd S03'!$R$2,Nhaplieu!$O198,""))</f>
        <v/>
      </c>
      <c r="G193" s="77">
        <f t="shared" si="7"/>
        <v>0</v>
      </c>
      <c r="H193" s="77">
        <f t="shared" si="7"/>
        <v>0</v>
      </c>
      <c r="I193" s="77">
        <f t="shared" si="7"/>
        <v>0</v>
      </c>
      <c r="J193" s="77">
        <f t="shared" si="7"/>
        <v>0</v>
      </c>
      <c r="K193" s="77">
        <f t="shared" si="7"/>
        <v>0</v>
      </c>
      <c r="L193" s="77">
        <f t="shared" si="7"/>
        <v>0</v>
      </c>
      <c r="M193" s="77">
        <f t="shared" si="7"/>
        <v>0</v>
      </c>
      <c r="N193" s="77">
        <f t="shared" si="7"/>
        <v>0</v>
      </c>
      <c r="O193" s="462"/>
    </row>
    <row r="194" spans="1:15" s="10" customFormat="1" ht="16.8">
      <c r="A194" s="76" t="str">
        <f>IF(OR(LEFT(Nhaplieu!$M199,3)='Chi phí sxkd S03'!$R$2,LEFT(Nhaplieu!$N199,3)='Chi phí sxkd S03'!$R$2),Nhaplieu!F199,IF(OR(Nhaplieu!$M199='Chi phí sxkd S03'!$R$2,Nhaplieu!$N199='Chi phí sxkd S03'!$R$2),Nhaplieu!F199,""))</f>
        <v/>
      </c>
      <c r="B194" s="77" t="str">
        <f>IF(OR(LEFT(Nhaplieu!$M199,3)='Chi phí sxkd S03'!$R$2,LEFT(Nhaplieu!$N199,3)='Chi phí sxkd S03'!$R$2),Nhaplieu!E199,IF(OR(Nhaplieu!$M199='Chi phí sxkd S03'!$R$2,Nhaplieu!$N199='Chi phí sxkd S03'!$R$2),Nhaplieu!E199,""))</f>
        <v/>
      </c>
      <c r="C194" s="571" t="str">
        <f>IF(OR(LEFT(Nhaplieu!$M199,3)='Chi phí sxkd S03'!$R$2,LEFT(Nhaplieu!$N199,3)='Chi phí sxkd S03'!$R$2),Nhaplieu!L199,IF(OR(Nhaplieu!$M199='Chi phí sxkd S03'!$R$2,Nhaplieu!$N199='Chi phí sxkd S03'!$R$2),Nhaplieu!L199,""))</f>
        <v/>
      </c>
      <c r="D194" s="78" t="str">
        <f>IF(LEFT(Nhaplieu!$M199,3)='Chi phí sxkd S03'!$R$2,Nhaplieu!M199,IF(Nhaplieu!$M199='Chi phí sxkd S03'!$R$2,Nhaplieu!N199,IF(Nhaplieu!$N199='Chi phí sxkd S03'!$R$2,Nhaplieu!M199,"")))</f>
        <v/>
      </c>
      <c r="E194" s="78" t="str">
        <f>IF(LEFT(Nhaplieu!$M199,3)='Chi phí sxkd S03'!$R$2,Nhaplieu!N199,IF(Nhaplieu!$M199='Chi phí sxkd S03'!$R$2,Nhaplieu!O199,IF(Nhaplieu!$N199='Chi phí sxkd S03'!$R$2,Nhaplieu!N199,"")))</f>
        <v/>
      </c>
      <c r="F194" s="77" t="str">
        <f>IF(LEFT(Nhaplieu!M199,3)='Chi phí sxkd S03'!$R$2,Nhaplieu!$O199,IF(Nhaplieu!M199='Chi phí sxkd S03'!$R$2,Nhaplieu!$O199,""))</f>
        <v/>
      </c>
      <c r="G194" s="77">
        <f t="shared" si="7"/>
        <v>0</v>
      </c>
      <c r="H194" s="77">
        <f t="shared" si="7"/>
        <v>0</v>
      </c>
      <c r="I194" s="77">
        <f t="shared" si="7"/>
        <v>0</v>
      </c>
      <c r="J194" s="77">
        <f t="shared" si="7"/>
        <v>0</v>
      </c>
      <c r="K194" s="77">
        <f t="shared" si="7"/>
        <v>0</v>
      </c>
      <c r="L194" s="77">
        <f t="shared" si="7"/>
        <v>0</v>
      </c>
      <c r="M194" s="77">
        <f t="shared" si="7"/>
        <v>0</v>
      </c>
      <c r="N194" s="77">
        <f t="shared" si="7"/>
        <v>0</v>
      </c>
      <c r="O194" s="462"/>
    </row>
    <row r="195" spans="1:15" s="10" customFormat="1" ht="16.8">
      <c r="A195" s="76" t="str">
        <f>IF(OR(LEFT(Nhaplieu!$M200,3)='Chi phí sxkd S03'!$R$2,LEFT(Nhaplieu!$N200,3)='Chi phí sxkd S03'!$R$2),Nhaplieu!F200,IF(OR(Nhaplieu!$M200='Chi phí sxkd S03'!$R$2,Nhaplieu!$N200='Chi phí sxkd S03'!$R$2),Nhaplieu!F200,""))</f>
        <v/>
      </c>
      <c r="B195" s="77" t="str">
        <f>IF(OR(LEFT(Nhaplieu!$M200,3)='Chi phí sxkd S03'!$R$2,LEFT(Nhaplieu!$N200,3)='Chi phí sxkd S03'!$R$2),Nhaplieu!E200,IF(OR(Nhaplieu!$M200='Chi phí sxkd S03'!$R$2,Nhaplieu!$N200='Chi phí sxkd S03'!$R$2),Nhaplieu!E200,""))</f>
        <v/>
      </c>
      <c r="C195" s="571" t="str">
        <f>IF(OR(LEFT(Nhaplieu!$M200,3)='Chi phí sxkd S03'!$R$2,LEFT(Nhaplieu!$N200,3)='Chi phí sxkd S03'!$R$2),Nhaplieu!L200,IF(OR(Nhaplieu!$M200='Chi phí sxkd S03'!$R$2,Nhaplieu!$N200='Chi phí sxkd S03'!$R$2),Nhaplieu!L200,""))</f>
        <v/>
      </c>
      <c r="D195" s="78" t="str">
        <f>IF(LEFT(Nhaplieu!$M200,3)='Chi phí sxkd S03'!$R$2,Nhaplieu!M200,IF(Nhaplieu!$M200='Chi phí sxkd S03'!$R$2,Nhaplieu!N200,IF(Nhaplieu!$N200='Chi phí sxkd S03'!$R$2,Nhaplieu!M200,"")))</f>
        <v/>
      </c>
      <c r="E195" s="78" t="str">
        <f>IF(LEFT(Nhaplieu!$M200,3)='Chi phí sxkd S03'!$R$2,Nhaplieu!N200,IF(Nhaplieu!$M200='Chi phí sxkd S03'!$R$2,Nhaplieu!O200,IF(Nhaplieu!$N200='Chi phí sxkd S03'!$R$2,Nhaplieu!N200,"")))</f>
        <v/>
      </c>
      <c r="F195" s="77" t="str">
        <f>IF(LEFT(Nhaplieu!M200,3)='Chi phí sxkd S03'!$R$2,Nhaplieu!$O200,IF(Nhaplieu!M200='Chi phí sxkd S03'!$R$2,Nhaplieu!$O200,""))</f>
        <v/>
      </c>
      <c r="G195" s="77">
        <f t="shared" si="7"/>
        <v>0</v>
      </c>
      <c r="H195" s="77">
        <f t="shared" si="7"/>
        <v>0</v>
      </c>
      <c r="I195" s="77">
        <f t="shared" si="7"/>
        <v>0</v>
      </c>
      <c r="J195" s="77">
        <f t="shared" si="7"/>
        <v>0</v>
      </c>
      <c r="K195" s="77">
        <f t="shared" si="7"/>
        <v>0</v>
      </c>
      <c r="L195" s="77">
        <f t="shared" si="7"/>
        <v>0</v>
      </c>
      <c r="M195" s="77">
        <f t="shared" si="7"/>
        <v>0</v>
      </c>
      <c r="N195" s="77">
        <f t="shared" si="7"/>
        <v>0</v>
      </c>
      <c r="O195" s="462"/>
    </row>
    <row r="196" spans="1:15" s="10" customFormat="1" ht="16.8">
      <c r="A196" s="76" t="str">
        <f>IF(OR(LEFT(Nhaplieu!$M201,3)='Chi phí sxkd S03'!$R$2,LEFT(Nhaplieu!$N201,3)='Chi phí sxkd S03'!$R$2),Nhaplieu!F201,IF(OR(Nhaplieu!$M201='Chi phí sxkd S03'!$R$2,Nhaplieu!$N201='Chi phí sxkd S03'!$R$2),Nhaplieu!F201,""))</f>
        <v/>
      </c>
      <c r="B196" s="77" t="str">
        <f>IF(OR(LEFT(Nhaplieu!$M201,3)='Chi phí sxkd S03'!$R$2,LEFT(Nhaplieu!$N201,3)='Chi phí sxkd S03'!$R$2),Nhaplieu!E201,IF(OR(Nhaplieu!$M201='Chi phí sxkd S03'!$R$2,Nhaplieu!$N201='Chi phí sxkd S03'!$R$2),Nhaplieu!E201,""))</f>
        <v/>
      </c>
      <c r="C196" s="571" t="str">
        <f>IF(OR(LEFT(Nhaplieu!$M201,3)='Chi phí sxkd S03'!$R$2,LEFT(Nhaplieu!$N201,3)='Chi phí sxkd S03'!$R$2),Nhaplieu!L201,IF(OR(Nhaplieu!$M201='Chi phí sxkd S03'!$R$2,Nhaplieu!$N201='Chi phí sxkd S03'!$R$2),Nhaplieu!L201,""))</f>
        <v/>
      </c>
      <c r="D196" s="78" t="str">
        <f>IF(LEFT(Nhaplieu!$M201,3)='Chi phí sxkd S03'!$R$2,Nhaplieu!M201,IF(Nhaplieu!$M201='Chi phí sxkd S03'!$R$2,Nhaplieu!N201,IF(Nhaplieu!$N201='Chi phí sxkd S03'!$R$2,Nhaplieu!M201,"")))</f>
        <v/>
      </c>
      <c r="E196" s="78" t="str">
        <f>IF(LEFT(Nhaplieu!$M201,3)='Chi phí sxkd S03'!$R$2,Nhaplieu!N201,IF(Nhaplieu!$M201='Chi phí sxkd S03'!$R$2,Nhaplieu!O201,IF(Nhaplieu!$N201='Chi phí sxkd S03'!$R$2,Nhaplieu!N201,"")))</f>
        <v/>
      </c>
      <c r="F196" s="77" t="str">
        <f>IF(LEFT(Nhaplieu!M201,3)='Chi phí sxkd S03'!$R$2,Nhaplieu!$O201,IF(Nhaplieu!M201='Chi phí sxkd S03'!$R$2,Nhaplieu!$O201,""))</f>
        <v/>
      </c>
      <c r="G196" s="77">
        <f t="shared" si="7"/>
        <v>0</v>
      </c>
      <c r="H196" s="77">
        <f t="shared" si="7"/>
        <v>0</v>
      </c>
      <c r="I196" s="77">
        <f t="shared" si="7"/>
        <v>0</v>
      </c>
      <c r="J196" s="77">
        <f t="shared" si="7"/>
        <v>0</v>
      </c>
      <c r="K196" s="77">
        <f t="shared" si="7"/>
        <v>0</v>
      </c>
      <c r="L196" s="77">
        <f t="shared" si="7"/>
        <v>0</v>
      </c>
      <c r="M196" s="77">
        <f t="shared" si="7"/>
        <v>0</v>
      </c>
      <c r="N196" s="77">
        <f t="shared" si="7"/>
        <v>0</v>
      </c>
      <c r="O196" s="462"/>
    </row>
    <row r="197" spans="1:15" s="10" customFormat="1" ht="16.8">
      <c r="A197" s="76" t="str">
        <f>IF(OR(LEFT(Nhaplieu!$M202,3)='Chi phí sxkd S03'!$R$2,LEFT(Nhaplieu!$N202,3)='Chi phí sxkd S03'!$R$2),Nhaplieu!F202,IF(OR(Nhaplieu!$M202='Chi phí sxkd S03'!$R$2,Nhaplieu!$N202='Chi phí sxkd S03'!$R$2),Nhaplieu!F202,""))</f>
        <v/>
      </c>
      <c r="B197" s="77" t="str">
        <f>IF(OR(LEFT(Nhaplieu!$M202,3)='Chi phí sxkd S03'!$R$2,LEFT(Nhaplieu!$N202,3)='Chi phí sxkd S03'!$R$2),Nhaplieu!E202,IF(OR(Nhaplieu!$M202='Chi phí sxkd S03'!$R$2,Nhaplieu!$N202='Chi phí sxkd S03'!$R$2),Nhaplieu!E202,""))</f>
        <v/>
      </c>
      <c r="C197" s="571" t="str">
        <f>IF(OR(LEFT(Nhaplieu!$M202,3)='Chi phí sxkd S03'!$R$2,LEFT(Nhaplieu!$N202,3)='Chi phí sxkd S03'!$R$2),Nhaplieu!L202,IF(OR(Nhaplieu!$M202='Chi phí sxkd S03'!$R$2,Nhaplieu!$N202='Chi phí sxkd S03'!$R$2),Nhaplieu!L202,""))</f>
        <v/>
      </c>
      <c r="D197" s="78" t="str">
        <f>IF(LEFT(Nhaplieu!$M202,3)='Chi phí sxkd S03'!$R$2,Nhaplieu!M202,IF(Nhaplieu!$M202='Chi phí sxkd S03'!$R$2,Nhaplieu!N202,IF(Nhaplieu!$N202='Chi phí sxkd S03'!$R$2,Nhaplieu!M202,"")))</f>
        <v/>
      </c>
      <c r="E197" s="78" t="str">
        <f>IF(LEFT(Nhaplieu!$M202,3)='Chi phí sxkd S03'!$R$2,Nhaplieu!N202,IF(Nhaplieu!$M202='Chi phí sxkd S03'!$R$2,Nhaplieu!O202,IF(Nhaplieu!$N202='Chi phí sxkd S03'!$R$2,Nhaplieu!N202,"")))</f>
        <v/>
      </c>
      <c r="F197" s="77" t="str">
        <f>IF(LEFT(Nhaplieu!M202,3)='Chi phí sxkd S03'!$R$2,Nhaplieu!$O202,IF(Nhaplieu!M202='Chi phí sxkd S03'!$R$2,Nhaplieu!$O202,""))</f>
        <v/>
      </c>
      <c r="G197" s="77">
        <f t="shared" si="7"/>
        <v>0</v>
      </c>
      <c r="H197" s="77">
        <f t="shared" si="7"/>
        <v>0</v>
      </c>
      <c r="I197" s="77">
        <f t="shared" si="7"/>
        <v>0</v>
      </c>
      <c r="J197" s="77">
        <f t="shared" si="7"/>
        <v>0</v>
      </c>
      <c r="K197" s="77">
        <f t="shared" si="7"/>
        <v>0</v>
      </c>
      <c r="L197" s="77">
        <f t="shared" si="7"/>
        <v>0</v>
      </c>
      <c r="M197" s="77">
        <f t="shared" si="7"/>
        <v>0</v>
      </c>
      <c r="N197" s="77">
        <f t="shared" si="7"/>
        <v>0</v>
      </c>
      <c r="O197" s="462"/>
    </row>
    <row r="198" spans="1:15" s="10" customFormat="1" ht="16.8">
      <c r="A198" s="76" t="str">
        <f>IF(OR(LEFT(Nhaplieu!$M203,3)='Chi phí sxkd S03'!$R$2,LEFT(Nhaplieu!$N203,3)='Chi phí sxkd S03'!$R$2),Nhaplieu!F203,IF(OR(Nhaplieu!$M203='Chi phí sxkd S03'!$R$2,Nhaplieu!$N203='Chi phí sxkd S03'!$R$2),Nhaplieu!F203,""))</f>
        <v/>
      </c>
      <c r="B198" s="77" t="str">
        <f>IF(OR(LEFT(Nhaplieu!$M203,3)='Chi phí sxkd S03'!$R$2,LEFT(Nhaplieu!$N203,3)='Chi phí sxkd S03'!$R$2),Nhaplieu!E203,IF(OR(Nhaplieu!$M203='Chi phí sxkd S03'!$R$2,Nhaplieu!$N203='Chi phí sxkd S03'!$R$2),Nhaplieu!E203,""))</f>
        <v/>
      </c>
      <c r="C198" s="571" t="str">
        <f>IF(OR(LEFT(Nhaplieu!$M203,3)='Chi phí sxkd S03'!$R$2,LEFT(Nhaplieu!$N203,3)='Chi phí sxkd S03'!$R$2),Nhaplieu!L203,IF(OR(Nhaplieu!$M203='Chi phí sxkd S03'!$R$2,Nhaplieu!$N203='Chi phí sxkd S03'!$R$2),Nhaplieu!L203,""))</f>
        <v/>
      </c>
      <c r="D198" s="78" t="str">
        <f>IF(LEFT(Nhaplieu!$M203,3)='Chi phí sxkd S03'!$R$2,Nhaplieu!M203,IF(Nhaplieu!$M203='Chi phí sxkd S03'!$R$2,Nhaplieu!N203,IF(Nhaplieu!$N203='Chi phí sxkd S03'!$R$2,Nhaplieu!M203,"")))</f>
        <v/>
      </c>
      <c r="E198" s="78" t="str">
        <f>IF(LEFT(Nhaplieu!$M203,3)='Chi phí sxkd S03'!$R$2,Nhaplieu!N203,IF(Nhaplieu!$M203='Chi phí sxkd S03'!$R$2,Nhaplieu!O203,IF(Nhaplieu!$N203='Chi phí sxkd S03'!$R$2,Nhaplieu!N203,"")))</f>
        <v/>
      </c>
      <c r="F198" s="77" t="str">
        <f>IF(LEFT(Nhaplieu!M203,3)='Chi phí sxkd S03'!$R$2,Nhaplieu!$O203,IF(Nhaplieu!M203='Chi phí sxkd S03'!$R$2,Nhaplieu!$O203,""))</f>
        <v/>
      </c>
      <c r="G198" s="77">
        <f t="shared" si="7"/>
        <v>0</v>
      </c>
      <c r="H198" s="77">
        <f t="shared" si="7"/>
        <v>0</v>
      </c>
      <c r="I198" s="77">
        <f t="shared" si="7"/>
        <v>0</v>
      </c>
      <c r="J198" s="77">
        <f t="shared" si="7"/>
        <v>0</v>
      </c>
      <c r="K198" s="77">
        <f t="shared" si="7"/>
        <v>0</v>
      </c>
      <c r="L198" s="77">
        <f t="shared" si="7"/>
        <v>0</v>
      </c>
      <c r="M198" s="77">
        <f t="shared" si="7"/>
        <v>0</v>
      </c>
      <c r="N198" s="77">
        <f t="shared" si="7"/>
        <v>0</v>
      </c>
      <c r="O198" s="462"/>
    </row>
    <row r="199" spans="1:15" s="10" customFormat="1" ht="16.8">
      <c r="A199" s="76" t="str">
        <f>IF(OR(LEFT(Nhaplieu!$M204,3)='Chi phí sxkd S03'!$R$2,LEFT(Nhaplieu!$N204,3)='Chi phí sxkd S03'!$R$2),Nhaplieu!F204,IF(OR(Nhaplieu!$M204='Chi phí sxkd S03'!$R$2,Nhaplieu!$N204='Chi phí sxkd S03'!$R$2),Nhaplieu!F204,""))</f>
        <v/>
      </c>
      <c r="B199" s="77" t="str">
        <f>IF(OR(LEFT(Nhaplieu!$M204,3)='Chi phí sxkd S03'!$R$2,LEFT(Nhaplieu!$N204,3)='Chi phí sxkd S03'!$R$2),Nhaplieu!E204,IF(OR(Nhaplieu!$M204='Chi phí sxkd S03'!$R$2,Nhaplieu!$N204='Chi phí sxkd S03'!$R$2),Nhaplieu!E204,""))</f>
        <v/>
      </c>
      <c r="C199" s="571" t="str">
        <f>IF(OR(LEFT(Nhaplieu!$M204,3)='Chi phí sxkd S03'!$R$2,LEFT(Nhaplieu!$N204,3)='Chi phí sxkd S03'!$R$2),Nhaplieu!L204,IF(OR(Nhaplieu!$M204='Chi phí sxkd S03'!$R$2,Nhaplieu!$N204='Chi phí sxkd S03'!$R$2),Nhaplieu!L204,""))</f>
        <v/>
      </c>
      <c r="D199" s="78" t="str">
        <f>IF(LEFT(Nhaplieu!$M204,3)='Chi phí sxkd S03'!$R$2,Nhaplieu!M204,IF(Nhaplieu!$M204='Chi phí sxkd S03'!$R$2,Nhaplieu!N204,IF(Nhaplieu!$N204='Chi phí sxkd S03'!$R$2,Nhaplieu!M204,"")))</f>
        <v/>
      </c>
      <c r="E199" s="78" t="str">
        <f>IF(LEFT(Nhaplieu!$M204,3)='Chi phí sxkd S03'!$R$2,Nhaplieu!N204,IF(Nhaplieu!$M204='Chi phí sxkd S03'!$R$2,Nhaplieu!O204,IF(Nhaplieu!$N204='Chi phí sxkd S03'!$R$2,Nhaplieu!N204,"")))</f>
        <v/>
      </c>
      <c r="F199" s="77" t="str">
        <f>IF(LEFT(Nhaplieu!M204,3)='Chi phí sxkd S03'!$R$2,Nhaplieu!$O204,IF(Nhaplieu!M204='Chi phí sxkd S03'!$R$2,Nhaplieu!$O204,""))</f>
        <v/>
      </c>
      <c r="G199" s="77">
        <f t="shared" si="7"/>
        <v>0</v>
      </c>
      <c r="H199" s="77">
        <f t="shared" si="7"/>
        <v>0</v>
      </c>
      <c r="I199" s="77">
        <f t="shared" si="7"/>
        <v>0</v>
      </c>
      <c r="J199" s="77">
        <f t="shared" si="7"/>
        <v>0</v>
      </c>
      <c r="K199" s="77">
        <f t="shared" si="7"/>
        <v>0</v>
      </c>
      <c r="L199" s="77">
        <f t="shared" si="7"/>
        <v>0</v>
      </c>
      <c r="M199" s="77">
        <f t="shared" si="7"/>
        <v>0</v>
      </c>
      <c r="N199" s="77">
        <f t="shared" si="7"/>
        <v>0</v>
      </c>
      <c r="O199" s="462"/>
    </row>
    <row r="200" spans="1:15" s="10" customFormat="1" ht="16.8">
      <c r="A200" s="76" t="str">
        <f>IF(OR(LEFT(Nhaplieu!$M205,3)='Chi phí sxkd S03'!$R$2,LEFT(Nhaplieu!$N205,3)='Chi phí sxkd S03'!$R$2),Nhaplieu!F205,IF(OR(Nhaplieu!$M205='Chi phí sxkd S03'!$R$2,Nhaplieu!$N205='Chi phí sxkd S03'!$R$2),Nhaplieu!F205,""))</f>
        <v/>
      </c>
      <c r="B200" s="77" t="str">
        <f>IF(OR(LEFT(Nhaplieu!$M205,3)='Chi phí sxkd S03'!$R$2,LEFT(Nhaplieu!$N205,3)='Chi phí sxkd S03'!$R$2),Nhaplieu!E205,IF(OR(Nhaplieu!$M205='Chi phí sxkd S03'!$R$2,Nhaplieu!$N205='Chi phí sxkd S03'!$R$2),Nhaplieu!E205,""))</f>
        <v/>
      </c>
      <c r="C200" s="571" t="str">
        <f>IF(OR(LEFT(Nhaplieu!$M205,3)='Chi phí sxkd S03'!$R$2,LEFT(Nhaplieu!$N205,3)='Chi phí sxkd S03'!$R$2),Nhaplieu!L205,IF(OR(Nhaplieu!$M205='Chi phí sxkd S03'!$R$2,Nhaplieu!$N205='Chi phí sxkd S03'!$R$2),Nhaplieu!L205,""))</f>
        <v/>
      </c>
      <c r="D200" s="78" t="str">
        <f>IF(LEFT(Nhaplieu!$M205,3)='Chi phí sxkd S03'!$R$2,Nhaplieu!M205,IF(Nhaplieu!$M205='Chi phí sxkd S03'!$R$2,Nhaplieu!N205,IF(Nhaplieu!$N205='Chi phí sxkd S03'!$R$2,Nhaplieu!M205,"")))</f>
        <v/>
      </c>
      <c r="E200" s="78" t="str">
        <f>IF(LEFT(Nhaplieu!$M205,3)='Chi phí sxkd S03'!$R$2,Nhaplieu!N205,IF(Nhaplieu!$M205='Chi phí sxkd S03'!$R$2,Nhaplieu!O205,IF(Nhaplieu!$N205='Chi phí sxkd S03'!$R$2,Nhaplieu!N205,"")))</f>
        <v/>
      </c>
      <c r="F200" s="77" t="str">
        <f>IF(LEFT(Nhaplieu!M205,3)='Chi phí sxkd S03'!$R$2,Nhaplieu!$O205,IF(Nhaplieu!M205='Chi phí sxkd S03'!$R$2,Nhaplieu!$O205,""))</f>
        <v/>
      </c>
      <c r="G200" s="77">
        <f t="shared" si="7"/>
        <v>0</v>
      </c>
      <c r="H200" s="77">
        <f t="shared" si="7"/>
        <v>0</v>
      </c>
      <c r="I200" s="77">
        <f t="shared" si="7"/>
        <v>0</v>
      </c>
      <c r="J200" s="77">
        <f t="shared" si="7"/>
        <v>0</v>
      </c>
      <c r="K200" s="77">
        <f t="shared" si="7"/>
        <v>0</v>
      </c>
      <c r="L200" s="77">
        <f t="shared" si="7"/>
        <v>0</v>
      </c>
      <c r="M200" s="77">
        <f t="shared" si="7"/>
        <v>0</v>
      </c>
      <c r="N200" s="77">
        <f t="shared" si="7"/>
        <v>0</v>
      </c>
      <c r="O200" s="462"/>
    </row>
    <row r="201" spans="1:15" s="10" customFormat="1" ht="16.8">
      <c r="A201" s="76" t="str">
        <f>IF(OR(LEFT(Nhaplieu!$M206,3)='Chi phí sxkd S03'!$R$2,LEFT(Nhaplieu!$N206,3)='Chi phí sxkd S03'!$R$2),Nhaplieu!F206,IF(OR(Nhaplieu!$M206='Chi phí sxkd S03'!$R$2,Nhaplieu!$N206='Chi phí sxkd S03'!$R$2),Nhaplieu!F206,""))</f>
        <v/>
      </c>
      <c r="B201" s="77" t="str">
        <f>IF(OR(LEFT(Nhaplieu!$M206,3)='Chi phí sxkd S03'!$R$2,LEFT(Nhaplieu!$N206,3)='Chi phí sxkd S03'!$R$2),Nhaplieu!E206,IF(OR(Nhaplieu!$M206='Chi phí sxkd S03'!$R$2,Nhaplieu!$N206='Chi phí sxkd S03'!$R$2),Nhaplieu!E206,""))</f>
        <v/>
      </c>
      <c r="C201" s="571" t="str">
        <f>IF(OR(LEFT(Nhaplieu!$M206,3)='Chi phí sxkd S03'!$R$2,LEFT(Nhaplieu!$N206,3)='Chi phí sxkd S03'!$R$2),Nhaplieu!L206,IF(OR(Nhaplieu!$M206='Chi phí sxkd S03'!$R$2,Nhaplieu!$N206='Chi phí sxkd S03'!$R$2),Nhaplieu!L206,""))</f>
        <v/>
      </c>
      <c r="D201" s="78" t="str">
        <f>IF(LEFT(Nhaplieu!$M206,3)='Chi phí sxkd S03'!$R$2,Nhaplieu!M206,IF(Nhaplieu!$M206='Chi phí sxkd S03'!$R$2,Nhaplieu!N206,IF(Nhaplieu!$N206='Chi phí sxkd S03'!$R$2,Nhaplieu!M206,"")))</f>
        <v/>
      </c>
      <c r="E201" s="78" t="str">
        <f>IF(LEFT(Nhaplieu!$M206,3)='Chi phí sxkd S03'!$R$2,Nhaplieu!N206,IF(Nhaplieu!$M206='Chi phí sxkd S03'!$R$2,Nhaplieu!O206,IF(Nhaplieu!$N206='Chi phí sxkd S03'!$R$2,Nhaplieu!N206,"")))</f>
        <v/>
      </c>
      <c r="F201" s="77" t="str">
        <f>IF(LEFT(Nhaplieu!M206,3)='Chi phí sxkd S03'!$R$2,Nhaplieu!$O206,IF(Nhaplieu!M206='Chi phí sxkd S03'!$R$2,Nhaplieu!$O206,""))</f>
        <v/>
      </c>
      <c r="G201" s="77">
        <f t="shared" si="7"/>
        <v>0</v>
      </c>
      <c r="H201" s="77">
        <f t="shared" si="7"/>
        <v>0</v>
      </c>
      <c r="I201" s="77">
        <f t="shared" si="7"/>
        <v>0</v>
      </c>
      <c r="J201" s="77">
        <f t="shared" si="7"/>
        <v>0</v>
      </c>
      <c r="K201" s="77">
        <f t="shared" si="7"/>
        <v>0</v>
      </c>
      <c r="L201" s="77">
        <f t="shared" si="7"/>
        <v>0</v>
      </c>
      <c r="M201" s="77">
        <f t="shared" si="7"/>
        <v>0</v>
      </c>
      <c r="N201" s="77">
        <f t="shared" si="7"/>
        <v>0</v>
      </c>
      <c r="O201" s="462"/>
    </row>
    <row r="202" spans="1:15" s="10" customFormat="1" ht="16.8">
      <c r="A202" s="76" t="str">
        <f>IF(OR(LEFT(Nhaplieu!$M207,3)='Chi phí sxkd S03'!$R$2,LEFT(Nhaplieu!$N207,3)='Chi phí sxkd S03'!$R$2),Nhaplieu!F207,IF(OR(Nhaplieu!$M207='Chi phí sxkd S03'!$R$2,Nhaplieu!$N207='Chi phí sxkd S03'!$R$2),Nhaplieu!F207,""))</f>
        <v/>
      </c>
      <c r="B202" s="77" t="str">
        <f>IF(OR(LEFT(Nhaplieu!$M207,3)='Chi phí sxkd S03'!$R$2,LEFT(Nhaplieu!$N207,3)='Chi phí sxkd S03'!$R$2),Nhaplieu!E207,IF(OR(Nhaplieu!$M207='Chi phí sxkd S03'!$R$2,Nhaplieu!$N207='Chi phí sxkd S03'!$R$2),Nhaplieu!E207,""))</f>
        <v/>
      </c>
      <c r="C202" s="571" t="str">
        <f>IF(OR(LEFT(Nhaplieu!$M207,3)='Chi phí sxkd S03'!$R$2,LEFT(Nhaplieu!$N207,3)='Chi phí sxkd S03'!$R$2),Nhaplieu!L207,IF(OR(Nhaplieu!$M207='Chi phí sxkd S03'!$R$2,Nhaplieu!$N207='Chi phí sxkd S03'!$R$2),Nhaplieu!L207,""))</f>
        <v/>
      </c>
      <c r="D202" s="78" t="str">
        <f>IF(LEFT(Nhaplieu!$M207,3)='Chi phí sxkd S03'!$R$2,Nhaplieu!M207,IF(Nhaplieu!$M207='Chi phí sxkd S03'!$R$2,Nhaplieu!N207,IF(Nhaplieu!$N207='Chi phí sxkd S03'!$R$2,Nhaplieu!M207,"")))</f>
        <v/>
      </c>
      <c r="E202" s="78" t="str">
        <f>IF(LEFT(Nhaplieu!$M207,3)='Chi phí sxkd S03'!$R$2,Nhaplieu!N207,IF(Nhaplieu!$M207='Chi phí sxkd S03'!$R$2,Nhaplieu!O207,IF(Nhaplieu!$N207='Chi phí sxkd S03'!$R$2,Nhaplieu!N207,"")))</f>
        <v/>
      </c>
      <c r="F202" s="77" t="str">
        <f>IF(LEFT(Nhaplieu!M207,3)='Chi phí sxkd S03'!$R$2,Nhaplieu!$O207,IF(Nhaplieu!M207='Chi phí sxkd S03'!$R$2,Nhaplieu!$O207,""))</f>
        <v/>
      </c>
      <c r="G202" s="77">
        <f t="shared" si="7"/>
        <v>0</v>
      </c>
      <c r="H202" s="77">
        <f t="shared" si="7"/>
        <v>0</v>
      </c>
      <c r="I202" s="77">
        <f t="shared" si="7"/>
        <v>0</v>
      </c>
      <c r="J202" s="77">
        <f t="shared" si="7"/>
        <v>0</v>
      </c>
      <c r="K202" s="77">
        <f t="shared" si="7"/>
        <v>0</v>
      </c>
      <c r="L202" s="77">
        <f t="shared" si="7"/>
        <v>0</v>
      </c>
      <c r="M202" s="77">
        <f t="shared" si="7"/>
        <v>0</v>
      </c>
      <c r="N202" s="77">
        <f t="shared" si="7"/>
        <v>0</v>
      </c>
      <c r="O202" s="462"/>
    </row>
    <row r="203" spans="1:15" s="10" customFormat="1" ht="16.8">
      <c r="A203" s="76" t="str">
        <f>IF(OR(LEFT(Nhaplieu!$M208,3)='Chi phí sxkd S03'!$R$2,LEFT(Nhaplieu!$N208,3)='Chi phí sxkd S03'!$R$2),Nhaplieu!F208,IF(OR(Nhaplieu!$M208='Chi phí sxkd S03'!$R$2,Nhaplieu!$N208='Chi phí sxkd S03'!$R$2),Nhaplieu!F208,""))</f>
        <v/>
      </c>
      <c r="B203" s="77" t="str">
        <f>IF(OR(LEFT(Nhaplieu!$M208,3)='Chi phí sxkd S03'!$R$2,LEFT(Nhaplieu!$N208,3)='Chi phí sxkd S03'!$R$2),Nhaplieu!E208,IF(OR(Nhaplieu!$M208='Chi phí sxkd S03'!$R$2,Nhaplieu!$N208='Chi phí sxkd S03'!$R$2),Nhaplieu!E208,""))</f>
        <v/>
      </c>
      <c r="C203" s="571" t="str">
        <f>IF(OR(LEFT(Nhaplieu!$M208,3)='Chi phí sxkd S03'!$R$2,LEFT(Nhaplieu!$N208,3)='Chi phí sxkd S03'!$R$2),Nhaplieu!L208,IF(OR(Nhaplieu!$M208='Chi phí sxkd S03'!$R$2,Nhaplieu!$N208='Chi phí sxkd S03'!$R$2),Nhaplieu!L208,""))</f>
        <v/>
      </c>
      <c r="D203" s="78" t="str">
        <f>IF(LEFT(Nhaplieu!$M208,3)='Chi phí sxkd S03'!$R$2,Nhaplieu!M208,IF(Nhaplieu!$M208='Chi phí sxkd S03'!$R$2,Nhaplieu!N208,IF(Nhaplieu!$N208='Chi phí sxkd S03'!$R$2,Nhaplieu!M208,"")))</f>
        <v/>
      </c>
      <c r="E203" s="78" t="str">
        <f>IF(LEFT(Nhaplieu!$M208,3)='Chi phí sxkd S03'!$R$2,Nhaplieu!N208,IF(Nhaplieu!$M208='Chi phí sxkd S03'!$R$2,Nhaplieu!O208,IF(Nhaplieu!$N208='Chi phí sxkd S03'!$R$2,Nhaplieu!N208,"")))</f>
        <v/>
      </c>
      <c r="F203" s="77" t="str">
        <f>IF(LEFT(Nhaplieu!M208,3)='Chi phí sxkd S03'!$R$2,Nhaplieu!$O208,IF(Nhaplieu!M208='Chi phí sxkd S03'!$R$2,Nhaplieu!$O208,""))</f>
        <v/>
      </c>
      <c r="G203" s="77">
        <f t="shared" si="7"/>
        <v>0</v>
      </c>
      <c r="H203" s="77">
        <f t="shared" si="7"/>
        <v>0</v>
      </c>
      <c r="I203" s="77">
        <f t="shared" si="7"/>
        <v>0</v>
      </c>
      <c r="J203" s="77">
        <f t="shared" si="7"/>
        <v>0</v>
      </c>
      <c r="K203" s="77">
        <f t="shared" si="7"/>
        <v>0</v>
      </c>
      <c r="L203" s="77">
        <f t="shared" si="7"/>
        <v>0</v>
      </c>
      <c r="M203" s="77">
        <f t="shared" si="7"/>
        <v>0</v>
      </c>
      <c r="N203" s="77">
        <f t="shared" ref="N203:N266" si="8">IF($D203=N$10,$F203,0)</f>
        <v>0</v>
      </c>
      <c r="O203" s="462"/>
    </row>
    <row r="204" spans="1:15" s="10" customFormat="1" ht="16.8">
      <c r="A204" s="76" t="str">
        <f>IF(OR(LEFT(Nhaplieu!$M209,3)='Chi phí sxkd S03'!$R$2,LEFT(Nhaplieu!$N209,3)='Chi phí sxkd S03'!$R$2),Nhaplieu!F209,IF(OR(Nhaplieu!$M209='Chi phí sxkd S03'!$R$2,Nhaplieu!$N209='Chi phí sxkd S03'!$R$2),Nhaplieu!F209,""))</f>
        <v/>
      </c>
      <c r="B204" s="77" t="str">
        <f>IF(OR(LEFT(Nhaplieu!$M209,3)='Chi phí sxkd S03'!$R$2,LEFT(Nhaplieu!$N209,3)='Chi phí sxkd S03'!$R$2),Nhaplieu!E209,IF(OR(Nhaplieu!$M209='Chi phí sxkd S03'!$R$2,Nhaplieu!$N209='Chi phí sxkd S03'!$R$2),Nhaplieu!E209,""))</f>
        <v/>
      </c>
      <c r="C204" s="571" t="str">
        <f>IF(OR(LEFT(Nhaplieu!$M209,3)='Chi phí sxkd S03'!$R$2,LEFT(Nhaplieu!$N209,3)='Chi phí sxkd S03'!$R$2),Nhaplieu!L209,IF(OR(Nhaplieu!$M209='Chi phí sxkd S03'!$R$2,Nhaplieu!$N209='Chi phí sxkd S03'!$R$2),Nhaplieu!L209,""))</f>
        <v/>
      </c>
      <c r="D204" s="78" t="str">
        <f>IF(LEFT(Nhaplieu!$M209,3)='Chi phí sxkd S03'!$R$2,Nhaplieu!M209,IF(Nhaplieu!$M209='Chi phí sxkd S03'!$R$2,Nhaplieu!N209,IF(Nhaplieu!$N209='Chi phí sxkd S03'!$R$2,Nhaplieu!M209,"")))</f>
        <v/>
      </c>
      <c r="E204" s="78" t="str">
        <f>IF(LEFT(Nhaplieu!$M209,3)='Chi phí sxkd S03'!$R$2,Nhaplieu!N209,IF(Nhaplieu!$M209='Chi phí sxkd S03'!$R$2,Nhaplieu!O209,IF(Nhaplieu!$N209='Chi phí sxkd S03'!$R$2,Nhaplieu!N209,"")))</f>
        <v/>
      </c>
      <c r="F204" s="77" t="str">
        <f>IF(LEFT(Nhaplieu!M209,3)='Chi phí sxkd S03'!$R$2,Nhaplieu!$O209,IF(Nhaplieu!M209='Chi phí sxkd S03'!$R$2,Nhaplieu!$O209,""))</f>
        <v/>
      </c>
      <c r="G204" s="77">
        <f t="shared" ref="G204:M235" si="9">IF($D204=G$10,$F204,0)</f>
        <v>0</v>
      </c>
      <c r="H204" s="77">
        <f t="shared" si="9"/>
        <v>0</v>
      </c>
      <c r="I204" s="77">
        <f t="shared" si="9"/>
        <v>0</v>
      </c>
      <c r="J204" s="77">
        <f t="shared" si="9"/>
        <v>0</v>
      </c>
      <c r="K204" s="77">
        <f t="shared" si="9"/>
        <v>0</v>
      </c>
      <c r="L204" s="77">
        <f t="shared" si="9"/>
        <v>0</v>
      </c>
      <c r="M204" s="77">
        <f t="shared" si="9"/>
        <v>0</v>
      </c>
      <c r="N204" s="77">
        <f t="shared" si="8"/>
        <v>0</v>
      </c>
      <c r="O204" s="462"/>
    </row>
    <row r="205" spans="1:15" s="10" customFormat="1" ht="16.8">
      <c r="A205" s="76" t="str">
        <f>IF(OR(LEFT(Nhaplieu!$M210,3)='Chi phí sxkd S03'!$R$2,LEFT(Nhaplieu!$N210,3)='Chi phí sxkd S03'!$R$2),Nhaplieu!F210,IF(OR(Nhaplieu!$M210='Chi phí sxkd S03'!$R$2,Nhaplieu!$N210='Chi phí sxkd S03'!$R$2),Nhaplieu!F210,""))</f>
        <v/>
      </c>
      <c r="B205" s="77" t="str">
        <f>IF(OR(LEFT(Nhaplieu!$M210,3)='Chi phí sxkd S03'!$R$2,LEFT(Nhaplieu!$N210,3)='Chi phí sxkd S03'!$R$2),Nhaplieu!E210,IF(OR(Nhaplieu!$M210='Chi phí sxkd S03'!$R$2,Nhaplieu!$N210='Chi phí sxkd S03'!$R$2),Nhaplieu!E210,""))</f>
        <v/>
      </c>
      <c r="C205" s="571" t="str">
        <f>IF(OR(LEFT(Nhaplieu!$M210,3)='Chi phí sxkd S03'!$R$2,LEFT(Nhaplieu!$N210,3)='Chi phí sxkd S03'!$R$2),Nhaplieu!L210,IF(OR(Nhaplieu!$M210='Chi phí sxkd S03'!$R$2,Nhaplieu!$N210='Chi phí sxkd S03'!$R$2),Nhaplieu!L210,""))</f>
        <v/>
      </c>
      <c r="D205" s="78" t="str">
        <f>IF(LEFT(Nhaplieu!$M210,3)='Chi phí sxkd S03'!$R$2,Nhaplieu!M210,IF(Nhaplieu!$M210='Chi phí sxkd S03'!$R$2,Nhaplieu!N210,IF(Nhaplieu!$N210='Chi phí sxkd S03'!$R$2,Nhaplieu!M210,"")))</f>
        <v/>
      </c>
      <c r="E205" s="78" t="str">
        <f>IF(LEFT(Nhaplieu!$M210,3)='Chi phí sxkd S03'!$R$2,Nhaplieu!N210,IF(Nhaplieu!$M210='Chi phí sxkd S03'!$R$2,Nhaplieu!O210,IF(Nhaplieu!$N210='Chi phí sxkd S03'!$R$2,Nhaplieu!N210,"")))</f>
        <v/>
      </c>
      <c r="F205" s="77" t="str">
        <f>IF(LEFT(Nhaplieu!M210,3)='Chi phí sxkd S03'!$R$2,Nhaplieu!$O210,IF(Nhaplieu!M210='Chi phí sxkd S03'!$R$2,Nhaplieu!$O210,""))</f>
        <v/>
      </c>
      <c r="G205" s="77">
        <f t="shared" si="9"/>
        <v>0</v>
      </c>
      <c r="H205" s="77">
        <f t="shared" si="9"/>
        <v>0</v>
      </c>
      <c r="I205" s="77">
        <f t="shared" si="9"/>
        <v>0</v>
      </c>
      <c r="J205" s="77">
        <f t="shared" si="9"/>
        <v>0</v>
      </c>
      <c r="K205" s="77">
        <f t="shared" si="9"/>
        <v>0</v>
      </c>
      <c r="L205" s="77">
        <f t="shared" si="9"/>
        <v>0</v>
      </c>
      <c r="M205" s="77">
        <f t="shared" si="9"/>
        <v>0</v>
      </c>
      <c r="N205" s="77">
        <f t="shared" si="8"/>
        <v>0</v>
      </c>
      <c r="O205" s="462"/>
    </row>
    <row r="206" spans="1:15" s="10" customFormat="1" ht="16.8">
      <c r="A206" s="76" t="str">
        <f>IF(OR(LEFT(Nhaplieu!$M211,3)='Chi phí sxkd S03'!$R$2,LEFT(Nhaplieu!$N211,3)='Chi phí sxkd S03'!$R$2),Nhaplieu!F211,IF(OR(Nhaplieu!$M211='Chi phí sxkd S03'!$R$2,Nhaplieu!$N211='Chi phí sxkd S03'!$R$2),Nhaplieu!F211,""))</f>
        <v/>
      </c>
      <c r="B206" s="77" t="str">
        <f>IF(OR(LEFT(Nhaplieu!$M211,3)='Chi phí sxkd S03'!$R$2,LEFT(Nhaplieu!$N211,3)='Chi phí sxkd S03'!$R$2),Nhaplieu!E211,IF(OR(Nhaplieu!$M211='Chi phí sxkd S03'!$R$2,Nhaplieu!$N211='Chi phí sxkd S03'!$R$2),Nhaplieu!E211,""))</f>
        <v/>
      </c>
      <c r="C206" s="571" t="str">
        <f>IF(OR(LEFT(Nhaplieu!$M211,3)='Chi phí sxkd S03'!$R$2,LEFT(Nhaplieu!$N211,3)='Chi phí sxkd S03'!$R$2),Nhaplieu!L211,IF(OR(Nhaplieu!$M211='Chi phí sxkd S03'!$R$2,Nhaplieu!$N211='Chi phí sxkd S03'!$R$2),Nhaplieu!L211,""))</f>
        <v/>
      </c>
      <c r="D206" s="78" t="str">
        <f>IF(LEFT(Nhaplieu!$M211,3)='Chi phí sxkd S03'!$R$2,Nhaplieu!M211,IF(Nhaplieu!$M211='Chi phí sxkd S03'!$R$2,Nhaplieu!N211,IF(Nhaplieu!$N211='Chi phí sxkd S03'!$R$2,Nhaplieu!M211,"")))</f>
        <v/>
      </c>
      <c r="E206" s="78" t="str">
        <f>IF(LEFT(Nhaplieu!$M211,3)='Chi phí sxkd S03'!$R$2,Nhaplieu!N211,IF(Nhaplieu!$M211='Chi phí sxkd S03'!$R$2,Nhaplieu!O211,IF(Nhaplieu!$N211='Chi phí sxkd S03'!$R$2,Nhaplieu!N211,"")))</f>
        <v/>
      </c>
      <c r="F206" s="77" t="str">
        <f>IF(LEFT(Nhaplieu!M211,3)='Chi phí sxkd S03'!$R$2,Nhaplieu!$O211,IF(Nhaplieu!M211='Chi phí sxkd S03'!$R$2,Nhaplieu!$O211,""))</f>
        <v/>
      </c>
      <c r="G206" s="77">
        <f t="shared" si="9"/>
        <v>0</v>
      </c>
      <c r="H206" s="77">
        <f t="shared" si="9"/>
        <v>0</v>
      </c>
      <c r="I206" s="77">
        <f t="shared" si="9"/>
        <v>0</v>
      </c>
      <c r="J206" s="77">
        <f t="shared" si="9"/>
        <v>0</v>
      </c>
      <c r="K206" s="77">
        <f t="shared" si="9"/>
        <v>0</v>
      </c>
      <c r="L206" s="77">
        <f t="shared" si="9"/>
        <v>0</v>
      </c>
      <c r="M206" s="77">
        <f t="shared" si="9"/>
        <v>0</v>
      </c>
      <c r="N206" s="77">
        <f t="shared" si="8"/>
        <v>0</v>
      </c>
      <c r="O206" s="462"/>
    </row>
    <row r="207" spans="1:15" s="10" customFormat="1" ht="16.8">
      <c r="A207" s="76" t="str">
        <f>IF(OR(LEFT(Nhaplieu!$M212,3)='Chi phí sxkd S03'!$R$2,LEFT(Nhaplieu!$N212,3)='Chi phí sxkd S03'!$R$2),Nhaplieu!F212,IF(OR(Nhaplieu!$M212='Chi phí sxkd S03'!$R$2,Nhaplieu!$N212='Chi phí sxkd S03'!$R$2),Nhaplieu!F212,""))</f>
        <v/>
      </c>
      <c r="B207" s="77" t="str">
        <f>IF(OR(LEFT(Nhaplieu!$M212,3)='Chi phí sxkd S03'!$R$2,LEFT(Nhaplieu!$N212,3)='Chi phí sxkd S03'!$R$2),Nhaplieu!E212,IF(OR(Nhaplieu!$M212='Chi phí sxkd S03'!$R$2,Nhaplieu!$N212='Chi phí sxkd S03'!$R$2),Nhaplieu!E212,""))</f>
        <v/>
      </c>
      <c r="C207" s="571" t="str">
        <f>IF(OR(LEFT(Nhaplieu!$M212,3)='Chi phí sxkd S03'!$R$2,LEFT(Nhaplieu!$N212,3)='Chi phí sxkd S03'!$R$2),Nhaplieu!L212,IF(OR(Nhaplieu!$M212='Chi phí sxkd S03'!$R$2,Nhaplieu!$N212='Chi phí sxkd S03'!$R$2),Nhaplieu!L212,""))</f>
        <v/>
      </c>
      <c r="D207" s="78" t="str">
        <f>IF(LEFT(Nhaplieu!$M212,3)='Chi phí sxkd S03'!$R$2,Nhaplieu!M212,IF(Nhaplieu!$M212='Chi phí sxkd S03'!$R$2,Nhaplieu!N212,IF(Nhaplieu!$N212='Chi phí sxkd S03'!$R$2,Nhaplieu!M212,"")))</f>
        <v/>
      </c>
      <c r="E207" s="78" t="str">
        <f>IF(LEFT(Nhaplieu!$M212,3)='Chi phí sxkd S03'!$R$2,Nhaplieu!N212,IF(Nhaplieu!$M212='Chi phí sxkd S03'!$R$2,Nhaplieu!O212,IF(Nhaplieu!$N212='Chi phí sxkd S03'!$R$2,Nhaplieu!N212,"")))</f>
        <v/>
      </c>
      <c r="F207" s="77" t="str">
        <f>IF(LEFT(Nhaplieu!M212,3)='Chi phí sxkd S03'!$R$2,Nhaplieu!$O212,IF(Nhaplieu!M212='Chi phí sxkd S03'!$R$2,Nhaplieu!$O212,""))</f>
        <v/>
      </c>
      <c r="G207" s="77">
        <f t="shared" si="9"/>
        <v>0</v>
      </c>
      <c r="H207" s="77">
        <f t="shared" si="9"/>
        <v>0</v>
      </c>
      <c r="I207" s="77">
        <f t="shared" si="9"/>
        <v>0</v>
      </c>
      <c r="J207" s="77">
        <f t="shared" si="9"/>
        <v>0</v>
      </c>
      <c r="K207" s="77">
        <f t="shared" si="9"/>
        <v>0</v>
      </c>
      <c r="L207" s="77">
        <f t="shared" si="9"/>
        <v>0</v>
      </c>
      <c r="M207" s="77">
        <f t="shared" si="9"/>
        <v>0</v>
      </c>
      <c r="N207" s="77">
        <f t="shared" si="8"/>
        <v>0</v>
      </c>
      <c r="O207" s="462"/>
    </row>
    <row r="208" spans="1:15" s="10" customFormat="1" ht="16.8">
      <c r="A208" s="76" t="str">
        <f>IF(OR(LEFT(Nhaplieu!$M213,3)='Chi phí sxkd S03'!$R$2,LEFT(Nhaplieu!$N213,3)='Chi phí sxkd S03'!$R$2),Nhaplieu!F213,IF(OR(Nhaplieu!$M213='Chi phí sxkd S03'!$R$2,Nhaplieu!$N213='Chi phí sxkd S03'!$R$2),Nhaplieu!F213,""))</f>
        <v/>
      </c>
      <c r="B208" s="77" t="str">
        <f>IF(OR(LEFT(Nhaplieu!$M213,3)='Chi phí sxkd S03'!$R$2,LEFT(Nhaplieu!$N213,3)='Chi phí sxkd S03'!$R$2),Nhaplieu!E213,IF(OR(Nhaplieu!$M213='Chi phí sxkd S03'!$R$2,Nhaplieu!$N213='Chi phí sxkd S03'!$R$2),Nhaplieu!E213,""))</f>
        <v/>
      </c>
      <c r="C208" s="571" t="str">
        <f>IF(OR(LEFT(Nhaplieu!$M213,3)='Chi phí sxkd S03'!$R$2,LEFT(Nhaplieu!$N213,3)='Chi phí sxkd S03'!$R$2),Nhaplieu!L213,IF(OR(Nhaplieu!$M213='Chi phí sxkd S03'!$R$2,Nhaplieu!$N213='Chi phí sxkd S03'!$R$2),Nhaplieu!L213,""))</f>
        <v/>
      </c>
      <c r="D208" s="78" t="str">
        <f>IF(LEFT(Nhaplieu!$M213,3)='Chi phí sxkd S03'!$R$2,Nhaplieu!M213,IF(Nhaplieu!$M213='Chi phí sxkd S03'!$R$2,Nhaplieu!N213,IF(Nhaplieu!$N213='Chi phí sxkd S03'!$R$2,Nhaplieu!M213,"")))</f>
        <v/>
      </c>
      <c r="E208" s="78" t="str">
        <f>IF(LEFT(Nhaplieu!$M213,3)='Chi phí sxkd S03'!$R$2,Nhaplieu!N213,IF(Nhaplieu!$M213='Chi phí sxkd S03'!$R$2,Nhaplieu!O213,IF(Nhaplieu!$N213='Chi phí sxkd S03'!$R$2,Nhaplieu!N213,"")))</f>
        <v/>
      </c>
      <c r="F208" s="77" t="str">
        <f>IF(LEFT(Nhaplieu!M213,3)='Chi phí sxkd S03'!$R$2,Nhaplieu!$O213,IF(Nhaplieu!M213='Chi phí sxkd S03'!$R$2,Nhaplieu!$O213,""))</f>
        <v/>
      </c>
      <c r="G208" s="77">
        <f t="shared" si="9"/>
        <v>0</v>
      </c>
      <c r="H208" s="77">
        <f t="shared" si="9"/>
        <v>0</v>
      </c>
      <c r="I208" s="77">
        <f t="shared" si="9"/>
        <v>0</v>
      </c>
      <c r="J208" s="77">
        <f t="shared" si="9"/>
        <v>0</v>
      </c>
      <c r="K208" s="77">
        <f t="shared" si="9"/>
        <v>0</v>
      </c>
      <c r="L208" s="77">
        <f t="shared" si="9"/>
        <v>0</v>
      </c>
      <c r="M208" s="77">
        <f t="shared" si="9"/>
        <v>0</v>
      </c>
      <c r="N208" s="77">
        <f t="shared" si="8"/>
        <v>0</v>
      </c>
      <c r="O208" s="462"/>
    </row>
    <row r="209" spans="1:15" s="10" customFormat="1" ht="16.8">
      <c r="A209" s="76" t="str">
        <f>IF(OR(LEFT(Nhaplieu!$M214,3)='Chi phí sxkd S03'!$R$2,LEFT(Nhaplieu!$N214,3)='Chi phí sxkd S03'!$R$2),Nhaplieu!F214,IF(OR(Nhaplieu!$M214='Chi phí sxkd S03'!$R$2,Nhaplieu!$N214='Chi phí sxkd S03'!$R$2),Nhaplieu!F214,""))</f>
        <v/>
      </c>
      <c r="B209" s="77" t="str">
        <f>IF(OR(LEFT(Nhaplieu!$M214,3)='Chi phí sxkd S03'!$R$2,LEFT(Nhaplieu!$N214,3)='Chi phí sxkd S03'!$R$2),Nhaplieu!E214,IF(OR(Nhaplieu!$M214='Chi phí sxkd S03'!$R$2,Nhaplieu!$N214='Chi phí sxkd S03'!$R$2),Nhaplieu!E214,""))</f>
        <v/>
      </c>
      <c r="C209" s="571" t="str">
        <f>IF(OR(LEFT(Nhaplieu!$M214,3)='Chi phí sxkd S03'!$R$2,LEFT(Nhaplieu!$N214,3)='Chi phí sxkd S03'!$R$2),Nhaplieu!L214,IF(OR(Nhaplieu!$M214='Chi phí sxkd S03'!$R$2,Nhaplieu!$N214='Chi phí sxkd S03'!$R$2),Nhaplieu!L214,""))</f>
        <v/>
      </c>
      <c r="D209" s="78" t="str">
        <f>IF(LEFT(Nhaplieu!$M214,3)='Chi phí sxkd S03'!$R$2,Nhaplieu!M214,IF(Nhaplieu!$M214='Chi phí sxkd S03'!$R$2,Nhaplieu!N214,IF(Nhaplieu!$N214='Chi phí sxkd S03'!$R$2,Nhaplieu!M214,"")))</f>
        <v/>
      </c>
      <c r="E209" s="78" t="str">
        <f>IF(LEFT(Nhaplieu!$M214,3)='Chi phí sxkd S03'!$R$2,Nhaplieu!N214,IF(Nhaplieu!$M214='Chi phí sxkd S03'!$R$2,Nhaplieu!O214,IF(Nhaplieu!$N214='Chi phí sxkd S03'!$R$2,Nhaplieu!N214,"")))</f>
        <v/>
      </c>
      <c r="F209" s="77" t="str">
        <f>IF(LEFT(Nhaplieu!M214,3)='Chi phí sxkd S03'!$R$2,Nhaplieu!$O214,IF(Nhaplieu!M214='Chi phí sxkd S03'!$R$2,Nhaplieu!$O214,""))</f>
        <v/>
      </c>
      <c r="G209" s="77">
        <f t="shared" si="9"/>
        <v>0</v>
      </c>
      <c r="H209" s="77">
        <f t="shared" si="9"/>
        <v>0</v>
      </c>
      <c r="I209" s="77">
        <f t="shared" si="9"/>
        <v>0</v>
      </c>
      <c r="J209" s="77">
        <f t="shared" si="9"/>
        <v>0</v>
      </c>
      <c r="K209" s="77">
        <f t="shared" si="9"/>
        <v>0</v>
      </c>
      <c r="L209" s="77">
        <f t="shared" si="9"/>
        <v>0</v>
      </c>
      <c r="M209" s="77">
        <f t="shared" si="9"/>
        <v>0</v>
      </c>
      <c r="N209" s="77">
        <f t="shared" si="8"/>
        <v>0</v>
      </c>
      <c r="O209" s="462"/>
    </row>
    <row r="210" spans="1:15" s="10" customFormat="1" ht="16.8">
      <c r="A210" s="76" t="str">
        <f>IF(OR(LEFT(Nhaplieu!$M215,3)='Chi phí sxkd S03'!$R$2,LEFT(Nhaplieu!$N215,3)='Chi phí sxkd S03'!$R$2),Nhaplieu!F215,IF(OR(Nhaplieu!$M215='Chi phí sxkd S03'!$R$2,Nhaplieu!$N215='Chi phí sxkd S03'!$R$2),Nhaplieu!F215,""))</f>
        <v/>
      </c>
      <c r="B210" s="77" t="str">
        <f>IF(OR(LEFT(Nhaplieu!$M215,3)='Chi phí sxkd S03'!$R$2,LEFT(Nhaplieu!$N215,3)='Chi phí sxkd S03'!$R$2),Nhaplieu!E215,IF(OR(Nhaplieu!$M215='Chi phí sxkd S03'!$R$2,Nhaplieu!$N215='Chi phí sxkd S03'!$R$2),Nhaplieu!E215,""))</f>
        <v/>
      </c>
      <c r="C210" s="571" t="str">
        <f>IF(OR(LEFT(Nhaplieu!$M215,3)='Chi phí sxkd S03'!$R$2,LEFT(Nhaplieu!$N215,3)='Chi phí sxkd S03'!$R$2),Nhaplieu!L215,IF(OR(Nhaplieu!$M215='Chi phí sxkd S03'!$R$2,Nhaplieu!$N215='Chi phí sxkd S03'!$R$2),Nhaplieu!L215,""))</f>
        <v/>
      </c>
      <c r="D210" s="78" t="str">
        <f>IF(LEFT(Nhaplieu!$M215,3)='Chi phí sxkd S03'!$R$2,Nhaplieu!M215,IF(Nhaplieu!$M215='Chi phí sxkd S03'!$R$2,Nhaplieu!N215,IF(Nhaplieu!$N215='Chi phí sxkd S03'!$R$2,Nhaplieu!M215,"")))</f>
        <v/>
      </c>
      <c r="E210" s="78" t="str">
        <f>IF(LEFT(Nhaplieu!$M215,3)='Chi phí sxkd S03'!$R$2,Nhaplieu!N215,IF(Nhaplieu!$M215='Chi phí sxkd S03'!$R$2,Nhaplieu!O215,IF(Nhaplieu!$N215='Chi phí sxkd S03'!$R$2,Nhaplieu!N215,"")))</f>
        <v/>
      </c>
      <c r="F210" s="77" t="str">
        <f>IF(LEFT(Nhaplieu!M215,3)='Chi phí sxkd S03'!$R$2,Nhaplieu!$O215,IF(Nhaplieu!M215='Chi phí sxkd S03'!$R$2,Nhaplieu!$O215,""))</f>
        <v/>
      </c>
      <c r="G210" s="77">
        <f t="shared" si="9"/>
        <v>0</v>
      </c>
      <c r="H210" s="77">
        <f t="shared" si="9"/>
        <v>0</v>
      </c>
      <c r="I210" s="77">
        <f t="shared" si="9"/>
        <v>0</v>
      </c>
      <c r="J210" s="77">
        <f t="shared" si="9"/>
        <v>0</v>
      </c>
      <c r="K210" s="77">
        <f t="shared" si="9"/>
        <v>0</v>
      </c>
      <c r="L210" s="77">
        <f t="shared" si="9"/>
        <v>0</v>
      </c>
      <c r="M210" s="77">
        <f t="shared" si="9"/>
        <v>0</v>
      </c>
      <c r="N210" s="77">
        <f t="shared" si="8"/>
        <v>0</v>
      </c>
      <c r="O210" s="462"/>
    </row>
    <row r="211" spans="1:15" s="10" customFormat="1" ht="16.8">
      <c r="A211" s="76" t="str">
        <f>IF(OR(LEFT(Nhaplieu!$M216,3)='Chi phí sxkd S03'!$R$2,LEFT(Nhaplieu!$N216,3)='Chi phí sxkd S03'!$R$2),Nhaplieu!F216,IF(OR(Nhaplieu!$M216='Chi phí sxkd S03'!$R$2,Nhaplieu!$N216='Chi phí sxkd S03'!$R$2),Nhaplieu!F216,""))</f>
        <v/>
      </c>
      <c r="B211" s="77" t="str">
        <f>IF(OR(LEFT(Nhaplieu!$M216,3)='Chi phí sxkd S03'!$R$2,LEFT(Nhaplieu!$N216,3)='Chi phí sxkd S03'!$R$2),Nhaplieu!E216,IF(OR(Nhaplieu!$M216='Chi phí sxkd S03'!$R$2,Nhaplieu!$N216='Chi phí sxkd S03'!$R$2),Nhaplieu!E216,""))</f>
        <v/>
      </c>
      <c r="C211" s="571" t="str">
        <f>IF(OR(LEFT(Nhaplieu!$M216,3)='Chi phí sxkd S03'!$R$2,LEFT(Nhaplieu!$N216,3)='Chi phí sxkd S03'!$R$2),Nhaplieu!L216,IF(OR(Nhaplieu!$M216='Chi phí sxkd S03'!$R$2,Nhaplieu!$N216='Chi phí sxkd S03'!$R$2),Nhaplieu!L216,""))</f>
        <v/>
      </c>
      <c r="D211" s="78" t="str">
        <f>IF(LEFT(Nhaplieu!$M216,3)='Chi phí sxkd S03'!$R$2,Nhaplieu!M216,IF(Nhaplieu!$M216='Chi phí sxkd S03'!$R$2,Nhaplieu!N216,IF(Nhaplieu!$N216='Chi phí sxkd S03'!$R$2,Nhaplieu!M216,"")))</f>
        <v/>
      </c>
      <c r="E211" s="78" t="str">
        <f>IF(LEFT(Nhaplieu!$M216,3)='Chi phí sxkd S03'!$R$2,Nhaplieu!N216,IF(Nhaplieu!$M216='Chi phí sxkd S03'!$R$2,Nhaplieu!O216,IF(Nhaplieu!$N216='Chi phí sxkd S03'!$R$2,Nhaplieu!N216,"")))</f>
        <v/>
      </c>
      <c r="F211" s="77" t="str">
        <f>IF(LEFT(Nhaplieu!M216,3)='Chi phí sxkd S03'!$R$2,Nhaplieu!$O216,IF(Nhaplieu!M216='Chi phí sxkd S03'!$R$2,Nhaplieu!$O216,""))</f>
        <v/>
      </c>
      <c r="G211" s="77">
        <f t="shared" si="9"/>
        <v>0</v>
      </c>
      <c r="H211" s="77">
        <f t="shared" si="9"/>
        <v>0</v>
      </c>
      <c r="I211" s="77">
        <f t="shared" si="9"/>
        <v>0</v>
      </c>
      <c r="J211" s="77">
        <f t="shared" si="9"/>
        <v>0</v>
      </c>
      <c r="K211" s="77">
        <f t="shared" si="9"/>
        <v>0</v>
      </c>
      <c r="L211" s="77">
        <f t="shared" si="9"/>
        <v>0</v>
      </c>
      <c r="M211" s="77">
        <f t="shared" si="9"/>
        <v>0</v>
      </c>
      <c r="N211" s="77">
        <f t="shared" si="8"/>
        <v>0</v>
      </c>
      <c r="O211" s="462"/>
    </row>
    <row r="212" spans="1:15" s="10" customFormat="1" ht="16.8">
      <c r="A212" s="76" t="str">
        <f>IF(OR(LEFT(Nhaplieu!$M217,3)='Chi phí sxkd S03'!$R$2,LEFT(Nhaplieu!$N217,3)='Chi phí sxkd S03'!$R$2),Nhaplieu!F217,IF(OR(Nhaplieu!$M217='Chi phí sxkd S03'!$R$2,Nhaplieu!$N217='Chi phí sxkd S03'!$R$2),Nhaplieu!F217,""))</f>
        <v/>
      </c>
      <c r="B212" s="77" t="str">
        <f>IF(OR(LEFT(Nhaplieu!$M217,3)='Chi phí sxkd S03'!$R$2,LEFT(Nhaplieu!$N217,3)='Chi phí sxkd S03'!$R$2),Nhaplieu!E217,IF(OR(Nhaplieu!$M217='Chi phí sxkd S03'!$R$2,Nhaplieu!$N217='Chi phí sxkd S03'!$R$2),Nhaplieu!E217,""))</f>
        <v/>
      </c>
      <c r="C212" s="571" t="str">
        <f>IF(OR(LEFT(Nhaplieu!$M217,3)='Chi phí sxkd S03'!$R$2,LEFT(Nhaplieu!$N217,3)='Chi phí sxkd S03'!$R$2),Nhaplieu!L217,IF(OR(Nhaplieu!$M217='Chi phí sxkd S03'!$R$2,Nhaplieu!$N217='Chi phí sxkd S03'!$R$2),Nhaplieu!L217,""))</f>
        <v/>
      </c>
      <c r="D212" s="78" t="str">
        <f>IF(LEFT(Nhaplieu!$M217,3)='Chi phí sxkd S03'!$R$2,Nhaplieu!M217,IF(Nhaplieu!$M217='Chi phí sxkd S03'!$R$2,Nhaplieu!N217,IF(Nhaplieu!$N217='Chi phí sxkd S03'!$R$2,Nhaplieu!M217,"")))</f>
        <v/>
      </c>
      <c r="E212" s="78" t="str">
        <f>IF(LEFT(Nhaplieu!$M217,3)='Chi phí sxkd S03'!$R$2,Nhaplieu!N217,IF(Nhaplieu!$M217='Chi phí sxkd S03'!$R$2,Nhaplieu!O217,IF(Nhaplieu!$N217='Chi phí sxkd S03'!$R$2,Nhaplieu!N217,"")))</f>
        <v/>
      </c>
      <c r="F212" s="77" t="str">
        <f>IF(LEFT(Nhaplieu!M217,3)='Chi phí sxkd S03'!$R$2,Nhaplieu!$O217,IF(Nhaplieu!M217='Chi phí sxkd S03'!$R$2,Nhaplieu!$O217,""))</f>
        <v/>
      </c>
      <c r="G212" s="77">
        <f t="shared" si="9"/>
        <v>0</v>
      </c>
      <c r="H212" s="77">
        <f t="shared" si="9"/>
        <v>0</v>
      </c>
      <c r="I212" s="77">
        <f t="shared" si="9"/>
        <v>0</v>
      </c>
      <c r="J212" s="77">
        <f t="shared" si="9"/>
        <v>0</v>
      </c>
      <c r="K212" s="77">
        <f t="shared" si="9"/>
        <v>0</v>
      </c>
      <c r="L212" s="77">
        <f t="shared" si="9"/>
        <v>0</v>
      </c>
      <c r="M212" s="77">
        <f t="shared" si="9"/>
        <v>0</v>
      </c>
      <c r="N212" s="77">
        <f t="shared" si="8"/>
        <v>0</v>
      </c>
      <c r="O212" s="462"/>
    </row>
    <row r="213" spans="1:15" s="10" customFormat="1" ht="16.8">
      <c r="A213" s="76" t="str">
        <f>IF(OR(LEFT(Nhaplieu!$M218,3)='Chi phí sxkd S03'!$R$2,LEFT(Nhaplieu!$N218,3)='Chi phí sxkd S03'!$R$2),Nhaplieu!F218,IF(OR(Nhaplieu!$M218='Chi phí sxkd S03'!$R$2,Nhaplieu!$N218='Chi phí sxkd S03'!$R$2),Nhaplieu!F218,""))</f>
        <v/>
      </c>
      <c r="B213" s="77" t="str">
        <f>IF(OR(LEFT(Nhaplieu!$M218,3)='Chi phí sxkd S03'!$R$2,LEFT(Nhaplieu!$N218,3)='Chi phí sxkd S03'!$R$2),Nhaplieu!E218,IF(OR(Nhaplieu!$M218='Chi phí sxkd S03'!$R$2,Nhaplieu!$N218='Chi phí sxkd S03'!$R$2),Nhaplieu!E218,""))</f>
        <v/>
      </c>
      <c r="C213" s="571" t="str">
        <f>IF(OR(LEFT(Nhaplieu!$M218,3)='Chi phí sxkd S03'!$R$2,LEFT(Nhaplieu!$N218,3)='Chi phí sxkd S03'!$R$2),Nhaplieu!L218,IF(OR(Nhaplieu!$M218='Chi phí sxkd S03'!$R$2,Nhaplieu!$N218='Chi phí sxkd S03'!$R$2),Nhaplieu!L218,""))</f>
        <v/>
      </c>
      <c r="D213" s="78" t="str">
        <f>IF(LEFT(Nhaplieu!$M218,3)='Chi phí sxkd S03'!$R$2,Nhaplieu!M218,IF(Nhaplieu!$M218='Chi phí sxkd S03'!$R$2,Nhaplieu!N218,IF(Nhaplieu!$N218='Chi phí sxkd S03'!$R$2,Nhaplieu!M218,"")))</f>
        <v/>
      </c>
      <c r="E213" s="78" t="str">
        <f>IF(LEFT(Nhaplieu!$M218,3)='Chi phí sxkd S03'!$R$2,Nhaplieu!N218,IF(Nhaplieu!$M218='Chi phí sxkd S03'!$R$2,Nhaplieu!O218,IF(Nhaplieu!$N218='Chi phí sxkd S03'!$R$2,Nhaplieu!N218,"")))</f>
        <v/>
      </c>
      <c r="F213" s="77" t="str">
        <f>IF(LEFT(Nhaplieu!M218,3)='Chi phí sxkd S03'!$R$2,Nhaplieu!$O218,IF(Nhaplieu!M218='Chi phí sxkd S03'!$R$2,Nhaplieu!$O218,""))</f>
        <v/>
      </c>
      <c r="G213" s="77">
        <f t="shared" si="9"/>
        <v>0</v>
      </c>
      <c r="H213" s="77">
        <f t="shared" si="9"/>
        <v>0</v>
      </c>
      <c r="I213" s="77">
        <f t="shared" si="9"/>
        <v>0</v>
      </c>
      <c r="J213" s="77">
        <f t="shared" si="9"/>
        <v>0</v>
      </c>
      <c r="K213" s="77">
        <f t="shared" si="9"/>
        <v>0</v>
      </c>
      <c r="L213" s="77">
        <f t="shared" si="9"/>
        <v>0</v>
      </c>
      <c r="M213" s="77">
        <f t="shared" si="9"/>
        <v>0</v>
      </c>
      <c r="N213" s="77">
        <f t="shared" si="8"/>
        <v>0</v>
      </c>
      <c r="O213" s="462"/>
    </row>
    <row r="214" spans="1:15" s="10" customFormat="1" ht="16.8">
      <c r="A214" s="76" t="str">
        <f>IF(OR(LEFT(Nhaplieu!$M219,3)='Chi phí sxkd S03'!$R$2,LEFT(Nhaplieu!$N219,3)='Chi phí sxkd S03'!$R$2),Nhaplieu!F219,IF(OR(Nhaplieu!$M219='Chi phí sxkd S03'!$R$2,Nhaplieu!$N219='Chi phí sxkd S03'!$R$2),Nhaplieu!F219,""))</f>
        <v/>
      </c>
      <c r="B214" s="77" t="str">
        <f>IF(OR(LEFT(Nhaplieu!$M219,3)='Chi phí sxkd S03'!$R$2,LEFT(Nhaplieu!$N219,3)='Chi phí sxkd S03'!$R$2),Nhaplieu!E219,IF(OR(Nhaplieu!$M219='Chi phí sxkd S03'!$R$2,Nhaplieu!$N219='Chi phí sxkd S03'!$R$2),Nhaplieu!E219,""))</f>
        <v/>
      </c>
      <c r="C214" s="571" t="str">
        <f>IF(OR(LEFT(Nhaplieu!$M219,3)='Chi phí sxkd S03'!$R$2,LEFT(Nhaplieu!$N219,3)='Chi phí sxkd S03'!$R$2),Nhaplieu!L219,IF(OR(Nhaplieu!$M219='Chi phí sxkd S03'!$R$2,Nhaplieu!$N219='Chi phí sxkd S03'!$R$2),Nhaplieu!L219,""))</f>
        <v/>
      </c>
      <c r="D214" s="78" t="str">
        <f>IF(LEFT(Nhaplieu!$M219,3)='Chi phí sxkd S03'!$R$2,Nhaplieu!M219,IF(Nhaplieu!$M219='Chi phí sxkd S03'!$R$2,Nhaplieu!N219,IF(Nhaplieu!$N219='Chi phí sxkd S03'!$R$2,Nhaplieu!M219,"")))</f>
        <v/>
      </c>
      <c r="E214" s="78" t="str">
        <f>IF(LEFT(Nhaplieu!$M219,3)='Chi phí sxkd S03'!$R$2,Nhaplieu!N219,IF(Nhaplieu!$M219='Chi phí sxkd S03'!$R$2,Nhaplieu!O219,IF(Nhaplieu!$N219='Chi phí sxkd S03'!$R$2,Nhaplieu!N219,"")))</f>
        <v/>
      </c>
      <c r="F214" s="77" t="str">
        <f>IF(LEFT(Nhaplieu!M219,3)='Chi phí sxkd S03'!$R$2,Nhaplieu!$O219,IF(Nhaplieu!M219='Chi phí sxkd S03'!$R$2,Nhaplieu!$O219,""))</f>
        <v/>
      </c>
      <c r="G214" s="77">
        <f t="shared" si="9"/>
        <v>0</v>
      </c>
      <c r="H214" s="77">
        <f t="shared" si="9"/>
        <v>0</v>
      </c>
      <c r="I214" s="77">
        <f t="shared" si="9"/>
        <v>0</v>
      </c>
      <c r="J214" s="77">
        <f t="shared" si="9"/>
        <v>0</v>
      </c>
      <c r="K214" s="77">
        <f t="shared" si="9"/>
        <v>0</v>
      </c>
      <c r="L214" s="77">
        <f t="shared" si="9"/>
        <v>0</v>
      </c>
      <c r="M214" s="77">
        <f t="shared" si="9"/>
        <v>0</v>
      </c>
      <c r="N214" s="77">
        <f t="shared" si="8"/>
        <v>0</v>
      </c>
      <c r="O214" s="462"/>
    </row>
    <row r="215" spans="1:15" s="10" customFormat="1" ht="16.8">
      <c r="A215" s="76" t="str">
        <f>IF(OR(LEFT(Nhaplieu!$M220,3)='Chi phí sxkd S03'!$R$2,LEFT(Nhaplieu!$N220,3)='Chi phí sxkd S03'!$R$2),Nhaplieu!F220,IF(OR(Nhaplieu!$M220='Chi phí sxkd S03'!$R$2,Nhaplieu!$N220='Chi phí sxkd S03'!$R$2),Nhaplieu!F220,""))</f>
        <v/>
      </c>
      <c r="B215" s="77" t="str">
        <f>IF(OR(LEFT(Nhaplieu!$M220,3)='Chi phí sxkd S03'!$R$2,LEFT(Nhaplieu!$N220,3)='Chi phí sxkd S03'!$R$2),Nhaplieu!E220,IF(OR(Nhaplieu!$M220='Chi phí sxkd S03'!$R$2,Nhaplieu!$N220='Chi phí sxkd S03'!$R$2),Nhaplieu!E220,""))</f>
        <v/>
      </c>
      <c r="C215" s="571" t="str">
        <f>IF(OR(LEFT(Nhaplieu!$M220,3)='Chi phí sxkd S03'!$R$2,LEFT(Nhaplieu!$N220,3)='Chi phí sxkd S03'!$R$2),Nhaplieu!L220,IF(OR(Nhaplieu!$M220='Chi phí sxkd S03'!$R$2,Nhaplieu!$N220='Chi phí sxkd S03'!$R$2),Nhaplieu!L220,""))</f>
        <v/>
      </c>
      <c r="D215" s="78" t="str">
        <f>IF(LEFT(Nhaplieu!$M220,3)='Chi phí sxkd S03'!$R$2,Nhaplieu!M220,IF(Nhaplieu!$M220='Chi phí sxkd S03'!$R$2,Nhaplieu!N220,IF(Nhaplieu!$N220='Chi phí sxkd S03'!$R$2,Nhaplieu!M220,"")))</f>
        <v/>
      </c>
      <c r="E215" s="78" t="str">
        <f>IF(LEFT(Nhaplieu!$M220,3)='Chi phí sxkd S03'!$R$2,Nhaplieu!N220,IF(Nhaplieu!$M220='Chi phí sxkd S03'!$R$2,Nhaplieu!O220,IF(Nhaplieu!$N220='Chi phí sxkd S03'!$R$2,Nhaplieu!N220,"")))</f>
        <v/>
      </c>
      <c r="F215" s="77" t="str">
        <f>IF(LEFT(Nhaplieu!M220,3)='Chi phí sxkd S03'!$R$2,Nhaplieu!$O220,IF(Nhaplieu!M220='Chi phí sxkd S03'!$R$2,Nhaplieu!$O220,""))</f>
        <v/>
      </c>
      <c r="G215" s="77">
        <f t="shared" si="9"/>
        <v>0</v>
      </c>
      <c r="H215" s="77">
        <f t="shared" si="9"/>
        <v>0</v>
      </c>
      <c r="I215" s="77">
        <f t="shared" si="9"/>
        <v>0</v>
      </c>
      <c r="J215" s="77">
        <f t="shared" si="9"/>
        <v>0</v>
      </c>
      <c r="K215" s="77">
        <f t="shared" si="9"/>
        <v>0</v>
      </c>
      <c r="L215" s="77">
        <f t="shared" si="9"/>
        <v>0</v>
      </c>
      <c r="M215" s="77">
        <f t="shared" si="9"/>
        <v>0</v>
      </c>
      <c r="N215" s="77">
        <f t="shared" si="8"/>
        <v>0</v>
      </c>
      <c r="O215" s="462"/>
    </row>
    <row r="216" spans="1:15" s="10" customFormat="1" ht="16.8">
      <c r="A216" s="76" t="str">
        <f>IF(OR(LEFT(Nhaplieu!$M221,3)='Chi phí sxkd S03'!$R$2,LEFT(Nhaplieu!$N221,3)='Chi phí sxkd S03'!$R$2),Nhaplieu!F221,IF(OR(Nhaplieu!$M221='Chi phí sxkd S03'!$R$2,Nhaplieu!$N221='Chi phí sxkd S03'!$R$2),Nhaplieu!F221,""))</f>
        <v/>
      </c>
      <c r="B216" s="77" t="str">
        <f>IF(OR(LEFT(Nhaplieu!$M221,3)='Chi phí sxkd S03'!$R$2,LEFT(Nhaplieu!$N221,3)='Chi phí sxkd S03'!$R$2),Nhaplieu!E221,IF(OR(Nhaplieu!$M221='Chi phí sxkd S03'!$R$2,Nhaplieu!$N221='Chi phí sxkd S03'!$R$2),Nhaplieu!E221,""))</f>
        <v/>
      </c>
      <c r="C216" s="571" t="str">
        <f>IF(OR(LEFT(Nhaplieu!$M221,3)='Chi phí sxkd S03'!$R$2,LEFT(Nhaplieu!$N221,3)='Chi phí sxkd S03'!$R$2),Nhaplieu!L221,IF(OR(Nhaplieu!$M221='Chi phí sxkd S03'!$R$2,Nhaplieu!$N221='Chi phí sxkd S03'!$R$2),Nhaplieu!L221,""))</f>
        <v/>
      </c>
      <c r="D216" s="78" t="str">
        <f>IF(LEFT(Nhaplieu!$M221,3)='Chi phí sxkd S03'!$R$2,Nhaplieu!M221,IF(Nhaplieu!$M221='Chi phí sxkd S03'!$R$2,Nhaplieu!N221,IF(Nhaplieu!$N221='Chi phí sxkd S03'!$R$2,Nhaplieu!M221,"")))</f>
        <v/>
      </c>
      <c r="E216" s="78" t="str">
        <f>IF(LEFT(Nhaplieu!$M221,3)='Chi phí sxkd S03'!$R$2,Nhaplieu!N221,IF(Nhaplieu!$M221='Chi phí sxkd S03'!$R$2,Nhaplieu!O221,IF(Nhaplieu!$N221='Chi phí sxkd S03'!$R$2,Nhaplieu!N221,"")))</f>
        <v/>
      </c>
      <c r="F216" s="77" t="str">
        <f>IF(LEFT(Nhaplieu!M221,3)='Chi phí sxkd S03'!$R$2,Nhaplieu!$O221,IF(Nhaplieu!M221='Chi phí sxkd S03'!$R$2,Nhaplieu!$O221,""))</f>
        <v/>
      </c>
      <c r="G216" s="77">
        <f t="shared" si="9"/>
        <v>0</v>
      </c>
      <c r="H216" s="77">
        <f t="shared" si="9"/>
        <v>0</v>
      </c>
      <c r="I216" s="77">
        <f t="shared" si="9"/>
        <v>0</v>
      </c>
      <c r="J216" s="77">
        <f t="shared" si="9"/>
        <v>0</v>
      </c>
      <c r="K216" s="77">
        <f t="shared" si="9"/>
        <v>0</v>
      </c>
      <c r="L216" s="77">
        <f t="shared" si="9"/>
        <v>0</v>
      </c>
      <c r="M216" s="77">
        <f t="shared" si="9"/>
        <v>0</v>
      </c>
      <c r="N216" s="77">
        <f t="shared" si="8"/>
        <v>0</v>
      </c>
      <c r="O216" s="462"/>
    </row>
    <row r="217" spans="1:15" s="10" customFormat="1" ht="16.8">
      <c r="A217" s="76" t="str">
        <f>IF(OR(LEFT(Nhaplieu!$M222,3)='Chi phí sxkd S03'!$R$2,LEFT(Nhaplieu!$N222,3)='Chi phí sxkd S03'!$R$2),Nhaplieu!F222,IF(OR(Nhaplieu!$M222='Chi phí sxkd S03'!$R$2,Nhaplieu!$N222='Chi phí sxkd S03'!$R$2),Nhaplieu!F222,""))</f>
        <v/>
      </c>
      <c r="B217" s="77" t="str">
        <f>IF(OR(LEFT(Nhaplieu!$M222,3)='Chi phí sxkd S03'!$R$2,LEFT(Nhaplieu!$N222,3)='Chi phí sxkd S03'!$R$2),Nhaplieu!E222,IF(OR(Nhaplieu!$M222='Chi phí sxkd S03'!$R$2,Nhaplieu!$N222='Chi phí sxkd S03'!$R$2),Nhaplieu!E222,""))</f>
        <v/>
      </c>
      <c r="C217" s="571" t="str">
        <f>IF(OR(LEFT(Nhaplieu!$M222,3)='Chi phí sxkd S03'!$R$2,LEFT(Nhaplieu!$N222,3)='Chi phí sxkd S03'!$R$2),Nhaplieu!L222,IF(OR(Nhaplieu!$M222='Chi phí sxkd S03'!$R$2,Nhaplieu!$N222='Chi phí sxkd S03'!$R$2),Nhaplieu!L222,""))</f>
        <v/>
      </c>
      <c r="D217" s="78" t="str">
        <f>IF(LEFT(Nhaplieu!$M222,3)='Chi phí sxkd S03'!$R$2,Nhaplieu!M222,IF(Nhaplieu!$M222='Chi phí sxkd S03'!$R$2,Nhaplieu!N222,IF(Nhaplieu!$N222='Chi phí sxkd S03'!$R$2,Nhaplieu!M222,"")))</f>
        <v/>
      </c>
      <c r="E217" s="78" t="str">
        <f>IF(LEFT(Nhaplieu!$M222,3)='Chi phí sxkd S03'!$R$2,Nhaplieu!N222,IF(Nhaplieu!$M222='Chi phí sxkd S03'!$R$2,Nhaplieu!O222,IF(Nhaplieu!$N222='Chi phí sxkd S03'!$R$2,Nhaplieu!N222,"")))</f>
        <v/>
      </c>
      <c r="F217" s="77" t="str">
        <f>IF(LEFT(Nhaplieu!M222,3)='Chi phí sxkd S03'!$R$2,Nhaplieu!$O222,IF(Nhaplieu!M222='Chi phí sxkd S03'!$R$2,Nhaplieu!$O222,""))</f>
        <v/>
      </c>
      <c r="G217" s="77">
        <f t="shared" si="9"/>
        <v>0</v>
      </c>
      <c r="H217" s="77">
        <f t="shared" si="9"/>
        <v>0</v>
      </c>
      <c r="I217" s="77">
        <f t="shared" si="9"/>
        <v>0</v>
      </c>
      <c r="J217" s="77">
        <f t="shared" si="9"/>
        <v>0</v>
      </c>
      <c r="K217" s="77">
        <f t="shared" si="9"/>
        <v>0</v>
      </c>
      <c r="L217" s="77">
        <f t="shared" si="9"/>
        <v>0</v>
      </c>
      <c r="M217" s="77">
        <f t="shared" si="9"/>
        <v>0</v>
      </c>
      <c r="N217" s="77">
        <f t="shared" si="8"/>
        <v>0</v>
      </c>
      <c r="O217" s="462"/>
    </row>
    <row r="218" spans="1:15" s="10" customFormat="1" ht="16.8">
      <c r="A218" s="76" t="str">
        <f>IF(OR(LEFT(Nhaplieu!$M223,3)='Chi phí sxkd S03'!$R$2,LEFT(Nhaplieu!$N223,3)='Chi phí sxkd S03'!$R$2),Nhaplieu!F223,IF(OR(Nhaplieu!$M223='Chi phí sxkd S03'!$R$2,Nhaplieu!$N223='Chi phí sxkd S03'!$R$2),Nhaplieu!F223,""))</f>
        <v/>
      </c>
      <c r="B218" s="77" t="str">
        <f>IF(OR(LEFT(Nhaplieu!$M223,3)='Chi phí sxkd S03'!$R$2,LEFT(Nhaplieu!$N223,3)='Chi phí sxkd S03'!$R$2),Nhaplieu!E223,IF(OR(Nhaplieu!$M223='Chi phí sxkd S03'!$R$2,Nhaplieu!$N223='Chi phí sxkd S03'!$R$2),Nhaplieu!E223,""))</f>
        <v/>
      </c>
      <c r="C218" s="571" t="str">
        <f>IF(OR(LEFT(Nhaplieu!$M223,3)='Chi phí sxkd S03'!$R$2,LEFT(Nhaplieu!$N223,3)='Chi phí sxkd S03'!$R$2),Nhaplieu!L223,IF(OR(Nhaplieu!$M223='Chi phí sxkd S03'!$R$2,Nhaplieu!$N223='Chi phí sxkd S03'!$R$2),Nhaplieu!L223,""))</f>
        <v/>
      </c>
      <c r="D218" s="78" t="str">
        <f>IF(LEFT(Nhaplieu!$M223,3)='Chi phí sxkd S03'!$R$2,Nhaplieu!M223,IF(Nhaplieu!$M223='Chi phí sxkd S03'!$R$2,Nhaplieu!N223,IF(Nhaplieu!$N223='Chi phí sxkd S03'!$R$2,Nhaplieu!M223,"")))</f>
        <v/>
      </c>
      <c r="E218" s="78" t="str">
        <f>IF(LEFT(Nhaplieu!$M223,3)='Chi phí sxkd S03'!$R$2,Nhaplieu!N223,IF(Nhaplieu!$M223='Chi phí sxkd S03'!$R$2,Nhaplieu!O223,IF(Nhaplieu!$N223='Chi phí sxkd S03'!$R$2,Nhaplieu!N223,"")))</f>
        <v/>
      </c>
      <c r="F218" s="77" t="str">
        <f>IF(LEFT(Nhaplieu!M223,3)='Chi phí sxkd S03'!$R$2,Nhaplieu!$O223,IF(Nhaplieu!M223='Chi phí sxkd S03'!$R$2,Nhaplieu!$O223,""))</f>
        <v/>
      </c>
      <c r="G218" s="77">
        <f t="shared" si="9"/>
        <v>0</v>
      </c>
      <c r="H218" s="77">
        <f t="shared" si="9"/>
        <v>0</v>
      </c>
      <c r="I218" s="77">
        <f t="shared" si="9"/>
        <v>0</v>
      </c>
      <c r="J218" s="77">
        <f t="shared" si="9"/>
        <v>0</v>
      </c>
      <c r="K218" s="77">
        <f t="shared" si="9"/>
        <v>0</v>
      </c>
      <c r="L218" s="77">
        <f t="shared" si="9"/>
        <v>0</v>
      </c>
      <c r="M218" s="77">
        <f t="shared" si="9"/>
        <v>0</v>
      </c>
      <c r="N218" s="77">
        <f t="shared" si="8"/>
        <v>0</v>
      </c>
      <c r="O218" s="462"/>
    </row>
    <row r="219" spans="1:15" s="10" customFormat="1" ht="16.8">
      <c r="A219" s="76" t="str">
        <f>IF(OR(LEFT(Nhaplieu!$M224,3)='Chi phí sxkd S03'!$R$2,LEFT(Nhaplieu!$N224,3)='Chi phí sxkd S03'!$R$2),Nhaplieu!F224,IF(OR(Nhaplieu!$M224='Chi phí sxkd S03'!$R$2,Nhaplieu!$N224='Chi phí sxkd S03'!$R$2),Nhaplieu!F224,""))</f>
        <v/>
      </c>
      <c r="B219" s="77" t="str">
        <f>IF(OR(LEFT(Nhaplieu!$M224,3)='Chi phí sxkd S03'!$R$2,LEFT(Nhaplieu!$N224,3)='Chi phí sxkd S03'!$R$2),Nhaplieu!E224,IF(OR(Nhaplieu!$M224='Chi phí sxkd S03'!$R$2,Nhaplieu!$N224='Chi phí sxkd S03'!$R$2),Nhaplieu!E224,""))</f>
        <v/>
      </c>
      <c r="C219" s="571" t="str">
        <f>IF(OR(LEFT(Nhaplieu!$M224,3)='Chi phí sxkd S03'!$R$2,LEFT(Nhaplieu!$N224,3)='Chi phí sxkd S03'!$R$2),Nhaplieu!L224,IF(OR(Nhaplieu!$M224='Chi phí sxkd S03'!$R$2,Nhaplieu!$N224='Chi phí sxkd S03'!$R$2),Nhaplieu!L224,""))</f>
        <v/>
      </c>
      <c r="D219" s="78" t="str">
        <f>IF(LEFT(Nhaplieu!$M224,3)='Chi phí sxkd S03'!$R$2,Nhaplieu!M224,IF(Nhaplieu!$M224='Chi phí sxkd S03'!$R$2,Nhaplieu!N224,IF(Nhaplieu!$N224='Chi phí sxkd S03'!$R$2,Nhaplieu!M224,"")))</f>
        <v/>
      </c>
      <c r="E219" s="78" t="str">
        <f>IF(LEFT(Nhaplieu!$M224,3)='Chi phí sxkd S03'!$R$2,Nhaplieu!N224,IF(Nhaplieu!$M224='Chi phí sxkd S03'!$R$2,Nhaplieu!O224,IF(Nhaplieu!$N224='Chi phí sxkd S03'!$R$2,Nhaplieu!N224,"")))</f>
        <v/>
      </c>
      <c r="F219" s="77" t="str">
        <f>IF(LEFT(Nhaplieu!M224,3)='Chi phí sxkd S03'!$R$2,Nhaplieu!$O224,IF(Nhaplieu!M224='Chi phí sxkd S03'!$R$2,Nhaplieu!$O224,""))</f>
        <v/>
      </c>
      <c r="G219" s="77">
        <f t="shared" si="9"/>
        <v>0</v>
      </c>
      <c r="H219" s="77">
        <f t="shared" si="9"/>
        <v>0</v>
      </c>
      <c r="I219" s="77">
        <f t="shared" si="9"/>
        <v>0</v>
      </c>
      <c r="J219" s="77">
        <f t="shared" si="9"/>
        <v>0</v>
      </c>
      <c r="K219" s="77">
        <f t="shared" si="9"/>
        <v>0</v>
      </c>
      <c r="L219" s="77">
        <f t="shared" si="9"/>
        <v>0</v>
      </c>
      <c r="M219" s="77">
        <f t="shared" si="9"/>
        <v>0</v>
      </c>
      <c r="N219" s="77">
        <f t="shared" si="8"/>
        <v>0</v>
      </c>
      <c r="O219" s="462"/>
    </row>
    <row r="220" spans="1:15" s="10" customFormat="1" ht="16.8">
      <c r="A220" s="76" t="str">
        <f>IF(OR(LEFT(Nhaplieu!$M225,3)='Chi phí sxkd S03'!$R$2,LEFT(Nhaplieu!$N225,3)='Chi phí sxkd S03'!$R$2),Nhaplieu!F225,IF(OR(Nhaplieu!$M225='Chi phí sxkd S03'!$R$2,Nhaplieu!$N225='Chi phí sxkd S03'!$R$2),Nhaplieu!F225,""))</f>
        <v/>
      </c>
      <c r="B220" s="77" t="str">
        <f>IF(OR(LEFT(Nhaplieu!$M225,3)='Chi phí sxkd S03'!$R$2,LEFT(Nhaplieu!$N225,3)='Chi phí sxkd S03'!$R$2),Nhaplieu!E225,IF(OR(Nhaplieu!$M225='Chi phí sxkd S03'!$R$2,Nhaplieu!$N225='Chi phí sxkd S03'!$R$2),Nhaplieu!E225,""))</f>
        <v/>
      </c>
      <c r="C220" s="571" t="str">
        <f>IF(OR(LEFT(Nhaplieu!$M225,3)='Chi phí sxkd S03'!$R$2,LEFT(Nhaplieu!$N225,3)='Chi phí sxkd S03'!$R$2),Nhaplieu!L225,IF(OR(Nhaplieu!$M225='Chi phí sxkd S03'!$R$2,Nhaplieu!$N225='Chi phí sxkd S03'!$R$2),Nhaplieu!L225,""))</f>
        <v/>
      </c>
      <c r="D220" s="78" t="str">
        <f>IF(LEFT(Nhaplieu!$M225,3)='Chi phí sxkd S03'!$R$2,Nhaplieu!M225,IF(Nhaplieu!$M225='Chi phí sxkd S03'!$R$2,Nhaplieu!N225,IF(Nhaplieu!$N225='Chi phí sxkd S03'!$R$2,Nhaplieu!M225,"")))</f>
        <v/>
      </c>
      <c r="E220" s="78" t="str">
        <f>IF(LEFT(Nhaplieu!$M225,3)='Chi phí sxkd S03'!$R$2,Nhaplieu!N225,IF(Nhaplieu!$M225='Chi phí sxkd S03'!$R$2,Nhaplieu!O225,IF(Nhaplieu!$N225='Chi phí sxkd S03'!$R$2,Nhaplieu!N225,"")))</f>
        <v/>
      </c>
      <c r="F220" s="77" t="str">
        <f>IF(LEFT(Nhaplieu!M225,3)='Chi phí sxkd S03'!$R$2,Nhaplieu!$O225,IF(Nhaplieu!M225='Chi phí sxkd S03'!$R$2,Nhaplieu!$O225,""))</f>
        <v/>
      </c>
      <c r="G220" s="77">
        <f t="shared" si="9"/>
        <v>0</v>
      </c>
      <c r="H220" s="77">
        <f t="shared" si="9"/>
        <v>0</v>
      </c>
      <c r="I220" s="77">
        <f t="shared" si="9"/>
        <v>0</v>
      </c>
      <c r="J220" s="77">
        <f t="shared" si="9"/>
        <v>0</v>
      </c>
      <c r="K220" s="77">
        <f t="shared" si="9"/>
        <v>0</v>
      </c>
      <c r="L220" s="77">
        <f t="shared" si="9"/>
        <v>0</v>
      </c>
      <c r="M220" s="77">
        <f t="shared" si="9"/>
        <v>0</v>
      </c>
      <c r="N220" s="77">
        <f t="shared" si="8"/>
        <v>0</v>
      </c>
      <c r="O220" s="462"/>
    </row>
    <row r="221" spans="1:15" s="10" customFormat="1" ht="16.8">
      <c r="A221" s="76" t="str">
        <f>IF(OR(LEFT(Nhaplieu!$M226,3)='Chi phí sxkd S03'!$R$2,LEFT(Nhaplieu!$N226,3)='Chi phí sxkd S03'!$R$2),Nhaplieu!F226,IF(OR(Nhaplieu!$M226='Chi phí sxkd S03'!$R$2,Nhaplieu!$N226='Chi phí sxkd S03'!$R$2),Nhaplieu!F226,""))</f>
        <v/>
      </c>
      <c r="B221" s="77" t="str">
        <f>IF(OR(LEFT(Nhaplieu!$M226,3)='Chi phí sxkd S03'!$R$2,LEFT(Nhaplieu!$N226,3)='Chi phí sxkd S03'!$R$2),Nhaplieu!E226,IF(OR(Nhaplieu!$M226='Chi phí sxkd S03'!$R$2,Nhaplieu!$N226='Chi phí sxkd S03'!$R$2),Nhaplieu!E226,""))</f>
        <v/>
      </c>
      <c r="C221" s="571" t="str">
        <f>IF(OR(LEFT(Nhaplieu!$M226,3)='Chi phí sxkd S03'!$R$2,LEFT(Nhaplieu!$N226,3)='Chi phí sxkd S03'!$R$2),Nhaplieu!L226,IF(OR(Nhaplieu!$M226='Chi phí sxkd S03'!$R$2,Nhaplieu!$N226='Chi phí sxkd S03'!$R$2),Nhaplieu!L226,""))</f>
        <v/>
      </c>
      <c r="D221" s="78" t="str">
        <f>IF(LEFT(Nhaplieu!$M226,3)='Chi phí sxkd S03'!$R$2,Nhaplieu!M226,IF(Nhaplieu!$M226='Chi phí sxkd S03'!$R$2,Nhaplieu!N226,IF(Nhaplieu!$N226='Chi phí sxkd S03'!$R$2,Nhaplieu!M226,"")))</f>
        <v/>
      </c>
      <c r="E221" s="78" t="str">
        <f>IF(LEFT(Nhaplieu!$M226,3)='Chi phí sxkd S03'!$R$2,Nhaplieu!N226,IF(Nhaplieu!$M226='Chi phí sxkd S03'!$R$2,Nhaplieu!O226,IF(Nhaplieu!$N226='Chi phí sxkd S03'!$R$2,Nhaplieu!N226,"")))</f>
        <v/>
      </c>
      <c r="F221" s="77" t="str">
        <f>IF(LEFT(Nhaplieu!M226,3)='Chi phí sxkd S03'!$R$2,Nhaplieu!$O226,IF(Nhaplieu!M226='Chi phí sxkd S03'!$R$2,Nhaplieu!$O226,""))</f>
        <v/>
      </c>
      <c r="G221" s="77">
        <f t="shared" si="9"/>
        <v>0</v>
      </c>
      <c r="H221" s="77">
        <f t="shared" si="9"/>
        <v>0</v>
      </c>
      <c r="I221" s="77">
        <f t="shared" si="9"/>
        <v>0</v>
      </c>
      <c r="J221" s="77">
        <f t="shared" si="9"/>
        <v>0</v>
      </c>
      <c r="K221" s="77">
        <f t="shared" si="9"/>
        <v>0</v>
      </c>
      <c r="L221" s="77">
        <f t="shared" si="9"/>
        <v>0</v>
      </c>
      <c r="M221" s="77">
        <f t="shared" si="9"/>
        <v>0</v>
      </c>
      <c r="N221" s="77">
        <f t="shared" si="8"/>
        <v>0</v>
      </c>
      <c r="O221" s="462"/>
    </row>
    <row r="222" spans="1:15" s="10" customFormat="1" ht="16.8">
      <c r="A222" s="76" t="str">
        <f>IF(OR(LEFT(Nhaplieu!$M227,3)='Chi phí sxkd S03'!$R$2,LEFT(Nhaplieu!$N227,3)='Chi phí sxkd S03'!$R$2),Nhaplieu!F227,IF(OR(Nhaplieu!$M227='Chi phí sxkd S03'!$R$2,Nhaplieu!$N227='Chi phí sxkd S03'!$R$2),Nhaplieu!F227,""))</f>
        <v/>
      </c>
      <c r="B222" s="77" t="str">
        <f>IF(OR(LEFT(Nhaplieu!$M227,3)='Chi phí sxkd S03'!$R$2,LEFT(Nhaplieu!$N227,3)='Chi phí sxkd S03'!$R$2),Nhaplieu!E227,IF(OR(Nhaplieu!$M227='Chi phí sxkd S03'!$R$2,Nhaplieu!$N227='Chi phí sxkd S03'!$R$2),Nhaplieu!E227,""))</f>
        <v/>
      </c>
      <c r="C222" s="571" t="str">
        <f>IF(OR(LEFT(Nhaplieu!$M227,3)='Chi phí sxkd S03'!$R$2,LEFT(Nhaplieu!$N227,3)='Chi phí sxkd S03'!$R$2),Nhaplieu!L227,IF(OR(Nhaplieu!$M227='Chi phí sxkd S03'!$R$2,Nhaplieu!$N227='Chi phí sxkd S03'!$R$2),Nhaplieu!L227,""))</f>
        <v/>
      </c>
      <c r="D222" s="78" t="str">
        <f>IF(LEFT(Nhaplieu!$M227,3)='Chi phí sxkd S03'!$R$2,Nhaplieu!M227,IF(Nhaplieu!$M227='Chi phí sxkd S03'!$R$2,Nhaplieu!N227,IF(Nhaplieu!$N227='Chi phí sxkd S03'!$R$2,Nhaplieu!M227,"")))</f>
        <v/>
      </c>
      <c r="E222" s="78" t="str">
        <f>IF(LEFT(Nhaplieu!$M227,3)='Chi phí sxkd S03'!$R$2,Nhaplieu!N227,IF(Nhaplieu!$M227='Chi phí sxkd S03'!$R$2,Nhaplieu!O227,IF(Nhaplieu!$N227='Chi phí sxkd S03'!$R$2,Nhaplieu!N227,"")))</f>
        <v/>
      </c>
      <c r="F222" s="77" t="str">
        <f>IF(LEFT(Nhaplieu!M227,3)='Chi phí sxkd S03'!$R$2,Nhaplieu!$O227,IF(Nhaplieu!M227='Chi phí sxkd S03'!$R$2,Nhaplieu!$O227,""))</f>
        <v/>
      </c>
      <c r="G222" s="77">
        <f t="shared" si="9"/>
        <v>0</v>
      </c>
      <c r="H222" s="77">
        <f t="shared" si="9"/>
        <v>0</v>
      </c>
      <c r="I222" s="77">
        <f t="shared" si="9"/>
        <v>0</v>
      </c>
      <c r="J222" s="77">
        <f t="shared" si="9"/>
        <v>0</v>
      </c>
      <c r="K222" s="77">
        <f t="shared" si="9"/>
        <v>0</v>
      </c>
      <c r="L222" s="77">
        <f t="shared" si="9"/>
        <v>0</v>
      </c>
      <c r="M222" s="77">
        <f t="shared" si="9"/>
        <v>0</v>
      </c>
      <c r="N222" s="77">
        <f t="shared" si="8"/>
        <v>0</v>
      </c>
      <c r="O222" s="462"/>
    </row>
    <row r="223" spans="1:15" s="10" customFormat="1" ht="16.8">
      <c r="A223" s="76" t="str">
        <f>IF(OR(LEFT(Nhaplieu!$M228,3)='Chi phí sxkd S03'!$R$2,LEFT(Nhaplieu!$N228,3)='Chi phí sxkd S03'!$R$2),Nhaplieu!F228,IF(OR(Nhaplieu!$M228='Chi phí sxkd S03'!$R$2,Nhaplieu!$N228='Chi phí sxkd S03'!$R$2),Nhaplieu!F228,""))</f>
        <v/>
      </c>
      <c r="B223" s="77" t="str">
        <f>IF(OR(LEFT(Nhaplieu!$M228,3)='Chi phí sxkd S03'!$R$2,LEFT(Nhaplieu!$N228,3)='Chi phí sxkd S03'!$R$2),Nhaplieu!E228,IF(OR(Nhaplieu!$M228='Chi phí sxkd S03'!$R$2,Nhaplieu!$N228='Chi phí sxkd S03'!$R$2),Nhaplieu!E228,""))</f>
        <v/>
      </c>
      <c r="C223" s="571" t="str">
        <f>IF(OR(LEFT(Nhaplieu!$M228,3)='Chi phí sxkd S03'!$R$2,LEFT(Nhaplieu!$N228,3)='Chi phí sxkd S03'!$R$2),Nhaplieu!L228,IF(OR(Nhaplieu!$M228='Chi phí sxkd S03'!$R$2,Nhaplieu!$N228='Chi phí sxkd S03'!$R$2),Nhaplieu!L228,""))</f>
        <v/>
      </c>
      <c r="D223" s="78" t="str">
        <f>IF(LEFT(Nhaplieu!$M228,3)='Chi phí sxkd S03'!$R$2,Nhaplieu!M228,IF(Nhaplieu!$M228='Chi phí sxkd S03'!$R$2,Nhaplieu!N228,IF(Nhaplieu!$N228='Chi phí sxkd S03'!$R$2,Nhaplieu!M228,"")))</f>
        <v/>
      </c>
      <c r="E223" s="78" t="str">
        <f>IF(LEFT(Nhaplieu!$M228,3)='Chi phí sxkd S03'!$R$2,Nhaplieu!N228,IF(Nhaplieu!$M228='Chi phí sxkd S03'!$R$2,Nhaplieu!O228,IF(Nhaplieu!$N228='Chi phí sxkd S03'!$R$2,Nhaplieu!N228,"")))</f>
        <v/>
      </c>
      <c r="F223" s="77" t="str">
        <f>IF(LEFT(Nhaplieu!M228,3)='Chi phí sxkd S03'!$R$2,Nhaplieu!$O228,IF(Nhaplieu!M228='Chi phí sxkd S03'!$R$2,Nhaplieu!$O228,""))</f>
        <v/>
      </c>
      <c r="G223" s="77">
        <f t="shared" si="9"/>
        <v>0</v>
      </c>
      <c r="H223" s="77">
        <f t="shared" si="9"/>
        <v>0</v>
      </c>
      <c r="I223" s="77">
        <f t="shared" si="9"/>
        <v>0</v>
      </c>
      <c r="J223" s="77">
        <f t="shared" si="9"/>
        <v>0</v>
      </c>
      <c r="K223" s="77">
        <f t="shared" si="9"/>
        <v>0</v>
      </c>
      <c r="L223" s="77">
        <f t="shared" si="9"/>
        <v>0</v>
      </c>
      <c r="M223" s="77">
        <f t="shared" si="9"/>
        <v>0</v>
      </c>
      <c r="N223" s="77">
        <f t="shared" si="8"/>
        <v>0</v>
      </c>
      <c r="O223" s="462"/>
    </row>
    <row r="224" spans="1:15" s="10" customFormat="1" ht="16.8">
      <c r="A224" s="76" t="str">
        <f>IF(OR(LEFT(Nhaplieu!$M229,3)='Chi phí sxkd S03'!$R$2,LEFT(Nhaplieu!$N229,3)='Chi phí sxkd S03'!$R$2),Nhaplieu!F229,IF(OR(Nhaplieu!$M229='Chi phí sxkd S03'!$R$2,Nhaplieu!$N229='Chi phí sxkd S03'!$R$2),Nhaplieu!F229,""))</f>
        <v/>
      </c>
      <c r="B224" s="77" t="str">
        <f>IF(OR(LEFT(Nhaplieu!$M229,3)='Chi phí sxkd S03'!$R$2,LEFT(Nhaplieu!$N229,3)='Chi phí sxkd S03'!$R$2),Nhaplieu!E229,IF(OR(Nhaplieu!$M229='Chi phí sxkd S03'!$R$2,Nhaplieu!$N229='Chi phí sxkd S03'!$R$2),Nhaplieu!E229,""))</f>
        <v/>
      </c>
      <c r="C224" s="571" t="str">
        <f>IF(OR(LEFT(Nhaplieu!$M229,3)='Chi phí sxkd S03'!$R$2,LEFT(Nhaplieu!$N229,3)='Chi phí sxkd S03'!$R$2),Nhaplieu!L229,IF(OR(Nhaplieu!$M229='Chi phí sxkd S03'!$R$2,Nhaplieu!$N229='Chi phí sxkd S03'!$R$2),Nhaplieu!L229,""))</f>
        <v/>
      </c>
      <c r="D224" s="78" t="str">
        <f>IF(LEFT(Nhaplieu!$M229,3)='Chi phí sxkd S03'!$R$2,Nhaplieu!M229,IF(Nhaplieu!$M229='Chi phí sxkd S03'!$R$2,Nhaplieu!N229,IF(Nhaplieu!$N229='Chi phí sxkd S03'!$R$2,Nhaplieu!M229,"")))</f>
        <v/>
      </c>
      <c r="E224" s="78" t="str">
        <f>IF(LEFT(Nhaplieu!$M229,3)='Chi phí sxkd S03'!$R$2,Nhaplieu!N229,IF(Nhaplieu!$M229='Chi phí sxkd S03'!$R$2,Nhaplieu!O229,IF(Nhaplieu!$N229='Chi phí sxkd S03'!$R$2,Nhaplieu!N229,"")))</f>
        <v/>
      </c>
      <c r="F224" s="77" t="str">
        <f>IF(LEFT(Nhaplieu!M229,3)='Chi phí sxkd S03'!$R$2,Nhaplieu!$O229,IF(Nhaplieu!M229='Chi phí sxkd S03'!$R$2,Nhaplieu!$O229,""))</f>
        <v/>
      </c>
      <c r="G224" s="77">
        <f t="shared" si="9"/>
        <v>0</v>
      </c>
      <c r="H224" s="77">
        <f t="shared" si="9"/>
        <v>0</v>
      </c>
      <c r="I224" s="77">
        <f t="shared" si="9"/>
        <v>0</v>
      </c>
      <c r="J224" s="77">
        <f t="shared" si="9"/>
        <v>0</v>
      </c>
      <c r="K224" s="77">
        <f t="shared" si="9"/>
        <v>0</v>
      </c>
      <c r="L224" s="77">
        <f t="shared" si="9"/>
        <v>0</v>
      </c>
      <c r="M224" s="77">
        <f t="shared" si="9"/>
        <v>0</v>
      </c>
      <c r="N224" s="77">
        <f t="shared" si="8"/>
        <v>0</v>
      </c>
      <c r="O224" s="462"/>
    </row>
    <row r="225" spans="1:15" s="10" customFormat="1" ht="16.8">
      <c r="A225" s="76" t="str">
        <f>IF(OR(LEFT(Nhaplieu!$M230,3)='Chi phí sxkd S03'!$R$2,LEFT(Nhaplieu!$N230,3)='Chi phí sxkd S03'!$R$2),Nhaplieu!F230,IF(OR(Nhaplieu!$M230='Chi phí sxkd S03'!$R$2,Nhaplieu!$N230='Chi phí sxkd S03'!$R$2),Nhaplieu!F230,""))</f>
        <v/>
      </c>
      <c r="B225" s="77" t="str">
        <f>IF(OR(LEFT(Nhaplieu!$M230,3)='Chi phí sxkd S03'!$R$2,LEFT(Nhaplieu!$N230,3)='Chi phí sxkd S03'!$R$2),Nhaplieu!E230,IF(OR(Nhaplieu!$M230='Chi phí sxkd S03'!$R$2,Nhaplieu!$N230='Chi phí sxkd S03'!$R$2),Nhaplieu!E230,""))</f>
        <v/>
      </c>
      <c r="C225" s="571" t="str">
        <f>IF(OR(LEFT(Nhaplieu!$M230,3)='Chi phí sxkd S03'!$R$2,LEFT(Nhaplieu!$N230,3)='Chi phí sxkd S03'!$R$2),Nhaplieu!L230,IF(OR(Nhaplieu!$M230='Chi phí sxkd S03'!$R$2,Nhaplieu!$N230='Chi phí sxkd S03'!$R$2),Nhaplieu!L230,""))</f>
        <v/>
      </c>
      <c r="D225" s="78" t="str">
        <f>IF(LEFT(Nhaplieu!$M230,3)='Chi phí sxkd S03'!$R$2,Nhaplieu!M230,IF(Nhaplieu!$M230='Chi phí sxkd S03'!$R$2,Nhaplieu!N230,IF(Nhaplieu!$N230='Chi phí sxkd S03'!$R$2,Nhaplieu!M230,"")))</f>
        <v/>
      </c>
      <c r="E225" s="78" t="str">
        <f>IF(LEFT(Nhaplieu!$M230,3)='Chi phí sxkd S03'!$R$2,Nhaplieu!N230,IF(Nhaplieu!$M230='Chi phí sxkd S03'!$R$2,Nhaplieu!O230,IF(Nhaplieu!$N230='Chi phí sxkd S03'!$R$2,Nhaplieu!N230,"")))</f>
        <v/>
      </c>
      <c r="F225" s="77" t="str">
        <f>IF(LEFT(Nhaplieu!M230,3)='Chi phí sxkd S03'!$R$2,Nhaplieu!$O230,IF(Nhaplieu!M230='Chi phí sxkd S03'!$R$2,Nhaplieu!$O230,""))</f>
        <v/>
      </c>
      <c r="G225" s="77">
        <f t="shared" si="9"/>
        <v>0</v>
      </c>
      <c r="H225" s="77">
        <f t="shared" si="9"/>
        <v>0</v>
      </c>
      <c r="I225" s="77">
        <f t="shared" si="9"/>
        <v>0</v>
      </c>
      <c r="J225" s="77">
        <f t="shared" si="9"/>
        <v>0</v>
      </c>
      <c r="K225" s="77">
        <f t="shared" si="9"/>
        <v>0</v>
      </c>
      <c r="L225" s="77">
        <f t="shared" si="9"/>
        <v>0</v>
      </c>
      <c r="M225" s="77">
        <f t="shared" si="9"/>
        <v>0</v>
      </c>
      <c r="N225" s="77">
        <f t="shared" si="8"/>
        <v>0</v>
      </c>
      <c r="O225" s="462"/>
    </row>
    <row r="226" spans="1:15" s="10" customFormat="1" ht="16.8">
      <c r="A226" s="76" t="str">
        <f>IF(OR(LEFT(Nhaplieu!$M231,3)='Chi phí sxkd S03'!$R$2,LEFT(Nhaplieu!$N231,3)='Chi phí sxkd S03'!$R$2),Nhaplieu!F231,IF(OR(Nhaplieu!$M231='Chi phí sxkd S03'!$R$2,Nhaplieu!$N231='Chi phí sxkd S03'!$R$2),Nhaplieu!F231,""))</f>
        <v/>
      </c>
      <c r="B226" s="77" t="str">
        <f>IF(OR(LEFT(Nhaplieu!$M231,3)='Chi phí sxkd S03'!$R$2,LEFT(Nhaplieu!$N231,3)='Chi phí sxkd S03'!$R$2),Nhaplieu!E231,IF(OR(Nhaplieu!$M231='Chi phí sxkd S03'!$R$2,Nhaplieu!$N231='Chi phí sxkd S03'!$R$2),Nhaplieu!E231,""))</f>
        <v/>
      </c>
      <c r="C226" s="571" t="str">
        <f>IF(OR(LEFT(Nhaplieu!$M231,3)='Chi phí sxkd S03'!$R$2,LEFT(Nhaplieu!$N231,3)='Chi phí sxkd S03'!$R$2),Nhaplieu!L231,IF(OR(Nhaplieu!$M231='Chi phí sxkd S03'!$R$2,Nhaplieu!$N231='Chi phí sxkd S03'!$R$2),Nhaplieu!L231,""))</f>
        <v/>
      </c>
      <c r="D226" s="78" t="str">
        <f>IF(LEFT(Nhaplieu!$M231,3)='Chi phí sxkd S03'!$R$2,Nhaplieu!M231,IF(Nhaplieu!$M231='Chi phí sxkd S03'!$R$2,Nhaplieu!N231,IF(Nhaplieu!$N231='Chi phí sxkd S03'!$R$2,Nhaplieu!M231,"")))</f>
        <v/>
      </c>
      <c r="E226" s="78" t="str">
        <f>IF(LEFT(Nhaplieu!$M231,3)='Chi phí sxkd S03'!$R$2,Nhaplieu!N231,IF(Nhaplieu!$M231='Chi phí sxkd S03'!$R$2,Nhaplieu!O231,IF(Nhaplieu!$N231='Chi phí sxkd S03'!$R$2,Nhaplieu!N231,"")))</f>
        <v/>
      </c>
      <c r="F226" s="77" t="str">
        <f>IF(LEFT(Nhaplieu!M231,3)='Chi phí sxkd S03'!$R$2,Nhaplieu!$O231,IF(Nhaplieu!M231='Chi phí sxkd S03'!$R$2,Nhaplieu!$O231,""))</f>
        <v/>
      </c>
      <c r="G226" s="77">
        <f t="shared" si="9"/>
        <v>0</v>
      </c>
      <c r="H226" s="77">
        <f t="shared" si="9"/>
        <v>0</v>
      </c>
      <c r="I226" s="77">
        <f t="shared" si="9"/>
        <v>0</v>
      </c>
      <c r="J226" s="77">
        <f t="shared" si="9"/>
        <v>0</v>
      </c>
      <c r="K226" s="77">
        <f t="shared" si="9"/>
        <v>0</v>
      </c>
      <c r="L226" s="77">
        <f t="shared" si="9"/>
        <v>0</v>
      </c>
      <c r="M226" s="77">
        <f t="shared" si="9"/>
        <v>0</v>
      </c>
      <c r="N226" s="77">
        <f t="shared" si="8"/>
        <v>0</v>
      </c>
      <c r="O226" s="462"/>
    </row>
    <row r="227" spans="1:15" s="10" customFormat="1" ht="16.8">
      <c r="A227" s="76" t="str">
        <f>IF(OR(LEFT(Nhaplieu!$M232,3)='Chi phí sxkd S03'!$R$2,LEFT(Nhaplieu!$N232,3)='Chi phí sxkd S03'!$R$2),Nhaplieu!F232,IF(OR(Nhaplieu!$M232='Chi phí sxkd S03'!$R$2,Nhaplieu!$N232='Chi phí sxkd S03'!$R$2),Nhaplieu!F232,""))</f>
        <v/>
      </c>
      <c r="B227" s="77" t="str">
        <f>IF(OR(LEFT(Nhaplieu!$M232,3)='Chi phí sxkd S03'!$R$2,LEFT(Nhaplieu!$N232,3)='Chi phí sxkd S03'!$R$2),Nhaplieu!E232,IF(OR(Nhaplieu!$M232='Chi phí sxkd S03'!$R$2,Nhaplieu!$N232='Chi phí sxkd S03'!$R$2),Nhaplieu!E232,""))</f>
        <v/>
      </c>
      <c r="C227" s="571" t="str">
        <f>IF(OR(LEFT(Nhaplieu!$M232,3)='Chi phí sxkd S03'!$R$2,LEFT(Nhaplieu!$N232,3)='Chi phí sxkd S03'!$R$2),Nhaplieu!L232,IF(OR(Nhaplieu!$M232='Chi phí sxkd S03'!$R$2,Nhaplieu!$N232='Chi phí sxkd S03'!$R$2),Nhaplieu!L232,""))</f>
        <v/>
      </c>
      <c r="D227" s="78" t="str">
        <f>IF(LEFT(Nhaplieu!$M232,3)='Chi phí sxkd S03'!$R$2,Nhaplieu!M232,IF(Nhaplieu!$M232='Chi phí sxkd S03'!$R$2,Nhaplieu!N232,IF(Nhaplieu!$N232='Chi phí sxkd S03'!$R$2,Nhaplieu!M232,"")))</f>
        <v/>
      </c>
      <c r="E227" s="78" t="str">
        <f>IF(LEFT(Nhaplieu!$M232,3)='Chi phí sxkd S03'!$R$2,Nhaplieu!N232,IF(Nhaplieu!$M232='Chi phí sxkd S03'!$R$2,Nhaplieu!O232,IF(Nhaplieu!$N232='Chi phí sxkd S03'!$R$2,Nhaplieu!N232,"")))</f>
        <v/>
      </c>
      <c r="F227" s="77" t="str">
        <f>IF(LEFT(Nhaplieu!M232,3)='Chi phí sxkd S03'!$R$2,Nhaplieu!$O232,IF(Nhaplieu!M232='Chi phí sxkd S03'!$R$2,Nhaplieu!$O232,""))</f>
        <v/>
      </c>
      <c r="G227" s="77">
        <f t="shared" si="9"/>
        <v>0</v>
      </c>
      <c r="H227" s="77">
        <f t="shared" si="9"/>
        <v>0</v>
      </c>
      <c r="I227" s="77">
        <f t="shared" si="9"/>
        <v>0</v>
      </c>
      <c r="J227" s="77">
        <f t="shared" si="9"/>
        <v>0</v>
      </c>
      <c r="K227" s="77">
        <f t="shared" si="9"/>
        <v>0</v>
      </c>
      <c r="L227" s="77">
        <f t="shared" si="9"/>
        <v>0</v>
      </c>
      <c r="M227" s="77">
        <f t="shared" si="9"/>
        <v>0</v>
      </c>
      <c r="N227" s="77">
        <f t="shared" si="8"/>
        <v>0</v>
      </c>
      <c r="O227" s="462"/>
    </row>
    <row r="228" spans="1:15" s="10" customFormat="1" ht="16.8">
      <c r="A228" s="76" t="str">
        <f>IF(OR(LEFT(Nhaplieu!$M233,3)='Chi phí sxkd S03'!$R$2,LEFT(Nhaplieu!$N233,3)='Chi phí sxkd S03'!$R$2),Nhaplieu!F233,IF(OR(Nhaplieu!$M233='Chi phí sxkd S03'!$R$2,Nhaplieu!$N233='Chi phí sxkd S03'!$R$2),Nhaplieu!F233,""))</f>
        <v/>
      </c>
      <c r="B228" s="77" t="str">
        <f>IF(OR(LEFT(Nhaplieu!$M233,3)='Chi phí sxkd S03'!$R$2,LEFT(Nhaplieu!$N233,3)='Chi phí sxkd S03'!$R$2),Nhaplieu!E233,IF(OR(Nhaplieu!$M233='Chi phí sxkd S03'!$R$2,Nhaplieu!$N233='Chi phí sxkd S03'!$R$2),Nhaplieu!E233,""))</f>
        <v/>
      </c>
      <c r="C228" s="571" t="str">
        <f>IF(OR(LEFT(Nhaplieu!$M233,3)='Chi phí sxkd S03'!$R$2,LEFT(Nhaplieu!$N233,3)='Chi phí sxkd S03'!$R$2),Nhaplieu!L233,IF(OR(Nhaplieu!$M233='Chi phí sxkd S03'!$R$2,Nhaplieu!$N233='Chi phí sxkd S03'!$R$2),Nhaplieu!L233,""))</f>
        <v/>
      </c>
      <c r="D228" s="78" t="str">
        <f>IF(LEFT(Nhaplieu!$M233,3)='Chi phí sxkd S03'!$R$2,Nhaplieu!M233,IF(Nhaplieu!$M233='Chi phí sxkd S03'!$R$2,Nhaplieu!N233,IF(Nhaplieu!$N233='Chi phí sxkd S03'!$R$2,Nhaplieu!M233,"")))</f>
        <v/>
      </c>
      <c r="E228" s="78" t="str">
        <f>IF(LEFT(Nhaplieu!$M233,3)='Chi phí sxkd S03'!$R$2,Nhaplieu!N233,IF(Nhaplieu!$M233='Chi phí sxkd S03'!$R$2,Nhaplieu!O233,IF(Nhaplieu!$N233='Chi phí sxkd S03'!$R$2,Nhaplieu!N233,"")))</f>
        <v/>
      </c>
      <c r="F228" s="77" t="str">
        <f>IF(LEFT(Nhaplieu!M233,3)='Chi phí sxkd S03'!$R$2,Nhaplieu!$O233,IF(Nhaplieu!M233='Chi phí sxkd S03'!$R$2,Nhaplieu!$O233,""))</f>
        <v/>
      </c>
      <c r="G228" s="77">
        <f t="shared" si="9"/>
        <v>0</v>
      </c>
      <c r="H228" s="77">
        <f t="shared" si="9"/>
        <v>0</v>
      </c>
      <c r="I228" s="77">
        <f t="shared" si="9"/>
        <v>0</v>
      </c>
      <c r="J228" s="77">
        <f t="shared" si="9"/>
        <v>0</v>
      </c>
      <c r="K228" s="77">
        <f t="shared" si="9"/>
        <v>0</v>
      </c>
      <c r="L228" s="77">
        <f t="shared" si="9"/>
        <v>0</v>
      </c>
      <c r="M228" s="77">
        <f t="shared" si="9"/>
        <v>0</v>
      </c>
      <c r="N228" s="77">
        <f t="shared" si="8"/>
        <v>0</v>
      </c>
      <c r="O228" s="462"/>
    </row>
    <row r="229" spans="1:15" s="10" customFormat="1" ht="16.8">
      <c r="A229" s="76" t="str">
        <f>IF(OR(LEFT(Nhaplieu!$M234,3)='Chi phí sxkd S03'!$R$2,LEFT(Nhaplieu!$N234,3)='Chi phí sxkd S03'!$R$2),Nhaplieu!F234,IF(OR(Nhaplieu!$M234='Chi phí sxkd S03'!$R$2,Nhaplieu!$N234='Chi phí sxkd S03'!$R$2),Nhaplieu!F234,""))</f>
        <v/>
      </c>
      <c r="B229" s="77" t="str">
        <f>IF(OR(LEFT(Nhaplieu!$M234,3)='Chi phí sxkd S03'!$R$2,LEFT(Nhaplieu!$N234,3)='Chi phí sxkd S03'!$R$2),Nhaplieu!E234,IF(OR(Nhaplieu!$M234='Chi phí sxkd S03'!$R$2,Nhaplieu!$N234='Chi phí sxkd S03'!$R$2),Nhaplieu!E234,""))</f>
        <v/>
      </c>
      <c r="C229" s="571" t="str">
        <f>IF(OR(LEFT(Nhaplieu!$M234,3)='Chi phí sxkd S03'!$R$2,LEFT(Nhaplieu!$N234,3)='Chi phí sxkd S03'!$R$2),Nhaplieu!L234,IF(OR(Nhaplieu!$M234='Chi phí sxkd S03'!$R$2,Nhaplieu!$N234='Chi phí sxkd S03'!$R$2),Nhaplieu!L234,""))</f>
        <v/>
      </c>
      <c r="D229" s="78" t="str">
        <f>IF(LEFT(Nhaplieu!$M234,3)='Chi phí sxkd S03'!$R$2,Nhaplieu!M234,IF(Nhaplieu!$M234='Chi phí sxkd S03'!$R$2,Nhaplieu!N234,IF(Nhaplieu!$N234='Chi phí sxkd S03'!$R$2,Nhaplieu!M234,"")))</f>
        <v/>
      </c>
      <c r="E229" s="78" t="str">
        <f>IF(LEFT(Nhaplieu!$M234,3)='Chi phí sxkd S03'!$R$2,Nhaplieu!N234,IF(Nhaplieu!$M234='Chi phí sxkd S03'!$R$2,Nhaplieu!O234,IF(Nhaplieu!$N234='Chi phí sxkd S03'!$R$2,Nhaplieu!N234,"")))</f>
        <v/>
      </c>
      <c r="F229" s="77" t="str">
        <f>IF(LEFT(Nhaplieu!M234,3)='Chi phí sxkd S03'!$R$2,Nhaplieu!$O234,IF(Nhaplieu!M234='Chi phí sxkd S03'!$R$2,Nhaplieu!$O234,""))</f>
        <v/>
      </c>
      <c r="G229" s="77">
        <f t="shared" si="9"/>
        <v>0</v>
      </c>
      <c r="H229" s="77">
        <f t="shared" si="9"/>
        <v>0</v>
      </c>
      <c r="I229" s="77">
        <f t="shared" si="9"/>
        <v>0</v>
      </c>
      <c r="J229" s="77">
        <f t="shared" si="9"/>
        <v>0</v>
      </c>
      <c r="K229" s="77">
        <f t="shared" si="9"/>
        <v>0</v>
      </c>
      <c r="L229" s="77">
        <f t="shared" si="9"/>
        <v>0</v>
      </c>
      <c r="M229" s="77">
        <f t="shared" si="9"/>
        <v>0</v>
      </c>
      <c r="N229" s="77">
        <f t="shared" si="8"/>
        <v>0</v>
      </c>
      <c r="O229" s="462"/>
    </row>
    <row r="230" spans="1:15" s="10" customFormat="1" ht="16.8">
      <c r="A230" s="76" t="str">
        <f>IF(OR(LEFT(Nhaplieu!$M235,3)='Chi phí sxkd S03'!$R$2,LEFT(Nhaplieu!$N235,3)='Chi phí sxkd S03'!$R$2),Nhaplieu!F235,IF(OR(Nhaplieu!$M235='Chi phí sxkd S03'!$R$2,Nhaplieu!$N235='Chi phí sxkd S03'!$R$2),Nhaplieu!F235,""))</f>
        <v/>
      </c>
      <c r="B230" s="77" t="str">
        <f>IF(OR(LEFT(Nhaplieu!$M235,3)='Chi phí sxkd S03'!$R$2,LEFT(Nhaplieu!$N235,3)='Chi phí sxkd S03'!$R$2),Nhaplieu!E235,IF(OR(Nhaplieu!$M235='Chi phí sxkd S03'!$R$2,Nhaplieu!$N235='Chi phí sxkd S03'!$R$2),Nhaplieu!E235,""))</f>
        <v/>
      </c>
      <c r="C230" s="571" t="str">
        <f>IF(OR(LEFT(Nhaplieu!$M235,3)='Chi phí sxkd S03'!$R$2,LEFT(Nhaplieu!$N235,3)='Chi phí sxkd S03'!$R$2),Nhaplieu!L235,IF(OR(Nhaplieu!$M235='Chi phí sxkd S03'!$R$2,Nhaplieu!$N235='Chi phí sxkd S03'!$R$2),Nhaplieu!L235,""))</f>
        <v/>
      </c>
      <c r="D230" s="78" t="str">
        <f>IF(LEFT(Nhaplieu!$M235,3)='Chi phí sxkd S03'!$R$2,Nhaplieu!M235,IF(Nhaplieu!$M235='Chi phí sxkd S03'!$R$2,Nhaplieu!N235,IF(Nhaplieu!$N235='Chi phí sxkd S03'!$R$2,Nhaplieu!M235,"")))</f>
        <v/>
      </c>
      <c r="E230" s="78" t="str">
        <f>IF(LEFT(Nhaplieu!$M235,3)='Chi phí sxkd S03'!$R$2,Nhaplieu!N235,IF(Nhaplieu!$M235='Chi phí sxkd S03'!$R$2,Nhaplieu!O235,IF(Nhaplieu!$N235='Chi phí sxkd S03'!$R$2,Nhaplieu!N235,"")))</f>
        <v/>
      </c>
      <c r="F230" s="77" t="str">
        <f>IF(LEFT(Nhaplieu!M235,3)='Chi phí sxkd S03'!$R$2,Nhaplieu!$O235,IF(Nhaplieu!M235='Chi phí sxkd S03'!$R$2,Nhaplieu!$O235,""))</f>
        <v/>
      </c>
      <c r="G230" s="77">
        <f t="shared" si="9"/>
        <v>0</v>
      </c>
      <c r="H230" s="77">
        <f t="shared" si="9"/>
        <v>0</v>
      </c>
      <c r="I230" s="77">
        <f t="shared" si="9"/>
        <v>0</v>
      </c>
      <c r="J230" s="77">
        <f t="shared" si="9"/>
        <v>0</v>
      </c>
      <c r="K230" s="77">
        <f t="shared" si="9"/>
        <v>0</v>
      </c>
      <c r="L230" s="77">
        <f t="shared" si="9"/>
        <v>0</v>
      </c>
      <c r="M230" s="77">
        <f t="shared" si="9"/>
        <v>0</v>
      </c>
      <c r="N230" s="77">
        <f t="shared" si="8"/>
        <v>0</v>
      </c>
      <c r="O230" s="462"/>
    </row>
    <row r="231" spans="1:15" s="10" customFormat="1" ht="16.8">
      <c r="A231" s="76" t="str">
        <f>IF(OR(LEFT(Nhaplieu!$M236,3)='Chi phí sxkd S03'!$R$2,LEFT(Nhaplieu!$N236,3)='Chi phí sxkd S03'!$R$2),Nhaplieu!F236,IF(OR(Nhaplieu!$M236='Chi phí sxkd S03'!$R$2,Nhaplieu!$N236='Chi phí sxkd S03'!$R$2),Nhaplieu!F236,""))</f>
        <v/>
      </c>
      <c r="B231" s="77" t="str">
        <f>IF(OR(LEFT(Nhaplieu!$M236,3)='Chi phí sxkd S03'!$R$2,LEFT(Nhaplieu!$N236,3)='Chi phí sxkd S03'!$R$2),Nhaplieu!E236,IF(OR(Nhaplieu!$M236='Chi phí sxkd S03'!$R$2,Nhaplieu!$N236='Chi phí sxkd S03'!$R$2),Nhaplieu!E236,""))</f>
        <v/>
      </c>
      <c r="C231" s="571" t="str">
        <f>IF(OR(LEFT(Nhaplieu!$M236,3)='Chi phí sxkd S03'!$R$2,LEFT(Nhaplieu!$N236,3)='Chi phí sxkd S03'!$R$2),Nhaplieu!L236,IF(OR(Nhaplieu!$M236='Chi phí sxkd S03'!$R$2,Nhaplieu!$N236='Chi phí sxkd S03'!$R$2),Nhaplieu!L236,""))</f>
        <v/>
      </c>
      <c r="D231" s="78" t="str">
        <f>IF(LEFT(Nhaplieu!$M236,3)='Chi phí sxkd S03'!$R$2,Nhaplieu!M236,IF(Nhaplieu!$M236='Chi phí sxkd S03'!$R$2,Nhaplieu!N236,IF(Nhaplieu!$N236='Chi phí sxkd S03'!$R$2,Nhaplieu!M236,"")))</f>
        <v/>
      </c>
      <c r="E231" s="78" t="str">
        <f>IF(LEFT(Nhaplieu!$M236,3)='Chi phí sxkd S03'!$R$2,Nhaplieu!N236,IF(Nhaplieu!$M236='Chi phí sxkd S03'!$R$2,Nhaplieu!O236,IF(Nhaplieu!$N236='Chi phí sxkd S03'!$R$2,Nhaplieu!N236,"")))</f>
        <v/>
      </c>
      <c r="F231" s="77" t="str">
        <f>IF(LEFT(Nhaplieu!M236,3)='Chi phí sxkd S03'!$R$2,Nhaplieu!$O236,IF(Nhaplieu!M236='Chi phí sxkd S03'!$R$2,Nhaplieu!$O236,""))</f>
        <v/>
      </c>
      <c r="G231" s="77">
        <f t="shared" si="9"/>
        <v>0</v>
      </c>
      <c r="H231" s="77">
        <f t="shared" si="9"/>
        <v>0</v>
      </c>
      <c r="I231" s="77">
        <f t="shared" si="9"/>
        <v>0</v>
      </c>
      <c r="J231" s="77">
        <f t="shared" si="9"/>
        <v>0</v>
      </c>
      <c r="K231" s="77">
        <f t="shared" si="9"/>
        <v>0</v>
      </c>
      <c r="L231" s="77">
        <f t="shared" si="9"/>
        <v>0</v>
      </c>
      <c r="M231" s="77">
        <f t="shared" si="9"/>
        <v>0</v>
      </c>
      <c r="N231" s="77">
        <f t="shared" si="8"/>
        <v>0</v>
      </c>
      <c r="O231" s="462"/>
    </row>
    <row r="232" spans="1:15" s="10" customFormat="1" ht="16.8">
      <c r="A232" s="76" t="str">
        <f>IF(OR(LEFT(Nhaplieu!$M237,3)='Chi phí sxkd S03'!$R$2,LEFT(Nhaplieu!$N237,3)='Chi phí sxkd S03'!$R$2),Nhaplieu!F237,IF(OR(Nhaplieu!$M237='Chi phí sxkd S03'!$R$2,Nhaplieu!$N237='Chi phí sxkd S03'!$R$2),Nhaplieu!F237,""))</f>
        <v/>
      </c>
      <c r="B232" s="77" t="str">
        <f>IF(OR(LEFT(Nhaplieu!$M237,3)='Chi phí sxkd S03'!$R$2,LEFT(Nhaplieu!$N237,3)='Chi phí sxkd S03'!$R$2),Nhaplieu!E237,IF(OR(Nhaplieu!$M237='Chi phí sxkd S03'!$R$2,Nhaplieu!$N237='Chi phí sxkd S03'!$R$2),Nhaplieu!E237,""))</f>
        <v/>
      </c>
      <c r="C232" s="571" t="str">
        <f>IF(OR(LEFT(Nhaplieu!$M237,3)='Chi phí sxkd S03'!$R$2,LEFT(Nhaplieu!$N237,3)='Chi phí sxkd S03'!$R$2),Nhaplieu!L237,IF(OR(Nhaplieu!$M237='Chi phí sxkd S03'!$R$2,Nhaplieu!$N237='Chi phí sxkd S03'!$R$2),Nhaplieu!L237,""))</f>
        <v/>
      </c>
      <c r="D232" s="78" t="str">
        <f>IF(LEFT(Nhaplieu!$M237,3)='Chi phí sxkd S03'!$R$2,Nhaplieu!M237,IF(Nhaplieu!$M237='Chi phí sxkd S03'!$R$2,Nhaplieu!N237,IF(Nhaplieu!$N237='Chi phí sxkd S03'!$R$2,Nhaplieu!M237,"")))</f>
        <v/>
      </c>
      <c r="E232" s="78" t="str">
        <f>IF(LEFT(Nhaplieu!$M237,3)='Chi phí sxkd S03'!$R$2,Nhaplieu!N237,IF(Nhaplieu!$M237='Chi phí sxkd S03'!$R$2,Nhaplieu!O237,IF(Nhaplieu!$N237='Chi phí sxkd S03'!$R$2,Nhaplieu!N237,"")))</f>
        <v/>
      </c>
      <c r="F232" s="77" t="str">
        <f>IF(LEFT(Nhaplieu!M237,3)='Chi phí sxkd S03'!$R$2,Nhaplieu!$O237,IF(Nhaplieu!M237='Chi phí sxkd S03'!$R$2,Nhaplieu!$O237,""))</f>
        <v/>
      </c>
      <c r="G232" s="77">
        <f t="shared" si="9"/>
        <v>0</v>
      </c>
      <c r="H232" s="77">
        <f t="shared" si="9"/>
        <v>0</v>
      </c>
      <c r="I232" s="77">
        <f t="shared" si="9"/>
        <v>0</v>
      </c>
      <c r="J232" s="77">
        <f t="shared" si="9"/>
        <v>0</v>
      </c>
      <c r="K232" s="77">
        <f t="shared" si="9"/>
        <v>0</v>
      </c>
      <c r="L232" s="77">
        <f t="shared" si="9"/>
        <v>0</v>
      </c>
      <c r="M232" s="77">
        <f t="shared" si="9"/>
        <v>0</v>
      </c>
      <c r="N232" s="77">
        <f t="shared" si="8"/>
        <v>0</v>
      </c>
      <c r="O232" s="462"/>
    </row>
    <row r="233" spans="1:15" s="10" customFormat="1" ht="16.8">
      <c r="A233" s="76" t="str">
        <f>IF(OR(LEFT(Nhaplieu!$M238,3)='Chi phí sxkd S03'!$R$2,LEFT(Nhaplieu!$N238,3)='Chi phí sxkd S03'!$R$2),Nhaplieu!F238,IF(OR(Nhaplieu!$M238='Chi phí sxkd S03'!$R$2,Nhaplieu!$N238='Chi phí sxkd S03'!$R$2),Nhaplieu!F238,""))</f>
        <v/>
      </c>
      <c r="B233" s="77" t="str">
        <f>IF(OR(LEFT(Nhaplieu!$M238,3)='Chi phí sxkd S03'!$R$2,LEFT(Nhaplieu!$N238,3)='Chi phí sxkd S03'!$R$2),Nhaplieu!E238,IF(OR(Nhaplieu!$M238='Chi phí sxkd S03'!$R$2,Nhaplieu!$N238='Chi phí sxkd S03'!$R$2),Nhaplieu!E238,""))</f>
        <v/>
      </c>
      <c r="C233" s="571" t="str">
        <f>IF(OR(LEFT(Nhaplieu!$M238,3)='Chi phí sxkd S03'!$R$2,LEFT(Nhaplieu!$N238,3)='Chi phí sxkd S03'!$R$2),Nhaplieu!L238,IF(OR(Nhaplieu!$M238='Chi phí sxkd S03'!$R$2,Nhaplieu!$N238='Chi phí sxkd S03'!$R$2),Nhaplieu!L238,""))</f>
        <v/>
      </c>
      <c r="D233" s="78" t="str">
        <f>IF(LEFT(Nhaplieu!$M238,3)='Chi phí sxkd S03'!$R$2,Nhaplieu!M238,IF(Nhaplieu!$M238='Chi phí sxkd S03'!$R$2,Nhaplieu!N238,IF(Nhaplieu!$N238='Chi phí sxkd S03'!$R$2,Nhaplieu!M238,"")))</f>
        <v/>
      </c>
      <c r="E233" s="78" t="str">
        <f>IF(LEFT(Nhaplieu!$M238,3)='Chi phí sxkd S03'!$R$2,Nhaplieu!N238,IF(Nhaplieu!$M238='Chi phí sxkd S03'!$R$2,Nhaplieu!O238,IF(Nhaplieu!$N238='Chi phí sxkd S03'!$R$2,Nhaplieu!N238,"")))</f>
        <v/>
      </c>
      <c r="F233" s="77" t="str">
        <f>IF(LEFT(Nhaplieu!M238,3)='Chi phí sxkd S03'!$R$2,Nhaplieu!$O238,IF(Nhaplieu!M238='Chi phí sxkd S03'!$R$2,Nhaplieu!$O238,""))</f>
        <v/>
      </c>
      <c r="G233" s="77">
        <f t="shared" si="9"/>
        <v>0</v>
      </c>
      <c r="H233" s="77">
        <f t="shared" si="9"/>
        <v>0</v>
      </c>
      <c r="I233" s="77">
        <f t="shared" si="9"/>
        <v>0</v>
      </c>
      <c r="J233" s="77">
        <f t="shared" si="9"/>
        <v>0</v>
      </c>
      <c r="K233" s="77">
        <f t="shared" si="9"/>
        <v>0</v>
      </c>
      <c r="L233" s="77">
        <f t="shared" si="9"/>
        <v>0</v>
      </c>
      <c r="M233" s="77">
        <f t="shared" si="9"/>
        <v>0</v>
      </c>
      <c r="N233" s="77">
        <f t="shared" si="8"/>
        <v>0</v>
      </c>
      <c r="O233" s="462"/>
    </row>
    <row r="234" spans="1:15" s="10" customFormat="1" ht="16.8">
      <c r="A234" s="76" t="str">
        <f>IF(OR(LEFT(Nhaplieu!$M239,3)='Chi phí sxkd S03'!$R$2,LEFT(Nhaplieu!$N239,3)='Chi phí sxkd S03'!$R$2),Nhaplieu!F239,IF(OR(Nhaplieu!$M239='Chi phí sxkd S03'!$R$2,Nhaplieu!$N239='Chi phí sxkd S03'!$R$2),Nhaplieu!F239,""))</f>
        <v/>
      </c>
      <c r="B234" s="77" t="str">
        <f>IF(OR(LEFT(Nhaplieu!$M239,3)='Chi phí sxkd S03'!$R$2,LEFT(Nhaplieu!$N239,3)='Chi phí sxkd S03'!$R$2),Nhaplieu!E239,IF(OR(Nhaplieu!$M239='Chi phí sxkd S03'!$R$2,Nhaplieu!$N239='Chi phí sxkd S03'!$R$2),Nhaplieu!E239,""))</f>
        <v/>
      </c>
      <c r="C234" s="571" t="str">
        <f>IF(OR(LEFT(Nhaplieu!$M239,3)='Chi phí sxkd S03'!$R$2,LEFT(Nhaplieu!$N239,3)='Chi phí sxkd S03'!$R$2),Nhaplieu!L239,IF(OR(Nhaplieu!$M239='Chi phí sxkd S03'!$R$2,Nhaplieu!$N239='Chi phí sxkd S03'!$R$2),Nhaplieu!L239,""))</f>
        <v/>
      </c>
      <c r="D234" s="78" t="str">
        <f>IF(LEFT(Nhaplieu!$M239,3)='Chi phí sxkd S03'!$R$2,Nhaplieu!M239,IF(Nhaplieu!$M239='Chi phí sxkd S03'!$R$2,Nhaplieu!N239,IF(Nhaplieu!$N239='Chi phí sxkd S03'!$R$2,Nhaplieu!M239,"")))</f>
        <v/>
      </c>
      <c r="E234" s="78" t="str">
        <f>IF(LEFT(Nhaplieu!$M239,3)='Chi phí sxkd S03'!$R$2,Nhaplieu!N239,IF(Nhaplieu!$M239='Chi phí sxkd S03'!$R$2,Nhaplieu!O239,IF(Nhaplieu!$N239='Chi phí sxkd S03'!$R$2,Nhaplieu!N239,"")))</f>
        <v/>
      </c>
      <c r="F234" s="77" t="str">
        <f>IF(LEFT(Nhaplieu!M239,3)='Chi phí sxkd S03'!$R$2,Nhaplieu!$O239,IF(Nhaplieu!M239='Chi phí sxkd S03'!$R$2,Nhaplieu!$O239,""))</f>
        <v/>
      </c>
      <c r="G234" s="77">
        <f t="shared" si="9"/>
        <v>0</v>
      </c>
      <c r="H234" s="77">
        <f t="shared" si="9"/>
        <v>0</v>
      </c>
      <c r="I234" s="77">
        <f t="shared" si="9"/>
        <v>0</v>
      </c>
      <c r="J234" s="77">
        <f t="shared" si="9"/>
        <v>0</v>
      </c>
      <c r="K234" s="77">
        <f t="shared" si="9"/>
        <v>0</v>
      </c>
      <c r="L234" s="77">
        <f t="shared" si="9"/>
        <v>0</v>
      </c>
      <c r="M234" s="77">
        <f t="shared" si="9"/>
        <v>0</v>
      </c>
      <c r="N234" s="77">
        <f t="shared" si="8"/>
        <v>0</v>
      </c>
      <c r="O234" s="462"/>
    </row>
    <row r="235" spans="1:15" s="10" customFormat="1" ht="16.8">
      <c r="A235" s="76" t="str">
        <f>IF(OR(LEFT(Nhaplieu!$M240,3)='Chi phí sxkd S03'!$R$2,LEFT(Nhaplieu!$N240,3)='Chi phí sxkd S03'!$R$2),Nhaplieu!F240,IF(OR(Nhaplieu!$M240='Chi phí sxkd S03'!$R$2,Nhaplieu!$N240='Chi phí sxkd S03'!$R$2),Nhaplieu!F240,""))</f>
        <v/>
      </c>
      <c r="B235" s="77" t="str">
        <f>IF(OR(LEFT(Nhaplieu!$M240,3)='Chi phí sxkd S03'!$R$2,LEFT(Nhaplieu!$N240,3)='Chi phí sxkd S03'!$R$2),Nhaplieu!E240,IF(OR(Nhaplieu!$M240='Chi phí sxkd S03'!$R$2,Nhaplieu!$N240='Chi phí sxkd S03'!$R$2),Nhaplieu!E240,""))</f>
        <v/>
      </c>
      <c r="C235" s="571" t="str">
        <f>IF(OR(LEFT(Nhaplieu!$M240,3)='Chi phí sxkd S03'!$R$2,LEFT(Nhaplieu!$N240,3)='Chi phí sxkd S03'!$R$2),Nhaplieu!L240,IF(OR(Nhaplieu!$M240='Chi phí sxkd S03'!$R$2,Nhaplieu!$N240='Chi phí sxkd S03'!$R$2),Nhaplieu!L240,""))</f>
        <v/>
      </c>
      <c r="D235" s="78" t="str">
        <f>IF(LEFT(Nhaplieu!$M240,3)='Chi phí sxkd S03'!$R$2,Nhaplieu!M240,IF(Nhaplieu!$M240='Chi phí sxkd S03'!$R$2,Nhaplieu!N240,IF(Nhaplieu!$N240='Chi phí sxkd S03'!$R$2,Nhaplieu!M240,"")))</f>
        <v/>
      </c>
      <c r="E235" s="78" t="str">
        <f>IF(LEFT(Nhaplieu!$M240,3)='Chi phí sxkd S03'!$R$2,Nhaplieu!N240,IF(Nhaplieu!$M240='Chi phí sxkd S03'!$R$2,Nhaplieu!O240,IF(Nhaplieu!$N240='Chi phí sxkd S03'!$R$2,Nhaplieu!N240,"")))</f>
        <v/>
      </c>
      <c r="F235" s="77" t="str">
        <f>IF(LEFT(Nhaplieu!M240,3)='Chi phí sxkd S03'!$R$2,Nhaplieu!$O240,IF(Nhaplieu!M240='Chi phí sxkd S03'!$R$2,Nhaplieu!$O240,""))</f>
        <v/>
      </c>
      <c r="G235" s="77">
        <f t="shared" si="9"/>
        <v>0</v>
      </c>
      <c r="H235" s="77">
        <f t="shared" si="9"/>
        <v>0</v>
      </c>
      <c r="I235" s="77">
        <f t="shared" si="9"/>
        <v>0</v>
      </c>
      <c r="J235" s="77">
        <f t="shared" si="9"/>
        <v>0</v>
      </c>
      <c r="K235" s="77">
        <f t="shared" si="9"/>
        <v>0</v>
      </c>
      <c r="L235" s="77">
        <f t="shared" si="9"/>
        <v>0</v>
      </c>
      <c r="M235" s="77">
        <f t="shared" si="9"/>
        <v>0</v>
      </c>
      <c r="N235" s="77">
        <f t="shared" si="8"/>
        <v>0</v>
      </c>
      <c r="O235" s="462"/>
    </row>
    <row r="236" spans="1:15" s="10" customFormat="1" ht="16.8">
      <c r="A236" s="76" t="str">
        <f>IF(OR(LEFT(Nhaplieu!$M241,3)='Chi phí sxkd S03'!$R$2,LEFT(Nhaplieu!$N241,3)='Chi phí sxkd S03'!$R$2),Nhaplieu!F241,IF(OR(Nhaplieu!$M241='Chi phí sxkd S03'!$R$2,Nhaplieu!$N241='Chi phí sxkd S03'!$R$2),Nhaplieu!F241,""))</f>
        <v/>
      </c>
      <c r="B236" s="77" t="str">
        <f>IF(OR(LEFT(Nhaplieu!$M241,3)='Chi phí sxkd S03'!$R$2,LEFT(Nhaplieu!$N241,3)='Chi phí sxkd S03'!$R$2),Nhaplieu!E241,IF(OR(Nhaplieu!$M241='Chi phí sxkd S03'!$R$2,Nhaplieu!$N241='Chi phí sxkd S03'!$R$2),Nhaplieu!E241,""))</f>
        <v/>
      </c>
      <c r="C236" s="571" t="str">
        <f>IF(OR(LEFT(Nhaplieu!$M241,3)='Chi phí sxkd S03'!$R$2,LEFT(Nhaplieu!$N241,3)='Chi phí sxkd S03'!$R$2),Nhaplieu!L241,IF(OR(Nhaplieu!$M241='Chi phí sxkd S03'!$R$2,Nhaplieu!$N241='Chi phí sxkd S03'!$R$2),Nhaplieu!L241,""))</f>
        <v/>
      </c>
      <c r="D236" s="78" t="str">
        <f>IF(LEFT(Nhaplieu!$M241,3)='Chi phí sxkd S03'!$R$2,Nhaplieu!M241,IF(Nhaplieu!$M241='Chi phí sxkd S03'!$R$2,Nhaplieu!N241,IF(Nhaplieu!$N241='Chi phí sxkd S03'!$R$2,Nhaplieu!M241,"")))</f>
        <v/>
      </c>
      <c r="E236" s="78" t="str">
        <f>IF(LEFT(Nhaplieu!$M241,3)='Chi phí sxkd S03'!$R$2,Nhaplieu!N241,IF(Nhaplieu!$M241='Chi phí sxkd S03'!$R$2,Nhaplieu!O241,IF(Nhaplieu!$N241='Chi phí sxkd S03'!$R$2,Nhaplieu!N241,"")))</f>
        <v/>
      </c>
      <c r="F236" s="77" t="str">
        <f>IF(LEFT(Nhaplieu!M241,3)='Chi phí sxkd S03'!$R$2,Nhaplieu!$O241,IF(Nhaplieu!M241='Chi phí sxkd S03'!$R$2,Nhaplieu!$O241,""))</f>
        <v/>
      </c>
      <c r="G236" s="77">
        <f t="shared" ref="G236:N267" si="10">IF($D236=G$10,$F236,0)</f>
        <v>0</v>
      </c>
      <c r="H236" s="77">
        <f t="shared" si="10"/>
        <v>0</v>
      </c>
      <c r="I236" s="77">
        <f t="shared" si="10"/>
        <v>0</v>
      </c>
      <c r="J236" s="77">
        <f t="shared" si="10"/>
        <v>0</v>
      </c>
      <c r="K236" s="77">
        <f t="shared" si="10"/>
        <v>0</v>
      </c>
      <c r="L236" s="77">
        <f t="shared" si="10"/>
        <v>0</v>
      </c>
      <c r="M236" s="77">
        <f t="shared" si="10"/>
        <v>0</v>
      </c>
      <c r="N236" s="77">
        <f t="shared" si="8"/>
        <v>0</v>
      </c>
      <c r="O236" s="462"/>
    </row>
    <row r="237" spans="1:15" s="10" customFormat="1" ht="16.8">
      <c r="A237" s="76" t="str">
        <f>IF(OR(LEFT(Nhaplieu!$M242,3)='Chi phí sxkd S03'!$R$2,LEFT(Nhaplieu!$N242,3)='Chi phí sxkd S03'!$R$2),Nhaplieu!F242,IF(OR(Nhaplieu!$M242='Chi phí sxkd S03'!$R$2,Nhaplieu!$N242='Chi phí sxkd S03'!$R$2),Nhaplieu!F242,""))</f>
        <v/>
      </c>
      <c r="B237" s="77" t="str">
        <f>IF(OR(LEFT(Nhaplieu!$M242,3)='Chi phí sxkd S03'!$R$2,LEFT(Nhaplieu!$N242,3)='Chi phí sxkd S03'!$R$2),Nhaplieu!E242,IF(OR(Nhaplieu!$M242='Chi phí sxkd S03'!$R$2,Nhaplieu!$N242='Chi phí sxkd S03'!$R$2),Nhaplieu!E242,""))</f>
        <v/>
      </c>
      <c r="C237" s="571" t="str">
        <f>IF(OR(LEFT(Nhaplieu!$M242,3)='Chi phí sxkd S03'!$R$2,LEFT(Nhaplieu!$N242,3)='Chi phí sxkd S03'!$R$2),Nhaplieu!L242,IF(OR(Nhaplieu!$M242='Chi phí sxkd S03'!$R$2,Nhaplieu!$N242='Chi phí sxkd S03'!$R$2),Nhaplieu!L242,""))</f>
        <v/>
      </c>
      <c r="D237" s="78" t="str">
        <f>IF(LEFT(Nhaplieu!$M242,3)='Chi phí sxkd S03'!$R$2,Nhaplieu!M242,IF(Nhaplieu!$M242='Chi phí sxkd S03'!$R$2,Nhaplieu!N242,IF(Nhaplieu!$N242='Chi phí sxkd S03'!$R$2,Nhaplieu!M242,"")))</f>
        <v/>
      </c>
      <c r="E237" s="78" t="str">
        <f>IF(LEFT(Nhaplieu!$M242,3)='Chi phí sxkd S03'!$R$2,Nhaplieu!N242,IF(Nhaplieu!$M242='Chi phí sxkd S03'!$R$2,Nhaplieu!O242,IF(Nhaplieu!$N242='Chi phí sxkd S03'!$R$2,Nhaplieu!N242,"")))</f>
        <v/>
      </c>
      <c r="F237" s="77" t="str">
        <f>IF(LEFT(Nhaplieu!M242,3)='Chi phí sxkd S03'!$R$2,Nhaplieu!$O242,IF(Nhaplieu!M242='Chi phí sxkd S03'!$R$2,Nhaplieu!$O242,""))</f>
        <v/>
      </c>
      <c r="G237" s="77">
        <f t="shared" si="10"/>
        <v>0</v>
      </c>
      <c r="H237" s="77">
        <f t="shared" si="10"/>
        <v>0</v>
      </c>
      <c r="I237" s="77">
        <f t="shared" si="10"/>
        <v>0</v>
      </c>
      <c r="J237" s="77">
        <f t="shared" si="10"/>
        <v>0</v>
      </c>
      <c r="K237" s="77">
        <f t="shared" si="10"/>
        <v>0</v>
      </c>
      <c r="L237" s="77">
        <f t="shared" si="10"/>
        <v>0</v>
      </c>
      <c r="M237" s="77">
        <f t="shared" si="10"/>
        <v>0</v>
      </c>
      <c r="N237" s="77">
        <f t="shared" si="8"/>
        <v>0</v>
      </c>
      <c r="O237" s="462"/>
    </row>
    <row r="238" spans="1:15" s="10" customFormat="1" ht="16.8">
      <c r="A238" s="76" t="str">
        <f>IF(OR(LEFT(Nhaplieu!$M243,3)='Chi phí sxkd S03'!$R$2,LEFT(Nhaplieu!$N243,3)='Chi phí sxkd S03'!$R$2),Nhaplieu!F243,IF(OR(Nhaplieu!$M243='Chi phí sxkd S03'!$R$2,Nhaplieu!$N243='Chi phí sxkd S03'!$R$2),Nhaplieu!F243,""))</f>
        <v/>
      </c>
      <c r="B238" s="77" t="str">
        <f>IF(OR(LEFT(Nhaplieu!$M243,3)='Chi phí sxkd S03'!$R$2,LEFT(Nhaplieu!$N243,3)='Chi phí sxkd S03'!$R$2),Nhaplieu!E243,IF(OR(Nhaplieu!$M243='Chi phí sxkd S03'!$R$2,Nhaplieu!$N243='Chi phí sxkd S03'!$R$2),Nhaplieu!E243,""))</f>
        <v/>
      </c>
      <c r="C238" s="571" t="str">
        <f>IF(OR(LEFT(Nhaplieu!$M243,3)='Chi phí sxkd S03'!$R$2,LEFT(Nhaplieu!$N243,3)='Chi phí sxkd S03'!$R$2),Nhaplieu!L243,IF(OR(Nhaplieu!$M243='Chi phí sxkd S03'!$R$2,Nhaplieu!$N243='Chi phí sxkd S03'!$R$2),Nhaplieu!L243,""))</f>
        <v/>
      </c>
      <c r="D238" s="78" t="str">
        <f>IF(LEFT(Nhaplieu!$M243,3)='Chi phí sxkd S03'!$R$2,Nhaplieu!M243,IF(Nhaplieu!$M243='Chi phí sxkd S03'!$R$2,Nhaplieu!N243,IF(Nhaplieu!$N243='Chi phí sxkd S03'!$R$2,Nhaplieu!M243,"")))</f>
        <v/>
      </c>
      <c r="E238" s="78" t="str">
        <f>IF(LEFT(Nhaplieu!$M243,3)='Chi phí sxkd S03'!$R$2,Nhaplieu!N243,IF(Nhaplieu!$M243='Chi phí sxkd S03'!$R$2,Nhaplieu!O243,IF(Nhaplieu!$N243='Chi phí sxkd S03'!$R$2,Nhaplieu!N243,"")))</f>
        <v/>
      </c>
      <c r="F238" s="77" t="str">
        <f>IF(LEFT(Nhaplieu!M243,3)='Chi phí sxkd S03'!$R$2,Nhaplieu!$O243,IF(Nhaplieu!M243='Chi phí sxkd S03'!$R$2,Nhaplieu!$O243,""))</f>
        <v/>
      </c>
      <c r="G238" s="77">
        <f t="shared" si="10"/>
        <v>0</v>
      </c>
      <c r="H238" s="77">
        <f t="shared" si="10"/>
        <v>0</v>
      </c>
      <c r="I238" s="77">
        <f t="shared" si="10"/>
        <v>0</v>
      </c>
      <c r="J238" s="77">
        <f t="shared" si="10"/>
        <v>0</v>
      </c>
      <c r="K238" s="77">
        <f t="shared" si="10"/>
        <v>0</v>
      </c>
      <c r="L238" s="77">
        <f t="shared" si="10"/>
        <v>0</v>
      </c>
      <c r="M238" s="77">
        <f t="shared" si="10"/>
        <v>0</v>
      </c>
      <c r="N238" s="77">
        <f t="shared" si="8"/>
        <v>0</v>
      </c>
      <c r="O238" s="462"/>
    </row>
    <row r="239" spans="1:15" s="10" customFormat="1" ht="16.8">
      <c r="A239" s="76" t="str">
        <f>IF(OR(LEFT(Nhaplieu!$M244,3)='Chi phí sxkd S03'!$R$2,LEFT(Nhaplieu!$N244,3)='Chi phí sxkd S03'!$R$2),Nhaplieu!F244,IF(OR(Nhaplieu!$M244='Chi phí sxkd S03'!$R$2,Nhaplieu!$N244='Chi phí sxkd S03'!$R$2),Nhaplieu!F244,""))</f>
        <v/>
      </c>
      <c r="B239" s="77" t="str">
        <f>IF(OR(LEFT(Nhaplieu!$M244,3)='Chi phí sxkd S03'!$R$2,LEFT(Nhaplieu!$N244,3)='Chi phí sxkd S03'!$R$2),Nhaplieu!E244,IF(OR(Nhaplieu!$M244='Chi phí sxkd S03'!$R$2,Nhaplieu!$N244='Chi phí sxkd S03'!$R$2),Nhaplieu!E244,""))</f>
        <v/>
      </c>
      <c r="C239" s="571" t="str">
        <f>IF(OR(LEFT(Nhaplieu!$M244,3)='Chi phí sxkd S03'!$R$2,LEFT(Nhaplieu!$N244,3)='Chi phí sxkd S03'!$R$2),Nhaplieu!L244,IF(OR(Nhaplieu!$M244='Chi phí sxkd S03'!$R$2,Nhaplieu!$N244='Chi phí sxkd S03'!$R$2),Nhaplieu!L244,""))</f>
        <v/>
      </c>
      <c r="D239" s="78" t="str">
        <f>IF(LEFT(Nhaplieu!$M244,3)='Chi phí sxkd S03'!$R$2,Nhaplieu!M244,IF(Nhaplieu!$M244='Chi phí sxkd S03'!$R$2,Nhaplieu!N244,IF(Nhaplieu!$N244='Chi phí sxkd S03'!$R$2,Nhaplieu!M244,"")))</f>
        <v/>
      </c>
      <c r="E239" s="78" t="str">
        <f>IF(LEFT(Nhaplieu!$M244,3)='Chi phí sxkd S03'!$R$2,Nhaplieu!N244,IF(Nhaplieu!$M244='Chi phí sxkd S03'!$R$2,Nhaplieu!O244,IF(Nhaplieu!$N244='Chi phí sxkd S03'!$R$2,Nhaplieu!N244,"")))</f>
        <v/>
      </c>
      <c r="F239" s="77" t="str">
        <f>IF(LEFT(Nhaplieu!M244,3)='Chi phí sxkd S03'!$R$2,Nhaplieu!$O244,IF(Nhaplieu!M244='Chi phí sxkd S03'!$R$2,Nhaplieu!$O244,""))</f>
        <v/>
      </c>
      <c r="G239" s="77">
        <f t="shared" si="10"/>
        <v>0</v>
      </c>
      <c r="H239" s="77">
        <f t="shared" si="10"/>
        <v>0</v>
      </c>
      <c r="I239" s="77">
        <f t="shared" si="10"/>
        <v>0</v>
      </c>
      <c r="J239" s="77">
        <f t="shared" si="10"/>
        <v>0</v>
      </c>
      <c r="K239" s="77">
        <f t="shared" si="10"/>
        <v>0</v>
      </c>
      <c r="L239" s="77">
        <f t="shared" si="10"/>
        <v>0</v>
      </c>
      <c r="M239" s="77">
        <f t="shared" si="10"/>
        <v>0</v>
      </c>
      <c r="N239" s="77">
        <f t="shared" si="8"/>
        <v>0</v>
      </c>
      <c r="O239" s="462"/>
    </row>
    <row r="240" spans="1:15" s="10" customFormat="1" ht="16.8">
      <c r="A240" s="76" t="str">
        <f>IF(OR(LEFT(Nhaplieu!$M245,3)='Chi phí sxkd S03'!$R$2,LEFT(Nhaplieu!$N245,3)='Chi phí sxkd S03'!$R$2),Nhaplieu!F245,IF(OR(Nhaplieu!$M245='Chi phí sxkd S03'!$R$2,Nhaplieu!$N245='Chi phí sxkd S03'!$R$2),Nhaplieu!F245,""))</f>
        <v/>
      </c>
      <c r="B240" s="77" t="str">
        <f>IF(OR(LEFT(Nhaplieu!$M245,3)='Chi phí sxkd S03'!$R$2,LEFT(Nhaplieu!$N245,3)='Chi phí sxkd S03'!$R$2),Nhaplieu!E245,IF(OR(Nhaplieu!$M245='Chi phí sxkd S03'!$R$2,Nhaplieu!$N245='Chi phí sxkd S03'!$R$2),Nhaplieu!E245,""))</f>
        <v/>
      </c>
      <c r="C240" s="571" t="str">
        <f>IF(OR(LEFT(Nhaplieu!$M245,3)='Chi phí sxkd S03'!$R$2,LEFT(Nhaplieu!$N245,3)='Chi phí sxkd S03'!$R$2),Nhaplieu!L245,IF(OR(Nhaplieu!$M245='Chi phí sxkd S03'!$R$2,Nhaplieu!$N245='Chi phí sxkd S03'!$R$2),Nhaplieu!L245,""))</f>
        <v/>
      </c>
      <c r="D240" s="78" t="str">
        <f>IF(LEFT(Nhaplieu!$M245,3)='Chi phí sxkd S03'!$R$2,Nhaplieu!M245,IF(Nhaplieu!$M245='Chi phí sxkd S03'!$R$2,Nhaplieu!N245,IF(Nhaplieu!$N245='Chi phí sxkd S03'!$R$2,Nhaplieu!M245,"")))</f>
        <v/>
      </c>
      <c r="E240" s="78" t="str">
        <f>IF(LEFT(Nhaplieu!$M245,3)='Chi phí sxkd S03'!$R$2,Nhaplieu!N245,IF(Nhaplieu!$M245='Chi phí sxkd S03'!$R$2,Nhaplieu!O245,IF(Nhaplieu!$N245='Chi phí sxkd S03'!$R$2,Nhaplieu!N245,"")))</f>
        <v/>
      </c>
      <c r="F240" s="77" t="str">
        <f>IF(LEFT(Nhaplieu!M245,3)='Chi phí sxkd S03'!$R$2,Nhaplieu!$O245,IF(Nhaplieu!M245='Chi phí sxkd S03'!$R$2,Nhaplieu!$O245,""))</f>
        <v/>
      </c>
      <c r="G240" s="77">
        <f t="shared" si="10"/>
        <v>0</v>
      </c>
      <c r="H240" s="77">
        <f t="shared" si="10"/>
        <v>0</v>
      </c>
      <c r="I240" s="77">
        <f t="shared" si="10"/>
        <v>0</v>
      </c>
      <c r="J240" s="77">
        <f t="shared" si="10"/>
        <v>0</v>
      </c>
      <c r="K240" s="77">
        <f t="shared" si="10"/>
        <v>0</v>
      </c>
      <c r="L240" s="77">
        <f t="shared" si="10"/>
        <v>0</v>
      </c>
      <c r="M240" s="77">
        <f t="shared" si="10"/>
        <v>0</v>
      </c>
      <c r="N240" s="77">
        <f t="shared" si="8"/>
        <v>0</v>
      </c>
      <c r="O240" s="462"/>
    </row>
    <row r="241" spans="1:15" s="10" customFormat="1" ht="16.8">
      <c r="A241" s="76" t="str">
        <f>IF(OR(LEFT(Nhaplieu!$M246,3)='Chi phí sxkd S03'!$R$2,LEFT(Nhaplieu!$N246,3)='Chi phí sxkd S03'!$R$2),Nhaplieu!F246,IF(OR(Nhaplieu!$M246='Chi phí sxkd S03'!$R$2,Nhaplieu!$N246='Chi phí sxkd S03'!$R$2),Nhaplieu!F246,""))</f>
        <v/>
      </c>
      <c r="B241" s="77" t="str">
        <f>IF(OR(LEFT(Nhaplieu!$M246,3)='Chi phí sxkd S03'!$R$2,LEFT(Nhaplieu!$N246,3)='Chi phí sxkd S03'!$R$2),Nhaplieu!E246,IF(OR(Nhaplieu!$M246='Chi phí sxkd S03'!$R$2,Nhaplieu!$N246='Chi phí sxkd S03'!$R$2),Nhaplieu!E246,""))</f>
        <v/>
      </c>
      <c r="C241" s="571" t="str">
        <f>IF(OR(LEFT(Nhaplieu!$M246,3)='Chi phí sxkd S03'!$R$2,LEFT(Nhaplieu!$N246,3)='Chi phí sxkd S03'!$R$2),Nhaplieu!L246,IF(OR(Nhaplieu!$M246='Chi phí sxkd S03'!$R$2,Nhaplieu!$N246='Chi phí sxkd S03'!$R$2),Nhaplieu!L246,""))</f>
        <v/>
      </c>
      <c r="D241" s="78" t="str">
        <f>IF(LEFT(Nhaplieu!$M246,3)='Chi phí sxkd S03'!$R$2,Nhaplieu!M246,IF(Nhaplieu!$M246='Chi phí sxkd S03'!$R$2,Nhaplieu!N246,IF(Nhaplieu!$N246='Chi phí sxkd S03'!$R$2,Nhaplieu!M246,"")))</f>
        <v/>
      </c>
      <c r="E241" s="78" t="str">
        <f>IF(LEFT(Nhaplieu!$M246,3)='Chi phí sxkd S03'!$R$2,Nhaplieu!N246,IF(Nhaplieu!$M246='Chi phí sxkd S03'!$R$2,Nhaplieu!O246,IF(Nhaplieu!$N246='Chi phí sxkd S03'!$R$2,Nhaplieu!N246,"")))</f>
        <v/>
      </c>
      <c r="F241" s="77" t="str">
        <f>IF(LEFT(Nhaplieu!M246,3)='Chi phí sxkd S03'!$R$2,Nhaplieu!$O246,IF(Nhaplieu!M246='Chi phí sxkd S03'!$R$2,Nhaplieu!$O246,""))</f>
        <v/>
      </c>
      <c r="G241" s="77">
        <f t="shared" si="10"/>
        <v>0</v>
      </c>
      <c r="H241" s="77">
        <f t="shared" si="10"/>
        <v>0</v>
      </c>
      <c r="I241" s="77">
        <f t="shared" si="10"/>
        <v>0</v>
      </c>
      <c r="J241" s="77">
        <f t="shared" si="10"/>
        <v>0</v>
      </c>
      <c r="K241" s="77">
        <f t="shared" si="10"/>
        <v>0</v>
      </c>
      <c r="L241" s="77">
        <f t="shared" si="10"/>
        <v>0</v>
      </c>
      <c r="M241" s="77">
        <f t="shared" si="10"/>
        <v>0</v>
      </c>
      <c r="N241" s="77">
        <f t="shared" si="8"/>
        <v>0</v>
      </c>
      <c r="O241" s="462"/>
    </row>
    <row r="242" spans="1:15" s="10" customFormat="1" ht="16.8">
      <c r="A242" s="76" t="str">
        <f>IF(OR(LEFT(Nhaplieu!$M247,3)='Chi phí sxkd S03'!$R$2,LEFT(Nhaplieu!$N247,3)='Chi phí sxkd S03'!$R$2),Nhaplieu!F247,IF(OR(Nhaplieu!$M247='Chi phí sxkd S03'!$R$2,Nhaplieu!$N247='Chi phí sxkd S03'!$R$2),Nhaplieu!F247,""))</f>
        <v/>
      </c>
      <c r="B242" s="77" t="str">
        <f>IF(OR(LEFT(Nhaplieu!$M247,3)='Chi phí sxkd S03'!$R$2,LEFT(Nhaplieu!$N247,3)='Chi phí sxkd S03'!$R$2),Nhaplieu!E247,IF(OR(Nhaplieu!$M247='Chi phí sxkd S03'!$R$2,Nhaplieu!$N247='Chi phí sxkd S03'!$R$2),Nhaplieu!E247,""))</f>
        <v/>
      </c>
      <c r="C242" s="571" t="str">
        <f>IF(OR(LEFT(Nhaplieu!$M247,3)='Chi phí sxkd S03'!$R$2,LEFT(Nhaplieu!$N247,3)='Chi phí sxkd S03'!$R$2),Nhaplieu!L247,IF(OR(Nhaplieu!$M247='Chi phí sxkd S03'!$R$2,Nhaplieu!$N247='Chi phí sxkd S03'!$R$2),Nhaplieu!L247,""))</f>
        <v/>
      </c>
      <c r="D242" s="78" t="str">
        <f>IF(LEFT(Nhaplieu!$M247,3)='Chi phí sxkd S03'!$R$2,Nhaplieu!M247,IF(Nhaplieu!$M247='Chi phí sxkd S03'!$R$2,Nhaplieu!N247,IF(Nhaplieu!$N247='Chi phí sxkd S03'!$R$2,Nhaplieu!M247,"")))</f>
        <v/>
      </c>
      <c r="E242" s="78" t="str">
        <f>IF(LEFT(Nhaplieu!$M247,3)='Chi phí sxkd S03'!$R$2,Nhaplieu!N247,IF(Nhaplieu!$M247='Chi phí sxkd S03'!$R$2,Nhaplieu!O247,IF(Nhaplieu!$N247='Chi phí sxkd S03'!$R$2,Nhaplieu!N247,"")))</f>
        <v/>
      </c>
      <c r="F242" s="77" t="str">
        <f>IF(LEFT(Nhaplieu!M247,3)='Chi phí sxkd S03'!$R$2,Nhaplieu!$O247,IF(Nhaplieu!M247='Chi phí sxkd S03'!$R$2,Nhaplieu!$O247,""))</f>
        <v/>
      </c>
      <c r="G242" s="77">
        <f t="shared" si="10"/>
        <v>0</v>
      </c>
      <c r="H242" s="77">
        <f t="shared" si="10"/>
        <v>0</v>
      </c>
      <c r="I242" s="77">
        <f t="shared" si="10"/>
        <v>0</v>
      </c>
      <c r="J242" s="77">
        <f t="shared" si="10"/>
        <v>0</v>
      </c>
      <c r="K242" s="77">
        <f t="shared" si="10"/>
        <v>0</v>
      </c>
      <c r="L242" s="77">
        <f t="shared" si="10"/>
        <v>0</v>
      </c>
      <c r="M242" s="77">
        <f t="shared" si="10"/>
        <v>0</v>
      </c>
      <c r="N242" s="77">
        <f t="shared" si="8"/>
        <v>0</v>
      </c>
      <c r="O242" s="462"/>
    </row>
    <row r="243" spans="1:15" s="10" customFormat="1" ht="16.8">
      <c r="A243" s="76" t="str">
        <f>IF(OR(LEFT(Nhaplieu!$M248,3)='Chi phí sxkd S03'!$R$2,LEFT(Nhaplieu!$N248,3)='Chi phí sxkd S03'!$R$2),Nhaplieu!F248,IF(OR(Nhaplieu!$M248='Chi phí sxkd S03'!$R$2,Nhaplieu!$N248='Chi phí sxkd S03'!$R$2),Nhaplieu!F248,""))</f>
        <v/>
      </c>
      <c r="B243" s="77" t="str">
        <f>IF(OR(LEFT(Nhaplieu!$M248,3)='Chi phí sxkd S03'!$R$2,LEFT(Nhaplieu!$N248,3)='Chi phí sxkd S03'!$R$2),Nhaplieu!E248,IF(OR(Nhaplieu!$M248='Chi phí sxkd S03'!$R$2,Nhaplieu!$N248='Chi phí sxkd S03'!$R$2),Nhaplieu!E248,""))</f>
        <v/>
      </c>
      <c r="C243" s="571" t="str">
        <f>IF(OR(LEFT(Nhaplieu!$M248,3)='Chi phí sxkd S03'!$R$2,LEFT(Nhaplieu!$N248,3)='Chi phí sxkd S03'!$R$2),Nhaplieu!L248,IF(OR(Nhaplieu!$M248='Chi phí sxkd S03'!$R$2,Nhaplieu!$N248='Chi phí sxkd S03'!$R$2),Nhaplieu!L248,""))</f>
        <v/>
      </c>
      <c r="D243" s="78" t="str">
        <f>IF(LEFT(Nhaplieu!$M248,3)='Chi phí sxkd S03'!$R$2,Nhaplieu!M248,IF(Nhaplieu!$M248='Chi phí sxkd S03'!$R$2,Nhaplieu!N248,IF(Nhaplieu!$N248='Chi phí sxkd S03'!$R$2,Nhaplieu!M248,"")))</f>
        <v/>
      </c>
      <c r="E243" s="78" t="str">
        <f>IF(LEFT(Nhaplieu!$M248,3)='Chi phí sxkd S03'!$R$2,Nhaplieu!N248,IF(Nhaplieu!$M248='Chi phí sxkd S03'!$R$2,Nhaplieu!O248,IF(Nhaplieu!$N248='Chi phí sxkd S03'!$R$2,Nhaplieu!N248,"")))</f>
        <v/>
      </c>
      <c r="F243" s="77" t="str">
        <f>IF(LEFT(Nhaplieu!M248,3)='Chi phí sxkd S03'!$R$2,Nhaplieu!$O248,IF(Nhaplieu!M248='Chi phí sxkd S03'!$R$2,Nhaplieu!$O248,""))</f>
        <v/>
      </c>
      <c r="G243" s="77">
        <f t="shared" si="10"/>
        <v>0</v>
      </c>
      <c r="H243" s="77">
        <f t="shared" si="10"/>
        <v>0</v>
      </c>
      <c r="I243" s="77">
        <f t="shared" si="10"/>
        <v>0</v>
      </c>
      <c r="J243" s="77">
        <f t="shared" si="10"/>
        <v>0</v>
      </c>
      <c r="K243" s="77">
        <f t="shared" si="10"/>
        <v>0</v>
      </c>
      <c r="L243" s="77">
        <f t="shared" si="10"/>
        <v>0</v>
      </c>
      <c r="M243" s="77">
        <f t="shared" si="10"/>
        <v>0</v>
      </c>
      <c r="N243" s="77">
        <f t="shared" si="8"/>
        <v>0</v>
      </c>
      <c r="O243" s="462"/>
    </row>
    <row r="244" spans="1:15" s="10" customFormat="1" ht="16.8">
      <c r="A244" s="76" t="str">
        <f>IF(OR(LEFT(Nhaplieu!$M249,3)='Chi phí sxkd S03'!$R$2,LEFT(Nhaplieu!$N249,3)='Chi phí sxkd S03'!$R$2),Nhaplieu!F249,IF(OR(Nhaplieu!$M249='Chi phí sxkd S03'!$R$2,Nhaplieu!$N249='Chi phí sxkd S03'!$R$2),Nhaplieu!F249,""))</f>
        <v/>
      </c>
      <c r="B244" s="77" t="str">
        <f>IF(OR(LEFT(Nhaplieu!$M249,3)='Chi phí sxkd S03'!$R$2,LEFT(Nhaplieu!$N249,3)='Chi phí sxkd S03'!$R$2),Nhaplieu!E249,IF(OR(Nhaplieu!$M249='Chi phí sxkd S03'!$R$2,Nhaplieu!$N249='Chi phí sxkd S03'!$R$2),Nhaplieu!E249,""))</f>
        <v/>
      </c>
      <c r="C244" s="571" t="str">
        <f>IF(OR(LEFT(Nhaplieu!$M249,3)='Chi phí sxkd S03'!$R$2,LEFT(Nhaplieu!$N249,3)='Chi phí sxkd S03'!$R$2),Nhaplieu!L249,IF(OR(Nhaplieu!$M249='Chi phí sxkd S03'!$R$2,Nhaplieu!$N249='Chi phí sxkd S03'!$R$2),Nhaplieu!L249,""))</f>
        <v/>
      </c>
      <c r="D244" s="78" t="str">
        <f>IF(LEFT(Nhaplieu!$M249,3)='Chi phí sxkd S03'!$R$2,Nhaplieu!M249,IF(Nhaplieu!$M249='Chi phí sxkd S03'!$R$2,Nhaplieu!N249,IF(Nhaplieu!$N249='Chi phí sxkd S03'!$R$2,Nhaplieu!M249,"")))</f>
        <v/>
      </c>
      <c r="E244" s="78" t="str">
        <f>IF(LEFT(Nhaplieu!$M249,3)='Chi phí sxkd S03'!$R$2,Nhaplieu!N249,IF(Nhaplieu!$M249='Chi phí sxkd S03'!$R$2,Nhaplieu!O249,IF(Nhaplieu!$N249='Chi phí sxkd S03'!$R$2,Nhaplieu!N249,"")))</f>
        <v/>
      </c>
      <c r="F244" s="77" t="str">
        <f>IF(LEFT(Nhaplieu!M249,3)='Chi phí sxkd S03'!$R$2,Nhaplieu!$O249,IF(Nhaplieu!M249='Chi phí sxkd S03'!$R$2,Nhaplieu!$O249,""))</f>
        <v/>
      </c>
      <c r="G244" s="77">
        <f t="shared" si="10"/>
        <v>0</v>
      </c>
      <c r="H244" s="77">
        <f t="shared" si="10"/>
        <v>0</v>
      </c>
      <c r="I244" s="77">
        <f t="shared" si="10"/>
        <v>0</v>
      </c>
      <c r="J244" s="77">
        <f t="shared" si="10"/>
        <v>0</v>
      </c>
      <c r="K244" s="77">
        <f t="shared" si="10"/>
        <v>0</v>
      </c>
      <c r="L244" s="77">
        <f t="shared" si="10"/>
        <v>0</v>
      </c>
      <c r="M244" s="77">
        <f t="shared" si="10"/>
        <v>0</v>
      </c>
      <c r="N244" s="77">
        <f t="shared" si="8"/>
        <v>0</v>
      </c>
      <c r="O244" s="462"/>
    </row>
    <row r="245" spans="1:15" s="10" customFormat="1" ht="16.8">
      <c r="A245" s="76" t="str">
        <f>IF(OR(LEFT(Nhaplieu!$M250,3)='Chi phí sxkd S03'!$R$2,LEFT(Nhaplieu!$N250,3)='Chi phí sxkd S03'!$R$2),Nhaplieu!F250,IF(OR(Nhaplieu!$M250='Chi phí sxkd S03'!$R$2,Nhaplieu!$N250='Chi phí sxkd S03'!$R$2),Nhaplieu!F250,""))</f>
        <v/>
      </c>
      <c r="B245" s="77" t="str">
        <f>IF(OR(LEFT(Nhaplieu!$M250,3)='Chi phí sxkd S03'!$R$2,LEFT(Nhaplieu!$N250,3)='Chi phí sxkd S03'!$R$2),Nhaplieu!E250,IF(OR(Nhaplieu!$M250='Chi phí sxkd S03'!$R$2,Nhaplieu!$N250='Chi phí sxkd S03'!$R$2),Nhaplieu!E250,""))</f>
        <v/>
      </c>
      <c r="C245" s="571" t="str">
        <f>IF(OR(LEFT(Nhaplieu!$M250,3)='Chi phí sxkd S03'!$R$2,LEFT(Nhaplieu!$N250,3)='Chi phí sxkd S03'!$R$2),Nhaplieu!L250,IF(OR(Nhaplieu!$M250='Chi phí sxkd S03'!$R$2,Nhaplieu!$N250='Chi phí sxkd S03'!$R$2),Nhaplieu!L250,""))</f>
        <v/>
      </c>
      <c r="D245" s="78" t="str">
        <f>IF(LEFT(Nhaplieu!$M250,3)='Chi phí sxkd S03'!$R$2,Nhaplieu!M250,IF(Nhaplieu!$M250='Chi phí sxkd S03'!$R$2,Nhaplieu!N250,IF(Nhaplieu!$N250='Chi phí sxkd S03'!$R$2,Nhaplieu!M250,"")))</f>
        <v/>
      </c>
      <c r="E245" s="78" t="str">
        <f>IF(LEFT(Nhaplieu!$M250,3)='Chi phí sxkd S03'!$R$2,Nhaplieu!N250,IF(Nhaplieu!$M250='Chi phí sxkd S03'!$R$2,Nhaplieu!O250,IF(Nhaplieu!$N250='Chi phí sxkd S03'!$R$2,Nhaplieu!N250,"")))</f>
        <v/>
      </c>
      <c r="F245" s="77" t="str">
        <f>IF(LEFT(Nhaplieu!M250,3)='Chi phí sxkd S03'!$R$2,Nhaplieu!$O250,IF(Nhaplieu!M250='Chi phí sxkd S03'!$R$2,Nhaplieu!$O250,""))</f>
        <v/>
      </c>
      <c r="G245" s="77">
        <f t="shared" si="10"/>
        <v>0</v>
      </c>
      <c r="H245" s="77">
        <f t="shared" si="10"/>
        <v>0</v>
      </c>
      <c r="I245" s="77">
        <f t="shared" si="10"/>
        <v>0</v>
      </c>
      <c r="J245" s="77">
        <f t="shared" si="10"/>
        <v>0</v>
      </c>
      <c r="K245" s="77">
        <f t="shared" si="10"/>
        <v>0</v>
      </c>
      <c r="L245" s="77">
        <f t="shared" si="10"/>
        <v>0</v>
      </c>
      <c r="M245" s="77">
        <f t="shared" si="10"/>
        <v>0</v>
      </c>
      <c r="N245" s="77">
        <f t="shared" si="8"/>
        <v>0</v>
      </c>
      <c r="O245" s="462"/>
    </row>
    <row r="246" spans="1:15" s="10" customFormat="1" ht="16.8">
      <c r="A246" s="76" t="str">
        <f>IF(OR(LEFT(Nhaplieu!$M251,3)='Chi phí sxkd S03'!$R$2,LEFT(Nhaplieu!$N251,3)='Chi phí sxkd S03'!$R$2),Nhaplieu!F251,IF(OR(Nhaplieu!$M251='Chi phí sxkd S03'!$R$2,Nhaplieu!$N251='Chi phí sxkd S03'!$R$2),Nhaplieu!F251,""))</f>
        <v/>
      </c>
      <c r="B246" s="77" t="str">
        <f>IF(OR(LEFT(Nhaplieu!$M251,3)='Chi phí sxkd S03'!$R$2,LEFT(Nhaplieu!$N251,3)='Chi phí sxkd S03'!$R$2),Nhaplieu!E251,IF(OR(Nhaplieu!$M251='Chi phí sxkd S03'!$R$2,Nhaplieu!$N251='Chi phí sxkd S03'!$R$2),Nhaplieu!E251,""))</f>
        <v/>
      </c>
      <c r="C246" s="571" t="str">
        <f>IF(OR(LEFT(Nhaplieu!$M251,3)='Chi phí sxkd S03'!$R$2,LEFT(Nhaplieu!$N251,3)='Chi phí sxkd S03'!$R$2),Nhaplieu!L251,IF(OR(Nhaplieu!$M251='Chi phí sxkd S03'!$R$2,Nhaplieu!$N251='Chi phí sxkd S03'!$R$2),Nhaplieu!L251,""))</f>
        <v/>
      </c>
      <c r="D246" s="78" t="str">
        <f>IF(LEFT(Nhaplieu!$M251,3)='Chi phí sxkd S03'!$R$2,Nhaplieu!M251,IF(Nhaplieu!$M251='Chi phí sxkd S03'!$R$2,Nhaplieu!N251,IF(Nhaplieu!$N251='Chi phí sxkd S03'!$R$2,Nhaplieu!M251,"")))</f>
        <v/>
      </c>
      <c r="E246" s="78" t="str">
        <f>IF(LEFT(Nhaplieu!$M251,3)='Chi phí sxkd S03'!$R$2,Nhaplieu!N251,IF(Nhaplieu!$M251='Chi phí sxkd S03'!$R$2,Nhaplieu!O251,IF(Nhaplieu!$N251='Chi phí sxkd S03'!$R$2,Nhaplieu!N251,"")))</f>
        <v/>
      </c>
      <c r="F246" s="77" t="str">
        <f>IF(LEFT(Nhaplieu!M251,3)='Chi phí sxkd S03'!$R$2,Nhaplieu!$O251,IF(Nhaplieu!M251='Chi phí sxkd S03'!$R$2,Nhaplieu!$O251,""))</f>
        <v/>
      </c>
      <c r="G246" s="77">
        <f t="shared" si="10"/>
        <v>0</v>
      </c>
      <c r="H246" s="77">
        <f t="shared" si="10"/>
        <v>0</v>
      </c>
      <c r="I246" s="77">
        <f t="shared" si="10"/>
        <v>0</v>
      </c>
      <c r="J246" s="77">
        <f t="shared" si="10"/>
        <v>0</v>
      </c>
      <c r="K246" s="77">
        <f t="shared" si="10"/>
        <v>0</v>
      </c>
      <c r="L246" s="77">
        <f t="shared" si="10"/>
        <v>0</v>
      </c>
      <c r="M246" s="77">
        <f t="shared" si="10"/>
        <v>0</v>
      </c>
      <c r="N246" s="77">
        <f t="shared" si="8"/>
        <v>0</v>
      </c>
      <c r="O246" s="462"/>
    </row>
    <row r="247" spans="1:15" s="10" customFormat="1" ht="16.8">
      <c r="A247" s="76" t="str">
        <f>IF(OR(LEFT(Nhaplieu!$M252,3)='Chi phí sxkd S03'!$R$2,LEFT(Nhaplieu!$N252,3)='Chi phí sxkd S03'!$R$2),Nhaplieu!F252,IF(OR(Nhaplieu!$M252='Chi phí sxkd S03'!$R$2,Nhaplieu!$N252='Chi phí sxkd S03'!$R$2),Nhaplieu!F252,""))</f>
        <v/>
      </c>
      <c r="B247" s="77" t="str">
        <f>IF(OR(LEFT(Nhaplieu!$M252,3)='Chi phí sxkd S03'!$R$2,LEFT(Nhaplieu!$N252,3)='Chi phí sxkd S03'!$R$2),Nhaplieu!E252,IF(OR(Nhaplieu!$M252='Chi phí sxkd S03'!$R$2,Nhaplieu!$N252='Chi phí sxkd S03'!$R$2),Nhaplieu!E252,""))</f>
        <v/>
      </c>
      <c r="C247" s="571" t="str">
        <f>IF(OR(LEFT(Nhaplieu!$M252,3)='Chi phí sxkd S03'!$R$2,LEFT(Nhaplieu!$N252,3)='Chi phí sxkd S03'!$R$2),Nhaplieu!L252,IF(OR(Nhaplieu!$M252='Chi phí sxkd S03'!$R$2,Nhaplieu!$N252='Chi phí sxkd S03'!$R$2),Nhaplieu!L252,""))</f>
        <v/>
      </c>
      <c r="D247" s="78" t="str">
        <f>IF(LEFT(Nhaplieu!$M252,3)='Chi phí sxkd S03'!$R$2,Nhaplieu!M252,IF(Nhaplieu!$M252='Chi phí sxkd S03'!$R$2,Nhaplieu!N252,IF(Nhaplieu!$N252='Chi phí sxkd S03'!$R$2,Nhaplieu!M252,"")))</f>
        <v/>
      </c>
      <c r="E247" s="78" t="str">
        <f>IF(LEFT(Nhaplieu!$M252,3)='Chi phí sxkd S03'!$R$2,Nhaplieu!N252,IF(Nhaplieu!$M252='Chi phí sxkd S03'!$R$2,Nhaplieu!O252,IF(Nhaplieu!$N252='Chi phí sxkd S03'!$R$2,Nhaplieu!N252,"")))</f>
        <v/>
      </c>
      <c r="F247" s="77" t="str">
        <f>IF(LEFT(Nhaplieu!M252,3)='Chi phí sxkd S03'!$R$2,Nhaplieu!$O252,IF(Nhaplieu!M252='Chi phí sxkd S03'!$R$2,Nhaplieu!$O252,""))</f>
        <v/>
      </c>
      <c r="G247" s="77">
        <f t="shared" si="10"/>
        <v>0</v>
      </c>
      <c r="H247" s="77">
        <f t="shared" si="10"/>
        <v>0</v>
      </c>
      <c r="I247" s="77">
        <f t="shared" si="10"/>
        <v>0</v>
      </c>
      <c r="J247" s="77">
        <f t="shared" si="10"/>
        <v>0</v>
      </c>
      <c r="K247" s="77">
        <f t="shared" si="10"/>
        <v>0</v>
      </c>
      <c r="L247" s="77">
        <f t="shared" si="10"/>
        <v>0</v>
      </c>
      <c r="M247" s="77">
        <f t="shared" si="10"/>
        <v>0</v>
      </c>
      <c r="N247" s="77">
        <f t="shared" si="8"/>
        <v>0</v>
      </c>
      <c r="O247" s="462"/>
    </row>
    <row r="248" spans="1:15" s="10" customFormat="1" ht="16.8">
      <c r="A248" s="76" t="str">
        <f>IF(OR(LEFT(Nhaplieu!$M253,3)='Chi phí sxkd S03'!$R$2,LEFT(Nhaplieu!$N253,3)='Chi phí sxkd S03'!$R$2),Nhaplieu!F253,IF(OR(Nhaplieu!$M253='Chi phí sxkd S03'!$R$2,Nhaplieu!$N253='Chi phí sxkd S03'!$R$2),Nhaplieu!F253,""))</f>
        <v/>
      </c>
      <c r="B248" s="77" t="str">
        <f>IF(OR(LEFT(Nhaplieu!$M253,3)='Chi phí sxkd S03'!$R$2,LEFT(Nhaplieu!$N253,3)='Chi phí sxkd S03'!$R$2),Nhaplieu!E253,IF(OR(Nhaplieu!$M253='Chi phí sxkd S03'!$R$2,Nhaplieu!$N253='Chi phí sxkd S03'!$R$2),Nhaplieu!E253,""))</f>
        <v/>
      </c>
      <c r="C248" s="571" t="str">
        <f>IF(OR(LEFT(Nhaplieu!$M253,3)='Chi phí sxkd S03'!$R$2,LEFT(Nhaplieu!$N253,3)='Chi phí sxkd S03'!$R$2),Nhaplieu!L253,IF(OR(Nhaplieu!$M253='Chi phí sxkd S03'!$R$2,Nhaplieu!$N253='Chi phí sxkd S03'!$R$2),Nhaplieu!L253,""))</f>
        <v/>
      </c>
      <c r="D248" s="78" t="str">
        <f>IF(LEFT(Nhaplieu!$M253,3)='Chi phí sxkd S03'!$R$2,Nhaplieu!M253,IF(Nhaplieu!$M253='Chi phí sxkd S03'!$R$2,Nhaplieu!N253,IF(Nhaplieu!$N253='Chi phí sxkd S03'!$R$2,Nhaplieu!M253,"")))</f>
        <v/>
      </c>
      <c r="E248" s="78" t="str">
        <f>IF(LEFT(Nhaplieu!$M253,3)='Chi phí sxkd S03'!$R$2,Nhaplieu!N253,IF(Nhaplieu!$M253='Chi phí sxkd S03'!$R$2,Nhaplieu!O253,IF(Nhaplieu!$N253='Chi phí sxkd S03'!$R$2,Nhaplieu!N253,"")))</f>
        <v/>
      </c>
      <c r="F248" s="77" t="str">
        <f>IF(LEFT(Nhaplieu!M253,3)='Chi phí sxkd S03'!$R$2,Nhaplieu!$O253,IF(Nhaplieu!M253='Chi phí sxkd S03'!$R$2,Nhaplieu!$O253,""))</f>
        <v/>
      </c>
      <c r="G248" s="77">
        <f t="shared" si="10"/>
        <v>0</v>
      </c>
      <c r="H248" s="77">
        <f t="shared" si="10"/>
        <v>0</v>
      </c>
      <c r="I248" s="77">
        <f t="shared" si="10"/>
        <v>0</v>
      </c>
      <c r="J248" s="77">
        <f t="shared" si="10"/>
        <v>0</v>
      </c>
      <c r="K248" s="77">
        <f t="shared" si="10"/>
        <v>0</v>
      </c>
      <c r="L248" s="77">
        <f t="shared" si="10"/>
        <v>0</v>
      </c>
      <c r="M248" s="77">
        <f t="shared" si="10"/>
        <v>0</v>
      </c>
      <c r="N248" s="77">
        <f t="shared" si="8"/>
        <v>0</v>
      </c>
      <c r="O248" s="462"/>
    </row>
    <row r="249" spans="1:15" s="10" customFormat="1" ht="16.8">
      <c r="A249" s="76" t="str">
        <f>IF(OR(LEFT(Nhaplieu!$M254,3)='Chi phí sxkd S03'!$R$2,LEFT(Nhaplieu!$N254,3)='Chi phí sxkd S03'!$R$2),Nhaplieu!F254,IF(OR(Nhaplieu!$M254='Chi phí sxkd S03'!$R$2,Nhaplieu!$N254='Chi phí sxkd S03'!$R$2),Nhaplieu!F254,""))</f>
        <v/>
      </c>
      <c r="B249" s="77" t="str">
        <f>IF(OR(LEFT(Nhaplieu!$M254,3)='Chi phí sxkd S03'!$R$2,LEFT(Nhaplieu!$N254,3)='Chi phí sxkd S03'!$R$2),Nhaplieu!E254,IF(OR(Nhaplieu!$M254='Chi phí sxkd S03'!$R$2,Nhaplieu!$N254='Chi phí sxkd S03'!$R$2),Nhaplieu!E254,""))</f>
        <v/>
      </c>
      <c r="C249" s="571" t="str">
        <f>IF(OR(LEFT(Nhaplieu!$M254,3)='Chi phí sxkd S03'!$R$2,LEFT(Nhaplieu!$N254,3)='Chi phí sxkd S03'!$R$2),Nhaplieu!L254,IF(OR(Nhaplieu!$M254='Chi phí sxkd S03'!$R$2,Nhaplieu!$N254='Chi phí sxkd S03'!$R$2),Nhaplieu!L254,""))</f>
        <v/>
      </c>
      <c r="D249" s="78" t="str">
        <f>IF(LEFT(Nhaplieu!$M254,3)='Chi phí sxkd S03'!$R$2,Nhaplieu!M254,IF(Nhaplieu!$M254='Chi phí sxkd S03'!$R$2,Nhaplieu!N254,IF(Nhaplieu!$N254='Chi phí sxkd S03'!$R$2,Nhaplieu!M254,"")))</f>
        <v/>
      </c>
      <c r="E249" s="78" t="str">
        <f>IF(LEFT(Nhaplieu!$M254,3)='Chi phí sxkd S03'!$R$2,Nhaplieu!N254,IF(Nhaplieu!$M254='Chi phí sxkd S03'!$R$2,Nhaplieu!O254,IF(Nhaplieu!$N254='Chi phí sxkd S03'!$R$2,Nhaplieu!N254,"")))</f>
        <v/>
      </c>
      <c r="F249" s="77" t="str">
        <f>IF(LEFT(Nhaplieu!M254,3)='Chi phí sxkd S03'!$R$2,Nhaplieu!$O254,IF(Nhaplieu!M254='Chi phí sxkd S03'!$R$2,Nhaplieu!$O254,""))</f>
        <v/>
      </c>
      <c r="G249" s="77">
        <f t="shared" si="10"/>
        <v>0</v>
      </c>
      <c r="H249" s="77">
        <f t="shared" si="10"/>
        <v>0</v>
      </c>
      <c r="I249" s="77">
        <f t="shared" si="10"/>
        <v>0</v>
      </c>
      <c r="J249" s="77">
        <f t="shared" si="10"/>
        <v>0</v>
      </c>
      <c r="K249" s="77">
        <f t="shared" si="10"/>
        <v>0</v>
      </c>
      <c r="L249" s="77">
        <f t="shared" si="10"/>
        <v>0</v>
      </c>
      <c r="M249" s="77">
        <f t="shared" si="10"/>
        <v>0</v>
      </c>
      <c r="N249" s="77">
        <f t="shared" si="8"/>
        <v>0</v>
      </c>
      <c r="O249" s="462"/>
    </row>
    <row r="250" spans="1:15" s="10" customFormat="1" ht="16.8">
      <c r="A250" s="76" t="str">
        <f>IF(OR(LEFT(Nhaplieu!$M255,3)='Chi phí sxkd S03'!$R$2,LEFT(Nhaplieu!$N255,3)='Chi phí sxkd S03'!$R$2),Nhaplieu!F255,IF(OR(Nhaplieu!$M255='Chi phí sxkd S03'!$R$2,Nhaplieu!$N255='Chi phí sxkd S03'!$R$2),Nhaplieu!F255,""))</f>
        <v/>
      </c>
      <c r="B250" s="77" t="str">
        <f>IF(OR(LEFT(Nhaplieu!$M255,3)='Chi phí sxkd S03'!$R$2,LEFT(Nhaplieu!$N255,3)='Chi phí sxkd S03'!$R$2),Nhaplieu!E255,IF(OR(Nhaplieu!$M255='Chi phí sxkd S03'!$R$2,Nhaplieu!$N255='Chi phí sxkd S03'!$R$2),Nhaplieu!E255,""))</f>
        <v/>
      </c>
      <c r="C250" s="571" t="str">
        <f>IF(OR(LEFT(Nhaplieu!$M255,3)='Chi phí sxkd S03'!$R$2,LEFT(Nhaplieu!$N255,3)='Chi phí sxkd S03'!$R$2),Nhaplieu!L255,IF(OR(Nhaplieu!$M255='Chi phí sxkd S03'!$R$2,Nhaplieu!$N255='Chi phí sxkd S03'!$R$2),Nhaplieu!L255,""))</f>
        <v/>
      </c>
      <c r="D250" s="78" t="str">
        <f>IF(LEFT(Nhaplieu!$M255,3)='Chi phí sxkd S03'!$R$2,Nhaplieu!M255,IF(Nhaplieu!$M255='Chi phí sxkd S03'!$R$2,Nhaplieu!N255,IF(Nhaplieu!$N255='Chi phí sxkd S03'!$R$2,Nhaplieu!M255,"")))</f>
        <v/>
      </c>
      <c r="E250" s="78" t="str">
        <f>IF(LEFT(Nhaplieu!$M255,3)='Chi phí sxkd S03'!$R$2,Nhaplieu!N255,IF(Nhaplieu!$M255='Chi phí sxkd S03'!$R$2,Nhaplieu!O255,IF(Nhaplieu!$N255='Chi phí sxkd S03'!$R$2,Nhaplieu!N255,"")))</f>
        <v/>
      </c>
      <c r="F250" s="77" t="str">
        <f>IF(LEFT(Nhaplieu!M255,3)='Chi phí sxkd S03'!$R$2,Nhaplieu!$O255,IF(Nhaplieu!M255='Chi phí sxkd S03'!$R$2,Nhaplieu!$O255,""))</f>
        <v/>
      </c>
      <c r="G250" s="77">
        <f t="shared" si="10"/>
        <v>0</v>
      </c>
      <c r="H250" s="77">
        <f t="shared" si="10"/>
        <v>0</v>
      </c>
      <c r="I250" s="77">
        <f t="shared" si="10"/>
        <v>0</v>
      </c>
      <c r="J250" s="77">
        <f t="shared" si="10"/>
        <v>0</v>
      </c>
      <c r="K250" s="77">
        <f t="shared" si="10"/>
        <v>0</v>
      </c>
      <c r="L250" s="77">
        <f t="shared" si="10"/>
        <v>0</v>
      </c>
      <c r="M250" s="77">
        <f t="shared" si="10"/>
        <v>0</v>
      </c>
      <c r="N250" s="77">
        <f t="shared" si="8"/>
        <v>0</v>
      </c>
      <c r="O250" s="462"/>
    </row>
    <row r="251" spans="1:15" s="10" customFormat="1" ht="16.8">
      <c r="A251" s="76" t="str">
        <f>IF(OR(LEFT(Nhaplieu!$M256,3)='Chi phí sxkd S03'!$R$2,LEFT(Nhaplieu!$N256,3)='Chi phí sxkd S03'!$R$2),Nhaplieu!F256,IF(OR(Nhaplieu!$M256='Chi phí sxkd S03'!$R$2,Nhaplieu!$N256='Chi phí sxkd S03'!$R$2),Nhaplieu!F256,""))</f>
        <v/>
      </c>
      <c r="B251" s="77" t="str">
        <f>IF(OR(LEFT(Nhaplieu!$M256,3)='Chi phí sxkd S03'!$R$2,LEFT(Nhaplieu!$N256,3)='Chi phí sxkd S03'!$R$2),Nhaplieu!E256,IF(OR(Nhaplieu!$M256='Chi phí sxkd S03'!$R$2,Nhaplieu!$N256='Chi phí sxkd S03'!$R$2),Nhaplieu!E256,""))</f>
        <v/>
      </c>
      <c r="C251" s="571" t="str">
        <f>IF(OR(LEFT(Nhaplieu!$M256,3)='Chi phí sxkd S03'!$R$2,LEFT(Nhaplieu!$N256,3)='Chi phí sxkd S03'!$R$2),Nhaplieu!L256,IF(OR(Nhaplieu!$M256='Chi phí sxkd S03'!$R$2,Nhaplieu!$N256='Chi phí sxkd S03'!$R$2),Nhaplieu!L256,""))</f>
        <v/>
      </c>
      <c r="D251" s="78" t="str">
        <f>IF(LEFT(Nhaplieu!$M256,3)='Chi phí sxkd S03'!$R$2,Nhaplieu!M256,IF(Nhaplieu!$M256='Chi phí sxkd S03'!$R$2,Nhaplieu!N256,IF(Nhaplieu!$N256='Chi phí sxkd S03'!$R$2,Nhaplieu!M256,"")))</f>
        <v/>
      </c>
      <c r="E251" s="78" t="str">
        <f>IF(LEFT(Nhaplieu!$M256,3)='Chi phí sxkd S03'!$R$2,Nhaplieu!N256,IF(Nhaplieu!$M256='Chi phí sxkd S03'!$R$2,Nhaplieu!O256,IF(Nhaplieu!$N256='Chi phí sxkd S03'!$R$2,Nhaplieu!N256,"")))</f>
        <v/>
      </c>
      <c r="F251" s="77" t="str">
        <f>IF(LEFT(Nhaplieu!M256,3)='Chi phí sxkd S03'!$R$2,Nhaplieu!$O256,IF(Nhaplieu!M256='Chi phí sxkd S03'!$R$2,Nhaplieu!$O256,""))</f>
        <v/>
      </c>
      <c r="G251" s="77">
        <f t="shared" si="10"/>
        <v>0</v>
      </c>
      <c r="H251" s="77">
        <f t="shared" si="10"/>
        <v>0</v>
      </c>
      <c r="I251" s="77">
        <f t="shared" si="10"/>
        <v>0</v>
      </c>
      <c r="J251" s="77">
        <f t="shared" si="10"/>
        <v>0</v>
      </c>
      <c r="K251" s="77">
        <f t="shared" si="10"/>
        <v>0</v>
      </c>
      <c r="L251" s="77">
        <f t="shared" si="10"/>
        <v>0</v>
      </c>
      <c r="M251" s="77">
        <f t="shared" si="10"/>
        <v>0</v>
      </c>
      <c r="N251" s="77">
        <f t="shared" si="8"/>
        <v>0</v>
      </c>
      <c r="O251" s="462"/>
    </row>
    <row r="252" spans="1:15" s="10" customFormat="1" ht="16.8">
      <c r="A252" s="76" t="str">
        <f>IF(OR(LEFT(Nhaplieu!$M257,3)='Chi phí sxkd S03'!$R$2,LEFT(Nhaplieu!$N257,3)='Chi phí sxkd S03'!$R$2),Nhaplieu!F257,IF(OR(Nhaplieu!$M257='Chi phí sxkd S03'!$R$2,Nhaplieu!$N257='Chi phí sxkd S03'!$R$2),Nhaplieu!F257,""))</f>
        <v/>
      </c>
      <c r="B252" s="77" t="str">
        <f>IF(OR(LEFT(Nhaplieu!$M257,3)='Chi phí sxkd S03'!$R$2,LEFT(Nhaplieu!$N257,3)='Chi phí sxkd S03'!$R$2),Nhaplieu!E257,IF(OR(Nhaplieu!$M257='Chi phí sxkd S03'!$R$2,Nhaplieu!$N257='Chi phí sxkd S03'!$R$2),Nhaplieu!E257,""))</f>
        <v/>
      </c>
      <c r="C252" s="571" t="str">
        <f>IF(OR(LEFT(Nhaplieu!$M257,3)='Chi phí sxkd S03'!$R$2,LEFT(Nhaplieu!$N257,3)='Chi phí sxkd S03'!$R$2),Nhaplieu!L257,IF(OR(Nhaplieu!$M257='Chi phí sxkd S03'!$R$2,Nhaplieu!$N257='Chi phí sxkd S03'!$R$2),Nhaplieu!L257,""))</f>
        <v/>
      </c>
      <c r="D252" s="78" t="str">
        <f>IF(LEFT(Nhaplieu!$M257,3)='Chi phí sxkd S03'!$R$2,Nhaplieu!M257,IF(Nhaplieu!$M257='Chi phí sxkd S03'!$R$2,Nhaplieu!N257,IF(Nhaplieu!$N257='Chi phí sxkd S03'!$R$2,Nhaplieu!M257,"")))</f>
        <v/>
      </c>
      <c r="E252" s="78" t="str">
        <f>IF(LEFT(Nhaplieu!$M257,3)='Chi phí sxkd S03'!$R$2,Nhaplieu!N257,IF(Nhaplieu!$M257='Chi phí sxkd S03'!$R$2,Nhaplieu!O257,IF(Nhaplieu!$N257='Chi phí sxkd S03'!$R$2,Nhaplieu!N257,"")))</f>
        <v/>
      </c>
      <c r="F252" s="77" t="str">
        <f>IF(LEFT(Nhaplieu!M257,3)='Chi phí sxkd S03'!$R$2,Nhaplieu!$O257,IF(Nhaplieu!M257='Chi phí sxkd S03'!$R$2,Nhaplieu!$O257,""))</f>
        <v/>
      </c>
      <c r="G252" s="77">
        <f t="shared" si="10"/>
        <v>0</v>
      </c>
      <c r="H252" s="77">
        <f t="shared" si="10"/>
        <v>0</v>
      </c>
      <c r="I252" s="77">
        <f t="shared" si="10"/>
        <v>0</v>
      </c>
      <c r="J252" s="77">
        <f t="shared" si="10"/>
        <v>0</v>
      </c>
      <c r="K252" s="77">
        <f t="shared" si="10"/>
        <v>0</v>
      </c>
      <c r="L252" s="77">
        <f t="shared" si="10"/>
        <v>0</v>
      </c>
      <c r="M252" s="77">
        <f t="shared" si="10"/>
        <v>0</v>
      </c>
      <c r="N252" s="77">
        <f t="shared" si="8"/>
        <v>0</v>
      </c>
      <c r="O252" s="462"/>
    </row>
    <row r="253" spans="1:15" s="10" customFormat="1" ht="16.8">
      <c r="A253" s="76" t="str">
        <f>IF(OR(LEFT(Nhaplieu!$M258,3)='Chi phí sxkd S03'!$R$2,LEFT(Nhaplieu!$N258,3)='Chi phí sxkd S03'!$R$2),Nhaplieu!F258,IF(OR(Nhaplieu!$M258='Chi phí sxkd S03'!$R$2,Nhaplieu!$N258='Chi phí sxkd S03'!$R$2),Nhaplieu!F258,""))</f>
        <v/>
      </c>
      <c r="B253" s="77" t="str">
        <f>IF(OR(LEFT(Nhaplieu!$M258,3)='Chi phí sxkd S03'!$R$2,LEFT(Nhaplieu!$N258,3)='Chi phí sxkd S03'!$R$2),Nhaplieu!E258,IF(OR(Nhaplieu!$M258='Chi phí sxkd S03'!$R$2,Nhaplieu!$N258='Chi phí sxkd S03'!$R$2),Nhaplieu!E258,""))</f>
        <v/>
      </c>
      <c r="C253" s="571" t="str">
        <f>IF(OR(LEFT(Nhaplieu!$M258,3)='Chi phí sxkd S03'!$R$2,LEFT(Nhaplieu!$N258,3)='Chi phí sxkd S03'!$R$2),Nhaplieu!L258,IF(OR(Nhaplieu!$M258='Chi phí sxkd S03'!$R$2,Nhaplieu!$N258='Chi phí sxkd S03'!$R$2),Nhaplieu!L258,""))</f>
        <v/>
      </c>
      <c r="D253" s="78" t="str">
        <f>IF(LEFT(Nhaplieu!$M258,3)='Chi phí sxkd S03'!$R$2,Nhaplieu!M258,IF(Nhaplieu!$M258='Chi phí sxkd S03'!$R$2,Nhaplieu!N258,IF(Nhaplieu!$N258='Chi phí sxkd S03'!$R$2,Nhaplieu!M258,"")))</f>
        <v/>
      </c>
      <c r="E253" s="78" t="str">
        <f>IF(LEFT(Nhaplieu!$M258,3)='Chi phí sxkd S03'!$R$2,Nhaplieu!N258,IF(Nhaplieu!$M258='Chi phí sxkd S03'!$R$2,Nhaplieu!O258,IF(Nhaplieu!$N258='Chi phí sxkd S03'!$R$2,Nhaplieu!N258,"")))</f>
        <v/>
      </c>
      <c r="F253" s="77" t="str">
        <f>IF(LEFT(Nhaplieu!M258,3)='Chi phí sxkd S03'!$R$2,Nhaplieu!$O258,IF(Nhaplieu!M258='Chi phí sxkd S03'!$R$2,Nhaplieu!$O258,""))</f>
        <v/>
      </c>
      <c r="G253" s="77">
        <f t="shared" si="10"/>
        <v>0</v>
      </c>
      <c r="H253" s="77">
        <f t="shared" si="10"/>
        <v>0</v>
      </c>
      <c r="I253" s="77">
        <f t="shared" si="10"/>
        <v>0</v>
      </c>
      <c r="J253" s="77">
        <f t="shared" si="10"/>
        <v>0</v>
      </c>
      <c r="K253" s="77">
        <f t="shared" si="10"/>
        <v>0</v>
      </c>
      <c r="L253" s="77">
        <f t="shared" si="10"/>
        <v>0</v>
      </c>
      <c r="M253" s="77">
        <f t="shared" si="10"/>
        <v>0</v>
      </c>
      <c r="N253" s="77">
        <f t="shared" si="8"/>
        <v>0</v>
      </c>
      <c r="O253" s="462"/>
    </row>
    <row r="254" spans="1:15" s="10" customFormat="1" ht="16.8">
      <c r="A254" s="76" t="str">
        <f>IF(OR(LEFT(Nhaplieu!$M259,3)='Chi phí sxkd S03'!$R$2,LEFT(Nhaplieu!$N259,3)='Chi phí sxkd S03'!$R$2),Nhaplieu!F259,IF(OR(Nhaplieu!$M259='Chi phí sxkd S03'!$R$2,Nhaplieu!$N259='Chi phí sxkd S03'!$R$2),Nhaplieu!F259,""))</f>
        <v/>
      </c>
      <c r="B254" s="77" t="str">
        <f>IF(OR(LEFT(Nhaplieu!$M259,3)='Chi phí sxkd S03'!$R$2,LEFT(Nhaplieu!$N259,3)='Chi phí sxkd S03'!$R$2),Nhaplieu!E259,IF(OR(Nhaplieu!$M259='Chi phí sxkd S03'!$R$2,Nhaplieu!$N259='Chi phí sxkd S03'!$R$2),Nhaplieu!E259,""))</f>
        <v/>
      </c>
      <c r="C254" s="571" t="str">
        <f>IF(OR(LEFT(Nhaplieu!$M259,3)='Chi phí sxkd S03'!$R$2,LEFT(Nhaplieu!$N259,3)='Chi phí sxkd S03'!$R$2),Nhaplieu!L259,IF(OR(Nhaplieu!$M259='Chi phí sxkd S03'!$R$2,Nhaplieu!$N259='Chi phí sxkd S03'!$R$2),Nhaplieu!L259,""))</f>
        <v/>
      </c>
      <c r="D254" s="78" t="str">
        <f>IF(LEFT(Nhaplieu!$M259,3)='Chi phí sxkd S03'!$R$2,Nhaplieu!M259,IF(Nhaplieu!$M259='Chi phí sxkd S03'!$R$2,Nhaplieu!N259,IF(Nhaplieu!$N259='Chi phí sxkd S03'!$R$2,Nhaplieu!M259,"")))</f>
        <v/>
      </c>
      <c r="E254" s="78" t="str">
        <f>IF(LEFT(Nhaplieu!$M259,3)='Chi phí sxkd S03'!$R$2,Nhaplieu!N259,IF(Nhaplieu!$M259='Chi phí sxkd S03'!$R$2,Nhaplieu!O259,IF(Nhaplieu!$N259='Chi phí sxkd S03'!$R$2,Nhaplieu!N259,"")))</f>
        <v/>
      </c>
      <c r="F254" s="77" t="str">
        <f>IF(LEFT(Nhaplieu!M259,3)='Chi phí sxkd S03'!$R$2,Nhaplieu!$O259,IF(Nhaplieu!M259='Chi phí sxkd S03'!$R$2,Nhaplieu!$O259,""))</f>
        <v/>
      </c>
      <c r="G254" s="77">
        <f t="shared" si="10"/>
        <v>0</v>
      </c>
      <c r="H254" s="77">
        <f t="shared" si="10"/>
        <v>0</v>
      </c>
      <c r="I254" s="77">
        <f t="shared" si="10"/>
        <v>0</v>
      </c>
      <c r="J254" s="77">
        <f t="shared" si="10"/>
        <v>0</v>
      </c>
      <c r="K254" s="77">
        <f t="shared" si="10"/>
        <v>0</v>
      </c>
      <c r="L254" s="77">
        <f t="shared" si="10"/>
        <v>0</v>
      </c>
      <c r="M254" s="77">
        <f t="shared" si="10"/>
        <v>0</v>
      </c>
      <c r="N254" s="77">
        <f t="shared" si="8"/>
        <v>0</v>
      </c>
      <c r="O254" s="462"/>
    </row>
    <row r="255" spans="1:15" s="10" customFormat="1" ht="16.8">
      <c r="A255" s="76" t="str">
        <f>IF(OR(LEFT(Nhaplieu!$M260,3)='Chi phí sxkd S03'!$R$2,LEFT(Nhaplieu!$N260,3)='Chi phí sxkd S03'!$R$2),Nhaplieu!F260,IF(OR(Nhaplieu!$M260='Chi phí sxkd S03'!$R$2,Nhaplieu!$N260='Chi phí sxkd S03'!$R$2),Nhaplieu!F260,""))</f>
        <v/>
      </c>
      <c r="B255" s="77" t="str">
        <f>IF(OR(LEFT(Nhaplieu!$M260,3)='Chi phí sxkd S03'!$R$2,LEFT(Nhaplieu!$N260,3)='Chi phí sxkd S03'!$R$2),Nhaplieu!E260,IF(OR(Nhaplieu!$M260='Chi phí sxkd S03'!$R$2,Nhaplieu!$N260='Chi phí sxkd S03'!$R$2),Nhaplieu!E260,""))</f>
        <v/>
      </c>
      <c r="C255" s="571" t="str">
        <f>IF(OR(LEFT(Nhaplieu!$M260,3)='Chi phí sxkd S03'!$R$2,LEFT(Nhaplieu!$N260,3)='Chi phí sxkd S03'!$R$2),Nhaplieu!L260,IF(OR(Nhaplieu!$M260='Chi phí sxkd S03'!$R$2,Nhaplieu!$N260='Chi phí sxkd S03'!$R$2),Nhaplieu!L260,""))</f>
        <v/>
      </c>
      <c r="D255" s="78" t="str">
        <f>IF(LEFT(Nhaplieu!$M260,3)='Chi phí sxkd S03'!$R$2,Nhaplieu!M260,IF(Nhaplieu!$M260='Chi phí sxkd S03'!$R$2,Nhaplieu!N260,IF(Nhaplieu!$N260='Chi phí sxkd S03'!$R$2,Nhaplieu!M260,"")))</f>
        <v/>
      </c>
      <c r="E255" s="78" t="str">
        <f>IF(LEFT(Nhaplieu!$M260,3)='Chi phí sxkd S03'!$R$2,Nhaplieu!N260,IF(Nhaplieu!$M260='Chi phí sxkd S03'!$R$2,Nhaplieu!O260,IF(Nhaplieu!$N260='Chi phí sxkd S03'!$R$2,Nhaplieu!N260,"")))</f>
        <v/>
      </c>
      <c r="F255" s="77" t="str">
        <f>IF(LEFT(Nhaplieu!M260,3)='Chi phí sxkd S03'!$R$2,Nhaplieu!$O260,IF(Nhaplieu!M260='Chi phí sxkd S03'!$R$2,Nhaplieu!$O260,""))</f>
        <v/>
      </c>
      <c r="G255" s="77">
        <f t="shared" si="10"/>
        <v>0</v>
      </c>
      <c r="H255" s="77">
        <f t="shared" si="10"/>
        <v>0</v>
      </c>
      <c r="I255" s="77">
        <f t="shared" si="10"/>
        <v>0</v>
      </c>
      <c r="J255" s="77">
        <f t="shared" si="10"/>
        <v>0</v>
      </c>
      <c r="K255" s="77">
        <f t="shared" si="10"/>
        <v>0</v>
      </c>
      <c r="L255" s="77">
        <f t="shared" si="10"/>
        <v>0</v>
      </c>
      <c r="M255" s="77">
        <f t="shared" si="10"/>
        <v>0</v>
      </c>
      <c r="N255" s="77">
        <f t="shared" si="8"/>
        <v>0</v>
      </c>
      <c r="O255" s="462"/>
    </row>
    <row r="256" spans="1:15" s="10" customFormat="1" ht="16.8">
      <c r="A256" s="76" t="str">
        <f>IF(OR(LEFT(Nhaplieu!$M261,3)='Chi phí sxkd S03'!$R$2,LEFT(Nhaplieu!$N261,3)='Chi phí sxkd S03'!$R$2),Nhaplieu!F261,IF(OR(Nhaplieu!$M261='Chi phí sxkd S03'!$R$2,Nhaplieu!$N261='Chi phí sxkd S03'!$R$2),Nhaplieu!F261,""))</f>
        <v/>
      </c>
      <c r="B256" s="77" t="str">
        <f>IF(OR(LEFT(Nhaplieu!$M261,3)='Chi phí sxkd S03'!$R$2,LEFT(Nhaplieu!$N261,3)='Chi phí sxkd S03'!$R$2),Nhaplieu!E261,IF(OR(Nhaplieu!$M261='Chi phí sxkd S03'!$R$2,Nhaplieu!$N261='Chi phí sxkd S03'!$R$2),Nhaplieu!E261,""))</f>
        <v/>
      </c>
      <c r="C256" s="571" t="str">
        <f>IF(OR(LEFT(Nhaplieu!$M261,3)='Chi phí sxkd S03'!$R$2,LEFT(Nhaplieu!$N261,3)='Chi phí sxkd S03'!$R$2),Nhaplieu!L261,IF(OR(Nhaplieu!$M261='Chi phí sxkd S03'!$R$2,Nhaplieu!$N261='Chi phí sxkd S03'!$R$2),Nhaplieu!L261,""))</f>
        <v/>
      </c>
      <c r="D256" s="78" t="str">
        <f>IF(LEFT(Nhaplieu!$M261,3)='Chi phí sxkd S03'!$R$2,Nhaplieu!M261,IF(Nhaplieu!$M261='Chi phí sxkd S03'!$R$2,Nhaplieu!N261,IF(Nhaplieu!$N261='Chi phí sxkd S03'!$R$2,Nhaplieu!M261,"")))</f>
        <v/>
      </c>
      <c r="E256" s="78" t="str">
        <f>IF(LEFT(Nhaplieu!$M261,3)='Chi phí sxkd S03'!$R$2,Nhaplieu!N261,IF(Nhaplieu!$M261='Chi phí sxkd S03'!$R$2,Nhaplieu!O261,IF(Nhaplieu!$N261='Chi phí sxkd S03'!$R$2,Nhaplieu!N261,"")))</f>
        <v/>
      </c>
      <c r="F256" s="77" t="str">
        <f>IF(LEFT(Nhaplieu!M261,3)='Chi phí sxkd S03'!$R$2,Nhaplieu!$O261,IF(Nhaplieu!M261='Chi phí sxkd S03'!$R$2,Nhaplieu!$O261,""))</f>
        <v/>
      </c>
      <c r="G256" s="77">
        <f t="shared" si="10"/>
        <v>0</v>
      </c>
      <c r="H256" s="77">
        <f t="shared" si="10"/>
        <v>0</v>
      </c>
      <c r="I256" s="77">
        <f t="shared" si="10"/>
        <v>0</v>
      </c>
      <c r="J256" s="77">
        <f t="shared" si="10"/>
        <v>0</v>
      </c>
      <c r="K256" s="77">
        <f t="shared" si="10"/>
        <v>0</v>
      </c>
      <c r="L256" s="77">
        <f t="shared" si="10"/>
        <v>0</v>
      </c>
      <c r="M256" s="77">
        <f t="shared" si="10"/>
        <v>0</v>
      </c>
      <c r="N256" s="77">
        <f t="shared" si="8"/>
        <v>0</v>
      </c>
      <c r="O256" s="462"/>
    </row>
    <row r="257" spans="1:15" s="10" customFormat="1" ht="16.8">
      <c r="A257" s="76" t="str">
        <f>IF(OR(LEFT(Nhaplieu!$M262,3)='Chi phí sxkd S03'!$R$2,LEFT(Nhaplieu!$N262,3)='Chi phí sxkd S03'!$R$2),Nhaplieu!F262,IF(OR(Nhaplieu!$M262='Chi phí sxkd S03'!$R$2,Nhaplieu!$N262='Chi phí sxkd S03'!$R$2),Nhaplieu!F262,""))</f>
        <v/>
      </c>
      <c r="B257" s="77" t="str">
        <f>IF(OR(LEFT(Nhaplieu!$M262,3)='Chi phí sxkd S03'!$R$2,LEFT(Nhaplieu!$N262,3)='Chi phí sxkd S03'!$R$2),Nhaplieu!E262,IF(OR(Nhaplieu!$M262='Chi phí sxkd S03'!$R$2,Nhaplieu!$N262='Chi phí sxkd S03'!$R$2),Nhaplieu!E262,""))</f>
        <v/>
      </c>
      <c r="C257" s="571" t="str">
        <f>IF(OR(LEFT(Nhaplieu!$M262,3)='Chi phí sxkd S03'!$R$2,LEFT(Nhaplieu!$N262,3)='Chi phí sxkd S03'!$R$2),Nhaplieu!L262,IF(OR(Nhaplieu!$M262='Chi phí sxkd S03'!$R$2,Nhaplieu!$N262='Chi phí sxkd S03'!$R$2),Nhaplieu!L262,""))</f>
        <v/>
      </c>
      <c r="D257" s="78" t="str">
        <f>IF(LEFT(Nhaplieu!$M262,3)='Chi phí sxkd S03'!$R$2,Nhaplieu!M262,IF(Nhaplieu!$M262='Chi phí sxkd S03'!$R$2,Nhaplieu!N262,IF(Nhaplieu!$N262='Chi phí sxkd S03'!$R$2,Nhaplieu!M262,"")))</f>
        <v/>
      </c>
      <c r="E257" s="78" t="str">
        <f>IF(LEFT(Nhaplieu!$M262,3)='Chi phí sxkd S03'!$R$2,Nhaplieu!N262,IF(Nhaplieu!$M262='Chi phí sxkd S03'!$R$2,Nhaplieu!O262,IF(Nhaplieu!$N262='Chi phí sxkd S03'!$R$2,Nhaplieu!N262,"")))</f>
        <v/>
      </c>
      <c r="F257" s="77" t="str">
        <f>IF(LEFT(Nhaplieu!M262,3)='Chi phí sxkd S03'!$R$2,Nhaplieu!$O262,IF(Nhaplieu!M262='Chi phí sxkd S03'!$R$2,Nhaplieu!$O262,""))</f>
        <v/>
      </c>
      <c r="G257" s="77">
        <f t="shared" si="10"/>
        <v>0</v>
      </c>
      <c r="H257" s="77">
        <f t="shared" si="10"/>
        <v>0</v>
      </c>
      <c r="I257" s="77">
        <f t="shared" si="10"/>
        <v>0</v>
      </c>
      <c r="J257" s="77">
        <f t="shared" si="10"/>
        <v>0</v>
      </c>
      <c r="K257" s="77">
        <f t="shared" si="10"/>
        <v>0</v>
      </c>
      <c r="L257" s="77">
        <f t="shared" si="10"/>
        <v>0</v>
      </c>
      <c r="M257" s="77">
        <f t="shared" si="10"/>
        <v>0</v>
      </c>
      <c r="N257" s="77">
        <f t="shared" si="8"/>
        <v>0</v>
      </c>
      <c r="O257" s="462"/>
    </row>
    <row r="258" spans="1:15" s="10" customFormat="1" ht="16.8">
      <c r="A258" s="76" t="str">
        <f>IF(OR(LEFT(Nhaplieu!$M263,3)='Chi phí sxkd S03'!$R$2,LEFT(Nhaplieu!$N263,3)='Chi phí sxkd S03'!$R$2),Nhaplieu!F263,IF(OR(Nhaplieu!$M263='Chi phí sxkd S03'!$R$2,Nhaplieu!$N263='Chi phí sxkd S03'!$R$2),Nhaplieu!F263,""))</f>
        <v/>
      </c>
      <c r="B258" s="77" t="str">
        <f>IF(OR(LEFT(Nhaplieu!$M263,3)='Chi phí sxkd S03'!$R$2,LEFT(Nhaplieu!$N263,3)='Chi phí sxkd S03'!$R$2),Nhaplieu!E263,IF(OR(Nhaplieu!$M263='Chi phí sxkd S03'!$R$2,Nhaplieu!$N263='Chi phí sxkd S03'!$R$2),Nhaplieu!E263,""))</f>
        <v/>
      </c>
      <c r="C258" s="571" t="str">
        <f>IF(OR(LEFT(Nhaplieu!$M263,3)='Chi phí sxkd S03'!$R$2,LEFT(Nhaplieu!$N263,3)='Chi phí sxkd S03'!$R$2),Nhaplieu!L263,IF(OR(Nhaplieu!$M263='Chi phí sxkd S03'!$R$2,Nhaplieu!$N263='Chi phí sxkd S03'!$R$2),Nhaplieu!L263,""))</f>
        <v/>
      </c>
      <c r="D258" s="78" t="str">
        <f>IF(LEFT(Nhaplieu!$M263,3)='Chi phí sxkd S03'!$R$2,Nhaplieu!M263,IF(Nhaplieu!$M263='Chi phí sxkd S03'!$R$2,Nhaplieu!N263,IF(Nhaplieu!$N263='Chi phí sxkd S03'!$R$2,Nhaplieu!M263,"")))</f>
        <v/>
      </c>
      <c r="E258" s="78" t="str">
        <f>IF(LEFT(Nhaplieu!$M263,3)='Chi phí sxkd S03'!$R$2,Nhaplieu!N263,IF(Nhaplieu!$M263='Chi phí sxkd S03'!$R$2,Nhaplieu!O263,IF(Nhaplieu!$N263='Chi phí sxkd S03'!$R$2,Nhaplieu!N263,"")))</f>
        <v/>
      </c>
      <c r="F258" s="77" t="str">
        <f>IF(LEFT(Nhaplieu!M263,3)='Chi phí sxkd S03'!$R$2,Nhaplieu!$O263,IF(Nhaplieu!M263='Chi phí sxkd S03'!$R$2,Nhaplieu!$O263,""))</f>
        <v/>
      </c>
      <c r="G258" s="77">
        <f t="shared" si="10"/>
        <v>0</v>
      </c>
      <c r="H258" s="77">
        <f t="shared" si="10"/>
        <v>0</v>
      </c>
      <c r="I258" s="77">
        <f t="shared" si="10"/>
        <v>0</v>
      </c>
      <c r="J258" s="77">
        <f t="shared" si="10"/>
        <v>0</v>
      </c>
      <c r="K258" s="77">
        <f t="shared" si="10"/>
        <v>0</v>
      </c>
      <c r="L258" s="77">
        <f t="shared" si="10"/>
        <v>0</v>
      </c>
      <c r="M258" s="77">
        <f t="shared" si="10"/>
        <v>0</v>
      </c>
      <c r="N258" s="77">
        <f t="shared" si="8"/>
        <v>0</v>
      </c>
      <c r="O258" s="462"/>
    </row>
    <row r="259" spans="1:15" s="10" customFormat="1" ht="16.8">
      <c r="A259" s="76" t="str">
        <f>IF(OR(LEFT(Nhaplieu!$M264,3)='Chi phí sxkd S03'!$R$2,LEFT(Nhaplieu!$N264,3)='Chi phí sxkd S03'!$R$2),Nhaplieu!F264,IF(OR(Nhaplieu!$M264='Chi phí sxkd S03'!$R$2,Nhaplieu!$N264='Chi phí sxkd S03'!$R$2),Nhaplieu!F264,""))</f>
        <v/>
      </c>
      <c r="B259" s="77" t="str">
        <f>IF(OR(LEFT(Nhaplieu!$M264,3)='Chi phí sxkd S03'!$R$2,LEFT(Nhaplieu!$N264,3)='Chi phí sxkd S03'!$R$2),Nhaplieu!E264,IF(OR(Nhaplieu!$M264='Chi phí sxkd S03'!$R$2,Nhaplieu!$N264='Chi phí sxkd S03'!$R$2),Nhaplieu!E264,""))</f>
        <v/>
      </c>
      <c r="C259" s="571" t="str">
        <f>IF(OR(LEFT(Nhaplieu!$M264,3)='Chi phí sxkd S03'!$R$2,LEFT(Nhaplieu!$N264,3)='Chi phí sxkd S03'!$R$2),Nhaplieu!L264,IF(OR(Nhaplieu!$M264='Chi phí sxkd S03'!$R$2,Nhaplieu!$N264='Chi phí sxkd S03'!$R$2),Nhaplieu!L264,""))</f>
        <v/>
      </c>
      <c r="D259" s="78" t="str">
        <f>IF(LEFT(Nhaplieu!$M264,3)='Chi phí sxkd S03'!$R$2,Nhaplieu!M264,IF(Nhaplieu!$M264='Chi phí sxkd S03'!$R$2,Nhaplieu!N264,IF(Nhaplieu!$N264='Chi phí sxkd S03'!$R$2,Nhaplieu!M264,"")))</f>
        <v/>
      </c>
      <c r="E259" s="78" t="str">
        <f>IF(LEFT(Nhaplieu!$M264,3)='Chi phí sxkd S03'!$R$2,Nhaplieu!N264,IF(Nhaplieu!$M264='Chi phí sxkd S03'!$R$2,Nhaplieu!O264,IF(Nhaplieu!$N264='Chi phí sxkd S03'!$R$2,Nhaplieu!N264,"")))</f>
        <v/>
      </c>
      <c r="F259" s="77" t="str">
        <f>IF(LEFT(Nhaplieu!M264,3)='Chi phí sxkd S03'!$R$2,Nhaplieu!$O264,IF(Nhaplieu!M264='Chi phí sxkd S03'!$R$2,Nhaplieu!$O264,""))</f>
        <v/>
      </c>
      <c r="G259" s="77">
        <f t="shared" si="10"/>
        <v>0</v>
      </c>
      <c r="H259" s="77">
        <f t="shared" si="10"/>
        <v>0</v>
      </c>
      <c r="I259" s="77">
        <f t="shared" si="10"/>
        <v>0</v>
      </c>
      <c r="J259" s="77">
        <f t="shared" si="10"/>
        <v>0</v>
      </c>
      <c r="K259" s="77">
        <f t="shared" si="10"/>
        <v>0</v>
      </c>
      <c r="L259" s="77">
        <f t="shared" si="10"/>
        <v>0</v>
      </c>
      <c r="M259" s="77">
        <f t="shared" si="10"/>
        <v>0</v>
      </c>
      <c r="N259" s="77">
        <f t="shared" si="8"/>
        <v>0</v>
      </c>
      <c r="O259" s="462"/>
    </row>
    <row r="260" spans="1:15" s="10" customFormat="1" ht="16.8">
      <c r="A260" s="76" t="str">
        <f>IF(OR(LEFT(Nhaplieu!$M265,3)='Chi phí sxkd S03'!$R$2,LEFT(Nhaplieu!$N265,3)='Chi phí sxkd S03'!$R$2),Nhaplieu!F265,IF(OR(Nhaplieu!$M265='Chi phí sxkd S03'!$R$2,Nhaplieu!$N265='Chi phí sxkd S03'!$R$2),Nhaplieu!F265,""))</f>
        <v/>
      </c>
      <c r="B260" s="77" t="str">
        <f>IF(OR(LEFT(Nhaplieu!$M265,3)='Chi phí sxkd S03'!$R$2,LEFT(Nhaplieu!$N265,3)='Chi phí sxkd S03'!$R$2),Nhaplieu!E265,IF(OR(Nhaplieu!$M265='Chi phí sxkd S03'!$R$2,Nhaplieu!$N265='Chi phí sxkd S03'!$R$2),Nhaplieu!E265,""))</f>
        <v/>
      </c>
      <c r="C260" s="571" t="str">
        <f>IF(OR(LEFT(Nhaplieu!$M265,3)='Chi phí sxkd S03'!$R$2,LEFT(Nhaplieu!$N265,3)='Chi phí sxkd S03'!$R$2),Nhaplieu!L265,IF(OR(Nhaplieu!$M265='Chi phí sxkd S03'!$R$2,Nhaplieu!$N265='Chi phí sxkd S03'!$R$2),Nhaplieu!L265,""))</f>
        <v/>
      </c>
      <c r="D260" s="78" t="str">
        <f>IF(LEFT(Nhaplieu!$M265,3)='Chi phí sxkd S03'!$R$2,Nhaplieu!M265,IF(Nhaplieu!$M265='Chi phí sxkd S03'!$R$2,Nhaplieu!N265,IF(Nhaplieu!$N265='Chi phí sxkd S03'!$R$2,Nhaplieu!M265,"")))</f>
        <v/>
      </c>
      <c r="E260" s="78" t="str">
        <f>IF(LEFT(Nhaplieu!$M265,3)='Chi phí sxkd S03'!$R$2,Nhaplieu!N265,IF(Nhaplieu!$M265='Chi phí sxkd S03'!$R$2,Nhaplieu!O265,IF(Nhaplieu!$N265='Chi phí sxkd S03'!$R$2,Nhaplieu!N265,"")))</f>
        <v/>
      </c>
      <c r="F260" s="77" t="str">
        <f>IF(LEFT(Nhaplieu!M265,3)='Chi phí sxkd S03'!$R$2,Nhaplieu!$O265,IF(Nhaplieu!M265='Chi phí sxkd S03'!$R$2,Nhaplieu!$O265,""))</f>
        <v/>
      </c>
      <c r="G260" s="77">
        <f t="shared" si="10"/>
        <v>0</v>
      </c>
      <c r="H260" s="77">
        <f t="shared" si="10"/>
        <v>0</v>
      </c>
      <c r="I260" s="77">
        <f t="shared" si="10"/>
        <v>0</v>
      </c>
      <c r="J260" s="77">
        <f t="shared" si="10"/>
        <v>0</v>
      </c>
      <c r="K260" s="77">
        <f t="shared" si="10"/>
        <v>0</v>
      </c>
      <c r="L260" s="77">
        <f t="shared" si="10"/>
        <v>0</v>
      </c>
      <c r="M260" s="77">
        <f t="shared" si="10"/>
        <v>0</v>
      </c>
      <c r="N260" s="77">
        <f t="shared" si="8"/>
        <v>0</v>
      </c>
      <c r="O260" s="462"/>
    </row>
    <row r="261" spans="1:15" s="10" customFormat="1" ht="16.8">
      <c r="A261" s="76" t="str">
        <f>IF(OR(LEFT(Nhaplieu!$M266,3)='Chi phí sxkd S03'!$R$2,LEFT(Nhaplieu!$N266,3)='Chi phí sxkd S03'!$R$2),Nhaplieu!F266,IF(OR(Nhaplieu!$M266='Chi phí sxkd S03'!$R$2,Nhaplieu!$N266='Chi phí sxkd S03'!$R$2),Nhaplieu!F266,""))</f>
        <v/>
      </c>
      <c r="B261" s="77" t="str">
        <f>IF(OR(LEFT(Nhaplieu!$M266,3)='Chi phí sxkd S03'!$R$2,LEFT(Nhaplieu!$N266,3)='Chi phí sxkd S03'!$R$2),Nhaplieu!E266,IF(OR(Nhaplieu!$M266='Chi phí sxkd S03'!$R$2,Nhaplieu!$N266='Chi phí sxkd S03'!$R$2),Nhaplieu!E266,""))</f>
        <v/>
      </c>
      <c r="C261" s="571" t="str">
        <f>IF(OR(LEFT(Nhaplieu!$M266,3)='Chi phí sxkd S03'!$R$2,LEFT(Nhaplieu!$N266,3)='Chi phí sxkd S03'!$R$2),Nhaplieu!L266,IF(OR(Nhaplieu!$M266='Chi phí sxkd S03'!$R$2,Nhaplieu!$N266='Chi phí sxkd S03'!$R$2),Nhaplieu!L266,""))</f>
        <v/>
      </c>
      <c r="D261" s="78" t="str">
        <f>IF(LEFT(Nhaplieu!$M266,3)='Chi phí sxkd S03'!$R$2,Nhaplieu!M266,IF(Nhaplieu!$M266='Chi phí sxkd S03'!$R$2,Nhaplieu!N266,IF(Nhaplieu!$N266='Chi phí sxkd S03'!$R$2,Nhaplieu!M266,"")))</f>
        <v/>
      </c>
      <c r="E261" s="78" t="str">
        <f>IF(LEFT(Nhaplieu!$M266,3)='Chi phí sxkd S03'!$R$2,Nhaplieu!N266,IF(Nhaplieu!$M266='Chi phí sxkd S03'!$R$2,Nhaplieu!O266,IF(Nhaplieu!$N266='Chi phí sxkd S03'!$R$2,Nhaplieu!N266,"")))</f>
        <v/>
      </c>
      <c r="F261" s="77" t="str">
        <f>IF(LEFT(Nhaplieu!M266,3)='Chi phí sxkd S03'!$R$2,Nhaplieu!$O266,IF(Nhaplieu!M266='Chi phí sxkd S03'!$R$2,Nhaplieu!$O266,""))</f>
        <v/>
      </c>
      <c r="G261" s="77">
        <f t="shared" si="10"/>
        <v>0</v>
      </c>
      <c r="H261" s="77">
        <f t="shared" si="10"/>
        <v>0</v>
      </c>
      <c r="I261" s="77">
        <f t="shared" si="10"/>
        <v>0</v>
      </c>
      <c r="J261" s="77">
        <f t="shared" si="10"/>
        <v>0</v>
      </c>
      <c r="K261" s="77">
        <f t="shared" si="10"/>
        <v>0</v>
      </c>
      <c r="L261" s="77">
        <f t="shared" si="10"/>
        <v>0</v>
      </c>
      <c r="M261" s="77">
        <f t="shared" si="10"/>
        <v>0</v>
      </c>
      <c r="N261" s="77">
        <f t="shared" si="8"/>
        <v>0</v>
      </c>
      <c r="O261" s="462"/>
    </row>
    <row r="262" spans="1:15" s="10" customFormat="1" ht="16.8">
      <c r="A262" s="76" t="str">
        <f>IF(OR(LEFT(Nhaplieu!$M267,3)='Chi phí sxkd S03'!$R$2,LEFT(Nhaplieu!$N267,3)='Chi phí sxkd S03'!$R$2),Nhaplieu!F267,IF(OR(Nhaplieu!$M267='Chi phí sxkd S03'!$R$2,Nhaplieu!$N267='Chi phí sxkd S03'!$R$2),Nhaplieu!F267,""))</f>
        <v/>
      </c>
      <c r="B262" s="77" t="str">
        <f>IF(OR(LEFT(Nhaplieu!$M267,3)='Chi phí sxkd S03'!$R$2,LEFT(Nhaplieu!$N267,3)='Chi phí sxkd S03'!$R$2),Nhaplieu!E267,IF(OR(Nhaplieu!$M267='Chi phí sxkd S03'!$R$2,Nhaplieu!$N267='Chi phí sxkd S03'!$R$2),Nhaplieu!E267,""))</f>
        <v/>
      </c>
      <c r="C262" s="571" t="str">
        <f>IF(OR(LEFT(Nhaplieu!$M267,3)='Chi phí sxkd S03'!$R$2,LEFT(Nhaplieu!$N267,3)='Chi phí sxkd S03'!$R$2),Nhaplieu!L267,IF(OR(Nhaplieu!$M267='Chi phí sxkd S03'!$R$2,Nhaplieu!$N267='Chi phí sxkd S03'!$R$2),Nhaplieu!L267,""))</f>
        <v/>
      </c>
      <c r="D262" s="78" t="str">
        <f>IF(LEFT(Nhaplieu!$M267,3)='Chi phí sxkd S03'!$R$2,Nhaplieu!M267,IF(Nhaplieu!$M267='Chi phí sxkd S03'!$R$2,Nhaplieu!N267,IF(Nhaplieu!$N267='Chi phí sxkd S03'!$R$2,Nhaplieu!M267,"")))</f>
        <v/>
      </c>
      <c r="E262" s="78" t="str">
        <f>IF(LEFT(Nhaplieu!$M267,3)='Chi phí sxkd S03'!$R$2,Nhaplieu!N267,IF(Nhaplieu!$M267='Chi phí sxkd S03'!$R$2,Nhaplieu!O267,IF(Nhaplieu!$N267='Chi phí sxkd S03'!$R$2,Nhaplieu!N267,"")))</f>
        <v/>
      </c>
      <c r="F262" s="77" t="str">
        <f>IF(LEFT(Nhaplieu!M267,3)='Chi phí sxkd S03'!$R$2,Nhaplieu!$O267,IF(Nhaplieu!M267='Chi phí sxkd S03'!$R$2,Nhaplieu!$O267,""))</f>
        <v/>
      </c>
      <c r="G262" s="77">
        <f t="shared" si="10"/>
        <v>0</v>
      </c>
      <c r="H262" s="77">
        <f t="shared" si="10"/>
        <v>0</v>
      </c>
      <c r="I262" s="77">
        <f t="shared" si="10"/>
        <v>0</v>
      </c>
      <c r="J262" s="77">
        <f t="shared" si="10"/>
        <v>0</v>
      </c>
      <c r="K262" s="77">
        <f t="shared" si="10"/>
        <v>0</v>
      </c>
      <c r="L262" s="77">
        <f t="shared" si="10"/>
        <v>0</v>
      </c>
      <c r="M262" s="77">
        <f t="shared" si="10"/>
        <v>0</v>
      </c>
      <c r="N262" s="77">
        <f t="shared" si="8"/>
        <v>0</v>
      </c>
      <c r="O262" s="462"/>
    </row>
    <row r="263" spans="1:15" s="10" customFormat="1" ht="16.8">
      <c r="A263" s="76" t="str">
        <f>IF(OR(LEFT(Nhaplieu!$M268,3)='Chi phí sxkd S03'!$R$2,LEFT(Nhaplieu!$N268,3)='Chi phí sxkd S03'!$R$2),Nhaplieu!F268,IF(OR(Nhaplieu!$M268='Chi phí sxkd S03'!$R$2,Nhaplieu!$N268='Chi phí sxkd S03'!$R$2),Nhaplieu!F268,""))</f>
        <v/>
      </c>
      <c r="B263" s="77" t="str">
        <f>IF(OR(LEFT(Nhaplieu!$M268,3)='Chi phí sxkd S03'!$R$2,LEFT(Nhaplieu!$N268,3)='Chi phí sxkd S03'!$R$2),Nhaplieu!E268,IF(OR(Nhaplieu!$M268='Chi phí sxkd S03'!$R$2,Nhaplieu!$N268='Chi phí sxkd S03'!$R$2),Nhaplieu!E268,""))</f>
        <v/>
      </c>
      <c r="C263" s="571" t="str">
        <f>IF(OR(LEFT(Nhaplieu!$M268,3)='Chi phí sxkd S03'!$R$2,LEFT(Nhaplieu!$N268,3)='Chi phí sxkd S03'!$R$2),Nhaplieu!L268,IF(OR(Nhaplieu!$M268='Chi phí sxkd S03'!$R$2,Nhaplieu!$N268='Chi phí sxkd S03'!$R$2),Nhaplieu!L268,""))</f>
        <v/>
      </c>
      <c r="D263" s="78" t="str">
        <f>IF(LEFT(Nhaplieu!$M268,3)='Chi phí sxkd S03'!$R$2,Nhaplieu!M268,IF(Nhaplieu!$M268='Chi phí sxkd S03'!$R$2,Nhaplieu!N268,IF(Nhaplieu!$N268='Chi phí sxkd S03'!$R$2,Nhaplieu!M268,"")))</f>
        <v/>
      </c>
      <c r="E263" s="78" t="str">
        <f>IF(LEFT(Nhaplieu!$M268,3)='Chi phí sxkd S03'!$R$2,Nhaplieu!N268,IF(Nhaplieu!$M268='Chi phí sxkd S03'!$R$2,Nhaplieu!O268,IF(Nhaplieu!$N268='Chi phí sxkd S03'!$R$2,Nhaplieu!N268,"")))</f>
        <v/>
      </c>
      <c r="F263" s="77" t="str">
        <f>IF(LEFT(Nhaplieu!M268,3)='Chi phí sxkd S03'!$R$2,Nhaplieu!$O268,IF(Nhaplieu!M268='Chi phí sxkd S03'!$R$2,Nhaplieu!$O268,""))</f>
        <v/>
      </c>
      <c r="G263" s="77">
        <f t="shared" si="10"/>
        <v>0</v>
      </c>
      <c r="H263" s="77">
        <f t="shared" si="10"/>
        <v>0</v>
      </c>
      <c r="I263" s="77">
        <f t="shared" si="10"/>
        <v>0</v>
      </c>
      <c r="J263" s="77">
        <f t="shared" si="10"/>
        <v>0</v>
      </c>
      <c r="K263" s="77">
        <f t="shared" si="10"/>
        <v>0</v>
      </c>
      <c r="L263" s="77">
        <f t="shared" si="10"/>
        <v>0</v>
      </c>
      <c r="M263" s="77">
        <f t="shared" si="10"/>
        <v>0</v>
      </c>
      <c r="N263" s="77">
        <f t="shared" si="8"/>
        <v>0</v>
      </c>
      <c r="O263" s="462"/>
    </row>
    <row r="264" spans="1:15" s="10" customFormat="1" ht="16.8">
      <c r="A264" s="76" t="str">
        <f>IF(OR(LEFT(Nhaplieu!$M269,3)='Chi phí sxkd S03'!$R$2,LEFT(Nhaplieu!$N269,3)='Chi phí sxkd S03'!$R$2),Nhaplieu!F269,IF(OR(Nhaplieu!$M269='Chi phí sxkd S03'!$R$2,Nhaplieu!$N269='Chi phí sxkd S03'!$R$2),Nhaplieu!F269,""))</f>
        <v/>
      </c>
      <c r="B264" s="77" t="str">
        <f>IF(OR(LEFT(Nhaplieu!$M269,3)='Chi phí sxkd S03'!$R$2,LEFT(Nhaplieu!$N269,3)='Chi phí sxkd S03'!$R$2),Nhaplieu!E269,IF(OR(Nhaplieu!$M269='Chi phí sxkd S03'!$R$2,Nhaplieu!$N269='Chi phí sxkd S03'!$R$2),Nhaplieu!E269,""))</f>
        <v/>
      </c>
      <c r="C264" s="571" t="str">
        <f>IF(OR(LEFT(Nhaplieu!$M269,3)='Chi phí sxkd S03'!$R$2,LEFT(Nhaplieu!$N269,3)='Chi phí sxkd S03'!$R$2),Nhaplieu!L269,IF(OR(Nhaplieu!$M269='Chi phí sxkd S03'!$R$2,Nhaplieu!$N269='Chi phí sxkd S03'!$R$2),Nhaplieu!L269,""))</f>
        <v/>
      </c>
      <c r="D264" s="78" t="str">
        <f>IF(LEFT(Nhaplieu!$M269,3)='Chi phí sxkd S03'!$R$2,Nhaplieu!M269,IF(Nhaplieu!$M269='Chi phí sxkd S03'!$R$2,Nhaplieu!N269,IF(Nhaplieu!$N269='Chi phí sxkd S03'!$R$2,Nhaplieu!M269,"")))</f>
        <v/>
      </c>
      <c r="E264" s="78" t="str">
        <f>IF(LEFT(Nhaplieu!$M269,3)='Chi phí sxkd S03'!$R$2,Nhaplieu!N269,IF(Nhaplieu!$M269='Chi phí sxkd S03'!$R$2,Nhaplieu!O269,IF(Nhaplieu!$N269='Chi phí sxkd S03'!$R$2,Nhaplieu!N269,"")))</f>
        <v/>
      </c>
      <c r="F264" s="77" t="str">
        <f>IF(LEFT(Nhaplieu!M269,3)='Chi phí sxkd S03'!$R$2,Nhaplieu!$O269,IF(Nhaplieu!M269='Chi phí sxkd S03'!$R$2,Nhaplieu!$O269,""))</f>
        <v/>
      </c>
      <c r="G264" s="77">
        <f t="shared" si="10"/>
        <v>0</v>
      </c>
      <c r="H264" s="77">
        <f t="shared" si="10"/>
        <v>0</v>
      </c>
      <c r="I264" s="77">
        <f t="shared" si="10"/>
        <v>0</v>
      </c>
      <c r="J264" s="77">
        <f t="shared" si="10"/>
        <v>0</v>
      </c>
      <c r="K264" s="77">
        <f t="shared" si="10"/>
        <v>0</v>
      </c>
      <c r="L264" s="77">
        <f t="shared" si="10"/>
        <v>0</v>
      </c>
      <c r="M264" s="77">
        <f t="shared" si="10"/>
        <v>0</v>
      </c>
      <c r="N264" s="77">
        <f t="shared" si="8"/>
        <v>0</v>
      </c>
      <c r="O264" s="462"/>
    </row>
    <row r="265" spans="1:15" s="10" customFormat="1" ht="16.8">
      <c r="A265" s="76" t="str">
        <f>IF(OR(LEFT(Nhaplieu!$M270,3)='Chi phí sxkd S03'!$R$2,LEFT(Nhaplieu!$N270,3)='Chi phí sxkd S03'!$R$2),Nhaplieu!F270,IF(OR(Nhaplieu!$M270='Chi phí sxkd S03'!$R$2,Nhaplieu!$N270='Chi phí sxkd S03'!$R$2),Nhaplieu!F270,""))</f>
        <v/>
      </c>
      <c r="B265" s="77" t="str">
        <f>IF(OR(LEFT(Nhaplieu!$M270,3)='Chi phí sxkd S03'!$R$2,LEFT(Nhaplieu!$N270,3)='Chi phí sxkd S03'!$R$2),Nhaplieu!E270,IF(OR(Nhaplieu!$M270='Chi phí sxkd S03'!$R$2,Nhaplieu!$N270='Chi phí sxkd S03'!$R$2),Nhaplieu!E270,""))</f>
        <v/>
      </c>
      <c r="C265" s="571" t="str">
        <f>IF(OR(LEFT(Nhaplieu!$M270,3)='Chi phí sxkd S03'!$R$2,LEFT(Nhaplieu!$N270,3)='Chi phí sxkd S03'!$R$2),Nhaplieu!L270,IF(OR(Nhaplieu!$M270='Chi phí sxkd S03'!$R$2,Nhaplieu!$N270='Chi phí sxkd S03'!$R$2),Nhaplieu!L270,""))</f>
        <v/>
      </c>
      <c r="D265" s="78" t="str">
        <f>IF(LEFT(Nhaplieu!$M270,3)='Chi phí sxkd S03'!$R$2,Nhaplieu!M270,IF(Nhaplieu!$M270='Chi phí sxkd S03'!$R$2,Nhaplieu!N270,IF(Nhaplieu!$N270='Chi phí sxkd S03'!$R$2,Nhaplieu!M270,"")))</f>
        <v/>
      </c>
      <c r="E265" s="78" t="str">
        <f>IF(LEFT(Nhaplieu!$M270,3)='Chi phí sxkd S03'!$R$2,Nhaplieu!N270,IF(Nhaplieu!$M270='Chi phí sxkd S03'!$R$2,Nhaplieu!O270,IF(Nhaplieu!$N270='Chi phí sxkd S03'!$R$2,Nhaplieu!N270,"")))</f>
        <v/>
      </c>
      <c r="F265" s="77" t="str">
        <f>IF(LEFT(Nhaplieu!M270,3)='Chi phí sxkd S03'!$R$2,Nhaplieu!$O270,IF(Nhaplieu!M270='Chi phí sxkd S03'!$R$2,Nhaplieu!$O270,""))</f>
        <v/>
      </c>
      <c r="G265" s="77">
        <f t="shared" si="10"/>
        <v>0</v>
      </c>
      <c r="H265" s="77">
        <f t="shared" si="10"/>
        <v>0</v>
      </c>
      <c r="I265" s="77">
        <f t="shared" si="10"/>
        <v>0</v>
      </c>
      <c r="J265" s="77">
        <f t="shared" si="10"/>
        <v>0</v>
      </c>
      <c r="K265" s="77">
        <f t="shared" si="10"/>
        <v>0</v>
      </c>
      <c r="L265" s="77">
        <f t="shared" si="10"/>
        <v>0</v>
      </c>
      <c r="M265" s="77">
        <f t="shared" si="10"/>
        <v>0</v>
      </c>
      <c r="N265" s="77">
        <f t="shared" si="8"/>
        <v>0</v>
      </c>
      <c r="O265" s="462"/>
    </row>
    <row r="266" spans="1:15" s="10" customFormat="1" ht="16.8">
      <c r="A266" s="76" t="str">
        <f>IF(OR(LEFT(Nhaplieu!$M271,3)='Chi phí sxkd S03'!$R$2,LEFT(Nhaplieu!$N271,3)='Chi phí sxkd S03'!$R$2),Nhaplieu!F271,IF(OR(Nhaplieu!$M271='Chi phí sxkd S03'!$R$2,Nhaplieu!$N271='Chi phí sxkd S03'!$R$2),Nhaplieu!F271,""))</f>
        <v/>
      </c>
      <c r="B266" s="77" t="str">
        <f>IF(OR(LEFT(Nhaplieu!$M271,3)='Chi phí sxkd S03'!$R$2,LEFT(Nhaplieu!$N271,3)='Chi phí sxkd S03'!$R$2),Nhaplieu!E271,IF(OR(Nhaplieu!$M271='Chi phí sxkd S03'!$R$2,Nhaplieu!$N271='Chi phí sxkd S03'!$R$2),Nhaplieu!E271,""))</f>
        <v/>
      </c>
      <c r="C266" s="571" t="str">
        <f>IF(OR(LEFT(Nhaplieu!$M271,3)='Chi phí sxkd S03'!$R$2,LEFT(Nhaplieu!$N271,3)='Chi phí sxkd S03'!$R$2),Nhaplieu!L271,IF(OR(Nhaplieu!$M271='Chi phí sxkd S03'!$R$2,Nhaplieu!$N271='Chi phí sxkd S03'!$R$2),Nhaplieu!L271,""))</f>
        <v/>
      </c>
      <c r="D266" s="78" t="str">
        <f>IF(LEFT(Nhaplieu!$M271,3)='Chi phí sxkd S03'!$R$2,Nhaplieu!M271,IF(Nhaplieu!$M271='Chi phí sxkd S03'!$R$2,Nhaplieu!N271,IF(Nhaplieu!$N271='Chi phí sxkd S03'!$R$2,Nhaplieu!M271,"")))</f>
        <v/>
      </c>
      <c r="E266" s="78" t="str">
        <f>IF(LEFT(Nhaplieu!$M271,3)='Chi phí sxkd S03'!$R$2,Nhaplieu!N271,IF(Nhaplieu!$M271='Chi phí sxkd S03'!$R$2,Nhaplieu!O271,IF(Nhaplieu!$N271='Chi phí sxkd S03'!$R$2,Nhaplieu!N271,"")))</f>
        <v/>
      </c>
      <c r="F266" s="77" t="str">
        <f>IF(LEFT(Nhaplieu!M271,3)='Chi phí sxkd S03'!$R$2,Nhaplieu!$O271,IF(Nhaplieu!M271='Chi phí sxkd S03'!$R$2,Nhaplieu!$O271,""))</f>
        <v/>
      </c>
      <c r="G266" s="77">
        <f t="shared" si="10"/>
        <v>0</v>
      </c>
      <c r="H266" s="77">
        <f t="shared" si="10"/>
        <v>0</v>
      </c>
      <c r="I266" s="77">
        <f t="shared" si="10"/>
        <v>0</v>
      </c>
      <c r="J266" s="77">
        <f t="shared" si="10"/>
        <v>0</v>
      </c>
      <c r="K266" s="77">
        <f t="shared" si="10"/>
        <v>0</v>
      </c>
      <c r="L266" s="77">
        <f t="shared" si="10"/>
        <v>0</v>
      </c>
      <c r="M266" s="77">
        <f t="shared" si="10"/>
        <v>0</v>
      </c>
      <c r="N266" s="77">
        <f t="shared" si="8"/>
        <v>0</v>
      </c>
      <c r="O266" s="462"/>
    </row>
    <row r="267" spans="1:15" s="10" customFormat="1" ht="16.8">
      <c r="A267" s="76" t="str">
        <f>IF(OR(LEFT(Nhaplieu!$M272,3)='Chi phí sxkd S03'!$R$2,LEFT(Nhaplieu!$N272,3)='Chi phí sxkd S03'!$R$2),Nhaplieu!F272,IF(OR(Nhaplieu!$M272='Chi phí sxkd S03'!$R$2,Nhaplieu!$N272='Chi phí sxkd S03'!$R$2),Nhaplieu!F272,""))</f>
        <v/>
      </c>
      <c r="B267" s="77" t="str">
        <f>IF(OR(LEFT(Nhaplieu!$M272,3)='Chi phí sxkd S03'!$R$2,LEFT(Nhaplieu!$N272,3)='Chi phí sxkd S03'!$R$2),Nhaplieu!E272,IF(OR(Nhaplieu!$M272='Chi phí sxkd S03'!$R$2,Nhaplieu!$N272='Chi phí sxkd S03'!$R$2),Nhaplieu!E272,""))</f>
        <v/>
      </c>
      <c r="C267" s="571" t="str">
        <f>IF(OR(LEFT(Nhaplieu!$M272,3)='Chi phí sxkd S03'!$R$2,LEFT(Nhaplieu!$N272,3)='Chi phí sxkd S03'!$R$2),Nhaplieu!L272,IF(OR(Nhaplieu!$M272='Chi phí sxkd S03'!$R$2,Nhaplieu!$N272='Chi phí sxkd S03'!$R$2),Nhaplieu!L272,""))</f>
        <v/>
      </c>
      <c r="D267" s="78" t="str">
        <f>IF(LEFT(Nhaplieu!$M272,3)='Chi phí sxkd S03'!$R$2,Nhaplieu!M272,IF(Nhaplieu!$M272='Chi phí sxkd S03'!$R$2,Nhaplieu!N272,IF(Nhaplieu!$N272='Chi phí sxkd S03'!$R$2,Nhaplieu!M272,"")))</f>
        <v/>
      </c>
      <c r="E267" s="78" t="str">
        <f>IF(LEFT(Nhaplieu!$M272,3)='Chi phí sxkd S03'!$R$2,Nhaplieu!N272,IF(Nhaplieu!$M272='Chi phí sxkd S03'!$R$2,Nhaplieu!O272,IF(Nhaplieu!$N272='Chi phí sxkd S03'!$R$2,Nhaplieu!N272,"")))</f>
        <v/>
      </c>
      <c r="F267" s="77" t="str">
        <f>IF(LEFT(Nhaplieu!M272,3)='Chi phí sxkd S03'!$R$2,Nhaplieu!$O272,IF(Nhaplieu!M272='Chi phí sxkd S03'!$R$2,Nhaplieu!$O272,""))</f>
        <v/>
      </c>
      <c r="G267" s="77">
        <f t="shared" si="10"/>
        <v>0</v>
      </c>
      <c r="H267" s="77">
        <f t="shared" si="10"/>
        <v>0</v>
      </c>
      <c r="I267" s="77">
        <f t="shared" si="10"/>
        <v>0</v>
      </c>
      <c r="J267" s="77">
        <f t="shared" si="10"/>
        <v>0</v>
      </c>
      <c r="K267" s="77">
        <f t="shared" si="10"/>
        <v>0</v>
      </c>
      <c r="L267" s="77">
        <f t="shared" si="10"/>
        <v>0</v>
      </c>
      <c r="M267" s="77">
        <f t="shared" si="10"/>
        <v>0</v>
      </c>
      <c r="N267" s="77">
        <f t="shared" si="10"/>
        <v>0</v>
      </c>
      <c r="O267" s="462"/>
    </row>
    <row r="268" spans="1:15" s="10" customFormat="1" ht="16.8">
      <c r="A268" s="76" t="str">
        <f>IF(OR(LEFT(Nhaplieu!$M273,3)='Chi phí sxkd S03'!$R$2,LEFT(Nhaplieu!$N273,3)='Chi phí sxkd S03'!$R$2),Nhaplieu!F273,IF(OR(Nhaplieu!$M273='Chi phí sxkd S03'!$R$2,Nhaplieu!$N273='Chi phí sxkd S03'!$R$2),Nhaplieu!F273,""))</f>
        <v/>
      </c>
      <c r="B268" s="77" t="str">
        <f>IF(OR(LEFT(Nhaplieu!$M273,3)='Chi phí sxkd S03'!$R$2,LEFT(Nhaplieu!$N273,3)='Chi phí sxkd S03'!$R$2),Nhaplieu!E273,IF(OR(Nhaplieu!$M273='Chi phí sxkd S03'!$R$2,Nhaplieu!$N273='Chi phí sxkd S03'!$R$2),Nhaplieu!E273,""))</f>
        <v/>
      </c>
      <c r="C268" s="571" t="str">
        <f>IF(OR(LEFT(Nhaplieu!$M273,3)='Chi phí sxkd S03'!$R$2,LEFT(Nhaplieu!$N273,3)='Chi phí sxkd S03'!$R$2),Nhaplieu!L273,IF(OR(Nhaplieu!$M273='Chi phí sxkd S03'!$R$2,Nhaplieu!$N273='Chi phí sxkd S03'!$R$2),Nhaplieu!L273,""))</f>
        <v/>
      </c>
      <c r="D268" s="78" t="str">
        <f>IF(LEFT(Nhaplieu!$M273,3)='Chi phí sxkd S03'!$R$2,Nhaplieu!M273,IF(Nhaplieu!$M273='Chi phí sxkd S03'!$R$2,Nhaplieu!N273,IF(Nhaplieu!$N273='Chi phí sxkd S03'!$R$2,Nhaplieu!M273,"")))</f>
        <v/>
      </c>
      <c r="E268" s="78" t="str">
        <f>IF(LEFT(Nhaplieu!$M273,3)='Chi phí sxkd S03'!$R$2,Nhaplieu!N273,IF(Nhaplieu!$M273='Chi phí sxkd S03'!$R$2,Nhaplieu!O273,IF(Nhaplieu!$N273='Chi phí sxkd S03'!$R$2,Nhaplieu!N273,"")))</f>
        <v/>
      </c>
      <c r="F268" s="77" t="str">
        <f>IF(LEFT(Nhaplieu!M273,3)='Chi phí sxkd S03'!$R$2,Nhaplieu!$O273,IF(Nhaplieu!M273='Chi phí sxkd S03'!$R$2,Nhaplieu!$O273,""))</f>
        <v/>
      </c>
      <c r="G268" s="77">
        <f t="shared" ref="G268:N299" si="11">IF($D268=G$10,$F268,0)</f>
        <v>0</v>
      </c>
      <c r="H268" s="77">
        <f t="shared" si="11"/>
        <v>0</v>
      </c>
      <c r="I268" s="77">
        <f t="shared" si="11"/>
        <v>0</v>
      </c>
      <c r="J268" s="77">
        <f t="shared" si="11"/>
        <v>0</v>
      </c>
      <c r="K268" s="77">
        <f t="shared" si="11"/>
        <v>0</v>
      </c>
      <c r="L268" s="77">
        <f t="shared" si="11"/>
        <v>0</v>
      </c>
      <c r="M268" s="77">
        <f t="shared" si="11"/>
        <v>0</v>
      </c>
      <c r="N268" s="77">
        <f t="shared" si="11"/>
        <v>0</v>
      </c>
      <c r="O268" s="462"/>
    </row>
    <row r="269" spans="1:15" s="10" customFormat="1" ht="16.8">
      <c r="A269" s="76" t="str">
        <f>IF(OR(LEFT(Nhaplieu!$M274,3)='Chi phí sxkd S03'!$R$2,LEFT(Nhaplieu!$N274,3)='Chi phí sxkd S03'!$R$2),Nhaplieu!F274,IF(OR(Nhaplieu!$M274='Chi phí sxkd S03'!$R$2,Nhaplieu!$N274='Chi phí sxkd S03'!$R$2),Nhaplieu!F274,""))</f>
        <v/>
      </c>
      <c r="B269" s="77" t="str">
        <f>IF(OR(LEFT(Nhaplieu!$M274,3)='Chi phí sxkd S03'!$R$2,LEFT(Nhaplieu!$N274,3)='Chi phí sxkd S03'!$R$2),Nhaplieu!E274,IF(OR(Nhaplieu!$M274='Chi phí sxkd S03'!$R$2,Nhaplieu!$N274='Chi phí sxkd S03'!$R$2),Nhaplieu!E274,""))</f>
        <v/>
      </c>
      <c r="C269" s="571" t="str">
        <f>IF(OR(LEFT(Nhaplieu!$M274,3)='Chi phí sxkd S03'!$R$2,LEFT(Nhaplieu!$N274,3)='Chi phí sxkd S03'!$R$2),Nhaplieu!L274,IF(OR(Nhaplieu!$M274='Chi phí sxkd S03'!$R$2,Nhaplieu!$N274='Chi phí sxkd S03'!$R$2),Nhaplieu!L274,""))</f>
        <v/>
      </c>
      <c r="D269" s="78" t="str">
        <f>IF(LEFT(Nhaplieu!$M274,3)='Chi phí sxkd S03'!$R$2,Nhaplieu!M274,IF(Nhaplieu!$M274='Chi phí sxkd S03'!$R$2,Nhaplieu!N274,IF(Nhaplieu!$N274='Chi phí sxkd S03'!$R$2,Nhaplieu!M274,"")))</f>
        <v/>
      </c>
      <c r="E269" s="78" t="str">
        <f>IF(LEFT(Nhaplieu!$M274,3)='Chi phí sxkd S03'!$R$2,Nhaplieu!N274,IF(Nhaplieu!$M274='Chi phí sxkd S03'!$R$2,Nhaplieu!O274,IF(Nhaplieu!$N274='Chi phí sxkd S03'!$R$2,Nhaplieu!N274,"")))</f>
        <v/>
      </c>
      <c r="F269" s="77" t="str">
        <f>IF(LEFT(Nhaplieu!M274,3)='Chi phí sxkd S03'!$R$2,Nhaplieu!$O274,IF(Nhaplieu!M274='Chi phí sxkd S03'!$R$2,Nhaplieu!$O274,""))</f>
        <v/>
      </c>
      <c r="G269" s="77">
        <f t="shared" si="11"/>
        <v>0</v>
      </c>
      <c r="H269" s="77">
        <f t="shared" si="11"/>
        <v>0</v>
      </c>
      <c r="I269" s="77">
        <f t="shared" si="11"/>
        <v>0</v>
      </c>
      <c r="J269" s="77">
        <f t="shared" si="11"/>
        <v>0</v>
      </c>
      <c r="K269" s="77">
        <f t="shared" si="11"/>
        <v>0</v>
      </c>
      <c r="L269" s="77">
        <f t="shared" si="11"/>
        <v>0</v>
      </c>
      <c r="M269" s="77">
        <f t="shared" si="11"/>
        <v>0</v>
      </c>
      <c r="N269" s="77">
        <f t="shared" si="11"/>
        <v>0</v>
      </c>
      <c r="O269" s="462"/>
    </row>
    <row r="270" spans="1:15" s="10" customFormat="1" ht="16.8">
      <c r="A270" s="76" t="str">
        <f>IF(OR(LEFT(Nhaplieu!$M275,3)='Chi phí sxkd S03'!$R$2,LEFT(Nhaplieu!$N275,3)='Chi phí sxkd S03'!$R$2),Nhaplieu!F275,IF(OR(Nhaplieu!$M275='Chi phí sxkd S03'!$R$2,Nhaplieu!$N275='Chi phí sxkd S03'!$R$2),Nhaplieu!F275,""))</f>
        <v/>
      </c>
      <c r="B270" s="77" t="str">
        <f>IF(OR(LEFT(Nhaplieu!$M275,3)='Chi phí sxkd S03'!$R$2,LEFT(Nhaplieu!$N275,3)='Chi phí sxkd S03'!$R$2),Nhaplieu!E275,IF(OR(Nhaplieu!$M275='Chi phí sxkd S03'!$R$2,Nhaplieu!$N275='Chi phí sxkd S03'!$R$2),Nhaplieu!E275,""))</f>
        <v/>
      </c>
      <c r="C270" s="571" t="str">
        <f>IF(OR(LEFT(Nhaplieu!$M275,3)='Chi phí sxkd S03'!$R$2,LEFT(Nhaplieu!$N275,3)='Chi phí sxkd S03'!$R$2),Nhaplieu!L275,IF(OR(Nhaplieu!$M275='Chi phí sxkd S03'!$R$2,Nhaplieu!$N275='Chi phí sxkd S03'!$R$2),Nhaplieu!L275,""))</f>
        <v/>
      </c>
      <c r="D270" s="78" t="str">
        <f>IF(LEFT(Nhaplieu!$M275,3)='Chi phí sxkd S03'!$R$2,Nhaplieu!M275,IF(Nhaplieu!$M275='Chi phí sxkd S03'!$R$2,Nhaplieu!N275,IF(Nhaplieu!$N275='Chi phí sxkd S03'!$R$2,Nhaplieu!M275,"")))</f>
        <v/>
      </c>
      <c r="E270" s="78" t="str">
        <f>IF(LEFT(Nhaplieu!$M275,3)='Chi phí sxkd S03'!$R$2,Nhaplieu!N275,IF(Nhaplieu!$M275='Chi phí sxkd S03'!$R$2,Nhaplieu!O275,IF(Nhaplieu!$N275='Chi phí sxkd S03'!$R$2,Nhaplieu!N275,"")))</f>
        <v/>
      </c>
      <c r="F270" s="77" t="str">
        <f>IF(LEFT(Nhaplieu!M275,3)='Chi phí sxkd S03'!$R$2,Nhaplieu!$O275,IF(Nhaplieu!M275='Chi phí sxkd S03'!$R$2,Nhaplieu!$O275,""))</f>
        <v/>
      </c>
      <c r="G270" s="77">
        <f t="shared" si="11"/>
        <v>0</v>
      </c>
      <c r="H270" s="77">
        <f t="shared" si="11"/>
        <v>0</v>
      </c>
      <c r="I270" s="77">
        <f t="shared" si="11"/>
        <v>0</v>
      </c>
      <c r="J270" s="77">
        <f t="shared" si="11"/>
        <v>0</v>
      </c>
      <c r="K270" s="77">
        <f t="shared" si="11"/>
        <v>0</v>
      </c>
      <c r="L270" s="77">
        <f t="shared" si="11"/>
        <v>0</v>
      </c>
      <c r="M270" s="77">
        <f t="shared" si="11"/>
        <v>0</v>
      </c>
      <c r="N270" s="77">
        <f t="shared" si="11"/>
        <v>0</v>
      </c>
      <c r="O270" s="462"/>
    </row>
    <row r="271" spans="1:15" s="10" customFormat="1" ht="16.8">
      <c r="A271" s="76" t="str">
        <f>IF(OR(LEFT(Nhaplieu!$M276,3)='Chi phí sxkd S03'!$R$2,LEFT(Nhaplieu!$N276,3)='Chi phí sxkd S03'!$R$2),Nhaplieu!F276,IF(OR(Nhaplieu!$M276='Chi phí sxkd S03'!$R$2,Nhaplieu!$N276='Chi phí sxkd S03'!$R$2),Nhaplieu!F276,""))</f>
        <v/>
      </c>
      <c r="B271" s="77" t="str">
        <f>IF(OR(LEFT(Nhaplieu!$M276,3)='Chi phí sxkd S03'!$R$2,LEFT(Nhaplieu!$N276,3)='Chi phí sxkd S03'!$R$2),Nhaplieu!E276,IF(OR(Nhaplieu!$M276='Chi phí sxkd S03'!$R$2,Nhaplieu!$N276='Chi phí sxkd S03'!$R$2),Nhaplieu!E276,""))</f>
        <v/>
      </c>
      <c r="C271" s="571" t="str">
        <f>IF(OR(LEFT(Nhaplieu!$M276,3)='Chi phí sxkd S03'!$R$2,LEFT(Nhaplieu!$N276,3)='Chi phí sxkd S03'!$R$2),Nhaplieu!L276,IF(OR(Nhaplieu!$M276='Chi phí sxkd S03'!$R$2,Nhaplieu!$N276='Chi phí sxkd S03'!$R$2),Nhaplieu!L276,""))</f>
        <v/>
      </c>
      <c r="D271" s="78" t="str">
        <f>IF(LEFT(Nhaplieu!$M276,3)='Chi phí sxkd S03'!$R$2,Nhaplieu!M276,IF(Nhaplieu!$M276='Chi phí sxkd S03'!$R$2,Nhaplieu!N276,IF(Nhaplieu!$N276='Chi phí sxkd S03'!$R$2,Nhaplieu!M276,"")))</f>
        <v/>
      </c>
      <c r="E271" s="78" t="str">
        <f>IF(LEFT(Nhaplieu!$M276,3)='Chi phí sxkd S03'!$R$2,Nhaplieu!N276,IF(Nhaplieu!$M276='Chi phí sxkd S03'!$R$2,Nhaplieu!O276,IF(Nhaplieu!$N276='Chi phí sxkd S03'!$R$2,Nhaplieu!N276,"")))</f>
        <v/>
      </c>
      <c r="F271" s="77" t="str">
        <f>IF(LEFT(Nhaplieu!M276,3)='Chi phí sxkd S03'!$R$2,Nhaplieu!$O276,IF(Nhaplieu!M276='Chi phí sxkd S03'!$R$2,Nhaplieu!$O276,""))</f>
        <v/>
      </c>
      <c r="G271" s="77">
        <f t="shared" si="11"/>
        <v>0</v>
      </c>
      <c r="H271" s="77">
        <f t="shared" si="11"/>
        <v>0</v>
      </c>
      <c r="I271" s="77">
        <f t="shared" si="11"/>
        <v>0</v>
      </c>
      <c r="J271" s="77">
        <f t="shared" si="11"/>
        <v>0</v>
      </c>
      <c r="K271" s="77">
        <f t="shared" si="11"/>
        <v>0</v>
      </c>
      <c r="L271" s="77">
        <f t="shared" si="11"/>
        <v>0</v>
      </c>
      <c r="M271" s="77">
        <f t="shared" si="11"/>
        <v>0</v>
      </c>
      <c r="N271" s="77">
        <f t="shared" si="11"/>
        <v>0</v>
      </c>
      <c r="O271" s="462"/>
    </row>
    <row r="272" spans="1:15" s="10" customFormat="1" ht="16.8">
      <c r="A272" s="76" t="str">
        <f>IF(OR(LEFT(Nhaplieu!$M277,3)='Chi phí sxkd S03'!$R$2,LEFT(Nhaplieu!$N277,3)='Chi phí sxkd S03'!$R$2),Nhaplieu!F277,IF(OR(Nhaplieu!$M277='Chi phí sxkd S03'!$R$2,Nhaplieu!$N277='Chi phí sxkd S03'!$R$2),Nhaplieu!F277,""))</f>
        <v/>
      </c>
      <c r="B272" s="77" t="str">
        <f>IF(OR(LEFT(Nhaplieu!$M277,3)='Chi phí sxkd S03'!$R$2,LEFT(Nhaplieu!$N277,3)='Chi phí sxkd S03'!$R$2),Nhaplieu!E277,IF(OR(Nhaplieu!$M277='Chi phí sxkd S03'!$R$2,Nhaplieu!$N277='Chi phí sxkd S03'!$R$2),Nhaplieu!E277,""))</f>
        <v/>
      </c>
      <c r="C272" s="571" t="str">
        <f>IF(OR(LEFT(Nhaplieu!$M277,3)='Chi phí sxkd S03'!$R$2,LEFT(Nhaplieu!$N277,3)='Chi phí sxkd S03'!$R$2),Nhaplieu!L277,IF(OR(Nhaplieu!$M277='Chi phí sxkd S03'!$R$2,Nhaplieu!$N277='Chi phí sxkd S03'!$R$2),Nhaplieu!L277,""))</f>
        <v/>
      </c>
      <c r="D272" s="78" t="str">
        <f>IF(LEFT(Nhaplieu!$M277,3)='Chi phí sxkd S03'!$R$2,Nhaplieu!M277,IF(Nhaplieu!$M277='Chi phí sxkd S03'!$R$2,Nhaplieu!N277,IF(Nhaplieu!$N277='Chi phí sxkd S03'!$R$2,Nhaplieu!M277,"")))</f>
        <v/>
      </c>
      <c r="E272" s="78" t="str">
        <f>IF(LEFT(Nhaplieu!$M277,3)='Chi phí sxkd S03'!$R$2,Nhaplieu!N277,IF(Nhaplieu!$M277='Chi phí sxkd S03'!$R$2,Nhaplieu!O277,IF(Nhaplieu!$N277='Chi phí sxkd S03'!$R$2,Nhaplieu!N277,"")))</f>
        <v/>
      </c>
      <c r="F272" s="77" t="str">
        <f>IF(LEFT(Nhaplieu!M277,3)='Chi phí sxkd S03'!$R$2,Nhaplieu!$O277,IF(Nhaplieu!M277='Chi phí sxkd S03'!$R$2,Nhaplieu!$O277,""))</f>
        <v/>
      </c>
      <c r="G272" s="77">
        <f t="shared" si="11"/>
        <v>0</v>
      </c>
      <c r="H272" s="77">
        <f t="shared" si="11"/>
        <v>0</v>
      </c>
      <c r="I272" s="77">
        <f t="shared" si="11"/>
        <v>0</v>
      </c>
      <c r="J272" s="77">
        <f t="shared" si="11"/>
        <v>0</v>
      </c>
      <c r="K272" s="77">
        <f t="shared" si="11"/>
        <v>0</v>
      </c>
      <c r="L272" s="77">
        <f t="shared" si="11"/>
        <v>0</v>
      </c>
      <c r="M272" s="77">
        <f t="shared" si="11"/>
        <v>0</v>
      </c>
      <c r="N272" s="77">
        <f t="shared" si="11"/>
        <v>0</v>
      </c>
      <c r="O272" s="462"/>
    </row>
    <row r="273" spans="1:15" s="10" customFormat="1" ht="16.8">
      <c r="A273" s="76" t="str">
        <f>IF(OR(LEFT(Nhaplieu!$M278,3)='Chi phí sxkd S03'!$R$2,LEFT(Nhaplieu!$N278,3)='Chi phí sxkd S03'!$R$2),Nhaplieu!F278,IF(OR(Nhaplieu!$M278='Chi phí sxkd S03'!$R$2,Nhaplieu!$N278='Chi phí sxkd S03'!$R$2),Nhaplieu!F278,""))</f>
        <v/>
      </c>
      <c r="B273" s="77" t="str">
        <f>IF(OR(LEFT(Nhaplieu!$M278,3)='Chi phí sxkd S03'!$R$2,LEFT(Nhaplieu!$N278,3)='Chi phí sxkd S03'!$R$2),Nhaplieu!E278,IF(OR(Nhaplieu!$M278='Chi phí sxkd S03'!$R$2,Nhaplieu!$N278='Chi phí sxkd S03'!$R$2),Nhaplieu!E278,""))</f>
        <v/>
      </c>
      <c r="C273" s="571" t="str">
        <f>IF(OR(LEFT(Nhaplieu!$M278,3)='Chi phí sxkd S03'!$R$2,LEFT(Nhaplieu!$N278,3)='Chi phí sxkd S03'!$R$2),Nhaplieu!L278,IF(OR(Nhaplieu!$M278='Chi phí sxkd S03'!$R$2,Nhaplieu!$N278='Chi phí sxkd S03'!$R$2),Nhaplieu!L278,""))</f>
        <v/>
      </c>
      <c r="D273" s="78" t="str">
        <f>IF(LEFT(Nhaplieu!$M278,3)='Chi phí sxkd S03'!$R$2,Nhaplieu!M278,IF(Nhaplieu!$M278='Chi phí sxkd S03'!$R$2,Nhaplieu!N278,IF(Nhaplieu!$N278='Chi phí sxkd S03'!$R$2,Nhaplieu!M278,"")))</f>
        <v/>
      </c>
      <c r="E273" s="78" t="str">
        <f>IF(LEFT(Nhaplieu!$M278,3)='Chi phí sxkd S03'!$R$2,Nhaplieu!N278,IF(Nhaplieu!$M278='Chi phí sxkd S03'!$R$2,Nhaplieu!O278,IF(Nhaplieu!$N278='Chi phí sxkd S03'!$R$2,Nhaplieu!N278,"")))</f>
        <v/>
      </c>
      <c r="F273" s="77" t="str">
        <f>IF(LEFT(Nhaplieu!M278,3)='Chi phí sxkd S03'!$R$2,Nhaplieu!$O278,IF(Nhaplieu!M278='Chi phí sxkd S03'!$R$2,Nhaplieu!$O278,""))</f>
        <v/>
      </c>
      <c r="G273" s="77">
        <f t="shared" si="11"/>
        <v>0</v>
      </c>
      <c r="H273" s="77">
        <f t="shared" si="11"/>
        <v>0</v>
      </c>
      <c r="I273" s="77">
        <f t="shared" si="11"/>
        <v>0</v>
      </c>
      <c r="J273" s="77">
        <f t="shared" si="11"/>
        <v>0</v>
      </c>
      <c r="K273" s="77">
        <f t="shared" si="11"/>
        <v>0</v>
      </c>
      <c r="L273" s="77">
        <f t="shared" si="11"/>
        <v>0</v>
      </c>
      <c r="M273" s="77">
        <f t="shared" si="11"/>
        <v>0</v>
      </c>
      <c r="N273" s="77">
        <f t="shared" si="11"/>
        <v>0</v>
      </c>
      <c r="O273" s="462"/>
    </row>
    <row r="274" spans="1:15" s="10" customFormat="1" ht="16.8">
      <c r="A274" s="76" t="str">
        <f>IF(OR(LEFT(Nhaplieu!$M279,3)='Chi phí sxkd S03'!$R$2,LEFT(Nhaplieu!$N279,3)='Chi phí sxkd S03'!$R$2),Nhaplieu!F279,IF(OR(Nhaplieu!$M279='Chi phí sxkd S03'!$R$2,Nhaplieu!$N279='Chi phí sxkd S03'!$R$2),Nhaplieu!F279,""))</f>
        <v/>
      </c>
      <c r="B274" s="77" t="str">
        <f>IF(OR(LEFT(Nhaplieu!$M279,3)='Chi phí sxkd S03'!$R$2,LEFT(Nhaplieu!$N279,3)='Chi phí sxkd S03'!$R$2),Nhaplieu!E279,IF(OR(Nhaplieu!$M279='Chi phí sxkd S03'!$R$2,Nhaplieu!$N279='Chi phí sxkd S03'!$R$2),Nhaplieu!E279,""))</f>
        <v/>
      </c>
      <c r="C274" s="571" t="str">
        <f>IF(OR(LEFT(Nhaplieu!$M279,3)='Chi phí sxkd S03'!$R$2,LEFT(Nhaplieu!$N279,3)='Chi phí sxkd S03'!$R$2),Nhaplieu!L279,IF(OR(Nhaplieu!$M279='Chi phí sxkd S03'!$R$2,Nhaplieu!$N279='Chi phí sxkd S03'!$R$2),Nhaplieu!L279,""))</f>
        <v/>
      </c>
      <c r="D274" s="78" t="str">
        <f>IF(LEFT(Nhaplieu!$M279,3)='Chi phí sxkd S03'!$R$2,Nhaplieu!M279,IF(Nhaplieu!$M279='Chi phí sxkd S03'!$R$2,Nhaplieu!N279,IF(Nhaplieu!$N279='Chi phí sxkd S03'!$R$2,Nhaplieu!M279,"")))</f>
        <v/>
      </c>
      <c r="E274" s="78" t="str">
        <f>IF(LEFT(Nhaplieu!$M279,3)='Chi phí sxkd S03'!$R$2,Nhaplieu!N279,IF(Nhaplieu!$M279='Chi phí sxkd S03'!$R$2,Nhaplieu!O279,IF(Nhaplieu!$N279='Chi phí sxkd S03'!$R$2,Nhaplieu!N279,"")))</f>
        <v/>
      </c>
      <c r="F274" s="77" t="str">
        <f>IF(LEFT(Nhaplieu!M279,3)='Chi phí sxkd S03'!$R$2,Nhaplieu!$O279,IF(Nhaplieu!M279='Chi phí sxkd S03'!$R$2,Nhaplieu!$O279,""))</f>
        <v/>
      </c>
      <c r="G274" s="77">
        <f t="shared" si="11"/>
        <v>0</v>
      </c>
      <c r="H274" s="77">
        <f t="shared" si="11"/>
        <v>0</v>
      </c>
      <c r="I274" s="77">
        <f t="shared" si="11"/>
        <v>0</v>
      </c>
      <c r="J274" s="77">
        <f t="shared" si="11"/>
        <v>0</v>
      </c>
      <c r="K274" s="77">
        <f t="shared" si="11"/>
        <v>0</v>
      </c>
      <c r="L274" s="77">
        <f t="shared" si="11"/>
        <v>0</v>
      </c>
      <c r="M274" s="77">
        <f t="shared" si="11"/>
        <v>0</v>
      </c>
      <c r="N274" s="77">
        <f t="shared" si="11"/>
        <v>0</v>
      </c>
      <c r="O274" s="462"/>
    </row>
    <row r="275" spans="1:15" s="10" customFormat="1" ht="16.8">
      <c r="A275" s="76" t="str">
        <f>IF(OR(LEFT(Nhaplieu!$M280,3)='Chi phí sxkd S03'!$R$2,LEFT(Nhaplieu!$N280,3)='Chi phí sxkd S03'!$R$2),Nhaplieu!F280,IF(OR(Nhaplieu!$M280='Chi phí sxkd S03'!$R$2,Nhaplieu!$N280='Chi phí sxkd S03'!$R$2),Nhaplieu!F280,""))</f>
        <v/>
      </c>
      <c r="B275" s="77" t="str">
        <f>IF(OR(LEFT(Nhaplieu!$M280,3)='Chi phí sxkd S03'!$R$2,LEFT(Nhaplieu!$N280,3)='Chi phí sxkd S03'!$R$2),Nhaplieu!E280,IF(OR(Nhaplieu!$M280='Chi phí sxkd S03'!$R$2,Nhaplieu!$N280='Chi phí sxkd S03'!$R$2),Nhaplieu!E280,""))</f>
        <v/>
      </c>
      <c r="C275" s="571" t="str">
        <f>IF(OR(LEFT(Nhaplieu!$M280,3)='Chi phí sxkd S03'!$R$2,LEFT(Nhaplieu!$N280,3)='Chi phí sxkd S03'!$R$2),Nhaplieu!L280,IF(OR(Nhaplieu!$M280='Chi phí sxkd S03'!$R$2,Nhaplieu!$N280='Chi phí sxkd S03'!$R$2),Nhaplieu!L280,""))</f>
        <v/>
      </c>
      <c r="D275" s="78" t="str">
        <f>IF(LEFT(Nhaplieu!$M280,3)='Chi phí sxkd S03'!$R$2,Nhaplieu!M280,IF(Nhaplieu!$M280='Chi phí sxkd S03'!$R$2,Nhaplieu!N280,IF(Nhaplieu!$N280='Chi phí sxkd S03'!$R$2,Nhaplieu!M280,"")))</f>
        <v/>
      </c>
      <c r="E275" s="78" t="str">
        <f>IF(LEFT(Nhaplieu!$M280,3)='Chi phí sxkd S03'!$R$2,Nhaplieu!N280,IF(Nhaplieu!$M280='Chi phí sxkd S03'!$R$2,Nhaplieu!O280,IF(Nhaplieu!$N280='Chi phí sxkd S03'!$R$2,Nhaplieu!N280,"")))</f>
        <v/>
      </c>
      <c r="F275" s="77" t="str">
        <f>IF(LEFT(Nhaplieu!M280,3)='Chi phí sxkd S03'!$R$2,Nhaplieu!$O280,IF(Nhaplieu!M280='Chi phí sxkd S03'!$R$2,Nhaplieu!$O280,""))</f>
        <v/>
      </c>
      <c r="G275" s="77">
        <f t="shared" si="11"/>
        <v>0</v>
      </c>
      <c r="H275" s="77">
        <f t="shared" si="11"/>
        <v>0</v>
      </c>
      <c r="I275" s="77">
        <f t="shared" si="11"/>
        <v>0</v>
      </c>
      <c r="J275" s="77">
        <f t="shared" si="11"/>
        <v>0</v>
      </c>
      <c r="K275" s="77">
        <f t="shared" si="11"/>
        <v>0</v>
      </c>
      <c r="L275" s="77">
        <f t="shared" si="11"/>
        <v>0</v>
      </c>
      <c r="M275" s="77">
        <f t="shared" si="11"/>
        <v>0</v>
      </c>
      <c r="N275" s="77">
        <f t="shared" si="11"/>
        <v>0</v>
      </c>
      <c r="O275" s="462"/>
    </row>
    <row r="276" spans="1:15" s="10" customFormat="1" ht="16.8">
      <c r="A276" s="76" t="str">
        <f>IF(OR(LEFT(Nhaplieu!$M281,3)='Chi phí sxkd S03'!$R$2,LEFT(Nhaplieu!$N281,3)='Chi phí sxkd S03'!$R$2),Nhaplieu!F281,IF(OR(Nhaplieu!$M281='Chi phí sxkd S03'!$R$2,Nhaplieu!$N281='Chi phí sxkd S03'!$R$2),Nhaplieu!F281,""))</f>
        <v/>
      </c>
      <c r="B276" s="77" t="str">
        <f>IF(OR(LEFT(Nhaplieu!$M281,3)='Chi phí sxkd S03'!$R$2,LEFT(Nhaplieu!$N281,3)='Chi phí sxkd S03'!$R$2),Nhaplieu!E281,IF(OR(Nhaplieu!$M281='Chi phí sxkd S03'!$R$2,Nhaplieu!$N281='Chi phí sxkd S03'!$R$2),Nhaplieu!E281,""))</f>
        <v/>
      </c>
      <c r="C276" s="571" t="str">
        <f>IF(OR(LEFT(Nhaplieu!$M281,3)='Chi phí sxkd S03'!$R$2,LEFT(Nhaplieu!$N281,3)='Chi phí sxkd S03'!$R$2),Nhaplieu!L281,IF(OR(Nhaplieu!$M281='Chi phí sxkd S03'!$R$2,Nhaplieu!$N281='Chi phí sxkd S03'!$R$2),Nhaplieu!L281,""))</f>
        <v/>
      </c>
      <c r="D276" s="78" t="str">
        <f>IF(LEFT(Nhaplieu!$M281,3)='Chi phí sxkd S03'!$R$2,Nhaplieu!M281,IF(Nhaplieu!$M281='Chi phí sxkd S03'!$R$2,Nhaplieu!N281,IF(Nhaplieu!$N281='Chi phí sxkd S03'!$R$2,Nhaplieu!M281,"")))</f>
        <v/>
      </c>
      <c r="E276" s="78" t="str">
        <f>IF(LEFT(Nhaplieu!$M281,3)='Chi phí sxkd S03'!$R$2,Nhaplieu!N281,IF(Nhaplieu!$M281='Chi phí sxkd S03'!$R$2,Nhaplieu!O281,IF(Nhaplieu!$N281='Chi phí sxkd S03'!$R$2,Nhaplieu!N281,"")))</f>
        <v/>
      </c>
      <c r="F276" s="77" t="str">
        <f>IF(LEFT(Nhaplieu!M281,3)='Chi phí sxkd S03'!$R$2,Nhaplieu!$O281,IF(Nhaplieu!M281='Chi phí sxkd S03'!$R$2,Nhaplieu!$O281,""))</f>
        <v/>
      </c>
      <c r="G276" s="77">
        <f t="shared" si="11"/>
        <v>0</v>
      </c>
      <c r="H276" s="77">
        <f t="shared" si="11"/>
        <v>0</v>
      </c>
      <c r="I276" s="77">
        <f t="shared" si="11"/>
        <v>0</v>
      </c>
      <c r="J276" s="77">
        <f t="shared" si="11"/>
        <v>0</v>
      </c>
      <c r="K276" s="77">
        <f t="shared" si="11"/>
        <v>0</v>
      </c>
      <c r="L276" s="77">
        <f t="shared" si="11"/>
        <v>0</v>
      </c>
      <c r="M276" s="77">
        <f t="shared" si="11"/>
        <v>0</v>
      </c>
      <c r="N276" s="77">
        <f t="shared" si="11"/>
        <v>0</v>
      </c>
      <c r="O276" s="462"/>
    </row>
    <row r="277" spans="1:15" s="10" customFormat="1" ht="16.8">
      <c r="A277" s="76" t="str">
        <f>IF(OR(LEFT(Nhaplieu!$M282,3)='Chi phí sxkd S03'!$R$2,LEFT(Nhaplieu!$N282,3)='Chi phí sxkd S03'!$R$2),Nhaplieu!F282,IF(OR(Nhaplieu!$M282='Chi phí sxkd S03'!$R$2,Nhaplieu!$N282='Chi phí sxkd S03'!$R$2),Nhaplieu!F282,""))</f>
        <v/>
      </c>
      <c r="B277" s="77" t="str">
        <f>IF(OR(LEFT(Nhaplieu!$M282,3)='Chi phí sxkd S03'!$R$2,LEFT(Nhaplieu!$N282,3)='Chi phí sxkd S03'!$R$2),Nhaplieu!E282,IF(OR(Nhaplieu!$M282='Chi phí sxkd S03'!$R$2,Nhaplieu!$N282='Chi phí sxkd S03'!$R$2),Nhaplieu!E282,""))</f>
        <v/>
      </c>
      <c r="C277" s="571" t="str">
        <f>IF(OR(LEFT(Nhaplieu!$M282,3)='Chi phí sxkd S03'!$R$2,LEFT(Nhaplieu!$N282,3)='Chi phí sxkd S03'!$R$2),Nhaplieu!L282,IF(OR(Nhaplieu!$M282='Chi phí sxkd S03'!$R$2,Nhaplieu!$N282='Chi phí sxkd S03'!$R$2),Nhaplieu!L282,""))</f>
        <v/>
      </c>
      <c r="D277" s="78" t="str">
        <f>IF(LEFT(Nhaplieu!$M282,3)='Chi phí sxkd S03'!$R$2,Nhaplieu!M282,IF(Nhaplieu!$M282='Chi phí sxkd S03'!$R$2,Nhaplieu!N282,IF(Nhaplieu!$N282='Chi phí sxkd S03'!$R$2,Nhaplieu!M282,"")))</f>
        <v/>
      </c>
      <c r="E277" s="78" t="str">
        <f>IF(LEFT(Nhaplieu!$M282,3)='Chi phí sxkd S03'!$R$2,Nhaplieu!N282,IF(Nhaplieu!$M282='Chi phí sxkd S03'!$R$2,Nhaplieu!O282,IF(Nhaplieu!$N282='Chi phí sxkd S03'!$R$2,Nhaplieu!N282,"")))</f>
        <v/>
      </c>
      <c r="F277" s="77" t="str">
        <f>IF(LEFT(Nhaplieu!M282,3)='Chi phí sxkd S03'!$R$2,Nhaplieu!$O282,IF(Nhaplieu!M282='Chi phí sxkd S03'!$R$2,Nhaplieu!$O282,""))</f>
        <v/>
      </c>
      <c r="G277" s="77">
        <f t="shared" si="11"/>
        <v>0</v>
      </c>
      <c r="H277" s="77">
        <f t="shared" si="11"/>
        <v>0</v>
      </c>
      <c r="I277" s="77">
        <f t="shared" si="11"/>
        <v>0</v>
      </c>
      <c r="J277" s="77">
        <f t="shared" si="11"/>
        <v>0</v>
      </c>
      <c r="K277" s="77">
        <f t="shared" si="11"/>
        <v>0</v>
      </c>
      <c r="L277" s="77">
        <f t="shared" si="11"/>
        <v>0</v>
      </c>
      <c r="M277" s="77">
        <f t="shared" si="11"/>
        <v>0</v>
      </c>
      <c r="N277" s="77">
        <f t="shared" si="11"/>
        <v>0</v>
      </c>
      <c r="O277" s="462"/>
    </row>
    <row r="278" spans="1:15" s="10" customFormat="1" ht="16.8">
      <c r="A278" s="76" t="str">
        <f>IF(OR(LEFT(Nhaplieu!$M283,3)='Chi phí sxkd S03'!$R$2,LEFT(Nhaplieu!$N283,3)='Chi phí sxkd S03'!$R$2),Nhaplieu!F283,IF(OR(Nhaplieu!$M283='Chi phí sxkd S03'!$R$2,Nhaplieu!$N283='Chi phí sxkd S03'!$R$2),Nhaplieu!F283,""))</f>
        <v/>
      </c>
      <c r="B278" s="77" t="str">
        <f>IF(OR(LEFT(Nhaplieu!$M283,3)='Chi phí sxkd S03'!$R$2,LEFT(Nhaplieu!$N283,3)='Chi phí sxkd S03'!$R$2),Nhaplieu!E283,IF(OR(Nhaplieu!$M283='Chi phí sxkd S03'!$R$2,Nhaplieu!$N283='Chi phí sxkd S03'!$R$2),Nhaplieu!E283,""))</f>
        <v/>
      </c>
      <c r="C278" s="571" t="str">
        <f>IF(OR(LEFT(Nhaplieu!$M283,3)='Chi phí sxkd S03'!$R$2,LEFT(Nhaplieu!$N283,3)='Chi phí sxkd S03'!$R$2),Nhaplieu!L283,IF(OR(Nhaplieu!$M283='Chi phí sxkd S03'!$R$2,Nhaplieu!$N283='Chi phí sxkd S03'!$R$2),Nhaplieu!L283,""))</f>
        <v/>
      </c>
      <c r="D278" s="78" t="str">
        <f>IF(LEFT(Nhaplieu!$M283,3)='Chi phí sxkd S03'!$R$2,Nhaplieu!M283,IF(Nhaplieu!$M283='Chi phí sxkd S03'!$R$2,Nhaplieu!N283,IF(Nhaplieu!$N283='Chi phí sxkd S03'!$R$2,Nhaplieu!M283,"")))</f>
        <v/>
      </c>
      <c r="E278" s="78" t="str">
        <f>IF(LEFT(Nhaplieu!$M283,3)='Chi phí sxkd S03'!$R$2,Nhaplieu!N283,IF(Nhaplieu!$M283='Chi phí sxkd S03'!$R$2,Nhaplieu!O283,IF(Nhaplieu!$N283='Chi phí sxkd S03'!$R$2,Nhaplieu!N283,"")))</f>
        <v/>
      </c>
      <c r="F278" s="77" t="str">
        <f>IF(LEFT(Nhaplieu!M283,3)='Chi phí sxkd S03'!$R$2,Nhaplieu!$O283,IF(Nhaplieu!M283='Chi phí sxkd S03'!$R$2,Nhaplieu!$O283,""))</f>
        <v/>
      </c>
      <c r="G278" s="77">
        <f t="shared" si="11"/>
        <v>0</v>
      </c>
      <c r="H278" s="77">
        <f t="shared" si="11"/>
        <v>0</v>
      </c>
      <c r="I278" s="77">
        <f t="shared" si="11"/>
        <v>0</v>
      </c>
      <c r="J278" s="77">
        <f t="shared" si="11"/>
        <v>0</v>
      </c>
      <c r="K278" s="77">
        <f t="shared" si="11"/>
        <v>0</v>
      </c>
      <c r="L278" s="77">
        <f t="shared" si="11"/>
        <v>0</v>
      </c>
      <c r="M278" s="77">
        <f t="shared" si="11"/>
        <v>0</v>
      </c>
      <c r="N278" s="77">
        <f t="shared" si="11"/>
        <v>0</v>
      </c>
      <c r="O278" s="462"/>
    </row>
    <row r="279" spans="1:15" s="10" customFormat="1" ht="16.8">
      <c r="A279" s="76" t="str">
        <f>IF(OR(LEFT(Nhaplieu!$M284,3)='Chi phí sxkd S03'!$R$2,LEFT(Nhaplieu!$N284,3)='Chi phí sxkd S03'!$R$2),Nhaplieu!F284,IF(OR(Nhaplieu!$M284='Chi phí sxkd S03'!$R$2,Nhaplieu!$N284='Chi phí sxkd S03'!$R$2),Nhaplieu!F284,""))</f>
        <v/>
      </c>
      <c r="B279" s="77" t="str">
        <f>IF(OR(LEFT(Nhaplieu!$M284,3)='Chi phí sxkd S03'!$R$2,LEFT(Nhaplieu!$N284,3)='Chi phí sxkd S03'!$R$2),Nhaplieu!E284,IF(OR(Nhaplieu!$M284='Chi phí sxkd S03'!$R$2,Nhaplieu!$N284='Chi phí sxkd S03'!$R$2),Nhaplieu!E284,""))</f>
        <v/>
      </c>
      <c r="C279" s="571" t="str">
        <f>IF(OR(LEFT(Nhaplieu!$M284,3)='Chi phí sxkd S03'!$R$2,LEFT(Nhaplieu!$N284,3)='Chi phí sxkd S03'!$R$2),Nhaplieu!L284,IF(OR(Nhaplieu!$M284='Chi phí sxkd S03'!$R$2,Nhaplieu!$N284='Chi phí sxkd S03'!$R$2),Nhaplieu!L284,""))</f>
        <v/>
      </c>
      <c r="D279" s="78" t="str">
        <f>IF(LEFT(Nhaplieu!$M284,3)='Chi phí sxkd S03'!$R$2,Nhaplieu!M284,IF(Nhaplieu!$M284='Chi phí sxkd S03'!$R$2,Nhaplieu!N284,IF(Nhaplieu!$N284='Chi phí sxkd S03'!$R$2,Nhaplieu!M284,"")))</f>
        <v/>
      </c>
      <c r="E279" s="78" t="str">
        <f>IF(LEFT(Nhaplieu!$M284,3)='Chi phí sxkd S03'!$R$2,Nhaplieu!N284,IF(Nhaplieu!$M284='Chi phí sxkd S03'!$R$2,Nhaplieu!O284,IF(Nhaplieu!$N284='Chi phí sxkd S03'!$R$2,Nhaplieu!N284,"")))</f>
        <v/>
      </c>
      <c r="F279" s="77" t="str">
        <f>IF(LEFT(Nhaplieu!M284,3)='Chi phí sxkd S03'!$R$2,Nhaplieu!$O284,IF(Nhaplieu!M284='Chi phí sxkd S03'!$R$2,Nhaplieu!$O284,""))</f>
        <v/>
      </c>
      <c r="G279" s="77">
        <f t="shared" si="11"/>
        <v>0</v>
      </c>
      <c r="H279" s="77">
        <f t="shared" si="11"/>
        <v>0</v>
      </c>
      <c r="I279" s="77">
        <f t="shared" si="11"/>
        <v>0</v>
      </c>
      <c r="J279" s="77">
        <f t="shared" si="11"/>
        <v>0</v>
      </c>
      <c r="K279" s="77">
        <f t="shared" si="11"/>
        <v>0</v>
      </c>
      <c r="L279" s="77">
        <f t="shared" si="11"/>
        <v>0</v>
      </c>
      <c r="M279" s="77">
        <f t="shared" si="11"/>
        <v>0</v>
      </c>
      <c r="N279" s="77">
        <f t="shared" si="11"/>
        <v>0</v>
      </c>
      <c r="O279" s="462"/>
    </row>
    <row r="280" spans="1:15" s="10" customFormat="1" ht="16.8">
      <c r="A280" s="76" t="str">
        <f>IF(OR(LEFT(Nhaplieu!$M285,3)='Chi phí sxkd S03'!$R$2,LEFT(Nhaplieu!$N285,3)='Chi phí sxkd S03'!$R$2),Nhaplieu!F285,IF(OR(Nhaplieu!$M285='Chi phí sxkd S03'!$R$2,Nhaplieu!$N285='Chi phí sxkd S03'!$R$2),Nhaplieu!F285,""))</f>
        <v/>
      </c>
      <c r="B280" s="77" t="str">
        <f>IF(OR(LEFT(Nhaplieu!$M285,3)='Chi phí sxkd S03'!$R$2,LEFT(Nhaplieu!$N285,3)='Chi phí sxkd S03'!$R$2),Nhaplieu!E285,IF(OR(Nhaplieu!$M285='Chi phí sxkd S03'!$R$2,Nhaplieu!$N285='Chi phí sxkd S03'!$R$2),Nhaplieu!E285,""))</f>
        <v/>
      </c>
      <c r="C280" s="571" t="str">
        <f>IF(OR(LEFT(Nhaplieu!$M285,3)='Chi phí sxkd S03'!$R$2,LEFT(Nhaplieu!$N285,3)='Chi phí sxkd S03'!$R$2),Nhaplieu!L285,IF(OR(Nhaplieu!$M285='Chi phí sxkd S03'!$R$2,Nhaplieu!$N285='Chi phí sxkd S03'!$R$2),Nhaplieu!L285,""))</f>
        <v/>
      </c>
      <c r="D280" s="78" t="str">
        <f>IF(LEFT(Nhaplieu!$M285,3)='Chi phí sxkd S03'!$R$2,Nhaplieu!M285,IF(Nhaplieu!$M285='Chi phí sxkd S03'!$R$2,Nhaplieu!N285,IF(Nhaplieu!$N285='Chi phí sxkd S03'!$R$2,Nhaplieu!M285,"")))</f>
        <v/>
      </c>
      <c r="E280" s="78" t="str">
        <f>IF(LEFT(Nhaplieu!$M285,3)='Chi phí sxkd S03'!$R$2,Nhaplieu!N285,IF(Nhaplieu!$M285='Chi phí sxkd S03'!$R$2,Nhaplieu!O285,IF(Nhaplieu!$N285='Chi phí sxkd S03'!$R$2,Nhaplieu!N285,"")))</f>
        <v/>
      </c>
      <c r="F280" s="77" t="str">
        <f>IF(LEFT(Nhaplieu!M285,3)='Chi phí sxkd S03'!$R$2,Nhaplieu!$O285,IF(Nhaplieu!M285='Chi phí sxkd S03'!$R$2,Nhaplieu!$O285,""))</f>
        <v/>
      </c>
      <c r="G280" s="77">
        <f t="shared" si="11"/>
        <v>0</v>
      </c>
      <c r="H280" s="77">
        <f t="shared" si="11"/>
        <v>0</v>
      </c>
      <c r="I280" s="77">
        <f t="shared" si="11"/>
        <v>0</v>
      </c>
      <c r="J280" s="77">
        <f t="shared" si="11"/>
        <v>0</v>
      </c>
      <c r="K280" s="77">
        <f t="shared" si="11"/>
        <v>0</v>
      </c>
      <c r="L280" s="77">
        <f t="shared" si="11"/>
        <v>0</v>
      </c>
      <c r="M280" s="77">
        <f t="shared" si="11"/>
        <v>0</v>
      </c>
      <c r="N280" s="77">
        <f t="shared" si="11"/>
        <v>0</v>
      </c>
      <c r="O280" s="462"/>
    </row>
    <row r="281" spans="1:15" s="10" customFormat="1" ht="16.8">
      <c r="A281" s="76" t="str">
        <f>IF(OR(LEFT(Nhaplieu!$M286,3)='Chi phí sxkd S03'!$R$2,LEFT(Nhaplieu!$N286,3)='Chi phí sxkd S03'!$R$2),Nhaplieu!F286,IF(OR(Nhaplieu!$M286='Chi phí sxkd S03'!$R$2,Nhaplieu!$N286='Chi phí sxkd S03'!$R$2),Nhaplieu!F286,""))</f>
        <v/>
      </c>
      <c r="B281" s="77" t="str">
        <f>IF(OR(LEFT(Nhaplieu!$M286,3)='Chi phí sxkd S03'!$R$2,LEFT(Nhaplieu!$N286,3)='Chi phí sxkd S03'!$R$2),Nhaplieu!E286,IF(OR(Nhaplieu!$M286='Chi phí sxkd S03'!$R$2,Nhaplieu!$N286='Chi phí sxkd S03'!$R$2),Nhaplieu!E286,""))</f>
        <v/>
      </c>
      <c r="C281" s="571" t="str">
        <f>IF(OR(LEFT(Nhaplieu!$M286,3)='Chi phí sxkd S03'!$R$2,LEFT(Nhaplieu!$N286,3)='Chi phí sxkd S03'!$R$2),Nhaplieu!L286,IF(OR(Nhaplieu!$M286='Chi phí sxkd S03'!$R$2,Nhaplieu!$N286='Chi phí sxkd S03'!$R$2),Nhaplieu!L286,""))</f>
        <v/>
      </c>
      <c r="D281" s="78" t="str">
        <f>IF(LEFT(Nhaplieu!$M286,3)='Chi phí sxkd S03'!$R$2,Nhaplieu!M286,IF(Nhaplieu!$M286='Chi phí sxkd S03'!$R$2,Nhaplieu!N286,IF(Nhaplieu!$N286='Chi phí sxkd S03'!$R$2,Nhaplieu!M286,"")))</f>
        <v/>
      </c>
      <c r="E281" s="78" t="str">
        <f>IF(LEFT(Nhaplieu!$M286,3)='Chi phí sxkd S03'!$R$2,Nhaplieu!N286,IF(Nhaplieu!$M286='Chi phí sxkd S03'!$R$2,Nhaplieu!O286,IF(Nhaplieu!$N286='Chi phí sxkd S03'!$R$2,Nhaplieu!N286,"")))</f>
        <v/>
      </c>
      <c r="F281" s="77" t="str">
        <f>IF(LEFT(Nhaplieu!M286,3)='Chi phí sxkd S03'!$R$2,Nhaplieu!$O286,IF(Nhaplieu!M286='Chi phí sxkd S03'!$R$2,Nhaplieu!$O286,""))</f>
        <v/>
      </c>
      <c r="G281" s="77">
        <f t="shared" si="11"/>
        <v>0</v>
      </c>
      <c r="H281" s="77">
        <f t="shared" si="11"/>
        <v>0</v>
      </c>
      <c r="I281" s="77">
        <f t="shared" si="11"/>
        <v>0</v>
      </c>
      <c r="J281" s="77">
        <f t="shared" si="11"/>
        <v>0</v>
      </c>
      <c r="K281" s="77">
        <f t="shared" si="11"/>
        <v>0</v>
      </c>
      <c r="L281" s="77">
        <f t="shared" si="11"/>
        <v>0</v>
      </c>
      <c r="M281" s="77">
        <f t="shared" si="11"/>
        <v>0</v>
      </c>
      <c r="N281" s="77">
        <f t="shared" si="11"/>
        <v>0</v>
      </c>
      <c r="O281" s="462"/>
    </row>
    <row r="282" spans="1:15" s="10" customFormat="1" ht="16.8">
      <c r="A282" s="76" t="str">
        <f>IF(OR(LEFT(Nhaplieu!$M287,3)='Chi phí sxkd S03'!$R$2,LEFT(Nhaplieu!$N287,3)='Chi phí sxkd S03'!$R$2),Nhaplieu!F287,IF(OR(Nhaplieu!$M287='Chi phí sxkd S03'!$R$2,Nhaplieu!$N287='Chi phí sxkd S03'!$R$2),Nhaplieu!F287,""))</f>
        <v/>
      </c>
      <c r="B282" s="77" t="str">
        <f>IF(OR(LEFT(Nhaplieu!$M287,3)='Chi phí sxkd S03'!$R$2,LEFT(Nhaplieu!$N287,3)='Chi phí sxkd S03'!$R$2),Nhaplieu!E287,IF(OR(Nhaplieu!$M287='Chi phí sxkd S03'!$R$2,Nhaplieu!$N287='Chi phí sxkd S03'!$R$2),Nhaplieu!E287,""))</f>
        <v/>
      </c>
      <c r="C282" s="571" t="str">
        <f>IF(OR(LEFT(Nhaplieu!$M287,3)='Chi phí sxkd S03'!$R$2,LEFT(Nhaplieu!$N287,3)='Chi phí sxkd S03'!$R$2),Nhaplieu!L287,IF(OR(Nhaplieu!$M287='Chi phí sxkd S03'!$R$2,Nhaplieu!$N287='Chi phí sxkd S03'!$R$2),Nhaplieu!L287,""))</f>
        <v/>
      </c>
      <c r="D282" s="78" t="str">
        <f>IF(LEFT(Nhaplieu!$M287,3)='Chi phí sxkd S03'!$R$2,Nhaplieu!M287,IF(Nhaplieu!$M287='Chi phí sxkd S03'!$R$2,Nhaplieu!N287,IF(Nhaplieu!$N287='Chi phí sxkd S03'!$R$2,Nhaplieu!M287,"")))</f>
        <v/>
      </c>
      <c r="E282" s="78" t="str">
        <f>IF(LEFT(Nhaplieu!$M287,3)='Chi phí sxkd S03'!$R$2,Nhaplieu!N287,IF(Nhaplieu!$M287='Chi phí sxkd S03'!$R$2,Nhaplieu!O287,IF(Nhaplieu!$N287='Chi phí sxkd S03'!$R$2,Nhaplieu!N287,"")))</f>
        <v/>
      </c>
      <c r="F282" s="77" t="str">
        <f>IF(LEFT(Nhaplieu!M287,3)='Chi phí sxkd S03'!$R$2,Nhaplieu!$O287,IF(Nhaplieu!M287='Chi phí sxkd S03'!$R$2,Nhaplieu!$O287,""))</f>
        <v/>
      </c>
      <c r="G282" s="77">
        <f t="shared" si="11"/>
        <v>0</v>
      </c>
      <c r="H282" s="77">
        <f t="shared" si="11"/>
        <v>0</v>
      </c>
      <c r="I282" s="77">
        <f t="shared" si="11"/>
        <v>0</v>
      </c>
      <c r="J282" s="77">
        <f t="shared" si="11"/>
        <v>0</v>
      </c>
      <c r="K282" s="77">
        <f t="shared" si="11"/>
        <v>0</v>
      </c>
      <c r="L282" s="77">
        <f t="shared" si="11"/>
        <v>0</v>
      </c>
      <c r="M282" s="77">
        <f t="shared" si="11"/>
        <v>0</v>
      </c>
      <c r="N282" s="77">
        <f t="shared" si="11"/>
        <v>0</v>
      </c>
      <c r="O282" s="462"/>
    </row>
    <row r="283" spans="1:15" s="10" customFormat="1" ht="16.8">
      <c r="A283" s="76" t="str">
        <f>IF(OR(LEFT(Nhaplieu!$M288,3)='Chi phí sxkd S03'!$R$2,LEFT(Nhaplieu!$N288,3)='Chi phí sxkd S03'!$R$2),Nhaplieu!F288,IF(OR(Nhaplieu!$M288='Chi phí sxkd S03'!$R$2,Nhaplieu!$N288='Chi phí sxkd S03'!$R$2),Nhaplieu!F288,""))</f>
        <v/>
      </c>
      <c r="B283" s="77" t="str">
        <f>IF(OR(LEFT(Nhaplieu!$M288,3)='Chi phí sxkd S03'!$R$2,LEFT(Nhaplieu!$N288,3)='Chi phí sxkd S03'!$R$2),Nhaplieu!E288,IF(OR(Nhaplieu!$M288='Chi phí sxkd S03'!$R$2,Nhaplieu!$N288='Chi phí sxkd S03'!$R$2),Nhaplieu!E288,""))</f>
        <v/>
      </c>
      <c r="C283" s="571" t="str">
        <f>IF(OR(LEFT(Nhaplieu!$M288,3)='Chi phí sxkd S03'!$R$2,LEFT(Nhaplieu!$N288,3)='Chi phí sxkd S03'!$R$2),Nhaplieu!L288,IF(OR(Nhaplieu!$M288='Chi phí sxkd S03'!$R$2,Nhaplieu!$N288='Chi phí sxkd S03'!$R$2),Nhaplieu!L288,""))</f>
        <v/>
      </c>
      <c r="D283" s="78" t="str">
        <f>IF(LEFT(Nhaplieu!$M288,3)='Chi phí sxkd S03'!$R$2,Nhaplieu!M288,IF(Nhaplieu!$M288='Chi phí sxkd S03'!$R$2,Nhaplieu!N288,IF(Nhaplieu!$N288='Chi phí sxkd S03'!$R$2,Nhaplieu!M288,"")))</f>
        <v/>
      </c>
      <c r="E283" s="78" t="str">
        <f>IF(LEFT(Nhaplieu!$M288,3)='Chi phí sxkd S03'!$R$2,Nhaplieu!N288,IF(Nhaplieu!$M288='Chi phí sxkd S03'!$R$2,Nhaplieu!O288,IF(Nhaplieu!$N288='Chi phí sxkd S03'!$R$2,Nhaplieu!N288,"")))</f>
        <v/>
      </c>
      <c r="F283" s="77" t="str">
        <f>IF(LEFT(Nhaplieu!M288,3)='Chi phí sxkd S03'!$R$2,Nhaplieu!$O288,IF(Nhaplieu!M288='Chi phí sxkd S03'!$R$2,Nhaplieu!$O288,""))</f>
        <v/>
      </c>
      <c r="G283" s="77">
        <f t="shared" si="11"/>
        <v>0</v>
      </c>
      <c r="H283" s="77">
        <f t="shared" si="11"/>
        <v>0</v>
      </c>
      <c r="I283" s="77">
        <f t="shared" si="11"/>
        <v>0</v>
      </c>
      <c r="J283" s="77">
        <f t="shared" si="11"/>
        <v>0</v>
      </c>
      <c r="K283" s="77">
        <f t="shared" si="11"/>
        <v>0</v>
      </c>
      <c r="L283" s="77">
        <f t="shared" si="11"/>
        <v>0</v>
      </c>
      <c r="M283" s="77">
        <f t="shared" si="11"/>
        <v>0</v>
      </c>
      <c r="N283" s="77">
        <f t="shared" si="11"/>
        <v>0</v>
      </c>
      <c r="O283" s="462"/>
    </row>
    <row r="284" spans="1:15" s="10" customFormat="1" ht="16.8">
      <c r="A284" s="76" t="str">
        <f>IF(OR(LEFT(Nhaplieu!$M289,3)='Chi phí sxkd S03'!$R$2,LEFT(Nhaplieu!$N289,3)='Chi phí sxkd S03'!$R$2),Nhaplieu!F289,IF(OR(Nhaplieu!$M289='Chi phí sxkd S03'!$R$2,Nhaplieu!$N289='Chi phí sxkd S03'!$R$2),Nhaplieu!F289,""))</f>
        <v/>
      </c>
      <c r="B284" s="77" t="str">
        <f>IF(OR(LEFT(Nhaplieu!$M289,3)='Chi phí sxkd S03'!$R$2,LEFT(Nhaplieu!$N289,3)='Chi phí sxkd S03'!$R$2),Nhaplieu!E289,IF(OR(Nhaplieu!$M289='Chi phí sxkd S03'!$R$2,Nhaplieu!$N289='Chi phí sxkd S03'!$R$2),Nhaplieu!E289,""))</f>
        <v/>
      </c>
      <c r="C284" s="571" t="str">
        <f>IF(OR(LEFT(Nhaplieu!$M289,3)='Chi phí sxkd S03'!$R$2,LEFT(Nhaplieu!$N289,3)='Chi phí sxkd S03'!$R$2),Nhaplieu!L289,IF(OR(Nhaplieu!$M289='Chi phí sxkd S03'!$R$2,Nhaplieu!$N289='Chi phí sxkd S03'!$R$2),Nhaplieu!L289,""))</f>
        <v/>
      </c>
      <c r="D284" s="78" t="str">
        <f>IF(LEFT(Nhaplieu!$M289,3)='Chi phí sxkd S03'!$R$2,Nhaplieu!M289,IF(Nhaplieu!$M289='Chi phí sxkd S03'!$R$2,Nhaplieu!N289,IF(Nhaplieu!$N289='Chi phí sxkd S03'!$R$2,Nhaplieu!M289,"")))</f>
        <v/>
      </c>
      <c r="E284" s="78" t="str">
        <f>IF(LEFT(Nhaplieu!$M289,3)='Chi phí sxkd S03'!$R$2,Nhaplieu!N289,IF(Nhaplieu!$M289='Chi phí sxkd S03'!$R$2,Nhaplieu!O289,IF(Nhaplieu!$N289='Chi phí sxkd S03'!$R$2,Nhaplieu!N289,"")))</f>
        <v/>
      </c>
      <c r="F284" s="77" t="str">
        <f>IF(LEFT(Nhaplieu!M289,3)='Chi phí sxkd S03'!$R$2,Nhaplieu!$O289,IF(Nhaplieu!M289='Chi phí sxkd S03'!$R$2,Nhaplieu!$O289,""))</f>
        <v/>
      </c>
      <c r="G284" s="77">
        <f t="shared" si="11"/>
        <v>0</v>
      </c>
      <c r="H284" s="77">
        <f t="shared" si="11"/>
        <v>0</v>
      </c>
      <c r="I284" s="77">
        <f t="shared" si="11"/>
        <v>0</v>
      </c>
      <c r="J284" s="77">
        <f t="shared" si="11"/>
        <v>0</v>
      </c>
      <c r="K284" s="77">
        <f t="shared" si="11"/>
        <v>0</v>
      </c>
      <c r="L284" s="77">
        <f t="shared" si="11"/>
        <v>0</v>
      </c>
      <c r="M284" s="77">
        <f t="shared" si="11"/>
        <v>0</v>
      </c>
      <c r="N284" s="77">
        <f t="shared" si="11"/>
        <v>0</v>
      </c>
      <c r="O284" s="462"/>
    </row>
    <row r="285" spans="1:15" s="10" customFormat="1" ht="16.8">
      <c r="A285" s="76" t="str">
        <f>IF(OR(LEFT(Nhaplieu!$M290,3)='Chi phí sxkd S03'!$R$2,LEFT(Nhaplieu!$N290,3)='Chi phí sxkd S03'!$R$2),Nhaplieu!F290,IF(OR(Nhaplieu!$M290='Chi phí sxkd S03'!$R$2,Nhaplieu!$N290='Chi phí sxkd S03'!$R$2),Nhaplieu!F290,""))</f>
        <v/>
      </c>
      <c r="B285" s="77" t="str">
        <f>IF(OR(LEFT(Nhaplieu!$M290,3)='Chi phí sxkd S03'!$R$2,LEFT(Nhaplieu!$N290,3)='Chi phí sxkd S03'!$R$2),Nhaplieu!E290,IF(OR(Nhaplieu!$M290='Chi phí sxkd S03'!$R$2,Nhaplieu!$N290='Chi phí sxkd S03'!$R$2),Nhaplieu!E290,""))</f>
        <v/>
      </c>
      <c r="C285" s="571" t="str">
        <f>IF(OR(LEFT(Nhaplieu!$M290,3)='Chi phí sxkd S03'!$R$2,LEFT(Nhaplieu!$N290,3)='Chi phí sxkd S03'!$R$2),Nhaplieu!L290,IF(OR(Nhaplieu!$M290='Chi phí sxkd S03'!$R$2,Nhaplieu!$N290='Chi phí sxkd S03'!$R$2),Nhaplieu!L290,""))</f>
        <v/>
      </c>
      <c r="D285" s="78" t="str">
        <f>IF(LEFT(Nhaplieu!$M290,3)='Chi phí sxkd S03'!$R$2,Nhaplieu!M290,IF(Nhaplieu!$M290='Chi phí sxkd S03'!$R$2,Nhaplieu!N290,IF(Nhaplieu!$N290='Chi phí sxkd S03'!$R$2,Nhaplieu!M290,"")))</f>
        <v/>
      </c>
      <c r="E285" s="78" t="str">
        <f>IF(LEFT(Nhaplieu!$M290,3)='Chi phí sxkd S03'!$R$2,Nhaplieu!N290,IF(Nhaplieu!$M290='Chi phí sxkd S03'!$R$2,Nhaplieu!O290,IF(Nhaplieu!$N290='Chi phí sxkd S03'!$R$2,Nhaplieu!N290,"")))</f>
        <v/>
      </c>
      <c r="F285" s="77" t="str">
        <f>IF(LEFT(Nhaplieu!M290,3)='Chi phí sxkd S03'!$R$2,Nhaplieu!$O290,IF(Nhaplieu!M290='Chi phí sxkd S03'!$R$2,Nhaplieu!$O290,""))</f>
        <v/>
      </c>
      <c r="G285" s="77">
        <f t="shared" si="11"/>
        <v>0</v>
      </c>
      <c r="H285" s="77">
        <f t="shared" si="11"/>
        <v>0</v>
      </c>
      <c r="I285" s="77">
        <f t="shared" si="11"/>
        <v>0</v>
      </c>
      <c r="J285" s="77">
        <f t="shared" si="11"/>
        <v>0</v>
      </c>
      <c r="K285" s="77">
        <f t="shared" si="11"/>
        <v>0</v>
      </c>
      <c r="L285" s="77">
        <f t="shared" si="11"/>
        <v>0</v>
      </c>
      <c r="M285" s="77">
        <f t="shared" si="11"/>
        <v>0</v>
      </c>
      <c r="N285" s="77">
        <f t="shared" si="11"/>
        <v>0</v>
      </c>
      <c r="O285" s="462"/>
    </row>
    <row r="286" spans="1:15" s="10" customFormat="1" ht="16.8">
      <c r="A286" s="76" t="str">
        <f>IF(OR(LEFT(Nhaplieu!$M291,3)='Chi phí sxkd S03'!$R$2,LEFT(Nhaplieu!$N291,3)='Chi phí sxkd S03'!$R$2),Nhaplieu!F291,IF(OR(Nhaplieu!$M291='Chi phí sxkd S03'!$R$2,Nhaplieu!$N291='Chi phí sxkd S03'!$R$2),Nhaplieu!F291,""))</f>
        <v/>
      </c>
      <c r="B286" s="77" t="str">
        <f>IF(OR(LEFT(Nhaplieu!$M291,3)='Chi phí sxkd S03'!$R$2,LEFT(Nhaplieu!$N291,3)='Chi phí sxkd S03'!$R$2),Nhaplieu!E291,IF(OR(Nhaplieu!$M291='Chi phí sxkd S03'!$R$2,Nhaplieu!$N291='Chi phí sxkd S03'!$R$2),Nhaplieu!E291,""))</f>
        <v/>
      </c>
      <c r="C286" s="571" t="str">
        <f>IF(OR(LEFT(Nhaplieu!$M291,3)='Chi phí sxkd S03'!$R$2,LEFT(Nhaplieu!$N291,3)='Chi phí sxkd S03'!$R$2),Nhaplieu!L291,IF(OR(Nhaplieu!$M291='Chi phí sxkd S03'!$R$2,Nhaplieu!$N291='Chi phí sxkd S03'!$R$2),Nhaplieu!L291,""))</f>
        <v/>
      </c>
      <c r="D286" s="78" t="str">
        <f>IF(LEFT(Nhaplieu!$M291,3)='Chi phí sxkd S03'!$R$2,Nhaplieu!M291,IF(Nhaplieu!$M291='Chi phí sxkd S03'!$R$2,Nhaplieu!N291,IF(Nhaplieu!$N291='Chi phí sxkd S03'!$R$2,Nhaplieu!M291,"")))</f>
        <v/>
      </c>
      <c r="E286" s="78" t="str">
        <f>IF(LEFT(Nhaplieu!$M291,3)='Chi phí sxkd S03'!$R$2,Nhaplieu!N291,IF(Nhaplieu!$M291='Chi phí sxkd S03'!$R$2,Nhaplieu!O291,IF(Nhaplieu!$N291='Chi phí sxkd S03'!$R$2,Nhaplieu!N291,"")))</f>
        <v/>
      </c>
      <c r="F286" s="77" t="str">
        <f>IF(LEFT(Nhaplieu!M291,3)='Chi phí sxkd S03'!$R$2,Nhaplieu!$O291,IF(Nhaplieu!M291='Chi phí sxkd S03'!$R$2,Nhaplieu!$O291,""))</f>
        <v/>
      </c>
      <c r="G286" s="77">
        <f t="shared" si="11"/>
        <v>0</v>
      </c>
      <c r="H286" s="77">
        <f t="shared" si="11"/>
        <v>0</v>
      </c>
      <c r="I286" s="77">
        <f t="shared" si="11"/>
        <v>0</v>
      </c>
      <c r="J286" s="77">
        <f t="shared" si="11"/>
        <v>0</v>
      </c>
      <c r="K286" s="77">
        <f t="shared" si="11"/>
        <v>0</v>
      </c>
      <c r="L286" s="77">
        <f t="shared" si="11"/>
        <v>0</v>
      </c>
      <c r="M286" s="77">
        <f t="shared" si="11"/>
        <v>0</v>
      </c>
      <c r="N286" s="77">
        <f t="shared" si="11"/>
        <v>0</v>
      </c>
      <c r="O286" s="462"/>
    </row>
    <row r="287" spans="1:15" s="10" customFormat="1" ht="16.8">
      <c r="A287" s="76" t="str">
        <f>IF(OR(LEFT(Nhaplieu!$M292,3)='Chi phí sxkd S03'!$R$2,LEFT(Nhaplieu!$N292,3)='Chi phí sxkd S03'!$R$2),Nhaplieu!F292,IF(OR(Nhaplieu!$M292='Chi phí sxkd S03'!$R$2,Nhaplieu!$N292='Chi phí sxkd S03'!$R$2),Nhaplieu!F292,""))</f>
        <v/>
      </c>
      <c r="B287" s="77" t="str">
        <f>IF(OR(LEFT(Nhaplieu!$M292,3)='Chi phí sxkd S03'!$R$2,LEFT(Nhaplieu!$N292,3)='Chi phí sxkd S03'!$R$2),Nhaplieu!E292,IF(OR(Nhaplieu!$M292='Chi phí sxkd S03'!$R$2,Nhaplieu!$N292='Chi phí sxkd S03'!$R$2),Nhaplieu!E292,""))</f>
        <v/>
      </c>
      <c r="C287" s="571" t="str">
        <f>IF(OR(LEFT(Nhaplieu!$M292,3)='Chi phí sxkd S03'!$R$2,LEFT(Nhaplieu!$N292,3)='Chi phí sxkd S03'!$R$2),Nhaplieu!L292,IF(OR(Nhaplieu!$M292='Chi phí sxkd S03'!$R$2,Nhaplieu!$N292='Chi phí sxkd S03'!$R$2),Nhaplieu!L292,""))</f>
        <v/>
      </c>
      <c r="D287" s="78" t="str">
        <f>IF(LEFT(Nhaplieu!$M292,3)='Chi phí sxkd S03'!$R$2,Nhaplieu!M292,IF(Nhaplieu!$M292='Chi phí sxkd S03'!$R$2,Nhaplieu!N292,IF(Nhaplieu!$N292='Chi phí sxkd S03'!$R$2,Nhaplieu!M292,"")))</f>
        <v/>
      </c>
      <c r="E287" s="78" t="str">
        <f>IF(LEFT(Nhaplieu!$M292,3)='Chi phí sxkd S03'!$R$2,Nhaplieu!N292,IF(Nhaplieu!$M292='Chi phí sxkd S03'!$R$2,Nhaplieu!O292,IF(Nhaplieu!$N292='Chi phí sxkd S03'!$R$2,Nhaplieu!N292,"")))</f>
        <v/>
      </c>
      <c r="F287" s="77" t="str">
        <f>IF(LEFT(Nhaplieu!M292,3)='Chi phí sxkd S03'!$R$2,Nhaplieu!$O292,IF(Nhaplieu!M292='Chi phí sxkd S03'!$R$2,Nhaplieu!$O292,""))</f>
        <v/>
      </c>
      <c r="G287" s="77">
        <f t="shared" si="11"/>
        <v>0</v>
      </c>
      <c r="H287" s="77">
        <f t="shared" si="11"/>
        <v>0</v>
      </c>
      <c r="I287" s="77">
        <f t="shared" si="11"/>
        <v>0</v>
      </c>
      <c r="J287" s="77">
        <f t="shared" si="11"/>
        <v>0</v>
      </c>
      <c r="K287" s="77">
        <f t="shared" si="11"/>
        <v>0</v>
      </c>
      <c r="L287" s="77">
        <f t="shared" si="11"/>
        <v>0</v>
      </c>
      <c r="M287" s="77">
        <f t="shared" si="11"/>
        <v>0</v>
      </c>
      <c r="N287" s="77">
        <f t="shared" si="11"/>
        <v>0</v>
      </c>
      <c r="O287" s="462"/>
    </row>
    <row r="288" spans="1:15" s="10" customFormat="1" ht="16.8">
      <c r="A288" s="76" t="str">
        <f>IF(OR(LEFT(Nhaplieu!$M293,3)='Chi phí sxkd S03'!$R$2,LEFT(Nhaplieu!$N293,3)='Chi phí sxkd S03'!$R$2),Nhaplieu!F293,IF(OR(Nhaplieu!$M293='Chi phí sxkd S03'!$R$2,Nhaplieu!$N293='Chi phí sxkd S03'!$R$2),Nhaplieu!F293,""))</f>
        <v/>
      </c>
      <c r="B288" s="77" t="str">
        <f>IF(OR(LEFT(Nhaplieu!$M293,3)='Chi phí sxkd S03'!$R$2,LEFT(Nhaplieu!$N293,3)='Chi phí sxkd S03'!$R$2),Nhaplieu!E293,IF(OR(Nhaplieu!$M293='Chi phí sxkd S03'!$R$2,Nhaplieu!$N293='Chi phí sxkd S03'!$R$2),Nhaplieu!E293,""))</f>
        <v/>
      </c>
      <c r="C288" s="571" t="str">
        <f>IF(OR(LEFT(Nhaplieu!$M293,3)='Chi phí sxkd S03'!$R$2,LEFT(Nhaplieu!$N293,3)='Chi phí sxkd S03'!$R$2),Nhaplieu!L293,IF(OR(Nhaplieu!$M293='Chi phí sxkd S03'!$R$2,Nhaplieu!$N293='Chi phí sxkd S03'!$R$2),Nhaplieu!L293,""))</f>
        <v/>
      </c>
      <c r="D288" s="78" t="str">
        <f>IF(LEFT(Nhaplieu!$M293,3)='Chi phí sxkd S03'!$R$2,Nhaplieu!M293,IF(Nhaplieu!$M293='Chi phí sxkd S03'!$R$2,Nhaplieu!N293,IF(Nhaplieu!$N293='Chi phí sxkd S03'!$R$2,Nhaplieu!M293,"")))</f>
        <v/>
      </c>
      <c r="E288" s="78" t="str">
        <f>IF(LEFT(Nhaplieu!$M293,3)='Chi phí sxkd S03'!$R$2,Nhaplieu!N293,IF(Nhaplieu!$M293='Chi phí sxkd S03'!$R$2,Nhaplieu!O293,IF(Nhaplieu!$N293='Chi phí sxkd S03'!$R$2,Nhaplieu!N293,"")))</f>
        <v/>
      </c>
      <c r="F288" s="77" t="str">
        <f>IF(LEFT(Nhaplieu!M293,3)='Chi phí sxkd S03'!$R$2,Nhaplieu!$O293,IF(Nhaplieu!M293='Chi phí sxkd S03'!$R$2,Nhaplieu!$O293,""))</f>
        <v/>
      </c>
      <c r="G288" s="77">
        <f t="shared" si="11"/>
        <v>0</v>
      </c>
      <c r="H288" s="77">
        <f t="shared" si="11"/>
        <v>0</v>
      </c>
      <c r="I288" s="77">
        <f t="shared" si="11"/>
        <v>0</v>
      </c>
      <c r="J288" s="77">
        <f t="shared" si="11"/>
        <v>0</v>
      </c>
      <c r="K288" s="77">
        <f t="shared" si="11"/>
        <v>0</v>
      </c>
      <c r="L288" s="77">
        <f t="shared" si="11"/>
        <v>0</v>
      </c>
      <c r="M288" s="77">
        <f t="shared" si="11"/>
        <v>0</v>
      </c>
      <c r="N288" s="77">
        <f t="shared" si="11"/>
        <v>0</v>
      </c>
      <c r="O288" s="462"/>
    </row>
    <row r="289" spans="1:15" s="10" customFormat="1" ht="16.8">
      <c r="A289" s="76" t="str">
        <f>IF(OR(LEFT(Nhaplieu!$M294,3)='Chi phí sxkd S03'!$R$2,LEFT(Nhaplieu!$N294,3)='Chi phí sxkd S03'!$R$2),Nhaplieu!F294,IF(OR(Nhaplieu!$M294='Chi phí sxkd S03'!$R$2,Nhaplieu!$N294='Chi phí sxkd S03'!$R$2),Nhaplieu!F294,""))</f>
        <v/>
      </c>
      <c r="B289" s="77" t="str">
        <f>IF(OR(LEFT(Nhaplieu!$M294,3)='Chi phí sxkd S03'!$R$2,LEFT(Nhaplieu!$N294,3)='Chi phí sxkd S03'!$R$2),Nhaplieu!E294,IF(OR(Nhaplieu!$M294='Chi phí sxkd S03'!$R$2,Nhaplieu!$N294='Chi phí sxkd S03'!$R$2),Nhaplieu!E294,""))</f>
        <v/>
      </c>
      <c r="C289" s="571" t="str">
        <f>IF(OR(LEFT(Nhaplieu!$M294,3)='Chi phí sxkd S03'!$R$2,LEFT(Nhaplieu!$N294,3)='Chi phí sxkd S03'!$R$2),Nhaplieu!L294,IF(OR(Nhaplieu!$M294='Chi phí sxkd S03'!$R$2,Nhaplieu!$N294='Chi phí sxkd S03'!$R$2),Nhaplieu!L294,""))</f>
        <v/>
      </c>
      <c r="D289" s="78" t="str">
        <f>IF(LEFT(Nhaplieu!$M294,3)='Chi phí sxkd S03'!$R$2,Nhaplieu!M294,IF(Nhaplieu!$M294='Chi phí sxkd S03'!$R$2,Nhaplieu!N294,IF(Nhaplieu!$N294='Chi phí sxkd S03'!$R$2,Nhaplieu!M294,"")))</f>
        <v/>
      </c>
      <c r="E289" s="78" t="str">
        <f>IF(LEFT(Nhaplieu!$M294,3)='Chi phí sxkd S03'!$R$2,Nhaplieu!N294,IF(Nhaplieu!$M294='Chi phí sxkd S03'!$R$2,Nhaplieu!O294,IF(Nhaplieu!$N294='Chi phí sxkd S03'!$R$2,Nhaplieu!N294,"")))</f>
        <v/>
      </c>
      <c r="F289" s="77" t="str">
        <f>IF(LEFT(Nhaplieu!M294,3)='Chi phí sxkd S03'!$R$2,Nhaplieu!$O294,IF(Nhaplieu!M294='Chi phí sxkd S03'!$R$2,Nhaplieu!$O294,""))</f>
        <v/>
      </c>
      <c r="G289" s="77">
        <f t="shared" si="11"/>
        <v>0</v>
      </c>
      <c r="H289" s="77">
        <f t="shared" si="11"/>
        <v>0</v>
      </c>
      <c r="I289" s="77">
        <f t="shared" si="11"/>
        <v>0</v>
      </c>
      <c r="J289" s="77">
        <f t="shared" si="11"/>
        <v>0</v>
      </c>
      <c r="K289" s="77">
        <f t="shared" si="11"/>
        <v>0</v>
      </c>
      <c r="L289" s="77">
        <f t="shared" si="11"/>
        <v>0</v>
      </c>
      <c r="M289" s="77">
        <f t="shared" si="11"/>
        <v>0</v>
      </c>
      <c r="N289" s="77">
        <f t="shared" si="11"/>
        <v>0</v>
      </c>
      <c r="O289" s="462"/>
    </row>
    <row r="290" spans="1:15" s="10" customFormat="1" ht="16.8">
      <c r="A290" s="76" t="str">
        <f>IF(OR(LEFT(Nhaplieu!$M295,3)='Chi phí sxkd S03'!$R$2,LEFT(Nhaplieu!$N295,3)='Chi phí sxkd S03'!$R$2),Nhaplieu!F295,IF(OR(Nhaplieu!$M295='Chi phí sxkd S03'!$R$2,Nhaplieu!$N295='Chi phí sxkd S03'!$R$2),Nhaplieu!F295,""))</f>
        <v/>
      </c>
      <c r="B290" s="77" t="str">
        <f>IF(OR(LEFT(Nhaplieu!$M295,3)='Chi phí sxkd S03'!$R$2,LEFT(Nhaplieu!$N295,3)='Chi phí sxkd S03'!$R$2),Nhaplieu!E295,IF(OR(Nhaplieu!$M295='Chi phí sxkd S03'!$R$2,Nhaplieu!$N295='Chi phí sxkd S03'!$R$2),Nhaplieu!E295,""))</f>
        <v/>
      </c>
      <c r="C290" s="571" t="str">
        <f>IF(OR(LEFT(Nhaplieu!$M295,3)='Chi phí sxkd S03'!$R$2,LEFT(Nhaplieu!$N295,3)='Chi phí sxkd S03'!$R$2),Nhaplieu!L295,IF(OR(Nhaplieu!$M295='Chi phí sxkd S03'!$R$2,Nhaplieu!$N295='Chi phí sxkd S03'!$R$2),Nhaplieu!L295,""))</f>
        <v/>
      </c>
      <c r="D290" s="78" t="str">
        <f>IF(LEFT(Nhaplieu!$M295,3)='Chi phí sxkd S03'!$R$2,Nhaplieu!M295,IF(Nhaplieu!$M295='Chi phí sxkd S03'!$R$2,Nhaplieu!N295,IF(Nhaplieu!$N295='Chi phí sxkd S03'!$R$2,Nhaplieu!M295,"")))</f>
        <v/>
      </c>
      <c r="E290" s="78" t="str">
        <f>IF(LEFT(Nhaplieu!$M295,3)='Chi phí sxkd S03'!$R$2,Nhaplieu!N295,IF(Nhaplieu!$M295='Chi phí sxkd S03'!$R$2,Nhaplieu!O295,IF(Nhaplieu!$N295='Chi phí sxkd S03'!$R$2,Nhaplieu!N295,"")))</f>
        <v/>
      </c>
      <c r="F290" s="77" t="str">
        <f>IF(LEFT(Nhaplieu!M295,3)='Chi phí sxkd S03'!$R$2,Nhaplieu!$O295,IF(Nhaplieu!M295='Chi phí sxkd S03'!$R$2,Nhaplieu!$O295,""))</f>
        <v/>
      </c>
      <c r="G290" s="77">
        <f t="shared" si="11"/>
        <v>0</v>
      </c>
      <c r="H290" s="77">
        <f t="shared" si="11"/>
        <v>0</v>
      </c>
      <c r="I290" s="77">
        <f t="shared" si="11"/>
        <v>0</v>
      </c>
      <c r="J290" s="77">
        <f t="shared" si="11"/>
        <v>0</v>
      </c>
      <c r="K290" s="77">
        <f t="shared" si="11"/>
        <v>0</v>
      </c>
      <c r="L290" s="77">
        <f t="shared" si="11"/>
        <v>0</v>
      </c>
      <c r="M290" s="77">
        <f t="shared" si="11"/>
        <v>0</v>
      </c>
      <c r="N290" s="77">
        <f t="shared" si="11"/>
        <v>0</v>
      </c>
      <c r="O290" s="462"/>
    </row>
    <row r="291" spans="1:15" s="10" customFormat="1" ht="16.8">
      <c r="A291" s="76" t="str">
        <f>IF(OR(LEFT(Nhaplieu!$M296,3)='Chi phí sxkd S03'!$R$2,LEFT(Nhaplieu!$N296,3)='Chi phí sxkd S03'!$R$2),Nhaplieu!F296,IF(OR(Nhaplieu!$M296='Chi phí sxkd S03'!$R$2,Nhaplieu!$N296='Chi phí sxkd S03'!$R$2),Nhaplieu!F296,""))</f>
        <v/>
      </c>
      <c r="B291" s="77" t="str">
        <f>IF(OR(LEFT(Nhaplieu!$M296,3)='Chi phí sxkd S03'!$R$2,LEFT(Nhaplieu!$N296,3)='Chi phí sxkd S03'!$R$2),Nhaplieu!E296,IF(OR(Nhaplieu!$M296='Chi phí sxkd S03'!$R$2,Nhaplieu!$N296='Chi phí sxkd S03'!$R$2),Nhaplieu!E296,""))</f>
        <v/>
      </c>
      <c r="C291" s="571" t="str">
        <f>IF(OR(LEFT(Nhaplieu!$M296,3)='Chi phí sxkd S03'!$R$2,LEFT(Nhaplieu!$N296,3)='Chi phí sxkd S03'!$R$2),Nhaplieu!L296,IF(OR(Nhaplieu!$M296='Chi phí sxkd S03'!$R$2,Nhaplieu!$N296='Chi phí sxkd S03'!$R$2),Nhaplieu!L296,""))</f>
        <v/>
      </c>
      <c r="D291" s="78" t="str">
        <f>IF(LEFT(Nhaplieu!$M296,3)='Chi phí sxkd S03'!$R$2,Nhaplieu!M296,IF(Nhaplieu!$M296='Chi phí sxkd S03'!$R$2,Nhaplieu!N296,IF(Nhaplieu!$N296='Chi phí sxkd S03'!$R$2,Nhaplieu!M296,"")))</f>
        <v/>
      </c>
      <c r="E291" s="78" t="str">
        <f>IF(LEFT(Nhaplieu!$M296,3)='Chi phí sxkd S03'!$R$2,Nhaplieu!N296,IF(Nhaplieu!$M296='Chi phí sxkd S03'!$R$2,Nhaplieu!O296,IF(Nhaplieu!$N296='Chi phí sxkd S03'!$R$2,Nhaplieu!N296,"")))</f>
        <v/>
      </c>
      <c r="F291" s="77" t="str">
        <f>IF(LEFT(Nhaplieu!M296,3)='Chi phí sxkd S03'!$R$2,Nhaplieu!$O296,IF(Nhaplieu!M296='Chi phí sxkd S03'!$R$2,Nhaplieu!$O296,""))</f>
        <v/>
      </c>
      <c r="G291" s="77">
        <f t="shared" si="11"/>
        <v>0</v>
      </c>
      <c r="H291" s="77">
        <f t="shared" si="11"/>
        <v>0</v>
      </c>
      <c r="I291" s="77">
        <f t="shared" si="11"/>
        <v>0</v>
      </c>
      <c r="J291" s="77">
        <f t="shared" si="11"/>
        <v>0</v>
      </c>
      <c r="K291" s="77">
        <f t="shared" si="11"/>
        <v>0</v>
      </c>
      <c r="L291" s="77">
        <f t="shared" si="11"/>
        <v>0</v>
      </c>
      <c r="M291" s="77">
        <f t="shared" si="11"/>
        <v>0</v>
      </c>
      <c r="N291" s="77">
        <f t="shared" si="11"/>
        <v>0</v>
      </c>
      <c r="O291" s="462"/>
    </row>
    <row r="292" spans="1:15" s="10" customFormat="1" ht="16.8">
      <c r="A292" s="76" t="str">
        <f>IF(OR(LEFT(Nhaplieu!$M297,3)='Chi phí sxkd S03'!$R$2,LEFT(Nhaplieu!$N297,3)='Chi phí sxkd S03'!$R$2),Nhaplieu!F297,IF(OR(Nhaplieu!$M297='Chi phí sxkd S03'!$R$2,Nhaplieu!$N297='Chi phí sxkd S03'!$R$2),Nhaplieu!F297,""))</f>
        <v/>
      </c>
      <c r="B292" s="77" t="str">
        <f>IF(OR(LEFT(Nhaplieu!$M297,3)='Chi phí sxkd S03'!$R$2,LEFT(Nhaplieu!$N297,3)='Chi phí sxkd S03'!$R$2),Nhaplieu!E297,IF(OR(Nhaplieu!$M297='Chi phí sxkd S03'!$R$2,Nhaplieu!$N297='Chi phí sxkd S03'!$R$2),Nhaplieu!E297,""))</f>
        <v/>
      </c>
      <c r="C292" s="571" t="str">
        <f>IF(OR(LEFT(Nhaplieu!$M297,3)='Chi phí sxkd S03'!$R$2,LEFT(Nhaplieu!$N297,3)='Chi phí sxkd S03'!$R$2),Nhaplieu!L297,IF(OR(Nhaplieu!$M297='Chi phí sxkd S03'!$R$2,Nhaplieu!$N297='Chi phí sxkd S03'!$R$2),Nhaplieu!L297,""))</f>
        <v/>
      </c>
      <c r="D292" s="78" t="str">
        <f>IF(LEFT(Nhaplieu!$M297,3)='Chi phí sxkd S03'!$R$2,Nhaplieu!M297,IF(Nhaplieu!$M297='Chi phí sxkd S03'!$R$2,Nhaplieu!N297,IF(Nhaplieu!$N297='Chi phí sxkd S03'!$R$2,Nhaplieu!M297,"")))</f>
        <v/>
      </c>
      <c r="E292" s="78" t="str">
        <f>IF(LEFT(Nhaplieu!$M297,3)='Chi phí sxkd S03'!$R$2,Nhaplieu!N297,IF(Nhaplieu!$M297='Chi phí sxkd S03'!$R$2,Nhaplieu!O297,IF(Nhaplieu!$N297='Chi phí sxkd S03'!$R$2,Nhaplieu!N297,"")))</f>
        <v/>
      </c>
      <c r="F292" s="77" t="str">
        <f>IF(LEFT(Nhaplieu!M297,3)='Chi phí sxkd S03'!$R$2,Nhaplieu!$O297,IF(Nhaplieu!M297='Chi phí sxkd S03'!$R$2,Nhaplieu!$O297,""))</f>
        <v/>
      </c>
      <c r="G292" s="77">
        <f t="shared" si="11"/>
        <v>0</v>
      </c>
      <c r="H292" s="77">
        <f t="shared" si="11"/>
        <v>0</v>
      </c>
      <c r="I292" s="77">
        <f t="shared" si="11"/>
        <v>0</v>
      </c>
      <c r="J292" s="77">
        <f t="shared" si="11"/>
        <v>0</v>
      </c>
      <c r="K292" s="77">
        <f t="shared" si="11"/>
        <v>0</v>
      </c>
      <c r="L292" s="77">
        <f t="shared" si="11"/>
        <v>0</v>
      </c>
      <c r="M292" s="77">
        <f t="shared" si="11"/>
        <v>0</v>
      </c>
      <c r="N292" s="77">
        <f t="shared" si="11"/>
        <v>0</v>
      </c>
      <c r="O292" s="462"/>
    </row>
    <row r="293" spans="1:15" s="10" customFormat="1" ht="16.8">
      <c r="A293" s="76" t="str">
        <f>IF(OR(LEFT(Nhaplieu!$M298,3)='Chi phí sxkd S03'!$R$2,LEFT(Nhaplieu!$N298,3)='Chi phí sxkd S03'!$R$2),Nhaplieu!F298,IF(OR(Nhaplieu!$M298='Chi phí sxkd S03'!$R$2,Nhaplieu!$N298='Chi phí sxkd S03'!$R$2),Nhaplieu!F298,""))</f>
        <v/>
      </c>
      <c r="B293" s="77" t="str">
        <f>IF(OR(LEFT(Nhaplieu!$M298,3)='Chi phí sxkd S03'!$R$2,LEFT(Nhaplieu!$N298,3)='Chi phí sxkd S03'!$R$2),Nhaplieu!E298,IF(OR(Nhaplieu!$M298='Chi phí sxkd S03'!$R$2,Nhaplieu!$N298='Chi phí sxkd S03'!$R$2),Nhaplieu!E298,""))</f>
        <v/>
      </c>
      <c r="C293" s="571" t="str">
        <f>IF(OR(LEFT(Nhaplieu!$M298,3)='Chi phí sxkd S03'!$R$2,LEFT(Nhaplieu!$N298,3)='Chi phí sxkd S03'!$R$2),Nhaplieu!L298,IF(OR(Nhaplieu!$M298='Chi phí sxkd S03'!$R$2,Nhaplieu!$N298='Chi phí sxkd S03'!$R$2),Nhaplieu!L298,""))</f>
        <v/>
      </c>
      <c r="D293" s="78" t="str">
        <f>IF(LEFT(Nhaplieu!$M298,3)='Chi phí sxkd S03'!$R$2,Nhaplieu!M298,IF(Nhaplieu!$M298='Chi phí sxkd S03'!$R$2,Nhaplieu!N298,IF(Nhaplieu!$N298='Chi phí sxkd S03'!$R$2,Nhaplieu!M298,"")))</f>
        <v/>
      </c>
      <c r="E293" s="78" t="str">
        <f>IF(LEFT(Nhaplieu!$M298,3)='Chi phí sxkd S03'!$R$2,Nhaplieu!N298,IF(Nhaplieu!$M298='Chi phí sxkd S03'!$R$2,Nhaplieu!O298,IF(Nhaplieu!$N298='Chi phí sxkd S03'!$R$2,Nhaplieu!N298,"")))</f>
        <v/>
      </c>
      <c r="F293" s="77" t="str">
        <f>IF(LEFT(Nhaplieu!M298,3)='Chi phí sxkd S03'!$R$2,Nhaplieu!$O298,IF(Nhaplieu!M298='Chi phí sxkd S03'!$R$2,Nhaplieu!$O298,""))</f>
        <v/>
      </c>
      <c r="G293" s="77">
        <f t="shared" si="11"/>
        <v>0</v>
      </c>
      <c r="H293" s="77">
        <f t="shared" si="11"/>
        <v>0</v>
      </c>
      <c r="I293" s="77">
        <f t="shared" si="11"/>
        <v>0</v>
      </c>
      <c r="J293" s="77">
        <f t="shared" si="11"/>
        <v>0</v>
      </c>
      <c r="K293" s="77">
        <f t="shared" si="11"/>
        <v>0</v>
      </c>
      <c r="L293" s="77">
        <f t="shared" si="11"/>
        <v>0</v>
      </c>
      <c r="M293" s="77">
        <f t="shared" si="11"/>
        <v>0</v>
      </c>
      <c r="N293" s="77">
        <f t="shared" si="11"/>
        <v>0</v>
      </c>
      <c r="O293" s="462"/>
    </row>
    <row r="294" spans="1:15" s="10" customFormat="1" ht="16.8">
      <c r="A294" s="76" t="str">
        <f>IF(OR(LEFT(Nhaplieu!$M299,3)='Chi phí sxkd S03'!$R$2,LEFT(Nhaplieu!$N299,3)='Chi phí sxkd S03'!$R$2),Nhaplieu!F299,IF(OR(Nhaplieu!$M299='Chi phí sxkd S03'!$R$2,Nhaplieu!$N299='Chi phí sxkd S03'!$R$2),Nhaplieu!F299,""))</f>
        <v/>
      </c>
      <c r="B294" s="77" t="str">
        <f>IF(OR(LEFT(Nhaplieu!$M299,3)='Chi phí sxkd S03'!$R$2,LEFT(Nhaplieu!$N299,3)='Chi phí sxkd S03'!$R$2),Nhaplieu!E299,IF(OR(Nhaplieu!$M299='Chi phí sxkd S03'!$R$2,Nhaplieu!$N299='Chi phí sxkd S03'!$R$2),Nhaplieu!E299,""))</f>
        <v/>
      </c>
      <c r="C294" s="571" t="str">
        <f>IF(OR(LEFT(Nhaplieu!$M299,3)='Chi phí sxkd S03'!$R$2,LEFT(Nhaplieu!$N299,3)='Chi phí sxkd S03'!$R$2),Nhaplieu!L299,IF(OR(Nhaplieu!$M299='Chi phí sxkd S03'!$R$2,Nhaplieu!$N299='Chi phí sxkd S03'!$R$2),Nhaplieu!L299,""))</f>
        <v/>
      </c>
      <c r="D294" s="78" t="str">
        <f>IF(LEFT(Nhaplieu!$M299,3)='Chi phí sxkd S03'!$R$2,Nhaplieu!M299,IF(Nhaplieu!$M299='Chi phí sxkd S03'!$R$2,Nhaplieu!N299,IF(Nhaplieu!$N299='Chi phí sxkd S03'!$R$2,Nhaplieu!M299,"")))</f>
        <v/>
      </c>
      <c r="E294" s="78" t="str">
        <f>IF(LEFT(Nhaplieu!$M299,3)='Chi phí sxkd S03'!$R$2,Nhaplieu!N299,IF(Nhaplieu!$M299='Chi phí sxkd S03'!$R$2,Nhaplieu!O299,IF(Nhaplieu!$N299='Chi phí sxkd S03'!$R$2,Nhaplieu!N299,"")))</f>
        <v/>
      </c>
      <c r="F294" s="77" t="str">
        <f>IF(LEFT(Nhaplieu!M299,3)='Chi phí sxkd S03'!$R$2,Nhaplieu!$O299,IF(Nhaplieu!M299='Chi phí sxkd S03'!$R$2,Nhaplieu!$O299,""))</f>
        <v/>
      </c>
      <c r="G294" s="77">
        <f t="shared" si="11"/>
        <v>0</v>
      </c>
      <c r="H294" s="77">
        <f t="shared" si="11"/>
        <v>0</v>
      </c>
      <c r="I294" s="77">
        <f t="shared" si="11"/>
        <v>0</v>
      </c>
      <c r="J294" s="77">
        <f t="shared" si="11"/>
        <v>0</v>
      </c>
      <c r="K294" s="77">
        <f t="shared" si="11"/>
        <v>0</v>
      </c>
      <c r="L294" s="77">
        <f t="shared" si="11"/>
        <v>0</v>
      </c>
      <c r="M294" s="77">
        <f t="shared" si="11"/>
        <v>0</v>
      </c>
      <c r="N294" s="77">
        <f t="shared" si="11"/>
        <v>0</v>
      </c>
      <c r="O294" s="462"/>
    </row>
    <row r="295" spans="1:15" s="10" customFormat="1" ht="16.8">
      <c r="A295" s="76" t="str">
        <f>IF(OR(LEFT(Nhaplieu!$M300,3)='Chi phí sxkd S03'!$R$2,LEFT(Nhaplieu!$N300,3)='Chi phí sxkd S03'!$R$2),Nhaplieu!F300,IF(OR(Nhaplieu!$M300='Chi phí sxkd S03'!$R$2,Nhaplieu!$N300='Chi phí sxkd S03'!$R$2),Nhaplieu!F300,""))</f>
        <v/>
      </c>
      <c r="B295" s="77" t="str">
        <f>IF(OR(LEFT(Nhaplieu!$M300,3)='Chi phí sxkd S03'!$R$2,LEFT(Nhaplieu!$N300,3)='Chi phí sxkd S03'!$R$2),Nhaplieu!E300,IF(OR(Nhaplieu!$M300='Chi phí sxkd S03'!$R$2,Nhaplieu!$N300='Chi phí sxkd S03'!$R$2),Nhaplieu!E300,""))</f>
        <v/>
      </c>
      <c r="C295" s="571" t="str">
        <f>IF(OR(LEFT(Nhaplieu!$M300,3)='Chi phí sxkd S03'!$R$2,LEFT(Nhaplieu!$N300,3)='Chi phí sxkd S03'!$R$2),Nhaplieu!L300,IF(OR(Nhaplieu!$M300='Chi phí sxkd S03'!$R$2,Nhaplieu!$N300='Chi phí sxkd S03'!$R$2),Nhaplieu!L300,""))</f>
        <v/>
      </c>
      <c r="D295" s="78" t="str">
        <f>IF(LEFT(Nhaplieu!$M300,3)='Chi phí sxkd S03'!$R$2,Nhaplieu!M300,IF(Nhaplieu!$M300='Chi phí sxkd S03'!$R$2,Nhaplieu!N300,IF(Nhaplieu!$N300='Chi phí sxkd S03'!$R$2,Nhaplieu!M300,"")))</f>
        <v/>
      </c>
      <c r="E295" s="78" t="str">
        <f>IF(LEFT(Nhaplieu!$M300,3)='Chi phí sxkd S03'!$R$2,Nhaplieu!N300,IF(Nhaplieu!$M300='Chi phí sxkd S03'!$R$2,Nhaplieu!O300,IF(Nhaplieu!$N300='Chi phí sxkd S03'!$R$2,Nhaplieu!N300,"")))</f>
        <v/>
      </c>
      <c r="F295" s="77" t="str">
        <f>IF(LEFT(Nhaplieu!M300,3)='Chi phí sxkd S03'!$R$2,Nhaplieu!$O300,IF(Nhaplieu!M300='Chi phí sxkd S03'!$R$2,Nhaplieu!$O300,""))</f>
        <v/>
      </c>
      <c r="G295" s="77">
        <f t="shared" si="11"/>
        <v>0</v>
      </c>
      <c r="H295" s="77">
        <f t="shared" si="11"/>
        <v>0</v>
      </c>
      <c r="I295" s="77">
        <f t="shared" si="11"/>
        <v>0</v>
      </c>
      <c r="J295" s="77">
        <f t="shared" si="11"/>
        <v>0</v>
      </c>
      <c r="K295" s="77">
        <f t="shared" si="11"/>
        <v>0</v>
      </c>
      <c r="L295" s="77">
        <f t="shared" si="11"/>
        <v>0</v>
      </c>
      <c r="M295" s="77">
        <f t="shared" si="11"/>
        <v>0</v>
      </c>
      <c r="N295" s="77">
        <f t="shared" si="11"/>
        <v>0</v>
      </c>
      <c r="O295" s="462"/>
    </row>
    <row r="296" spans="1:15" s="10" customFormat="1" ht="16.8">
      <c r="A296" s="76" t="str">
        <f>IF(OR(LEFT(Nhaplieu!$M301,3)='Chi phí sxkd S03'!$R$2,LEFT(Nhaplieu!$N301,3)='Chi phí sxkd S03'!$R$2),Nhaplieu!F301,IF(OR(Nhaplieu!$M301='Chi phí sxkd S03'!$R$2,Nhaplieu!$N301='Chi phí sxkd S03'!$R$2),Nhaplieu!F301,""))</f>
        <v/>
      </c>
      <c r="B296" s="77" t="str">
        <f>IF(OR(LEFT(Nhaplieu!$M301,3)='Chi phí sxkd S03'!$R$2,LEFT(Nhaplieu!$N301,3)='Chi phí sxkd S03'!$R$2),Nhaplieu!E301,IF(OR(Nhaplieu!$M301='Chi phí sxkd S03'!$R$2,Nhaplieu!$N301='Chi phí sxkd S03'!$R$2),Nhaplieu!E301,""))</f>
        <v/>
      </c>
      <c r="C296" s="571" t="str">
        <f>IF(OR(LEFT(Nhaplieu!$M301,3)='Chi phí sxkd S03'!$R$2,LEFT(Nhaplieu!$N301,3)='Chi phí sxkd S03'!$R$2),Nhaplieu!L301,IF(OR(Nhaplieu!$M301='Chi phí sxkd S03'!$R$2,Nhaplieu!$N301='Chi phí sxkd S03'!$R$2),Nhaplieu!L301,""))</f>
        <v/>
      </c>
      <c r="D296" s="78" t="str">
        <f>IF(LEFT(Nhaplieu!$M301,3)='Chi phí sxkd S03'!$R$2,Nhaplieu!M301,IF(Nhaplieu!$M301='Chi phí sxkd S03'!$R$2,Nhaplieu!N301,IF(Nhaplieu!$N301='Chi phí sxkd S03'!$R$2,Nhaplieu!M301,"")))</f>
        <v/>
      </c>
      <c r="E296" s="78" t="str">
        <f>IF(LEFT(Nhaplieu!$M301,3)='Chi phí sxkd S03'!$R$2,Nhaplieu!N301,IF(Nhaplieu!$M301='Chi phí sxkd S03'!$R$2,Nhaplieu!O301,IF(Nhaplieu!$N301='Chi phí sxkd S03'!$R$2,Nhaplieu!N301,"")))</f>
        <v/>
      </c>
      <c r="F296" s="77" t="str">
        <f>IF(LEFT(Nhaplieu!M301,3)='Chi phí sxkd S03'!$R$2,Nhaplieu!$O301,IF(Nhaplieu!M301='Chi phí sxkd S03'!$R$2,Nhaplieu!$O301,""))</f>
        <v/>
      </c>
      <c r="G296" s="77">
        <f t="shared" si="11"/>
        <v>0</v>
      </c>
      <c r="H296" s="77">
        <f t="shared" si="11"/>
        <v>0</v>
      </c>
      <c r="I296" s="77">
        <f t="shared" si="11"/>
        <v>0</v>
      </c>
      <c r="J296" s="77">
        <f t="shared" si="11"/>
        <v>0</v>
      </c>
      <c r="K296" s="77">
        <f t="shared" si="11"/>
        <v>0</v>
      </c>
      <c r="L296" s="77">
        <f t="shared" si="11"/>
        <v>0</v>
      </c>
      <c r="M296" s="77">
        <f t="shared" si="11"/>
        <v>0</v>
      </c>
      <c r="N296" s="77">
        <f t="shared" si="11"/>
        <v>0</v>
      </c>
      <c r="O296" s="462"/>
    </row>
    <row r="297" spans="1:15" s="10" customFormat="1" ht="16.8">
      <c r="A297" s="76" t="str">
        <f>IF(OR(LEFT(Nhaplieu!$M302,3)='Chi phí sxkd S03'!$R$2,LEFT(Nhaplieu!$N302,3)='Chi phí sxkd S03'!$R$2),Nhaplieu!F302,IF(OR(Nhaplieu!$M302='Chi phí sxkd S03'!$R$2,Nhaplieu!$N302='Chi phí sxkd S03'!$R$2),Nhaplieu!F302,""))</f>
        <v/>
      </c>
      <c r="B297" s="77" t="str">
        <f>IF(OR(LEFT(Nhaplieu!$M302,3)='Chi phí sxkd S03'!$R$2,LEFT(Nhaplieu!$N302,3)='Chi phí sxkd S03'!$R$2),Nhaplieu!E302,IF(OR(Nhaplieu!$M302='Chi phí sxkd S03'!$R$2,Nhaplieu!$N302='Chi phí sxkd S03'!$R$2),Nhaplieu!E302,""))</f>
        <v/>
      </c>
      <c r="C297" s="571" t="str">
        <f>IF(OR(LEFT(Nhaplieu!$M302,3)='Chi phí sxkd S03'!$R$2,LEFT(Nhaplieu!$N302,3)='Chi phí sxkd S03'!$R$2),Nhaplieu!L302,IF(OR(Nhaplieu!$M302='Chi phí sxkd S03'!$R$2,Nhaplieu!$N302='Chi phí sxkd S03'!$R$2),Nhaplieu!L302,""))</f>
        <v/>
      </c>
      <c r="D297" s="78" t="str">
        <f>IF(LEFT(Nhaplieu!$M302,3)='Chi phí sxkd S03'!$R$2,Nhaplieu!M302,IF(Nhaplieu!$M302='Chi phí sxkd S03'!$R$2,Nhaplieu!N302,IF(Nhaplieu!$N302='Chi phí sxkd S03'!$R$2,Nhaplieu!M302,"")))</f>
        <v/>
      </c>
      <c r="E297" s="78" t="str">
        <f>IF(LEFT(Nhaplieu!$M302,3)='Chi phí sxkd S03'!$R$2,Nhaplieu!N302,IF(Nhaplieu!$M302='Chi phí sxkd S03'!$R$2,Nhaplieu!O302,IF(Nhaplieu!$N302='Chi phí sxkd S03'!$R$2,Nhaplieu!N302,"")))</f>
        <v/>
      </c>
      <c r="F297" s="77" t="str">
        <f>IF(LEFT(Nhaplieu!M302,3)='Chi phí sxkd S03'!$R$2,Nhaplieu!$O302,IF(Nhaplieu!M302='Chi phí sxkd S03'!$R$2,Nhaplieu!$O302,""))</f>
        <v/>
      </c>
      <c r="G297" s="77">
        <f t="shared" si="11"/>
        <v>0</v>
      </c>
      <c r="H297" s="77">
        <f t="shared" si="11"/>
        <v>0</v>
      </c>
      <c r="I297" s="77">
        <f t="shared" si="11"/>
        <v>0</v>
      </c>
      <c r="J297" s="77">
        <f t="shared" si="11"/>
        <v>0</v>
      </c>
      <c r="K297" s="77">
        <f t="shared" si="11"/>
        <v>0</v>
      </c>
      <c r="L297" s="77">
        <f t="shared" si="11"/>
        <v>0</v>
      </c>
      <c r="M297" s="77">
        <f t="shared" si="11"/>
        <v>0</v>
      </c>
      <c r="N297" s="77">
        <f t="shared" si="11"/>
        <v>0</v>
      </c>
      <c r="O297" s="462"/>
    </row>
    <row r="298" spans="1:15" s="10" customFormat="1" ht="16.8">
      <c r="A298" s="76" t="str">
        <f>IF(OR(LEFT(Nhaplieu!$M303,3)='Chi phí sxkd S03'!$R$2,LEFT(Nhaplieu!$N303,3)='Chi phí sxkd S03'!$R$2),Nhaplieu!F303,IF(OR(Nhaplieu!$M303='Chi phí sxkd S03'!$R$2,Nhaplieu!$N303='Chi phí sxkd S03'!$R$2),Nhaplieu!F303,""))</f>
        <v/>
      </c>
      <c r="B298" s="77" t="str">
        <f>IF(OR(LEFT(Nhaplieu!$M303,3)='Chi phí sxkd S03'!$R$2,LEFT(Nhaplieu!$N303,3)='Chi phí sxkd S03'!$R$2),Nhaplieu!E303,IF(OR(Nhaplieu!$M303='Chi phí sxkd S03'!$R$2,Nhaplieu!$N303='Chi phí sxkd S03'!$R$2),Nhaplieu!E303,""))</f>
        <v/>
      </c>
      <c r="C298" s="571" t="str">
        <f>IF(OR(LEFT(Nhaplieu!$M303,3)='Chi phí sxkd S03'!$R$2,LEFT(Nhaplieu!$N303,3)='Chi phí sxkd S03'!$R$2),Nhaplieu!L303,IF(OR(Nhaplieu!$M303='Chi phí sxkd S03'!$R$2,Nhaplieu!$N303='Chi phí sxkd S03'!$R$2),Nhaplieu!L303,""))</f>
        <v/>
      </c>
      <c r="D298" s="78" t="str">
        <f>IF(LEFT(Nhaplieu!$M303,3)='Chi phí sxkd S03'!$R$2,Nhaplieu!M303,IF(Nhaplieu!$M303='Chi phí sxkd S03'!$R$2,Nhaplieu!N303,IF(Nhaplieu!$N303='Chi phí sxkd S03'!$R$2,Nhaplieu!M303,"")))</f>
        <v/>
      </c>
      <c r="E298" s="78" t="str">
        <f>IF(LEFT(Nhaplieu!$M303,3)='Chi phí sxkd S03'!$R$2,Nhaplieu!N303,IF(Nhaplieu!$M303='Chi phí sxkd S03'!$R$2,Nhaplieu!O303,IF(Nhaplieu!$N303='Chi phí sxkd S03'!$R$2,Nhaplieu!N303,"")))</f>
        <v/>
      </c>
      <c r="F298" s="77" t="str">
        <f>IF(LEFT(Nhaplieu!M303,3)='Chi phí sxkd S03'!$R$2,Nhaplieu!$O303,IF(Nhaplieu!M303='Chi phí sxkd S03'!$R$2,Nhaplieu!$O303,""))</f>
        <v/>
      </c>
      <c r="G298" s="77">
        <f t="shared" si="11"/>
        <v>0</v>
      </c>
      <c r="H298" s="77">
        <f t="shared" si="11"/>
        <v>0</v>
      </c>
      <c r="I298" s="77">
        <f t="shared" si="11"/>
        <v>0</v>
      </c>
      <c r="J298" s="77">
        <f t="shared" si="11"/>
        <v>0</v>
      </c>
      <c r="K298" s="77">
        <f t="shared" si="11"/>
        <v>0</v>
      </c>
      <c r="L298" s="77">
        <f t="shared" si="11"/>
        <v>0</v>
      </c>
      <c r="M298" s="77">
        <f t="shared" si="11"/>
        <v>0</v>
      </c>
      <c r="N298" s="77">
        <f t="shared" si="11"/>
        <v>0</v>
      </c>
      <c r="O298" s="462"/>
    </row>
    <row r="299" spans="1:15" s="10" customFormat="1" ht="16.8">
      <c r="A299" s="76" t="str">
        <f>IF(OR(LEFT(Nhaplieu!$M304,3)='Chi phí sxkd S03'!$R$2,LEFT(Nhaplieu!$N304,3)='Chi phí sxkd S03'!$R$2),Nhaplieu!F304,IF(OR(Nhaplieu!$M304='Chi phí sxkd S03'!$R$2,Nhaplieu!$N304='Chi phí sxkd S03'!$R$2),Nhaplieu!F304,""))</f>
        <v/>
      </c>
      <c r="B299" s="77" t="str">
        <f>IF(OR(LEFT(Nhaplieu!$M304,3)='Chi phí sxkd S03'!$R$2,LEFT(Nhaplieu!$N304,3)='Chi phí sxkd S03'!$R$2),Nhaplieu!E304,IF(OR(Nhaplieu!$M304='Chi phí sxkd S03'!$R$2,Nhaplieu!$N304='Chi phí sxkd S03'!$R$2),Nhaplieu!E304,""))</f>
        <v/>
      </c>
      <c r="C299" s="571" t="str">
        <f>IF(OR(LEFT(Nhaplieu!$M304,3)='Chi phí sxkd S03'!$R$2,LEFT(Nhaplieu!$N304,3)='Chi phí sxkd S03'!$R$2),Nhaplieu!L304,IF(OR(Nhaplieu!$M304='Chi phí sxkd S03'!$R$2,Nhaplieu!$N304='Chi phí sxkd S03'!$R$2),Nhaplieu!L304,""))</f>
        <v/>
      </c>
      <c r="D299" s="78" t="str">
        <f>IF(LEFT(Nhaplieu!$M304,3)='Chi phí sxkd S03'!$R$2,Nhaplieu!M304,IF(Nhaplieu!$M304='Chi phí sxkd S03'!$R$2,Nhaplieu!N304,IF(Nhaplieu!$N304='Chi phí sxkd S03'!$R$2,Nhaplieu!M304,"")))</f>
        <v/>
      </c>
      <c r="E299" s="78" t="str">
        <f>IF(LEFT(Nhaplieu!$M304,3)='Chi phí sxkd S03'!$R$2,Nhaplieu!N304,IF(Nhaplieu!$M304='Chi phí sxkd S03'!$R$2,Nhaplieu!O304,IF(Nhaplieu!$N304='Chi phí sxkd S03'!$R$2,Nhaplieu!N304,"")))</f>
        <v/>
      </c>
      <c r="F299" s="77" t="str">
        <f>IF(LEFT(Nhaplieu!M304,3)='Chi phí sxkd S03'!$R$2,Nhaplieu!$O304,IF(Nhaplieu!M304='Chi phí sxkd S03'!$R$2,Nhaplieu!$O304,""))</f>
        <v/>
      </c>
      <c r="G299" s="77">
        <f t="shared" si="11"/>
        <v>0</v>
      </c>
      <c r="H299" s="77">
        <f t="shared" si="11"/>
        <v>0</v>
      </c>
      <c r="I299" s="77">
        <f t="shared" si="11"/>
        <v>0</v>
      </c>
      <c r="J299" s="77">
        <f t="shared" si="11"/>
        <v>0</v>
      </c>
      <c r="K299" s="77">
        <f t="shared" si="11"/>
        <v>0</v>
      </c>
      <c r="L299" s="77">
        <f t="shared" si="11"/>
        <v>0</v>
      </c>
      <c r="M299" s="77">
        <f t="shared" si="11"/>
        <v>0</v>
      </c>
      <c r="N299" s="77">
        <f t="shared" ref="N299:N300" si="12">IF($D299=N$10,$F299,0)</f>
        <v>0</v>
      </c>
      <c r="O299" s="462"/>
    </row>
    <row r="300" spans="1:15" s="10" customFormat="1" ht="16.8">
      <c r="A300" s="76" t="str">
        <f>IF(OR(LEFT(Nhaplieu!$M305,3)='Chi phí sxkd S03'!$R$2,LEFT(Nhaplieu!$N305,3)='Chi phí sxkd S03'!$R$2),Nhaplieu!F305,IF(OR(Nhaplieu!$M305='Chi phí sxkd S03'!$R$2,Nhaplieu!$N305='Chi phí sxkd S03'!$R$2),Nhaplieu!F305,""))</f>
        <v/>
      </c>
      <c r="B300" s="77" t="str">
        <f>IF(OR(LEFT(Nhaplieu!$M305,3)='Chi phí sxkd S03'!$R$2,LEFT(Nhaplieu!$N305,3)='Chi phí sxkd S03'!$R$2),Nhaplieu!E305,IF(OR(Nhaplieu!$M305='Chi phí sxkd S03'!$R$2,Nhaplieu!$N305='Chi phí sxkd S03'!$R$2),Nhaplieu!E305,""))</f>
        <v/>
      </c>
      <c r="C300" s="571" t="str">
        <f>IF(OR(LEFT(Nhaplieu!$M305,3)='Chi phí sxkd S03'!$R$2,LEFT(Nhaplieu!$N305,3)='Chi phí sxkd S03'!$R$2),Nhaplieu!L305,IF(OR(Nhaplieu!$M305='Chi phí sxkd S03'!$R$2,Nhaplieu!$N305='Chi phí sxkd S03'!$R$2),Nhaplieu!L305,""))</f>
        <v/>
      </c>
      <c r="D300" s="78" t="str">
        <f>IF(LEFT(Nhaplieu!$M305,3)='Chi phí sxkd S03'!$R$2,Nhaplieu!M305,IF(Nhaplieu!$M305='Chi phí sxkd S03'!$R$2,Nhaplieu!N305,IF(Nhaplieu!$N305='Chi phí sxkd S03'!$R$2,Nhaplieu!M305,"")))</f>
        <v/>
      </c>
      <c r="E300" s="78" t="str">
        <f>IF(LEFT(Nhaplieu!$M305,3)='Chi phí sxkd S03'!$R$2,Nhaplieu!N305,IF(Nhaplieu!$M305='Chi phí sxkd S03'!$R$2,Nhaplieu!O305,IF(Nhaplieu!$N305='Chi phí sxkd S03'!$R$2,Nhaplieu!N305,"")))</f>
        <v/>
      </c>
      <c r="F300" s="77" t="str">
        <f>IF(LEFT(Nhaplieu!M305,3)='Chi phí sxkd S03'!$R$2,Nhaplieu!$O305,IF(Nhaplieu!M305='Chi phí sxkd S03'!$R$2,Nhaplieu!$O305,""))</f>
        <v/>
      </c>
      <c r="G300" s="77">
        <f t="shared" ref="G300:M300" si="13">IF($D300=G$10,$F300,0)</f>
        <v>0</v>
      </c>
      <c r="H300" s="77">
        <f t="shared" si="13"/>
        <v>0</v>
      </c>
      <c r="I300" s="77">
        <f t="shared" si="13"/>
        <v>0</v>
      </c>
      <c r="J300" s="77">
        <f t="shared" si="13"/>
        <v>0</v>
      </c>
      <c r="K300" s="77">
        <f t="shared" si="13"/>
        <v>0</v>
      </c>
      <c r="L300" s="77">
        <f t="shared" si="13"/>
        <v>0</v>
      </c>
      <c r="M300" s="77">
        <f t="shared" si="13"/>
        <v>0</v>
      </c>
      <c r="N300" s="77">
        <f t="shared" si="12"/>
        <v>0</v>
      </c>
      <c r="O300" s="462"/>
    </row>
    <row r="301" spans="1:15" s="10" customFormat="1" ht="13.8">
      <c r="A301" s="587"/>
      <c r="B301" s="588"/>
      <c r="C301" s="472" t="s">
        <v>413</v>
      </c>
      <c r="D301" s="589"/>
      <c r="E301" s="594"/>
      <c r="F301" s="590">
        <f>SUM(F11:F300)</f>
        <v>0</v>
      </c>
      <c r="G301" s="590">
        <f t="shared" ref="G301:N301" si="14">SUM(G11:G300)</f>
        <v>0</v>
      </c>
      <c r="H301" s="590">
        <f t="shared" si="14"/>
        <v>0</v>
      </c>
      <c r="I301" s="590">
        <f t="shared" si="14"/>
        <v>0</v>
      </c>
      <c r="J301" s="590">
        <f t="shared" si="14"/>
        <v>0</v>
      </c>
      <c r="K301" s="590">
        <f t="shared" si="14"/>
        <v>0</v>
      </c>
      <c r="L301" s="590">
        <f t="shared" si="14"/>
        <v>0</v>
      </c>
      <c r="M301" s="590">
        <f>SUM(M11:M300)</f>
        <v>0</v>
      </c>
      <c r="N301" s="590">
        <f t="shared" si="14"/>
        <v>0</v>
      </c>
      <c r="O301" s="591"/>
    </row>
    <row r="302" spans="1:15">
      <c r="C302" s="1600">
        <f>MENU!D17</f>
        <v>0</v>
      </c>
      <c r="D302" s="1649"/>
      <c r="E302" s="1649"/>
      <c r="F302" s="1649"/>
      <c r="G302" s="1649"/>
      <c r="H302" s="1649"/>
      <c r="I302" s="1649"/>
      <c r="J302" s="1649"/>
      <c r="K302" s="1649"/>
      <c r="L302" s="1649"/>
      <c r="M302" s="1649"/>
      <c r="N302" s="1649"/>
    </row>
    <row r="303" spans="1:15" ht="38.25" customHeight="1">
      <c r="A303" s="1650" t="s">
        <v>400</v>
      </c>
      <c r="B303" s="1651"/>
      <c r="C303" s="37"/>
      <c r="F303" s="586"/>
      <c r="G303" s="586"/>
      <c r="H303" s="586"/>
      <c r="I303" s="586"/>
      <c r="J303" s="586"/>
      <c r="L303" s="586"/>
      <c r="M303" s="1599" t="s">
        <v>851</v>
      </c>
      <c r="N303" s="1599"/>
    </row>
    <row r="304" spans="1:15">
      <c r="N304" s="34"/>
    </row>
    <row r="305" spans="1:15">
      <c r="N305" s="34"/>
    </row>
    <row r="306" spans="1:15">
      <c r="M306" s="1519" t="str">
        <f>MENU!$D$6</f>
        <v>hocketoanthuchanh.com</v>
      </c>
      <c r="N306" s="1519"/>
    </row>
    <row r="307" spans="1:15" s="3" customFormat="1">
      <c r="A307" s="1642" t="str">
        <f>MENU!$D$8</f>
        <v>hocketoanthuchanh.com</v>
      </c>
      <c r="B307" s="1643"/>
      <c r="C307" s="39"/>
      <c r="O307" s="70"/>
    </row>
  </sheetData>
  <autoFilter ref="C10:C303" xr:uid="{00000000-0009-0000-0000-000005000000}"/>
  <customSheetViews>
    <customSheetView guid="{4A4DE397-B865-4DDF-B7A1-F9C0DB31BEB4}" showPageBreaks="1" showGridLines="0" printArea="1" filter="1" showAutoFilter="1">
      <selection activeCell="F48" sqref="F48"/>
      <pageMargins left="0.55000000000000004" right="0.12986111111111101" top="0.31944444444444398" bottom="0.469444444444444" header="0.18958333333333299" footer="0.2"/>
      <pageSetup paperSize="9" scale="80" orientation="portrait" horizontalDpi="300" verticalDpi="300" r:id="rId1"/>
      <headerFooter alignWithMargins="0">
        <oddFooter>&amp;CPage &amp;P of &amp;N</oddFooter>
      </headerFooter>
      <autoFilter ref="C11:C1084" xr:uid="{30BA5B28-A5BD-4425-9581-FC7B20284DD9}">
        <filterColumn colId="0">
          <customFilters>
            <customFilter operator="notEqual" val=""/>
          </customFilters>
        </filterColumn>
      </autoFilter>
    </customSheetView>
    <customSheetView guid="{80934465-66A5-44EB-813E-CF5339FE3D0E}" showPageBreaks="1" showGridLines="0" printArea="1" filter="1" showAutoFilter="1">
      <selection activeCell="F48" sqref="F48"/>
      <pageMargins left="0.55000000000000004" right="0.12986111111111101" top="0.31944444444444398" bottom="0.469444444444444" header="0.18958333333333299" footer="0.2"/>
      <pageSetup paperSize="9" scale="80" orientation="portrait" horizontalDpi="300" verticalDpi="300" r:id="rId2"/>
      <headerFooter alignWithMargins="0">
        <oddFooter>&amp;CPage &amp;P of &amp;N</oddFooter>
      </headerFooter>
      <autoFilter ref="C11:C1084" xr:uid="{F9620DFD-6A0A-470E-A9C2-D56C915632E8}">
        <filterColumn colId="0">
          <customFilters>
            <customFilter operator="notEqual" val=""/>
          </customFilters>
        </filterColumn>
      </autoFilter>
    </customSheetView>
    <customSheetView guid="{911E42B6-171D-4701-9404-357D5EC9EB20}" showPageBreaks="1" showGridLines="0" printArea="1" filter="1" showAutoFilter="1">
      <selection activeCell="F48" sqref="F48"/>
      <pageMargins left="0.55000000000000004" right="0.12986111111111101" top="0.31944444444444398" bottom="0.469444444444444" header="0.18958333333333299" footer="0.2"/>
      <pageSetup paperSize="9" scale="80" orientation="portrait" horizontalDpi="300" verticalDpi="300" r:id="rId3"/>
      <headerFooter alignWithMargins="0">
        <oddFooter>&amp;CPage &amp;P of &amp;N</oddFooter>
      </headerFooter>
      <autoFilter ref="C11:C1084" xr:uid="{BF9C7E9D-5302-4148-B29B-ADB97F0161F6}">
        <filterColumn colId="0">
          <customFilters>
            <customFilter operator="notEqual" val=""/>
          </customFilters>
        </filterColumn>
      </autoFilter>
    </customSheetView>
    <customSheetView guid="{A5DF862A-D2EF-4080-98CB-0F06A3ADD0C9}" showPageBreaks="1" showGridLines="0" printArea="1" filter="1" showAutoFilter="1">
      <selection activeCell="G14" sqref="G14"/>
      <pageMargins left="0.55000000000000004" right="0.12986111111111101" top="0.31944444444444398" bottom="0.469444444444444" header="0.18958333333333299" footer="0.2"/>
      <pageSetup paperSize="9" scale="80" orientation="portrait" horizontalDpi="300" verticalDpi="300" r:id="rId4"/>
      <headerFooter alignWithMargins="0">
        <oddFooter>&amp;CPage &amp;P of &amp;N</oddFooter>
      </headerFooter>
      <autoFilter ref="C11:C1084" xr:uid="{7300CC82-2061-4598-9126-797FD61A6DEE}">
        <filterColumn colId="0">
          <customFilters>
            <customFilter operator="notEqual" val=" "/>
          </customFilters>
        </filterColumn>
      </autoFilter>
    </customSheetView>
  </customSheetViews>
  <mergeCells count="11">
    <mergeCell ref="O8:O10"/>
    <mergeCell ref="I2:M3"/>
    <mergeCell ref="D8:E8"/>
    <mergeCell ref="A307:B307"/>
    <mergeCell ref="C8:C9"/>
    <mergeCell ref="A8:B8"/>
    <mergeCell ref="F8:N8"/>
    <mergeCell ref="C302:N302"/>
    <mergeCell ref="A303:B303"/>
    <mergeCell ref="M303:N303"/>
    <mergeCell ref="M306:N306"/>
  </mergeCells>
  <dataValidations count="1">
    <dataValidation type="list" allowBlank="1" showInputMessage="1" showErrorMessage="1" sqref="Q1" xr:uid="{00000000-0002-0000-0500-000000000000}">
      <formula1>HTTK</formula1>
    </dataValidation>
  </dataValidations>
  <pageMargins left="0.6" right="0.17" top="0.4" bottom="0.4" header="0.21" footer="0.18"/>
  <pageSetup paperSize="9" scale="90" fitToHeight="0" orientation="portrait" horizontalDpi="144" verticalDpi="144" r:id="rId5"/>
  <headerFooter alignWithMargins="0">
    <oddFooter>&amp;CPage &amp;P of &amp;N</oddFooter>
  </headerFooter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1000000}">
          <x14:formula1>
            <xm:f>In.CDPS!$C$104:$C$112</xm:f>
          </x14:formula1>
          <xm:sqref>R2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R147"/>
  <sheetViews>
    <sheetView showGridLines="0" zoomScale="85" zoomScaleNormal="8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O12" sqref="O12"/>
    </sheetView>
  </sheetViews>
  <sheetFormatPr defaultColWidth="9.109375" defaultRowHeight="15.6"/>
  <cols>
    <col min="1" max="1" width="11.44140625" style="32" customWidth="1"/>
    <col min="2" max="2" width="12.109375" style="36" customWidth="1"/>
    <col min="3" max="3" width="28.109375" style="384" customWidth="1"/>
    <col min="4" max="4" width="13.6640625" style="34" customWidth="1"/>
    <col min="5" max="5" width="12.6640625" style="34" customWidth="1"/>
    <col min="6" max="6" width="15.109375" style="4" hidden="1" customWidth="1"/>
    <col min="7" max="7" width="11.44140625" style="4" bestFit="1" customWidth="1"/>
    <col min="8" max="8" width="12.21875" style="4" bestFit="1" customWidth="1"/>
    <col min="9" max="9" width="10" style="4" bestFit="1" customWidth="1"/>
    <col min="10" max="10" width="16.6640625" style="4" bestFit="1" customWidth="1"/>
    <col min="11" max="11" width="17" style="4" bestFit="1" customWidth="1"/>
    <col min="12" max="12" width="12.5546875" style="4" bestFit="1" customWidth="1"/>
    <col min="13" max="13" width="12.21875" style="4" bestFit="1" customWidth="1"/>
    <col min="14" max="14" width="18" style="4" bestFit="1" customWidth="1"/>
    <col min="15" max="15" width="8.88671875" style="61" bestFit="1" customWidth="1"/>
    <col min="16" max="17" width="6.44140625" style="4" customWidth="1"/>
    <col min="18" max="18" width="9.109375" style="4"/>
    <col min="19" max="19" width="13.5546875" style="4" customWidth="1"/>
    <col min="20" max="16384" width="9.109375" style="4"/>
  </cols>
  <sheetData>
    <row r="1" spans="1:18">
      <c r="A1" s="12" t="str">
        <f>MENU!B3&amp;" "&amp;MENU!D3</f>
        <v>Tên đơn vị:  HỘ KINH DOANH THUẬN VIỆT</v>
      </c>
      <c r="K1" s="707" t="s">
        <v>833</v>
      </c>
      <c r="Q1" s="20"/>
      <c r="R1" s="469" t="s">
        <v>803</v>
      </c>
    </row>
    <row r="2" spans="1:18">
      <c r="A2" s="12" t="str">
        <f>MENU!B4&amp;" "&amp;MENU!D4</f>
        <v>Địa chỉ: hocketoanthuchanh.com</v>
      </c>
      <c r="G2" s="120"/>
      <c r="H2" s="120"/>
      <c r="I2" s="1601" t="str">
        <f>MENU!$D$9</f>
        <v>(Ban hành kèm theo Thông tư số 88/2021/TT-BTC ngày 11 tháng 10 năm 2021 của Bộ trưởng Bộ Tài chính)</v>
      </c>
      <c r="J2" s="1601"/>
      <c r="K2" s="1601"/>
      <c r="L2" s="1601"/>
      <c r="M2" s="1601"/>
      <c r="N2" s="120"/>
      <c r="O2" s="120"/>
      <c r="R2" s="470" t="s">
        <v>294</v>
      </c>
    </row>
    <row r="3" spans="1:18">
      <c r="A3" s="12" t="str">
        <f>MENU!B5&amp;" "&amp;MENU!D5</f>
        <v>MST:  0310415290</v>
      </c>
      <c r="F3" s="120"/>
      <c r="G3" s="120"/>
      <c r="H3" s="120"/>
      <c r="I3" s="1601"/>
      <c r="J3" s="1601"/>
      <c r="K3" s="1601"/>
      <c r="L3" s="1601"/>
      <c r="M3" s="1601"/>
      <c r="N3" s="120"/>
      <c r="O3" s="120"/>
    </row>
    <row r="4" spans="1:18" s="59" customFormat="1" ht="22.8">
      <c r="B4" s="71"/>
      <c r="C4" s="946"/>
      <c r="D4" s="62" t="s">
        <v>841</v>
      </c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72" t="s">
        <v>453</v>
      </c>
      <c r="R4" s="72" t="s">
        <v>453</v>
      </c>
    </row>
    <row r="5" spans="1:18" s="59" customFormat="1" ht="32.4">
      <c r="A5" s="16"/>
      <c r="B5" s="73"/>
      <c r="C5" s="933" t="str">
        <f>"Từ ngày "&amp;TEXT(ngay1,"dd/mm/yyyy")&amp;"   đến "&amp;TEXT(ngay2,"dd/mm/yyyy")</f>
        <v>Từ ngày 01/07/2025   đến 30/09/2025</v>
      </c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</row>
    <row r="6" spans="1:18" s="59" customFormat="1" ht="32.4">
      <c r="A6" s="16"/>
      <c r="B6" s="74"/>
      <c r="C6" s="934" t="str">
        <f>"Tên tài khoản: "&amp;VLOOKUP($R$2,In.CDPS!$C$9:$D$116,2,0)</f>
        <v>Tên tài khoản: Thuế GTGT đầu ra</v>
      </c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</row>
    <row r="7" spans="1:18" s="59" customFormat="1" ht="22.8">
      <c r="A7" s="75"/>
      <c r="C7" s="947" t="str">
        <f>" Số hiệu: "&amp;R2</f>
        <v xml:space="preserve"> Số hiệu: 33311</v>
      </c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</row>
    <row r="8" spans="1:18" s="59" customFormat="1">
      <c r="A8" s="1652" t="s">
        <v>162</v>
      </c>
      <c r="B8" s="1653"/>
      <c r="C8" s="1654" t="s">
        <v>407</v>
      </c>
      <c r="D8" s="1641" t="s">
        <v>831</v>
      </c>
      <c r="E8" s="1641"/>
      <c r="F8" s="1655" t="s">
        <v>825</v>
      </c>
      <c r="G8" s="1656"/>
      <c r="H8" s="1656"/>
      <c r="I8" s="1656"/>
      <c r="J8" s="1656"/>
      <c r="K8" s="1656"/>
      <c r="L8" s="1656"/>
      <c r="M8" s="1656"/>
      <c r="N8" s="1656"/>
      <c r="O8" s="1657" t="s">
        <v>139</v>
      </c>
    </row>
    <row r="9" spans="1:18" s="59" customFormat="1" ht="31.2">
      <c r="A9" s="744" t="s">
        <v>411</v>
      </c>
      <c r="B9" s="745" t="s">
        <v>410</v>
      </c>
      <c r="C9" s="1654"/>
      <c r="D9" s="736" t="s">
        <v>90</v>
      </c>
      <c r="E9" s="736" t="s">
        <v>91</v>
      </c>
      <c r="F9" s="746" t="s">
        <v>409</v>
      </c>
      <c r="G9" s="747" t="s">
        <v>295</v>
      </c>
      <c r="H9" s="747" t="s">
        <v>299</v>
      </c>
      <c r="I9" s="747" t="s">
        <v>301</v>
      </c>
      <c r="J9" s="747" t="s">
        <v>305</v>
      </c>
      <c r="K9" s="747" t="s">
        <v>307</v>
      </c>
      <c r="L9" s="747" t="s">
        <v>309</v>
      </c>
      <c r="M9" s="747" t="s">
        <v>310</v>
      </c>
      <c r="N9" s="747" t="s">
        <v>312</v>
      </c>
      <c r="O9" s="1658"/>
    </row>
    <row r="10" spans="1:18" s="60" customFormat="1">
      <c r="A10" s="927" t="s">
        <v>431</v>
      </c>
      <c r="B10" s="928" t="s">
        <v>432</v>
      </c>
      <c r="C10" s="948" t="s">
        <v>433</v>
      </c>
      <c r="D10" s="929" t="s">
        <v>434</v>
      </c>
      <c r="E10" s="930"/>
      <c r="F10" s="929">
        <v>1</v>
      </c>
      <c r="G10" s="931" t="s">
        <v>294</v>
      </c>
      <c r="H10" s="931" t="s">
        <v>298</v>
      </c>
      <c r="I10" s="931" t="s">
        <v>300</v>
      </c>
      <c r="J10" s="931" t="s">
        <v>304</v>
      </c>
      <c r="K10" s="748" t="s">
        <v>306</v>
      </c>
      <c r="L10" s="748" t="s">
        <v>308</v>
      </c>
      <c r="M10" s="748" t="s">
        <v>186</v>
      </c>
      <c r="N10" s="748" t="s">
        <v>311</v>
      </c>
      <c r="O10" s="749">
        <f>LEN(R2)</f>
        <v>5</v>
      </c>
    </row>
    <row r="11" spans="1:18" s="60" customFormat="1" ht="16.8">
      <c r="A11" s="750"/>
      <c r="B11" s="751"/>
      <c r="C11" s="949" t="s">
        <v>830</v>
      </c>
      <c r="D11" s="752"/>
      <c r="E11" s="752"/>
      <c r="F11" s="753">
        <f>SUM(G11:N11)</f>
        <v>4181628</v>
      </c>
      <c r="G11" s="754">
        <v>1084128</v>
      </c>
      <c r="H11" s="754">
        <f>VLOOKUP(H10,In.CDPS!$C$60:$J$67,4,0)</f>
        <v>0</v>
      </c>
      <c r="I11" s="754">
        <f>VLOOKUP(I10,In.CDPS!$C$60:$J$67,4,0)</f>
        <v>0</v>
      </c>
      <c r="J11" s="754">
        <v>3097500</v>
      </c>
      <c r="K11" s="754">
        <f>VLOOKUP(K10,In.CDPS!$C$60:$J$67,4,0)</f>
        <v>0</v>
      </c>
      <c r="L11" s="754">
        <f>VLOOKUP(L10,In.CDPS!$C$60:$J$67,4,0)</f>
        <v>0</v>
      </c>
      <c r="M11" s="754">
        <f>VLOOKUP(M10,In.CDPS!$C$60:$J$67,4,0)</f>
        <v>0</v>
      </c>
      <c r="N11" s="754">
        <f>VLOOKUP(N10,In.CDPS!$C$60:$J$67,4,0)</f>
        <v>0</v>
      </c>
      <c r="O11" s="755"/>
    </row>
    <row r="12" spans="1:18" s="10" customFormat="1" ht="16.8">
      <c r="A12" s="76">
        <f>Nhaplieu!D8</f>
        <v>0</v>
      </c>
      <c r="B12" s="435">
        <f>Nhaplieu!E8</f>
        <v>0</v>
      </c>
      <c r="C12" s="571">
        <f>Nhaplieu!L8</f>
        <v>0</v>
      </c>
      <c r="D12" s="945">
        <f>Nhaplieu!M8</f>
        <v>0</v>
      </c>
      <c r="E12" s="945">
        <f>Nhaplieu!N8</f>
        <v>0</v>
      </c>
      <c r="F12" s="77">
        <f>Nhaplieu!O8</f>
        <v>0</v>
      </c>
      <c r="G12" s="1460">
        <f t="shared" ref="G12:N43" si="0">IF($E12=G$10,$F12,IF($D12=G$10,-$F12,0))</f>
        <v>0</v>
      </c>
      <c r="H12" s="1460">
        <f t="shared" si="0"/>
        <v>0</v>
      </c>
      <c r="I12" s="1460">
        <f t="shared" si="0"/>
        <v>0</v>
      </c>
      <c r="J12" s="1460">
        <f t="shared" si="0"/>
        <v>0</v>
      </c>
      <c r="K12" s="1460">
        <f t="shared" si="0"/>
        <v>0</v>
      </c>
      <c r="L12" s="1460">
        <f t="shared" si="0"/>
        <v>0</v>
      </c>
      <c r="M12" s="1460">
        <f t="shared" si="0"/>
        <v>0</v>
      </c>
      <c r="N12" s="1460">
        <f t="shared" si="0"/>
        <v>0</v>
      </c>
      <c r="O12" s="1461" t="str">
        <f>IF($O$10=3,IF(TYPE(MATCH($R$2,Nhaplieu!$Z$8:$Z$1070,0))=16,"",MATCH($R$2,Nhaplieu!$Z$8:$Z$1070,0)),IF(TYPE(MATCH($R$2,Nhaplieu!$N$8:$N$1070,0))=16,"",MATCH($R$2,Nhaplieu!$N$8:$N$1070,0)))</f>
        <v/>
      </c>
    </row>
    <row r="13" spans="1:18" s="10" customFormat="1" ht="16.8">
      <c r="A13" s="76">
        <f>Nhaplieu!D9</f>
        <v>0</v>
      </c>
      <c r="B13" s="435">
        <f>Nhaplieu!E9</f>
        <v>0</v>
      </c>
      <c r="C13" s="571">
        <f>Nhaplieu!L9</f>
        <v>0</v>
      </c>
      <c r="D13" s="945">
        <f>Nhaplieu!M9</f>
        <v>0</v>
      </c>
      <c r="E13" s="945">
        <f>Nhaplieu!N9</f>
        <v>0</v>
      </c>
      <c r="F13" s="77">
        <f>Nhaplieu!O9</f>
        <v>0</v>
      </c>
      <c r="G13" s="1460">
        <f t="shared" si="0"/>
        <v>0</v>
      </c>
      <c r="H13" s="1460">
        <f t="shared" si="0"/>
        <v>0</v>
      </c>
      <c r="I13" s="1460">
        <f t="shared" si="0"/>
        <v>0</v>
      </c>
      <c r="J13" s="1460">
        <f t="shared" si="0"/>
        <v>0</v>
      </c>
      <c r="K13" s="1460">
        <f t="shared" si="0"/>
        <v>0</v>
      </c>
      <c r="L13" s="1460">
        <f t="shared" si="0"/>
        <v>0</v>
      </c>
      <c r="M13" s="1460">
        <f t="shared" si="0"/>
        <v>0</v>
      </c>
      <c r="N13" s="1460">
        <f t="shared" si="0"/>
        <v>0</v>
      </c>
      <c r="O13" s="1461" t="str">
        <f>IF($O$10=3,IF(TYPE(MATCH($R$2,Nhaplieu!$Z$8:$Z$1070,0))=16,"",MATCH($R$2,Nhaplieu!$Z$8:$Z$1070,0)),IF(TYPE(MATCH($R$2,Nhaplieu!$N$8:$N$1070,0))=16,"",MATCH($R$2,Nhaplieu!$N$8:$N$1070,0)))</f>
        <v/>
      </c>
    </row>
    <row r="14" spans="1:18" s="10" customFormat="1" ht="16.8">
      <c r="A14" s="76">
        <f>Nhaplieu!D10</f>
        <v>0</v>
      </c>
      <c r="B14" s="435">
        <f>Nhaplieu!E10</f>
        <v>0</v>
      </c>
      <c r="C14" s="571">
        <f>Nhaplieu!L10</f>
        <v>0</v>
      </c>
      <c r="D14" s="945">
        <f>Nhaplieu!M10</f>
        <v>0</v>
      </c>
      <c r="E14" s="945">
        <f>Nhaplieu!N10</f>
        <v>0</v>
      </c>
      <c r="F14" s="77">
        <f>Nhaplieu!O10</f>
        <v>0</v>
      </c>
      <c r="G14" s="1460">
        <f t="shared" si="0"/>
        <v>0</v>
      </c>
      <c r="H14" s="1460">
        <f t="shared" si="0"/>
        <v>0</v>
      </c>
      <c r="I14" s="1460">
        <f t="shared" si="0"/>
        <v>0</v>
      </c>
      <c r="J14" s="1460">
        <f t="shared" si="0"/>
        <v>0</v>
      </c>
      <c r="K14" s="1460">
        <f t="shared" si="0"/>
        <v>0</v>
      </c>
      <c r="L14" s="1460">
        <f t="shared" si="0"/>
        <v>0</v>
      </c>
      <c r="M14" s="1460">
        <f t="shared" si="0"/>
        <v>0</v>
      </c>
      <c r="N14" s="1460">
        <f t="shared" si="0"/>
        <v>0</v>
      </c>
      <c r="O14" s="1461" t="str">
        <f>IF($O$10=3,IF(TYPE(MATCH($R$2,Nhaplieu!$Z$8:$Z$1070,0))=16,"",MATCH($R$2,Nhaplieu!$Z$8:$Z$1070,0)),IF(TYPE(MATCH($R$2,Nhaplieu!$N$8:$N$1070,0))=16,"",MATCH($R$2,Nhaplieu!$N$8:$N$1070,0)))</f>
        <v/>
      </c>
    </row>
    <row r="15" spans="1:18" s="10" customFormat="1" ht="16.8">
      <c r="A15" s="76">
        <f>Nhaplieu!D11</f>
        <v>0</v>
      </c>
      <c r="B15" s="435">
        <f>Nhaplieu!E11</f>
        <v>0</v>
      </c>
      <c r="C15" s="571">
        <f>Nhaplieu!L11</f>
        <v>0</v>
      </c>
      <c r="D15" s="945">
        <f>Nhaplieu!M11</f>
        <v>0</v>
      </c>
      <c r="E15" s="945">
        <f>Nhaplieu!N11</f>
        <v>0</v>
      </c>
      <c r="F15" s="77">
        <f>Nhaplieu!O11</f>
        <v>0</v>
      </c>
      <c r="G15" s="1460">
        <f t="shared" si="0"/>
        <v>0</v>
      </c>
      <c r="H15" s="1460">
        <f t="shared" si="0"/>
        <v>0</v>
      </c>
      <c r="I15" s="1460">
        <f t="shared" si="0"/>
        <v>0</v>
      </c>
      <c r="J15" s="1460">
        <f t="shared" si="0"/>
        <v>0</v>
      </c>
      <c r="K15" s="1460">
        <f t="shared" si="0"/>
        <v>0</v>
      </c>
      <c r="L15" s="1460">
        <f t="shared" si="0"/>
        <v>0</v>
      </c>
      <c r="M15" s="1460">
        <f t="shared" si="0"/>
        <v>0</v>
      </c>
      <c r="N15" s="1460">
        <f t="shared" si="0"/>
        <v>0</v>
      </c>
      <c r="O15" s="1461" t="str">
        <f>IF($O$10=3,IF(TYPE(MATCH($R$2,Nhaplieu!$Z$8:$Z$1070,0))=16,"",MATCH($R$2,Nhaplieu!$Z$8:$Z$1070,0)),IF(TYPE(MATCH($R$2,Nhaplieu!$N$8:$N$1070,0))=16,"",MATCH($R$2,Nhaplieu!$N$8:$N$1070,0)))</f>
        <v/>
      </c>
    </row>
    <row r="16" spans="1:18" s="10" customFormat="1" ht="16.8">
      <c r="A16" s="76">
        <f>Nhaplieu!D12</f>
        <v>0</v>
      </c>
      <c r="B16" s="435">
        <f>Nhaplieu!E12</f>
        <v>0</v>
      </c>
      <c r="C16" s="571">
        <f>Nhaplieu!L12</f>
        <v>0</v>
      </c>
      <c r="D16" s="945">
        <f>Nhaplieu!M12</f>
        <v>0</v>
      </c>
      <c r="E16" s="945">
        <f>Nhaplieu!N12</f>
        <v>0</v>
      </c>
      <c r="F16" s="77">
        <f>Nhaplieu!O12</f>
        <v>0</v>
      </c>
      <c r="G16" s="1460">
        <f t="shared" si="0"/>
        <v>0</v>
      </c>
      <c r="H16" s="1460">
        <f t="shared" si="0"/>
        <v>0</v>
      </c>
      <c r="I16" s="1460">
        <f t="shared" si="0"/>
        <v>0</v>
      </c>
      <c r="J16" s="1460">
        <f t="shared" si="0"/>
        <v>0</v>
      </c>
      <c r="K16" s="1460">
        <f t="shared" si="0"/>
        <v>0</v>
      </c>
      <c r="L16" s="1460">
        <f t="shared" si="0"/>
        <v>0</v>
      </c>
      <c r="M16" s="1460">
        <f t="shared" si="0"/>
        <v>0</v>
      </c>
      <c r="N16" s="1460">
        <f t="shared" si="0"/>
        <v>0</v>
      </c>
      <c r="O16" s="1461" t="str">
        <f>IF($O$10=3,IF(TYPE(MATCH($R$2,Nhaplieu!$Z$8:$Z$1070,0))=16,"",MATCH($R$2,Nhaplieu!$Z$8:$Z$1070,0)),IF(TYPE(MATCH($R$2,Nhaplieu!$N$8:$N$1070,0))=16,"",MATCH($R$2,Nhaplieu!$N$8:$N$1070,0)))</f>
        <v/>
      </c>
    </row>
    <row r="17" spans="1:15" s="10" customFormat="1" ht="16.8">
      <c r="A17" s="76">
        <f>Nhaplieu!D13</f>
        <v>0</v>
      </c>
      <c r="B17" s="435">
        <f>Nhaplieu!E13</f>
        <v>0</v>
      </c>
      <c r="C17" s="571">
        <f>Nhaplieu!L13</f>
        <v>0</v>
      </c>
      <c r="D17" s="945">
        <f>Nhaplieu!M13</f>
        <v>0</v>
      </c>
      <c r="E17" s="945">
        <f>Nhaplieu!N13</f>
        <v>0</v>
      </c>
      <c r="F17" s="77">
        <f>Nhaplieu!O13</f>
        <v>0</v>
      </c>
      <c r="G17" s="1460">
        <f t="shared" si="0"/>
        <v>0</v>
      </c>
      <c r="H17" s="1460">
        <f t="shared" si="0"/>
        <v>0</v>
      </c>
      <c r="I17" s="1460">
        <f t="shared" si="0"/>
        <v>0</v>
      </c>
      <c r="J17" s="1460">
        <f t="shared" si="0"/>
        <v>0</v>
      </c>
      <c r="K17" s="1460">
        <f t="shared" si="0"/>
        <v>0</v>
      </c>
      <c r="L17" s="1460">
        <f t="shared" si="0"/>
        <v>0</v>
      </c>
      <c r="M17" s="1460">
        <f t="shared" si="0"/>
        <v>0</v>
      </c>
      <c r="N17" s="1460">
        <f t="shared" si="0"/>
        <v>0</v>
      </c>
      <c r="O17" s="1461" t="str">
        <f>IF($O$10=3,IF(TYPE(MATCH($R$2,Nhaplieu!$Z$8:$Z$1070,0))=16,"",MATCH($R$2,Nhaplieu!$Z$8:$Z$1070,0)),IF(TYPE(MATCH($R$2,Nhaplieu!$N$8:$N$1070,0))=16,"",MATCH($R$2,Nhaplieu!$N$8:$N$1070,0)))</f>
        <v/>
      </c>
    </row>
    <row r="18" spans="1:15" s="10" customFormat="1" ht="16.8">
      <c r="A18" s="76">
        <f>Nhaplieu!D14</f>
        <v>0</v>
      </c>
      <c r="B18" s="435">
        <f>Nhaplieu!E14</f>
        <v>0</v>
      </c>
      <c r="C18" s="571">
        <f>Nhaplieu!L14</f>
        <v>0</v>
      </c>
      <c r="D18" s="945">
        <f>Nhaplieu!M14</f>
        <v>0</v>
      </c>
      <c r="E18" s="945">
        <f>Nhaplieu!N14</f>
        <v>0</v>
      </c>
      <c r="F18" s="77">
        <f>Nhaplieu!O14</f>
        <v>0</v>
      </c>
      <c r="G18" s="1460">
        <f t="shared" si="0"/>
        <v>0</v>
      </c>
      <c r="H18" s="1460">
        <f t="shared" si="0"/>
        <v>0</v>
      </c>
      <c r="I18" s="1460">
        <f t="shared" si="0"/>
        <v>0</v>
      </c>
      <c r="J18" s="1460">
        <f t="shared" si="0"/>
        <v>0</v>
      </c>
      <c r="K18" s="1460">
        <f t="shared" si="0"/>
        <v>0</v>
      </c>
      <c r="L18" s="1460">
        <f t="shared" si="0"/>
        <v>0</v>
      </c>
      <c r="M18" s="1460">
        <f t="shared" si="0"/>
        <v>0</v>
      </c>
      <c r="N18" s="1460">
        <f t="shared" si="0"/>
        <v>0</v>
      </c>
      <c r="O18" s="1461" t="str">
        <f>IF($O$10=3,IF(TYPE(MATCH($R$2,Nhaplieu!$Z$8:$Z$1070,0))=16,"",MATCH($R$2,Nhaplieu!$Z$8:$Z$1070,0)),IF(TYPE(MATCH($R$2,Nhaplieu!$N$8:$N$1070,0))=16,"",MATCH($R$2,Nhaplieu!$N$8:$N$1070,0)))</f>
        <v/>
      </c>
    </row>
    <row r="19" spans="1:15" s="10" customFormat="1" ht="16.8">
      <c r="A19" s="76">
        <f>Nhaplieu!D15</f>
        <v>0</v>
      </c>
      <c r="B19" s="435">
        <f>Nhaplieu!E15</f>
        <v>0</v>
      </c>
      <c r="C19" s="571">
        <f>Nhaplieu!L15</f>
        <v>0</v>
      </c>
      <c r="D19" s="945">
        <f>Nhaplieu!M15</f>
        <v>0</v>
      </c>
      <c r="E19" s="945">
        <f>Nhaplieu!N15</f>
        <v>0</v>
      </c>
      <c r="F19" s="77">
        <f>Nhaplieu!O15</f>
        <v>0</v>
      </c>
      <c r="G19" s="1460">
        <f t="shared" si="0"/>
        <v>0</v>
      </c>
      <c r="H19" s="1460">
        <f t="shared" si="0"/>
        <v>0</v>
      </c>
      <c r="I19" s="1460">
        <f t="shared" si="0"/>
        <v>0</v>
      </c>
      <c r="J19" s="1460">
        <f t="shared" si="0"/>
        <v>0</v>
      </c>
      <c r="K19" s="1460">
        <f t="shared" si="0"/>
        <v>0</v>
      </c>
      <c r="L19" s="1460">
        <f t="shared" si="0"/>
        <v>0</v>
      </c>
      <c r="M19" s="1460">
        <f t="shared" si="0"/>
        <v>0</v>
      </c>
      <c r="N19" s="1460">
        <f t="shared" si="0"/>
        <v>0</v>
      </c>
      <c r="O19" s="1461" t="str">
        <f>IF($O$10=3,IF(TYPE(MATCH($R$2,Nhaplieu!$Z$8:$Z$1070,0))=16,"",MATCH($R$2,Nhaplieu!$Z$8:$Z$1070,0)),IF(TYPE(MATCH($R$2,Nhaplieu!$N$8:$N$1070,0))=16,"",MATCH($R$2,Nhaplieu!$N$8:$N$1070,0)))</f>
        <v/>
      </c>
    </row>
    <row r="20" spans="1:15" s="10" customFormat="1" ht="16.8">
      <c r="A20" s="76">
        <f>Nhaplieu!D16</f>
        <v>0</v>
      </c>
      <c r="B20" s="435">
        <f>Nhaplieu!E16</f>
        <v>0</v>
      </c>
      <c r="C20" s="571">
        <f>Nhaplieu!L16</f>
        <v>0</v>
      </c>
      <c r="D20" s="945">
        <f>Nhaplieu!M16</f>
        <v>0</v>
      </c>
      <c r="E20" s="945">
        <f>Nhaplieu!N16</f>
        <v>0</v>
      </c>
      <c r="F20" s="77">
        <f>Nhaplieu!O16</f>
        <v>0</v>
      </c>
      <c r="G20" s="1460">
        <f t="shared" si="0"/>
        <v>0</v>
      </c>
      <c r="H20" s="1460">
        <f t="shared" si="0"/>
        <v>0</v>
      </c>
      <c r="I20" s="1460">
        <f t="shared" si="0"/>
        <v>0</v>
      </c>
      <c r="J20" s="1460">
        <f t="shared" si="0"/>
        <v>0</v>
      </c>
      <c r="K20" s="1460">
        <f t="shared" si="0"/>
        <v>0</v>
      </c>
      <c r="L20" s="1460">
        <f t="shared" si="0"/>
        <v>0</v>
      </c>
      <c r="M20" s="1460">
        <f t="shared" si="0"/>
        <v>0</v>
      </c>
      <c r="N20" s="1460">
        <f t="shared" si="0"/>
        <v>0</v>
      </c>
      <c r="O20" s="1461" t="str">
        <f>IF($O$10=3,IF(TYPE(MATCH($R$2,Nhaplieu!$Z$8:$Z$1070,0))=16,"",MATCH($R$2,Nhaplieu!$Z$8:$Z$1070,0)),IF(TYPE(MATCH($R$2,Nhaplieu!$N$8:$N$1070,0))=16,"",MATCH($R$2,Nhaplieu!$N$8:$N$1070,0)))</f>
        <v/>
      </c>
    </row>
    <row r="21" spans="1:15" s="10" customFormat="1" ht="16.8">
      <c r="A21" s="76">
        <f>Nhaplieu!D17</f>
        <v>0</v>
      </c>
      <c r="B21" s="435">
        <f>Nhaplieu!E17</f>
        <v>0</v>
      </c>
      <c r="C21" s="571">
        <f>Nhaplieu!L17</f>
        <v>0</v>
      </c>
      <c r="D21" s="945">
        <f>Nhaplieu!M17</f>
        <v>0</v>
      </c>
      <c r="E21" s="945">
        <f>Nhaplieu!N17</f>
        <v>0</v>
      </c>
      <c r="F21" s="77">
        <f>Nhaplieu!O17</f>
        <v>0</v>
      </c>
      <c r="G21" s="1460">
        <f t="shared" si="0"/>
        <v>0</v>
      </c>
      <c r="H21" s="1460">
        <f t="shared" si="0"/>
        <v>0</v>
      </c>
      <c r="I21" s="1460">
        <f t="shared" si="0"/>
        <v>0</v>
      </c>
      <c r="J21" s="1460">
        <f t="shared" si="0"/>
        <v>0</v>
      </c>
      <c r="K21" s="1460">
        <f t="shared" si="0"/>
        <v>0</v>
      </c>
      <c r="L21" s="1460">
        <f t="shared" si="0"/>
        <v>0</v>
      </c>
      <c r="M21" s="1460">
        <f t="shared" si="0"/>
        <v>0</v>
      </c>
      <c r="N21" s="1460">
        <f t="shared" si="0"/>
        <v>0</v>
      </c>
      <c r="O21" s="1461" t="str">
        <f>IF($O$10=3,IF(TYPE(MATCH($R$2,Nhaplieu!$Z$8:$Z$1070,0))=16,"",MATCH($R$2,Nhaplieu!$Z$8:$Z$1070,0)),IF(TYPE(MATCH($R$2,Nhaplieu!$N$8:$N$1070,0))=16,"",MATCH($R$2,Nhaplieu!$N$8:$N$1070,0)))</f>
        <v/>
      </c>
    </row>
    <row r="22" spans="1:15" s="10" customFormat="1" ht="16.8">
      <c r="A22" s="76">
        <f>Nhaplieu!D18</f>
        <v>0</v>
      </c>
      <c r="B22" s="435">
        <f>Nhaplieu!E18</f>
        <v>0</v>
      </c>
      <c r="C22" s="571">
        <f>Nhaplieu!L18</f>
        <v>0</v>
      </c>
      <c r="D22" s="945">
        <f>Nhaplieu!M18</f>
        <v>0</v>
      </c>
      <c r="E22" s="945">
        <f>Nhaplieu!N18</f>
        <v>0</v>
      </c>
      <c r="F22" s="77">
        <f>Nhaplieu!O18</f>
        <v>0</v>
      </c>
      <c r="G22" s="1460">
        <f t="shared" si="0"/>
        <v>0</v>
      </c>
      <c r="H22" s="1460">
        <f t="shared" si="0"/>
        <v>0</v>
      </c>
      <c r="I22" s="1460">
        <f t="shared" si="0"/>
        <v>0</v>
      </c>
      <c r="J22" s="1460">
        <f t="shared" si="0"/>
        <v>0</v>
      </c>
      <c r="K22" s="1460">
        <f t="shared" si="0"/>
        <v>0</v>
      </c>
      <c r="L22" s="1460">
        <f t="shared" si="0"/>
        <v>0</v>
      </c>
      <c r="M22" s="1460">
        <f t="shared" si="0"/>
        <v>0</v>
      </c>
      <c r="N22" s="1460">
        <f t="shared" si="0"/>
        <v>0</v>
      </c>
      <c r="O22" s="1461" t="str">
        <f>IF($O$10=3,IF(TYPE(MATCH($R$2,Nhaplieu!$Z$8:$Z$1070,0))=16,"",MATCH($R$2,Nhaplieu!$Z$8:$Z$1070,0)),IF(TYPE(MATCH($R$2,Nhaplieu!$N$8:$N$1070,0))=16,"",MATCH($R$2,Nhaplieu!$N$8:$N$1070,0)))</f>
        <v/>
      </c>
    </row>
    <row r="23" spans="1:15" s="10" customFormat="1" ht="16.8">
      <c r="A23" s="76">
        <f>Nhaplieu!D19</f>
        <v>0</v>
      </c>
      <c r="B23" s="435">
        <f>Nhaplieu!E19</f>
        <v>0</v>
      </c>
      <c r="C23" s="571">
        <f>Nhaplieu!L19</f>
        <v>0</v>
      </c>
      <c r="D23" s="945">
        <f>Nhaplieu!M19</f>
        <v>0</v>
      </c>
      <c r="E23" s="945">
        <f>Nhaplieu!N19</f>
        <v>0</v>
      </c>
      <c r="F23" s="77">
        <f>Nhaplieu!O19</f>
        <v>0</v>
      </c>
      <c r="G23" s="1460">
        <f t="shared" si="0"/>
        <v>0</v>
      </c>
      <c r="H23" s="1460">
        <f t="shared" si="0"/>
        <v>0</v>
      </c>
      <c r="I23" s="1460">
        <f t="shared" si="0"/>
        <v>0</v>
      </c>
      <c r="J23" s="1460">
        <f t="shared" si="0"/>
        <v>0</v>
      </c>
      <c r="K23" s="1460">
        <f t="shared" si="0"/>
        <v>0</v>
      </c>
      <c r="L23" s="1460">
        <f t="shared" si="0"/>
        <v>0</v>
      </c>
      <c r="M23" s="1460">
        <f t="shared" si="0"/>
        <v>0</v>
      </c>
      <c r="N23" s="1460">
        <f t="shared" si="0"/>
        <v>0</v>
      </c>
      <c r="O23" s="1461" t="str">
        <f>IF($O$10=3,IF(TYPE(MATCH($R$2,Nhaplieu!$Z$8:$Z$1070,0))=16,"",MATCH($R$2,Nhaplieu!$Z$8:$Z$1070,0)),IF(TYPE(MATCH($R$2,Nhaplieu!$N$8:$N$1070,0))=16,"",MATCH($R$2,Nhaplieu!$N$8:$N$1070,0)))</f>
        <v/>
      </c>
    </row>
    <row r="24" spans="1:15" s="10" customFormat="1" ht="16.8">
      <c r="A24" s="76">
        <f>Nhaplieu!D20</f>
        <v>0</v>
      </c>
      <c r="B24" s="435">
        <f>Nhaplieu!E20</f>
        <v>0</v>
      </c>
      <c r="C24" s="571">
        <f>Nhaplieu!L20</f>
        <v>0</v>
      </c>
      <c r="D24" s="945">
        <f>Nhaplieu!M20</f>
        <v>0</v>
      </c>
      <c r="E24" s="945">
        <f>Nhaplieu!N20</f>
        <v>0</v>
      </c>
      <c r="F24" s="77">
        <f>Nhaplieu!O20</f>
        <v>0</v>
      </c>
      <c r="G24" s="1460">
        <f t="shared" si="0"/>
        <v>0</v>
      </c>
      <c r="H24" s="1460">
        <f t="shared" si="0"/>
        <v>0</v>
      </c>
      <c r="I24" s="1460">
        <f t="shared" si="0"/>
        <v>0</v>
      </c>
      <c r="J24" s="1460">
        <f t="shared" si="0"/>
        <v>0</v>
      </c>
      <c r="K24" s="1460">
        <f t="shared" si="0"/>
        <v>0</v>
      </c>
      <c r="L24" s="1460">
        <f t="shared" si="0"/>
        <v>0</v>
      </c>
      <c r="M24" s="1460">
        <f t="shared" si="0"/>
        <v>0</v>
      </c>
      <c r="N24" s="1460">
        <f t="shared" si="0"/>
        <v>0</v>
      </c>
      <c r="O24" s="1461" t="str">
        <f>IF($O$10=3,IF(TYPE(MATCH($R$2,Nhaplieu!$Z$8:$Z$1070,0))=16,"",MATCH($R$2,Nhaplieu!$Z$8:$Z$1070,0)),IF(TYPE(MATCH($R$2,Nhaplieu!$N$8:$N$1070,0))=16,"",MATCH($R$2,Nhaplieu!$N$8:$N$1070,0)))</f>
        <v/>
      </c>
    </row>
    <row r="25" spans="1:15" s="10" customFormat="1" ht="16.8">
      <c r="A25" s="76">
        <f>Nhaplieu!D21</f>
        <v>0</v>
      </c>
      <c r="B25" s="435">
        <f>Nhaplieu!E21</f>
        <v>0</v>
      </c>
      <c r="C25" s="571">
        <f>Nhaplieu!L21</f>
        <v>0</v>
      </c>
      <c r="D25" s="945">
        <f>Nhaplieu!M21</f>
        <v>0</v>
      </c>
      <c r="E25" s="945">
        <f>Nhaplieu!N21</f>
        <v>0</v>
      </c>
      <c r="F25" s="77">
        <f>Nhaplieu!O21</f>
        <v>0</v>
      </c>
      <c r="G25" s="1460">
        <f t="shared" si="0"/>
        <v>0</v>
      </c>
      <c r="H25" s="1460">
        <f t="shared" si="0"/>
        <v>0</v>
      </c>
      <c r="I25" s="1460">
        <f t="shared" si="0"/>
        <v>0</v>
      </c>
      <c r="J25" s="1460">
        <f t="shared" si="0"/>
        <v>0</v>
      </c>
      <c r="K25" s="1460">
        <f t="shared" si="0"/>
        <v>0</v>
      </c>
      <c r="L25" s="1460">
        <f t="shared" si="0"/>
        <v>0</v>
      </c>
      <c r="M25" s="1460">
        <f t="shared" si="0"/>
        <v>0</v>
      </c>
      <c r="N25" s="1460">
        <f t="shared" si="0"/>
        <v>0</v>
      </c>
      <c r="O25" s="1461" t="str">
        <f>IF($O$10=3,IF(TYPE(MATCH($R$2,Nhaplieu!$Z$8:$Z$1070,0))=16,"",MATCH($R$2,Nhaplieu!$Z$8:$Z$1070,0)),IF(TYPE(MATCH($R$2,Nhaplieu!$N$8:$N$1070,0))=16,"",MATCH($R$2,Nhaplieu!$N$8:$N$1070,0)))</f>
        <v/>
      </c>
    </row>
    <row r="26" spans="1:15" s="10" customFormat="1" ht="16.8">
      <c r="A26" s="76">
        <f>Nhaplieu!D22</f>
        <v>0</v>
      </c>
      <c r="B26" s="435">
        <f>Nhaplieu!E22</f>
        <v>0</v>
      </c>
      <c r="C26" s="571">
        <f>Nhaplieu!L22</f>
        <v>0</v>
      </c>
      <c r="D26" s="945">
        <f>Nhaplieu!M22</f>
        <v>0</v>
      </c>
      <c r="E26" s="945">
        <f>Nhaplieu!N22</f>
        <v>0</v>
      </c>
      <c r="F26" s="77">
        <f>Nhaplieu!O22</f>
        <v>0</v>
      </c>
      <c r="G26" s="1460">
        <f t="shared" si="0"/>
        <v>0</v>
      </c>
      <c r="H26" s="1460">
        <f t="shared" si="0"/>
        <v>0</v>
      </c>
      <c r="I26" s="1460">
        <f t="shared" si="0"/>
        <v>0</v>
      </c>
      <c r="J26" s="1460">
        <f t="shared" si="0"/>
        <v>0</v>
      </c>
      <c r="K26" s="1460">
        <f t="shared" si="0"/>
        <v>0</v>
      </c>
      <c r="L26" s="1460">
        <f t="shared" si="0"/>
        <v>0</v>
      </c>
      <c r="M26" s="1460">
        <f t="shared" si="0"/>
        <v>0</v>
      </c>
      <c r="N26" s="1460">
        <f t="shared" si="0"/>
        <v>0</v>
      </c>
      <c r="O26" s="1461" t="str">
        <f>IF($O$10=3,IF(TYPE(MATCH($R$2,Nhaplieu!$Z$8:$Z$1070,0))=16,"",MATCH($R$2,Nhaplieu!$Z$8:$Z$1070,0)),IF(TYPE(MATCH($R$2,Nhaplieu!$N$8:$N$1070,0))=16,"",MATCH($R$2,Nhaplieu!$N$8:$N$1070,0)))</f>
        <v/>
      </c>
    </row>
    <row r="27" spans="1:15" s="10" customFormat="1" ht="16.8">
      <c r="A27" s="76">
        <f>Nhaplieu!D23</f>
        <v>0</v>
      </c>
      <c r="B27" s="435">
        <f>Nhaplieu!E23</f>
        <v>0</v>
      </c>
      <c r="C27" s="571">
        <f>Nhaplieu!L23</f>
        <v>0</v>
      </c>
      <c r="D27" s="945">
        <f>Nhaplieu!M23</f>
        <v>0</v>
      </c>
      <c r="E27" s="945">
        <f>Nhaplieu!N23</f>
        <v>0</v>
      </c>
      <c r="F27" s="77">
        <f>Nhaplieu!O23</f>
        <v>0</v>
      </c>
      <c r="G27" s="1460">
        <f t="shared" si="0"/>
        <v>0</v>
      </c>
      <c r="H27" s="1460">
        <f t="shared" si="0"/>
        <v>0</v>
      </c>
      <c r="I27" s="1460">
        <f t="shared" si="0"/>
        <v>0</v>
      </c>
      <c r="J27" s="1460">
        <f t="shared" si="0"/>
        <v>0</v>
      </c>
      <c r="K27" s="1460">
        <f t="shared" si="0"/>
        <v>0</v>
      </c>
      <c r="L27" s="1460">
        <f t="shared" si="0"/>
        <v>0</v>
      </c>
      <c r="M27" s="1460">
        <f t="shared" si="0"/>
        <v>0</v>
      </c>
      <c r="N27" s="1460">
        <f t="shared" si="0"/>
        <v>0</v>
      </c>
      <c r="O27" s="1461" t="str">
        <f>IF($O$10=3,IF(TYPE(MATCH($R$2,Nhaplieu!$Z$8:$Z$1070,0))=16,"",MATCH($R$2,Nhaplieu!$Z$8:$Z$1070,0)),IF(TYPE(MATCH($R$2,Nhaplieu!$N$8:$N$1070,0))=16,"",MATCH($R$2,Nhaplieu!$N$8:$N$1070,0)))</f>
        <v/>
      </c>
    </row>
    <row r="28" spans="1:15" s="10" customFormat="1" ht="16.8">
      <c r="A28" s="76">
        <f>Nhaplieu!D24</f>
        <v>0</v>
      </c>
      <c r="B28" s="435">
        <f>Nhaplieu!E24</f>
        <v>0</v>
      </c>
      <c r="C28" s="571">
        <f>Nhaplieu!L24</f>
        <v>0</v>
      </c>
      <c r="D28" s="945">
        <f>Nhaplieu!M24</f>
        <v>0</v>
      </c>
      <c r="E28" s="945">
        <f>Nhaplieu!N24</f>
        <v>0</v>
      </c>
      <c r="F28" s="77">
        <f>Nhaplieu!O24</f>
        <v>0</v>
      </c>
      <c r="G28" s="1460">
        <f t="shared" si="0"/>
        <v>0</v>
      </c>
      <c r="H28" s="1460">
        <f t="shared" si="0"/>
        <v>0</v>
      </c>
      <c r="I28" s="1460">
        <f t="shared" si="0"/>
        <v>0</v>
      </c>
      <c r="J28" s="1460">
        <f t="shared" si="0"/>
        <v>0</v>
      </c>
      <c r="K28" s="1460">
        <f t="shared" si="0"/>
        <v>0</v>
      </c>
      <c r="L28" s="1460">
        <f t="shared" si="0"/>
        <v>0</v>
      </c>
      <c r="M28" s="1460">
        <f t="shared" si="0"/>
        <v>0</v>
      </c>
      <c r="N28" s="1460">
        <f t="shared" si="0"/>
        <v>0</v>
      </c>
      <c r="O28" s="1461" t="str">
        <f>IF($O$10=3,IF(TYPE(MATCH($R$2,Nhaplieu!$Z$8:$Z$1070,0))=16,"",MATCH($R$2,Nhaplieu!$Z$8:$Z$1070,0)),IF(TYPE(MATCH($R$2,Nhaplieu!$N$8:$N$1070,0))=16,"",MATCH($R$2,Nhaplieu!$N$8:$N$1070,0)))</f>
        <v/>
      </c>
    </row>
    <row r="29" spans="1:15" s="10" customFormat="1" ht="16.8">
      <c r="A29" s="76">
        <f>Nhaplieu!D25</f>
        <v>0</v>
      </c>
      <c r="B29" s="435">
        <f>Nhaplieu!E25</f>
        <v>0</v>
      </c>
      <c r="C29" s="571">
        <f>Nhaplieu!L25</f>
        <v>0</v>
      </c>
      <c r="D29" s="945">
        <f>Nhaplieu!M25</f>
        <v>0</v>
      </c>
      <c r="E29" s="945">
        <f>Nhaplieu!N25</f>
        <v>0</v>
      </c>
      <c r="F29" s="77">
        <f>Nhaplieu!O25</f>
        <v>0</v>
      </c>
      <c r="G29" s="1460">
        <f t="shared" si="0"/>
        <v>0</v>
      </c>
      <c r="H29" s="1460">
        <f t="shared" si="0"/>
        <v>0</v>
      </c>
      <c r="I29" s="1460">
        <f t="shared" si="0"/>
        <v>0</v>
      </c>
      <c r="J29" s="1460">
        <f t="shared" si="0"/>
        <v>0</v>
      </c>
      <c r="K29" s="1460">
        <f t="shared" si="0"/>
        <v>0</v>
      </c>
      <c r="L29" s="1460">
        <f t="shared" si="0"/>
        <v>0</v>
      </c>
      <c r="M29" s="1460">
        <f t="shared" si="0"/>
        <v>0</v>
      </c>
      <c r="N29" s="1460">
        <f t="shared" si="0"/>
        <v>0</v>
      </c>
      <c r="O29" s="1461" t="str">
        <f>IF($O$10=3,IF(TYPE(MATCH($R$2,Nhaplieu!$Z$8:$Z$1070,0))=16,"",MATCH($R$2,Nhaplieu!$Z$8:$Z$1070,0)),IF(TYPE(MATCH($R$2,Nhaplieu!$N$8:$N$1070,0))=16,"",MATCH($R$2,Nhaplieu!$N$8:$N$1070,0)))</f>
        <v/>
      </c>
    </row>
    <row r="30" spans="1:15" s="10" customFormat="1" ht="16.8">
      <c r="A30" s="76">
        <f>Nhaplieu!D26</f>
        <v>0</v>
      </c>
      <c r="B30" s="435">
        <f>Nhaplieu!E26</f>
        <v>0</v>
      </c>
      <c r="C30" s="571">
        <f>Nhaplieu!L26</f>
        <v>0</v>
      </c>
      <c r="D30" s="945">
        <f>Nhaplieu!M26</f>
        <v>0</v>
      </c>
      <c r="E30" s="945">
        <f>Nhaplieu!N26</f>
        <v>0</v>
      </c>
      <c r="F30" s="77">
        <f>Nhaplieu!O26</f>
        <v>0</v>
      </c>
      <c r="G30" s="1460">
        <f t="shared" si="0"/>
        <v>0</v>
      </c>
      <c r="H30" s="1460">
        <f t="shared" si="0"/>
        <v>0</v>
      </c>
      <c r="I30" s="1460">
        <f t="shared" si="0"/>
        <v>0</v>
      </c>
      <c r="J30" s="1460">
        <f t="shared" si="0"/>
        <v>0</v>
      </c>
      <c r="K30" s="1460">
        <f t="shared" si="0"/>
        <v>0</v>
      </c>
      <c r="L30" s="1460">
        <f t="shared" si="0"/>
        <v>0</v>
      </c>
      <c r="M30" s="1460">
        <f t="shared" si="0"/>
        <v>0</v>
      </c>
      <c r="N30" s="1460">
        <f t="shared" si="0"/>
        <v>0</v>
      </c>
      <c r="O30" s="1461" t="str">
        <f>IF($O$10=3,IF(TYPE(MATCH($R$2,Nhaplieu!$Z$8:$Z$1070,0))=16,"",MATCH($R$2,Nhaplieu!$Z$8:$Z$1070,0)),IF(TYPE(MATCH($R$2,Nhaplieu!$N$8:$N$1070,0))=16,"",MATCH($R$2,Nhaplieu!$N$8:$N$1070,0)))</f>
        <v/>
      </c>
    </row>
    <row r="31" spans="1:15" s="10" customFormat="1" ht="16.8">
      <c r="A31" s="76">
        <f>Nhaplieu!D27</f>
        <v>0</v>
      </c>
      <c r="B31" s="435">
        <f>Nhaplieu!E27</f>
        <v>0</v>
      </c>
      <c r="C31" s="571">
        <f>Nhaplieu!L27</f>
        <v>0</v>
      </c>
      <c r="D31" s="945">
        <f>Nhaplieu!M27</f>
        <v>0</v>
      </c>
      <c r="E31" s="945">
        <f>Nhaplieu!N27</f>
        <v>0</v>
      </c>
      <c r="F31" s="77">
        <f>Nhaplieu!O27</f>
        <v>0</v>
      </c>
      <c r="G31" s="1460">
        <f t="shared" si="0"/>
        <v>0</v>
      </c>
      <c r="H31" s="1460">
        <f t="shared" si="0"/>
        <v>0</v>
      </c>
      <c r="I31" s="1460">
        <f t="shared" si="0"/>
        <v>0</v>
      </c>
      <c r="J31" s="1460">
        <f t="shared" si="0"/>
        <v>0</v>
      </c>
      <c r="K31" s="1460">
        <f t="shared" si="0"/>
        <v>0</v>
      </c>
      <c r="L31" s="1460">
        <f t="shared" si="0"/>
        <v>0</v>
      </c>
      <c r="M31" s="1460">
        <f t="shared" si="0"/>
        <v>0</v>
      </c>
      <c r="N31" s="1460">
        <f t="shared" si="0"/>
        <v>0</v>
      </c>
      <c r="O31" s="1461" t="str">
        <f>IF($O$10=3,IF(TYPE(MATCH($R$2,Nhaplieu!$Z$8:$Z$1070,0))=16,"",MATCH($R$2,Nhaplieu!$Z$8:$Z$1070,0)),IF(TYPE(MATCH($R$2,Nhaplieu!$N$8:$N$1070,0))=16,"",MATCH($R$2,Nhaplieu!$N$8:$N$1070,0)))</f>
        <v/>
      </c>
    </row>
    <row r="32" spans="1:15" s="10" customFormat="1" ht="16.8">
      <c r="A32" s="76">
        <f>Nhaplieu!D28</f>
        <v>0</v>
      </c>
      <c r="B32" s="435">
        <f>Nhaplieu!E28</f>
        <v>0</v>
      </c>
      <c r="C32" s="571">
        <f>Nhaplieu!L28</f>
        <v>0</v>
      </c>
      <c r="D32" s="945">
        <f>Nhaplieu!M28</f>
        <v>0</v>
      </c>
      <c r="E32" s="945">
        <f>Nhaplieu!N28</f>
        <v>0</v>
      </c>
      <c r="F32" s="77">
        <f>Nhaplieu!O28</f>
        <v>0</v>
      </c>
      <c r="G32" s="1460">
        <f t="shared" si="0"/>
        <v>0</v>
      </c>
      <c r="H32" s="1460">
        <f t="shared" si="0"/>
        <v>0</v>
      </c>
      <c r="I32" s="1460">
        <f t="shared" si="0"/>
        <v>0</v>
      </c>
      <c r="J32" s="1460">
        <f t="shared" si="0"/>
        <v>0</v>
      </c>
      <c r="K32" s="1460">
        <f t="shared" si="0"/>
        <v>0</v>
      </c>
      <c r="L32" s="1460">
        <f t="shared" si="0"/>
        <v>0</v>
      </c>
      <c r="M32" s="1460">
        <f t="shared" si="0"/>
        <v>0</v>
      </c>
      <c r="N32" s="1460">
        <f t="shared" si="0"/>
        <v>0</v>
      </c>
      <c r="O32" s="1461" t="str">
        <f>IF($O$10=3,IF(TYPE(MATCH($R$2,Nhaplieu!$Z$8:$Z$1070,0))=16,"",MATCH($R$2,Nhaplieu!$Z$8:$Z$1070,0)),IF(TYPE(MATCH($R$2,Nhaplieu!$N$8:$N$1070,0))=16,"",MATCH($R$2,Nhaplieu!$N$8:$N$1070,0)))</f>
        <v/>
      </c>
    </row>
    <row r="33" spans="1:15" s="10" customFormat="1" ht="16.8">
      <c r="A33" s="76">
        <f>Nhaplieu!D29</f>
        <v>0</v>
      </c>
      <c r="B33" s="435">
        <f>Nhaplieu!E29</f>
        <v>0</v>
      </c>
      <c r="C33" s="571">
        <f>Nhaplieu!L29</f>
        <v>0</v>
      </c>
      <c r="D33" s="945">
        <f>Nhaplieu!M29</f>
        <v>0</v>
      </c>
      <c r="E33" s="945">
        <f>Nhaplieu!N29</f>
        <v>0</v>
      </c>
      <c r="F33" s="77">
        <f>Nhaplieu!O29</f>
        <v>0</v>
      </c>
      <c r="G33" s="1460">
        <f t="shared" si="0"/>
        <v>0</v>
      </c>
      <c r="H33" s="1460">
        <f t="shared" si="0"/>
        <v>0</v>
      </c>
      <c r="I33" s="1460">
        <f t="shared" si="0"/>
        <v>0</v>
      </c>
      <c r="J33" s="1460">
        <f t="shared" si="0"/>
        <v>0</v>
      </c>
      <c r="K33" s="1460">
        <f t="shared" si="0"/>
        <v>0</v>
      </c>
      <c r="L33" s="1460">
        <f t="shared" si="0"/>
        <v>0</v>
      </c>
      <c r="M33" s="1460">
        <f t="shared" si="0"/>
        <v>0</v>
      </c>
      <c r="N33" s="1460">
        <f t="shared" si="0"/>
        <v>0</v>
      </c>
      <c r="O33" s="1461" t="str">
        <f>IF($O$10=3,IF(TYPE(MATCH($R$2,Nhaplieu!$Z$8:$Z$1070,0))=16,"",MATCH($R$2,Nhaplieu!$Z$8:$Z$1070,0)),IF(TYPE(MATCH($R$2,Nhaplieu!$N$8:$N$1070,0))=16,"",MATCH($R$2,Nhaplieu!$N$8:$N$1070,0)))</f>
        <v/>
      </c>
    </row>
    <row r="34" spans="1:15" s="10" customFormat="1" ht="16.8">
      <c r="A34" s="76">
        <f>Nhaplieu!D30</f>
        <v>0</v>
      </c>
      <c r="B34" s="435">
        <f>Nhaplieu!E30</f>
        <v>0</v>
      </c>
      <c r="C34" s="571">
        <f>Nhaplieu!L30</f>
        <v>0</v>
      </c>
      <c r="D34" s="945">
        <f>Nhaplieu!M30</f>
        <v>0</v>
      </c>
      <c r="E34" s="945">
        <f>Nhaplieu!N30</f>
        <v>0</v>
      </c>
      <c r="F34" s="77">
        <f>Nhaplieu!O30</f>
        <v>0</v>
      </c>
      <c r="G34" s="1460">
        <f t="shared" si="0"/>
        <v>0</v>
      </c>
      <c r="H34" s="1460">
        <f t="shared" si="0"/>
        <v>0</v>
      </c>
      <c r="I34" s="1460">
        <f t="shared" si="0"/>
        <v>0</v>
      </c>
      <c r="J34" s="1460">
        <f t="shared" si="0"/>
        <v>0</v>
      </c>
      <c r="K34" s="1460">
        <f t="shared" si="0"/>
        <v>0</v>
      </c>
      <c r="L34" s="1460">
        <f t="shared" si="0"/>
        <v>0</v>
      </c>
      <c r="M34" s="1460">
        <f t="shared" si="0"/>
        <v>0</v>
      </c>
      <c r="N34" s="1460">
        <f t="shared" si="0"/>
        <v>0</v>
      </c>
      <c r="O34" s="1461" t="str">
        <f>IF($O$10=3,IF(TYPE(MATCH($R$2,Nhaplieu!$Z$8:$Z$1070,0))=16,"",MATCH($R$2,Nhaplieu!$Z$8:$Z$1070,0)),IF(TYPE(MATCH($R$2,Nhaplieu!$N$8:$N$1070,0))=16,"",MATCH($R$2,Nhaplieu!$N$8:$N$1070,0)))</f>
        <v/>
      </c>
    </row>
    <row r="35" spans="1:15" s="10" customFormat="1" ht="16.8">
      <c r="A35" s="76">
        <f>Nhaplieu!D31</f>
        <v>0</v>
      </c>
      <c r="B35" s="435">
        <f>Nhaplieu!E31</f>
        <v>0</v>
      </c>
      <c r="C35" s="571">
        <f>Nhaplieu!L31</f>
        <v>0</v>
      </c>
      <c r="D35" s="945">
        <f>Nhaplieu!M31</f>
        <v>0</v>
      </c>
      <c r="E35" s="945">
        <f>Nhaplieu!N31</f>
        <v>0</v>
      </c>
      <c r="F35" s="77">
        <f>Nhaplieu!O31</f>
        <v>0</v>
      </c>
      <c r="G35" s="1460">
        <f t="shared" si="0"/>
        <v>0</v>
      </c>
      <c r="H35" s="1460">
        <f t="shared" si="0"/>
        <v>0</v>
      </c>
      <c r="I35" s="1460">
        <f t="shared" si="0"/>
        <v>0</v>
      </c>
      <c r="J35" s="1460">
        <f t="shared" si="0"/>
        <v>0</v>
      </c>
      <c r="K35" s="1460">
        <f t="shared" si="0"/>
        <v>0</v>
      </c>
      <c r="L35" s="1460">
        <f t="shared" si="0"/>
        <v>0</v>
      </c>
      <c r="M35" s="1460">
        <f t="shared" si="0"/>
        <v>0</v>
      </c>
      <c r="N35" s="1460">
        <f t="shared" si="0"/>
        <v>0</v>
      </c>
      <c r="O35" s="1461" t="str">
        <f>IF($O$10=3,IF(TYPE(MATCH($R$2,Nhaplieu!$Z$8:$Z$1070,0))=16,"",MATCH($R$2,Nhaplieu!$Z$8:$Z$1070,0)),IF(TYPE(MATCH($R$2,Nhaplieu!$N$8:$N$1070,0))=16,"",MATCH($R$2,Nhaplieu!$N$8:$N$1070,0)))</f>
        <v/>
      </c>
    </row>
    <row r="36" spans="1:15" s="10" customFormat="1" ht="16.8">
      <c r="A36" s="76">
        <f>Nhaplieu!D32</f>
        <v>0</v>
      </c>
      <c r="B36" s="435">
        <f>Nhaplieu!E32</f>
        <v>0</v>
      </c>
      <c r="C36" s="571">
        <f>Nhaplieu!L32</f>
        <v>0</v>
      </c>
      <c r="D36" s="945">
        <f>Nhaplieu!M32</f>
        <v>0</v>
      </c>
      <c r="E36" s="945">
        <f>Nhaplieu!N32</f>
        <v>0</v>
      </c>
      <c r="F36" s="77">
        <f>Nhaplieu!O32</f>
        <v>0</v>
      </c>
      <c r="G36" s="1460">
        <f t="shared" si="0"/>
        <v>0</v>
      </c>
      <c r="H36" s="1460">
        <f t="shared" si="0"/>
        <v>0</v>
      </c>
      <c r="I36" s="1460">
        <f t="shared" si="0"/>
        <v>0</v>
      </c>
      <c r="J36" s="1460">
        <f t="shared" si="0"/>
        <v>0</v>
      </c>
      <c r="K36" s="1460">
        <f t="shared" si="0"/>
        <v>0</v>
      </c>
      <c r="L36" s="1460">
        <f t="shared" si="0"/>
        <v>0</v>
      </c>
      <c r="M36" s="1460">
        <f t="shared" si="0"/>
        <v>0</v>
      </c>
      <c r="N36" s="1460">
        <f t="shared" si="0"/>
        <v>0</v>
      </c>
      <c r="O36" s="1461" t="str">
        <f>IF($O$10=3,IF(TYPE(MATCH($R$2,Nhaplieu!$Z$8:$Z$1070,0))=16,"",MATCH($R$2,Nhaplieu!$Z$8:$Z$1070,0)),IF(TYPE(MATCH($R$2,Nhaplieu!$N$8:$N$1070,0))=16,"",MATCH($R$2,Nhaplieu!$N$8:$N$1070,0)))</f>
        <v/>
      </c>
    </row>
    <row r="37" spans="1:15" s="10" customFormat="1" ht="16.8">
      <c r="A37" s="76">
        <f>Nhaplieu!D33</f>
        <v>0</v>
      </c>
      <c r="B37" s="435">
        <f>Nhaplieu!E33</f>
        <v>0</v>
      </c>
      <c r="C37" s="571">
        <f>Nhaplieu!L33</f>
        <v>0</v>
      </c>
      <c r="D37" s="945">
        <f>Nhaplieu!M33</f>
        <v>0</v>
      </c>
      <c r="E37" s="945">
        <f>Nhaplieu!N33</f>
        <v>0</v>
      </c>
      <c r="F37" s="77">
        <f>Nhaplieu!O33</f>
        <v>0</v>
      </c>
      <c r="G37" s="1460">
        <f t="shared" si="0"/>
        <v>0</v>
      </c>
      <c r="H37" s="1460">
        <f t="shared" si="0"/>
        <v>0</v>
      </c>
      <c r="I37" s="1460">
        <f t="shared" si="0"/>
        <v>0</v>
      </c>
      <c r="J37" s="1460">
        <f t="shared" si="0"/>
        <v>0</v>
      </c>
      <c r="K37" s="1460">
        <f t="shared" si="0"/>
        <v>0</v>
      </c>
      <c r="L37" s="1460">
        <f t="shared" si="0"/>
        <v>0</v>
      </c>
      <c r="M37" s="1460">
        <f t="shared" si="0"/>
        <v>0</v>
      </c>
      <c r="N37" s="1460">
        <f t="shared" si="0"/>
        <v>0</v>
      </c>
      <c r="O37" s="1461" t="str">
        <f>IF($O$10=3,IF(TYPE(MATCH($R$2,Nhaplieu!$Z$8:$Z$1070,0))=16,"",MATCH($R$2,Nhaplieu!$Z$8:$Z$1070,0)),IF(TYPE(MATCH($R$2,Nhaplieu!$N$8:$N$1070,0))=16,"",MATCH($R$2,Nhaplieu!$N$8:$N$1070,0)))</f>
        <v/>
      </c>
    </row>
    <row r="38" spans="1:15" s="10" customFormat="1" ht="16.8">
      <c r="A38" s="76">
        <f>Nhaplieu!D34</f>
        <v>0</v>
      </c>
      <c r="B38" s="435">
        <f>Nhaplieu!E34</f>
        <v>0</v>
      </c>
      <c r="C38" s="571">
        <f>Nhaplieu!L34</f>
        <v>0</v>
      </c>
      <c r="D38" s="945">
        <f>Nhaplieu!M34</f>
        <v>0</v>
      </c>
      <c r="E38" s="945">
        <f>Nhaplieu!N34</f>
        <v>0</v>
      </c>
      <c r="F38" s="77">
        <f>Nhaplieu!O34</f>
        <v>0</v>
      </c>
      <c r="G38" s="1460">
        <f t="shared" si="0"/>
        <v>0</v>
      </c>
      <c r="H38" s="1460">
        <f t="shared" si="0"/>
        <v>0</v>
      </c>
      <c r="I38" s="1460">
        <f t="shared" si="0"/>
        <v>0</v>
      </c>
      <c r="J38" s="1460">
        <f t="shared" si="0"/>
        <v>0</v>
      </c>
      <c r="K38" s="1460">
        <f t="shared" si="0"/>
        <v>0</v>
      </c>
      <c r="L38" s="1460">
        <f t="shared" si="0"/>
        <v>0</v>
      </c>
      <c r="M38" s="1460">
        <f t="shared" si="0"/>
        <v>0</v>
      </c>
      <c r="N38" s="1460">
        <f t="shared" si="0"/>
        <v>0</v>
      </c>
      <c r="O38" s="1461" t="str">
        <f>IF($O$10=3,IF(TYPE(MATCH($R$2,Nhaplieu!$Z$8:$Z$1070,0))=16,"",MATCH($R$2,Nhaplieu!$Z$8:$Z$1070,0)),IF(TYPE(MATCH($R$2,Nhaplieu!$N$8:$N$1070,0))=16,"",MATCH($R$2,Nhaplieu!$N$8:$N$1070,0)))</f>
        <v/>
      </c>
    </row>
    <row r="39" spans="1:15" s="10" customFormat="1" ht="16.8">
      <c r="A39" s="76">
        <f>Nhaplieu!D35</f>
        <v>0</v>
      </c>
      <c r="B39" s="435">
        <f>Nhaplieu!E35</f>
        <v>0</v>
      </c>
      <c r="C39" s="571">
        <f>Nhaplieu!L35</f>
        <v>0</v>
      </c>
      <c r="D39" s="945">
        <f>Nhaplieu!M35</f>
        <v>0</v>
      </c>
      <c r="E39" s="945">
        <f>Nhaplieu!N35</f>
        <v>0</v>
      </c>
      <c r="F39" s="77">
        <f>Nhaplieu!O35</f>
        <v>0</v>
      </c>
      <c r="G39" s="1460">
        <f t="shared" si="0"/>
        <v>0</v>
      </c>
      <c r="H39" s="1460">
        <f t="shared" si="0"/>
        <v>0</v>
      </c>
      <c r="I39" s="1460">
        <f t="shared" si="0"/>
        <v>0</v>
      </c>
      <c r="J39" s="1460">
        <f t="shared" si="0"/>
        <v>0</v>
      </c>
      <c r="K39" s="1460">
        <f t="shared" si="0"/>
        <v>0</v>
      </c>
      <c r="L39" s="1460">
        <f t="shared" si="0"/>
        <v>0</v>
      </c>
      <c r="M39" s="1460">
        <f t="shared" si="0"/>
        <v>0</v>
      </c>
      <c r="N39" s="1460">
        <f t="shared" si="0"/>
        <v>0</v>
      </c>
      <c r="O39" s="1461" t="str">
        <f>IF($O$10=3,IF(TYPE(MATCH($R$2,Nhaplieu!$Z$8:$Z$1070,0))=16,"",MATCH($R$2,Nhaplieu!$Z$8:$Z$1070,0)),IF(TYPE(MATCH($R$2,Nhaplieu!$N$8:$N$1070,0))=16,"",MATCH($R$2,Nhaplieu!$N$8:$N$1070,0)))</f>
        <v/>
      </c>
    </row>
    <row r="40" spans="1:15" s="10" customFormat="1" ht="16.8">
      <c r="A40" s="76">
        <f>Nhaplieu!D36</f>
        <v>0</v>
      </c>
      <c r="B40" s="435">
        <f>Nhaplieu!E36</f>
        <v>0</v>
      </c>
      <c r="C40" s="571">
        <f>Nhaplieu!L36</f>
        <v>0</v>
      </c>
      <c r="D40" s="945">
        <f>Nhaplieu!M36</f>
        <v>0</v>
      </c>
      <c r="E40" s="945">
        <f>Nhaplieu!N36</f>
        <v>0</v>
      </c>
      <c r="F40" s="77">
        <f>Nhaplieu!O36</f>
        <v>0</v>
      </c>
      <c r="G40" s="1460">
        <f t="shared" si="0"/>
        <v>0</v>
      </c>
      <c r="H40" s="1460">
        <f t="shared" si="0"/>
        <v>0</v>
      </c>
      <c r="I40" s="1460">
        <f t="shared" si="0"/>
        <v>0</v>
      </c>
      <c r="J40" s="1460">
        <f t="shared" si="0"/>
        <v>0</v>
      </c>
      <c r="K40" s="1460">
        <f t="shared" si="0"/>
        <v>0</v>
      </c>
      <c r="L40" s="1460">
        <f t="shared" si="0"/>
        <v>0</v>
      </c>
      <c r="M40" s="1460">
        <f t="shared" si="0"/>
        <v>0</v>
      </c>
      <c r="N40" s="1460">
        <f t="shared" si="0"/>
        <v>0</v>
      </c>
      <c r="O40" s="1461" t="str">
        <f>IF($O$10=3,IF(TYPE(MATCH($R$2,Nhaplieu!$Z$8:$Z$1070,0))=16,"",MATCH($R$2,Nhaplieu!$Z$8:$Z$1070,0)),IF(TYPE(MATCH($R$2,Nhaplieu!$N$8:$N$1070,0))=16,"",MATCH($R$2,Nhaplieu!$N$8:$N$1070,0)))</f>
        <v/>
      </c>
    </row>
    <row r="41" spans="1:15" s="10" customFormat="1" ht="16.8">
      <c r="A41" s="76">
        <f>Nhaplieu!D37</f>
        <v>0</v>
      </c>
      <c r="B41" s="435">
        <f>Nhaplieu!E37</f>
        <v>0</v>
      </c>
      <c r="C41" s="571">
        <f>Nhaplieu!L37</f>
        <v>0</v>
      </c>
      <c r="D41" s="945">
        <f>Nhaplieu!M37</f>
        <v>0</v>
      </c>
      <c r="E41" s="945">
        <f>Nhaplieu!N37</f>
        <v>0</v>
      </c>
      <c r="F41" s="77">
        <f>Nhaplieu!O37</f>
        <v>0</v>
      </c>
      <c r="G41" s="1460">
        <f t="shared" si="0"/>
        <v>0</v>
      </c>
      <c r="H41" s="1460">
        <f t="shared" si="0"/>
        <v>0</v>
      </c>
      <c r="I41" s="1460">
        <f t="shared" si="0"/>
        <v>0</v>
      </c>
      <c r="J41" s="1460">
        <f t="shared" si="0"/>
        <v>0</v>
      </c>
      <c r="K41" s="1460">
        <f t="shared" si="0"/>
        <v>0</v>
      </c>
      <c r="L41" s="1460">
        <f t="shared" si="0"/>
        <v>0</v>
      </c>
      <c r="M41" s="1460">
        <f t="shared" si="0"/>
        <v>0</v>
      </c>
      <c r="N41" s="1460">
        <f t="shared" si="0"/>
        <v>0</v>
      </c>
      <c r="O41" s="1461" t="str">
        <f>IF($O$10=3,IF(TYPE(MATCH($R$2,Nhaplieu!$Z$8:$Z$1070,0))=16,"",MATCH($R$2,Nhaplieu!$Z$8:$Z$1070,0)),IF(TYPE(MATCH($R$2,Nhaplieu!$N$8:$N$1070,0))=16,"",MATCH($R$2,Nhaplieu!$N$8:$N$1070,0)))</f>
        <v/>
      </c>
    </row>
    <row r="42" spans="1:15" s="10" customFormat="1" ht="16.8">
      <c r="A42" s="76">
        <f>Nhaplieu!D38</f>
        <v>0</v>
      </c>
      <c r="B42" s="435">
        <f>Nhaplieu!E38</f>
        <v>0</v>
      </c>
      <c r="C42" s="571">
        <f>Nhaplieu!L38</f>
        <v>0</v>
      </c>
      <c r="D42" s="945">
        <f>Nhaplieu!M38</f>
        <v>0</v>
      </c>
      <c r="E42" s="945">
        <f>Nhaplieu!N38</f>
        <v>0</v>
      </c>
      <c r="F42" s="77">
        <f>Nhaplieu!O38</f>
        <v>0</v>
      </c>
      <c r="G42" s="1460">
        <f t="shared" si="0"/>
        <v>0</v>
      </c>
      <c r="H42" s="1460">
        <f t="shared" si="0"/>
        <v>0</v>
      </c>
      <c r="I42" s="1460">
        <f t="shared" si="0"/>
        <v>0</v>
      </c>
      <c r="J42" s="1460">
        <f t="shared" si="0"/>
        <v>0</v>
      </c>
      <c r="K42" s="1460">
        <f t="shared" si="0"/>
        <v>0</v>
      </c>
      <c r="L42" s="1460">
        <f t="shared" si="0"/>
        <v>0</v>
      </c>
      <c r="M42" s="1460">
        <f t="shared" si="0"/>
        <v>0</v>
      </c>
      <c r="N42" s="1460">
        <f t="shared" si="0"/>
        <v>0</v>
      </c>
      <c r="O42" s="1461" t="str">
        <f>IF($O$10=3,IF(TYPE(MATCH($R$2,Nhaplieu!$Z$8:$Z$1070,0))=16,"",MATCH($R$2,Nhaplieu!$Z$8:$Z$1070,0)),IF(TYPE(MATCH($R$2,Nhaplieu!$N$8:$N$1070,0))=16,"",MATCH($R$2,Nhaplieu!$N$8:$N$1070,0)))</f>
        <v/>
      </c>
    </row>
    <row r="43" spans="1:15" s="10" customFormat="1" ht="16.8">
      <c r="A43" s="76">
        <f>Nhaplieu!D39</f>
        <v>0</v>
      </c>
      <c r="B43" s="435">
        <f>Nhaplieu!E39</f>
        <v>0</v>
      </c>
      <c r="C43" s="571">
        <f>Nhaplieu!L39</f>
        <v>0</v>
      </c>
      <c r="D43" s="945">
        <f>Nhaplieu!M39</f>
        <v>0</v>
      </c>
      <c r="E43" s="945">
        <f>Nhaplieu!N39</f>
        <v>0</v>
      </c>
      <c r="F43" s="77">
        <f>Nhaplieu!O39</f>
        <v>0</v>
      </c>
      <c r="G43" s="1460">
        <f t="shared" si="0"/>
        <v>0</v>
      </c>
      <c r="H43" s="1460">
        <f t="shared" si="0"/>
        <v>0</v>
      </c>
      <c r="I43" s="1460">
        <f t="shared" si="0"/>
        <v>0</v>
      </c>
      <c r="J43" s="1460">
        <f t="shared" si="0"/>
        <v>0</v>
      </c>
      <c r="K43" s="1460">
        <f t="shared" si="0"/>
        <v>0</v>
      </c>
      <c r="L43" s="1460">
        <f t="shared" si="0"/>
        <v>0</v>
      </c>
      <c r="M43" s="1460">
        <f t="shared" si="0"/>
        <v>0</v>
      </c>
      <c r="N43" s="1460">
        <f t="shared" ref="H43:N80" si="1">IF($E43=N$10,$F43,IF($D43=N$10,-$F43,0))</f>
        <v>0</v>
      </c>
      <c r="O43" s="1461" t="str">
        <f>IF($O$10=3,IF(TYPE(MATCH($R$2,Nhaplieu!$Z$8:$Z$1070,0))=16,"",MATCH($R$2,Nhaplieu!$Z$8:$Z$1070,0)),IF(TYPE(MATCH($R$2,Nhaplieu!$N$8:$N$1070,0))=16,"",MATCH($R$2,Nhaplieu!$N$8:$N$1070,0)))</f>
        <v/>
      </c>
    </row>
    <row r="44" spans="1:15" s="10" customFormat="1" ht="16.8">
      <c r="A44" s="76">
        <f>Nhaplieu!D40</f>
        <v>0</v>
      </c>
      <c r="B44" s="435">
        <f>Nhaplieu!E40</f>
        <v>0</v>
      </c>
      <c r="C44" s="571">
        <f>Nhaplieu!L40</f>
        <v>0</v>
      </c>
      <c r="D44" s="945">
        <f>Nhaplieu!M40</f>
        <v>0</v>
      </c>
      <c r="E44" s="945">
        <f>Nhaplieu!N40</f>
        <v>0</v>
      </c>
      <c r="F44" s="77">
        <f>Nhaplieu!O40</f>
        <v>0</v>
      </c>
      <c r="G44" s="1460">
        <f t="shared" ref="G44:G105" si="2">IF($E44=G$10,$F44,IF($D44=G$10,-$F44,0))</f>
        <v>0</v>
      </c>
      <c r="H44" s="1460">
        <f t="shared" si="1"/>
        <v>0</v>
      </c>
      <c r="I44" s="1460">
        <f t="shared" si="1"/>
        <v>0</v>
      </c>
      <c r="J44" s="1460">
        <f t="shared" si="1"/>
        <v>0</v>
      </c>
      <c r="K44" s="1460">
        <f t="shared" si="1"/>
        <v>0</v>
      </c>
      <c r="L44" s="1460">
        <f t="shared" si="1"/>
        <v>0</v>
      </c>
      <c r="M44" s="1460">
        <f t="shared" si="1"/>
        <v>0</v>
      </c>
      <c r="N44" s="1460">
        <f t="shared" si="1"/>
        <v>0</v>
      </c>
      <c r="O44" s="1461" t="str">
        <f>IF($O$10=3,IF(TYPE(MATCH($R$2,Nhaplieu!$Z$8:$Z$1070,0))=16,"",MATCH($R$2,Nhaplieu!$Z$8:$Z$1070,0)),IF(TYPE(MATCH($R$2,Nhaplieu!$N$8:$N$1070,0))=16,"",MATCH($R$2,Nhaplieu!$N$8:$N$1070,0)))</f>
        <v/>
      </c>
    </row>
    <row r="45" spans="1:15" s="10" customFormat="1" ht="16.8">
      <c r="A45" s="76">
        <f>Nhaplieu!D41</f>
        <v>0</v>
      </c>
      <c r="B45" s="435">
        <f>Nhaplieu!E41</f>
        <v>0</v>
      </c>
      <c r="C45" s="571">
        <f>Nhaplieu!L41</f>
        <v>0</v>
      </c>
      <c r="D45" s="945">
        <f>Nhaplieu!M41</f>
        <v>0</v>
      </c>
      <c r="E45" s="945">
        <f>Nhaplieu!N41</f>
        <v>0</v>
      </c>
      <c r="F45" s="77">
        <f>Nhaplieu!O41</f>
        <v>0</v>
      </c>
      <c r="G45" s="1460">
        <f t="shared" si="2"/>
        <v>0</v>
      </c>
      <c r="H45" s="1460">
        <f t="shared" si="1"/>
        <v>0</v>
      </c>
      <c r="I45" s="1460">
        <f t="shared" si="1"/>
        <v>0</v>
      </c>
      <c r="J45" s="1460">
        <f t="shared" si="1"/>
        <v>0</v>
      </c>
      <c r="K45" s="1460">
        <f t="shared" si="1"/>
        <v>0</v>
      </c>
      <c r="L45" s="1460">
        <f t="shared" si="1"/>
        <v>0</v>
      </c>
      <c r="M45" s="1460">
        <f t="shared" si="1"/>
        <v>0</v>
      </c>
      <c r="N45" s="1460">
        <f t="shared" si="1"/>
        <v>0</v>
      </c>
      <c r="O45" s="1461" t="str">
        <f>IF($O$10=3,IF(TYPE(MATCH($R$2,Nhaplieu!$Z$8:$Z$1070,0))=16,"",MATCH($R$2,Nhaplieu!$Z$8:$Z$1070,0)),IF(TYPE(MATCH($R$2,Nhaplieu!$N$8:$N$1070,0))=16,"",MATCH($R$2,Nhaplieu!$N$8:$N$1070,0)))</f>
        <v/>
      </c>
    </row>
    <row r="46" spans="1:15" s="10" customFormat="1" ht="16.8">
      <c r="A46" s="76">
        <f>Nhaplieu!D42</f>
        <v>0</v>
      </c>
      <c r="B46" s="435">
        <f>Nhaplieu!E42</f>
        <v>0</v>
      </c>
      <c r="C46" s="571">
        <f>Nhaplieu!L42</f>
        <v>0</v>
      </c>
      <c r="D46" s="945">
        <f>Nhaplieu!M42</f>
        <v>0</v>
      </c>
      <c r="E46" s="945">
        <f>Nhaplieu!N42</f>
        <v>0</v>
      </c>
      <c r="F46" s="77">
        <f>Nhaplieu!O42</f>
        <v>0</v>
      </c>
      <c r="G46" s="1460">
        <f t="shared" si="2"/>
        <v>0</v>
      </c>
      <c r="H46" s="1460">
        <f t="shared" si="1"/>
        <v>0</v>
      </c>
      <c r="I46" s="1460">
        <f t="shared" si="1"/>
        <v>0</v>
      </c>
      <c r="J46" s="1460">
        <f t="shared" si="1"/>
        <v>0</v>
      </c>
      <c r="K46" s="1460">
        <f t="shared" si="1"/>
        <v>0</v>
      </c>
      <c r="L46" s="1460">
        <f t="shared" si="1"/>
        <v>0</v>
      </c>
      <c r="M46" s="1460">
        <f t="shared" si="1"/>
        <v>0</v>
      </c>
      <c r="N46" s="1460">
        <f t="shared" si="1"/>
        <v>0</v>
      </c>
      <c r="O46" s="1461" t="str">
        <f>IF($O$10=3,IF(TYPE(MATCH($R$2,Nhaplieu!$Z$8:$Z$1070,0))=16,"",MATCH($R$2,Nhaplieu!$Z$8:$Z$1070,0)),IF(TYPE(MATCH($R$2,Nhaplieu!$N$8:$N$1070,0))=16,"",MATCH($R$2,Nhaplieu!$N$8:$N$1070,0)))</f>
        <v/>
      </c>
    </row>
    <row r="47" spans="1:15" s="10" customFormat="1" ht="16.8">
      <c r="A47" s="76">
        <f>Nhaplieu!D43</f>
        <v>0</v>
      </c>
      <c r="B47" s="435">
        <f>Nhaplieu!E43</f>
        <v>0</v>
      </c>
      <c r="C47" s="571">
        <f>Nhaplieu!L43</f>
        <v>0</v>
      </c>
      <c r="D47" s="945">
        <f>Nhaplieu!M43</f>
        <v>0</v>
      </c>
      <c r="E47" s="945">
        <f>Nhaplieu!N43</f>
        <v>0</v>
      </c>
      <c r="F47" s="77">
        <f>Nhaplieu!O43</f>
        <v>0</v>
      </c>
      <c r="G47" s="1460">
        <f t="shared" si="2"/>
        <v>0</v>
      </c>
      <c r="H47" s="1460">
        <f t="shared" si="1"/>
        <v>0</v>
      </c>
      <c r="I47" s="1460">
        <f t="shared" si="1"/>
        <v>0</v>
      </c>
      <c r="J47" s="1460">
        <f t="shared" si="1"/>
        <v>0</v>
      </c>
      <c r="K47" s="1460">
        <f t="shared" si="1"/>
        <v>0</v>
      </c>
      <c r="L47" s="1460">
        <f t="shared" si="1"/>
        <v>0</v>
      </c>
      <c r="M47" s="1460">
        <f t="shared" si="1"/>
        <v>0</v>
      </c>
      <c r="N47" s="1460">
        <f t="shared" si="1"/>
        <v>0</v>
      </c>
      <c r="O47" s="1461" t="str">
        <f>IF($O$10=3,IF(TYPE(MATCH($R$2,Nhaplieu!$Z$8:$Z$1070,0))=16,"",MATCH($R$2,Nhaplieu!$Z$8:$Z$1070,0)),IF(TYPE(MATCH($R$2,Nhaplieu!$N$8:$N$1070,0))=16,"",MATCH($R$2,Nhaplieu!$N$8:$N$1070,0)))</f>
        <v/>
      </c>
    </row>
    <row r="48" spans="1:15" s="10" customFormat="1" ht="16.8">
      <c r="A48" s="76">
        <f>Nhaplieu!D44</f>
        <v>0</v>
      </c>
      <c r="B48" s="435">
        <f>Nhaplieu!E44</f>
        <v>0</v>
      </c>
      <c r="C48" s="571">
        <f>Nhaplieu!L44</f>
        <v>0</v>
      </c>
      <c r="D48" s="945">
        <f>Nhaplieu!M44</f>
        <v>0</v>
      </c>
      <c r="E48" s="945">
        <f>Nhaplieu!N44</f>
        <v>0</v>
      </c>
      <c r="F48" s="77">
        <f>Nhaplieu!O44</f>
        <v>0</v>
      </c>
      <c r="G48" s="1460">
        <f t="shared" si="2"/>
        <v>0</v>
      </c>
      <c r="H48" s="1460">
        <f t="shared" si="1"/>
        <v>0</v>
      </c>
      <c r="I48" s="1460">
        <f t="shared" si="1"/>
        <v>0</v>
      </c>
      <c r="J48" s="1460">
        <f t="shared" si="1"/>
        <v>0</v>
      </c>
      <c r="K48" s="1460">
        <f t="shared" si="1"/>
        <v>0</v>
      </c>
      <c r="L48" s="1460">
        <f t="shared" si="1"/>
        <v>0</v>
      </c>
      <c r="M48" s="1460">
        <f t="shared" si="1"/>
        <v>0</v>
      </c>
      <c r="N48" s="1460">
        <f t="shared" si="1"/>
        <v>0</v>
      </c>
      <c r="O48" s="1461" t="str">
        <f>IF($O$10=3,IF(TYPE(MATCH($R$2,Nhaplieu!$Z$8:$Z$1070,0))=16,"",MATCH($R$2,Nhaplieu!$Z$8:$Z$1070,0)),IF(TYPE(MATCH($R$2,Nhaplieu!$N$8:$N$1070,0))=16,"",MATCH($R$2,Nhaplieu!$N$8:$N$1070,0)))</f>
        <v/>
      </c>
    </row>
    <row r="49" spans="1:15" s="10" customFormat="1" ht="16.8">
      <c r="A49" s="76">
        <f>Nhaplieu!D45</f>
        <v>0</v>
      </c>
      <c r="B49" s="435">
        <f>Nhaplieu!E45</f>
        <v>0</v>
      </c>
      <c r="C49" s="571">
        <f>Nhaplieu!L45</f>
        <v>0</v>
      </c>
      <c r="D49" s="945">
        <f>Nhaplieu!M45</f>
        <v>0</v>
      </c>
      <c r="E49" s="945">
        <f>Nhaplieu!N45</f>
        <v>0</v>
      </c>
      <c r="F49" s="77">
        <f>Nhaplieu!O45</f>
        <v>0</v>
      </c>
      <c r="G49" s="1460">
        <f t="shared" si="2"/>
        <v>0</v>
      </c>
      <c r="H49" s="1460">
        <f t="shared" si="1"/>
        <v>0</v>
      </c>
      <c r="I49" s="1460">
        <f t="shared" si="1"/>
        <v>0</v>
      </c>
      <c r="J49" s="1460">
        <f t="shared" si="1"/>
        <v>0</v>
      </c>
      <c r="K49" s="1460">
        <f t="shared" si="1"/>
        <v>0</v>
      </c>
      <c r="L49" s="1460">
        <f t="shared" si="1"/>
        <v>0</v>
      </c>
      <c r="M49" s="1460">
        <f t="shared" si="1"/>
        <v>0</v>
      </c>
      <c r="N49" s="1460">
        <f t="shared" si="1"/>
        <v>0</v>
      </c>
      <c r="O49" s="1461" t="str">
        <f>IF($O$10=3,IF(TYPE(MATCH($R$2,Nhaplieu!$Z$8:$Z$1070,0))=16,"",MATCH($R$2,Nhaplieu!$Z$8:$Z$1070,0)),IF(TYPE(MATCH($R$2,Nhaplieu!$N$8:$N$1070,0))=16,"",MATCH($R$2,Nhaplieu!$N$8:$N$1070,0)))</f>
        <v/>
      </c>
    </row>
    <row r="50" spans="1:15" s="10" customFormat="1" ht="16.8">
      <c r="A50" s="76">
        <f>Nhaplieu!D46</f>
        <v>0</v>
      </c>
      <c r="B50" s="435">
        <f>Nhaplieu!E46</f>
        <v>0</v>
      </c>
      <c r="C50" s="571">
        <f>Nhaplieu!L46</f>
        <v>0</v>
      </c>
      <c r="D50" s="945">
        <f>Nhaplieu!M46</f>
        <v>0</v>
      </c>
      <c r="E50" s="945">
        <f>Nhaplieu!N46</f>
        <v>0</v>
      </c>
      <c r="F50" s="77">
        <f>Nhaplieu!O46</f>
        <v>0</v>
      </c>
      <c r="G50" s="1460">
        <f t="shared" si="2"/>
        <v>0</v>
      </c>
      <c r="H50" s="1460">
        <f t="shared" si="1"/>
        <v>0</v>
      </c>
      <c r="I50" s="1460">
        <f t="shared" si="1"/>
        <v>0</v>
      </c>
      <c r="J50" s="1460">
        <f t="shared" si="1"/>
        <v>0</v>
      </c>
      <c r="K50" s="1460">
        <f t="shared" si="1"/>
        <v>0</v>
      </c>
      <c r="L50" s="1460">
        <f t="shared" si="1"/>
        <v>0</v>
      </c>
      <c r="M50" s="1460">
        <f t="shared" si="1"/>
        <v>0</v>
      </c>
      <c r="N50" s="1460">
        <f t="shared" si="1"/>
        <v>0</v>
      </c>
      <c r="O50" s="1461" t="str">
        <f>IF($O$10=3,IF(TYPE(MATCH($R$2,Nhaplieu!$Z$8:$Z$1070,0))=16,"",MATCH($R$2,Nhaplieu!$Z$8:$Z$1070,0)),IF(TYPE(MATCH($R$2,Nhaplieu!$N$8:$N$1070,0))=16,"",MATCH($R$2,Nhaplieu!$N$8:$N$1070,0)))</f>
        <v/>
      </c>
    </row>
    <row r="51" spans="1:15" s="10" customFormat="1" ht="16.8">
      <c r="A51" s="76">
        <f>Nhaplieu!D47</f>
        <v>0</v>
      </c>
      <c r="B51" s="435">
        <f>Nhaplieu!E47</f>
        <v>0</v>
      </c>
      <c r="C51" s="571">
        <f>Nhaplieu!L47</f>
        <v>0</v>
      </c>
      <c r="D51" s="945">
        <f>Nhaplieu!M47</f>
        <v>0</v>
      </c>
      <c r="E51" s="945">
        <f>Nhaplieu!N47</f>
        <v>0</v>
      </c>
      <c r="F51" s="77">
        <f>Nhaplieu!O47</f>
        <v>0</v>
      </c>
      <c r="G51" s="1460">
        <f t="shared" si="2"/>
        <v>0</v>
      </c>
      <c r="H51" s="1460">
        <f t="shared" si="1"/>
        <v>0</v>
      </c>
      <c r="I51" s="1460">
        <f t="shared" si="1"/>
        <v>0</v>
      </c>
      <c r="J51" s="1460">
        <f t="shared" si="1"/>
        <v>0</v>
      </c>
      <c r="K51" s="1460">
        <f t="shared" si="1"/>
        <v>0</v>
      </c>
      <c r="L51" s="1460">
        <f t="shared" si="1"/>
        <v>0</v>
      </c>
      <c r="M51" s="1460">
        <f t="shared" si="1"/>
        <v>0</v>
      </c>
      <c r="N51" s="1460">
        <f t="shared" si="1"/>
        <v>0</v>
      </c>
      <c r="O51" s="1461" t="str">
        <f>IF($O$10=3,IF(TYPE(MATCH($R$2,Nhaplieu!$Z$8:$Z$1070,0))=16,"",MATCH($R$2,Nhaplieu!$Z$8:$Z$1070,0)),IF(TYPE(MATCH($R$2,Nhaplieu!$N$8:$N$1070,0))=16,"",MATCH($R$2,Nhaplieu!$N$8:$N$1070,0)))</f>
        <v/>
      </c>
    </row>
    <row r="52" spans="1:15" s="10" customFormat="1" ht="16.8">
      <c r="A52" s="76">
        <f>Nhaplieu!D48</f>
        <v>0</v>
      </c>
      <c r="B52" s="435">
        <f>Nhaplieu!E48</f>
        <v>0</v>
      </c>
      <c r="C52" s="571">
        <f>Nhaplieu!L48</f>
        <v>0</v>
      </c>
      <c r="D52" s="945">
        <f>Nhaplieu!M48</f>
        <v>0</v>
      </c>
      <c r="E52" s="945">
        <f>Nhaplieu!N48</f>
        <v>0</v>
      </c>
      <c r="F52" s="77">
        <f>Nhaplieu!O48</f>
        <v>0</v>
      </c>
      <c r="G52" s="1460">
        <f t="shared" si="2"/>
        <v>0</v>
      </c>
      <c r="H52" s="1460">
        <f t="shared" si="1"/>
        <v>0</v>
      </c>
      <c r="I52" s="1460">
        <f t="shared" si="1"/>
        <v>0</v>
      </c>
      <c r="J52" s="1460">
        <f t="shared" si="1"/>
        <v>0</v>
      </c>
      <c r="K52" s="1460">
        <f t="shared" si="1"/>
        <v>0</v>
      </c>
      <c r="L52" s="1460">
        <f t="shared" si="1"/>
        <v>0</v>
      </c>
      <c r="M52" s="1460">
        <f t="shared" si="1"/>
        <v>0</v>
      </c>
      <c r="N52" s="1460">
        <f t="shared" si="1"/>
        <v>0</v>
      </c>
      <c r="O52" s="1461" t="str">
        <f>IF($O$10=3,IF(TYPE(MATCH($R$2,Nhaplieu!$Z$8:$Z$1070,0))=16,"",MATCH($R$2,Nhaplieu!$Z$8:$Z$1070,0)),IF(TYPE(MATCH($R$2,Nhaplieu!$N$8:$N$1070,0))=16,"",MATCH($R$2,Nhaplieu!$N$8:$N$1070,0)))</f>
        <v/>
      </c>
    </row>
    <row r="53" spans="1:15" s="10" customFormat="1" ht="16.8">
      <c r="A53" s="76">
        <f>Nhaplieu!D49</f>
        <v>0</v>
      </c>
      <c r="B53" s="435">
        <f>Nhaplieu!E49</f>
        <v>0</v>
      </c>
      <c r="C53" s="571">
        <f>Nhaplieu!L49</f>
        <v>0</v>
      </c>
      <c r="D53" s="945">
        <f>Nhaplieu!M49</f>
        <v>0</v>
      </c>
      <c r="E53" s="945">
        <f>Nhaplieu!N49</f>
        <v>0</v>
      </c>
      <c r="F53" s="77">
        <f>Nhaplieu!O49</f>
        <v>0</v>
      </c>
      <c r="G53" s="1460">
        <f t="shared" si="2"/>
        <v>0</v>
      </c>
      <c r="H53" s="1460">
        <f t="shared" si="1"/>
        <v>0</v>
      </c>
      <c r="I53" s="1460">
        <f t="shared" si="1"/>
        <v>0</v>
      </c>
      <c r="J53" s="1460">
        <f t="shared" si="1"/>
        <v>0</v>
      </c>
      <c r="K53" s="1460">
        <f t="shared" si="1"/>
        <v>0</v>
      </c>
      <c r="L53" s="1460">
        <f t="shared" si="1"/>
        <v>0</v>
      </c>
      <c r="M53" s="1460">
        <f t="shared" si="1"/>
        <v>0</v>
      </c>
      <c r="N53" s="1460">
        <f t="shared" si="1"/>
        <v>0</v>
      </c>
      <c r="O53" s="1461" t="str">
        <f>IF($O$10=3,IF(TYPE(MATCH($R$2,Nhaplieu!$Z$8:$Z$1070,0))=16,"",MATCH($R$2,Nhaplieu!$Z$8:$Z$1070,0)),IF(TYPE(MATCH($R$2,Nhaplieu!$N$8:$N$1070,0))=16,"",MATCH($R$2,Nhaplieu!$N$8:$N$1070,0)))</f>
        <v/>
      </c>
    </row>
    <row r="54" spans="1:15" s="10" customFormat="1" ht="16.8">
      <c r="A54" s="76">
        <f>Nhaplieu!D50</f>
        <v>0</v>
      </c>
      <c r="B54" s="435">
        <f>Nhaplieu!E50</f>
        <v>0</v>
      </c>
      <c r="C54" s="571">
        <f>Nhaplieu!L50</f>
        <v>0</v>
      </c>
      <c r="D54" s="945">
        <f>Nhaplieu!M50</f>
        <v>0</v>
      </c>
      <c r="E54" s="945">
        <f>Nhaplieu!N50</f>
        <v>0</v>
      </c>
      <c r="F54" s="77">
        <f>Nhaplieu!O50</f>
        <v>0</v>
      </c>
      <c r="G54" s="1460">
        <f t="shared" si="2"/>
        <v>0</v>
      </c>
      <c r="H54" s="1460">
        <f t="shared" si="1"/>
        <v>0</v>
      </c>
      <c r="I54" s="1460">
        <f t="shared" si="1"/>
        <v>0</v>
      </c>
      <c r="J54" s="1460">
        <f t="shared" si="1"/>
        <v>0</v>
      </c>
      <c r="K54" s="1460">
        <f t="shared" si="1"/>
        <v>0</v>
      </c>
      <c r="L54" s="1460">
        <f t="shared" si="1"/>
        <v>0</v>
      </c>
      <c r="M54" s="1460">
        <f t="shared" si="1"/>
        <v>0</v>
      </c>
      <c r="N54" s="1460">
        <f t="shared" si="1"/>
        <v>0</v>
      </c>
      <c r="O54" s="1461" t="str">
        <f>IF($O$10=3,IF(TYPE(MATCH($R$2,Nhaplieu!$Z$8:$Z$1070,0))=16,"",MATCH($R$2,Nhaplieu!$Z$8:$Z$1070,0)),IF(TYPE(MATCH($R$2,Nhaplieu!$N$8:$N$1070,0))=16,"",MATCH($R$2,Nhaplieu!$N$8:$N$1070,0)))</f>
        <v/>
      </c>
    </row>
    <row r="55" spans="1:15" s="10" customFormat="1" ht="16.8">
      <c r="A55" s="76">
        <f>Nhaplieu!D51</f>
        <v>0</v>
      </c>
      <c r="B55" s="435">
        <f>Nhaplieu!E51</f>
        <v>0</v>
      </c>
      <c r="C55" s="571">
        <f>Nhaplieu!L51</f>
        <v>0</v>
      </c>
      <c r="D55" s="945">
        <f>Nhaplieu!M51</f>
        <v>0</v>
      </c>
      <c r="E55" s="945">
        <f>Nhaplieu!N51</f>
        <v>0</v>
      </c>
      <c r="F55" s="77">
        <f>Nhaplieu!O51</f>
        <v>0</v>
      </c>
      <c r="G55" s="1460">
        <f t="shared" si="2"/>
        <v>0</v>
      </c>
      <c r="H55" s="1460">
        <f t="shared" si="1"/>
        <v>0</v>
      </c>
      <c r="I55" s="1460">
        <f t="shared" si="1"/>
        <v>0</v>
      </c>
      <c r="J55" s="1460">
        <f t="shared" si="1"/>
        <v>0</v>
      </c>
      <c r="K55" s="1460">
        <f t="shared" si="1"/>
        <v>0</v>
      </c>
      <c r="L55" s="1460">
        <f t="shared" si="1"/>
        <v>0</v>
      </c>
      <c r="M55" s="1460">
        <f t="shared" si="1"/>
        <v>0</v>
      </c>
      <c r="N55" s="1460">
        <f t="shared" si="1"/>
        <v>0</v>
      </c>
      <c r="O55" s="1461" t="str">
        <f>IF($O$10=3,IF(TYPE(MATCH($R$2,Nhaplieu!$Z$8:$Z$1070,0))=16,"",MATCH($R$2,Nhaplieu!$Z$8:$Z$1070,0)),IF(TYPE(MATCH($R$2,Nhaplieu!$N$8:$N$1070,0))=16,"",MATCH($R$2,Nhaplieu!$N$8:$N$1070,0)))</f>
        <v/>
      </c>
    </row>
    <row r="56" spans="1:15" s="10" customFormat="1" ht="16.8">
      <c r="A56" s="76">
        <f>Nhaplieu!D52</f>
        <v>0</v>
      </c>
      <c r="B56" s="435">
        <f>Nhaplieu!E52</f>
        <v>0</v>
      </c>
      <c r="C56" s="571">
        <f>Nhaplieu!L52</f>
        <v>0</v>
      </c>
      <c r="D56" s="945">
        <f>Nhaplieu!M52</f>
        <v>0</v>
      </c>
      <c r="E56" s="945">
        <f>Nhaplieu!N52</f>
        <v>0</v>
      </c>
      <c r="F56" s="77">
        <f>Nhaplieu!O52</f>
        <v>0</v>
      </c>
      <c r="G56" s="1460">
        <f t="shared" si="2"/>
        <v>0</v>
      </c>
      <c r="H56" s="1460">
        <f t="shared" si="1"/>
        <v>0</v>
      </c>
      <c r="I56" s="1460">
        <f t="shared" si="1"/>
        <v>0</v>
      </c>
      <c r="J56" s="1460">
        <f t="shared" si="1"/>
        <v>0</v>
      </c>
      <c r="K56" s="1460">
        <f t="shared" si="1"/>
        <v>0</v>
      </c>
      <c r="L56" s="1460">
        <f t="shared" si="1"/>
        <v>0</v>
      </c>
      <c r="M56" s="1460">
        <f t="shared" si="1"/>
        <v>0</v>
      </c>
      <c r="N56" s="1460">
        <f t="shared" si="1"/>
        <v>0</v>
      </c>
      <c r="O56" s="1461" t="str">
        <f>IF($O$10=3,IF(TYPE(MATCH($R$2,Nhaplieu!$Z$8:$Z$1070,0))=16,"",MATCH($R$2,Nhaplieu!$Z$8:$Z$1070,0)),IF(TYPE(MATCH($R$2,Nhaplieu!$N$8:$N$1070,0))=16,"",MATCH($R$2,Nhaplieu!$N$8:$N$1070,0)))</f>
        <v/>
      </c>
    </row>
    <row r="57" spans="1:15" s="10" customFormat="1" ht="16.8">
      <c r="A57" s="76">
        <f>Nhaplieu!D53</f>
        <v>0</v>
      </c>
      <c r="B57" s="435">
        <f>Nhaplieu!E53</f>
        <v>0</v>
      </c>
      <c r="C57" s="571">
        <f>Nhaplieu!L53</f>
        <v>0</v>
      </c>
      <c r="D57" s="945">
        <f>Nhaplieu!M53</f>
        <v>0</v>
      </c>
      <c r="E57" s="945">
        <f>Nhaplieu!N53</f>
        <v>0</v>
      </c>
      <c r="F57" s="77">
        <f>Nhaplieu!O53</f>
        <v>0</v>
      </c>
      <c r="G57" s="1460">
        <f t="shared" si="2"/>
        <v>0</v>
      </c>
      <c r="H57" s="1460">
        <f t="shared" si="1"/>
        <v>0</v>
      </c>
      <c r="I57" s="1460">
        <f t="shared" si="1"/>
        <v>0</v>
      </c>
      <c r="J57" s="1460">
        <f t="shared" si="1"/>
        <v>0</v>
      </c>
      <c r="K57" s="1460">
        <f t="shared" si="1"/>
        <v>0</v>
      </c>
      <c r="L57" s="1460">
        <f t="shared" si="1"/>
        <v>0</v>
      </c>
      <c r="M57" s="1460">
        <f t="shared" si="1"/>
        <v>0</v>
      </c>
      <c r="N57" s="1460">
        <f t="shared" si="1"/>
        <v>0</v>
      </c>
      <c r="O57" s="1461" t="str">
        <f>IF($O$10=3,IF(TYPE(MATCH($R$2,Nhaplieu!$Z$8:$Z$1070,0))=16,"",MATCH($R$2,Nhaplieu!$Z$8:$Z$1070,0)),IF(TYPE(MATCH($R$2,Nhaplieu!$N$8:$N$1070,0))=16,"",MATCH($R$2,Nhaplieu!$N$8:$N$1070,0)))</f>
        <v/>
      </c>
    </row>
    <row r="58" spans="1:15" s="10" customFormat="1" ht="16.8">
      <c r="A58" s="76">
        <f>Nhaplieu!D54</f>
        <v>0</v>
      </c>
      <c r="B58" s="435">
        <f>Nhaplieu!E54</f>
        <v>0</v>
      </c>
      <c r="C58" s="571">
        <f>Nhaplieu!L54</f>
        <v>0</v>
      </c>
      <c r="D58" s="945">
        <f>Nhaplieu!M54</f>
        <v>0</v>
      </c>
      <c r="E58" s="945">
        <f>Nhaplieu!N54</f>
        <v>0</v>
      </c>
      <c r="F58" s="77">
        <f>Nhaplieu!O54</f>
        <v>0</v>
      </c>
      <c r="G58" s="1460">
        <f t="shared" si="2"/>
        <v>0</v>
      </c>
      <c r="H58" s="1460">
        <f t="shared" si="1"/>
        <v>0</v>
      </c>
      <c r="I58" s="1460">
        <f t="shared" si="1"/>
        <v>0</v>
      </c>
      <c r="J58" s="1460">
        <f t="shared" si="1"/>
        <v>0</v>
      </c>
      <c r="K58" s="1460">
        <f t="shared" si="1"/>
        <v>0</v>
      </c>
      <c r="L58" s="1460">
        <f t="shared" si="1"/>
        <v>0</v>
      </c>
      <c r="M58" s="1460">
        <f t="shared" si="1"/>
        <v>0</v>
      </c>
      <c r="N58" s="1460">
        <f t="shared" si="1"/>
        <v>0</v>
      </c>
      <c r="O58" s="1461" t="str">
        <f>IF($O$10=3,IF(TYPE(MATCH($R$2,Nhaplieu!$Z$8:$Z$1070,0))=16,"",MATCH($R$2,Nhaplieu!$Z$8:$Z$1070,0)),IF(TYPE(MATCH($R$2,Nhaplieu!$N$8:$N$1070,0))=16,"",MATCH($R$2,Nhaplieu!$N$8:$N$1070,0)))</f>
        <v/>
      </c>
    </row>
    <row r="59" spans="1:15" s="10" customFormat="1" ht="16.8">
      <c r="A59" s="76">
        <f>Nhaplieu!D55</f>
        <v>0</v>
      </c>
      <c r="B59" s="435">
        <f>Nhaplieu!E55</f>
        <v>0</v>
      </c>
      <c r="C59" s="571">
        <f>Nhaplieu!L55</f>
        <v>0</v>
      </c>
      <c r="D59" s="945">
        <f>Nhaplieu!M55</f>
        <v>0</v>
      </c>
      <c r="E59" s="945">
        <f>Nhaplieu!N55</f>
        <v>0</v>
      </c>
      <c r="F59" s="77">
        <f>Nhaplieu!O55</f>
        <v>0</v>
      </c>
      <c r="G59" s="1460">
        <f t="shared" si="2"/>
        <v>0</v>
      </c>
      <c r="H59" s="1460">
        <f t="shared" si="1"/>
        <v>0</v>
      </c>
      <c r="I59" s="1460">
        <f t="shared" si="1"/>
        <v>0</v>
      </c>
      <c r="J59" s="1460">
        <f t="shared" si="1"/>
        <v>0</v>
      </c>
      <c r="K59" s="1460">
        <f t="shared" si="1"/>
        <v>0</v>
      </c>
      <c r="L59" s="1460">
        <f t="shared" si="1"/>
        <v>0</v>
      </c>
      <c r="M59" s="1460">
        <f t="shared" si="1"/>
        <v>0</v>
      </c>
      <c r="N59" s="1460">
        <f t="shared" si="1"/>
        <v>0</v>
      </c>
      <c r="O59" s="1461" t="str">
        <f>IF($O$10=3,IF(TYPE(MATCH($R$2,Nhaplieu!$Z$8:$Z$1070,0))=16,"",MATCH($R$2,Nhaplieu!$Z$8:$Z$1070,0)),IF(TYPE(MATCH($R$2,Nhaplieu!$N$8:$N$1070,0))=16,"",MATCH($R$2,Nhaplieu!$N$8:$N$1070,0)))</f>
        <v/>
      </c>
    </row>
    <row r="60" spans="1:15" s="10" customFormat="1" ht="16.8">
      <c r="A60" s="76">
        <f>Nhaplieu!D56</f>
        <v>0</v>
      </c>
      <c r="B60" s="435">
        <f>Nhaplieu!E56</f>
        <v>0</v>
      </c>
      <c r="C60" s="571">
        <f>Nhaplieu!L56</f>
        <v>0</v>
      </c>
      <c r="D60" s="945">
        <f>Nhaplieu!M56</f>
        <v>0</v>
      </c>
      <c r="E60" s="945">
        <f>Nhaplieu!N56</f>
        <v>0</v>
      </c>
      <c r="F60" s="77">
        <f>Nhaplieu!O56</f>
        <v>0</v>
      </c>
      <c r="G60" s="1460">
        <f t="shared" si="2"/>
        <v>0</v>
      </c>
      <c r="H60" s="1460">
        <f t="shared" si="1"/>
        <v>0</v>
      </c>
      <c r="I60" s="1460">
        <f t="shared" si="1"/>
        <v>0</v>
      </c>
      <c r="J60" s="1460">
        <f t="shared" si="1"/>
        <v>0</v>
      </c>
      <c r="K60" s="1460">
        <f t="shared" si="1"/>
        <v>0</v>
      </c>
      <c r="L60" s="1460">
        <f t="shared" si="1"/>
        <v>0</v>
      </c>
      <c r="M60" s="1460">
        <f t="shared" si="1"/>
        <v>0</v>
      </c>
      <c r="N60" s="1460">
        <f t="shared" si="1"/>
        <v>0</v>
      </c>
      <c r="O60" s="1461" t="str">
        <f>IF($O$10=3,IF(TYPE(MATCH($R$2,Nhaplieu!$Z$8:$Z$1070,0))=16,"",MATCH($R$2,Nhaplieu!$Z$8:$Z$1070,0)),IF(TYPE(MATCH($R$2,Nhaplieu!$N$8:$N$1070,0))=16,"",MATCH($R$2,Nhaplieu!$N$8:$N$1070,0)))</f>
        <v/>
      </c>
    </row>
    <row r="61" spans="1:15" s="10" customFormat="1" ht="16.8">
      <c r="A61" s="76">
        <f>Nhaplieu!D57</f>
        <v>0</v>
      </c>
      <c r="B61" s="435">
        <f>Nhaplieu!E57</f>
        <v>0</v>
      </c>
      <c r="C61" s="571">
        <f>Nhaplieu!L57</f>
        <v>0</v>
      </c>
      <c r="D61" s="945">
        <f>Nhaplieu!M57</f>
        <v>0</v>
      </c>
      <c r="E61" s="945">
        <f>Nhaplieu!N57</f>
        <v>0</v>
      </c>
      <c r="F61" s="77">
        <f>Nhaplieu!O57</f>
        <v>0</v>
      </c>
      <c r="G61" s="1460">
        <f t="shared" si="2"/>
        <v>0</v>
      </c>
      <c r="H61" s="1460">
        <f t="shared" si="1"/>
        <v>0</v>
      </c>
      <c r="I61" s="1460">
        <f t="shared" si="1"/>
        <v>0</v>
      </c>
      <c r="J61" s="1460">
        <f t="shared" si="1"/>
        <v>0</v>
      </c>
      <c r="K61" s="1460">
        <f t="shared" si="1"/>
        <v>0</v>
      </c>
      <c r="L61" s="1460">
        <f t="shared" si="1"/>
        <v>0</v>
      </c>
      <c r="M61" s="1460">
        <f t="shared" si="1"/>
        <v>0</v>
      </c>
      <c r="N61" s="1460">
        <f t="shared" si="1"/>
        <v>0</v>
      </c>
      <c r="O61" s="1461" t="str">
        <f>IF($O$10=3,IF(TYPE(MATCH($R$2,Nhaplieu!$Z$8:$Z$1070,0))=16,"",MATCH($R$2,Nhaplieu!$Z$8:$Z$1070,0)),IF(TYPE(MATCH($R$2,Nhaplieu!$N$8:$N$1070,0))=16,"",MATCH($R$2,Nhaplieu!$N$8:$N$1070,0)))</f>
        <v/>
      </c>
    </row>
    <row r="62" spans="1:15" s="10" customFormat="1" ht="16.8">
      <c r="A62" s="76">
        <f>Nhaplieu!D58</f>
        <v>0</v>
      </c>
      <c r="B62" s="435">
        <f>Nhaplieu!E58</f>
        <v>0</v>
      </c>
      <c r="C62" s="571">
        <f>Nhaplieu!L58</f>
        <v>0</v>
      </c>
      <c r="D62" s="945">
        <f>Nhaplieu!M58</f>
        <v>0</v>
      </c>
      <c r="E62" s="945">
        <f>Nhaplieu!N58</f>
        <v>0</v>
      </c>
      <c r="F62" s="77">
        <f>Nhaplieu!O58</f>
        <v>0</v>
      </c>
      <c r="G62" s="1460">
        <f t="shared" si="2"/>
        <v>0</v>
      </c>
      <c r="H62" s="1460">
        <f t="shared" si="1"/>
        <v>0</v>
      </c>
      <c r="I62" s="1460">
        <f t="shared" si="1"/>
        <v>0</v>
      </c>
      <c r="J62" s="1460">
        <f t="shared" si="1"/>
        <v>0</v>
      </c>
      <c r="K62" s="1460">
        <f t="shared" si="1"/>
        <v>0</v>
      </c>
      <c r="L62" s="1460">
        <f t="shared" si="1"/>
        <v>0</v>
      </c>
      <c r="M62" s="1460">
        <f t="shared" si="1"/>
        <v>0</v>
      </c>
      <c r="N62" s="1460">
        <f t="shared" si="1"/>
        <v>0</v>
      </c>
      <c r="O62" s="1461" t="str">
        <f>IF($O$10=3,IF(TYPE(MATCH($R$2,Nhaplieu!$Z$8:$Z$1070,0))=16,"",MATCH($R$2,Nhaplieu!$Z$8:$Z$1070,0)),IF(TYPE(MATCH($R$2,Nhaplieu!$N$8:$N$1070,0))=16,"",MATCH($R$2,Nhaplieu!$N$8:$N$1070,0)))</f>
        <v/>
      </c>
    </row>
    <row r="63" spans="1:15" s="10" customFormat="1" ht="16.8">
      <c r="A63" s="76">
        <f>Nhaplieu!D59</f>
        <v>0</v>
      </c>
      <c r="B63" s="435">
        <f>Nhaplieu!E59</f>
        <v>0</v>
      </c>
      <c r="C63" s="571">
        <f>Nhaplieu!L59</f>
        <v>0</v>
      </c>
      <c r="D63" s="945">
        <f>Nhaplieu!M59</f>
        <v>0</v>
      </c>
      <c r="E63" s="945">
        <f>Nhaplieu!N59</f>
        <v>0</v>
      </c>
      <c r="F63" s="77">
        <f>Nhaplieu!O59</f>
        <v>0</v>
      </c>
      <c r="G63" s="1460">
        <f t="shared" si="2"/>
        <v>0</v>
      </c>
      <c r="H63" s="1460">
        <f t="shared" si="1"/>
        <v>0</v>
      </c>
      <c r="I63" s="1460">
        <f t="shared" si="1"/>
        <v>0</v>
      </c>
      <c r="J63" s="1460">
        <f t="shared" si="1"/>
        <v>0</v>
      </c>
      <c r="K63" s="1460">
        <f t="shared" si="1"/>
        <v>0</v>
      </c>
      <c r="L63" s="1460">
        <f t="shared" si="1"/>
        <v>0</v>
      </c>
      <c r="M63" s="1460">
        <f t="shared" si="1"/>
        <v>0</v>
      </c>
      <c r="N63" s="1460">
        <f t="shared" si="1"/>
        <v>0</v>
      </c>
      <c r="O63" s="1461" t="str">
        <f>IF($O$10=3,IF(TYPE(MATCH($R$2,Nhaplieu!$Z$8:$Z$1070,0))=16,"",MATCH($R$2,Nhaplieu!$Z$8:$Z$1070,0)),IF(TYPE(MATCH($R$2,Nhaplieu!$N$8:$N$1070,0))=16,"",MATCH($R$2,Nhaplieu!$N$8:$N$1070,0)))</f>
        <v/>
      </c>
    </row>
    <row r="64" spans="1:15" s="10" customFormat="1" ht="16.8">
      <c r="A64" s="76">
        <f>Nhaplieu!D60</f>
        <v>0</v>
      </c>
      <c r="B64" s="435">
        <f>Nhaplieu!E60</f>
        <v>0</v>
      </c>
      <c r="C64" s="571">
        <f>Nhaplieu!L60</f>
        <v>0</v>
      </c>
      <c r="D64" s="945">
        <f>Nhaplieu!M60</f>
        <v>0</v>
      </c>
      <c r="E64" s="945">
        <f>Nhaplieu!N60</f>
        <v>0</v>
      </c>
      <c r="F64" s="77">
        <f>Nhaplieu!O60</f>
        <v>0</v>
      </c>
      <c r="G64" s="1460">
        <f t="shared" si="2"/>
        <v>0</v>
      </c>
      <c r="H64" s="1460">
        <f t="shared" si="1"/>
        <v>0</v>
      </c>
      <c r="I64" s="1460">
        <f t="shared" si="1"/>
        <v>0</v>
      </c>
      <c r="J64" s="1460">
        <f t="shared" si="1"/>
        <v>0</v>
      </c>
      <c r="K64" s="1460">
        <f t="shared" si="1"/>
        <v>0</v>
      </c>
      <c r="L64" s="1460">
        <f t="shared" si="1"/>
        <v>0</v>
      </c>
      <c r="M64" s="1460">
        <f t="shared" si="1"/>
        <v>0</v>
      </c>
      <c r="N64" s="1460">
        <f t="shared" si="1"/>
        <v>0</v>
      </c>
      <c r="O64" s="1461" t="str">
        <f>IF($O$10=3,IF(TYPE(MATCH($R$2,Nhaplieu!$Z$8:$Z$1070,0))=16,"",MATCH($R$2,Nhaplieu!$Z$8:$Z$1070,0)),IF(TYPE(MATCH($R$2,Nhaplieu!$N$8:$N$1070,0))=16,"",MATCH($R$2,Nhaplieu!$N$8:$N$1070,0)))</f>
        <v/>
      </c>
    </row>
    <row r="65" spans="1:15" s="10" customFormat="1" ht="16.8">
      <c r="A65" s="76">
        <f>Nhaplieu!D61</f>
        <v>0</v>
      </c>
      <c r="B65" s="435">
        <f>Nhaplieu!E61</f>
        <v>0</v>
      </c>
      <c r="C65" s="571">
        <f>Nhaplieu!L61</f>
        <v>0</v>
      </c>
      <c r="D65" s="945">
        <f>Nhaplieu!M61</f>
        <v>0</v>
      </c>
      <c r="E65" s="945">
        <f>Nhaplieu!N61</f>
        <v>0</v>
      </c>
      <c r="F65" s="77">
        <f>Nhaplieu!O61</f>
        <v>0</v>
      </c>
      <c r="G65" s="1460">
        <f t="shared" si="2"/>
        <v>0</v>
      </c>
      <c r="H65" s="1460">
        <f t="shared" si="1"/>
        <v>0</v>
      </c>
      <c r="I65" s="1460">
        <f t="shared" si="1"/>
        <v>0</v>
      </c>
      <c r="J65" s="1460">
        <f t="shared" si="1"/>
        <v>0</v>
      </c>
      <c r="K65" s="1460">
        <f t="shared" si="1"/>
        <v>0</v>
      </c>
      <c r="L65" s="1460">
        <f t="shared" si="1"/>
        <v>0</v>
      </c>
      <c r="M65" s="1460">
        <f t="shared" si="1"/>
        <v>0</v>
      </c>
      <c r="N65" s="1460">
        <f t="shared" si="1"/>
        <v>0</v>
      </c>
      <c r="O65" s="1461" t="str">
        <f>IF($O$10=3,IF(TYPE(MATCH($R$2,Nhaplieu!$Z$8:$Z$1070,0))=16,"",MATCH($R$2,Nhaplieu!$Z$8:$Z$1070,0)),IF(TYPE(MATCH($R$2,Nhaplieu!$N$8:$N$1070,0))=16,"",MATCH($R$2,Nhaplieu!$N$8:$N$1070,0)))</f>
        <v/>
      </c>
    </row>
    <row r="66" spans="1:15" s="10" customFormat="1" ht="16.8">
      <c r="A66" s="76">
        <f>Nhaplieu!D62</f>
        <v>0</v>
      </c>
      <c r="B66" s="435">
        <f>Nhaplieu!E62</f>
        <v>0</v>
      </c>
      <c r="C66" s="571">
        <f>Nhaplieu!L62</f>
        <v>0</v>
      </c>
      <c r="D66" s="945">
        <f>Nhaplieu!M62</f>
        <v>0</v>
      </c>
      <c r="E66" s="945">
        <f>Nhaplieu!N62</f>
        <v>0</v>
      </c>
      <c r="F66" s="77">
        <f>Nhaplieu!O62</f>
        <v>0</v>
      </c>
      <c r="G66" s="1460">
        <f t="shared" si="2"/>
        <v>0</v>
      </c>
      <c r="H66" s="1460">
        <f t="shared" si="1"/>
        <v>0</v>
      </c>
      <c r="I66" s="1460">
        <f t="shared" si="1"/>
        <v>0</v>
      </c>
      <c r="J66" s="1460">
        <f t="shared" si="1"/>
        <v>0</v>
      </c>
      <c r="K66" s="1460">
        <f t="shared" si="1"/>
        <v>0</v>
      </c>
      <c r="L66" s="1460">
        <f t="shared" si="1"/>
        <v>0</v>
      </c>
      <c r="M66" s="1460">
        <f t="shared" si="1"/>
        <v>0</v>
      </c>
      <c r="N66" s="1460">
        <f t="shared" si="1"/>
        <v>0</v>
      </c>
      <c r="O66" s="1461" t="str">
        <f>IF($O$10=3,IF(TYPE(MATCH($R$2,Nhaplieu!$Z$8:$Z$1070,0))=16,"",MATCH($R$2,Nhaplieu!$Z$8:$Z$1070,0)),IF(TYPE(MATCH($R$2,Nhaplieu!$N$8:$N$1070,0))=16,"",MATCH($R$2,Nhaplieu!$N$8:$N$1070,0)))</f>
        <v/>
      </c>
    </row>
    <row r="67" spans="1:15" s="10" customFormat="1" ht="16.8">
      <c r="A67" s="76">
        <f>Nhaplieu!D63</f>
        <v>0</v>
      </c>
      <c r="B67" s="435">
        <f>Nhaplieu!E63</f>
        <v>0</v>
      </c>
      <c r="C67" s="571">
        <f>Nhaplieu!L63</f>
        <v>0</v>
      </c>
      <c r="D67" s="945">
        <f>Nhaplieu!M63</f>
        <v>0</v>
      </c>
      <c r="E67" s="945">
        <f>Nhaplieu!N63</f>
        <v>0</v>
      </c>
      <c r="F67" s="77">
        <f>Nhaplieu!O63</f>
        <v>0</v>
      </c>
      <c r="G67" s="1460">
        <f t="shared" si="2"/>
        <v>0</v>
      </c>
      <c r="H67" s="1460">
        <f t="shared" si="1"/>
        <v>0</v>
      </c>
      <c r="I67" s="1460">
        <f t="shared" si="1"/>
        <v>0</v>
      </c>
      <c r="J67" s="1460">
        <f t="shared" si="1"/>
        <v>0</v>
      </c>
      <c r="K67" s="1460">
        <f t="shared" si="1"/>
        <v>0</v>
      </c>
      <c r="L67" s="1460">
        <f t="shared" si="1"/>
        <v>0</v>
      </c>
      <c r="M67" s="1460">
        <f t="shared" si="1"/>
        <v>0</v>
      </c>
      <c r="N67" s="1460">
        <f t="shared" si="1"/>
        <v>0</v>
      </c>
      <c r="O67" s="1461" t="str">
        <f>IF($O$10=3,IF(TYPE(MATCH($R$2,Nhaplieu!$Z$8:$Z$1070,0))=16,"",MATCH($R$2,Nhaplieu!$Z$8:$Z$1070,0)),IF(TYPE(MATCH($R$2,Nhaplieu!$N$8:$N$1070,0))=16,"",MATCH($R$2,Nhaplieu!$N$8:$N$1070,0)))</f>
        <v/>
      </c>
    </row>
    <row r="68" spans="1:15" s="10" customFormat="1" ht="16.8">
      <c r="A68" s="76">
        <f>Nhaplieu!D64</f>
        <v>0</v>
      </c>
      <c r="B68" s="435">
        <f>Nhaplieu!E64</f>
        <v>0</v>
      </c>
      <c r="C68" s="571">
        <f>Nhaplieu!L64</f>
        <v>0</v>
      </c>
      <c r="D68" s="945">
        <f>Nhaplieu!M64</f>
        <v>0</v>
      </c>
      <c r="E68" s="945">
        <f>Nhaplieu!N64</f>
        <v>0</v>
      </c>
      <c r="F68" s="77">
        <f>Nhaplieu!O64</f>
        <v>0</v>
      </c>
      <c r="G68" s="1460">
        <f t="shared" si="2"/>
        <v>0</v>
      </c>
      <c r="H68" s="1460">
        <f t="shared" si="1"/>
        <v>0</v>
      </c>
      <c r="I68" s="1460">
        <f t="shared" si="1"/>
        <v>0</v>
      </c>
      <c r="J68" s="1460">
        <f t="shared" si="1"/>
        <v>0</v>
      </c>
      <c r="K68" s="1460">
        <f t="shared" si="1"/>
        <v>0</v>
      </c>
      <c r="L68" s="1460">
        <f t="shared" si="1"/>
        <v>0</v>
      </c>
      <c r="M68" s="1460">
        <f t="shared" si="1"/>
        <v>0</v>
      </c>
      <c r="N68" s="1460">
        <f t="shared" si="1"/>
        <v>0</v>
      </c>
      <c r="O68" s="1461" t="str">
        <f>IF($O$10=3,IF(TYPE(MATCH($R$2,Nhaplieu!$Z$8:$Z$1070,0))=16,"",MATCH($R$2,Nhaplieu!$Z$8:$Z$1070,0)),IF(TYPE(MATCH($R$2,Nhaplieu!$N$8:$N$1070,0))=16,"",MATCH($R$2,Nhaplieu!$N$8:$N$1070,0)))</f>
        <v/>
      </c>
    </row>
    <row r="69" spans="1:15" s="10" customFormat="1" ht="16.8">
      <c r="A69" s="76">
        <f>Nhaplieu!D65</f>
        <v>0</v>
      </c>
      <c r="B69" s="435">
        <f>Nhaplieu!E65</f>
        <v>0</v>
      </c>
      <c r="C69" s="571">
        <f>Nhaplieu!L65</f>
        <v>0</v>
      </c>
      <c r="D69" s="945">
        <f>Nhaplieu!M65</f>
        <v>0</v>
      </c>
      <c r="E69" s="945">
        <f>Nhaplieu!N65</f>
        <v>0</v>
      </c>
      <c r="F69" s="77">
        <f>Nhaplieu!O65</f>
        <v>0</v>
      </c>
      <c r="G69" s="1460">
        <f t="shared" si="2"/>
        <v>0</v>
      </c>
      <c r="H69" s="1460">
        <f t="shared" si="1"/>
        <v>0</v>
      </c>
      <c r="I69" s="1460">
        <f t="shared" si="1"/>
        <v>0</v>
      </c>
      <c r="J69" s="1460">
        <f t="shared" si="1"/>
        <v>0</v>
      </c>
      <c r="K69" s="1460">
        <f t="shared" si="1"/>
        <v>0</v>
      </c>
      <c r="L69" s="1460">
        <f t="shared" si="1"/>
        <v>0</v>
      </c>
      <c r="M69" s="1460">
        <f t="shared" si="1"/>
        <v>0</v>
      </c>
      <c r="N69" s="1460">
        <f t="shared" si="1"/>
        <v>0</v>
      </c>
      <c r="O69" s="1461" t="str">
        <f>IF($O$10=3,IF(TYPE(MATCH($R$2,Nhaplieu!$Z$8:$Z$1070,0))=16,"",MATCH($R$2,Nhaplieu!$Z$8:$Z$1070,0)),IF(TYPE(MATCH($R$2,Nhaplieu!$N$8:$N$1070,0))=16,"",MATCH($R$2,Nhaplieu!$N$8:$N$1070,0)))</f>
        <v/>
      </c>
    </row>
    <row r="70" spans="1:15" s="10" customFormat="1" ht="16.8">
      <c r="A70" s="76">
        <f>Nhaplieu!D66</f>
        <v>0</v>
      </c>
      <c r="B70" s="435">
        <f>Nhaplieu!E66</f>
        <v>0</v>
      </c>
      <c r="C70" s="571">
        <f>Nhaplieu!L66</f>
        <v>0</v>
      </c>
      <c r="D70" s="945">
        <f>Nhaplieu!M66</f>
        <v>0</v>
      </c>
      <c r="E70" s="945">
        <f>Nhaplieu!N66</f>
        <v>0</v>
      </c>
      <c r="F70" s="77">
        <f>Nhaplieu!O66</f>
        <v>0</v>
      </c>
      <c r="G70" s="1460">
        <f t="shared" si="2"/>
        <v>0</v>
      </c>
      <c r="H70" s="1460">
        <f t="shared" si="1"/>
        <v>0</v>
      </c>
      <c r="I70" s="1460">
        <f t="shared" si="1"/>
        <v>0</v>
      </c>
      <c r="J70" s="1460">
        <f t="shared" si="1"/>
        <v>0</v>
      </c>
      <c r="K70" s="1460">
        <f t="shared" si="1"/>
        <v>0</v>
      </c>
      <c r="L70" s="1460">
        <f t="shared" si="1"/>
        <v>0</v>
      </c>
      <c r="M70" s="1460">
        <f t="shared" si="1"/>
        <v>0</v>
      </c>
      <c r="N70" s="1460">
        <f t="shared" si="1"/>
        <v>0</v>
      </c>
      <c r="O70" s="1461" t="str">
        <f>IF($O$10=3,IF(TYPE(MATCH($R$2,Nhaplieu!$Z$8:$Z$1070,0))=16,"",MATCH($R$2,Nhaplieu!$Z$8:$Z$1070,0)),IF(TYPE(MATCH($R$2,Nhaplieu!$N$8:$N$1070,0))=16,"",MATCH($R$2,Nhaplieu!$N$8:$N$1070,0)))</f>
        <v/>
      </c>
    </row>
    <row r="71" spans="1:15" s="10" customFormat="1" ht="16.8">
      <c r="A71" s="76">
        <f>Nhaplieu!D67</f>
        <v>0</v>
      </c>
      <c r="B71" s="435">
        <f>Nhaplieu!E67</f>
        <v>0</v>
      </c>
      <c r="C71" s="571">
        <f>Nhaplieu!L67</f>
        <v>0</v>
      </c>
      <c r="D71" s="945">
        <f>Nhaplieu!M67</f>
        <v>0</v>
      </c>
      <c r="E71" s="945">
        <f>Nhaplieu!N67</f>
        <v>0</v>
      </c>
      <c r="F71" s="77">
        <f>Nhaplieu!O67</f>
        <v>0</v>
      </c>
      <c r="G71" s="1460">
        <f t="shared" si="2"/>
        <v>0</v>
      </c>
      <c r="H71" s="1460">
        <f t="shared" si="1"/>
        <v>0</v>
      </c>
      <c r="I71" s="1460">
        <f t="shared" si="1"/>
        <v>0</v>
      </c>
      <c r="J71" s="1460">
        <f t="shared" si="1"/>
        <v>0</v>
      </c>
      <c r="K71" s="1460">
        <f t="shared" si="1"/>
        <v>0</v>
      </c>
      <c r="L71" s="1460">
        <f t="shared" si="1"/>
        <v>0</v>
      </c>
      <c r="M71" s="1460">
        <f t="shared" si="1"/>
        <v>0</v>
      </c>
      <c r="N71" s="1460">
        <f t="shared" si="1"/>
        <v>0</v>
      </c>
      <c r="O71" s="1461" t="str">
        <f>IF($O$10=3,IF(TYPE(MATCH($R$2,Nhaplieu!$Z$8:$Z$1070,0))=16,"",MATCH($R$2,Nhaplieu!$Z$8:$Z$1070,0)),IF(TYPE(MATCH($R$2,Nhaplieu!$N$8:$N$1070,0))=16,"",MATCH($R$2,Nhaplieu!$N$8:$N$1070,0)))</f>
        <v/>
      </c>
    </row>
    <row r="72" spans="1:15" s="10" customFormat="1" ht="16.8">
      <c r="A72" s="76">
        <f>Nhaplieu!D74</f>
        <v>0</v>
      </c>
      <c r="B72" s="435">
        <f>Nhaplieu!E74</f>
        <v>0</v>
      </c>
      <c r="C72" s="571">
        <f>Nhaplieu!L74</f>
        <v>0</v>
      </c>
      <c r="D72" s="945">
        <f>Nhaplieu!M74</f>
        <v>0</v>
      </c>
      <c r="E72" s="945">
        <f>Nhaplieu!N74</f>
        <v>0</v>
      </c>
      <c r="F72" s="77">
        <f>Nhaplieu!O74</f>
        <v>0</v>
      </c>
      <c r="G72" s="1460">
        <f t="shared" si="2"/>
        <v>0</v>
      </c>
      <c r="H72" s="1460">
        <f t="shared" si="1"/>
        <v>0</v>
      </c>
      <c r="I72" s="1460">
        <f t="shared" si="1"/>
        <v>0</v>
      </c>
      <c r="J72" s="1460">
        <f t="shared" si="1"/>
        <v>0</v>
      </c>
      <c r="K72" s="1460">
        <f t="shared" si="1"/>
        <v>0</v>
      </c>
      <c r="L72" s="1460">
        <f t="shared" si="1"/>
        <v>0</v>
      </c>
      <c r="M72" s="1460">
        <f t="shared" si="1"/>
        <v>0</v>
      </c>
      <c r="N72" s="1460">
        <f t="shared" si="1"/>
        <v>0</v>
      </c>
      <c r="O72" s="1461" t="str">
        <f>IF($O$10=3,IF(TYPE(MATCH($R$2,Nhaplieu!$Z$8:$Z$1070,0))=16,"",MATCH($R$2,Nhaplieu!$Z$8:$Z$1070,0)),IF(TYPE(MATCH($R$2,Nhaplieu!$N$8:$N$1070,0))=16,"",MATCH($R$2,Nhaplieu!$N$8:$N$1070,0)))</f>
        <v/>
      </c>
    </row>
    <row r="73" spans="1:15" s="10" customFormat="1" ht="16.8">
      <c r="A73" s="76">
        <f>Nhaplieu!D75</f>
        <v>0</v>
      </c>
      <c r="B73" s="435">
        <f>Nhaplieu!E75</f>
        <v>0</v>
      </c>
      <c r="C73" s="571">
        <f>Nhaplieu!L75</f>
        <v>0</v>
      </c>
      <c r="D73" s="945">
        <f>Nhaplieu!M75</f>
        <v>0</v>
      </c>
      <c r="E73" s="945">
        <f>Nhaplieu!N75</f>
        <v>0</v>
      </c>
      <c r="F73" s="77">
        <f>Nhaplieu!O75</f>
        <v>0</v>
      </c>
      <c r="G73" s="1460">
        <f t="shared" si="2"/>
        <v>0</v>
      </c>
      <c r="H73" s="1460">
        <f t="shared" si="1"/>
        <v>0</v>
      </c>
      <c r="I73" s="1460">
        <f t="shared" si="1"/>
        <v>0</v>
      </c>
      <c r="J73" s="1460">
        <f t="shared" si="1"/>
        <v>0</v>
      </c>
      <c r="K73" s="1460">
        <f t="shared" si="1"/>
        <v>0</v>
      </c>
      <c r="L73" s="1460">
        <f t="shared" si="1"/>
        <v>0</v>
      </c>
      <c r="M73" s="1460">
        <f t="shared" si="1"/>
        <v>0</v>
      </c>
      <c r="N73" s="1460">
        <f t="shared" si="1"/>
        <v>0</v>
      </c>
      <c r="O73" s="1461" t="str">
        <f>IF($O$10=3,IF(TYPE(MATCH($R$2,Nhaplieu!$Z$8:$Z$1070,0))=16,"",MATCH($R$2,Nhaplieu!$Z$8:$Z$1070,0)),IF(TYPE(MATCH($R$2,Nhaplieu!$N$8:$N$1070,0))=16,"",MATCH($R$2,Nhaplieu!$N$8:$N$1070,0)))</f>
        <v/>
      </c>
    </row>
    <row r="74" spans="1:15" s="10" customFormat="1" ht="16.8">
      <c r="A74" s="76">
        <f>Nhaplieu!D76</f>
        <v>0</v>
      </c>
      <c r="B74" s="435">
        <f>Nhaplieu!E76</f>
        <v>0</v>
      </c>
      <c r="C74" s="571">
        <f>Nhaplieu!L76</f>
        <v>0</v>
      </c>
      <c r="D74" s="945">
        <f>Nhaplieu!M76</f>
        <v>0</v>
      </c>
      <c r="E74" s="945">
        <f>Nhaplieu!N76</f>
        <v>0</v>
      </c>
      <c r="F74" s="77">
        <f>Nhaplieu!O76</f>
        <v>0</v>
      </c>
      <c r="G74" s="1460">
        <f t="shared" si="2"/>
        <v>0</v>
      </c>
      <c r="H74" s="1460">
        <f t="shared" si="1"/>
        <v>0</v>
      </c>
      <c r="I74" s="1460">
        <f t="shared" si="1"/>
        <v>0</v>
      </c>
      <c r="J74" s="1460">
        <f t="shared" si="1"/>
        <v>0</v>
      </c>
      <c r="K74" s="1460">
        <f t="shared" si="1"/>
        <v>0</v>
      </c>
      <c r="L74" s="1460">
        <f t="shared" si="1"/>
        <v>0</v>
      </c>
      <c r="M74" s="1460">
        <f t="shared" si="1"/>
        <v>0</v>
      </c>
      <c r="N74" s="1460">
        <f t="shared" si="1"/>
        <v>0</v>
      </c>
      <c r="O74" s="1461" t="str">
        <f>IF($O$10=3,IF(TYPE(MATCH($R$2,Nhaplieu!$Z$8:$Z$1070,0))=16,"",MATCH($R$2,Nhaplieu!$Z$8:$Z$1070,0)),IF(TYPE(MATCH($R$2,Nhaplieu!$N$8:$N$1070,0))=16,"",MATCH($R$2,Nhaplieu!$N$8:$N$1070,0)))</f>
        <v/>
      </c>
    </row>
    <row r="75" spans="1:15" s="10" customFormat="1" ht="16.8">
      <c r="A75" s="76">
        <f>Nhaplieu!D77</f>
        <v>0</v>
      </c>
      <c r="B75" s="435">
        <f>Nhaplieu!E77</f>
        <v>0</v>
      </c>
      <c r="C75" s="571">
        <f>Nhaplieu!L77</f>
        <v>0</v>
      </c>
      <c r="D75" s="945">
        <f>Nhaplieu!M77</f>
        <v>0</v>
      </c>
      <c r="E75" s="945">
        <f>Nhaplieu!N77</f>
        <v>0</v>
      </c>
      <c r="F75" s="77">
        <f>Nhaplieu!O77</f>
        <v>0</v>
      </c>
      <c r="G75" s="1460">
        <f t="shared" si="2"/>
        <v>0</v>
      </c>
      <c r="H75" s="1460">
        <f t="shared" si="1"/>
        <v>0</v>
      </c>
      <c r="I75" s="1460">
        <f t="shared" si="1"/>
        <v>0</v>
      </c>
      <c r="J75" s="1460">
        <f t="shared" si="1"/>
        <v>0</v>
      </c>
      <c r="K75" s="1460">
        <f t="shared" si="1"/>
        <v>0</v>
      </c>
      <c r="L75" s="1460">
        <f t="shared" si="1"/>
        <v>0</v>
      </c>
      <c r="M75" s="1460">
        <f t="shared" si="1"/>
        <v>0</v>
      </c>
      <c r="N75" s="1460">
        <f t="shared" si="1"/>
        <v>0</v>
      </c>
      <c r="O75" s="1461" t="str">
        <f>IF($O$10=3,IF(TYPE(MATCH($R$2,Nhaplieu!$Z$8:$Z$1070,0))=16,"",MATCH($R$2,Nhaplieu!$Z$8:$Z$1070,0)),IF(TYPE(MATCH($R$2,Nhaplieu!$N$8:$N$1070,0))=16,"",MATCH($R$2,Nhaplieu!$N$8:$N$1070,0)))</f>
        <v/>
      </c>
    </row>
    <row r="76" spans="1:15" s="10" customFormat="1" ht="16.8">
      <c r="A76" s="76">
        <f>Nhaplieu!D78</f>
        <v>0</v>
      </c>
      <c r="B76" s="435">
        <f>Nhaplieu!E78</f>
        <v>0</v>
      </c>
      <c r="C76" s="571">
        <f>Nhaplieu!L78</f>
        <v>0</v>
      </c>
      <c r="D76" s="945">
        <f>Nhaplieu!M78</f>
        <v>0</v>
      </c>
      <c r="E76" s="945">
        <f>Nhaplieu!N78</f>
        <v>0</v>
      </c>
      <c r="F76" s="77">
        <f>Nhaplieu!O78</f>
        <v>0</v>
      </c>
      <c r="G76" s="1460">
        <f t="shared" si="2"/>
        <v>0</v>
      </c>
      <c r="H76" s="1460">
        <f t="shared" si="1"/>
        <v>0</v>
      </c>
      <c r="I76" s="1460">
        <f t="shared" si="1"/>
        <v>0</v>
      </c>
      <c r="J76" s="1460">
        <f t="shared" si="1"/>
        <v>0</v>
      </c>
      <c r="K76" s="1460">
        <f t="shared" si="1"/>
        <v>0</v>
      </c>
      <c r="L76" s="1460">
        <f t="shared" si="1"/>
        <v>0</v>
      </c>
      <c r="M76" s="1460">
        <f t="shared" si="1"/>
        <v>0</v>
      </c>
      <c r="N76" s="1460">
        <f t="shared" si="1"/>
        <v>0</v>
      </c>
      <c r="O76" s="1461" t="str">
        <f>IF($O$10=3,IF(TYPE(MATCH($R$2,Nhaplieu!$Z$8:$Z$1070,0))=16,"",MATCH($R$2,Nhaplieu!$Z$8:$Z$1070,0)),IF(TYPE(MATCH($R$2,Nhaplieu!$N$8:$N$1070,0))=16,"",MATCH($R$2,Nhaplieu!$N$8:$N$1070,0)))</f>
        <v/>
      </c>
    </row>
    <row r="77" spans="1:15" s="10" customFormat="1" ht="16.8">
      <c r="A77" s="76">
        <f>Nhaplieu!D79</f>
        <v>0</v>
      </c>
      <c r="B77" s="435">
        <f>Nhaplieu!E79</f>
        <v>0</v>
      </c>
      <c r="C77" s="571">
        <f>Nhaplieu!L79</f>
        <v>0</v>
      </c>
      <c r="D77" s="945">
        <f>Nhaplieu!M79</f>
        <v>0</v>
      </c>
      <c r="E77" s="945">
        <f>Nhaplieu!N79</f>
        <v>0</v>
      </c>
      <c r="F77" s="77">
        <f>Nhaplieu!O79</f>
        <v>0</v>
      </c>
      <c r="G77" s="1460">
        <f t="shared" si="2"/>
        <v>0</v>
      </c>
      <c r="H77" s="1460">
        <f t="shared" si="1"/>
        <v>0</v>
      </c>
      <c r="I77" s="1460">
        <f t="shared" si="1"/>
        <v>0</v>
      </c>
      <c r="J77" s="1460">
        <f t="shared" si="1"/>
        <v>0</v>
      </c>
      <c r="K77" s="1460">
        <f t="shared" si="1"/>
        <v>0</v>
      </c>
      <c r="L77" s="1460">
        <f t="shared" si="1"/>
        <v>0</v>
      </c>
      <c r="M77" s="1460">
        <f t="shared" si="1"/>
        <v>0</v>
      </c>
      <c r="N77" s="1460">
        <f t="shared" si="1"/>
        <v>0</v>
      </c>
      <c r="O77" s="1461" t="str">
        <f>IF($O$10=3,IF(TYPE(MATCH($R$2,Nhaplieu!$Z$8:$Z$1070,0))=16,"",MATCH($R$2,Nhaplieu!$Z$8:$Z$1070,0)),IF(TYPE(MATCH($R$2,Nhaplieu!$N$8:$N$1070,0))=16,"",MATCH($R$2,Nhaplieu!$N$8:$N$1070,0)))</f>
        <v/>
      </c>
    </row>
    <row r="78" spans="1:15" s="10" customFormat="1" ht="16.8">
      <c r="A78" s="76">
        <f>Nhaplieu!D80</f>
        <v>0</v>
      </c>
      <c r="B78" s="435">
        <f>Nhaplieu!E80</f>
        <v>0</v>
      </c>
      <c r="C78" s="571">
        <f>Nhaplieu!L80</f>
        <v>0</v>
      </c>
      <c r="D78" s="945">
        <f>Nhaplieu!M80</f>
        <v>0</v>
      </c>
      <c r="E78" s="945">
        <f>Nhaplieu!N80</f>
        <v>0</v>
      </c>
      <c r="F78" s="77">
        <f>Nhaplieu!O80</f>
        <v>0</v>
      </c>
      <c r="G78" s="1460">
        <f t="shared" si="2"/>
        <v>0</v>
      </c>
      <c r="H78" s="1460">
        <f t="shared" si="1"/>
        <v>0</v>
      </c>
      <c r="I78" s="1460">
        <f t="shared" si="1"/>
        <v>0</v>
      </c>
      <c r="J78" s="1460">
        <f t="shared" si="1"/>
        <v>0</v>
      </c>
      <c r="K78" s="1460">
        <f t="shared" si="1"/>
        <v>0</v>
      </c>
      <c r="L78" s="1460">
        <f t="shared" si="1"/>
        <v>0</v>
      </c>
      <c r="M78" s="1460">
        <f t="shared" si="1"/>
        <v>0</v>
      </c>
      <c r="N78" s="1460">
        <f t="shared" si="1"/>
        <v>0</v>
      </c>
      <c r="O78" s="1461" t="str">
        <f>IF($O$10=3,IF(TYPE(MATCH($R$2,Nhaplieu!$Z$8:$Z$1070,0))=16,"",MATCH($R$2,Nhaplieu!$Z$8:$Z$1070,0)),IF(TYPE(MATCH($R$2,Nhaplieu!$N$8:$N$1070,0))=16,"",MATCH($R$2,Nhaplieu!$N$8:$N$1070,0)))</f>
        <v/>
      </c>
    </row>
    <row r="79" spans="1:15" s="10" customFormat="1" ht="16.8">
      <c r="A79" s="76">
        <f>Nhaplieu!D83</f>
        <v>0</v>
      </c>
      <c r="B79" s="435">
        <f>Nhaplieu!E83</f>
        <v>0</v>
      </c>
      <c r="C79" s="571">
        <f>Nhaplieu!L83</f>
        <v>0</v>
      </c>
      <c r="D79" s="945">
        <f>Nhaplieu!M83</f>
        <v>0</v>
      </c>
      <c r="E79" s="945">
        <f>Nhaplieu!N83</f>
        <v>0</v>
      </c>
      <c r="F79" s="77">
        <f>Nhaplieu!O83</f>
        <v>0</v>
      </c>
      <c r="G79" s="1460">
        <f t="shared" si="2"/>
        <v>0</v>
      </c>
      <c r="H79" s="1460">
        <f t="shared" si="1"/>
        <v>0</v>
      </c>
      <c r="I79" s="1460">
        <f t="shared" si="1"/>
        <v>0</v>
      </c>
      <c r="J79" s="1460">
        <f t="shared" si="1"/>
        <v>0</v>
      </c>
      <c r="K79" s="1460">
        <f t="shared" si="1"/>
        <v>0</v>
      </c>
      <c r="L79" s="1460">
        <f t="shared" si="1"/>
        <v>0</v>
      </c>
      <c r="M79" s="1460">
        <f t="shared" si="1"/>
        <v>0</v>
      </c>
      <c r="N79" s="1460">
        <f t="shared" si="1"/>
        <v>0</v>
      </c>
      <c r="O79" s="1461" t="str">
        <f>IF($O$10=3,IF(TYPE(MATCH($R$2,Nhaplieu!$Z$8:$Z$1070,0))=16,"",MATCH($R$2,Nhaplieu!$Z$8:$Z$1070,0)),IF(TYPE(MATCH($R$2,Nhaplieu!$N$8:$N$1070,0))=16,"",MATCH($R$2,Nhaplieu!$N$8:$N$1070,0)))</f>
        <v/>
      </c>
    </row>
    <row r="80" spans="1:15" s="10" customFormat="1" ht="16.8">
      <c r="A80" s="76">
        <f>Nhaplieu!D84</f>
        <v>0</v>
      </c>
      <c r="B80" s="435">
        <f>Nhaplieu!E84</f>
        <v>0</v>
      </c>
      <c r="C80" s="571">
        <f>Nhaplieu!L84</f>
        <v>0</v>
      </c>
      <c r="D80" s="945">
        <f>Nhaplieu!M84</f>
        <v>0</v>
      </c>
      <c r="E80" s="945">
        <f>Nhaplieu!N84</f>
        <v>0</v>
      </c>
      <c r="F80" s="77">
        <f>Nhaplieu!O84</f>
        <v>0</v>
      </c>
      <c r="G80" s="1460">
        <f t="shared" si="2"/>
        <v>0</v>
      </c>
      <c r="H80" s="1460">
        <f t="shared" si="1"/>
        <v>0</v>
      </c>
      <c r="I80" s="1460">
        <f t="shared" si="1"/>
        <v>0</v>
      </c>
      <c r="J80" s="1460">
        <f t="shared" ref="H80:N105" si="3">IF($E80=J$10,$F80,IF($D80=J$10,-$F80,0))</f>
        <v>0</v>
      </c>
      <c r="K80" s="1460">
        <f t="shared" si="3"/>
        <v>0</v>
      </c>
      <c r="L80" s="1460">
        <f t="shared" si="3"/>
        <v>0</v>
      </c>
      <c r="M80" s="1460">
        <f t="shared" si="3"/>
        <v>0</v>
      </c>
      <c r="N80" s="1460">
        <f t="shared" si="3"/>
        <v>0</v>
      </c>
      <c r="O80" s="1461" t="str">
        <f>IF($O$10=3,IF(TYPE(MATCH($R$2,Nhaplieu!$Z$8:$Z$1070,0))=16,"",MATCH($R$2,Nhaplieu!$Z$8:$Z$1070,0)),IF(TYPE(MATCH($R$2,Nhaplieu!$N$8:$N$1070,0))=16,"",MATCH($R$2,Nhaplieu!$N$8:$N$1070,0)))</f>
        <v/>
      </c>
    </row>
    <row r="81" spans="1:15" s="10" customFormat="1" ht="16.8">
      <c r="A81" s="76">
        <f>Nhaplieu!D85</f>
        <v>0</v>
      </c>
      <c r="B81" s="435">
        <f>Nhaplieu!E85</f>
        <v>0</v>
      </c>
      <c r="C81" s="571">
        <f>Nhaplieu!L85</f>
        <v>0</v>
      </c>
      <c r="D81" s="945">
        <f>Nhaplieu!M85</f>
        <v>0</v>
      </c>
      <c r="E81" s="945">
        <f>Nhaplieu!N85</f>
        <v>0</v>
      </c>
      <c r="F81" s="77">
        <f>Nhaplieu!O85</f>
        <v>0</v>
      </c>
      <c r="G81" s="1460">
        <f t="shared" si="2"/>
        <v>0</v>
      </c>
      <c r="H81" s="1460">
        <f t="shared" si="3"/>
        <v>0</v>
      </c>
      <c r="I81" s="1460">
        <f t="shared" si="3"/>
        <v>0</v>
      </c>
      <c r="J81" s="1460">
        <f t="shared" si="3"/>
        <v>0</v>
      </c>
      <c r="K81" s="1460">
        <f t="shared" si="3"/>
        <v>0</v>
      </c>
      <c r="L81" s="1460">
        <f t="shared" si="3"/>
        <v>0</v>
      </c>
      <c r="M81" s="1460">
        <f t="shared" si="3"/>
        <v>0</v>
      </c>
      <c r="N81" s="1460">
        <f t="shared" si="3"/>
        <v>0</v>
      </c>
      <c r="O81" s="1461" t="str">
        <f>IF($O$10=3,IF(TYPE(MATCH($R$2,Nhaplieu!$Z$8:$Z$1070,0))=16,"",MATCH($R$2,Nhaplieu!$Z$8:$Z$1070,0)),IF(TYPE(MATCH($R$2,Nhaplieu!$N$8:$N$1070,0))=16,"",MATCH($R$2,Nhaplieu!$N$8:$N$1070,0)))</f>
        <v/>
      </c>
    </row>
    <row r="82" spans="1:15" s="10" customFormat="1" ht="16.8">
      <c r="A82" s="76">
        <f>Nhaplieu!D86</f>
        <v>0</v>
      </c>
      <c r="B82" s="435">
        <f>Nhaplieu!E86</f>
        <v>0</v>
      </c>
      <c r="C82" s="571">
        <f>Nhaplieu!L86</f>
        <v>0</v>
      </c>
      <c r="D82" s="945">
        <f>Nhaplieu!M86</f>
        <v>0</v>
      </c>
      <c r="E82" s="945">
        <f>Nhaplieu!N86</f>
        <v>0</v>
      </c>
      <c r="F82" s="77">
        <f>Nhaplieu!O86</f>
        <v>0</v>
      </c>
      <c r="G82" s="1460">
        <f t="shared" si="2"/>
        <v>0</v>
      </c>
      <c r="H82" s="1460">
        <f t="shared" si="3"/>
        <v>0</v>
      </c>
      <c r="I82" s="1460">
        <f t="shared" si="3"/>
        <v>0</v>
      </c>
      <c r="J82" s="1460">
        <f t="shared" si="3"/>
        <v>0</v>
      </c>
      <c r="K82" s="1460">
        <f t="shared" si="3"/>
        <v>0</v>
      </c>
      <c r="L82" s="1460">
        <f t="shared" si="3"/>
        <v>0</v>
      </c>
      <c r="M82" s="1460">
        <f t="shared" si="3"/>
        <v>0</v>
      </c>
      <c r="N82" s="1460">
        <f t="shared" si="3"/>
        <v>0</v>
      </c>
      <c r="O82" s="1461" t="str">
        <f>IF($O$10=3,IF(TYPE(MATCH($R$2,Nhaplieu!$Z$8:$Z$1070,0))=16,"",MATCH($R$2,Nhaplieu!$Z$8:$Z$1070,0)),IF(TYPE(MATCH($R$2,Nhaplieu!$N$8:$N$1070,0))=16,"",MATCH($R$2,Nhaplieu!$N$8:$N$1070,0)))</f>
        <v/>
      </c>
    </row>
    <row r="83" spans="1:15" s="10" customFormat="1" ht="16.8">
      <c r="A83" s="76">
        <f>Nhaplieu!D87</f>
        <v>0</v>
      </c>
      <c r="B83" s="435">
        <f>Nhaplieu!E87</f>
        <v>0</v>
      </c>
      <c r="C83" s="571">
        <f>Nhaplieu!L87</f>
        <v>0</v>
      </c>
      <c r="D83" s="945">
        <f>Nhaplieu!M87</f>
        <v>0</v>
      </c>
      <c r="E83" s="945">
        <f>Nhaplieu!N87</f>
        <v>0</v>
      </c>
      <c r="F83" s="77">
        <f>Nhaplieu!O87</f>
        <v>0</v>
      </c>
      <c r="G83" s="1460">
        <f t="shared" si="2"/>
        <v>0</v>
      </c>
      <c r="H83" s="1460">
        <f t="shared" si="3"/>
        <v>0</v>
      </c>
      <c r="I83" s="1460">
        <f t="shared" si="3"/>
        <v>0</v>
      </c>
      <c r="J83" s="1460">
        <f t="shared" si="3"/>
        <v>0</v>
      </c>
      <c r="K83" s="1460">
        <f t="shared" si="3"/>
        <v>0</v>
      </c>
      <c r="L83" s="1460">
        <f t="shared" si="3"/>
        <v>0</v>
      </c>
      <c r="M83" s="1460">
        <f t="shared" si="3"/>
        <v>0</v>
      </c>
      <c r="N83" s="1460">
        <f t="shared" si="3"/>
        <v>0</v>
      </c>
      <c r="O83" s="1461" t="str">
        <f>IF($O$10=3,IF(TYPE(MATCH($R$2,Nhaplieu!$Z$8:$Z$1070,0))=16,"",MATCH($R$2,Nhaplieu!$Z$8:$Z$1070,0)),IF(TYPE(MATCH($R$2,Nhaplieu!$N$8:$N$1070,0))=16,"",MATCH($R$2,Nhaplieu!$N$8:$N$1070,0)))</f>
        <v/>
      </c>
    </row>
    <row r="84" spans="1:15" s="10" customFormat="1" ht="16.8">
      <c r="A84" s="76">
        <f>Nhaplieu!D88</f>
        <v>0</v>
      </c>
      <c r="B84" s="435">
        <f>Nhaplieu!E88</f>
        <v>0</v>
      </c>
      <c r="C84" s="571">
        <f>Nhaplieu!L88</f>
        <v>0</v>
      </c>
      <c r="D84" s="945">
        <f>Nhaplieu!M88</f>
        <v>0</v>
      </c>
      <c r="E84" s="945">
        <f>Nhaplieu!N88</f>
        <v>0</v>
      </c>
      <c r="F84" s="77">
        <f>Nhaplieu!O88</f>
        <v>0</v>
      </c>
      <c r="G84" s="1460">
        <f t="shared" si="2"/>
        <v>0</v>
      </c>
      <c r="H84" s="1460">
        <f t="shared" si="3"/>
        <v>0</v>
      </c>
      <c r="I84" s="1460">
        <f t="shared" si="3"/>
        <v>0</v>
      </c>
      <c r="J84" s="1460">
        <f t="shared" si="3"/>
        <v>0</v>
      </c>
      <c r="K84" s="1460">
        <f t="shared" si="3"/>
        <v>0</v>
      </c>
      <c r="L84" s="1460">
        <f t="shared" si="3"/>
        <v>0</v>
      </c>
      <c r="M84" s="1460">
        <f t="shared" si="3"/>
        <v>0</v>
      </c>
      <c r="N84" s="1460">
        <f t="shared" si="3"/>
        <v>0</v>
      </c>
      <c r="O84" s="1461" t="str">
        <f>IF($O$10=3,IF(TYPE(MATCH($R$2,Nhaplieu!$Z$8:$Z$1070,0))=16,"",MATCH($R$2,Nhaplieu!$Z$8:$Z$1070,0)),IF(TYPE(MATCH($R$2,Nhaplieu!$N$8:$N$1070,0))=16,"",MATCH($R$2,Nhaplieu!$N$8:$N$1070,0)))</f>
        <v/>
      </c>
    </row>
    <row r="85" spans="1:15" s="10" customFormat="1" ht="16.8">
      <c r="A85" s="76">
        <f>Nhaplieu!D89</f>
        <v>0</v>
      </c>
      <c r="B85" s="435">
        <f>Nhaplieu!E89</f>
        <v>0</v>
      </c>
      <c r="C85" s="571">
        <f>Nhaplieu!L89</f>
        <v>0</v>
      </c>
      <c r="D85" s="945">
        <f>Nhaplieu!M89</f>
        <v>0</v>
      </c>
      <c r="E85" s="945">
        <f>Nhaplieu!N89</f>
        <v>0</v>
      </c>
      <c r="F85" s="77">
        <f>Nhaplieu!O89</f>
        <v>0</v>
      </c>
      <c r="G85" s="1460">
        <f t="shared" si="2"/>
        <v>0</v>
      </c>
      <c r="H85" s="1460">
        <f t="shared" si="3"/>
        <v>0</v>
      </c>
      <c r="I85" s="1460">
        <f t="shared" si="3"/>
        <v>0</v>
      </c>
      <c r="J85" s="1460">
        <f t="shared" si="3"/>
        <v>0</v>
      </c>
      <c r="K85" s="1460">
        <f t="shared" si="3"/>
        <v>0</v>
      </c>
      <c r="L85" s="1460">
        <f t="shared" si="3"/>
        <v>0</v>
      </c>
      <c r="M85" s="1460">
        <f t="shared" si="3"/>
        <v>0</v>
      </c>
      <c r="N85" s="1460">
        <f t="shared" si="3"/>
        <v>0</v>
      </c>
      <c r="O85" s="1461" t="str">
        <f>IF($O$10=3,IF(TYPE(MATCH($R$2,Nhaplieu!$Z$8:$Z$1070,0))=16,"",MATCH($R$2,Nhaplieu!$Z$8:$Z$1070,0)),IF(TYPE(MATCH($R$2,Nhaplieu!$N$8:$N$1070,0))=16,"",MATCH($R$2,Nhaplieu!$N$8:$N$1070,0)))</f>
        <v/>
      </c>
    </row>
    <row r="86" spans="1:15" s="10" customFormat="1" ht="16.8">
      <c r="A86" s="76">
        <f>Nhaplieu!D90</f>
        <v>0</v>
      </c>
      <c r="B86" s="435">
        <f>Nhaplieu!E90</f>
        <v>0</v>
      </c>
      <c r="C86" s="571">
        <f>Nhaplieu!L90</f>
        <v>0</v>
      </c>
      <c r="D86" s="945">
        <f>Nhaplieu!M90</f>
        <v>0</v>
      </c>
      <c r="E86" s="945">
        <f>Nhaplieu!N90</f>
        <v>0</v>
      </c>
      <c r="F86" s="77">
        <f>Nhaplieu!O90</f>
        <v>0</v>
      </c>
      <c r="G86" s="1460">
        <f t="shared" si="2"/>
        <v>0</v>
      </c>
      <c r="H86" s="1460">
        <f t="shared" si="3"/>
        <v>0</v>
      </c>
      <c r="I86" s="1460">
        <f t="shared" si="3"/>
        <v>0</v>
      </c>
      <c r="J86" s="1460">
        <f t="shared" si="3"/>
        <v>0</v>
      </c>
      <c r="K86" s="1460">
        <f t="shared" si="3"/>
        <v>0</v>
      </c>
      <c r="L86" s="1460">
        <f t="shared" si="3"/>
        <v>0</v>
      </c>
      <c r="M86" s="1460">
        <f t="shared" si="3"/>
        <v>0</v>
      </c>
      <c r="N86" s="1460">
        <f t="shared" si="3"/>
        <v>0</v>
      </c>
      <c r="O86" s="1461" t="str">
        <f>IF($O$10=3,IF(TYPE(MATCH($R$2,Nhaplieu!$Z$8:$Z$1070,0))=16,"",MATCH($R$2,Nhaplieu!$Z$8:$Z$1070,0)),IF(TYPE(MATCH($R$2,Nhaplieu!$N$8:$N$1070,0))=16,"",MATCH($R$2,Nhaplieu!$N$8:$N$1070,0)))</f>
        <v/>
      </c>
    </row>
    <row r="87" spans="1:15" s="10" customFormat="1" ht="16.8">
      <c r="A87" s="76">
        <f>Nhaplieu!D91</f>
        <v>0</v>
      </c>
      <c r="B87" s="435">
        <f>Nhaplieu!E91</f>
        <v>0</v>
      </c>
      <c r="C87" s="571">
        <f>Nhaplieu!L91</f>
        <v>0</v>
      </c>
      <c r="D87" s="945">
        <f>Nhaplieu!M91</f>
        <v>0</v>
      </c>
      <c r="E87" s="945">
        <f>Nhaplieu!N91</f>
        <v>0</v>
      </c>
      <c r="F87" s="77">
        <f>Nhaplieu!O91</f>
        <v>0</v>
      </c>
      <c r="G87" s="1460">
        <f t="shared" si="2"/>
        <v>0</v>
      </c>
      <c r="H87" s="1460">
        <f t="shared" si="3"/>
        <v>0</v>
      </c>
      <c r="I87" s="1460">
        <f t="shared" si="3"/>
        <v>0</v>
      </c>
      <c r="J87" s="1460">
        <f t="shared" si="3"/>
        <v>0</v>
      </c>
      <c r="K87" s="1460">
        <f t="shared" si="3"/>
        <v>0</v>
      </c>
      <c r="L87" s="1460">
        <f t="shared" si="3"/>
        <v>0</v>
      </c>
      <c r="M87" s="1460">
        <f t="shared" si="3"/>
        <v>0</v>
      </c>
      <c r="N87" s="1460">
        <f t="shared" si="3"/>
        <v>0</v>
      </c>
      <c r="O87" s="1461" t="str">
        <f>IF($O$10=3,IF(TYPE(MATCH($R$2,Nhaplieu!$Z$8:$Z$1070,0))=16,"",MATCH($R$2,Nhaplieu!$Z$8:$Z$1070,0)),IF(TYPE(MATCH($R$2,Nhaplieu!$N$8:$N$1070,0))=16,"",MATCH($R$2,Nhaplieu!$N$8:$N$1070,0)))</f>
        <v/>
      </c>
    </row>
    <row r="88" spans="1:15" s="10" customFormat="1" ht="16.8">
      <c r="A88" s="76">
        <f>Nhaplieu!D92</f>
        <v>0</v>
      </c>
      <c r="B88" s="435">
        <f>Nhaplieu!E92</f>
        <v>0</v>
      </c>
      <c r="C88" s="571">
        <f>Nhaplieu!L92</f>
        <v>0</v>
      </c>
      <c r="D88" s="945">
        <f>Nhaplieu!M92</f>
        <v>0</v>
      </c>
      <c r="E88" s="945">
        <f>Nhaplieu!N92</f>
        <v>0</v>
      </c>
      <c r="F88" s="77">
        <f>Nhaplieu!O92</f>
        <v>0</v>
      </c>
      <c r="G88" s="1460">
        <f t="shared" si="2"/>
        <v>0</v>
      </c>
      <c r="H88" s="1460">
        <f t="shared" si="3"/>
        <v>0</v>
      </c>
      <c r="I88" s="1460">
        <f t="shared" si="3"/>
        <v>0</v>
      </c>
      <c r="J88" s="1460">
        <f t="shared" si="3"/>
        <v>0</v>
      </c>
      <c r="K88" s="1460">
        <f t="shared" si="3"/>
        <v>0</v>
      </c>
      <c r="L88" s="1460">
        <f t="shared" si="3"/>
        <v>0</v>
      </c>
      <c r="M88" s="1460">
        <f t="shared" si="3"/>
        <v>0</v>
      </c>
      <c r="N88" s="1460">
        <f t="shared" si="3"/>
        <v>0</v>
      </c>
      <c r="O88" s="1461" t="str">
        <f>IF($O$10=3,IF(TYPE(MATCH($R$2,Nhaplieu!$Z$8:$Z$1070,0))=16,"",MATCH($R$2,Nhaplieu!$Z$8:$Z$1070,0)),IF(TYPE(MATCH($R$2,Nhaplieu!$N$8:$N$1070,0))=16,"",MATCH($R$2,Nhaplieu!$N$8:$N$1070,0)))</f>
        <v/>
      </c>
    </row>
    <row r="89" spans="1:15" s="10" customFormat="1" ht="16.8">
      <c r="A89" s="76">
        <f>Nhaplieu!D93</f>
        <v>0</v>
      </c>
      <c r="B89" s="435">
        <f>Nhaplieu!E93</f>
        <v>0</v>
      </c>
      <c r="C89" s="571">
        <f>Nhaplieu!L93</f>
        <v>0</v>
      </c>
      <c r="D89" s="945">
        <f>Nhaplieu!M93</f>
        <v>0</v>
      </c>
      <c r="E89" s="945">
        <f>Nhaplieu!N93</f>
        <v>0</v>
      </c>
      <c r="F89" s="77">
        <f>Nhaplieu!O93</f>
        <v>0</v>
      </c>
      <c r="G89" s="1460">
        <f t="shared" si="2"/>
        <v>0</v>
      </c>
      <c r="H89" s="1460">
        <f t="shared" si="3"/>
        <v>0</v>
      </c>
      <c r="I89" s="1460">
        <f t="shared" si="3"/>
        <v>0</v>
      </c>
      <c r="J89" s="1460">
        <f t="shared" si="3"/>
        <v>0</v>
      </c>
      <c r="K89" s="1460">
        <f t="shared" si="3"/>
        <v>0</v>
      </c>
      <c r="L89" s="1460">
        <f t="shared" si="3"/>
        <v>0</v>
      </c>
      <c r="M89" s="1460">
        <f t="shared" si="3"/>
        <v>0</v>
      </c>
      <c r="N89" s="1460">
        <f t="shared" si="3"/>
        <v>0</v>
      </c>
      <c r="O89" s="1461" t="str">
        <f>IF($O$10=3,IF(TYPE(MATCH($R$2,Nhaplieu!$Z$8:$Z$1070,0))=16,"",MATCH($R$2,Nhaplieu!$Z$8:$Z$1070,0)),IF(TYPE(MATCH($R$2,Nhaplieu!$N$8:$N$1070,0))=16,"",MATCH($R$2,Nhaplieu!$N$8:$N$1070,0)))</f>
        <v/>
      </c>
    </row>
    <row r="90" spans="1:15" s="10" customFormat="1" ht="16.8">
      <c r="A90" s="76">
        <f>Nhaplieu!D94</f>
        <v>0</v>
      </c>
      <c r="B90" s="435">
        <f>Nhaplieu!E94</f>
        <v>0</v>
      </c>
      <c r="C90" s="571">
        <f>Nhaplieu!L94</f>
        <v>0</v>
      </c>
      <c r="D90" s="945">
        <f>Nhaplieu!M94</f>
        <v>0</v>
      </c>
      <c r="E90" s="945">
        <f>Nhaplieu!N94</f>
        <v>0</v>
      </c>
      <c r="F90" s="77">
        <f>Nhaplieu!O94</f>
        <v>0</v>
      </c>
      <c r="G90" s="1460">
        <f t="shared" si="2"/>
        <v>0</v>
      </c>
      <c r="H90" s="1460">
        <f t="shared" si="3"/>
        <v>0</v>
      </c>
      <c r="I90" s="1460">
        <f t="shared" si="3"/>
        <v>0</v>
      </c>
      <c r="J90" s="1460">
        <f t="shared" si="3"/>
        <v>0</v>
      </c>
      <c r="K90" s="1460">
        <f t="shared" si="3"/>
        <v>0</v>
      </c>
      <c r="L90" s="1460">
        <f t="shared" si="3"/>
        <v>0</v>
      </c>
      <c r="M90" s="1460">
        <f t="shared" si="3"/>
        <v>0</v>
      </c>
      <c r="N90" s="1460">
        <f t="shared" si="3"/>
        <v>0</v>
      </c>
      <c r="O90" s="1461" t="str">
        <f>IF($O$10=3,IF(TYPE(MATCH($R$2,Nhaplieu!$Z$8:$Z$1070,0))=16,"",MATCH($R$2,Nhaplieu!$Z$8:$Z$1070,0)),IF(TYPE(MATCH($R$2,Nhaplieu!$N$8:$N$1070,0))=16,"",MATCH($R$2,Nhaplieu!$N$8:$N$1070,0)))</f>
        <v/>
      </c>
    </row>
    <row r="91" spans="1:15" s="10" customFormat="1" ht="16.8">
      <c r="A91" s="76">
        <f>Nhaplieu!D95</f>
        <v>0</v>
      </c>
      <c r="B91" s="435">
        <f>Nhaplieu!E95</f>
        <v>0</v>
      </c>
      <c r="C91" s="571">
        <f>Nhaplieu!L95</f>
        <v>0</v>
      </c>
      <c r="D91" s="945">
        <f>Nhaplieu!M95</f>
        <v>0</v>
      </c>
      <c r="E91" s="945">
        <f>Nhaplieu!N95</f>
        <v>0</v>
      </c>
      <c r="F91" s="77">
        <f>Nhaplieu!O95</f>
        <v>0</v>
      </c>
      <c r="G91" s="1460">
        <f t="shared" si="2"/>
        <v>0</v>
      </c>
      <c r="H91" s="1460">
        <f t="shared" si="3"/>
        <v>0</v>
      </c>
      <c r="I91" s="1460">
        <f t="shared" si="3"/>
        <v>0</v>
      </c>
      <c r="J91" s="1460">
        <f t="shared" si="3"/>
        <v>0</v>
      </c>
      <c r="K91" s="1460">
        <f t="shared" si="3"/>
        <v>0</v>
      </c>
      <c r="L91" s="1460">
        <f t="shared" si="3"/>
        <v>0</v>
      </c>
      <c r="M91" s="1460">
        <f t="shared" si="3"/>
        <v>0</v>
      </c>
      <c r="N91" s="1460">
        <f t="shared" si="3"/>
        <v>0</v>
      </c>
      <c r="O91" s="1461" t="str">
        <f>IF($O$10=3,IF(TYPE(MATCH($R$2,Nhaplieu!$Z$8:$Z$1070,0))=16,"",MATCH($R$2,Nhaplieu!$Z$8:$Z$1070,0)),IF(TYPE(MATCH($R$2,Nhaplieu!$N$8:$N$1070,0))=16,"",MATCH($R$2,Nhaplieu!$N$8:$N$1070,0)))</f>
        <v/>
      </c>
    </row>
    <row r="92" spans="1:15" s="10" customFormat="1" ht="16.8">
      <c r="A92" s="76">
        <f>Nhaplieu!D96</f>
        <v>0</v>
      </c>
      <c r="B92" s="435">
        <f>Nhaplieu!E96</f>
        <v>0</v>
      </c>
      <c r="C92" s="571">
        <f>Nhaplieu!L96</f>
        <v>0</v>
      </c>
      <c r="D92" s="945">
        <f>Nhaplieu!M96</f>
        <v>0</v>
      </c>
      <c r="E92" s="945">
        <f>Nhaplieu!N96</f>
        <v>0</v>
      </c>
      <c r="F92" s="77">
        <f>Nhaplieu!O96</f>
        <v>0</v>
      </c>
      <c r="G92" s="1460">
        <f t="shared" si="2"/>
        <v>0</v>
      </c>
      <c r="H92" s="1460">
        <f t="shared" si="3"/>
        <v>0</v>
      </c>
      <c r="I92" s="1460">
        <f t="shared" si="3"/>
        <v>0</v>
      </c>
      <c r="J92" s="1460">
        <f t="shared" si="3"/>
        <v>0</v>
      </c>
      <c r="K92" s="1460">
        <f t="shared" si="3"/>
        <v>0</v>
      </c>
      <c r="L92" s="1460">
        <f t="shared" si="3"/>
        <v>0</v>
      </c>
      <c r="M92" s="1460">
        <f t="shared" si="3"/>
        <v>0</v>
      </c>
      <c r="N92" s="1460">
        <f t="shared" si="3"/>
        <v>0</v>
      </c>
      <c r="O92" s="1461" t="str">
        <f>IF($O$10=3,IF(TYPE(MATCH($R$2,Nhaplieu!$Z$8:$Z$1070,0))=16,"",MATCH($R$2,Nhaplieu!$Z$8:$Z$1070,0)),IF(TYPE(MATCH($R$2,Nhaplieu!$N$8:$N$1070,0))=16,"",MATCH($R$2,Nhaplieu!$N$8:$N$1070,0)))</f>
        <v/>
      </c>
    </row>
    <row r="93" spans="1:15" s="10" customFormat="1" ht="16.8">
      <c r="A93" s="76">
        <f>Nhaplieu!D97</f>
        <v>0</v>
      </c>
      <c r="B93" s="435">
        <f>Nhaplieu!E97</f>
        <v>0</v>
      </c>
      <c r="C93" s="571">
        <f>Nhaplieu!L97</f>
        <v>0</v>
      </c>
      <c r="D93" s="945">
        <f>Nhaplieu!M97</f>
        <v>0</v>
      </c>
      <c r="E93" s="945">
        <f>Nhaplieu!N97</f>
        <v>0</v>
      </c>
      <c r="F93" s="77">
        <f>Nhaplieu!O97</f>
        <v>0</v>
      </c>
      <c r="G93" s="1460">
        <f t="shared" si="2"/>
        <v>0</v>
      </c>
      <c r="H93" s="1460">
        <f t="shared" si="3"/>
        <v>0</v>
      </c>
      <c r="I93" s="1460">
        <f t="shared" si="3"/>
        <v>0</v>
      </c>
      <c r="J93" s="1460">
        <f t="shared" si="3"/>
        <v>0</v>
      </c>
      <c r="K93" s="1460">
        <f t="shared" si="3"/>
        <v>0</v>
      </c>
      <c r="L93" s="1460">
        <f t="shared" si="3"/>
        <v>0</v>
      </c>
      <c r="M93" s="1460">
        <f t="shared" si="3"/>
        <v>0</v>
      </c>
      <c r="N93" s="1460">
        <f t="shared" si="3"/>
        <v>0</v>
      </c>
      <c r="O93" s="1461" t="str">
        <f>IF($O$10=3,IF(TYPE(MATCH($R$2,Nhaplieu!$Z$8:$Z$1070,0))=16,"",MATCH($R$2,Nhaplieu!$Z$8:$Z$1070,0)),IF(TYPE(MATCH($R$2,Nhaplieu!$N$8:$N$1070,0))=16,"",MATCH($R$2,Nhaplieu!$N$8:$N$1070,0)))</f>
        <v/>
      </c>
    </row>
    <row r="94" spans="1:15" s="10" customFormat="1" ht="16.8">
      <c r="A94" s="76">
        <f>Nhaplieu!D98</f>
        <v>0</v>
      </c>
      <c r="B94" s="435">
        <f>Nhaplieu!E98</f>
        <v>0</v>
      </c>
      <c r="C94" s="571">
        <f>Nhaplieu!L98</f>
        <v>0</v>
      </c>
      <c r="D94" s="945">
        <f>Nhaplieu!M98</f>
        <v>0</v>
      </c>
      <c r="E94" s="945">
        <f>Nhaplieu!N98</f>
        <v>0</v>
      </c>
      <c r="F94" s="77">
        <f>Nhaplieu!O98</f>
        <v>0</v>
      </c>
      <c r="G94" s="1460">
        <f t="shared" si="2"/>
        <v>0</v>
      </c>
      <c r="H94" s="1460">
        <f t="shared" si="3"/>
        <v>0</v>
      </c>
      <c r="I94" s="1460">
        <f t="shared" si="3"/>
        <v>0</v>
      </c>
      <c r="J94" s="1460">
        <f t="shared" si="3"/>
        <v>0</v>
      </c>
      <c r="K94" s="1460">
        <f t="shared" si="3"/>
        <v>0</v>
      </c>
      <c r="L94" s="1460">
        <f t="shared" si="3"/>
        <v>0</v>
      </c>
      <c r="M94" s="1460">
        <f t="shared" si="3"/>
        <v>0</v>
      </c>
      <c r="N94" s="1460">
        <f t="shared" si="3"/>
        <v>0</v>
      </c>
      <c r="O94" s="1461" t="str">
        <f>IF($O$10=3,IF(TYPE(MATCH($R$2,Nhaplieu!$Z$8:$Z$1070,0))=16,"",MATCH($R$2,Nhaplieu!$Z$8:$Z$1070,0)),IF(TYPE(MATCH($R$2,Nhaplieu!$N$8:$N$1070,0))=16,"",MATCH($R$2,Nhaplieu!$N$8:$N$1070,0)))</f>
        <v/>
      </c>
    </row>
    <row r="95" spans="1:15" s="10" customFormat="1" ht="16.8">
      <c r="A95" s="76">
        <f>Nhaplieu!D99</f>
        <v>0</v>
      </c>
      <c r="B95" s="435">
        <f>Nhaplieu!E99</f>
        <v>0</v>
      </c>
      <c r="C95" s="571">
        <f>Nhaplieu!L99</f>
        <v>0</v>
      </c>
      <c r="D95" s="945">
        <f>Nhaplieu!M99</f>
        <v>0</v>
      </c>
      <c r="E95" s="945">
        <f>Nhaplieu!N99</f>
        <v>0</v>
      </c>
      <c r="F95" s="77">
        <f>Nhaplieu!O99</f>
        <v>0</v>
      </c>
      <c r="G95" s="1460">
        <f t="shared" si="2"/>
        <v>0</v>
      </c>
      <c r="H95" s="1460">
        <f t="shared" si="3"/>
        <v>0</v>
      </c>
      <c r="I95" s="1460">
        <f t="shared" si="3"/>
        <v>0</v>
      </c>
      <c r="J95" s="1460">
        <f t="shared" si="3"/>
        <v>0</v>
      </c>
      <c r="K95" s="1460">
        <f t="shared" si="3"/>
        <v>0</v>
      </c>
      <c r="L95" s="1460">
        <f t="shared" si="3"/>
        <v>0</v>
      </c>
      <c r="M95" s="1460">
        <f t="shared" si="3"/>
        <v>0</v>
      </c>
      <c r="N95" s="1460">
        <f t="shared" si="3"/>
        <v>0</v>
      </c>
      <c r="O95" s="1461" t="str">
        <f>IF($O$10=3,IF(TYPE(MATCH($R$2,Nhaplieu!$Z$8:$Z$1070,0))=16,"",MATCH($R$2,Nhaplieu!$Z$8:$Z$1070,0)),IF(TYPE(MATCH($R$2,Nhaplieu!$N$8:$N$1070,0))=16,"",MATCH($R$2,Nhaplieu!$N$8:$N$1070,0)))</f>
        <v/>
      </c>
    </row>
    <row r="96" spans="1:15" s="10" customFormat="1" ht="16.8">
      <c r="A96" s="76">
        <f>Nhaplieu!D100</f>
        <v>0</v>
      </c>
      <c r="B96" s="435">
        <f>Nhaplieu!E100</f>
        <v>0</v>
      </c>
      <c r="C96" s="571">
        <f>Nhaplieu!L100</f>
        <v>0</v>
      </c>
      <c r="D96" s="945">
        <f>Nhaplieu!M100</f>
        <v>0</v>
      </c>
      <c r="E96" s="945">
        <f>Nhaplieu!N100</f>
        <v>0</v>
      </c>
      <c r="F96" s="77">
        <f>Nhaplieu!O100</f>
        <v>0</v>
      </c>
      <c r="G96" s="1460">
        <f t="shared" si="2"/>
        <v>0</v>
      </c>
      <c r="H96" s="1460">
        <f t="shared" si="3"/>
        <v>0</v>
      </c>
      <c r="I96" s="1460">
        <f t="shared" si="3"/>
        <v>0</v>
      </c>
      <c r="J96" s="1460">
        <f t="shared" si="3"/>
        <v>0</v>
      </c>
      <c r="K96" s="1460">
        <f t="shared" si="3"/>
        <v>0</v>
      </c>
      <c r="L96" s="1460">
        <f t="shared" si="3"/>
        <v>0</v>
      </c>
      <c r="M96" s="1460">
        <f t="shared" si="3"/>
        <v>0</v>
      </c>
      <c r="N96" s="1460">
        <f t="shared" si="3"/>
        <v>0</v>
      </c>
      <c r="O96" s="1461" t="str">
        <f>IF($O$10=3,IF(TYPE(MATCH($R$2,Nhaplieu!$Z$8:$Z$1070,0))=16,"",MATCH($R$2,Nhaplieu!$Z$8:$Z$1070,0)),IF(TYPE(MATCH($R$2,Nhaplieu!$N$8:$N$1070,0))=16,"",MATCH($R$2,Nhaplieu!$N$8:$N$1070,0)))</f>
        <v/>
      </c>
    </row>
    <row r="97" spans="1:15" s="10" customFormat="1" ht="16.8">
      <c r="A97" s="76">
        <f>Nhaplieu!D101</f>
        <v>0</v>
      </c>
      <c r="B97" s="435">
        <f>Nhaplieu!E101</f>
        <v>0</v>
      </c>
      <c r="C97" s="571">
        <f>Nhaplieu!L101</f>
        <v>0</v>
      </c>
      <c r="D97" s="945">
        <f>Nhaplieu!M101</f>
        <v>0</v>
      </c>
      <c r="E97" s="945">
        <f>Nhaplieu!N101</f>
        <v>0</v>
      </c>
      <c r="F97" s="77">
        <f>Nhaplieu!O101</f>
        <v>0</v>
      </c>
      <c r="G97" s="1460">
        <f t="shared" si="2"/>
        <v>0</v>
      </c>
      <c r="H97" s="1460">
        <f t="shared" si="3"/>
        <v>0</v>
      </c>
      <c r="I97" s="1460">
        <f t="shared" si="3"/>
        <v>0</v>
      </c>
      <c r="J97" s="1460">
        <f t="shared" si="3"/>
        <v>0</v>
      </c>
      <c r="K97" s="1460">
        <f t="shared" si="3"/>
        <v>0</v>
      </c>
      <c r="L97" s="1460">
        <f t="shared" si="3"/>
        <v>0</v>
      </c>
      <c r="M97" s="1460">
        <f t="shared" si="3"/>
        <v>0</v>
      </c>
      <c r="N97" s="1460">
        <f t="shared" si="3"/>
        <v>0</v>
      </c>
      <c r="O97" s="1461" t="str">
        <f>IF($O$10=3,IF(TYPE(MATCH($R$2,Nhaplieu!$Z$8:$Z$1070,0))=16,"",MATCH($R$2,Nhaplieu!$Z$8:$Z$1070,0)),IF(TYPE(MATCH($R$2,Nhaplieu!$N$8:$N$1070,0))=16,"",MATCH($R$2,Nhaplieu!$N$8:$N$1070,0)))</f>
        <v/>
      </c>
    </row>
    <row r="98" spans="1:15" s="10" customFormat="1" ht="16.8">
      <c r="A98" s="76">
        <f>Nhaplieu!D102</f>
        <v>0</v>
      </c>
      <c r="B98" s="435">
        <f>Nhaplieu!E102</f>
        <v>0</v>
      </c>
      <c r="C98" s="571">
        <f>Nhaplieu!L102</f>
        <v>0</v>
      </c>
      <c r="D98" s="945">
        <f>Nhaplieu!M102</f>
        <v>0</v>
      </c>
      <c r="E98" s="945">
        <f>Nhaplieu!N102</f>
        <v>0</v>
      </c>
      <c r="F98" s="77">
        <f>Nhaplieu!O102</f>
        <v>0</v>
      </c>
      <c r="G98" s="1460">
        <f t="shared" si="2"/>
        <v>0</v>
      </c>
      <c r="H98" s="1460">
        <f t="shared" si="3"/>
        <v>0</v>
      </c>
      <c r="I98" s="1460">
        <f t="shared" si="3"/>
        <v>0</v>
      </c>
      <c r="J98" s="1460">
        <f t="shared" si="3"/>
        <v>0</v>
      </c>
      <c r="K98" s="1460">
        <f t="shared" si="3"/>
        <v>0</v>
      </c>
      <c r="L98" s="1460">
        <f t="shared" si="3"/>
        <v>0</v>
      </c>
      <c r="M98" s="1460">
        <f t="shared" si="3"/>
        <v>0</v>
      </c>
      <c r="N98" s="1460">
        <f t="shared" si="3"/>
        <v>0</v>
      </c>
      <c r="O98" s="1461" t="str">
        <f>IF($O$10=3,IF(TYPE(MATCH($R$2,Nhaplieu!$Z$8:$Z$1070,0))=16,"",MATCH($R$2,Nhaplieu!$Z$8:$Z$1070,0)),IF(TYPE(MATCH($R$2,Nhaplieu!$N$8:$N$1070,0))=16,"",MATCH($R$2,Nhaplieu!$N$8:$N$1070,0)))</f>
        <v/>
      </c>
    </row>
    <row r="99" spans="1:15" s="10" customFormat="1" ht="16.8">
      <c r="A99" s="76">
        <f>Nhaplieu!D103</f>
        <v>0</v>
      </c>
      <c r="B99" s="435">
        <f>Nhaplieu!E103</f>
        <v>0</v>
      </c>
      <c r="C99" s="571">
        <f>Nhaplieu!L103</f>
        <v>0</v>
      </c>
      <c r="D99" s="945">
        <f>Nhaplieu!M103</f>
        <v>0</v>
      </c>
      <c r="E99" s="945">
        <f>Nhaplieu!N103</f>
        <v>0</v>
      </c>
      <c r="F99" s="77">
        <f>Nhaplieu!O103</f>
        <v>0</v>
      </c>
      <c r="G99" s="1460">
        <f t="shared" si="2"/>
        <v>0</v>
      </c>
      <c r="H99" s="1460">
        <f t="shared" si="3"/>
        <v>0</v>
      </c>
      <c r="I99" s="1460">
        <f t="shared" si="3"/>
        <v>0</v>
      </c>
      <c r="J99" s="1460">
        <f t="shared" si="3"/>
        <v>0</v>
      </c>
      <c r="K99" s="1460">
        <f t="shared" si="3"/>
        <v>0</v>
      </c>
      <c r="L99" s="1460">
        <f t="shared" si="3"/>
        <v>0</v>
      </c>
      <c r="M99" s="1460">
        <f t="shared" si="3"/>
        <v>0</v>
      </c>
      <c r="N99" s="1460">
        <f t="shared" si="3"/>
        <v>0</v>
      </c>
      <c r="O99" s="1461" t="str">
        <f>IF($O$10=3,IF(TYPE(MATCH($R$2,Nhaplieu!$Z$8:$Z$1070,0))=16,"",MATCH($R$2,Nhaplieu!$Z$8:$Z$1070,0)),IF(TYPE(MATCH($R$2,Nhaplieu!$N$8:$N$1070,0))=16,"",MATCH($R$2,Nhaplieu!$N$8:$N$1070,0)))</f>
        <v/>
      </c>
    </row>
    <row r="100" spans="1:15" s="10" customFormat="1" ht="16.8">
      <c r="A100" s="76">
        <f>Nhaplieu!D104</f>
        <v>0</v>
      </c>
      <c r="B100" s="435">
        <f>Nhaplieu!E104</f>
        <v>0</v>
      </c>
      <c r="C100" s="571">
        <f>Nhaplieu!L104</f>
        <v>0</v>
      </c>
      <c r="D100" s="945">
        <f>Nhaplieu!M104</f>
        <v>0</v>
      </c>
      <c r="E100" s="945">
        <f>Nhaplieu!N104</f>
        <v>0</v>
      </c>
      <c r="F100" s="77">
        <f>Nhaplieu!O104</f>
        <v>0</v>
      </c>
      <c r="G100" s="1460">
        <f t="shared" si="2"/>
        <v>0</v>
      </c>
      <c r="H100" s="1460">
        <f t="shared" si="3"/>
        <v>0</v>
      </c>
      <c r="I100" s="1460">
        <f t="shared" si="3"/>
        <v>0</v>
      </c>
      <c r="J100" s="1460">
        <f t="shared" si="3"/>
        <v>0</v>
      </c>
      <c r="K100" s="1460">
        <f t="shared" si="3"/>
        <v>0</v>
      </c>
      <c r="L100" s="1460">
        <f t="shared" si="3"/>
        <v>0</v>
      </c>
      <c r="M100" s="1460">
        <f t="shared" si="3"/>
        <v>0</v>
      </c>
      <c r="N100" s="1460">
        <f t="shared" si="3"/>
        <v>0</v>
      </c>
      <c r="O100" s="1461" t="str">
        <f>IF($O$10=3,IF(TYPE(MATCH($R$2,Nhaplieu!$Z$8:$Z$1070,0))=16,"",MATCH($R$2,Nhaplieu!$Z$8:$Z$1070,0)),IF(TYPE(MATCH($R$2,Nhaplieu!$N$8:$N$1070,0))=16,"",MATCH($R$2,Nhaplieu!$N$8:$N$1070,0)))</f>
        <v/>
      </c>
    </row>
    <row r="101" spans="1:15" s="10" customFormat="1" ht="16.8">
      <c r="A101" s="76">
        <f>Nhaplieu!D105</f>
        <v>0</v>
      </c>
      <c r="B101" s="435">
        <f>Nhaplieu!E105</f>
        <v>0</v>
      </c>
      <c r="C101" s="571">
        <f>Nhaplieu!L105</f>
        <v>0</v>
      </c>
      <c r="D101" s="945">
        <f>Nhaplieu!M105</f>
        <v>0</v>
      </c>
      <c r="E101" s="945">
        <f>Nhaplieu!N105</f>
        <v>0</v>
      </c>
      <c r="F101" s="77">
        <f>Nhaplieu!O105</f>
        <v>0</v>
      </c>
      <c r="G101" s="1460">
        <f t="shared" si="2"/>
        <v>0</v>
      </c>
      <c r="H101" s="1460">
        <f t="shared" si="3"/>
        <v>0</v>
      </c>
      <c r="I101" s="1460">
        <f t="shared" si="3"/>
        <v>0</v>
      </c>
      <c r="J101" s="1460">
        <f t="shared" si="3"/>
        <v>0</v>
      </c>
      <c r="K101" s="1460">
        <f t="shared" si="3"/>
        <v>0</v>
      </c>
      <c r="L101" s="1460">
        <f t="shared" si="3"/>
        <v>0</v>
      </c>
      <c r="M101" s="1460">
        <f t="shared" si="3"/>
        <v>0</v>
      </c>
      <c r="N101" s="1460">
        <f t="shared" si="3"/>
        <v>0</v>
      </c>
      <c r="O101" s="1461" t="str">
        <f>IF($O$10=3,IF(TYPE(MATCH($R$2,Nhaplieu!$Z$8:$Z$1070,0))=16,"",MATCH($R$2,Nhaplieu!$Z$8:$Z$1070,0)),IF(TYPE(MATCH($R$2,Nhaplieu!$N$8:$N$1070,0))=16,"",MATCH($R$2,Nhaplieu!$N$8:$N$1070,0)))</f>
        <v/>
      </c>
    </row>
    <row r="102" spans="1:15" s="10" customFormat="1" ht="16.8">
      <c r="A102" s="76">
        <f>Nhaplieu!D106</f>
        <v>0</v>
      </c>
      <c r="B102" s="435">
        <f>Nhaplieu!E106</f>
        <v>0</v>
      </c>
      <c r="C102" s="571">
        <f>Nhaplieu!L106</f>
        <v>0</v>
      </c>
      <c r="D102" s="945">
        <f>Nhaplieu!M106</f>
        <v>0</v>
      </c>
      <c r="E102" s="945">
        <f>Nhaplieu!N106</f>
        <v>0</v>
      </c>
      <c r="F102" s="77">
        <f>Nhaplieu!O106</f>
        <v>0</v>
      </c>
      <c r="G102" s="1460">
        <f t="shared" si="2"/>
        <v>0</v>
      </c>
      <c r="H102" s="1460">
        <f t="shared" si="3"/>
        <v>0</v>
      </c>
      <c r="I102" s="1460">
        <f t="shared" si="3"/>
        <v>0</v>
      </c>
      <c r="J102" s="1460">
        <f t="shared" si="3"/>
        <v>0</v>
      </c>
      <c r="K102" s="1460">
        <f t="shared" si="3"/>
        <v>0</v>
      </c>
      <c r="L102" s="1460">
        <f t="shared" si="3"/>
        <v>0</v>
      </c>
      <c r="M102" s="1460">
        <f t="shared" si="3"/>
        <v>0</v>
      </c>
      <c r="N102" s="1460">
        <f t="shared" si="3"/>
        <v>0</v>
      </c>
      <c r="O102" s="1461" t="str">
        <f>IF($O$10=3,IF(TYPE(MATCH($R$2,Nhaplieu!$Z$8:$Z$1070,0))=16,"",MATCH($R$2,Nhaplieu!$Z$8:$Z$1070,0)),IF(TYPE(MATCH($R$2,Nhaplieu!$N$8:$N$1070,0))=16,"",MATCH($R$2,Nhaplieu!$N$8:$N$1070,0)))</f>
        <v/>
      </c>
    </row>
    <row r="103" spans="1:15" s="10" customFormat="1" ht="16.8">
      <c r="A103" s="76">
        <f>Nhaplieu!D107</f>
        <v>0</v>
      </c>
      <c r="B103" s="435">
        <f>Nhaplieu!E107</f>
        <v>0</v>
      </c>
      <c r="C103" s="571">
        <f>Nhaplieu!L107</f>
        <v>0</v>
      </c>
      <c r="D103" s="945">
        <f>Nhaplieu!M107</f>
        <v>0</v>
      </c>
      <c r="E103" s="945">
        <f>Nhaplieu!N107</f>
        <v>0</v>
      </c>
      <c r="F103" s="77">
        <f>Nhaplieu!O107</f>
        <v>0</v>
      </c>
      <c r="G103" s="1460">
        <f t="shared" si="2"/>
        <v>0</v>
      </c>
      <c r="H103" s="1460">
        <f t="shared" si="3"/>
        <v>0</v>
      </c>
      <c r="I103" s="1460">
        <f t="shared" si="3"/>
        <v>0</v>
      </c>
      <c r="J103" s="1460">
        <f t="shared" si="3"/>
        <v>0</v>
      </c>
      <c r="K103" s="1460">
        <f t="shared" si="3"/>
        <v>0</v>
      </c>
      <c r="L103" s="1460">
        <f t="shared" si="3"/>
        <v>0</v>
      </c>
      <c r="M103" s="1460">
        <f t="shared" si="3"/>
        <v>0</v>
      </c>
      <c r="N103" s="1460">
        <f t="shared" si="3"/>
        <v>0</v>
      </c>
      <c r="O103" s="1461" t="str">
        <f>IF($O$10=3,IF(TYPE(MATCH($R$2,Nhaplieu!$Z$8:$Z$1070,0))=16,"",MATCH($R$2,Nhaplieu!$Z$8:$Z$1070,0)),IF(TYPE(MATCH($R$2,Nhaplieu!$N$8:$N$1070,0))=16,"",MATCH($R$2,Nhaplieu!$N$8:$N$1070,0)))</f>
        <v/>
      </c>
    </row>
    <row r="104" spans="1:15" s="10" customFormat="1" ht="16.8">
      <c r="A104" s="76">
        <f>Nhaplieu!D108</f>
        <v>0</v>
      </c>
      <c r="B104" s="435">
        <f>Nhaplieu!E108</f>
        <v>0</v>
      </c>
      <c r="C104" s="571">
        <f>Nhaplieu!L108</f>
        <v>0</v>
      </c>
      <c r="D104" s="945">
        <f>Nhaplieu!M108</f>
        <v>0</v>
      </c>
      <c r="E104" s="945">
        <f>Nhaplieu!N108</f>
        <v>0</v>
      </c>
      <c r="F104" s="77">
        <f>Nhaplieu!O108</f>
        <v>0</v>
      </c>
      <c r="G104" s="1460">
        <f t="shared" si="2"/>
        <v>0</v>
      </c>
      <c r="H104" s="1460">
        <f t="shared" si="3"/>
        <v>0</v>
      </c>
      <c r="I104" s="1460">
        <f t="shared" si="3"/>
        <v>0</v>
      </c>
      <c r="J104" s="1460">
        <f t="shared" si="3"/>
        <v>0</v>
      </c>
      <c r="K104" s="1460">
        <f t="shared" si="3"/>
        <v>0</v>
      </c>
      <c r="L104" s="1460">
        <f t="shared" si="3"/>
        <v>0</v>
      </c>
      <c r="M104" s="1460">
        <f t="shared" si="3"/>
        <v>0</v>
      </c>
      <c r="N104" s="1460">
        <f t="shared" si="3"/>
        <v>0</v>
      </c>
      <c r="O104" s="1461" t="str">
        <f>IF($O$10=3,IF(TYPE(MATCH($R$2,Nhaplieu!$Z$8:$Z$1070,0))=16,"",MATCH($R$2,Nhaplieu!$Z$8:$Z$1070,0)),IF(TYPE(MATCH($R$2,Nhaplieu!$N$8:$N$1070,0))=16,"",MATCH($R$2,Nhaplieu!$N$8:$N$1070,0)))</f>
        <v/>
      </c>
    </row>
    <row r="105" spans="1:15" s="10" customFormat="1" ht="16.8">
      <c r="A105" s="76">
        <f>Nhaplieu!D109</f>
        <v>0</v>
      </c>
      <c r="B105" s="435">
        <f>Nhaplieu!E109</f>
        <v>0</v>
      </c>
      <c r="C105" s="571">
        <f>Nhaplieu!L109</f>
        <v>0</v>
      </c>
      <c r="D105" s="945">
        <f>Nhaplieu!M109</f>
        <v>0</v>
      </c>
      <c r="E105" s="945">
        <f>Nhaplieu!N109</f>
        <v>0</v>
      </c>
      <c r="F105" s="77">
        <f>Nhaplieu!O109</f>
        <v>0</v>
      </c>
      <c r="G105" s="1460">
        <f t="shared" si="2"/>
        <v>0</v>
      </c>
      <c r="H105" s="1460">
        <f t="shared" si="3"/>
        <v>0</v>
      </c>
      <c r="I105" s="1460">
        <f t="shared" si="3"/>
        <v>0</v>
      </c>
      <c r="J105" s="1460">
        <f t="shared" si="3"/>
        <v>0</v>
      </c>
      <c r="K105" s="1460">
        <f t="shared" si="3"/>
        <v>0</v>
      </c>
      <c r="L105" s="1460">
        <f t="shared" si="3"/>
        <v>0</v>
      </c>
      <c r="M105" s="1460">
        <f t="shared" si="3"/>
        <v>0</v>
      </c>
      <c r="N105" s="1460">
        <f t="shared" si="3"/>
        <v>0</v>
      </c>
      <c r="O105" s="1461" t="str">
        <f>IF($O$10=3,IF(TYPE(MATCH($R$2,Nhaplieu!$Z$8:$Z$1070,0))=16,"",MATCH($R$2,Nhaplieu!$Z$8:$Z$1070,0)),IF(TYPE(MATCH($R$2,Nhaplieu!$N$8:$N$1070,0))=16,"",MATCH($R$2,Nhaplieu!$N$8:$N$1070,0)))</f>
        <v/>
      </c>
    </row>
    <row r="106" spans="1:15" s="952" customFormat="1" ht="16.8">
      <c r="A106" s="1457">
        <f>Nhaplieu!D110</f>
        <v>0</v>
      </c>
      <c r="B106" s="1458" t="str">
        <f>Nhaplieu!E110</f>
        <v>pc</v>
      </c>
      <c r="C106" s="1029">
        <f>Nhaplieu!L110</f>
        <v>0</v>
      </c>
      <c r="D106" s="1459">
        <f>Nhaplieu!M110</f>
        <v>0</v>
      </c>
      <c r="E106" s="1459">
        <f>Nhaplieu!N110</f>
        <v>0</v>
      </c>
      <c r="F106" s="1460">
        <f>Nhaplieu!O110</f>
        <v>0</v>
      </c>
      <c r="G106" s="1460">
        <f>IF($E106=G$10,$F106,IF($D106=G$10,-$F106,0))</f>
        <v>0</v>
      </c>
      <c r="H106" s="1460">
        <f t="shared" ref="H106:N113" si="4">IF($E106=H$10,$F106,IF($D106=H$10,-$F106,0))</f>
        <v>0</v>
      </c>
      <c r="I106" s="1460">
        <f t="shared" si="4"/>
        <v>0</v>
      </c>
      <c r="J106" s="1460">
        <f t="shared" si="4"/>
        <v>0</v>
      </c>
      <c r="K106" s="1460">
        <f t="shared" si="4"/>
        <v>0</v>
      </c>
      <c r="L106" s="1460">
        <f t="shared" si="4"/>
        <v>0</v>
      </c>
      <c r="M106" s="1460">
        <f t="shared" si="4"/>
        <v>0</v>
      </c>
      <c r="N106" s="1460">
        <f t="shared" si="4"/>
        <v>0</v>
      </c>
      <c r="O106" s="1461" t="str">
        <f>IF($O$10=3,IF(TYPE(MATCH($R$2,Nhaplieu!$Z$8:$Z$1070,0))=16,"",MATCH($R$2,Nhaplieu!$Z$8:$Z$1070,0)),IF(TYPE(MATCH($R$2,Nhaplieu!$N$8:$N$1070,0))=16,"",MATCH($R$2,Nhaplieu!$N$8:$N$1070,0)))</f>
        <v/>
      </c>
    </row>
    <row r="107" spans="1:15" s="952" customFormat="1" ht="16.8">
      <c r="A107" s="1457">
        <f>Nhaplieu!D111</f>
        <v>0</v>
      </c>
      <c r="B107" s="1458" t="str">
        <f>Nhaplieu!E111</f>
        <v>pc</v>
      </c>
      <c r="C107" s="1029">
        <f>Nhaplieu!L111</f>
        <v>0</v>
      </c>
      <c r="D107" s="1459">
        <f>Nhaplieu!M111</f>
        <v>0</v>
      </c>
      <c r="E107" s="1459">
        <f>Nhaplieu!N111</f>
        <v>0</v>
      </c>
      <c r="F107" s="1460">
        <f>Nhaplieu!O111</f>
        <v>0</v>
      </c>
      <c r="G107" s="1460">
        <f t="shared" ref="G107:G113" si="5">IF($E107=G$10,$F107,IF($D107=G$10,-$F107,0))</f>
        <v>0</v>
      </c>
      <c r="H107" s="1460">
        <f t="shared" si="4"/>
        <v>0</v>
      </c>
      <c r="I107" s="1460">
        <f t="shared" si="4"/>
        <v>0</v>
      </c>
      <c r="J107" s="1460">
        <f t="shared" si="4"/>
        <v>0</v>
      </c>
      <c r="K107" s="1460">
        <f t="shared" si="4"/>
        <v>0</v>
      </c>
      <c r="L107" s="1460">
        <f t="shared" si="4"/>
        <v>0</v>
      </c>
      <c r="M107" s="1460">
        <f t="shared" si="4"/>
        <v>0</v>
      </c>
      <c r="N107" s="1460">
        <f t="shared" si="4"/>
        <v>0</v>
      </c>
      <c r="O107" s="1461" t="str">
        <f>IF($O$10=3,IF(TYPE(MATCH($R$2,Nhaplieu!$Z$8:$Z$1070,0))=16,"",MATCH($R$2,Nhaplieu!$Z$8:$Z$1070,0)),IF(TYPE(MATCH($R$2,Nhaplieu!$N$8:$N$1070,0))=16,"",MATCH($R$2,Nhaplieu!$N$8:$N$1070,0)))</f>
        <v/>
      </c>
    </row>
    <row r="108" spans="1:15" s="10" customFormat="1" ht="16.8">
      <c r="A108" s="76">
        <f>Nhaplieu!D112</f>
        <v>0</v>
      </c>
      <c r="B108" s="435">
        <f>Nhaplieu!E112</f>
        <v>0</v>
      </c>
      <c r="C108" s="571">
        <f>Nhaplieu!L112</f>
        <v>0</v>
      </c>
      <c r="D108" s="945">
        <f>Nhaplieu!M112</f>
        <v>0</v>
      </c>
      <c r="E108" s="945">
        <f>Nhaplieu!N112</f>
        <v>0</v>
      </c>
      <c r="F108" s="77">
        <f>Nhaplieu!O112</f>
        <v>0</v>
      </c>
      <c r="G108" s="1460">
        <f t="shared" si="5"/>
        <v>0</v>
      </c>
      <c r="H108" s="1460">
        <f t="shared" si="4"/>
        <v>0</v>
      </c>
      <c r="I108" s="1460">
        <f t="shared" si="4"/>
        <v>0</v>
      </c>
      <c r="J108" s="1460">
        <f t="shared" si="4"/>
        <v>0</v>
      </c>
      <c r="K108" s="1460">
        <f t="shared" si="4"/>
        <v>0</v>
      </c>
      <c r="L108" s="1460">
        <f t="shared" si="4"/>
        <v>0</v>
      </c>
      <c r="M108" s="1460">
        <f t="shared" si="4"/>
        <v>0</v>
      </c>
      <c r="N108" s="1460">
        <f t="shared" si="4"/>
        <v>0</v>
      </c>
      <c r="O108" s="1461" t="str">
        <f>IF($O$10=3,IF(TYPE(MATCH($R$2,Nhaplieu!$Z$8:$Z$1070,0))=16,"",MATCH($R$2,Nhaplieu!$Z$8:$Z$1070,0)),IF(TYPE(MATCH($R$2,Nhaplieu!$N$8:$N$1070,0))=16,"",MATCH($R$2,Nhaplieu!$N$8:$N$1070,0)))</f>
        <v/>
      </c>
    </row>
    <row r="109" spans="1:15" s="10" customFormat="1" ht="16.8">
      <c r="A109" s="76">
        <f>Nhaplieu!D113</f>
        <v>0</v>
      </c>
      <c r="B109" s="435">
        <f>Nhaplieu!E113</f>
        <v>0</v>
      </c>
      <c r="C109" s="571">
        <f>Nhaplieu!L113</f>
        <v>0</v>
      </c>
      <c r="D109" s="945">
        <f>Nhaplieu!M113</f>
        <v>0</v>
      </c>
      <c r="E109" s="945">
        <f>Nhaplieu!N113</f>
        <v>0</v>
      </c>
      <c r="F109" s="77">
        <f>Nhaplieu!O113</f>
        <v>0</v>
      </c>
      <c r="G109" s="1460">
        <f t="shared" si="5"/>
        <v>0</v>
      </c>
      <c r="H109" s="1460">
        <f t="shared" si="4"/>
        <v>0</v>
      </c>
      <c r="I109" s="1460">
        <f t="shared" si="4"/>
        <v>0</v>
      </c>
      <c r="J109" s="1460">
        <f t="shared" si="4"/>
        <v>0</v>
      </c>
      <c r="K109" s="1460">
        <f t="shared" si="4"/>
        <v>0</v>
      </c>
      <c r="L109" s="1460">
        <f t="shared" si="4"/>
        <v>0</v>
      </c>
      <c r="M109" s="1460">
        <f t="shared" si="4"/>
        <v>0</v>
      </c>
      <c r="N109" s="1460">
        <f t="shared" si="4"/>
        <v>0</v>
      </c>
      <c r="O109" s="1461" t="str">
        <f>IF($O$10=3,IF(TYPE(MATCH($R$2,Nhaplieu!$Z$8:$Z$1070,0))=16,"",MATCH($R$2,Nhaplieu!$Z$8:$Z$1070,0)),IF(TYPE(MATCH($R$2,Nhaplieu!$N$8:$N$1070,0))=16,"",MATCH($R$2,Nhaplieu!$N$8:$N$1070,0)))</f>
        <v/>
      </c>
    </row>
    <row r="110" spans="1:15" s="10" customFormat="1" ht="16.8">
      <c r="A110" s="76">
        <f>Nhaplieu!D114</f>
        <v>0</v>
      </c>
      <c r="B110" s="435">
        <f>Nhaplieu!E114</f>
        <v>0</v>
      </c>
      <c r="C110" s="571">
        <f>Nhaplieu!L114</f>
        <v>0</v>
      </c>
      <c r="D110" s="945">
        <f>Nhaplieu!M114</f>
        <v>0</v>
      </c>
      <c r="E110" s="945">
        <f>Nhaplieu!N114</f>
        <v>0</v>
      </c>
      <c r="F110" s="77">
        <f>Nhaplieu!O114</f>
        <v>0</v>
      </c>
      <c r="G110" s="1460">
        <f t="shared" si="5"/>
        <v>0</v>
      </c>
      <c r="H110" s="1460">
        <f t="shared" si="4"/>
        <v>0</v>
      </c>
      <c r="I110" s="1460">
        <f t="shared" si="4"/>
        <v>0</v>
      </c>
      <c r="J110" s="1460">
        <f t="shared" si="4"/>
        <v>0</v>
      </c>
      <c r="K110" s="1460">
        <f t="shared" si="4"/>
        <v>0</v>
      </c>
      <c r="L110" s="1460">
        <f t="shared" si="4"/>
        <v>0</v>
      </c>
      <c r="M110" s="1460">
        <f t="shared" si="4"/>
        <v>0</v>
      </c>
      <c r="N110" s="1460">
        <f t="shared" si="4"/>
        <v>0</v>
      </c>
      <c r="O110" s="1461" t="str">
        <f>IF($O$10=3,IF(TYPE(MATCH($R$2,Nhaplieu!$Z$8:$Z$1070,0))=16,"",MATCH($R$2,Nhaplieu!$Z$8:$Z$1070,0)),IF(TYPE(MATCH($R$2,Nhaplieu!$N$8:$N$1070,0))=16,"",MATCH($R$2,Nhaplieu!$N$8:$N$1070,0)))</f>
        <v/>
      </c>
    </row>
    <row r="111" spans="1:15" s="10" customFormat="1" ht="16.8">
      <c r="A111" s="76">
        <f>Nhaplieu!D115</f>
        <v>0</v>
      </c>
      <c r="B111" s="435">
        <f>Nhaplieu!E115</f>
        <v>0</v>
      </c>
      <c r="C111" s="571">
        <f>Nhaplieu!L115</f>
        <v>0</v>
      </c>
      <c r="D111" s="945">
        <f>Nhaplieu!M115</f>
        <v>0</v>
      </c>
      <c r="E111" s="945">
        <f>Nhaplieu!N115</f>
        <v>0</v>
      </c>
      <c r="F111" s="77">
        <f>Nhaplieu!O115</f>
        <v>0</v>
      </c>
      <c r="G111" s="1460">
        <f t="shared" si="5"/>
        <v>0</v>
      </c>
      <c r="H111" s="1460">
        <f t="shared" si="4"/>
        <v>0</v>
      </c>
      <c r="I111" s="1460">
        <f t="shared" si="4"/>
        <v>0</v>
      </c>
      <c r="J111" s="1460">
        <f t="shared" si="4"/>
        <v>0</v>
      </c>
      <c r="K111" s="1460">
        <f t="shared" si="4"/>
        <v>0</v>
      </c>
      <c r="L111" s="1460">
        <f t="shared" si="4"/>
        <v>0</v>
      </c>
      <c r="M111" s="1460">
        <f t="shared" si="4"/>
        <v>0</v>
      </c>
      <c r="N111" s="1460">
        <f t="shared" si="4"/>
        <v>0</v>
      </c>
      <c r="O111" s="1461" t="str">
        <f>IF($O$10=3,IF(TYPE(MATCH($R$2,Nhaplieu!$Z$8:$Z$1070,0))=16,"",MATCH($R$2,Nhaplieu!$Z$8:$Z$1070,0)),IF(TYPE(MATCH($R$2,Nhaplieu!$N$8:$N$1070,0))=16,"",MATCH($R$2,Nhaplieu!$N$8:$N$1070,0)))</f>
        <v/>
      </c>
    </row>
    <row r="112" spans="1:15" s="10" customFormat="1" ht="16.8">
      <c r="A112" s="76">
        <f>Nhaplieu!D116</f>
        <v>0</v>
      </c>
      <c r="B112" s="435">
        <f>Nhaplieu!E116</f>
        <v>0</v>
      </c>
      <c r="C112" s="571">
        <f>Nhaplieu!L116</f>
        <v>0</v>
      </c>
      <c r="D112" s="945">
        <f>Nhaplieu!M116</f>
        <v>0</v>
      </c>
      <c r="E112" s="945">
        <f>Nhaplieu!N116</f>
        <v>0</v>
      </c>
      <c r="F112" s="77">
        <f>Nhaplieu!O116</f>
        <v>0</v>
      </c>
      <c r="G112" s="1460">
        <f t="shared" si="5"/>
        <v>0</v>
      </c>
      <c r="H112" s="1460">
        <f t="shared" si="4"/>
        <v>0</v>
      </c>
      <c r="I112" s="1460">
        <f t="shared" si="4"/>
        <v>0</v>
      </c>
      <c r="J112" s="1460">
        <f t="shared" si="4"/>
        <v>0</v>
      </c>
      <c r="K112" s="1460">
        <f t="shared" si="4"/>
        <v>0</v>
      </c>
      <c r="L112" s="1460">
        <f t="shared" si="4"/>
        <v>0</v>
      </c>
      <c r="M112" s="1460">
        <f t="shared" si="4"/>
        <v>0</v>
      </c>
      <c r="N112" s="1460">
        <f t="shared" si="4"/>
        <v>0</v>
      </c>
      <c r="O112" s="1461" t="str">
        <f>IF($O$10=3,IF(TYPE(MATCH($R$2,Nhaplieu!$Z$8:$Z$1070,0))=16,"",MATCH($R$2,Nhaplieu!$Z$8:$Z$1070,0)),IF(TYPE(MATCH($R$2,Nhaplieu!$N$8:$N$1070,0))=16,"",MATCH($R$2,Nhaplieu!$N$8:$N$1070,0)))</f>
        <v/>
      </c>
    </row>
    <row r="113" spans="1:15" s="10" customFormat="1" ht="16.8">
      <c r="A113" s="76">
        <f>Nhaplieu!D117</f>
        <v>0</v>
      </c>
      <c r="B113" s="435">
        <f>Nhaplieu!E117</f>
        <v>0</v>
      </c>
      <c r="C113" s="571">
        <f>Nhaplieu!L117</f>
        <v>0</v>
      </c>
      <c r="D113" s="945">
        <f>Nhaplieu!M117</f>
        <v>0</v>
      </c>
      <c r="E113" s="945">
        <f>Nhaplieu!N117</f>
        <v>0</v>
      </c>
      <c r="F113" s="77">
        <f>Nhaplieu!O117</f>
        <v>0</v>
      </c>
      <c r="G113" s="1460">
        <f t="shared" si="5"/>
        <v>0</v>
      </c>
      <c r="H113" s="1460">
        <f t="shared" si="4"/>
        <v>0</v>
      </c>
      <c r="I113" s="1460">
        <f t="shared" si="4"/>
        <v>0</v>
      </c>
      <c r="J113" s="1460">
        <f t="shared" si="4"/>
        <v>0</v>
      </c>
      <c r="K113" s="1460">
        <f t="shared" si="4"/>
        <v>0</v>
      </c>
      <c r="L113" s="1460">
        <f t="shared" si="4"/>
        <v>0</v>
      </c>
      <c r="M113" s="1460">
        <f t="shared" si="4"/>
        <v>0</v>
      </c>
      <c r="N113" s="1460">
        <f t="shared" si="4"/>
        <v>0</v>
      </c>
      <c r="O113" s="1461" t="str">
        <f>IF($O$10=3,IF(TYPE(MATCH($R$2,Nhaplieu!$Z$8:$Z$1070,0))=16,"",MATCH($R$2,Nhaplieu!$Z$8:$Z$1070,0)),IF(TYPE(MATCH($R$2,Nhaplieu!$N$8:$N$1070,0))=16,"",MATCH($R$2,Nhaplieu!$N$8:$N$1070,0)))</f>
        <v/>
      </c>
    </row>
    <row r="114" spans="1:15" s="10" customFormat="1" ht="16.8">
      <c r="A114" s="76">
        <f>Nhaplieu!D118</f>
        <v>0</v>
      </c>
      <c r="B114" s="435">
        <f>Nhaplieu!E118</f>
        <v>0</v>
      </c>
      <c r="C114" s="571">
        <f>Nhaplieu!L118</f>
        <v>0</v>
      </c>
      <c r="D114" s="945">
        <f>Nhaplieu!M118</f>
        <v>0</v>
      </c>
      <c r="E114" s="945">
        <f>Nhaplieu!N118</f>
        <v>0</v>
      </c>
      <c r="F114" s="77">
        <f>Nhaplieu!O118</f>
        <v>0</v>
      </c>
      <c r="G114" s="77">
        <f t="shared" ref="G114:G139" si="6">IF($E114=G$10,$F114,0)</f>
        <v>0</v>
      </c>
      <c r="H114" s="77">
        <f t="shared" ref="H114:N139" si="7">IF($E114=H$10,$F114,0)</f>
        <v>0</v>
      </c>
      <c r="I114" s="77">
        <f t="shared" si="7"/>
        <v>0</v>
      </c>
      <c r="J114" s="77">
        <f t="shared" si="7"/>
        <v>0</v>
      </c>
      <c r="K114" s="77">
        <f t="shared" si="7"/>
        <v>0</v>
      </c>
      <c r="L114" s="77">
        <f t="shared" si="7"/>
        <v>0</v>
      </c>
      <c r="M114" s="77">
        <f t="shared" si="7"/>
        <v>0</v>
      </c>
      <c r="N114" s="77">
        <f t="shared" si="7"/>
        <v>0</v>
      </c>
      <c r="O114" s="462" t="str">
        <f>IF($O$10=3,IF(TYPE(MATCH($R$2,Nhaplieu!$Z$8:$Z$1070,0))=16,"",MATCH($R$2,Nhaplieu!$Z$8:$Z$1070,0)),IF(TYPE(MATCH($R$2,Nhaplieu!$N$8:$N$1070,0))=16,"",MATCH($R$2,Nhaplieu!$N$8:$N$1070,0)))</f>
        <v/>
      </c>
    </row>
    <row r="115" spans="1:15" s="10" customFormat="1" ht="16.8">
      <c r="A115" s="76">
        <f>Nhaplieu!D119</f>
        <v>0</v>
      </c>
      <c r="B115" s="435">
        <f>Nhaplieu!E119</f>
        <v>0</v>
      </c>
      <c r="C115" s="571">
        <f>Nhaplieu!L119</f>
        <v>0</v>
      </c>
      <c r="D115" s="945">
        <f>Nhaplieu!M119</f>
        <v>0</v>
      </c>
      <c r="E115" s="945">
        <f>Nhaplieu!N119</f>
        <v>0</v>
      </c>
      <c r="F115" s="77">
        <f>Nhaplieu!O119</f>
        <v>0</v>
      </c>
      <c r="G115" s="77">
        <f t="shared" si="6"/>
        <v>0</v>
      </c>
      <c r="H115" s="77">
        <f t="shared" si="7"/>
        <v>0</v>
      </c>
      <c r="I115" s="77">
        <f t="shared" si="7"/>
        <v>0</v>
      </c>
      <c r="J115" s="77">
        <f t="shared" si="7"/>
        <v>0</v>
      </c>
      <c r="K115" s="77">
        <f t="shared" si="7"/>
        <v>0</v>
      </c>
      <c r="L115" s="77">
        <f t="shared" si="7"/>
        <v>0</v>
      </c>
      <c r="M115" s="77">
        <f t="shared" si="7"/>
        <v>0</v>
      </c>
      <c r="N115" s="77">
        <f t="shared" si="7"/>
        <v>0</v>
      </c>
      <c r="O115" s="462" t="str">
        <f>IF($O$10=3,IF(TYPE(MATCH($R$2,Nhaplieu!$Z$8:$Z$1070,0))=16,"",MATCH($R$2,Nhaplieu!$Z$8:$Z$1070,0)),IF(TYPE(MATCH($R$2,Nhaplieu!$N$8:$N$1070,0))=16,"",MATCH($R$2,Nhaplieu!$N$8:$N$1070,0)))</f>
        <v/>
      </c>
    </row>
    <row r="116" spans="1:15" s="10" customFormat="1" ht="16.8">
      <c r="A116" s="76">
        <f>Nhaplieu!D120</f>
        <v>0</v>
      </c>
      <c r="B116" s="435">
        <f>Nhaplieu!E120</f>
        <v>0</v>
      </c>
      <c r="C116" s="571">
        <f>Nhaplieu!L120</f>
        <v>0</v>
      </c>
      <c r="D116" s="945">
        <f>Nhaplieu!M120</f>
        <v>0</v>
      </c>
      <c r="E116" s="945">
        <f>Nhaplieu!N120</f>
        <v>0</v>
      </c>
      <c r="F116" s="77">
        <f>Nhaplieu!O120</f>
        <v>0</v>
      </c>
      <c r="G116" s="77">
        <f t="shared" si="6"/>
        <v>0</v>
      </c>
      <c r="H116" s="77">
        <f t="shared" si="7"/>
        <v>0</v>
      </c>
      <c r="I116" s="77">
        <f t="shared" si="7"/>
        <v>0</v>
      </c>
      <c r="J116" s="77">
        <f t="shared" si="7"/>
        <v>0</v>
      </c>
      <c r="K116" s="77">
        <f t="shared" si="7"/>
        <v>0</v>
      </c>
      <c r="L116" s="77">
        <f t="shared" si="7"/>
        <v>0</v>
      </c>
      <c r="M116" s="77">
        <f t="shared" si="7"/>
        <v>0</v>
      </c>
      <c r="N116" s="77">
        <f t="shared" si="7"/>
        <v>0</v>
      </c>
      <c r="O116" s="462" t="str">
        <f>IF($O$10=3,IF(TYPE(MATCH($R$2,Nhaplieu!$Z$8:$Z$1070,0))=16,"",MATCH($R$2,Nhaplieu!$Z$8:$Z$1070,0)),IF(TYPE(MATCH($R$2,Nhaplieu!$N$8:$N$1070,0))=16,"",MATCH($R$2,Nhaplieu!$N$8:$N$1070,0)))</f>
        <v/>
      </c>
    </row>
    <row r="117" spans="1:15" s="10" customFormat="1" ht="16.8">
      <c r="A117" s="76">
        <f>Nhaplieu!D121</f>
        <v>0</v>
      </c>
      <c r="B117" s="435">
        <f>Nhaplieu!E121</f>
        <v>0</v>
      </c>
      <c r="C117" s="571">
        <f>Nhaplieu!L121</f>
        <v>0</v>
      </c>
      <c r="D117" s="945">
        <f>Nhaplieu!M121</f>
        <v>0</v>
      </c>
      <c r="E117" s="945">
        <f>Nhaplieu!N121</f>
        <v>0</v>
      </c>
      <c r="F117" s="77">
        <f>Nhaplieu!O121</f>
        <v>0</v>
      </c>
      <c r="G117" s="77">
        <f t="shared" si="6"/>
        <v>0</v>
      </c>
      <c r="H117" s="77">
        <f t="shared" si="7"/>
        <v>0</v>
      </c>
      <c r="I117" s="77">
        <f t="shared" si="7"/>
        <v>0</v>
      </c>
      <c r="J117" s="77">
        <f t="shared" si="7"/>
        <v>0</v>
      </c>
      <c r="K117" s="77">
        <f t="shared" si="7"/>
        <v>0</v>
      </c>
      <c r="L117" s="77">
        <f t="shared" si="7"/>
        <v>0</v>
      </c>
      <c r="M117" s="77">
        <f t="shared" si="7"/>
        <v>0</v>
      </c>
      <c r="N117" s="77">
        <f t="shared" si="7"/>
        <v>0</v>
      </c>
      <c r="O117" s="462" t="str">
        <f>IF($O$10=3,IF(TYPE(MATCH($R$2,Nhaplieu!$Z$8:$Z$1070,0))=16,"",MATCH($R$2,Nhaplieu!$Z$8:$Z$1070,0)),IF(TYPE(MATCH($R$2,Nhaplieu!$N$8:$N$1070,0))=16,"",MATCH($R$2,Nhaplieu!$N$8:$N$1070,0)))</f>
        <v/>
      </c>
    </row>
    <row r="118" spans="1:15" s="10" customFormat="1" ht="16.8">
      <c r="A118" s="76">
        <f>Nhaplieu!D122</f>
        <v>0</v>
      </c>
      <c r="B118" s="435">
        <f>Nhaplieu!E122</f>
        <v>0</v>
      </c>
      <c r="C118" s="571">
        <f>Nhaplieu!L122</f>
        <v>0</v>
      </c>
      <c r="D118" s="945">
        <f>Nhaplieu!M122</f>
        <v>0</v>
      </c>
      <c r="E118" s="945">
        <f>Nhaplieu!N122</f>
        <v>0</v>
      </c>
      <c r="F118" s="77">
        <f>Nhaplieu!O122</f>
        <v>0</v>
      </c>
      <c r="G118" s="77">
        <f t="shared" si="6"/>
        <v>0</v>
      </c>
      <c r="H118" s="77">
        <f t="shared" si="7"/>
        <v>0</v>
      </c>
      <c r="I118" s="77">
        <f t="shared" si="7"/>
        <v>0</v>
      </c>
      <c r="J118" s="77">
        <f t="shared" si="7"/>
        <v>0</v>
      </c>
      <c r="K118" s="77">
        <f t="shared" si="7"/>
        <v>0</v>
      </c>
      <c r="L118" s="77">
        <f t="shared" si="7"/>
        <v>0</v>
      </c>
      <c r="M118" s="77">
        <f t="shared" si="7"/>
        <v>0</v>
      </c>
      <c r="N118" s="77">
        <f t="shared" si="7"/>
        <v>0</v>
      </c>
      <c r="O118" s="462" t="str">
        <f>IF($O$10=3,IF(TYPE(MATCH($R$2,Nhaplieu!$Z$8:$Z$1070,0))=16,"",MATCH($R$2,Nhaplieu!$Z$8:$Z$1070,0)),IF(TYPE(MATCH($R$2,Nhaplieu!$N$8:$N$1070,0))=16,"",MATCH($R$2,Nhaplieu!$N$8:$N$1070,0)))</f>
        <v/>
      </c>
    </row>
    <row r="119" spans="1:15" s="10" customFormat="1" ht="16.8">
      <c r="A119" s="76">
        <f>Nhaplieu!D123</f>
        <v>0</v>
      </c>
      <c r="B119" s="435">
        <f>Nhaplieu!E123</f>
        <v>0</v>
      </c>
      <c r="C119" s="571">
        <f>Nhaplieu!L123</f>
        <v>0</v>
      </c>
      <c r="D119" s="945">
        <f>Nhaplieu!M123</f>
        <v>0</v>
      </c>
      <c r="E119" s="945">
        <f>Nhaplieu!N123</f>
        <v>0</v>
      </c>
      <c r="F119" s="77">
        <f>Nhaplieu!O123</f>
        <v>0</v>
      </c>
      <c r="G119" s="77">
        <f t="shared" si="6"/>
        <v>0</v>
      </c>
      <c r="H119" s="77">
        <f t="shared" si="7"/>
        <v>0</v>
      </c>
      <c r="I119" s="77">
        <f t="shared" si="7"/>
        <v>0</v>
      </c>
      <c r="J119" s="77">
        <f t="shared" si="7"/>
        <v>0</v>
      </c>
      <c r="K119" s="77">
        <f t="shared" si="7"/>
        <v>0</v>
      </c>
      <c r="L119" s="77">
        <f t="shared" si="7"/>
        <v>0</v>
      </c>
      <c r="M119" s="77">
        <f t="shared" si="7"/>
        <v>0</v>
      </c>
      <c r="N119" s="77">
        <f t="shared" si="7"/>
        <v>0</v>
      </c>
      <c r="O119" s="462" t="str">
        <f>IF($O$10=3,IF(TYPE(MATCH($R$2,Nhaplieu!$Z$8:$Z$1070,0))=16,"",MATCH($R$2,Nhaplieu!$Z$8:$Z$1070,0)),IF(TYPE(MATCH($R$2,Nhaplieu!$N$8:$N$1070,0))=16,"",MATCH($R$2,Nhaplieu!$N$8:$N$1070,0)))</f>
        <v/>
      </c>
    </row>
    <row r="120" spans="1:15" s="10" customFormat="1" ht="16.8">
      <c r="A120" s="76">
        <f>Nhaplieu!D124</f>
        <v>0</v>
      </c>
      <c r="B120" s="435">
        <f>Nhaplieu!E124</f>
        <v>0</v>
      </c>
      <c r="C120" s="571">
        <f>Nhaplieu!L124</f>
        <v>0</v>
      </c>
      <c r="D120" s="945">
        <f>Nhaplieu!M124</f>
        <v>0</v>
      </c>
      <c r="E120" s="945">
        <f>Nhaplieu!N124</f>
        <v>0</v>
      </c>
      <c r="F120" s="77">
        <f>Nhaplieu!O124</f>
        <v>0</v>
      </c>
      <c r="G120" s="77">
        <f t="shared" si="6"/>
        <v>0</v>
      </c>
      <c r="H120" s="77">
        <f t="shared" si="7"/>
        <v>0</v>
      </c>
      <c r="I120" s="77">
        <f t="shared" si="7"/>
        <v>0</v>
      </c>
      <c r="J120" s="77">
        <f t="shared" si="7"/>
        <v>0</v>
      </c>
      <c r="K120" s="77">
        <f t="shared" si="7"/>
        <v>0</v>
      </c>
      <c r="L120" s="77">
        <f t="shared" si="7"/>
        <v>0</v>
      </c>
      <c r="M120" s="77">
        <f t="shared" si="7"/>
        <v>0</v>
      </c>
      <c r="N120" s="77">
        <f t="shared" si="7"/>
        <v>0</v>
      </c>
      <c r="O120" s="462" t="str">
        <f>IF($O$10=3,IF(TYPE(MATCH($R$2,Nhaplieu!$Z$8:$Z$1070,0))=16,"",MATCH($R$2,Nhaplieu!$Z$8:$Z$1070,0)),IF(TYPE(MATCH($R$2,Nhaplieu!$N$8:$N$1070,0))=16,"",MATCH($R$2,Nhaplieu!$N$8:$N$1070,0)))</f>
        <v/>
      </c>
    </row>
    <row r="121" spans="1:15" s="10" customFormat="1" ht="16.8">
      <c r="A121" s="76">
        <f>Nhaplieu!D125</f>
        <v>0</v>
      </c>
      <c r="B121" s="435">
        <f>Nhaplieu!E125</f>
        <v>0</v>
      </c>
      <c r="C121" s="571">
        <f>Nhaplieu!L125</f>
        <v>0</v>
      </c>
      <c r="D121" s="945">
        <f>Nhaplieu!M125</f>
        <v>0</v>
      </c>
      <c r="E121" s="945">
        <f>Nhaplieu!N125</f>
        <v>0</v>
      </c>
      <c r="F121" s="77">
        <f>Nhaplieu!O125</f>
        <v>0</v>
      </c>
      <c r="G121" s="77">
        <f t="shared" si="6"/>
        <v>0</v>
      </c>
      <c r="H121" s="77">
        <f t="shared" si="7"/>
        <v>0</v>
      </c>
      <c r="I121" s="77">
        <f t="shared" si="7"/>
        <v>0</v>
      </c>
      <c r="J121" s="77">
        <f t="shared" si="7"/>
        <v>0</v>
      </c>
      <c r="K121" s="77">
        <f t="shared" si="7"/>
        <v>0</v>
      </c>
      <c r="L121" s="77">
        <f t="shared" si="7"/>
        <v>0</v>
      </c>
      <c r="M121" s="77">
        <f t="shared" si="7"/>
        <v>0</v>
      </c>
      <c r="N121" s="77">
        <f t="shared" si="7"/>
        <v>0</v>
      </c>
      <c r="O121" s="462" t="str">
        <f>IF($O$10=3,IF(TYPE(MATCH($R$2,Nhaplieu!$Z$8:$Z$1070,0))=16,"",MATCH($R$2,Nhaplieu!$Z$8:$Z$1070,0)),IF(TYPE(MATCH($R$2,Nhaplieu!$N$8:$N$1070,0))=16,"",MATCH($R$2,Nhaplieu!$N$8:$N$1070,0)))</f>
        <v/>
      </c>
    </row>
    <row r="122" spans="1:15" s="10" customFormat="1" ht="16.8">
      <c r="A122" s="76">
        <f>Nhaplieu!D126</f>
        <v>0</v>
      </c>
      <c r="B122" s="435">
        <f>Nhaplieu!E126</f>
        <v>0</v>
      </c>
      <c r="C122" s="571">
        <f>Nhaplieu!L126</f>
        <v>0</v>
      </c>
      <c r="D122" s="945">
        <f>Nhaplieu!M126</f>
        <v>0</v>
      </c>
      <c r="E122" s="945">
        <f>Nhaplieu!N126</f>
        <v>0</v>
      </c>
      <c r="F122" s="77">
        <f>Nhaplieu!O126</f>
        <v>0</v>
      </c>
      <c r="G122" s="77">
        <f t="shared" si="6"/>
        <v>0</v>
      </c>
      <c r="H122" s="77">
        <f t="shared" si="7"/>
        <v>0</v>
      </c>
      <c r="I122" s="77">
        <f t="shared" si="7"/>
        <v>0</v>
      </c>
      <c r="J122" s="77">
        <f t="shared" si="7"/>
        <v>0</v>
      </c>
      <c r="K122" s="77">
        <f t="shared" si="7"/>
        <v>0</v>
      </c>
      <c r="L122" s="77">
        <f t="shared" si="7"/>
        <v>0</v>
      </c>
      <c r="M122" s="77">
        <f t="shared" si="7"/>
        <v>0</v>
      </c>
      <c r="N122" s="77">
        <f t="shared" si="7"/>
        <v>0</v>
      </c>
      <c r="O122" s="462" t="str">
        <f>IF($O$10=3,IF(TYPE(MATCH($R$2,Nhaplieu!$Z$8:$Z$1070,0))=16,"",MATCH($R$2,Nhaplieu!$Z$8:$Z$1070,0)),IF(TYPE(MATCH($R$2,Nhaplieu!$N$8:$N$1070,0))=16,"",MATCH($R$2,Nhaplieu!$N$8:$N$1070,0)))</f>
        <v/>
      </c>
    </row>
    <row r="123" spans="1:15" s="10" customFormat="1" ht="16.8">
      <c r="A123" s="76">
        <f>Nhaplieu!D127</f>
        <v>0</v>
      </c>
      <c r="B123" s="435">
        <f>Nhaplieu!E127</f>
        <v>0</v>
      </c>
      <c r="C123" s="571">
        <f>Nhaplieu!L127</f>
        <v>0</v>
      </c>
      <c r="D123" s="945">
        <f>Nhaplieu!M127</f>
        <v>0</v>
      </c>
      <c r="E123" s="945">
        <f>Nhaplieu!N127</f>
        <v>0</v>
      </c>
      <c r="F123" s="77">
        <f>Nhaplieu!O127</f>
        <v>0</v>
      </c>
      <c r="G123" s="77">
        <f t="shared" si="6"/>
        <v>0</v>
      </c>
      <c r="H123" s="77">
        <f t="shared" si="7"/>
        <v>0</v>
      </c>
      <c r="I123" s="77">
        <f t="shared" si="7"/>
        <v>0</v>
      </c>
      <c r="J123" s="77">
        <f t="shared" si="7"/>
        <v>0</v>
      </c>
      <c r="K123" s="77">
        <f t="shared" si="7"/>
        <v>0</v>
      </c>
      <c r="L123" s="77">
        <f t="shared" si="7"/>
        <v>0</v>
      </c>
      <c r="M123" s="77">
        <f t="shared" si="7"/>
        <v>0</v>
      </c>
      <c r="N123" s="77">
        <f t="shared" si="7"/>
        <v>0</v>
      </c>
      <c r="O123" s="462" t="str">
        <f>IF($O$10=3,IF(TYPE(MATCH($R$2,Nhaplieu!$Z$8:$Z$1070,0))=16,"",MATCH($R$2,Nhaplieu!$Z$8:$Z$1070,0)),IF(TYPE(MATCH($R$2,Nhaplieu!$N$8:$N$1070,0))=16,"",MATCH($R$2,Nhaplieu!$N$8:$N$1070,0)))</f>
        <v/>
      </c>
    </row>
    <row r="124" spans="1:15" s="10" customFormat="1" ht="16.8">
      <c r="A124" s="76">
        <f>Nhaplieu!D128</f>
        <v>0</v>
      </c>
      <c r="B124" s="435">
        <f>Nhaplieu!E128</f>
        <v>0</v>
      </c>
      <c r="C124" s="571">
        <f>Nhaplieu!L128</f>
        <v>0</v>
      </c>
      <c r="D124" s="945">
        <f>Nhaplieu!M128</f>
        <v>0</v>
      </c>
      <c r="E124" s="945">
        <f>Nhaplieu!N128</f>
        <v>0</v>
      </c>
      <c r="F124" s="77">
        <f>Nhaplieu!O128</f>
        <v>0</v>
      </c>
      <c r="G124" s="77">
        <f t="shared" si="6"/>
        <v>0</v>
      </c>
      <c r="H124" s="77">
        <f t="shared" si="7"/>
        <v>0</v>
      </c>
      <c r="I124" s="77">
        <f t="shared" si="7"/>
        <v>0</v>
      </c>
      <c r="J124" s="77">
        <f t="shared" si="7"/>
        <v>0</v>
      </c>
      <c r="K124" s="77">
        <f t="shared" si="7"/>
        <v>0</v>
      </c>
      <c r="L124" s="77">
        <f t="shared" si="7"/>
        <v>0</v>
      </c>
      <c r="M124" s="77">
        <f t="shared" si="7"/>
        <v>0</v>
      </c>
      <c r="N124" s="77">
        <f t="shared" si="7"/>
        <v>0</v>
      </c>
      <c r="O124" s="462" t="str">
        <f>IF($O$10=3,IF(TYPE(MATCH($R$2,Nhaplieu!$Z$8:$Z$1070,0))=16,"",MATCH($R$2,Nhaplieu!$Z$8:$Z$1070,0)),IF(TYPE(MATCH($R$2,Nhaplieu!$N$8:$N$1070,0))=16,"",MATCH($R$2,Nhaplieu!$N$8:$N$1070,0)))</f>
        <v/>
      </c>
    </row>
    <row r="125" spans="1:15" s="10" customFormat="1" ht="16.8">
      <c r="A125" s="76">
        <f>Nhaplieu!D129</f>
        <v>0</v>
      </c>
      <c r="B125" s="435">
        <f>Nhaplieu!E129</f>
        <v>0</v>
      </c>
      <c r="C125" s="571">
        <f>Nhaplieu!L129</f>
        <v>0</v>
      </c>
      <c r="D125" s="945">
        <f>Nhaplieu!M129</f>
        <v>0</v>
      </c>
      <c r="E125" s="945">
        <f>Nhaplieu!N129</f>
        <v>0</v>
      </c>
      <c r="F125" s="77">
        <f>Nhaplieu!O129</f>
        <v>0</v>
      </c>
      <c r="G125" s="77">
        <f t="shared" si="6"/>
        <v>0</v>
      </c>
      <c r="H125" s="77">
        <f t="shared" si="7"/>
        <v>0</v>
      </c>
      <c r="I125" s="77">
        <f t="shared" si="7"/>
        <v>0</v>
      </c>
      <c r="J125" s="77">
        <f t="shared" si="7"/>
        <v>0</v>
      </c>
      <c r="K125" s="77">
        <f t="shared" si="7"/>
        <v>0</v>
      </c>
      <c r="L125" s="77">
        <f t="shared" si="7"/>
        <v>0</v>
      </c>
      <c r="M125" s="77">
        <f t="shared" si="7"/>
        <v>0</v>
      </c>
      <c r="N125" s="77">
        <f t="shared" si="7"/>
        <v>0</v>
      </c>
      <c r="O125" s="462" t="str">
        <f>IF($O$10=3,IF(TYPE(MATCH($R$2,Nhaplieu!$Z$8:$Z$1070,0))=16,"",MATCH($R$2,Nhaplieu!$Z$8:$Z$1070,0)),IF(TYPE(MATCH($R$2,Nhaplieu!$N$8:$N$1070,0))=16,"",MATCH($R$2,Nhaplieu!$N$8:$N$1070,0)))</f>
        <v/>
      </c>
    </row>
    <row r="126" spans="1:15" s="10" customFormat="1" ht="16.8">
      <c r="A126" s="76">
        <f>Nhaplieu!D130</f>
        <v>0</v>
      </c>
      <c r="B126" s="435">
        <f>Nhaplieu!E130</f>
        <v>0</v>
      </c>
      <c r="C126" s="571">
        <f>Nhaplieu!L130</f>
        <v>0</v>
      </c>
      <c r="D126" s="945">
        <f>Nhaplieu!M130</f>
        <v>0</v>
      </c>
      <c r="E126" s="945">
        <f>Nhaplieu!N130</f>
        <v>0</v>
      </c>
      <c r="F126" s="77">
        <f>Nhaplieu!O130</f>
        <v>0</v>
      </c>
      <c r="G126" s="77">
        <f t="shared" si="6"/>
        <v>0</v>
      </c>
      <c r="H126" s="77">
        <f t="shared" si="7"/>
        <v>0</v>
      </c>
      <c r="I126" s="77">
        <f t="shared" si="7"/>
        <v>0</v>
      </c>
      <c r="J126" s="77">
        <f t="shared" si="7"/>
        <v>0</v>
      </c>
      <c r="K126" s="77">
        <f t="shared" si="7"/>
        <v>0</v>
      </c>
      <c r="L126" s="77">
        <f t="shared" si="7"/>
        <v>0</v>
      </c>
      <c r="M126" s="77">
        <f t="shared" si="7"/>
        <v>0</v>
      </c>
      <c r="N126" s="77">
        <f t="shared" si="7"/>
        <v>0</v>
      </c>
      <c r="O126" s="462" t="str">
        <f>IF($O$10=3,IF(TYPE(MATCH($R$2,Nhaplieu!$Z$8:$Z$1070,0))=16,"",MATCH($R$2,Nhaplieu!$Z$8:$Z$1070,0)),IF(TYPE(MATCH($R$2,Nhaplieu!$N$8:$N$1070,0))=16,"",MATCH($R$2,Nhaplieu!$N$8:$N$1070,0)))</f>
        <v/>
      </c>
    </row>
    <row r="127" spans="1:15" s="10" customFormat="1" ht="16.8">
      <c r="A127" s="76">
        <f>Nhaplieu!D131</f>
        <v>0</v>
      </c>
      <c r="B127" s="435">
        <f>Nhaplieu!E131</f>
        <v>0</v>
      </c>
      <c r="C127" s="571">
        <f>Nhaplieu!L131</f>
        <v>0</v>
      </c>
      <c r="D127" s="945">
        <f>Nhaplieu!M131</f>
        <v>0</v>
      </c>
      <c r="E127" s="945">
        <f>Nhaplieu!N131</f>
        <v>0</v>
      </c>
      <c r="F127" s="77">
        <f>Nhaplieu!O131</f>
        <v>0</v>
      </c>
      <c r="G127" s="77">
        <f t="shared" si="6"/>
        <v>0</v>
      </c>
      <c r="H127" s="77">
        <f t="shared" si="7"/>
        <v>0</v>
      </c>
      <c r="I127" s="77">
        <f t="shared" si="7"/>
        <v>0</v>
      </c>
      <c r="J127" s="77">
        <f t="shared" si="7"/>
        <v>0</v>
      </c>
      <c r="K127" s="77">
        <f t="shared" si="7"/>
        <v>0</v>
      </c>
      <c r="L127" s="77">
        <f t="shared" si="7"/>
        <v>0</v>
      </c>
      <c r="M127" s="77">
        <f t="shared" si="7"/>
        <v>0</v>
      </c>
      <c r="N127" s="77">
        <f t="shared" si="7"/>
        <v>0</v>
      </c>
      <c r="O127" s="462" t="str">
        <f>IF($O$10=3,IF(TYPE(MATCH($R$2,Nhaplieu!$Z$8:$Z$1070,0))=16,"",MATCH($R$2,Nhaplieu!$Z$8:$Z$1070,0)),IF(TYPE(MATCH($R$2,Nhaplieu!$N$8:$N$1070,0))=16,"",MATCH($R$2,Nhaplieu!$N$8:$N$1070,0)))</f>
        <v/>
      </c>
    </row>
    <row r="128" spans="1:15" s="10" customFormat="1" ht="16.8">
      <c r="A128" s="76">
        <f>Nhaplieu!D132</f>
        <v>0</v>
      </c>
      <c r="B128" s="435">
        <f>Nhaplieu!E132</f>
        <v>0</v>
      </c>
      <c r="C128" s="571">
        <f>Nhaplieu!L132</f>
        <v>0</v>
      </c>
      <c r="D128" s="945">
        <f>Nhaplieu!M132</f>
        <v>0</v>
      </c>
      <c r="E128" s="945">
        <f>Nhaplieu!N132</f>
        <v>0</v>
      </c>
      <c r="F128" s="77">
        <f>Nhaplieu!O132</f>
        <v>0</v>
      </c>
      <c r="G128" s="77">
        <f t="shared" si="6"/>
        <v>0</v>
      </c>
      <c r="H128" s="77">
        <f t="shared" si="7"/>
        <v>0</v>
      </c>
      <c r="I128" s="77">
        <f t="shared" si="7"/>
        <v>0</v>
      </c>
      <c r="J128" s="77">
        <f t="shared" si="7"/>
        <v>0</v>
      </c>
      <c r="K128" s="77">
        <f t="shared" si="7"/>
        <v>0</v>
      </c>
      <c r="L128" s="77">
        <f t="shared" si="7"/>
        <v>0</v>
      </c>
      <c r="M128" s="77">
        <f t="shared" si="7"/>
        <v>0</v>
      </c>
      <c r="N128" s="77">
        <f t="shared" si="7"/>
        <v>0</v>
      </c>
      <c r="O128" s="462" t="str">
        <f>IF($O$10=3,IF(TYPE(MATCH($R$2,Nhaplieu!$Z$8:$Z$1070,0))=16,"",MATCH($R$2,Nhaplieu!$Z$8:$Z$1070,0)),IF(TYPE(MATCH($R$2,Nhaplieu!$N$8:$N$1070,0))=16,"",MATCH($R$2,Nhaplieu!$N$8:$N$1070,0)))</f>
        <v/>
      </c>
    </row>
    <row r="129" spans="1:15" s="10" customFormat="1" ht="16.8">
      <c r="A129" s="76">
        <f>Nhaplieu!D133</f>
        <v>0</v>
      </c>
      <c r="B129" s="435">
        <f>Nhaplieu!E133</f>
        <v>0</v>
      </c>
      <c r="C129" s="571">
        <f>Nhaplieu!L133</f>
        <v>0</v>
      </c>
      <c r="D129" s="945">
        <f>Nhaplieu!M133</f>
        <v>0</v>
      </c>
      <c r="E129" s="945">
        <f>Nhaplieu!N133</f>
        <v>0</v>
      </c>
      <c r="F129" s="77">
        <f>Nhaplieu!O133</f>
        <v>0</v>
      </c>
      <c r="G129" s="77">
        <f t="shared" si="6"/>
        <v>0</v>
      </c>
      <c r="H129" s="77">
        <f t="shared" si="7"/>
        <v>0</v>
      </c>
      <c r="I129" s="77">
        <f t="shared" si="7"/>
        <v>0</v>
      </c>
      <c r="J129" s="77">
        <f t="shared" si="7"/>
        <v>0</v>
      </c>
      <c r="K129" s="77">
        <f t="shared" si="7"/>
        <v>0</v>
      </c>
      <c r="L129" s="77">
        <f t="shared" si="7"/>
        <v>0</v>
      </c>
      <c r="M129" s="77">
        <f t="shared" si="7"/>
        <v>0</v>
      </c>
      <c r="N129" s="77">
        <f t="shared" si="7"/>
        <v>0</v>
      </c>
      <c r="O129" s="462" t="str">
        <f>IF($O$10=3,IF(TYPE(MATCH($R$2,Nhaplieu!$Z$8:$Z$1070,0))=16,"",MATCH($R$2,Nhaplieu!$Z$8:$Z$1070,0)),IF(TYPE(MATCH($R$2,Nhaplieu!$N$8:$N$1070,0))=16,"",MATCH($R$2,Nhaplieu!$N$8:$N$1070,0)))</f>
        <v/>
      </c>
    </row>
    <row r="130" spans="1:15" s="10" customFormat="1" ht="16.8">
      <c r="A130" s="76">
        <f>Nhaplieu!D134</f>
        <v>0</v>
      </c>
      <c r="B130" s="435">
        <f>Nhaplieu!E134</f>
        <v>0</v>
      </c>
      <c r="C130" s="571">
        <f>Nhaplieu!L134</f>
        <v>0</v>
      </c>
      <c r="D130" s="945">
        <f>Nhaplieu!M134</f>
        <v>0</v>
      </c>
      <c r="E130" s="945">
        <f>Nhaplieu!N134</f>
        <v>0</v>
      </c>
      <c r="F130" s="77">
        <f>Nhaplieu!O134</f>
        <v>0</v>
      </c>
      <c r="G130" s="77">
        <f t="shared" si="6"/>
        <v>0</v>
      </c>
      <c r="H130" s="77">
        <f t="shared" si="7"/>
        <v>0</v>
      </c>
      <c r="I130" s="77">
        <f t="shared" si="7"/>
        <v>0</v>
      </c>
      <c r="J130" s="77">
        <f t="shared" si="7"/>
        <v>0</v>
      </c>
      <c r="K130" s="77">
        <f t="shared" si="7"/>
        <v>0</v>
      </c>
      <c r="L130" s="77">
        <f t="shared" si="7"/>
        <v>0</v>
      </c>
      <c r="M130" s="77">
        <f t="shared" si="7"/>
        <v>0</v>
      </c>
      <c r="N130" s="77">
        <f t="shared" si="7"/>
        <v>0</v>
      </c>
      <c r="O130" s="462" t="str">
        <f>IF($O$10=3,IF(TYPE(MATCH($R$2,Nhaplieu!$Z$8:$Z$1070,0))=16,"",MATCH($R$2,Nhaplieu!$Z$8:$Z$1070,0)),IF(TYPE(MATCH($R$2,Nhaplieu!$N$8:$N$1070,0))=16,"",MATCH($R$2,Nhaplieu!$N$8:$N$1070,0)))</f>
        <v/>
      </c>
    </row>
    <row r="131" spans="1:15" s="10" customFormat="1" ht="16.8">
      <c r="A131" s="76">
        <f>Nhaplieu!D135</f>
        <v>0</v>
      </c>
      <c r="B131" s="435">
        <f>Nhaplieu!E135</f>
        <v>0</v>
      </c>
      <c r="C131" s="571">
        <f>Nhaplieu!L135</f>
        <v>0</v>
      </c>
      <c r="D131" s="945">
        <f>Nhaplieu!M135</f>
        <v>0</v>
      </c>
      <c r="E131" s="945">
        <f>Nhaplieu!N135</f>
        <v>0</v>
      </c>
      <c r="F131" s="77">
        <f>Nhaplieu!O135</f>
        <v>0</v>
      </c>
      <c r="G131" s="77">
        <f t="shared" si="6"/>
        <v>0</v>
      </c>
      <c r="H131" s="77">
        <f t="shared" si="7"/>
        <v>0</v>
      </c>
      <c r="I131" s="77">
        <f t="shared" si="7"/>
        <v>0</v>
      </c>
      <c r="J131" s="77">
        <f t="shared" si="7"/>
        <v>0</v>
      </c>
      <c r="K131" s="77">
        <f t="shared" si="7"/>
        <v>0</v>
      </c>
      <c r="L131" s="77">
        <f t="shared" si="7"/>
        <v>0</v>
      </c>
      <c r="M131" s="77">
        <f t="shared" si="7"/>
        <v>0</v>
      </c>
      <c r="N131" s="77">
        <f t="shared" si="7"/>
        <v>0</v>
      </c>
      <c r="O131" s="462" t="str">
        <f>IF($O$10=3,IF(TYPE(MATCH($R$2,Nhaplieu!$Z$8:$Z$1070,0))=16,"",MATCH($R$2,Nhaplieu!$Z$8:$Z$1070,0)),IF(TYPE(MATCH($R$2,Nhaplieu!$N$8:$N$1070,0))=16,"",MATCH($R$2,Nhaplieu!$N$8:$N$1070,0)))</f>
        <v/>
      </c>
    </row>
    <row r="132" spans="1:15" s="10" customFormat="1" ht="16.8">
      <c r="A132" s="76">
        <f>Nhaplieu!D136</f>
        <v>0</v>
      </c>
      <c r="B132" s="435">
        <f>Nhaplieu!E136</f>
        <v>0</v>
      </c>
      <c r="C132" s="571">
        <f>Nhaplieu!L136</f>
        <v>0</v>
      </c>
      <c r="D132" s="945">
        <f>Nhaplieu!M136</f>
        <v>0</v>
      </c>
      <c r="E132" s="945">
        <f>Nhaplieu!N136</f>
        <v>0</v>
      </c>
      <c r="F132" s="77">
        <f>Nhaplieu!O136</f>
        <v>0</v>
      </c>
      <c r="G132" s="77">
        <f t="shared" si="6"/>
        <v>0</v>
      </c>
      <c r="H132" s="77">
        <f t="shared" si="7"/>
        <v>0</v>
      </c>
      <c r="I132" s="77">
        <f t="shared" si="7"/>
        <v>0</v>
      </c>
      <c r="J132" s="77">
        <f t="shared" si="7"/>
        <v>0</v>
      </c>
      <c r="K132" s="77">
        <f t="shared" si="7"/>
        <v>0</v>
      </c>
      <c r="L132" s="77">
        <f t="shared" si="7"/>
        <v>0</v>
      </c>
      <c r="M132" s="77">
        <f t="shared" si="7"/>
        <v>0</v>
      </c>
      <c r="N132" s="77">
        <f t="shared" si="7"/>
        <v>0</v>
      </c>
      <c r="O132" s="462" t="str">
        <f>IF($O$10=3,IF(TYPE(MATCH($R$2,Nhaplieu!$Z$8:$Z$1070,0))=16,"",MATCH($R$2,Nhaplieu!$Z$8:$Z$1070,0)),IF(TYPE(MATCH($R$2,Nhaplieu!$N$8:$N$1070,0))=16,"",MATCH($R$2,Nhaplieu!$N$8:$N$1070,0)))</f>
        <v/>
      </c>
    </row>
    <row r="133" spans="1:15" s="10" customFormat="1" ht="16.8">
      <c r="A133" s="76">
        <f>Nhaplieu!D137</f>
        <v>0</v>
      </c>
      <c r="B133" s="435">
        <f>Nhaplieu!E137</f>
        <v>0</v>
      </c>
      <c r="C133" s="571">
        <f>Nhaplieu!L137</f>
        <v>0</v>
      </c>
      <c r="D133" s="945">
        <f>Nhaplieu!M137</f>
        <v>0</v>
      </c>
      <c r="E133" s="945">
        <f>Nhaplieu!N137</f>
        <v>0</v>
      </c>
      <c r="F133" s="77">
        <f>Nhaplieu!O137</f>
        <v>0</v>
      </c>
      <c r="G133" s="77">
        <f t="shared" si="6"/>
        <v>0</v>
      </c>
      <c r="H133" s="77">
        <f t="shared" si="7"/>
        <v>0</v>
      </c>
      <c r="I133" s="77">
        <f t="shared" si="7"/>
        <v>0</v>
      </c>
      <c r="J133" s="77">
        <f t="shared" si="7"/>
        <v>0</v>
      </c>
      <c r="K133" s="77">
        <f t="shared" si="7"/>
        <v>0</v>
      </c>
      <c r="L133" s="77">
        <f t="shared" si="7"/>
        <v>0</v>
      </c>
      <c r="M133" s="77">
        <f t="shared" si="7"/>
        <v>0</v>
      </c>
      <c r="N133" s="77">
        <f t="shared" si="7"/>
        <v>0</v>
      </c>
      <c r="O133" s="462" t="str">
        <f>IF($O$10=3,IF(TYPE(MATCH($R$2,Nhaplieu!$Z$8:$Z$1070,0))=16,"",MATCH($R$2,Nhaplieu!$Z$8:$Z$1070,0)),IF(TYPE(MATCH($R$2,Nhaplieu!$N$8:$N$1070,0))=16,"",MATCH($R$2,Nhaplieu!$N$8:$N$1070,0)))</f>
        <v/>
      </c>
    </row>
    <row r="134" spans="1:15" s="10" customFormat="1" ht="16.8">
      <c r="A134" s="76">
        <f>Nhaplieu!D138</f>
        <v>0</v>
      </c>
      <c r="B134" s="435">
        <f>Nhaplieu!E138</f>
        <v>0</v>
      </c>
      <c r="C134" s="571">
        <f>Nhaplieu!L138</f>
        <v>0</v>
      </c>
      <c r="D134" s="945">
        <f>Nhaplieu!M138</f>
        <v>0</v>
      </c>
      <c r="E134" s="945">
        <f>Nhaplieu!N138</f>
        <v>0</v>
      </c>
      <c r="F134" s="77">
        <f>Nhaplieu!O138</f>
        <v>0</v>
      </c>
      <c r="G134" s="77">
        <f t="shared" si="6"/>
        <v>0</v>
      </c>
      <c r="H134" s="77">
        <f t="shared" si="7"/>
        <v>0</v>
      </c>
      <c r="I134" s="77">
        <f t="shared" si="7"/>
        <v>0</v>
      </c>
      <c r="J134" s="77">
        <f t="shared" si="7"/>
        <v>0</v>
      </c>
      <c r="K134" s="77">
        <f t="shared" si="7"/>
        <v>0</v>
      </c>
      <c r="L134" s="77">
        <f t="shared" si="7"/>
        <v>0</v>
      </c>
      <c r="M134" s="77">
        <f t="shared" si="7"/>
        <v>0</v>
      </c>
      <c r="N134" s="77">
        <f t="shared" si="7"/>
        <v>0</v>
      </c>
      <c r="O134" s="462" t="str">
        <f>IF($O$10=3,IF(TYPE(MATCH($R$2,Nhaplieu!$Z$8:$Z$1070,0))=16,"",MATCH($R$2,Nhaplieu!$Z$8:$Z$1070,0)),IF(TYPE(MATCH($R$2,Nhaplieu!$N$8:$N$1070,0))=16,"",MATCH($R$2,Nhaplieu!$N$8:$N$1070,0)))</f>
        <v/>
      </c>
    </row>
    <row r="135" spans="1:15" s="10" customFormat="1" ht="16.8">
      <c r="A135" s="76">
        <f>Nhaplieu!D139</f>
        <v>0</v>
      </c>
      <c r="B135" s="435">
        <f>Nhaplieu!E139</f>
        <v>0</v>
      </c>
      <c r="C135" s="571">
        <f>Nhaplieu!L139</f>
        <v>0</v>
      </c>
      <c r="D135" s="945">
        <f>Nhaplieu!M139</f>
        <v>0</v>
      </c>
      <c r="E135" s="945">
        <f>Nhaplieu!N139</f>
        <v>0</v>
      </c>
      <c r="F135" s="77">
        <f>Nhaplieu!O139</f>
        <v>0</v>
      </c>
      <c r="G135" s="77">
        <f t="shared" si="6"/>
        <v>0</v>
      </c>
      <c r="H135" s="77">
        <f t="shared" si="7"/>
        <v>0</v>
      </c>
      <c r="I135" s="77">
        <f t="shared" si="7"/>
        <v>0</v>
      </c>
      <c r="J135" s="77">
        <f t="shared" si="7"/>
        <v>0</v>
      </c>
      <c r="K135" s="77">
        <f t="shared" si="7"/>
        <v>0</v>
      </c>
      <c r="L135" s="77">
        <f t="shared" si="7"/>
        <v>0</v>
      </c>
      <c r="M135" s="77">
        <f t="shared" si="7"/>
        <v>0</v>
      </c>
      <c r="N135" s="77">
        <f t="shared" si="7"/>
        <v>0</v>
      </c>
      <c r="O135" s="462" t="str">
        <f>IF($O$10=3,IF(TYPE(MATCH($R$2,Nhaplieu!$Z$8:$Z$1070,0))=16,"",MATCH($R$2,Nhaplieu!$Z$8:$Z$1070,0)),IF(TYPE(MATCH($R$2,Nhaplieu!$N$8:$N$1070,0))=16,"",MATCH($R$2,Nhaplieu!$N$8:$N$1070,0)))</f>
        <v/>
      </c>
    </row>
    <row r="136" spans="1:15" s="10" customFormat="1" ht="16.8">
      <c r="A136" s="76">
        <f>Nhaplieu!D140</f>
        <v>0</v>
      </c>
      <c r="B136" s="435">
        <f>Nhaplieu!E140</f>
        <v>0</v>
      </c>
      <c r="C136" s="571">
        <f>Nhaplieu!L140</f>
        <v>0</v>
      </c>
      <c r="D136" s="945">
        <f>Nhaplieu!M140</f>
        <v>0</v>
      </c>
      <c r="E136" s="945">
        <f>Nhaplieu!N140</f>
        <v>0</v>
      </c>
      <c r="F136" s="77">
        <f>Nhaplieu!O140</f>
        <v>0</v>
      </c>
      <c r="G136" s="77">
        <f t="shared" si="6"/>
        <v>0</v>
      </c>
      <c r="H136" s="77">
        <f t="shared" si="7"/>
        <v>0</v>
      </c>
      <c r="I136" s="77">
        <f t="shared" si="7"/>
        <v>0</v>
      </c>
      <c r="J136" s="77">
        <f t="shared" si="7"/>
        <v>0</v>
      </c>
      <c r="K136" s="77">
        <f t="shared" si="7"/>
        <v>0</v>
      </c>
      <c r="L136" s="77">
        <f t="shared" si="7"/>
        <v>0</v>
      </c>
      <c r="M136" s="77">
        <f t="shared" si="7"/>
        <v>0</v>
      </c>
      <c r="N136" s="77">
        <f t="shared" si="7"/>
        <v>0</v>
      </c>
      <c r="O136" s="462" t="str">
        <f>IF($O$10=3,IF(TYPE(MATCH($R$2,Nhaplieu!$Z$8:$Z$1070,0))=16,"",MATCH($R$2,Nhaplieu!$Z$8:$Z$1070,0)),IF(TYPE(MATCH($R$2,Nhaplieu!$N$8:$N$1070,0))=16,"",MATCH($R$2,Nhaplieu!$N$8:$N$1070,0)))</f>
        <v/>
      </c>
    </row>
    <row r="137" spans="1:15" s="10" customFormat="1" ht="16.8">
      <c r="A137" s="76">
        <f>Nhaplieu!D141</f>
        <v>0</v>
      </c>
      <c r="B137" s="435">
        <f>Nhaplieu!E141</f>
        <v>0</v>
      </c>
      <c r="C137" s="571">
        <f>Nhaplieu!L141</f>
        <v>0</v>
      </c>
      <c r="D137" s="945">
        <f>Nhaplieu!M141</f>
        <v>0</v>
      </c>
      <c r="E137" s="945">
        <f>Nhaplieu!N141</f>
        <v>0</v>
      </c>
      <c r="F137" s="77">
        <f>Nhaplieu!O141</f>
        <v>0</v>
      </c>
      <c r="G137" s="77">
        <f t="shared" si="6"/>
        <v>0</v>
      </c>
      <c r="H137" s="77">
        <f t="shared" si="7"/>
        <v>0</v>
      </c>
      <c r="I137" s="77">
        <f t="shared" si="7"/>
        <v>0</v>
      </c>
      <c r="J137" s="77">
        <f t="shared" si="7"/>
        <v>0</v>
      </c>
      <c r="K137" s="77">
        <f t="shared" si="7"/>
        <v>0</v>
      </c>
      <c r="L137" s="77">
        <f t="shared" si="7"/>
        <v>0</v>
      </c>
      <c r="M137" s="77">
        <f t="shared" si="7"/>
        <v>0</v>
      </c>
      <c r="N137" s="77">
        <f t="shared" si="7"/>
        <v>0</v>
      </c>
      <c r="O137" s="462" t="str">
        <f>IF($O$10=3,IF(TYPE(MATCH($R$2,Nhaplieu!$Z$8:$Z$1070,0))=16,"",MATCH($R$2,Nhaplieu!$Z$8:$Z$1070,0)),IF(TYPE(MATCH($R$2,Nhaplieu!$N$8:$N$1070,0))=16,"",MATCH($R$2,Nhaplieu!$N$8:$N$1070,0)))</f>
        <v/>
      </c>
    </row>
    <row r="138" spans="1:15" s="10" customFormat="1" ht="16.8">
      <c r="A138" s="76">
        <f>Nhaplieu!D142</f>
        <v>0</v>
      </c>
      <c r="B138" s="435">
        <f>Nhaplieu!E142</f>
        <v>0</v>
      </c>
      <c r="C138" s="571">
        <f>Nhaplieu!L142</f>
        <v>0</v>
      </c>
      <c r="D138" s="945">
        <f>Nhaplieu!M142</f>
        <v>0</v>
      </c>
      <c r="E138" s="945">
        <f>Nhaplieu!N142</f>
        <v>0</v>
      </c>
      <c r="F138" s="77">
        <f>Nhaplieu!O142</f>
        <v>0</v>
      </c>
      <c r="G138" s="77">
        <f t="shared" si="6"/>
        <v>0</v>
      </c>
      <c r="H138" s="77">
        <f t="shared" si="7"/>
        <v>0</v>
      </c>
      <c r="I138" s="77">
        <f t="shared" si="7"/>
        <v>0</v>
      </c>
      <c r="J138" s="77">
        <f t="shared" si="7"/>
        <v>0</v>
      </c>
      <c r="K138" s="77">
        <f t="shared" si="7"/>
        <v>0</v>
      </c>
      <c r="L138" s="77">
        <f t="shared" si="7"/>
        <v>0</v>
      </c>
      <c r="M138" s="77">
        <f t="shared" si="7"/>
        <v>0</v>
      </c>
      <c r="N138" s="77">
        <f t="shared" si="7"/>
        <v>0</v>
      </c>
      <c r="O138" s="462" t="str">
        <f>IF($O$10=3,IF(TYPE(MATCH($R$2,Nhaplieu!$Z$8:$Z$1070,0))=16,"",MATCH($R$2,Nhaplieu!$Z$8:$Z$1070,0)),IF(TYPE(MATCH($R$2,Nhaplieu!$N$8:$N$1070,0))=16,"",MATCH($R$2,Nhaplieu!$N$8:$N$1070,0)))</f>
        <v/>
      </c>
    </row>
    <row r="139" spans="1:15" s="10" customFormat="1" ht="16.8">
      <c r="A139" s="76">
        <f>Nhaplieu!D143</f>
        <v>0</v>
      </c>
      <c r="B139" s="435">
        <f>Nhaplieu!E143</f>
        <v>0</v>
      </c>
      <c r="C139" s="571">
        <f>Nhaplieu!L143</f>
        <v>0</v>
      </c>
      <c r="D139" s="945">
        <f>Nhaplieu!M143</f>
        <v>0</v>
      </c>
      <c r="E139" s="945">
        <f>Nhaplieu!N143</f>
        <v>0</v>
      </c>
      <c r="F139" s="77">
        <f>Nhaplieu!O143</f>
        <v>0</v>
      </c>
      <c r="G139" s="77">
        <f t="shared" si="6"/>
        <v>0</v>
      </c>
      <c r="H139" s="77">
        <f t="shared" si="7"/>
        <v>0</v>
      </c>
      <c r="I139" s="77">
        <f t="shared" si="7"/>
        <v>0</v>
      </c>
      <c r="J139" s="77">
        <f t="shared" si="7"/>
        <v>0</v>
      </c>
      <c r="K139" s="77">
        <f t="shared" si="7"/>
        <v>0</v>
      </c>
      <c r="L139" s="77">
        <f t="shared" si="7"/>
        <v>0</v>
      </c>
      <c r="M139" s="77">
        <f t="shared" si="7"/>
        <v>0</v>
      </c>
      <c r="N139" s="77">
        <f t="shared" si="7"/>
        <v>0</v>
      </c>
      <c r="O139" s="462" t="str">
        <f>IF($O$10=3,IF(TYPE(MATCH($R$2,Nhaplieu!$Z$8:$Z$1070,0))=16,"",MATCH($R$2,Nhaplieu!$Z$8:$Z$1070,0)),IF(TYPE(MATCH($R$2,Nhaplieu!$N$8:$N$1070,0))=16,"",MATCH($R$2,Nhaplieu!$N$8:$N$1070,0)))</f>
        <v/>
      </c>
    </row>
    <row r="140" spans="1:15" s="10" customFormat="1" ht="13.8">
      <c r="A140" s="756"/>
      <c r="B140" s="757"/>
      <c r="C140" s="950" t="s">
        <v>832</v>
      </c>
      <c r="D140" s="759"/>
      <c r="E140" s="760"/>
      <c r="F140" s="761">
        <f>SUM(F42:F139)</f>
        <v>0</v>
      </c>
      <c r="G140" s="761">
        <f>SUM(G42:G139)</f>
        <v>0</v>
      </c>
      <c r="H140" s="761">
        <f t="shared" ref="H140:N140" si="8">SUM(H42:H139)</f>
        <v>0</v>
      </c>
      <c r="I140" s="761">
        <f t="shared" si="8"/>
        <v>0</v>
      </c>
      <c r="J140" s="761">
        <f t="shared" si="8"/>
        <v>0</v>
      </c>
      <c r="K140" s="761">
        <f t="shared" si="8"/>
        <v>0</v>
      </c>
      <c r="L140" s="761">
        <f t="shared" si="8"/>
        <v>0</v>
      </c>
      <c r="M140" s="761">
        <f t="shared" si="8"/>
        <v>0</v>
      </c>
      <c r="N140" s="761">
        <f t="shared" si="8"/>
        <v>0</v>
      </c>
      <c r="O140" s="762"/>
    </row>
    <row r="141" spans="1:15" s="10" customFormat="1" ht="13.8">
      <c r="A141" s="756"/>
      <c r="B141" s="757"/>
      <c r="C141" s="950" t="s">
        <v>197</v>
      </c>
      <c r="D141" s="759"/>
      <c r="E141" s="760"/>
      <c r="F141" s="761">
        <f>F11+F41-F140</f>
        <v>4181628</v>
      </c>
      <c r="G141" s="761">
        <f>G11+G140</f>
        <v>1084128</v>
      </c>
      <c r="H141" s="761">
        <f t="shared" ref="H141:O141" si="9">H11+H140</f>
        <v>0</v>
      </c>
      <c r="I141" s="761">
        <f t="shared" si="9"/>
        <v>0</v>
      </c>
      <c r="J141" s="761">
        <f t="shared" si="9"/>
        <v>3097500</v>
      </c>
      <c r="K141" s="761">
        <f t="shared" si="9"/>
        <v>0</v>
      </c>
      <c r="L141" s="761">
        <f t="shared" si="9"/>
        <v>0</v>
      </c>
      <c r="M141" s="761">
        <f t="shared" si="9"/>
        <v>0</v>
      </c>
      <c r="N141" s="761">
        <f t="shared" si="9"/>
        <v>0</v>
      </c>
      <c r="O141" s="761">
        <f t="shared" si="9"/>
        <v>0</v>
      </c>
    </row>
    <row r="142" spans="1:15">
      <c r="C142" s="1600">
        <f>MENU!D17</f>
        <v>0</v>
      </c>
      <c r="D142" s="1649"/>
      <c r="E142" s="1649"/>
      <c r="F142" s="1649"/>
      <c r="G142" s="1649"/>
      <c r="H142" s="1649"/>
      <c r="I142" s="1649"/>
      <c r="J142" s="1649"/>
      <c r="K142" s="1649"/>
      <c r="L142" s="1649"/>
      <c r="M142" s="1649"/>
      <c r="N142" s="1649"/>
    </row>
    <row r="143" spans="1:15" ht="54.75" customHeight="1">
      <c r="A143" s="1650" t="s">
        <v>400</v>
      </c>
      <c r="B143" s="1651"/>
      <c r="C143" s="37"/>
      <c r="F143" s="586"/>
      <c r="G143" s="586"/>
      <c r="H143" s="586"/>
      <c r="I143" s="586"/>
      <c r="J143" s="586"/>
      <c r="L143" s="586"/>
      <c r="M143" s="1599" t="s">
        <v>853</v>
      </c>
      <c r="N143" s="1599"/>
    </row>
    <row r="144" spans="1:15">
      <c r="N144" s="34"/>
    </row>
    <row r="145" spans="1:15">
      <c r="N145" s="34"/>
    </row>
    <row r="146" spans="1:15">
      <c r="M146" s="1519" t="str">
        <f>MENU!$D$6</f>
        <v>hocketoanthuchanh.com</v>
      </c>
      <c r="N146" s="1519"/>
    </row>
    <row r="147" spans="1:15" s="3" customFormat="1">
      <c r="A147" s="1642" t="str">
        <f>MENU!$D$8</f>
        <v>hocketoanthuchanh.com</v>
      </c>
      <c r="B147" s="1643"/>
      <c r="C147" s="387"/>
      <c r="O147" s="70"/>
    </row>
  </sheetData>
  <autoFilter ref="A11:R143" xr:uid="{00000000-0001-0000-0600-000000000000}"/>
  <mergeCells count="11">
    <mergeCell ref="I2:M3"/>
    <mergeCell ref="A8:B8"/>
    <mergeCell ref="C8:C9"/>
    <mergeCell ref="F8:N8"/>
    <mergeCell ref="O8:O9"/>
    <mergeCell ref="C142:N142"/>
    <mergeCell ref="A143:B143"/>
    <mergeCell ref="A147:B147"/>
    <mergeCell ref="D8:E8"/>
    <mergeCell ref="M143:N143"/>
    <mergeCell ref="M146:N146"/>
  </mergeCells>
  <dataValidations count="1">
    <dataValidation type="list" allowBlank="1" showInputMessage="1" showErrorMessage="1" sqref="Q1" xr:uid="{00000000-0002-0000-0600-000000000000}">
      <formula1>HTTK</formula1>
    </dataValidation>
  </dataValidations>
  <pageMargins left="0.6" right="0.17" top="0.4" bottom="0.4" header="0.21" footer="0.18"/>
  <pageSetup paperSize="9" scale="90" fitToHeight="0" orientation="portrait" horizontalDpi="144" verticalDpi="144" r:id="rId1"/>
  <headerFooter alignWithMargins="0"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In.CDPS!$C$59:$C$67</xm:f>
          </x14:formula1>
          <xm:sqref>R2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2CE5-8EE1-4822-98EA-95AE648C48CF}">
  <sheetPr filterMode="1"/>
  <dimension ref="A1:Q164"/>
  <sheetViews>
    <sheetView zoomScale="70" zoomScaleNormal="70" workbookViewId="0">
      <pane xSplit="4" ySplit="10" topLeftCell="E69" activePane="bottomRight" state="frozen"/>
      <selection pane="topRight" activeCell="E1" sqref="E1"/>
      <selection pane="bottomLeft" activeCell="A11" sqref="A11"/>
      <selection pane="bottomRight" activeCell="J85" sqref="J85"/>
    </sheetView>
  </sheetViews>
  <sheetFormatPr defaultColWidth="12.6640625" defaultRowHeight="15.75" customHeight="1"/>
  <cols>
    <col min="5" max="5" width="14.109375" bestFit="1" customWidth="1"/>
  </cols>
  <sheetData>
    <row r="1" spans="1:17" ht="13.2">
      <c r="A1" s="1668" t="s">
        <v>864</v>
      </c>
      <c r="B1" s="1660"/>
      <c r="C1" s="1660"/>
      <c r="D1" s="1660"/>
      <c r="E1" s="1660"/>
      <c r="F1" s="1660"/>
      <c r="G1" s="1660"/>
      <c r="H1" s="1669" t="s">
        <v>865</v>
      </c>
      <c r="I1" s="1660"/>
      <c r="J1" s="1660"/>
      <c r="K1" s="1660"/>
      <c r="L1" s="1660"/>
      <c r="M1" s="1660"/>
      <c r="N1" s="1660"/>
      <c r="O1" s="1660"/>
      <c r="P1" s="1660"/>
      <c r="Q1" s="1660"/>
    </row>
    <row r="2" spans="1:17" ht="13.2">
      <c r="A2" s="799"/>
      <c r="B2" s="800"/>
      <c r="C2" s="800"/>
      <c r="D2" s="800"/>
      <c r="E2" s="800"/>
      <c r="F2" s="800"/>
      <c r="G2" s="800"/>
      <c r="H2" s="800"/>
      <c r="I2" s="800"/>
      <c r="J2" s="800"/>
      <c r="K2" s="800"/>
      <c r="L2" s="800"/>
      <c r="M2" s="800"/>
      <c r="N2" s="800"/>
      <c r="O2" s="800"/>
      <c r="P2" s="800"/>
      <c r="Q2" s="800"/>
    </row>
    <row r="3" spans="1:17" ht="13.2">
      <c r="A3" s="1670" t="s">
        <v>866</v>
      </c>
      <c r="B3" s="1660"/>
      <c r="C3" s="1660"/>
      <c r="D3" s="1660"/>
      <c r="E3" s="1660"/>
      <c r="F3" s="1660"/>
      <c r="G3" s="1660"/>
      <c r="H3" s="1660"/>
      <c r="I3" s="1660"/>
      <c r="J3" s="1660"/>
      <c r="K3" s="1660"/>
      <c r="L3" s="1660"/>
      <c r="M3" s="1660"/>
      <c r="N3" s="1660"/>
      <c r="O3" s="1660"/>
      <c r="P3" s="1660"/>
      <c r="Q3" s="1660"/>
    </row>
    <row r="4" spans="1:17" ht="13.2">
      <c r="A4" s="1671" t="s">
        <v>867</v>
      </c>
      <c r="B4" s="1660"/>
      <c r="C4" s="1660"/>
      <c r="D4" s="1660"/>
      <c r="E4" s="1660"/>
      <c r="F4" s="1660"/>
      <c r="G4" s="1660"/>
      <c r="H4" s="1660"/>
      <c r="I4" s="1660"/>
      <c r="J4" s="1660"/>
      <c r="K4" s="1660"/>
      <c r="L4" s="1660"/>
      <c r="M4" s="1660"/>
      <c r="N4" s="1660"/>
      <c r="O4" s="1660"/>
      <c r="P4" s="1660"/>
      <c r="Q4" s="1660"/>
    </row>
    <row r="5" spans="1:17" ht="13.2">
      <c r="A5" s="1672" t="s">
        <v>859</v>
      </c>
      <c r="B5" s="1665" t="s">
        <v>162</v>
      </c>
      <c r="C5" s="1667"/>
      <c r="D5" s="1663" t="s">
        <v>178</v>
      </c>
      <c r="E5" s="1665" t="s">
        <v>868</v>
      </c>
      <c r="F5" s="1666"/>
      <c r="G5" s="1667"/>
      <c r="H5" s="1665" t="s">
        <v>869</v>
      </c>
      <c r="I5" s="1666"/>
      <c r="J5" s="1667"/>
      <c r="K5" s="1665" t="s">
        <v>870</v>
      </c>
      <c r="L5" s="1666"/>
      <c r="M5" s="1667"/>
      <c r="N5" s="1665" t="s">
        <v>871</v>
      </c>
      <c r="O5" s="1666"/>
      <c r="P5" s="1667"/>
      <c r="Q5" s="803" t="s">
        <v>861</v>
      </c>
    </row>
    <row r="6" spans="1:17" ht="13.2">
      <c r="A6" s="1673"/>
      <c r="B6" s="801" t="s">
        <v>408</v>
      </c>
      <c r="C6" s="801" t="s">
        <v>860</v>
      </c>
      <c r="D6" s="1664"/>
      <c r="E6" s="801" t="s">
        <v>872</v>
      </c>
      <c r="F6" s="801" t="s">
        <v>873</v>
      </c>
      <c r="G6" s="801" t="s">
        <v>874</v>
      </c>
      <c r="H6" s="801" t="s">
        <v>872</v>
      </c>
      <c r="I6" s="801" t="s">
        <v>873</v>
      </c>
      <c r="J6" s="801" t="s">
        <v>874</v>
      </c>
      <c r="K6" s="801" t="s">
        <v>872</v>
      </c>
      <c r="L6" s="801" t="s">
        <v>873</v>
      </c>
      <c r="M6" s="801" t="s">
        <v>874</v>
      </c>
      <c r="N6" s="801" t="s">
        <v>872</v>
      </c>
      <c r="O6" s="801" t="s">
        <v>873</v>
      </c>
      <c r="P6" s="801" t="s">
        <v>874</v>
      </c>
      <c r="Q6" s="802"/>
    </row>
    <row r="7" spans="1:17" ht="13.2">
      <c r="A7" s="804" t="s">
        <v>431</v>
      </c>
      <c r="B7" s="801" t="s">
        <v>432</v>
      </c>
      <c r="C7" s="801" t="s">
        <v>433</v>
      </c>
      <c r="D7" s="801" t="s">
        <v>434</v>
      </c>
      <c r="E7" s="801">
        <v>1</v>
      </c>
      <c r="F7" s="801">
        <v>2</v>
      </c>
      <c r="G7" s="801">
        <v>3</v>
      </c>
      <c r="H7" s="801">
        <v>4</v>
      </c>
      <c r="I7" s="801">
        <v>5</v>
      </c>
      <c r="J7" s="801">
        <v>6</v>
      </c>
      <c r="K7" s="801">
        <v>7</v>
      </c>
      <c r="L7" s="801">
        <v>8</v>
      </c>
      <c r="M7" s="801">
        <v>9</v>
      </c>
      <c r="N7" s="801">
        <v>10</v>
      </c>
      <c r="O7" s="801">
        <v>11</v>
      </c>
      <c r="P7" s="801">
        <v>12</v>
      </c>
      <c r="Q7" s="801">
        <v>13</v>
      </c>
    </row>
    <row r="8" spans="1:17" ht="18">
      <c r="A8" s="804"/>
      <c r="B8" s="801"/>
      <c r="C8" s="801"/>
      <c r="D8" s="801"/>
      <c r="E8" s="812">
        <v>334</v>
      </c>
      <c r="F8" s="812">
        <v>334</v>
      </c>
      <c r="G8" s="812">
        <v>334</v>
      </c>
      <c r="H8" s="826">
        <v>3383</v>
      </c>
      <c r="I8" s="826">
        <v>3383</v>
      </c>
      <c r="J8" s="826">
        <v>3383</v>
      </c>
      <c r="K8" s="826">
        <v>3384</v>
      </c>
      <c r="L8" s="826">
        <v>3384</v>
      </c>
      <c r="M8" s="826">
        <v>3384</v>
      </c>
      <c r="N8" s="826">
        <v>3386</v>
      </c>
      <c r="O8" s="826">
        <v>3386</v>
      </c>
      <c r="P8" s="826">
        <v>3386</v>
      </c>
      <c r="Q8" s="801"/>
    </row>
    <row r="9" spans="1:17" s="1449" customFormat="1" ht="13.2">
      <c r="A9" s="1446"/>
      <c r="B9" s="1447"/>
      <c r="C9" s="1447"/>
      <c r="D9" s="1447" t="s">
        <v>1009</v>
      </c>
      <c r="E9" s="1448">
        <v>30000000</v>
      </c>
      <c r="F9" s="1448"/>
      <c r="G9" s="1448"/>
      <c r="H9" s="1448">
        <v>3500000</v>
      </c>
      <c r="I9" s="1448"/>
      <c r="J9" s="1448"/>
      <c r="K9" s="1448">
        <v>1000000</v>
      </c>
      <c r="L9" s="1448"/>
      <c r="M9" s="1448"/>
      <c r="N9" s="1448">
        <v>500000</v>
      </c>
      <c r="O9" s="1448"/>
      <c r="P9" s="1448"/>
      <c r="Q9" s="1448"/>
    </row>
    <row r="10" spans="1:17" s="1449" customFormat="1" ht="13.2">
      <c r="A10" s="1446"/>
      <c r="B10" s="1447"/>
      <c r="C10" s="1447"/>
      <c r="D10" s="1447"/>
      <c r="E10" s="1448"/>
      <c r="F10" s="1448"/>
      <c r="G10" s="1448"/>
      <c r="H10" s="1448"/>
      <c r="I10" s="1448"/>
      <c r="J10" s="1448"/>
      <c r="K10" s="1448"/>
      <c r="L10" s="1448"/>
      <c r="M10" s="1448"/>
      <c r="N10" s="1448"/>
      <c r="O10" s="1448"/>
      <c r="P10" s="1448"/>
      <c r="Q10" s="1448"/>
    </row>
    <row r="11" spans="1:17" s="1453" customFormat="1" ht="13.2" hidden="1">
      <c r="A11" s="1463">
        <f>Nhaplieu!D8</f>
        <v>0</v>
      </c>
      <c r="B11" s="1464">
        <f>Nhaplieu!E8</f>
        <v>0</v>
      </c>
      <c r="C11" s="1465">
        <f>Nhaplieu!F8</f>
        <v>0</v>
      </c>
      <c r="D11" s="1464">
        <f>Nhaplieu!L8</f>
        <v>0</v>
      </c>
      <c r="E11" s="1466">
        <f>IF(E$8=Nhaplieu!$N8,Nhaplieu!$O8,0)</f>
        <v>0</v>
      </c>
      <c r="F11" s="1466">
        <f>IF(F$8=Nhaplieu!$M8,Nhaplieu!$O8,0)</f>
        <v>0</v>
      </c>
      <c r="G11" s="1466"/>
      <c r="H11" s="1466">
        <f>IF(H$8=Nhaplieu!$N8,Nhaplieu!$O8,0)</f>
        <v>0</v>
      </c>
      <c r="I11" s="1466">
        <f>IF(I$8=Nhaplieu!$M8,Nhaplieu!$O8,0)</f>
        <v>0</v>
      </c>
      <c r="J11" s="1467"/>
      <c r="K11" s="1466">
        <f>IF(K$8=Nhaplieu!$N8,Nhaplieu!$O8,0)</f>
        <v>0</v>
      </c>
      <c r="L11" s="1466">
        <f>IF(L$8=Nhaplieu!$M8,Nhaplieu!$O8,0)</f>
        <v>0</v>
      </c>
      <c r="M11" s="1467"/>
      <c r="N11" s="1466">
        <f>IF(N$8=Nhaplieu!$N8,Nhaplieu!$O8,0)</f>
        <v>0</v>
      </c>
      <c r="O11" s="1466">
        <f>IF(O$8=Nhaplieu!$M8,Nhaplieu!$O8,0)</f>
        <v>0</v>
      </c>
      <c r="P11" s="1467"/>
      <c r="Q11" s="1467">
        <f>SUM(E11:P11)</f>
        <v>0</v>
      </c>
    </row>
    <row r="12" spans="1:17" s="1453" customFormat="1" ht="13.2" hidden="1">
      <c r="A12" s="1463">
        <f>Nhaplieu!D9</f>
        <v>0</v>
      </c>
      <c r="B12" s="1464">
        <f>Nhaplieu!E9</f>
        <v>0</v>
      </c>
      <c r="C12" s="1465">
        <f>Nhaplieu!F9</f>
        <v>0</v>
      </c>
      <c r="D12" s="1464">
        <f>Nhaplieu!L9</f>
        <v>0</v>
      </c>
      <c r="E12" s="1466">
        <f>IF(E$8=Nhaplieu!$N9,Nhaplieu!$O9,0)</f>
        <v>0</v>
      </c>
      <c r="F12" s="1466">
        <f>IF(F$8=Nhaplieu!$M9,Nhaplieu!$O9,0)</f>
        <v>0</v>
      </c>
      <c r="G12" s="1466"/>
      <c r="H12" s="1466">
        <f>IF(H$8=Nhaplieu!$N9,Nhaplieu!$O9,0)</f>
        <v>0</v>
      </c>
      <c r="I12" s="1466">
        <f>IF(I$8=Nhaplieu!$M9,Nhaplieu!$O9,0)</f>
        <v>0</v>
      </c>
      <c r="J12" s="1467"/>
      <c r="K12" s="1466">
        <f>IF(K$8=Nhaplieu!$N9,Nhaplieu!$O9,0)</f>
        <v>0</v>
      </c>
      <c r="L12" s="1466">
        <f>IF(L$8=Nhaplieu!$M9,Nhaplieu!$O9,0)</f>
        <v>0</v>
      </c>
      <c r="M12" s="1467"/>
      <c r="N12" s="1466">
        <f>IF(N$8=Nhaplieu!$N9,Nhaplieu!$O9,0)</f>
        <v>0</v>
      </c>
      <c r="O12" s="1466">
        <f>IF(O$8=Nhaplieu!$M9,Nhaplieu!$O9,0)</f>
        <v>0</v>
      </c>
      <c r="P12" s="1467"/>
      <c r="Q12" s="1467">
        <f t="shared" ref="Q12:Q75" si="0">SUM(E12:P12)</f>
        <v>0</v>
      </c>
    </row>
    <row r="13" spans="1:17" s="1453" customFormat="1" ht="13.2" hidden="1">
      <c r="A13" s="1463">
        <f>Nhaplieu!D10</f>
        <v>0</v>
      </c>
      <c r="B13" s="1464">
        <f>Nhaplieu!E10</f>
        <v>0</v>
      </c>
      <c r="C13" s="1465">
        <f>Nhaplieu!F10</f>
        <v>0</v>
      </c>
      <c r="D13" s="1464">
        <f>Nhaplieu!L10</f>
        <v>0</v>
      </c>
      <c r="E13" s="1466">
        <f>IF(E$8=Nhaplieu!$N10,Nhaplieu!$O10,0)</f>
        <v>0</v>
      </c>
      <c r="F13" s="1466">
        <f>IF(F$8=Nhaplieu!$M10,Nhaplieu!$O10,0)</f>
        <v>0</v>
      </c>
      <c r="G13" s="1466"/>
      <c r="H13" s="1466">
        <f>IF(H$8=Nhaplieu!$N10,Nhaplieu!$O10,0)</f>
        <v>0</v>
      </c>
      <c r="I13" s="1466">
        <f>IF(I$8=Nhaplieu!$M10,Nhaplieu!$O10,0)</f>
        <v>0</v>
      </c>
      <c r="J13" s="1467"/>
      <c r="K13" s="1466">
        <f>IF(K$8=Nhaplieu!$N10,Nhaplieu!$O10,0)</f>
        <v>0</v>
      </c>
      <c r="L13" s="1466">
        <f>IF(L$8=Nhaplieu!$M10,Nhaplieu!$O10,0)</f>
        <v>0</v>
      </c>
      <c r="M13" s="1467"/>
      <c r="N13" s="1466">
        <f>IF(N$8=Nhaplieu!$N10,Nhaplieu!$O10,0)</f>
        <v>0</v>
      </c>
      <c r="O13" s="1466">
        <f>IF(O$8=Nhaplieu!$M10,Nhaplieu!$O10,0)</f>
        <v>0</v>
      </c>
      <c r="P13" s="1467"/>
      <c r="Q13" s="1467">
        <f t="shared" si="0"/>
        <v>0</v>
      </c>
    </row>
    <row r="14" spans="1:17" s="1453" customFormat="1" ht="13.2" hidden="1">
      <c r="A14" s="1463">
        <f>Nhaplieu!D11</f>
        <v>0</v>
      </c>
      <c r="B14" s="1464">
        <f>Nhaplieu!E11</f>
        <v>0</v>
      </c>
      <c r="C14" s="1465">
        <f>Nhaplieu!F11</f>
        <v>0</v>
      </c>
      <c r="D14" s="1464">
        <f>Nhaplieu!L11</f>
        <v>0</v>
      </c>
      <c r="E14" s="1466">
        <f>IF(E$8=Nhaplieu!$N11,Nhaplieu!$O11,0)</f>
        <v>0</v>
      </c>
      <c r="F14" s="1466">
        <f>IF(F$8=Nhaplieu!$M11,Nhaplieu!$O11,0)</f>
        <v>0</v>
      </c>
      <c r="G14" s="1466"/>
      <c r="H14" s="1466">
        <f>IF(H$8=Nhaplieu!$N11,Nhaplieu!$O11,0)</f>
        <v>0</v>
      </c>
      <c r="I14" s="1466">
        <f>IF(I$8=Nhaplieu!$M11,Nhaplieu!$O11,0)</f>
        <v>0</v>
      </c>
      <c r="J14" s="1467"/>
      <c r="K14" s="1466">
        <f>IF(K$8=Nhaplieu!$N11,Nhaplieu!$O11,0)</f>
        <v>0</v>
      </c>
      <c r="L14" s="1466">
        <f>IF(L$8=Nhaplieu!$M11,Nhaplieu!$O11,0)</f>
        <v>0</v>
      </c>
      <c r="M14" s="1467"/>
      <c r="N14" s="1466">
        <f>IF(N$8=Nhaplieu!$N11,Nhaplieu!$O11,0)</f>
        <v>0</v>
      </c>
      <c r="O14" s="1466">
        <f>IF(O$8=Nhaplieu!$M11,Nhaplieu!$O11,0)</f>
        <v>0</v>
      </c>
      <c r="P14" s="1467"/>
      <c r="Q14" s="1467">
        <f t="shared" si="0"/>
        <v>0</v>
      </c>
    </row>
    <row r="15" spans="1:17" s="1453" customFormat="1" ht="13.2" hidden="1">
      <c r="A15" s="1463">
        <f>Nhaplieu!D12</f>
        <v>0</v>
      </c>
      <c r="B15" s="1464">
        <f>Nhaplieu!E12</f>
        <v>0</v>
      </c>
      <c r="C15" s="1465">
        <f>Nhaplieu!F12</f>
        <v>0</v>
      </c>
      <c r="D15" s="1464">
        <f>Nhaplieu!L12</f>
        <v>0</v>
      </c>
      <c r="E15" s="1466">
        <f>IF(E$8=Nhaplieu!$N12,Nhaplieu!$O12,0)</f>
        <v>0</v>
      </c>
      <c r="F15" s="1466">
        <f>IF(F$8=Nhaplieu!$M12,Nhaplieu!$O12,0)</f>
        <v>0</v>
      </c>
      <c r="G15" s="1466"/>
      <c r="H15" s="1466">
        <f>IF(H$8=Nhaplieu!$N12,Nhaplieu!$O12,0)</f>
        <v>0</v>
      </c>
      <c r="I15" s="1466">
        <f>IF(I$8=Nhaplieu!$M12,Nhaplieu!$O12,0)</f>
        <v>0</v>
      </c>
      <c r="J15" s="1467"/>
      <c r="K15" s="1466">
        <f>IF(K$8=Nhaplieu!$N12,Nhaplieu!$O12,0)</f>
        <v>0</v>
      </c>
      <c r="L15" s="1466">
        <f>IF(L$8=Nhaplieu!$M12,Nhaplieu!$O12,0)</f>
        <v>0</v>
      </c>
      <c r="M15" s="1467"/>
      <c r="N15" s="1466">
        <f>IF(N$8=Nhaplieu!$N12,Nhaplieu!$O12,0)</f>
        <v>0</v>
      </c>
      <c r="O15" s="1466">
        <f>IF(O$8=Nhaplieu!$M12,Nhaplieu!$O12,0)</f>
        <v>0</v>
      </c>
      <c r="P15" s="1467"/>
      <c r="Q15" s="1467">
        <f t="shared" si="0"/>
        <v>0</v>
      </c>
    </row>
    <row r="16" spans="1:17" s="1453" customFormat="1" ht="13.2" hidden="1">
      <c r="A16" s="1463">
        <f>Nhaplieu!D13</f>
        <v>0</v>
      </c>
      <c r="B16" s="1464">
        <f>Nhaplieu!E13</f>
        <v>0</v>
      </c>
      <c r="C16" s="1465">
        <f>Nhaplieu!F13</f>
        <v>0</v>
      </c>
      <c r="D16" s="1464">
        <f>Nhaplieu!L13</f>
        <v>0</v>
      </c>
      <c r="E16" s="1466">
        <f>IF(E$8=Nhaplieu!$N13,Nhaplieu!$O13,0)</f>
        <v>0</v>
      </c>
      <c r="F16" s="1466">
        <f>IF(F$8=Nhaplieu!$M13,Nhaplieu!$O13,0)</f>
        <v>0</v>
      </c>
      <c r="G16" s="1466"/>
      <c r="H16" s="1466">
        <f>IF(H$8=Nhaplieu!$N13,Nhaplieu!$O13,0)</f>
        <v>0</v>
      </c>
      <c r="I16" s="1466">
        <f>IF(I$8=Nhaplieu!$M13,Nhaplieu!$O13,0)</f>
        <v>0</v>
      </c>
      <c r="J16" s="1467"/>
      <c r="K16" s="1466">
        <f>IF(K$8=Nhaplieu!$N13,Nhaplieu!$O13,0)</f>
        <v>0</v>
      </c>
      <c r="L16" s="1466">
        <f>IF(L$8=Nhaplieu!$M13,Nhaplieu!$O13,0)</f>
        <v>0</v>
      </c>
      <c r="M16" s="1467"/>
      <c r="N16" s="1466">
        <f>IF(N$8=Nhaplieu!$N13,Nhaplieu!$O13,0)</f>
        <v>0</v>
      </c>
      <c r="O16" s="1466">
        <f>IF(O$8=Nhaplieu!$M13,Nhaplieu!$O13,0)</f>
        <v>0</v>
      </c>
      <c r="P16" s="1467"/>
      <c r="Q16" s="1467">
        <f t="shared" si="0"/>
        <v>0</v>
      </c>
    </row>
    <row r="17" spans="1:17" s="1453" customFormat="1" ht="13.2" hidden="1">
      <c r="A17" s="1463">
        <f>Nhaplieu!D14</f>
        <v>0</v>
      </c>
      <c r="B17" s="1464">
        <f>Nhaplieu!E14</f>
        <v>0</v>
      </c>
      <c r="C17" s="1465">
        <f>Nhaplieu!F14</f>
        <v>0</v>
      </c>
      <c r="D17" s="1464">
        <f>Nhaplieu!L14</f>
        <v>0</v>
      </c>
      <c r="E17" s="1466">
        <f>IF(E$8=Nhaplieu!$N14,Nhaplieu!$O14,0)</f>
        <v>0</v>
      </c>
      <c r="F17" s="1466">
        <f>IF(F$8=Nhaplieu!$M14,Nhaplieu!$O14,0)</f>
        <v>0</v>
      </c>
      <c r="G17" s="1466"/>
      <c r="H17" s="1466">
        <f>IF(H$8=Nhaplieu!$N14,Nhaplieu!$O14,0)</f>
        <v>0</v>
      </c>
      <c r="I17" s="1466">
        <f>IF(I$8=Nhaplieu!$M14,Nhaplieu!$O14,0)</f>
        <v>0</v>
      </c>
      <c r="J17" s="1467"/>
      <c r="K17" s="1466">
        <f>IF(K$8=Nhaplieu!$N14,Nhaplieu!$O14,0)</f>
        <v>0</v>
      </c>
      <c r="L17" s="1466">
        <f>IF(L$8=Nhaplieu!$M14,Nhaplieu!$O14,0)</f>
        <v>0</v>
      </c>
      <c r="M17" s="1467"/>
      <c r="N17" s="1466">
        <f>IF(N$8=Nhaplieu!$N14,Nhaplieu!$O14,0)</f>
        <v>0</v>
      </c>
      <c r="O17" s="1466">
        <f>IF(O$8=Nhaplieu!$M14,Nhaplieu!$O14,0)</f>
        <v>0</v>
      </c>
      <c r="P17" s="1467"/>
      <c r="Q17" s="1467">
        <f t="shared" si="0"/>
        <v>0</v>
      </c>
    </row>
    <row r="18" spans="1:17" s="1453" customFormat="1" ht="13.2" hidden="1">
      <c r="A18" s="1463">
        <f>Nhaplieu!D15</f>
        <v>0</v>
      </c>
      <c r="B18" s="1464">
        <f>Nhaplieu!E15</f>
        <v>0</v>
      </c>
      <c r="C18" s="1465">
        <f>Nhaplieu!F15</f>
        <v>0</v>
      </c>
      <c r="D18" s="1464">
        <f>Nhaplieu!L15</f>
        <v>0</v>
      </c>
      <c r="E18" s="1466">
        <f>IF(E$8=Nhaplieu!$N15,Nhaplieu!$O15,0)</f>
        <v>0</v>
      </c>
      <c r="F18" s="1466">
        <f>IF(F$8=Nhaplieu!$M15,Nhaplieu!$O15,0)</f>
        <v>0</v>
      </c>
      <c r="G18" s="1466"/>
      <c r="H18" s="1466">
        <f>IF(H$8=Nhaplieu!$N15,Nhaplieu!$O15,0)</f>
        <v>0</v>
      </c>
      <c r="I18" s="1466">
        <f>IF(I$8=Nhaplieu!$M15,Nhaplieu!$O15,0)</f>
        <v>0</v>
      </c>
      <c r="J18" s="1467"/>
      <c r="K18" s="1466">
        <f>IF(K$8=Nhaplieu!$N15,Nhaplieu!$O15,0)</f>
        <v>0</v>
      </c>
      <c r="L18" s="1466">
        <f>IF(L$8=Nhaplieu!$M15,Nhaplieu!$O15,0)</f>
        <v>0</v>
      </c>
      <c r="M18" s="1467"/>
      <c r="N18" s="1466">
        <f>IF(N$8=Nhaplieu!$N15,Nhaplieu!$O15,0)</f>
        <v>0</v>
      </c>
      <c r="O18" s="1466">
        <f>IF(O$8=Nhaplieu!$M15,Nhaplieu!$O15,0)</f>
        <v>0</v>
      </c>
      <c r="P18" s="1467"/>
      <c r="Q18" s="1467">
        <f t="shared" si="0"/>
        <v>0</v>
      </c>
    </row>
    <row r="19" spans="1:17" s="1453" customFormat="1" ht="13.2" hidden="1">
      <c r="A19" s="1463">
        <f>Nhaplieu!D16</f>
        <v>0</v>
      </c>
      <c r="B19" s="1464">
        <f>Nhaplieu!E16</f>
        <v>0</v>
      </c>
      <c r="C19" s="1465">
        <f>Nhaplieu!F16</f>
        <v>0</v>
      </c>
      <c r="D19" s="1464">
        <f>Nhaplieu!L16</f>
        <v>0</v>
      </c>
      <c r="E19" s="1466">
        <f>IF(E$8=Nhaplieu!$N16,Nhaplieu!$O16,0)</f>
        <v>0</v>
      </c>
      <c r="F19" s="1466">
        <f>IF(F$8=Nhaplieu!$M16,Nhaplieu!$O16,0)</f>
        <v>0</v>
      </c>
      <c r="G19" s="1466"/>
      <c r="H19" s="1466">
        <f>IF(H$8=Nhaplieu!$N16,Nhaplieu!$O16,0)</f>
        <v>0</v>
      </c>
      <c r="I19" s="1466">
        <f>IF(I$8=Nhaplieu!$M16,Nhaplieu!$O16,0)</f>
        <v>0</v>
      </c>
      <c r="J19" s="1467"/>
      <c r="K19" s="1466">
        <f>IF(K$8=Nhaplieu!$N16,Nhaplieu!$O16,0)</f>
        <v>0</v>
      </c>
      <c r="L19" s="1466">
        <f>IF(L$8=Nhaplieu!$M16,Nhaplieu!$O16,0)</f>
        <v>0</v>
      </c>
      <c r="M19" s="1467"/>
      <c r="N19" s="1466">
        <f>IF(N$8=Nhaplieu!$N16,Nhaplieu!$O16,0)</f>
        <v>0</v>
      </c>
      <c r="O19" s="1466">
        <f>IF(O$8=Nhaplieu!$M16,Nhaplieu!$O16,0)</f>
        <v>0</v>
      </c>
      <c r="P19" s="1467"/>
      <c r="Q19" s="1467">
        <f t="shared" si="0"/>
        <v>0</v>
      </c>
    </row>
    <row r="20" spans="1:17" s="1453" customFormat="1" ht="13.2" hidden="1">
      <c r="A20" s="1463">
        <f>Nhaplieu!D17</f>
        <v>0</v>
      </c>
      <c r="B20" s="1464">
        <f>Nhaplieu!E17</f>
        <v>0</v>
      </c>
      <c r="C20" s="1465">
        <f>Nhaplieu!F17</f>
        <v>0</v>
      </c>
      <c r="D20" s="1464">
        <f>Nhaplieu!L17</f>
        <v>0</v>
      </c>
      <c r="E20" s="1466">
        <f>IF(E$8=Nhaplieu!$N17,Nhaplieu!$O17,0)</f>
        <v>0</v>
      </c>
      <c r="F20" s="1466">
        <f>IF(F$8=Nhaplieu!$M17,Nhaplieu!$O17,0)</f>
        <v>0</v>
      </c>
      <c r="G20" s="1466"/>
      <c r="H20" s="1466">
        <f>IF(H$8=Nhaplieu!$N17,Nhaplieu!$O17,0)</f>
        <v>0</v>
      </c>
      <c r="I20" s="1466">
        <f>IF(I$8=Nhaplieu!$M17,Nhaplieu!$O17,0)</f>
        <v>0</v>
      </c>
      <c r="J20" s="1467"/>
      <c r="K20" s="1466">
        <f>IF(K$8=Nhaplieu!$N17,Nhaplieu!$O17,0)</f>
        <v>0</v>
      </c>
      <c r="L20" s="1466">
        <f>IF(L$8=Nhaplieu!$M17,Nhaplieu!$O17,0)</f>
        <v>0</v>
      </c>
      <c r="M20" s="1467"/>
      <c r="N20" s="1466">
        <f>IF(N$8=Nhaplieu!$N17,Nhaplieu!$O17,0)</f>
        <v>0</v>
      </c>
      <c r="O20" s="1466">
        <f>IF(O$8=Nhaplieu!$M17,Nhaplieu!$O17,0)</f>
        <v>0</v>
      </c>
      <c r="P20" s="1467"/>
      <c r="Q20" s="1467">
        <f t="shared" si="0"/>
        <v>0</v>
      </c>
    </row>
    <row r="21" spans="1:17" s="1453" customFormat="1" ht="13.2" hidden="1">
      <c r="A21" s="1463">
        <f>Nhaplieu!D18</f>
        <v>0</v>
      </c>
      <c r="B21" s="1464">
        <f>Nhaplieu!E18</f>
        <v>0</v>
      </c>
      <c r="C21" s="1465">
        <f>Nhaplieu!F18</f>
        <v>0</v>
      </c>
      <c r="D21" s="1464">
        <f>Nhaplieu!L18</f>
        <v>0</v>
      </c>
      <c r="E21" s="1466">
        <f>IF(E$8=Nhaplieu!$N18,Nhaplieu!$O18,0)</f>
        <v>0</v>
      </c>
      <c r="F21" s="1466">
        <f>IF(F$8=Nhaplieu!$M18,Nhaplieu!$O18,0)</f>
        <v>0</v>
      </c>
      <c r="G21" s="1466"/>
      <c r="H21" s="1466">
        <f>IF(H$8=Nhaplieu!$N18,Nhaplieu!$O18,0)</f>
        <v>0</v>
      </c>
      <c r="I21" s="1466">
        <f>IF(I$8=Nhaplieu!$M18,Nhaplieu!$O18,0)</f>
        <v>0</v>
      </c>
      <c r="J21" s="1467"/>
      <c r="K21" s="1466">
        <f>IF(K$8=Nhaplieu!$N18,Nhaplieu!$O18,0)</f>
        <v>0</v>
      </c>
      <c r="L21" s="1466">
        <f>IF(L$8=Nhaplieu!$M18,Nhaplieu!$O18,0)</f>
        <v>0</v>
      </c>
      <c r="M21" s="1467"/>
      <c r="N21" s="1466">
        <f>IF(N$8=Nhaplieu!$N18,Nhaplieu!$O18,0)</f>
        <v>0</v>
      </c>
      <c r="O21" s="1466">
        <f>IF(O$8=Nhaplieu!$M18,Nhaplieu!$O18,0)</f>
        <v>0</v>
      </c>
      <c r="P21" s="1467"/>
      <c r="Q21" s="1467">
        <f t="shared" si="0"/>
        <v>0</v>
      </c>
    </row>
    <row r="22" spans="1:17" s="1453" customFormat="1" ht="13.2" hidden="1">
      <c r="A22" s="1463">
        <f>Nhaplieu!D19</f>
        <v>0</v>
      </c>
      <c r="B22" s="1464">
        <f>Nhaplieu!E19</f>
        <v>0</v>
      </c>
      <c r="C22" s="1465">
        <f>Nhaplieu!F19</f>
        <v>0</v>
      </c>
      <c r="D22" s="1464">
        <f>Nhaplieu!L19</f>
        <v>0</v>
      </c>
      <c r="E22" s="1466">
        <f>IF(E$8=Nhaplieu!$N19,Nhaplieu!$O19,0)</f>
        <v>0</v>
      </c>
      <c r="F22" s="1466">
        <f>IF(F$8=Nhaplieu!$M19,Nhaplieu!$O19,0)</f>
        <v>0</v>
      </c>
      <c r="G22" s="1466"/>
      <c r="H22" s="1466">
        <f>IF(H$8=Nhaplieu!$N19,Nhaplieu!$O19,0)</f>
        <v>0</v>
      </c>
      <c r="I22" s="1466">
        <f>IF(I$8=Nhaplieu!$M19,Nhaplieu!$O19,0)</f>
        <v>0</v>
      </c>
      <c r="J22" s="1467"/>
      <c r="K22" s="1466">
        <f>IF(K$8=Nhaplieu!$N19,Nhaplieu!$O19,0)</f>
        <v>0</v>
      </c>
      <c r="L22" s="1466">
        <f>IF(L$8=Nhaplieu!$M19,Nhaplieu!$O19,0)</f>
        <v>0</v>
      </c>
      <c r="M22" s="1467"/>
      <c r="N22" s="1466">
        <f>IF(N$8=Nhaplieu!$N19,Nhaplieu!$O19,0)</f>
        <v>0</v>
      </c>
      <c r="O22" s="1466">
        <f>IF(O$8=Nhaplieu!$M19,Nhaplieu!$O19,0)</f>
        <v>0</v>
      </c>
      <c r="P22" s="1467"/>
      <c r="Q22" s="1467">
        <f t="shared" si="0"/>
        <v>0</v>
      </c>
    </row>
    <row r="23" spans="1:17" s="1453" customFormat="1" ht="13.2" hidden="1">
      <c r="A23" s="1463">
        <f>Nhaplieu!D20</f>
        <v>0</v>
      </c>
      <c r="B23" s="1464">
        <f>Nhaplieu!E20</f>
        <v>0</v>
      </c>
      <c r="C23" s="1465">
        <f>Nhaplieu!F20</f>
        <v>0</v>
      </c>
      <c r="D23" s="1464">
        <f>Nhaplieu!L20</f>
        <v>0</v>
      </c>
      <c r="E23" s="1466">
        <f>IF(E$8=Nhaplieu!$N20,Nhaplieu!$O20,0)</f>
        <v>0</v>
      </c>
      <c r="F23" s="1466">
        <f>IF(F$8=Nhaplieu!$M20,Nhaplieu!$O20,0)</f>
        <v>0</v>
      </c>
      <c r="G23" s="1466"/>
      <c r="H23" s="1466">
        <f>IF(H$8=Nhaplieu!$N20,Nhaplieu!$O20,0)</f>
        <v>0</v>
      </c>
      <c r="I23" s="1466">
        <f>IF(I$8=Nhaplieu!$M20,Nhaplieu!$O20,0)</f>
        <v>0</v>
      </c>
      <c r="J23" s="1467"/>
      <c r="K23" s="1466">
        <f>IF(K$8=Nhaplieu!$N20,Nhaplieu!$O20,0)</f>
        <v>0</v>
      </c>
      <c r="L23" s="1466">
        <f>IF(L$8=Nhaplieu!$M20,Nhaplieu!$O20,0)</f>
        <v>0</v>
      </c>
      <c r="M23" s="1467"/>
      <c r="N23" s="1466">
        <f>IF(N$8=Nhaplieu!$N20,Nhaplieu!$O20,0)</f>
        <v>0</v>
      </c>
      <c r="O23" s="1466">
        <f>IF(O$8=Nhaplieu!$M20,Nhaplieu!$O20,0)</f>
        <v>0</v>
      </c>
      <c r="P23" s="1467"/>
      <c r="Q23" s="1467">
        <f t="shared" si="0"/>
        <v>0</v>
      </c>
    </row>
    <row r="24" spans="1:17" s="1453" customFormat="1" ht="13.2" hidden="1">
      <c r="A24" s="1463">
        <f>Nhaplieu!D21</f>
        <v>0</v>
      </c>
      <c r="B24" s="1464">
        <f>Nhaplieu!E21</f>
        <v>0</v>
      </c>
      <c r="C24" s="1465">
        <f>Nhaplieu!F21</f>
        <v>0</v>
      </c>
      <c r="D24" s="1464">
        <f>Nhaplieu!L21</f>
        <v>0</v>
      </c>
      <c r="E24" s="1466">
        <f>IF(E$8=Nhaplieu!$N21,Nhaplieu!$O21,0)</f>
        <v>0</v>
      </c>
      <c r="F24" s="1466">
        <f>IF(F$8=Nhaplieu!$M21,Nhaplieu!$O21,0)</f>
        <v>0</v>
      </c>
      <c r="G24" s="1466"/>
      <c r="H24" s="1466">
        <f>IF(H$8=Nhaplieu!$N21,Nhaplieu!$O21,0)</f>
        <v>0</v>
      </c>
      <c r="I24" s="1466">
        <f>IF(I$8=Nhaplieu!$M21,Nhaplieu!$O21,0)</f>
        <v>0</v>
      </c>
      <c r="J24" s="1467"/>
      <c r="K24" s="1466">
        <f>IF(K$8=Nhaplieu!$N21,Nhaplieu!$O21,0)</f>
        <v>0</v>
      </c>
      <c r="L24" s="1466">
        <f>IF(L$8=Nhaplieu!$M21,Nhaplieu!$O21,0)</f>
        <v>0</v>
      </c>
      <c r="M24" s="1467"/>
      <c r="N24" s="1466">
        <f>IF(N$8=Nhaplieu!$N21,Nhaplieu!$O21,0)</f>
        <v>0</v>
      </c>
      <c r="O24" s="1466">
        <f>IF(O$8=Nhaplieu!$M21,Nhaplieu!$O21,0)</f>
        <v>0</v>
      </c>
      <c r="P24" s="1467"/>
      <c r="Q24" s="1467">
        <f t="shared" si="0"/>
        <v>0</v>
      </c>
    </row>
    <row r="25" spans="1:17" s="1453" customFormat="1" ht="13.2" hidden="1">
      <c r="A25" s="1463">
        <f>Nhaplieu!D22</f>
        <v>0</v>
      </c>
      <c r="B25" s="1464">
        <f>Nhaplieu!E22</f>
        <v>0</v>
      </c>
      <c r="C25" s="1465">
        <f>Nhaplieu!F22</f>
        <v>0</v>
      </c>
      <c r="D25" s="1464">
        <f>Nhaplieu!L22</f>
        <v>0</v>
      </c>
      <c r="E25" s="1466">
        <f>IF(E$8=Nhaplieu!$N22,Nhaplieu!$O22,0)</f>
        <v>0</v>
      </c>
      <c r="F25" s="1466">
        <f>IF(F$8=Nhaplieu!$M22,Nhaplieu!$O22,0)</f>
        <v>0</v>
      </c>
      <c r="G25" s="1466"/>
      <c r="H25" s="1466">
        <f>IF(H$8=Nhaplieu!$N22,Nhaplieu!$O22,0)</f>
        <v>0</v>
      </c>
      <c r="I25" s="1466">
        <f>IF(I$8=Nhaplieu!$M22,Nhaplieu!$O22,0)</f>
        <v>0</v>
      </c>
      <c r="J25" s="1467"/>
      <c r="K25" s="1466">
        <f>IF(K$8=Nhaplieu!$N22,Nhaplieu!$O22,0)</f>
        <v>0</v>
      </c>
      <c r="L25" s="1466">
        <f>IF(L$8=Nhaplieu!$M22,Nhaplieu!$O22,0)</f>
        <v>0</v>
      </c>
      <c r="M25" s="1467"/>
      <c r="N25" s="1466">
        <f>IF(N$8=Nhaplieu!$N22,Nhaplieu!$O22,0)</f>
        <v>0</v>
      </c>
      <c r="O25" s="1466">
        <f>IF(O$8=Nhaplieu!$M22,Nhaplieu!$O22,0)</f>
        <v>0</v>
      </c>
      <c r="P25" s="1467"/>
      <c r="Q25" s="1467">
        <f t="shared" si="0"/>
        <v>0</v>
      </c>
    </row>
    <row r="26" spans="1:17" s="1453" customFormat="1" ht="13.2" hidden="1">
      <c r="A26" s="1463">
        <f>Nhaplieu!D23</f>
        <v>0</v>
      </c>
      <c r="B26" s="1464">
        <f>Nhaplieu!E23</f>
        <v>0</v>
      </c>
      <c r="C26" s="1465">
        <f>Nhaplieu!F23</f>
        <v>0</v>
      </c>
      <c r="D26" s="1464">
        <f>Nhaplieu!L23</f>
        <v>0</v>
      </c>
      <c r="E26" s="1466">
        <f>IF(E$8=Nhaplieu!$N23,Nhaplieu!$O23,0)</f>
        <v>0</v>
      </c>
      <c r="F26" s="1466">
        <f>IF(F$8=Nhaplieu!$M23,Nhaplieu!$O23,0)</f>
        <v>0</v>
      </c>
      <c r="G26" s="1466"/>
      <c r="H26" s="1466">
        <f>IF(H$8=Nhaplieu!$N23,Nhaplieu!$O23,0)</f>
        <v>0</v>
      </c>
      <c r="I26" s="1466">
        <f>IF(I$8=Nhaplieu!$M23,Nhaplieu!$O23,0)</f>
        <v>0</v>
      </c>
      <c r="J26" s="1467"/>
      <c r="K26" s="1466">
        <f>IF(K$8=Nhaplieu!$N23,Nhaplieu!$O23,0)</f>
        <v>0</v>
      </c>
      <c r="L26" s="1466">
        <f>IF(L$8=Nhaplieu!$M23,Nhaplieu!$O23,0)</f>
        <v>0</v>
      </c>
      <c r="M26" s="1467"/>
      <c r="N26" s="1466">
        <f>IF(N$8=Nhaplieu!$N23,Nhaplieu!$O23,0)</f>
        <v>0</v>
      </c>
      <c r="O26" s="1466">
        <f>IF(O$8=Nhaplieu!$M23,Nhaplieu!$O23,0)</f>
        <v>0</v>
      </c>
      <c r="P26" s="1467"/>
      <c r="Q26" s="1467">
        <f t="shared" si="0"/>
        <v>0</v>
      </c>
    </row>
    <row r="27" spans="1:17" s="1453" customFormat="1" ht="13.2" hidden="1">
      <c r="A27" s="1463">
        <f>Nhaplieu!D24</f>
        <v>0</v>
      </c>
      <c r="B27" s="1464">
        <f>Nhaplieu!E24</f>
        <v>0</v>
      </c>
      <c r="C27" s="1465">
        <f>Nhaplieu!F24</f>
        <v>0</v>
      </c>
      <c r="D27" s="1464">
        <f>Nhaplieu!L24</f>
        <v>0</v>
      </c>
      <c r="E27" s="1466">
        <f>IF(E$8=Nhaplieu!$N24,Nhaplieu!$O24,0)</f>
        <v>0</v>
      </c>
      <c r="F27" s="1466">
        <f>IF(F$8=Nhaplieu!$M24,Nhaplieu!$O24,0)</f>
        <v>0</v>
      </c>
      <c r="G27" s="1466"/>
      <c r="H27" s="1466">
        <f>IF(H$8=Nhaplieu!$N24,Nhaplieu!$O24,0)</f>
        <v>0</v>
      </c>
      <c r="I27" s="1466">
        <f>IF(I$8=Nhaplieu!$M24,Nhaplieu!$O24,0)</f>
        <v>0</v>
      </c>
      <c r="J27" s="1467"/>
      <c r="K27" s="1466">
        <f>IF(K$8=Nhaplieu!$N24,Nhaplieu!$O24,0)</f>
        <v>0</v>
      </c>
      <c r="L27" s="1466">
        <f>IF(L$8=Nhaplieu!$M24,Nhaplieu!$O24,0)</f>
        <v>0</v>
      </c>
      <c r="M27" s="1467"/>
      <c r="N27" s="1466">
        <f>IF(N$8=Nhaplieu!$N24,Nhaplieu!$O24,0)</f>
        <v>0</v>
      </c>
      <c r="O27" s="1466">
        <f>IF(O$8=Nhaplieu!$M24,Nhaplieu!$O24,0)</f>
        <v>0</v>
      </c>
      <c r="P27" s="1467"/>
      <c r="Q27" s="1467">
        <f t="shared" si="0"/>
        <v>0</v>
      </c>
    </row>
    <row r="28" spans="1:17" s="1453" customFormat="1" ht="13.2" hidden="1">
      <c r="A28" s="1463">
        <f>Nhaplieu!D25</f>
        <v>0</v>
      </c>
      <c r="B28" s="1464">
        <f>Nhaplieu!E25</f>
        <v>0</v>
      </c>
      <c r="C28" s="1465">
        <f>Nhaplieu!F25</f>
        <v>0</v>
      </c>
      <c r="D28" s="1464">
        <f>Nhaplieu!L25</f>
        <v>0</v>
      </c>
      <c r="E28" s="1466">
        <f>IF(E$8=Nhaplieu!$N25,Nhaplieu!$O25,0)</f>
        <v>0</v>
      </c>
      <c r="F28" s="1466">
        <f>IF(F$8=Nhaplieu!$M25,Nhaplieu!$O25,0)</f>
        <v>0</v>
      </c>
      <c r="G28" s="1466"/>
      <c r="H28" s="1466">
        <f>IF(H$8=Nhaplieu!$N25,Nhaplieu!$O25,0)</f>
        <v>0</v>
      </c>
      <c r="I28" s="1466">
        <f>IF(I$8=Nhaplieu!$M25,Nhaplieu!$O25,0)</f>
        <v>0</v>
      </c>
      <c r="J28" s="1467"/>
      <c r="K28" s="1466">
        <f>IF(K$8=Nhaplieu!$N25,Nhaplieu!$O25,0)</f>
        <v>0</v>
      </c>
      <c r="L28" s="1466">
        <f>IF(L$8=Nhaplieu!$M25,Nhaplieu!$O25,0)</f>
        <v>0</v>
      </c>
      <c r="M28" s="1467"/>
      <c r="N28" s="1466">
        <f>IF(N$8=Nhaplieu!$N25,Nhaplieu!$O25,0)</f>
        <v>0</v>
      </c>
      <c r="O28" s="1466">
        <f>IF(O$8=Nhaplieu!$M25,Nhaplieu!$O25,0)</f>
        <v>0</v>
      </c>
      <c r="P28" s="1467"/>
      <c r="Q28" s="1467">
        <f t="shared" si="0"/>
        <v>0</v>
      </c>
    </row>
    <row r="29" spans="1:17" s="1453" customFormat="1" ht="13.2" hidden="1">
      <c r="A29" s="1463">
        <f>Nhaplieu!D26</f>
        <v>0</v>
      </c>
      <c r="B29" s="1464">
        <f>Nhaplieu!E26</f>
        <v>0</v>
      </c>
      <c r="C29" s="1465">
        <f>Nhaplieu!F26</f>
        <v>0</v>
      </c>
      <c r="D29" s="1464">
        <f>Nhaplieu!L26</f>
        <v>0</v>
      </c>
      <c r="E29" s="1466">
        <f>IF(E$8=Nhaplieu!$N26,Nhaplieu!$O26,0)</f>
        <v>0</v>
      </c>
      <c r="F29" s="1466">
        <f>IF(F$8=Nhaplieu!$M26,Nhaplieu!$O26,0)</f>
        <v>0</v>
      </c>
      <c r="G29" s="1466"/>
      <c r="H29" s="1466">
        <f>IF(H$8=Nhaplieu!$N26,Nhaplieu!$O26,0)</f>
        <v>0</v>
      </c>
      <c r="I29" s="1466">
        <f>IF(I$8=Nhaplieu!$M26,Nhaplieu!$O26,0)</f>
        <v>0</v>
      </c>
      <c r="J29" s="1467"/>
      <c r="K29" s="1466">
        <f>IF(K$8=Nhaplieu!$N26,Nhaplieu!$O26,0)</f>
        <v>0</v>
      </c>
      <c r="L29" s="1466">
        <f>IF(L$8=Nhaplieu!$M26,Nhaplieu!$O26,0)</f>
        <v>0</v>
      </c>
      <c r="M29" s="1467"/>
      <c r="N29" s="1466">
        <f>IF(N$8=Nhaplieu!$N26,Nhaplieu!$O26,0)</f>
        <v>0</v>
      </c>
      <c r="O29" s="1466">
        <f>IF(O$8=Nhaplieu!$M26,Nhaplieu!$O26,0)</f>
        <v>0</v>
      </c>
      <c r="P29" s="1467"/>
      <c r="Q29" s="1467">
        <f t="shared" si="0"/>
        <v>0</v>
      </c>
    </row>
    <row r="30" spans="1:17" s="1453" customFormat="1" ht="13.2" hidden="1">
      <c r="A30" s="1463">
        <f>Nhaplieu!D27</f>
        <v>0</v>
      </c>
      <c r="B30" s="1464">
        <f>Nhaplieu!E27</f>
        <v>0</v>
      </c>
      <c r="C30" s="1465">
        <f>Nhaplieu!F27</f>
        <v>0</v>
      </c>
      <c r="D30" s="1464">
        <f>Nhaplieu!L27</f>
        <v>0</v>
      </c>
      <c r="E30" s="1466">
        <f>IF(E$8=Nhaplieu!$N27,Nhaplieu!$O27,0)</f>
        <v>0</v>
      </c>
      <c r="F30" s="1466">
        <f>IF(F$8=Nhaplieu!$M27,Nhaplieu!$O27,0)</f>
        <v>0</v>
      </c>
      <c r="G30" s="1466"/>
      <c r="H30" s="1466">
        <f>IF(H$8=Nhaplieu!$N27,Nhaplieu!$O27,0)</f>
        <v>0</v>
      </c>
      <c r="I30" s="1466">
        <f>IF(I$8=Nhaplieu!$M27,Nhaplieu!$O27,0)</f>
        <v>0</v>
      </c>
      <c r="J30" s="1467"/>
      <c r="K30" s="1466">
        <f>IF(K$8=Nhaplieu!$N27,Nhaplieu!$O27,0)</f>
        <v>0</v>
      </c>
      <c r="L30" s="1466">
        <f>IF(L$8=Nhaplieu!$M27,Nhaplieu!$O27,0)</f>
        <v>0</v>
      </c>
      <c r="M30" s="1467"/>
      <c r="N30" s="1466">
        <f>IF(N$8=Nhaplieu!$N27,Nhaplieu!$O27,0)</f>
        <v>0</v>
      </c>
      <c r="O30" s="1466">
        <f>IF(O$8=Nhaplieu!$M27,Nhaplieu!$O27,0)</f>
        <v>0</v>
      </c>
      <c r="P30" s="1467"/>
      <c r="Q30" s="1467">
        <f t="shared" si="0"/>
        <v>0</v>
      </c>
    </row>
    <row r="31" spans="1:17" s="1453" customFormat="1" ht="13.2" hidden="1">
      <c r="A31" s="1463">
        <f>Nhaplieu!D28</f>
        <v>0</v>
      </c>
      <c r="B31" s="1464">
        <f>Nhaplieu!E28</f>
        <v>0</v>
      </c>
      <c r="C31" s="1465">
        <f>Nhaplieu!F28</f>
        <v>0</v>
      </c>
      <c r="D31" s="1464">
        <f>Nhaplieu!L28</f>
        <v>0</v>
      </c>
      <c r="E31" s="1466">
        <f>IF(E$8=Nhaplieu!$N28,Nhaplieu!$O28,0)</f>
        <v>0</v>
      </c>
      <c r="F31" s="1466">
        <f>IF(F$8=Nhaplieu!$M28,Nhaplieu!$O28,0)</f>
        <v>0</v>
      </c>
      <c r="G31" s="1466"/>
      <c r="H31" s="1466">
        <f>IF(H$8=Nhaplieu!$N28,Nhaplieu!$O28,0)</f>
        <v>0</v>
      </c>
      <c r="I31" s="1466">
        <f>IF(I$8=Nhaplieu!$M28,Nhaplieu!$O28,0)</f>
        <v>0</v>
      </c>
      <c r="J31" s="1467"/>
      <c r="K31" s="1466">
        <f>IF(K$8=Nhaplieu!$N28,Nhaplieu!$O28,0)</f>
        <v>0</v>
      </c>
      <c r="L31" s="1466">
        <f>IF(L$8=Nhaplieu!$M28,Nhaplieu!$O28,0)</f>
        <v>0</v>
      </c>
      <c r="M31" s="1467"/>
      <c r="N31" s="1466">
        <f>IF(N$8=Nhaplieu!$N28,Nhaplieu!$O28,0)</f>
        <v>0</v>
      </c>
      <c r="O31" s="1466">
        <f>IF(O$8=Nhaplieu!$M28,Nhaplieu!$O28,0)</f>
        <v>0</v>
      </c>
      <c r="P31" s="1467"/>
      <c r="Q31" s="1467">
        <f t="shared" si="0"/>
        <v>0</v>
      </c>
    </row>
    <row r="32" spans="1:17" s="1453" customFormat="1" ht="13.2" hidden="1">
      <c r="A32" s="1463">
        <f>Nhaplieu!D29</f>
        <v>0</v>
      </c>
      <c r="B32" s="1464">
        <f>Nhaplieu!E29</f>
        <v>0</v>
      </c>
      <c r="C32" s="1465">
        <f>Nhaplieu!F29</f>
        <v>0</v>
      </c>
      <c r="D32" s="1464">
        <f>Nhaplieu!L29</f>
        <v>0</v>
      </c>
      <c r="E32" s="1466">
        <f>IF(E$8=Nhaplieu!$N29,Nhaplieu!$O29,0)</f>
        <v>0</v>
      </c>
      <c r="F32" s="1466">
        <f>IF(F$8=Nhaplieu!$M29,Nhaplieu!$O29,0)</f>
        <v>0</v>
      </c>
      <c r="G32" s="1466"/>
      <c r="H32" s="1466">
        <f>IF(H$8=Nhaplieu!$N29,Nhaplieu!$O29,0)</f>
        <v>0</v>
      </c>
      <c r="I32" s="1466">
        <f>IF(I$8=Nhaplieu!$M29,Nhaplieu!$O29,0)</f>
        <v>0</v>
      </c>
      <c r="J32" s="1467"/>
      <c r="K32" s="1466">
        <f>IF(K$8=Nhaplieu!$N29,Nhaplieu!$O29,0)</f>
        <v>0</v>
      </c>
      <c r="L32" s="1466">
        <f>IF(L$8=Nhaplieu!$M29,Nhaplieu!$O29,0)</f>
        <v>0</v>
      </c>
      <c r="M32" s="1467"/>
      <c r="N32" s="1466">
        <f>IF(N$8=Nhaplieu!$N29,Nhaplieu!$O29,0)</f>
        <v>0</v>
      </c>
      <c r="O32" s="1466">
        <f>IF(O$8=Nhaplieu!$M29,Nhaplieu!$O29,0)</f>
        <v>0</v>
      </c>
      <c r="P32" s="1467"/>
      <c r="Q32" s="1467">
        <f t="shared" si="0"/>
        <v>0</v>
      </c>
    </row>
    <row r="33" spans="1:17" s="1453" customFormat="1" ht="13.2" hidden="1">
      <c r="A33" s="1463">
        <f>Nhaplieu!D30</f>
        <v>0</v>
      </c>
      <c r="B33" s="1464">
        <f>Nhaplieu!E30</f>
        <v>0</v>
      </c>
      <c r="C33" s="1465">
        <f>Nhaplieu!F30</f>
        <v>0</v>
      </c>
      <c r="D33" s="1464">
        <f>Nhaplieu!L30</f>
        <v>0</v>
      </c>
      <c r="E33" s="1466">
        <f>IF(E$8=Nhaplieu!$N30,Nhaplieu!$O30,0)</f>
        <v>0</v>
      </c>
      <c r="F33" s="1466">
        <f>IF(F$8=Nhaplieu!$M30,Nhaplieu!$O30,0)</f>
        <v>0</v>
      </c>
      <c r="G33" s="1466"/>
      <c r="H33" s="1466">
        <f>IF(H$8=Nhaplieu!$N30,Nhaplieu!$O30,0)</f>
        <v>0</v>
      </c>
      <c r="I33" s="1466">
        <f>IF(I$8=Nhaplieu!$M30,Nhaplieu!$O30,0)</f>
        <v>0</v>
      </c>
      <c r="J33" s="1467"/>
      <c r="K33" s="1466">
        <f>IF(K$8=Nhaplieu!$N30,Nhaplieu!$O30,0)</f>
        <v>0</v>
      </c>
      <c r="L33" s="1466">
        <f>IF(L$8=Nhaplieu!$M30,Nhaplieu!$O30,0)</f>
        <v>0</v>
      </c>
      <c r="M33" s="1467"/>
      <c r="N33" s="1466">
        <f>IF(N$8=Nhaplieu!$N30,Nhaplieu!$O30,0)</f>
        <v>0</v>
      </c>
      <c r="O33" s="1466">
        <f>IF(O$8=Nhaplieu!$M30,Nhaplieu!$O30,0)</f>
        <v>0</v>
      </c>
      <c r="P33" s="1467"/>
      <c r="Q33" s="1467">
        <f t="shared" si="0"/>
        <v>0</v>
      </c>
    </row>
    <row r="34" spans="1:17" s="1453" customFormat="1" ht="13.2" hidden="1">
      <c r="A34" s="1463">
        <f>Nhaplieu!D31</f>
        <v>0</v>
      </c>
      <c r="B34" s="1464">
        <f>Nhaplieu!E31</f>
        <v>0</v>
      </c>
      <c r="C34" s="1465">
        <f>Nhaplieu!F31</f>
        <v>0</v>
      </c>
      <c r="D34" s="1464">
        <f>Nhaplieu!L31</f>
        <v>0</v>
      </c>
      <c r="E34" s="1466">
        <f>IF(E$8=Nhaplieu!$N31,Nhaplieu!$O31,0)</f>
        <v>0</v>
      </c>
      <c r="F34" s="1466">
        <f>IF(F$8=Nhaplieu!$M31,Nhaplieu!$O31,0)</f>
        <v>0</v>
      </c>
      <c r="G34" s="1466"/>
      <c r="H34" s="1466">
        <f>IF(H$8=Nhaplieu!$N31,Nhaplieu!$O31,0)</f>
        <v>0</v>
      </c>
      <c r="I34" s="1466">
        <f>IF(I$8=Nhaplieu!$M31,Nhaplieu!$O31,0)</f>
        <v>0</v>
      </c>
      <c r="J34" s="1467"/>
      <c r="K34" s="1466">
        <f>IF(K$8=Nhaplieu!$N31,Nhaplieu!$O31,0)</f>
        <v>0</v>
      </c>
      <c r="L34" s="1466">
        <f>IF(L$8=Nhaplieu!$M31,Nhaplieu!$O31,0)</f>
        <v>0</v>
      </c>
      <c r="M34" s="1467"/>
      <c r="N34" s="1466">
        <f>IF(N$8=Nhaplieu!$N31,Nhaplieu!$O31,0)</f>
        <v>0</v>
      </c>
      <c r="O34" s="1466">
        <f>IF(O$8=Nhaplieu!$M31,Nhaplieu!$O31,0)</f>
        <v>0</v>
      </c>
      <c r="P34" s="1467"/>
      <c r="Q34" s="1467">
        <f t="shared" si="0"/>
        <v>0</v>
      </c>
    </row>
    <row r="35" spans="1:17" s="1453" customFormat="1" ht="13.2" hidden="1">
      <c r="A35" s="1463">
        <f>Nhaplieu!D32</f>
        <v>0</v>
      </c>
      <c r="B35" s="1464">
        <f>Nhaplieu!E32</f>
        <v>0</v>
      </c>
      <c r="C35" s="1465">
        <f>Nhaplieu!F32</f>
        <v>0</v>
      </c>
      <c r="D35" s="1464">
        <f>Nhaplieu!L32</f>
        <v>0</v>
      </c>
      <c r="E35" s="1466">
        <f>IF(E$8=Nhaplieu!$N32,Nhaplieu!$O32,0)</f>
        <v>0</v>
      </c>
      <c r="F35" s="1466">
        <f>IF(F$8=Nhaplieu!$M32,Nhaplieu!$O32,0)</f>
        <v>0</v>
      </c>
      <c r="G35" s="1466"/>
      <c r="H35" s="1466">
        <f>IF(H$8=Nhaplieu!$N32,Nhaplieu!$O32,0)</f>
        <v>0</v>
      </c>
      <c r="I35" s="1466">
        <f>IF(I$8=Nhaplieu!$M32,Nhaplieu!$O32,0)</f>
        <v>0</v>
      </c>
      <c r="J35" s="1467"/>
      <c r="K35" s="1466">
        <f>IF(K$8=Nhaplieu!$N32,Nhaplieu!$O32,0)</f>
        <v>0</v>
      </c>
      <c r="L35" s="1466">
        <f>IF(L$8=Nhaplieu!$M32,Nhaplieu!$O32,0)</f>
        <v>0</v>
      </c>
      <c r="M35" s="1467"/>
      <c r="N35" s="1466">
        <f>IF(N$8=Nhaplieu!$N32,Nhaplieu!$O32,0)</f>
        <v>0</v>
      </c>
      <c r="O35" s="1466">
        <f>IF(O$8=Nhaplieu!$M32,Nhaplieu!$O32,0)</f>
        <v>0</v>
      </c>
      <c r="P35" s="1467"/>
      <c r="Q35" s="1467">
        <f t="shared" si="0"/>
        <v>0</v>
      </c>
    </row>
    <row r="36" spans="1:17" s="1453" customFormat="1" ht="13.2" hidden="1">
      <c r="A36" s="1463">
        <f>Nhaplieu!D33</f>
        <v>0</v>
      </c>
      <c r="B36" s="1464">
        <f>Nhaplieu!E33</f>
        <v>0</v>
      </c>
      <c r="C36" s="1465">
        <f>Nhaplieu!F33</f>
        <v>0</v>
      </c>
      <c r="D36" s="1464">
        <f>Nhaplieu!L33</f>
        <v>0</v>
      </c>
      <c r="E36" s="1466">
        <f>IF(E$8=Nhaplieu!$N33,Nhaplieu!$O33,0)</f>
        <v>0</v>
      </c>
      <c r="F36" s="1466">
        <f>IF(F$8=Nhaplieu!$M33,Nhaplieu!$O33,0)</f>
        <v>0</v>
      </c>
      <c r="G36" s="1466"/>
      <c r="H36" s="1466">
        <f>IF(H$8=Nhaplieu!$N33,Nhaplieu!$O33,0)</f>
        <v>0</v>
      </c>
      <c r="I36" s="1466">
        <f>IF(I$8=Nhaplieu!$M33,Nhaplieu!$O33,0)</f>
        <v>0</v>
      </c>
      <c r="J36" s="1467"/>
      <c r="K36" s="1466">
        <f>IF(K$8=Nhaplieu!$N33,Nhaplieu!$O33,0)</f>
        <v>0</v>
      </c>
      <c r="L36" s="1466">
        <f>IF(L$8=Nhaplieu!$M33,Nhaplieu!$O33,0)</f>
        <v>0</v>
      </c>
      <c r="M36" s="1467"/>
      <c r="N36" s="1466">
        <f>IF(N$8=Nhaplieu!$N33,Nhaplieu!$O33,0)</f>
        <v>0</v>
      </c>
      <c r="O36" s="1466">
        <f>IF(O$8=Nhaplieu!$M33,Nhaplieu!$O33,0)</f>
        <v>0</v>
      </c>
      <c r="P36" s="1467"/>
      <c r="Q36" s="1467">
        <f t="shared" si="0"/>
        <v>0</v>
      </c>
    </row>
    <row r="37" spans="1:17" s="1453" customFormat="1" ht="13.2" hidden="1">
      <c r="A37" s="1463">
        <f>Nhaplieu!D34</f>
        <v>0</v>
      </c>
      <c r="B37" s="1464">
        <f>Nhaplieu!E34</f>
        <v>0</v>
      </c>
      <c r="C37" s="1465">
        <f>Nhaplieu!F34</f>
        <v>0</v>
      </c>
      <c r="D37" s="1464">
        <f>Nhaplieu!L34</f>
        <v>0</v>
      </c>
      <c r="E37" s="1466">
        <f>IF(E$8=Nhaplieu!$N34,Nhaplieu!$O34,0)</f>
        <v>0</v>
      </c>
      <c r="F37" s="1466">
        <f>IF(F$8=Nhaplieu!$M34,Nhaplieu!$O34,0)</f>
        <v>0</v>
      </c>
      <c r="G37" s="1466"/>
      <c r="H37" s="1466">
        <f>IF(H$8=Nhaplieu!$N34,Nhaplieu!$O34,0)</f>
        <v>0</v>
      </c>
      <c r="I37" s="1466">
        <f>IF(I$8=Nhaplieu!$M34,Nhaplieu!$O34,0)</f>
        <v>0</v>
      </c>
      <c r="J37" s="1467"/>
      <c r="K37" s="1466">
        <f>IF(K$8=Nhaplieu!$N34,Nhaplieu!$O34,0)</f>
        <v>0</v>
      </c>
      <c r="L37" s="1466">
        <f>IF(L$8=Nhaplieu!$M34,Nhaplieu!$O34,0)</f>
        <v>0</v>
      </c>
      <c r="M37" s="1467"/>
      <c r="N37" s="1466">
        <f>IF(N$8=Nhaplieu!$N34,Nhaplieu!$O34,0)</f>
        <v>0</v>
      </c>
      <c r="O37" s="1466">
        <f>IF(O$8=Nhaplieu!$M34,Nhaplieu!$O34,0)</f>
        <v>0</v>
      </c>
      <c r="P37" s="1467"/>
      <c r="Q37" s="1467">
        <f t="shared" si="0"/>
        <v>0</v>
      </c>
    </row>
    <row r="38" spans="1:17" s="1453" customFormat="1" ht="13.2" hidden="1">
      <c r="A38" s="1463">
        <f>Nhaplieu!D35</f>
        <v>0</v>
      </c>
      <c r="B38" s="1464">
        <f>Nhaplieu!E35</f>
        <v>0</v>
      </c>
      <c r="C38" s="1465">
        <f>Nhaplieu!F35</f>
        <v>0</v>
      </c>
      <c r="D38" s="1464">
        <f>Nhaplieu!L35</f>
        <v>0</v>
      </c>
      <c r="E38" s="1466">
        <f>IF(E$8=Nhaplieu!$N35,Nhaplieu!$O35,0)</f>
        <v>0</v>
      </c>
      <c r="F38" s="1466">
        <f>IF(F$8=Nhaplieu!$M35,Nhaplieu!$O35,0)</f>
        <v>0</v>
      </c>
      <c r="G38" s="1466"/>
      <c r="H38" s="1466">
        <f>IF(H$8=Nhaplieu!$N35,Nhaplieu!$O35,0)</f>
        <v>0</v>
      </c>
      <c r="I38" s="1466">
        <f>IF(I$8=Nhaplieu!$M35,Nhaplieu!$O35,0)</f>
        <v>0</v>
      </c>
      <c r="J38" s="1467"/>
      <c r="K38" s="1466">
        <f>IF(K$8=Nhaplieu!$N35,Nhaplieu!$O35,0)</f>
        <v>0</v>
      </c>
      <c r="L38" s="1466">
        <f>IF(L$8=Nhaplieu!$M35,Nhaplieu!$O35,0)</f>
        <v>0</v>
      </c>
      <c r="M38" s="1467"/>
      <c r="N38" s="1466">
        <f>IF(N$8=Nhaplieu!$N35,Nhaplieu!$O35,0)</f>
        <v>0</v>
      </c>
      <c r="O38" s="1466">
        <f>IF(O$8=Nhaplieu!$M35,Nhaplieu!$O35,0)</f>
        <v>0</v>
      </c>
      <c r="P38" s="1467"/>
      <c r="Q38" s="1467">
        <f t="shared" si="0"/>
        <v>0</v>
      </c>
    </row>
    <row r="39" spans="1:17" s="1453" customFormat="1" ht="13.2" hidden="1">
      <c r="A39" s="1463">
        <f>Nhaplieu!D36</f>
        <v>0</v>
      </c>
      <c r="B39" s="1464">
        <f>Nhaplieu!E36</f>
        <v>0</v>
      </c>
      <c r="C39" s="1465">
        <f>Nhaplieu!F36</f>
        <v>0</v>
      </c>
      <c r="D39" s="1464">
        <f>Nhaplieu!L36</f>
        <v>0</v>
      </c>
      <c r="E39" s="1466">
        <f>IF(E$8=Nhaplieu!$N36,Nhaplieu!$O36,0)</f>
        <v>0</v>
      </c>
      <c r="F39" s="1466">
        <f>IF(F$8=Nhaplieu!$M36,Nhaplieu!$O36,0)</f>
        <v>0</v>
      </c>
      <c r="G39" s="1466"/>
      <c r="H39" s="1466">
        <f>IF(H$8=Nhaplieu!$N36,Nhaplieu!$O36,0)</f>
        <v>0</v>
      </c>
      <c r="I39" s="1466">
        <f>IF(I$8=Nhaplieu!$M36,Nhaplieu!$O36,0)</f>
        <v>0</v>
      </c>
      <c r="J39" s="1467"/>
      <c r="K39" s="1466">
        <f>IF(K$8=Nhaplieu!$N36,Nhaplieu!$O36,0)</f>
        <v>0</v>
      </c>
      <c r="L39" s="1466">
        <f>IF(L$8=Nhaplieu!$M36,Nhaplieu!$O36,0)</f>
        <v>0</v>
      </c>
      <c r="M39" s="1467"/>
      <c r="N39" s="1466">
        <f>IF(N$8=Nhaplieu!$N36,Nhaplieu!$O36,0)</f>
        <v>0</v>
      </c>
      <c r="O39" s="1466">
        <f>IF(O$8=Nhaplieu!$M36,Nhaplieu!$O36,0)</f>
        <v>0</v>
      </c>
      <c r="P39" s="1467"/>
      <c r="Q39" s="1467">
        <f t="shared" si="0"/>
        <v>0</v>
      </c>
    </row>
    <row r="40" spans="1:17" s="1453" customFormat="1" ht="13.2" hidden="1">
      <c r="A40" s="1463">
        <f>Nhaplieu!D37</f>
        <v>0</v>
      </c>
      <c r="B40" s="1464">
        <f>Nhaplieu!E37</f>
        <v>0</v>
      </c>
      <c r="C40" s="1465">
        <f>Nhaplieu!F37</f>
        <v>0</v>
      </c>
      <c r="D40" s="1464">
        <f>Nhaplieu!L37</f>
        <v>0</v>
      </c>
      <c r="E40" s="1466">
        <f>IF(E$8=Nhaplieu!$N37,Nhaplieu!$O37,0)</f>
        <v>0</v>
      </c>
      <c r="F40" s="1466">
        <f>IF(F$8=Nhaplieu!$M37,Nhaplieu!$O37,0)</f>
        <v>0</v>
      </c>
      <c r="G40" s="1466"/>
      <c r="H40" s="1466">
        <f>IF(H$8=Nhaplieu!$N37,Nhaplieu!$O37,0)</f>
        <v>0</v>
      </c>
      <c r="I40" s="1466">
        <f>IF(I$8=Nhaplieu!$M37,Nhaplieu!$O37,0)</f>
        <v>0</v>
      </c>
      <c r="J40" s="1467"/>
      <c r="K40" s="1466">
        <f>IF(K$8=Nhaplieu!$N37,Nhaplieu!$O37,0)</f>
        <v>0</v>
      </c>
      <c r="L40" s="1466">
        <f>IF(L$8=Nhaplieu!$M37,Nhaplieu!$O37,0)</f>
        <v>0</v>
      </c>
      <c r="M40" s="1467"/>
      <c r="N40" s="1466">
        <f>IF(N$8=Nhaplieu!$N37,Nhaplieu!$O37,0)</f>
        <v>0</v>
      </c>
      <c r="O40" s="1466">
        <f>IF(O$8=Nhaplieu!$M37,Nhaplieu!$O37,0)</f>
        <v>0</v>
      </c>
      <c r="P40" s="1467"/>
      <c r="Q40" s="1467">
        <f t="shared" si="0"/>
        <v>0</v>
      </c>
    </row>
    <row r="41" spans="1:17" s="1453" customFormat="1" ht="13.2" hidden="1">
      <c r="A41" s="1463">
        <f>Nhaplieu!D38</f>
        <v>0</v>
      </c>
      <c r="B41" s="1464">
        <f>Nhaplieu!E38</f>
        <v>0</v>
      </c>
      <c r="C41" s="1465">
        <f>Nhaplieu!F38</f>
        <v>0</v>
      </c>
      <c r="D41" s="1464">
        <f>Nhaplieu!L38</f>
        <v>0</v>
      </c>
      <c r="E41" s="1466">
        <f>IF(E$8=Nhaplieu!$N38,Nhaplieu!$O38,0)</f>
        <v>0</v>
      </c>
      <c r="F41" s="1466">
        <f>IF(F$8=Nhaplieu!$M38,Nhaplieu!$O38,0)</f>
        <v>0</v>
      </c>
      <c r="G41" s="1466"/>
      <c r="H41" s="1466">
        <f>IF(H$8=Nhaplieu!$N38,Nhaplieu!$O38,0)</f>
        <v>0</v>
      </c>
      <c r="I41" s="1466">
        <f>IF(I$8=Nhaplieu!$M38,Nhaplieu!$O38,0)</f>
        <v>0</v>
      </c>
      <c r="J41" s="1467"/>
      <c r="K41" s="1466">
        <f>IF(K$8=Nhaplieu!$N38,Nhaplieu!$O38,0)</f>
        <v>0</v>
      </c>
      <c r="L41" s="1466">
        <f>IF(L$8=Nhaplieu!$M38,Nhaplieu!$O38,0)</f>
        <v>0</v>
      </c>
      <c r="M41" s="1467"/>
      <c r="N41" s="1466">
        <f>IF(N$8=Nhaplieu!$N38,Nhaplieu!$O38,0)</f>
        <v>0</v>
      </c>
      <c r="O41" s="1466">
        <f>IF(O$8=Nhaplieu!$M38,Nhaplieu!$O38,0)</f>
        <v>0</v>
      </c>
      <c r="P41" s="1467"/>
      <c r="Q41" s="1467">
        <f t="shared" si="0"/>
        <v>0</v>
      </c>
    </row>
    <row r="42" spans="1:17" s="1453" customFormat="1" ht="13.2" hidden="1">
      <c r="A42" s="1463">
        <f>Nhaplieu!D39</f>
        <v>0</v>
      </c>
      <c r="B42" s="1464">
        <f>Nhaplieu!E39</f>
        <v>0</v>
      </c>
      <c r="C42" s="1465">
        <f>Nhaplieu!F39</f>
        <v>0</v>
      </c>
      <c r="D42" s="1464">
        <f>Nhaplieu!L39</f>
        <v>0</v>
      </c>
      <c r="E42" s="1466">
        <f>IF(E$8=Nhaplieu!$N39,Nhaplieu!$O39,0)</f>
        <v>0</v>
      </c>
      <c r="F42" s="1466">
        <f>IF(F$8=Nhaplieu!$M39,Nhaplieu!$O39,0)</f>
        <v>0</v>
      </c>
      <c r="G42" s="1466"/>
      <c r="H42" s="1466">
        <f>IF(H$8=Nhaplieu!$N39,Nhaplieu!$O39,0)</f>
        <v>0</v>
      </c>
      <c r="I42" s="1466">
        <f>IF(I$8=Nhaplieu!$M39,Nhaplieu!$O39,0)</f>
        <v>0</v>
      </c>
      <c r="J42" s="1467"/>
      <c r="K42" s="1466">
        <f>IF(K$8=Nhaplieu!$N39,Nhaplieu!$O39,0)</f>
        <v>0</v>
      </c>
      <c r="L42" s="1466">
        <f>IF(L$8=Nhaplieu!$M39,Nhaplieu!$O39,0)</f>
        <v>0</v>
      </c>
      <c r="M42" s="1467"/>
      <c r="N42" s="1466">
        <f>IF(N$8=Nhaplieu!$N39,Nhaplieu!$O39,0)</f>
        <v>0</v>
      </c>
      <c r="O42" s="1466">
        <f>IF(O$8=Nhaplieu!$M39,Nhaplieu!$O39,0)</f>
        <v>0</v>
      </c>
      <c r="P42" s="1467"/>
      <c r="Q42" s="1467">
        <f t="shared" si="0"/>
        <v>0</v>
      </c>
    </row>
    <row r="43" spans="1:17" s="1453" customFormat="1" ht="13.2" hidden="1">
      <c r="A43" s="1463">
        <f>Nhaplieu!D40</f>
        <v>0</v>
      </c>
      <c r="B43" s="1464">
        <f>Nhaplieu!E40</f>
        <v>0</v>
      </c>
      <c r="C43" s="1465">
        <f>Nhaplieu!F40</f>
        <v>0</v>
      </c>
      <c r="D43" s="1464">
        <f>Nhaplieu!L40</f>
        <v>0</v>
      </c>
      <c r="E43" s="1466">
        <f>IF(E$8=Nhaplieu!$N40,Nhaplieu!$O40,0)</f>
        <v>0</v>
      </c>
      <c r="F43" s="1466">
        <f>IF(F$8=Nhaplieu!$M40,Nhaplieu!$O40,0)</f>
        <v>0</v>
      </c>
      <c r="G43" s="1466"/>
      <c r="H43" s="1466">
        <f>IF(H$8=Nhaplieu!$N40,Nhaplieu!$O40,0)</f>
        <v>0</v>
      </c>
      <c r="I43" s="1466">
        <f>IF(I$8=Nhaplieu!$M40,Nhaplieu!$O40,0)</f>
        <v>0</v>
      </c>
      <c r="J43" s="1467"/>
      <c r="K43" s="1466">
        <f>IF(K$8=Nhaplieu!$N40,Nhaplieu!$O40,0)</f>
        <v>0</v>
      </c>
      <c r="L43" s="1466">
        <f>IF(L$8=Nhaplieu!$M40,Nhaplieu!$O40,0)</f>
        <v>0</v>
      </c>
      <c r="M43" s="1467"/>
      <c r="N43" s="1466">
        <f>IF(N$8=Nhaplieu!$N40,Nhaplieu!$O40,0)</f>
        <v>0</v>
      </c>
      <c r="O43" s="1466">
        <f>IF(O$8=Nhaplieu!$M40,Nhaplieu!$O40,0)</f>
        <v>0</v>
      </c>
      <c r="P43" s="1467"/>
      <c r="Q43" s="1467">
        <f t="shared" si="0"/>
        <v>0</v>
      </c>
    </row>
    <row r="44" spans="1:17" s="1453" customFormat="1" ht="13.2" hidden="1">
      <c r="A44" s="1463">
        <f>Nhaplieu!D41</f>
        <v>0</v>
      </c>
      <c r="B44" s="1464">
        <f>Nhaplieu!E41</f>
        <v>0</v>
      </c>
      <c r="C44" s="1465">
        <f>Nhaplieu!F41</f>
        <v>0</v>
      </c>
      <c r="D44" s="1464">
        <f>Nhaplieu!L41</f>
        <v>0</v>
      </c>
      <c r="E44" s="1466">
        <f>IF(E$8=Nhaplieu!$N41,Nhaplieu!$O41,0)</f>
        <v>0</v>
      </c>
      <c r="F44" s="1466">
        <f>IF(F$8=Nhaplieu!$M41,Nhaplieu!$O41,0)</f>
        <v>0</v>
      </c>
      <c r="G44" s="1466"/>
      <c r="H44" s="1466">
        <f>IF(H$8=Nhaplieu!$N41,Nhaplieu!$O41,0)</f>
        <v>0</v>
      </c>
      <c r="I44" s="1466">
        <f>IF(I$8=Nhaplieu!$M41,Nhaplieu!$O41,0)</f>
        <v>0</v>
      </c>
      <c r="J44" s="1467"/>
      <c r="K44" s="1466">
        <f>IF(K$8=Nhaplieu!$N41,Nhaplieu!$O41,0)</f>
        <v>0</v>
      </c>
      <c r="L44" s="1466">
        <f>IF(L$8=Nhaplieu!$M41,Nhaplieu!$O41,0)</f>
        <v>0</v>
      </c>
      <c r="M44" s="1467"/>
      <c r="N44" s="1466">
        <f>IF(N$8=Nhaplieu!$N41,Nhaplieu!$O41,0)</f>
        <v>0</v>
      </c>
      <c r="O44" s="1466">
        <f>IF(O$8=Nhaplieu!$M41,Nhaplieu!$O41,0)</f>
        <v>0</v>
      </c>
      <c r="P44" s="1467"/>
      <c r="Q44" s="1467">
        <f t="shared" si="0"/>
        <v>0</v>
      </c>
    </row>
    <row r="45" spans="1:17" s="1453" customFormat="1" ht="13.2" hidden="1">
      <c r="A45" s="1463">
        <f>Nhaplieu!D42</f>
        <v>0</v>
      </c>
      <c r="B45" s="1464">
        <f>Nhaplieu!E42</f>
        <v>0</v>
      </c>
      <c r="C45" s="1465">
        <f>Nhaplieu!F42</f>
        <v>0</v>
      </c>
      <c r="D45" s="1464">
        <f>Nhaplieu!L42</f>
        <v>0</v>
      </c>
      <c r="E45" s="1466">
        <f>IF(E$8=Nhaplieu!$N42,Nhaplieu!$O42,0)</f>
        <v>0</v>
      </c>
      <c r="F45" s="1466">
        <f>IF(F$8=Nhaplieu!$M42,Nhaplieu!$O42,0)</f>
        <v>0</v>
      </c>
      <c r="G45" s="1466"/>
      <c r="H45" s="1466">
        <f>IF(H$8=Nhaplieu!$N42,Nhaplieu!$O42,0)</f>
        <v>0</v>
      </c>
      <c r="I45" s="1466">
        <f>IF(I$8=Nhaplieu!$M42,Nhaplieu!$O42,0)</f>
        <v>0</v>
      </c>
      <c r="J45" s="1467"/>
      <c r="K45" s="1466">
        <f>IF(K$8=Nhaplieu!$N42,Nhaplieu!$O42,0)</f>
        <v>0</v>
      </c>
      <c r="L45" s="1466">
        <f>IF(L$8=Nhaplieu!$M42,Nhaplieu!$O42,0)</f>
        <v>0</v>
      </c>
      <c r="M45" s="1467"/>
      <c r="N45" s="1466">
        <f>IF(N$8=Nhaplieu!$N42,Nhaplieu!$O42,0)</f>
        <v>0</v>
      </c>
      <c r="O45" s="1466">
        <f>IF(O$8=Nhaplieu!$M42,Nhaplieu!$O42,0)</f>
        <v>0</v>
      </c>
      <c r="P45" s="1467"/>
      <c r="Q45" s="1467">
        <f t="shared" si="0"/>
        <v>0</v>
      </c>
    </row>
    <row r="46" spans="1:17" s="1453" customFormat="1" ht="13.2" hidden="1">
      <c r="A46" s="1463">
        <f>Nhaplieu!D43</f>
        <v>0</v>
      </c>
      <c r="B46" s="1464">
        <f>Nhaplieu!E43</f>
        <v>0</v>
      </c>
      <c r="C46" s="1465">
        <f>Nhaplieu!F43</f>
        <v>0</v>
      </c>
      <c r="D46" s="1464">
        <f>Nhaplieu!L43</f>
        <v>0</v>
      </c>
      <c r="E46" s="1466">
        <f>IF(E$8=Nhaplieu!$N43,Nhaplieu!$O43,0)</f>
        <v>0</v>
      </c>
      <c r="F46" s="1466">
        <f>IF(F$8=Nhaplieu!$M43,Nhaplieu!$O43,0)</f>
        <v>0</v>
      </c>
      <c r="G46" s="1466"/>
      <c r="H46" s="1466">
        <f>IF(H$8=Nhaplieu!$N43,Nhaplieu!$O43,0)</f>
        <v>0</v>
      </c>
      <c r="I46" s="1466">
        <f>IF(I$8=Nhaplieu!$M43,Nhaplieu!$O43,0)</f>
        <v>0</v>
      </c>
      <c r="J46" s="1467"/>
      <c r="K46" s="1466">
        <f>IF(K$8=Nhaplieu!$N43,Nhaplieu!$O43,0)</f>
        <v>0</v>
      </c>
      <c r="L46" s="1466">
        <f>IF(L$8=Nhaplieu!$M43,Nhaplieu!$O43,0)</f>
        <v>0</v>
      </c>
      <c r="M46" s="1467"/>
      <c r="N46" s="1466">
        <f>IF(N$8=Nhaplieu!$N43,Nhaplieu!$O43,0)</f>
        <v>0</v>
      </c>
      <c r="O46" s="1466">
        <f>IF(O$8=Nhaplieu!$M43,Nhaplieu!$O43,0)</f>
        <v>0</v>
      </c>
      <c r="P46" s="1467"/>
      <c r="Q46" s="1467">
        <f t="shared" si="0"/>
        <v>0</v>
      </c>
    </row>
    <row r="47" spans="1:17" s="1453" customFormat="1" ht="13.2" hidden="1">
      <c r="A47" s="1463">
        <f>Nhaplieu!D44</f>
        <v>0</v>
      </c>
      <c r="B47" s="1464">
        <f>Nhaplieu!E44</f>
        <v>0</v>
      </c>
      <c r="C47" s="1465">
        <f>Nhaplieu!F44</f>
        <v>0</v>
      </c>
      <c r="D47" s="1464">
        <f>Nhaplieu!L44</f>
        <v>0</v>
      </c>
      <c r="E47" s="1466">
        <f>IF(E$8=Nhaplieu!$N44,Nhaplieu!$O44,0)</f>
        <v>0</v>
      </c>
      <c r="F47" s="1466">
        <f>IF(F$8=Nhaplieu!$M44,Nhaplieu!$O44,0)</f>
        <v>0</v>
      </c>
      <c r="G47" s="1466"/>
      <c r="H47" s="1466">
        <f>IF(H$8=Nhaplieu!$N44,Nhaplieu!$O44,0)</f>
        <v>0</v>
      </c>
      <c r="I47" s="1466">
        <f>IF(I$8=Nhaplieu!$M44,Nhaplieu!$O44,0)</f>
        <v>0</v>
      </c>
      <c r="J47" s="1467"/>
      <c r="K47" s="1466">
        <f>IF(K$8=Nhaplieu!$N44,Nhaplieu!$O44,0)</f>
        <v>0</v>
      </c>
      <c r="L47" s="1466">
        <f>IF(L$8=Nhaplieu!$M44,Nhaplieu!$O44,0)</f>
        <v>0</v>
      </c>
      <c r="M47" s="1467"/>
      <c r="N47" s="1466">
        <f>IF(N$8=Nhaplieu!$N44,Nhaplieu!$O44,0)</f>
        <v>0</v>
      </c>
      <c r="O47" s="1466">
        <f>IF(O$8=Nhaplieu!$M44,Nhaplieu!$O44,0)</f>
        <v>0</v>
      </c>
      <c r="P47" s="1467"/>
      <c r="Q47" s="1467">
        <f t="shared" si="0"/>
        <v>0</v>
      </c>
    </row>
    <row r="48" spans="1:17" s="1453" customFormat="1" ht="13.2" hidden="1">
      <c r="A48" s="1463">
        <f>Nhaplieu!D45</f>
        <v>0</v>
      </c>
      <c r="B48" s="1464">
        <f>Nhaplieu!E45</f>
        <v>0</v>
      </c>
      <c r="C48" s="1465">
        <f>Nhaplieu!F45</f>
        <v>0</v>
      </c>
      <c r="D48" s="1464">
        <f>Nhaplieu!L45</f>
        <v>0</v>
      </c>
      <c r="E48" s="1466">
        <f>IF(E$8=Nhaplieu!$N45,Nhaplieu!$O45,0)</f>
        <v>0</v>
      </c>
      <c r="F48" s="1466">
        <f>IF(F$8=Nhaplieu!$M45,Nhaplieu!$O45,0)</f>
        <v>0</v>
      </c>
      <c r="G48" s="1466"/>
      <c r="H48" s="1466">
        <f>IF(H$8=Nhaplieu!$N45,Nhaplieu!$O45,0)</f>
        <v>0</v>
      </c>
      <c r="I48" s="1466">
        <f>IF(I$8=Nhaplieu!$M45,Nhaplieu!$O45,0)</f>
        <v>0</v>
      </c>
      <c r="J48" s="1467"/>
      <c r="K48" s="1466">
        <f>IF(K$8=Nhaplieu!$N45,Nhaplieu!$O45,0)</f>
        <v>0</v>
      </c>
      <c r="L48" s="1466">
        <f>IF(L$8=Nhaplieu!$M45,Nhaplieu!$O45,0)</f>
        <v>0</v>
      </c>
      <c r="M48" s="1467"/>
      <c r="N48" s="1466">
        <f>IF(N$8=Nhaplieu!$N45,Nhaplieu!$O45,0)</f>
        <v>0</v>
      </c>
      <c r="O48" s="1466">
        <f>IF(O$8=Nhaplieu!$M45,Nhaplieu!$O45,0)</f>
        <v>0</v>
      </c>
      <c r="P48" s="1467"/>
      <c r="Q48" s="1467">
        <f t="shared" si="0"/>
        <v>0</v>
      </c>
    </row>
    <row r="49" spans="1:17" s="1453" customFormat="1" ht="13.2" hidden="1">
      <c r="A49" s="1463">
        <f>Nhaplieu!D46</f>
        <v>0</v>
      </c>
      <c r="B49" s="1464">
        <f>Nhaplieu!E46</f>
        <v>0</v>
      </c>
      <c r="C49" s="1465">
        <f>Nhaplieu!F46</f>
        <v>0</v>
      </c>
      <c r="D49" s="1464">
        <f>Nhaplieu!L46</f>
        <v>0</v>
      </c>
      <c r="E49" s="1466">
        <f>IF(E$8=Nhaplieu!$N46,Nhaplieu!$O46,0)</f>
        <v>0</v>
      </c>
      <c r="F49" s="1466">
        <f>IF(F$8=Nhaplieu!$M46,Nhaplieu!$O46,0)</f>
        <v>0</v>
      </c>
      <c r="G49" s="1466"/>
      <c r="H49" s="1466">
        <f>IF(H$8=Nhaplieu!$N46,Nhaplieu!$O46,0)</f>
        <v>0</v>
      </c>
      <c r="I49" s="1466">
        <f>IF(I$8=Nhaplieu!$M46,Nhaplieu!$O46,0)</f>
        <v>0</v>
      </c>
      <c r="J49" s="1467"/>
      <c r="K49" s="1466">
        <f>IF(K$8=Nhaplieu!$N46,Nhaplieu!$O46,0)</f>
        <v>0</v>
      </c>
      <c r="L49" s="1466">
        <f>IF(L$8=Nhaplieu!$M46,Nhaplieu!$O46,0)</f>
        <v>0</v>
      </c>
      <c r="M49" s="1467"/>
      <c r="N49" s="1466">
        <f>IF(N$8=Nhaplieu!$N46,Nhaplieu!$O46,0)</f>
        <v>0</v>
      </c>
      <c r="O49" s="1466">
        <f>IF(O$8=Nhaplieu!$M46,Nhaplieu!$O46,0)</f>
        <v>0</v>
      </c>
      <c r="P49" s="1467"/>
      <c r="Q49" s="1467">
        <f t="shared" si="0"/>
        <v>0</v>
      </c>
    </row>
    <row r="50" spans="1:17" s="1453" customFormat="1" ht="13.2" hidden="1">
      <c r="A50" s="1463">
        <f>Nhaplieu!D47</f>
        <v>0</v>
      </c>
      <c r="B50" s="1464">
        <f>Nhaplieu!E47</f>
        <v>0</v>
      </c>
      <c r="C50" s="1465">
        <f>Nhaplieu!F47</f>
        <v>0</v>
      </c>
      <c r="D50" s="1464">
        <f>Nhaplieu!L47</f>
        <v>0</v>
      </c>
      <c r="E50" s="1466">
        <f>IF(E$8=Nhaplieu!$N47,Nhaplieu!$O47,0)</f>
        <v>0</v>
      </c>
      <c r="F50" s="1466">
        <f>IF(F$8=Nhaplieu!$M47,Nhaplieu!$O47,0)</f>
        <v>0</v>
      </c>
      <c r="G50" s="1466"/>
      <c r="H50" s="1466">
        <f>IF(H$8=Nhaplieu!$N47,Nhaplieu!$O47,0)</f>
        <v>0</v>
      </c>
      <c r="I50" s="1466">
        <f>IF(I$8=Nhaplieu!$M47,Nhaplieu!$O47,0)</f>
        <v>0</v>
      </c>
      <c r="J50" s="1467"/>
      <c r="K50" s="1466">
        <f>IF(K$8=Nhaplieu!$N47,Nhaplieu!$O47,0)</f>
        <v>0</v>
      </c>
      <c r="L50" s="1466">
        <f>IF(L$8=Nhaplieu!$M47,Nhaplieu!$O47,0)</f>
        <v>0</v>
      </c>
      <c r="M50" s="1467"/>
      <c r="N50" s="1466">
        <f>IF(N$8=Nhaplieu!$N47,Nhaplieu!$O47,0)</f>
        <v>0</v>
      </c>
      <c r="O50" s="1466">
        <f>IF(O$8=Nhaplieu!$M47,Nhaplieu!$O47,0)</f>
        <v>0</v>
      </c>
      <c r="P50" s="1467"/>
      <c r="Q50" s="1467">
        <f t="shared" si="0"/>
        <v>0</v>
      </c>
    </row>
    <row r="51" spans="1:17" s="1453" customFormat="1" ht="13.2" hidden="1">
      <c r="A51" s="1463">
        <f>Nhaplieu!D48</f>
        <v>0</v>
      </c>
      <c r="B51" s="1464">
        <f>Nhaplieu!E48</f>
        <v>0</v>
      </c>
      <c r="C51" s="1465">
        <f>Nhaplieu!F48</f>
        <v>0</v>
      </c>
      <c r="D51" s="1464">
        <f>Nhaplieu!L48</f>
        <v>0</v>
      </c>
      <c r="E51" s="1466">
        <f>IF(E$8=Nhaplieu!$N48,Nhaplieu!$O48,0)</f>
        <v>0</v>
      </c>
      <c r="F51" s="1466">
        <f>IF(F$8=Nhaplieu!$M48,Nhaplieu!$O48,0)</f>
        <v>0</v>
      </c>
      <c r="G51" s="1466"/>
      <c r="H51" s="1466">
        <f>IF(H$8=Nhaplieu!$N48,Nhaplieu!$O48,0)</f>
        <v>0</v>
      </c>
      <c r="I51" s="1466">
        <f>IF(I$8=Nhaplieu!$M48,Nhaplieu!$O48,0)</f>
        <v>0</v>
      </c>
      <c r="J51" s="1467"/>
      <c r="K51" s="1466">
        <f>IF(K$8=Nhaplieu!$N48,Nhaplieu!$O48,0)</f>
        <v>0</v>
      </c>
      <c r="L51" s="1466">
        <f>IF(L$8=Nhaplieu!$M48,Nhaplieu!$O48,0)</f>
        <v>0</v>
      </c>
      <c r="M51" s="1467"/>
      <c r="N51" s="1466">
        <f>IF(N$8=Nhaplieu!$N48,Nhaplieu!$O48,0)</f>
        <v>0</v>
      </c>
      <c r="O51" s="1466">
        <f>IF(O$8=Nhaplieu!$M48,Nhaplieu!$O48,0)</f>
        <v>0</v>
      </c>
      <c r="P51" s="1467"/>
      <c r="Q51" s="1467">
        <f t="shared" si="0"/>
        <v>0</v>
      </c>
    </row>
    <row r="52" spans="1:17" s="1453" customFormat="1" ht="13.2" hidden="1">
      <c r="A52" s="1463">
        <f>Nhaplieu!D49</f>
        <v>0</v>
      </c>
      <c r="B52" s="1464">
        <f>Nhaplieu!E49</f>
        <v>0</v>
      </c>
      <c r="C52" s="1465">
        <f>Nhaplieu!F49</f>
        <v>0</v>
      </c>
      <c r="D52" s="1464">
        <f>Nhaplieu!L49</f>
        <v>0</v>
      </c>
      <c r="E52" s="1466">
        <f>IF(E$8=Nhaplieu!$N49,Nhaplieu!$O49,0)</f>
        <v>0</v>
      </c>
      <c r="F52" s="1466">
        <f>IF(F$8=Nhaplieu!$M49,Nhaplieu!$O49,0)</f>
        <v>0</v>
      </c>
      <c r="G52" s="1466"/>
      <c r="H52" s="1466">
        <f>IF(H$8=Nhaplieu!$N49,Nhaplieu!$O49,0)</f>
        <v>0</v>
      </c>
      <c r="I52" s="1466">
        <f>IF(I$8=Nhaplieu!$M49,Nhaplieu!$O49,0)</f>
        <v>0</v>
      </c>
      <c r="J52" s="1467"/>
      <c r="K52" s="1466">
        <f>IF(K$8=Nhaplieu!$N49,Nhaplieu!$O49,0)</f>
        <v>0</v>
      </c>
      <c r="L52" s="1466">
        <f>IF(L$8=Nhaplieu!$M49,Nhaplieu!$O49,0)</f>
        <v>0</v>
      </c>
      <c r="M52" s="1467"/>
      <c r="N52" s="1466">
        <f>IF(N$8=Nhaplieu!$N49,Nhaplieu!$O49,0)</f>
        <v>0</v>
      </c>
      <c r="O52" s="1466">
        <f>IF(O$8=Nhaplieu!$M49,Nhaplieu!$O49,0)</f>
        <v>0</v>
      </c>
      <c r="P52" s="1467"/>
      <c r="Q52" s="1467">
        <f t="shared" si="0"/>
        <v>0</v>
      </c>
    </row>
    <row r="53" spans="1:17" s="1453" customFormat="1" ht="13.2" hidden="1">
      <c r="A53" s="1463">
        <f>Nhaplieu!D50</f>
        <v>0</v>
      </c>
      <c r="B53" s="1464">
        <f>Nhaplieu!E50</f>
        <v>0</v>
      </c>
      <c r="C53" s="1465">
        <f>Nhaplieu!F50</f>
        <v>0</v>
      </c>
      <c r="D53" s="1464">
        <f>Nhaplieu!L50</f>
        <v>0</v>
      </c>
      <c r="E53" s="1466">
        <f>IF(E$8=Nhaplieu!$N50,Nhaplieu!$O50,0)</f>
        <v>0</v>
      </c>
      <c r="F53" s="1466">
        <f>IF(F$8=Nhaplieu!$M50,Nhaplieu!$O50,0)</f>
        <v>0</v>
      </c>
      <c r="G53" s="1466"/>
      <c r="H53" s="1466">
        <f>IF(H$8=Nhaplieu!$N50,Nhaplieu!$O50,0)</f>
        <v>0</v>
      </c>
      <c r="I53" s="1466">
        <f>IF(I$8=Nhaplieu!$M50,Nhaplieu!$O50,0)</f>
        <v>0</v>
      </c>
      <c r="J53" s="1467"/>
      <c r="K53" s="1466">
        <f>IF(K$8=Nhaplieu!$N50,Nhaplieu!$O50,0)</f>
        <v>0</v>
      </c>
      <c r="L53" s="1466">
        <f>IF(L$8=Nhaplieu!$M50,Nhaplieu!$O50,0)</f>
        <v>0</v>
      </c>
      <c r="M53" s="1467"/>
      <c r="N53" s="1466">
        <f>IF(N$8=Nhaplieu!$N50,Nhaplieu!$O50,0)</f>
        <v>0</v>
      </c>
      <c r="O53" s="1466">
        <f>IF(O$8=Nhaplieu!$M50,Nhaplieu!$O50,0)</f>
        <v>0</v>
      </c>
      <c r="P53" s="1467"/>
      <c r="Q53" s="1467">
        <f t="shared" si="0"/>
        <v>0</v>
      </c>
    </row>
    <row r="54" spans="1:17" s="1453" customFormat="1" ht="13.2" hidden="1">
      <c r="A54" s="1463">
        <f>Nhaplieu!D51</f>
        <v>0</v>
      </c>
      <c r="B54" s="1464">
        <f>Nhaplieu!E51</f>
        <v>0</v>
      </c>
      <c r="C54" s="1465">
        <f>Nhaplieu!F51</f>
        <v>0</v>
      </c>
      <c r="D54" s="1464">
        <f>Nhaplieu!L51</f>
        <v>0</v>
      </c>
      <c r="E54" s="1466">
        <f>IF(E$8=Nhaplieu!$N51,Nhaplieu!$O51,0)</f>
        <v>0</v>
      </c>
      <c r="F54" s="1466">
        <f>IF(F$8=Nhaplieu!$M51,Nhaplieu!$O51,0)</f>
        <v>0</v>
      </c>
      <c r="G54" s="1466"/>
      <c r="H54" s="1466">
        <f>IF(H$8=Nhaplieu!$N51,Nhaplieu!$O51,0)</f>
        <v>0</v>
      </c>
      <c r="I54" s="1466">
        <f>IF(I$8=Nhaplieu!$M51,Nhaplieu!$O51,0)</f>
        <v>0</v>
      </c>
      <c r="J54" s="1467"/>
      <c r="K54" s="1466">
        <f>IF(K$8=Nhaplieu!$N51,Nhaplieu!$O51,0)</f>
        <v>0</v>
      </c>
      <c r="L54" s="1466">
        <f>IF(L$8=Nhaplieu!$M51,Nhaplieu!$O51,0)</f>
        <v>0</v>
      </c>
      <c r="M54" s="1467"/>
      <c r="N54" s="1466">
        <f>IF(N$8=Nhaplieu!$N51,Nhaplieu!$O51,0)</f>
        <v>0</v>
      </c>
      <c r="O54" s="1466">
        <f>IF(O$8=Nhaplieu!$M51,Nhaplieu!$O51,0)</f>
        <v>0</v>
      </c>
      <c r="P54" s="1467"/>
      <c r="Q54" s="1467">
        <f t="shared" si="0"/>
        <v>0</v>
      </c>
    </row>
    <row r="55" spans="1:17" s="1453" customFormat="1" ht="13.2" hidden="1">
      <c r="A55" s="1463">
        <f>Nhaplieu!D52</f>
        <v>0</v>
      </c>
      <c r="B55" s="1464">
        <f>Nhaplieu!E52</f>
        <v>0</v>
      </c>
      <c r="C55" s="1465">
        <f>Nhaplieu!F52</f>
        <v>0</v>
      </c>
      <c r="D55" s="1464">
        <f>Nhaplieu!L52</f>
        <v>0</v>
      </c>
      <c r="E55" s="1466">
        <f>IF(E$8=Nhaplieu!$N52,Nhaplieu!$O52,0)</f>
        <v>0</v>
      </c>
      <c r="F55" s="1466">
        <f>IF(F$8=Nhaplieu!$M52,Nhaplieu!$O52,0)</f>
        <v>0</v>
      </c>
      <c r="G55" s="1466"/>
      <c r="H55" s="1466">
        <f>IF(H$8=Nhaplieu!$N52,Nhaplieu!$O52,0)</f>
        <v>0</v>
      </c>
      <c r="I55" s="1466">
        <f>IF(I$8=Nhaplieu!$M52,Nhaplieu!$O52,0)</f>
        <v>0</v>
      </c>
      <c r="J55" s="1467"/>
      <c r="K55" s="1466">
        <f>IF(K$8=Nhaplieu!$N52,Nhaplieu!$O52,0)</f>
        <v>0</v>
      </c>
      <c r="L55" s="1466">
        <f>IF(L$8=Nhaplieu!$M52,Nhaplieu!$O52,0)</f>
        <v>0</v>
      </c>
      <c r="M55" s="1467"/>
      <c r="N55" s="1466">
        <f>IF(N$8=Nhaplieu!$N52,Nhaplieu!$O52,0)</f>
        <v>0</v>
      </c>
      <c r="O55" s="1466">
        <f>IF(O$8=Nhaplieu!$M52,Nhaplieu!$O52,0)</f>
        <v>0</v>
      </c>
      <c r="P55" s="1467"/>
      <c r="Q55" s="1467">
        <f t="shared" si="0"/>
        <v>0</v>
      </c>
    </row>
    <row r="56" spans="1:17" s="1453" customFormat="1" ht="13.2" hidden="1">
      <c r="A56" s="1463">
        <f>Nhaplieu!D53</f>
        <v>0</v>
      </c>
      <c r="B56" s="1464">
        <f>Nhaplieu!E53</f>
        <v>0</v>
      </c>
      <c r="C56" s="1465">
        <f>Nhaplieu!F53</f>
        <v>0</v>
      </c>
      <c r="D56" s="1464">
        <f>Nhaplieu!L53</f>
        <v>0</v>
      </c>
      <c r="E56" s="1466">
        <f>IF(E$8=Nhaplieu!$N53,Nhaplieu!$O53,0)</f>
        <v>0</v>
      </c>
      <c r="F56" s="1466">
        <f>IF(F$8=Nhaplieu!$M53,Nhaplieu!$O53,0)</f>
        <v>0</v>
      </c>
      <c r="G56" s="1466"/>
      <c r="H56" s="1466">
        <f>IF(H$8=Nhaplieu!$N53,Nhaplieu!$O53,0)</f>
        <v>0</v>
      </c>
      <c r="I56" s="1466">
        <f>IF(I$8=Nhaplieu!$M53,Nhaplieu!$O53,0)</f>
        <v>0</v>
      </c>
      <c r="J56" s="1467"/>
      <c r="K56" s="1466">
        <f>IF(K$8=Nhaplieu!$N53,Nhaplieu!$O53,0)</f>
        <v>0</v>
      </c>
      <c r="L56" s="1466">
        <f>IF(L$8=Nhaplieu!$M53,Nhaplieu!$O53,0)</f>
        <v>0</v>
      </c>
      <c r="M56" s="1467"/>
      <c r="N56" s="1466">
        <f>IF(N$8=Nhaplieu!$N53,Nhaplieu!$O53,0)</f>
        <v>0</v>
      </c>
      <c r="O56" s="1466">
        <f>IF(O$8=Nhaplieu!$M53,Nhaplieu!$O53,0)</f>
        <v>0</v>
      </c>
      <c r="P56" s="1467"/>
      <c r="Q56" s="1467">
        <f t="shared" si="0"/>
        <v>0</v>
      </c>
    </row>
    <row r="57" spans="1:17" s="1453" customFormat="1" ht="13.2" hidden="1">
      <c r="A57" s="1463">
        <f>Nhaplieu!D54</f>
        <v>0</v>
      </c>
      <c r="B57" s="1464">
        <f>Nhaplieu!E54</f>
        <v>0</v>
      </c>
      <c r="C57" s="1465">
        <f>Nhaplieu!F54</f>
        <v>0</v>
      </c>
      <c r="D57" s="1464">
        <f>Nhaplieu!L54</f>
        <v>0</v>
      </c>
      <c r="E57" s="1466">
        <f>IF(E$8=Nhaplieu!$N54,Nhaplieu!$O54,0)</f>
        <v>0</v>
      </c>
      <c r="F57" s="1466">
        <f>IF(F$8=Nhaplieu!$M54,Nhaplieu!$O54,0)</f>
        <v>0</v>
      </c>
      <c r="G57" s="1466"/>
      <c r="H57" s="1466">
        <f>IF(H$8=Nhaplieu!$N54,Nhaplieu!$O54,0)</f>
        <v>0</v>
      </c>
      <c r="I57" s="1466">
        <f>IF(I$8=Nhaplieu!$M54,Nhaplieu!$O54,0)</f>
        <v>0</v>
      </c>
      <c r="J57" s="1467"/>
      <c r="K57" s="1466">
        <f>IF(K$8=Nhaplieu!$N54,Nhaplieu!$O54,0)</f>
        <v>0</v>
      </c>
      <c r="L57" s="1466">
        <f>IF(L$8=Nhaplieu!$M54,Nhaplieu!$O54,0)</f>
        <v>0</v>
      </c>
      <c r="M57" s="1467"/>
      <c r="N57" s="1466">
        <f>IF(N$8=Nhaplieu!$N54,Nhaplieu!$O54,0)</f>
        <v>0</v>
      </c>
      <c r="O57" s="1466">
        <f>IF(O$8=Nhaplieu!$M54,Nhaplieu!$O54,0)</f>
        <v>0</v>
      </c>
      <c r="P57" s="1467"/>
      <c r="Q57" s="1467">
        <f t="shared" si="0"/>
        <v>0</v>
      </c>
    </row>
    <row r="58" spans="1:17" s="1453" customFormat="1" ht="13.2" hidden="1">
      <c r="A58" s="1463">
        <f>Nhaplieu!D55</f>
        <v>0</v>
      </c>
      <c r="B58" s="1464">
        <f>Nhaplieu!E55</f>
        <v>0</v>
      </c>
      <c r="C58" s="1465">
        <f>Nhaplieu!F55</f>
        <v>0</v>
      </c>
      <c r="D58" s="1464">
        <f>Nhaplieu!L55</f>
        <v>0</v>
      </c>
      <c r="E58" s="1466">
        <f>IF(E$8=Nhaplieu!$N55,Nhaplieu!$O55,0)</f>
        <v>0</v>
      </c>
      <c r="F58" s="1466">
        <f>IF(F$8=Nhaplieu!$M55,Nhaplieu!$O55,0)</f>
        <v>0</v>
      </c>
      <c r="G58" s="1466"/>
      <c r="H58" s="1466">
        <f>IF(H$8=Nhaplieu!$N55,Nhaplieu!$O55,0)</f>
        <v>0</v>
      </c>
      <c r="I58" s="1466">
        <f>IF(I$8=Nhaplieu!$M55,Nhaplieu!$O55,0)</f>
        <v>0</v>
      </c>
      <c r="J58" s="1467"/>
      <c r="K58" s="1466">
        <f>IF(K$8=Nhaplieu!$N55,Nhaplieu!$O55,0)</f>
        <v>0</v>
      </c>
      <c r="L58" s="1466">
        <f>IF(L$8=Nhaplieu!$M55,Nhaplieu!$O55,0)</f>
        <v>0</v>
      </c>
      <c r="M58" s="1467"/>
      <c r="N58" s="1466">
        <f>IF(N$8=Nhaplieu!$N55,Nhaplieu!$O55,0)</f>
        <v>0</v>
      </c>
      <c r="O58" s="1466">
        <f>IF(O$8=Nhaplieu!$M55,Nhaplieu!$O55,0)</f>
        <v>0</v>
      </c>
      <c r="P58" s="1467"/>
      <c r="Q58" s="1467">
        <f t="shared" si="0"/>
        <v>0</v>
      </c>
    </row>
    <row r="59" spans="1:17" s="1453" customFormat="1" ht="13.2" hidden="1">
      <c r="A59" s="1463">
        <f>Nhaplieu!D56</f>
        <v>0</v>
      </c>
      <c r="B59" s="1464">
        <f>Nhaplieu!E56</f>
        <v>0</v>
      </c>
      <c r="C59" s="1465">
        <f>Nhaplieu!F56</f>
        <v>0</v>
      </c>
      <c r="D59" s="1464">
        <f>Nhaplieu!L56</f>
        <v>0</v>
      </c>
      <c r="E59" s="1466">
        <f>IF(E$8=Nhaplieu!$N56,Nhaplieu!$O56,0)</f>
        <v>0</v>
      </c>
      <c r="F59" s="1466">
        <f>IF(F$8=Nhaplieu!$M56,Nhaplieu!$O56,0)</f>
        <v>0</v>
      </c>
      <c r="G59" s="1466"/>
      <c r="H59" s="1466">
        <f>IF(H$8=Nhaplieu!$N56,Nhaplieu!$O56,0)</f>
        <v>0</v>
      </c>
      <c r="I59" s="1466">
        <f>IF(I$8=Nhaplieu!$M56,Nhaplieu!$O56,0)</f>
        <v>0</v>
      </c>
      <c r="J59" s="1467"/>
      <c r="K59" s="1466">
        <f>IF(K$8=Nhaplieu!$N56,Nhaplieu!$O56,0)</f>
        <v>0</v>
      </c>
      <c r="L59" s="1466">
        <f>IF(L$8=Nhaplieu!$M56,Nhaplieu!$O56,0)</f>
        <v>0</v>
      </c>
      <c r="M59" s="1467"/>
      <c r="N59" s="1466">
        <f>IF(N$8=Nhaplieu!$N56,Nhaplieu!$O56,0)</f>
        <v>0</v>
      </c>
      <c r="O59" s="1466">
        <f>IF(O$8=Nhaplieu!$M56,Nhaplieu!$O56,0)</f>
        <v>0</v>
      </c>
      <c r="P59" s="1467"/>
      <c r="Q59" s="1467">
        <f t="shared" si="0"/>
        <v>0</v>
      </c>
    </row>
    <row r="60" spans="1:17" s="1453" customFormat="1" ht="13.2" hidden="1">
      <c r="A60" s="1463">
        <f>Nhaplieu!D57</f>
        <v>0</v>
      </c>
      <c r="B60" s="1464">
        <f>Nhaplieu!E57</f>
        <v>0</v>
      </c>
      <c r="C60" s="1465">
        <f>Nhaplieu!F57</f>
        <v>0</v>
      </c>
      <c r="D60" s="1464">
        <f>Nhaplieu!L57</f>
        <v>0</v>
      </c>
      <c r="E60" s="1466">
        <f>IF(E$8=Nhaplieu!$N57,Nhaplieu!$O57,0)</f>
        <v>0</v>
      </c>
      <c r="F60" s="1466">
        <f>IF(F$8=Nhaplieu!$M57,Nhaplieu!$O57,0)</f>
        <v>0</v>
      </c>
      <c r="G60" s="1466"/>
      <c r="H60" s="1466">
        <f>IF(H$8=Nhaplieu!$N57,Nhaplieu!$O57,0)</f>
        <v>0</v>
      </c>
      <c r="I60" s="1466">
        <f>IF(I$8=Nhaplieu!$M57,Nhaplieu!$O57,0)</f>
        <v>0</v>
      </c>
      <c r="J60" s="1467"/>
      <c r="K60" s="1466">
        <f>IF(K$8=Nhaplieu!$N57,Nhaplieu!$O57,0)</f>
        <v>0</v>
      </c>
      <c r="L60" s="1466">
        <f>IF(L$8=Nhaplieu!$M57,Nhaplieu!$O57,0)</f>
        <v>0</v>
      </c>
      <c r="M60" s="1467"/>
      <c r="N60" s="1466">
        <f>IF(N$8=Nhaplieu!$N57,Nhaplieu!$O57,0)</f>
        <v>0</v>
      </c>
      <c r="O60" s="1466">
        <f>IF(O$8=Nhaplieu!$M57,Nhaplieu!$O57,0)</f>
        <v>0</v>
      </c>
      <c r="P60" s="1467"/>
      <c r="Q60" s="1467">
        <f t="shared" si="0"/>
        <v>0</v>
      </c>
    </row>
    <row r="61" spans="1:17" s="1453" customFormat="1" ht="13.2" hidden="1">
      <c r="A61" s="1463">
        <f>Nhaplieu!D58</f>
        <v>0</v>
      </c>
      <c r="B61" s="1464">
        <f>Nhaplieu!E58</f>
        <v>0</v>
      </c>
      <c r="C61" s="1465">
        <f>Nhaplieu!F58</f>
        <v>0</v>
      </c>
      <c r="D61" s="1464">
        <f>Nhaplieu!L58</f>
        <v>0</v>
      </c>
      <c r="E61" s="1466">
        <f>IF(E$8=Nhaplieu!$N58,Nhaplieu!$O58,0)</f>
        <v>0</v>
      </c>
      <c r="F61" s="1466">
        <f>IF(F$8=Nhaplieu!$M58,Nhaplieu!$O58,0)</f>
        <v>0</v>
      </c>
      <c r="G61" s="1466"/>
      <c r="H61" s="1466">
        <f>IF(H$8=Nhaplieu!$N58,Nhaplieu!$O58,0)</f>
        <v>0</v>
      </c>
      <c r="I61" s="1466">
        <f>IF(I$8=Nhaplieu!$M58,Nhaplieu!$O58,0)</f>
        <v>0</v>
      </c>
      <c r="J61" s="1467"/>
      <c r="K61" s="1466">
        <f>IF(K$8=Nhaplieu!$N58,Nhaplieu!$O58,0)</f>
        <v>0</v>
      </c>
      <c r="L61" s="1466">
        <f>IF(L$8=Nhaplieu!$M58,Nhaplieu!$O58,0)</f>
        <v>0</v>
      </c>
      <c r="M61" s="1467"/>
      <c r="N61" s="1466">
        <f>IF(N$8=Nhaplieu!$N58,Nhaplieu!$O58,0)</f>
        <v>0</v>
      </c>
      <c r="O61" s="1466">
        <f>IF(O$8=Nhaplieu!$M58,Nhaplieu!$O58,0)</f>
        <v>0</v>
      </c>
      <c r="P61" s="1467"/>
      <c r="Q61" s="1467">
        <f t="shared" si="0"/>
        <v>0</v>
      </c>
    </row>
    <row r="62" spans="1:17" s="1453" customFormat="1" ht="13.2" hidden="1">
      <c r="A62" s="1463">
        <f>Nhaplieu!D59</f>
        <v>0</v>
      </c>
      <c r="B62" s="1464">
        <f>Nhaplieu!E59</f>
        <v>0</v>
      </c>
      <c r="C62" s="1465">
        <f>Nhaplieu!F59</f>
        <v>0</v>
      </c>
      <c r="D62" s="1464">
        <f>Nhaplieu!L59</f>
        <v>0</v>
      </c>
      <c r="E62" s="1466">
        <f>IF(E$8=Nhaplieu!$N59,Nhaplieu!$O59,0)</f>
        <v>0</v>
      </c>
      <c r="F62" s="1466">
        <f>IF(F$8=Nhaplieu!$M59,Nhaplieu!$O59,0)</f>
        <v>0</v>
      </c>
      <c r="G62" s="1466"/>
      <c r="H62" s="1466">
        <f>IF(H$8=Nhaplieu!$N59,Nhaplieu!$O59,0)</f>
        <v>0</v>
      </c>
      <c r="I62" s="1466">
        <f>IF(I$8=Nhaplieu!$M59,Nhaplieu!$O59,0)</f>
        <v>0</v>
      </c>
      <c r="J62" s="1467"/>
      <c r="K62" s="1466">
        <f>IF(K$8=Nhaplieu!$N59,Nhaplieu!$O59,0)</f>
        <v>0</v>
      </c>
      <c r="L62" s="1466">
        <f>IF(L$8=Nhaplieu!$M59,Nhaplieu!$O59,0)</f>
        <v>0</v>
      </c>
      <c r="M62" s="1467"/>
      <c r="N62" s="1466">
        <f>IF(N$8=Nhaplieu!$N59,Nhaplieu!$O59,0)</f>
        <v>0</v>
      </c>
      <c r="O62" s="1466">
        <f>IF(O$8=Nhaplieu!$M59,Nhaplieu!$O59,0)</f>
        <v>0</v>
      </c>
      <c r="P62" s="1467"/>
      <c r="Q62" s="1467">
        <f t="shared" si="0"/>
        <v>0</v>
      </c>
    </row>
    <row r="63" spans="1:17" s="1453" customFormat="1" ht="13.2" hidden="1">
      <c r="A63" s="1463">
        <f>Nhaplieu!D60</f>
        <v>0</v>
      </c>
      <c r="B63" s="1464">
        <f>Nhaplieu!E60</f>
        <v>0</v>
      </c>
      <c r="C63" s="1465">
        <f>Nhaplieu!F60</f>
        <v>0</v>
      </c>
      <c r="D63" s="1464">
        <f>Nhaplieu!L60</f>
        <v>0</v>
      </c>
      <c r="E63" s="1466">
        <f>IF(E$8=Nhaplieu!$N60,Nhaplieu!$O60,0)</f>
        <v>0</v>
      </c>
      <c r="F63" s="1466">
        <f>IF(F$8=Nhaplieu!$M60,Nhaplieu!$O60,0)</f>
        <v>0</v>
      </c>
      <c r="G63" s="1466"/>
      <c r="H63" s="1466">
        <f>IF(H$8=Nhaplieu!$N60,Nhaplieu!$O60,0)</f>
        <v>0</v>
      </c>
      <c r="I63" s="1466">
        <f>IF(I$8=Nhaplieu!$M60,Nhaplieu!$O60,0)</f>
        <v>0</v>
      </c>
      <c r="J63" s="1467"/>
      <c r="K63" s="1466">
        <f>IF(K$8=Nhaplieu!$N60,Nhaplieu!$O60,0)</f>
        <v>0</v>
      </c>
      <c r="L63" s="1466">
        <f>IF(L$8=Nhaplieu!$M60,Nhaplieu!$O60,0)</f>
        <v>0</v>
      </c>
      <c r="M63" s="1467"/>
      <c r="N63" s="1466">
        <f>IF(N$8=Nhaplieu!$N60,Nhaplieu!$O60,0)</f>
        <v>0</v>
      </c>
      <c r="O63" s="1466">
        <f>IF(O$8=Nhaplieu!$M60,Nhaplieu!$O60,0)</f>
        <v>0</v>
      </c>
      <c r="P63" s="1467"/>
      <c r="Q63" s="1467">
        <f t="shared" si="0"/>
        <v>0</v>
      </c>
    </row>
    <row r="64" spans="1:17" s="1453" customFormat="1" ht="13.2" hidden="1">
      <c r="A64" s="1463">
        <f>Nhaplieu!D61</f>
        <v>0</v>
      </c>
      <c r="B64" s="1464">
        <f>Nhaplieu!E61</f>
        <v>0</v>
      </c>
      <c r="C64" s="1465">
        <f>Nhaplieu!F61</f>
        <v>0</v>
      </c>
      <c r="D64" s="1464">
        <f>Nhaplieu!L61</f>
        <v>0</v>
      </c>
      <c r="E64" s="1466">
        <f>IF(E$8=Nhaplieu!$N61,Nhaplieu!$O61,0)</f>
        <v>0</v>
      </c>
      <c r="F64" s="1466">
        <f>IF(F$8=Nhaplieu!$M61,Nhaplieu!$O61,0)</f>
        <v>0</v>
      </c>
      <c r="G64" s="1466"/>
      <c r="H64" s="1466">
        <f>IF(H$8=Nhaplieu!$N61,Nhaplieu!$O61,0)</f>
        <v>0</v>
      </c>
      <c r="I64" s="1466">
        <f>IF(I$8=Nhaplieu!$M61,Nhaplieu!$O61,0)</f>
        <v>0</v>
      </c>
      <c r="J64" s="1467"/>
      <c r="K64" s="1466">
        <f>IF(K$8=Nhaplieu!$N61,Nhaplieu!$O61,0)</f>
        <v>0</v>
      </c>
      <c r="L64" s="1466">
        <f>IF(L$8=Nhaplieu!$M61,Nhaplieu!$O61,0)</f>
        <v>0</v>
      </c>
      <c r="M64" s="1467"/>
      <c r="N64" s="1466">
        <f>IF(N$8=Nhaplieu!$N61,Nhaplieu!$O61,0)</f>
        <v>0</v>
      </c>
      <c r="O64" s="1466">
        <f>IF(O$8=Nhaplieu!$M61,Nhaplieu!$O61,0)</f>
        <v>0</v>
      </c>
      <c r="P64" s="1467"/>
      <c r="Q64" s="1467">
        <f t="shared" si="0"/>
        <v>0</v>
      </c>
    </row>
    <row r="65" spans="1:17" s="1453" customFormat="1" ht="13.2" hidden="1">
      <c r="A65" s="1463">
        <f>Nhaplieu!D62</f>
        <v>0</v>
      </c>
      <c r="B65" s="1464">
        <f>Nhaplieu!E62</f>
        <v>0</v>
      </c>
      <c r="C65" s="1465">
        <f>Nhaplieu!F62</f>
        <v>0</v>
      </c>
      <c r="D65" s="1464">
        <f>Nhaplieu!L62</f>
        <v>0</v>
      </c>
      <c r="E65" s="1466">
        <f>IF(E$8=Nhaplieu!$N62,Nhaplieu!$O62,0)</f>
        <v>0</v>
      </c>
      <c r="F65" s="1466">
        <f>IF(F$8=Nhaplieu!$M62,Nhaplieu!$O62,0)</f>
        <v>0</v>
      </c>
      <c r="G65" s="1466"/>
      <c r="H65" s="1466">
        <f>IF(H$8=Nhaplieu!$N62,Nhaplieu!$O62,0)</f>
        <v>0</v>
      </c>
      <c r="I65" s="1466">
        <f>IF(I$8=Nhaplieu!$M62,Nhaplieu!$O62,0)</f>
        <v>0</v>
      </c>
      <c r="J65" s="1467"/>
      <c r="K65" s="1466">
        <f>IF(K$8=Nhaplieu!$N62,Nhaplieu!$O62,0)</f>
        <v>0</v>
      </c>
      <c r="L65" s="1466">
        <f>IF(L$8=Nhaplieu!$M62,Nhaplieu!$O62,0)</f>
        <v>0</v>
      </c>
      <c r="M65" s="1467"/>
      <c r="N65" s="1466">
        <f>IF(N$8=Nhaplieu!$N62,Nhaplieu!$O62,0)</f>
        <v>0</v>
      </c>
      <c r="O65" s="1466">
        <f>IF(O$8=Nhaplieu!$M62,Nhaplieu!$O62,0)</f>
        <v>0</v>
      </c>
      <c r="P65" s="1467"/>
      <c r="Q65" s="1467">
        <f t="shared" si="0"/>
        <v>0</v>
      </c>
    </row>
    <row r="66" spans="1:17" s="1453" customFormat="1" ht="13.2" hidden="1">
      <c r="A66" s="1463">
        <f>Nhaplieu!D63</f>
        <v>0</v>
      </c>
      <c r="B66" s="1464">
        <f>Nhaplieu!E63</f>
        <v>0</v>
      </c>
      <c r="C66" s="1465">
        <f>Nhaplieu!F63</f>
        <v>0</v>
      </c>
      <c r="D66" s="1464">
        <f>Nhaplieu!L63</f>
        <v>0</v>
      </c>
      <c r="E66" s="1466">
        <f>IF(E$8=Nhaplieu!$N63,Nhaplieu!$O63,0)</f>
        <v>0</v>
      </c>
      <c r="F66" s="1466">
        <f>IF(F$8=Nhaplieu!$M63,Nhaplieu!$O63,0)</f>
        <v>0</v>
      </c>
      <c r="G66" s="1466"/>
      <c r="H66" s="1466">
        <f>IF(H$8=Nhaplieu!$N63,Nhaplieu!$O63,0)</f>
        <v>0</v>
      </c>
      <c r="I66" s="1466">
        <f>IF(I$8=Nhaplieu!$M63,Nhaplieu!$O63,0)</f>
        <v>0</v>
      </c>
      <c r="J66" s="1467"/>
      <c r="K66" s="1466">
        <f>IF(K$8=Nhaplieu!$N63,Nhaplieu!$O63,0)</f>
        <v>0</v>
      </c>
      <c r="L66" s="1466">
        <f>IF(L$8=Nhaplieu!$M63,Nhaplieu!$O63,0)</f>
        <v>0</v>
      </c>
      <c r="M66" s="1467"/>
      <c r="N66" s="1466">
        <f>IF(N$8=Nhaplieu!$N63,Nhaplieu!$O63,0)</f>
        <v>0</v>
      </c>
      <c r="O66" s="1466">
        <f>IF(O$8=Nhaplieu!$M63,Nhaplieu!$O63,0)</f>
        <v>0</v>
      </c>
      <c r="P66" s="1467"/>
      <c r="Q66" s="1467">
        <f t="shared" si="0"/>
        <v>0</v>
      </c>
    </row>
    <row r="67" spans="1:17" s="1453" customFormat="1" ht="13.2" hidden="1">
      <c r="A67" s="1463">
        <f>Nhaplieu!D64</f>
        <v>0</v>
      </c>
      <c r="B67" s="1464">
        <f>Nhaplieu!E64</f>
        <v>0</v>
      </c>
      <c r="C67" s="1465">
        <f>Nhaplieu!F64</f>
        <v>0</v>
      </c>
      <c r="D67" s="1464">
        <f>Nhaplieu!L64</f>
        <v>0</v>
      </c>
      <c r="E67" s="1466">
        <f>IF(E$8=Nhaplieu!$N64,Nhaplieu!$O64,0)</f>
        <v>0</v>
      </c>
      <c r="F67" s="1466">
        <f>IF(F$8=Nhaplieu!$M64,Nhaplieu!$O64,0)</f>
        <v>0</v>
      </c>
      <c r="G67" s="1466"/>
      <c r="H67" s="1466">
        <f>IF(H$8=Nhaplieu!$N64,Nhaplieu!$O64,0)</f>
        <v>0</v>
      </c>
      <c r="I67" s="1466">
        <f>IF(I$8=Nhaplieu!$M64,Nhaplieu!$O64,0)</f>
        <v>0</v>
      </c>
      <c r="J67" s="1467"/>
      <c r="K67" s="1466">
        <f>IF(K$8=Nhaplieu!$N64,Nhaplieu!$O64,0)</f>
        <v>0</v>
      </c>
      <c r="L67" s="1466">
        <f>IF(L$8=Nhaplieu!$M64,Nhaplieu!$O64,0)</f>
        <v>0</v>
      </c>
      <c r="M67" s="1467"/>
      <c r="N67" s="1466">
        <f>IF(N$8=Nhaplieu!$N64,Nhaplieu!$O64,0)</f>
        <v>0</v>
      </c>
      <c r="O67" s="1466">
        <f>IF(O$8=Nhaplieu!$M64,Nhaplieu!$O64,0)</f>
        <v>0</v>
      </c>
      <c r="P67" s="1467"/>
      <c r="Q67" s="1467">
        <f t="shared" si="0"/>
        <v>0</v>
      </c>
    </row>
    <row r="68" spans="1:17" s="1453" customFormat="1" ht="13.2" hidden="1">
      <c r="A68" s="1463">
        <f>Nhaplieu!D65</f>
        <v>0</v>
      </c>
      <c r="B68" s="1464">
        <f>Nhaplieu!E65</f>
        <v>0</v>
      </c>
      <c r="C68" s="1465">
        <f>Nhaplieu!F65</f>
        <v>0</v>
      </c>
      <c r="D68" s="1464">
        <f>Nhaplieu!L65</f>
        <v>0</v>
      </c>
      <c r="E68" s="1466">
        <f>IF(E$8=Nhaplieu!$N65,Nhaplieu!$O65,0)</f>
        <v>0</v>
      </c>
      <c r="F68" s="1466">
        <f>IF(F$8=Nhaplieu!$M65,Nhaplieu!$O65,0)</f>
        <v>0</v>
      </c>
      <c r="G68" s="1466"/>
      <c r="H68" s="1466">
        <f>IF(H$8=Nhaplieu!$N65,Nhaplieu!$O65,0)</f>
        <v>0</v>
      </c>
      <c r="I68" s="1466">
        <f>IF(I$8=Nhaplieu!$M65,Nhaplieu!$O65,0)</f>
        <v>0</v>
      </c>
      <c r="J68" s="1467"/>
      <c r="K68" s="1466">
        <f>IF(K$8=Nhaplieu!$N65,Nhaplieu!$O65,0)</f>
        <v>0</v>
      </c>
      <c r="L68" s="1466">
        <f>IF(L$8=Nhaplieu!$M65,Nhaplieu!$O65,0)</f>
        <v>0</v>
      </c>
      <c r="M68" s="1467"/>
      <c r="N68" s="1466">
        <f>IF(N$8=Nhaplieu!$N65,Nhaplieu!$O65,0)</f>
        <v>0</v>
      </c>
      <c r="O68" s="1466">
        <f>IF(O$8=Nhaplieu!$M65,Nhaplieu!$O65,0)</f>
        <v>0</v>
      </c>
      <c r="P68" s="1467"/>
      <c r="Q68" s="1467">
        <f t="shared" si="0"/>
        <v>0</v>
      </c>
    </row>
    <row r="69" spans="1:17" s="1453" customFormat="1" ht="13.2">
      <c r="A69" s="1463">
        <f>Nhaplieu!D66</f>
        <v>0</v>
      </c>
      <c r="B69" s="1464">
        <f>Nhaplieu!E66</f>
        <v>0</v>
      </c>
      <c r="C69" s="1465">
        <f>Nhaplieu!F66</f>
        <v>0</v>
      </c>
      <c r="D69" s="1464">
        <f>Nhaplieu!L66</f>
        <v>0</v>
      </c>
      <c r="E69" s="1466">
        <f>IF(E$8=Nhaplieu!$N66,Nhaplieu!$O66,0)</f>
        <v>0</v>
      </c>
      <c r="F69" s="1466">
        <f>IF(F$8=Nhaplieu!$M66,Nhaplieu!$O66,0)</f>
        <v>0</v>
      </c>
      <c r="G69" s="1466"/>
      <c r="H69" s="1466">
        <f>IF(H$8=Nhaplieu!$N66,Nhaplieu!$O66,0)</f>
        <v>0</v>
      </c>
      <c r="I69" s="1466">
        <f>IF(I$8=Nhaplieu!$M66,Nhaplieu!$O66,0)</f>
        <v>0</v>
      </c>
      <c r="J69" s="1467"/>
      <c r="K69" s="1466">
        <f>IF(K$8=Nhaplieu!$N66,Nhaplieu!$O66,0)</f>
        <v>0</v>
      </c>
      <c r="L69" s="1466">
        <f>IF(L$8=Nhaplieu!$M66,Nhaplieu!$O66,0)</f>
        <v>0</v>
      </c>
      <c r="M69" s="1467"/>
      <c r="N69" s="1466">
        <f>IF(N$8=Nhaplieu!$N66,Nhaplieu!$O66,0)</f>
        <v>0</v>
      </c>
      <c r="O69" s="1466">
        <f>IF(O$8=Nhaplieu!$M66,Nhaplieu!$O66,0)</f>
        <v>0</v>
      </c>
      <c r="P69" s="1467"/>
      <c r="Q69" s="1467">
        <f t="shared" si="0"/>
        <v>0</v>
      </c>
    </row>
    <row r="70" spans="1:17" s="1453" customFormat="1" ht="13.2">
      <c r="A70" s="1463">
        <f>Nhaplieu!D67</f>
        <v>0</v>
      </c>
      <c r="B70" s="1464">
        <f>Nhaplieu!E67</f>
        <v>0</v>
      </c>
      <c r="C70" s="1465">
        <f>Nhaplieu!F67</f>
        <v>0</v>
      </c>
      <c r="D70" s="1464">
        <f>Nhaplieu!L67</f>
        <v>0</v>
      </c>
      <c r="E70" s="1466">
        <f>IF(E$8=Nhaplieu!$N67,Nhaplieu!$O67,0)</f>
        <v>0</v>
      </c>
      <c r="F70" s="1466">
        <f>IF(F$8=Nhaplieu!$M67,Nhaplieu!$O67,0)</f>
        <v>0</v>
      </c>
      <c r="G70" s="1466"/>
      <c r="H70" s="1466">
        <f>IF(H$8=Nhaplieu!$N67,Nhaplieu!$O67,0)</f>
        <v>0</v>
      </c>
      <c r="I70" s="1466">
        <f>IF(I$8=Nhaplieu!$M67,Nhaplieu!$O67,0)</f>
        <v>0</v>
      </c>
      <c r="J70" s="1467"/>
      <c r="K70" s="1466">
        <f>IF(K$8=Nhaplieu!$N67,Nhaplieu!$O67,0)</f>
        <v>0</v>
      </c>
      <c r="L70" s="1466">
        <f>IF(L$8=Nhaplieu!$M67,Nhaplieu!$O67,0)</f>
        <v>0</v>
      </c>
      <c r="M70" s="1467"/>
      <c r="N70" s="1466">
        <f>IF(N$8=Nhaplieu!$N67,Nhaplieu!$O67,0)</f>
        <v>0</v>
      </c>
      <c r="O70" s="1466">
        <f>IF(O$8=Nhaplieu!$M67,Nhaplieu!$O67,0)</f>
        <v>0</v>
      </c>
      <c r="P70" s="1467"/>
      <c r="Q70" s="1467">
        <f t="shared" si="0"/>
        <v>0</v>
      </c>
    </row>
    <row r="71" spans="1:17" s="1453" customFormat="1" ht="13.2">
      <c r="A71" s="1463">
        <f>Nhaplieu!D68</f>
        <v>0</v>
      </c>
      <c r="B71" s="1464">
        <f>Nhaplieu!E68</f>
        <v>0</v>
      </c>
      <c r="C71" s="1465">
        <f>Nhaplieu!F68</f>
        <v>0</v>
      </c>
      <c r="D71" s="1464">
        <f>Nhaplieu!L68</f>
        <v>0</v>
      </c>
      <c r="E71" s="1466">
        <f>IF(E$8=Nhaplieu!$N68,Nhaplieu!$O68,0)</f>
        <v>0</v>
      </c>
      <c r="F71" s="1466">
        <f>IF(F$8=Nhaplieu!$M68,Nhaplieu!$O68,0)</f>
        <v>0</v>
      </c>
      <c r="G71" s="1466"/>
      <c r="H71" s="1466">
        <f>IF(H$8=Nhaplieu!$N68,Nhaplieu!$O68,0)</f>
        <v>0</v>
      </c>
      <c r="I71" s="1466">
        <f>IF(I$8=Nhaplieu!$M68,Nhaplieu!$O68,0)</f>
        <v>0</v>
      </c>
      <c r="J71" s="1467"/>
      <c r="K71" s="1466">
        <f>IF(K$8=Nhaplieu!$N68,Nhaplieu!$O68,0)</f>
        <v>0</v>
      </c>
      <c r="L71" s="1466">
        <f>IF(L$8=Nhaplieu!$M68,Nhaplieu!$O68,0)</f>
        <v>0</v>
      </c>
      <c r="M71" s="1467"/>
      <c r="N71" s="1466">
        <f>IF(N$8=Nhaplieu!$N68,Nhaplieu!$O68,0)</f>
        <v>0</v>
      </c>
      <c r="O71" s="1466">
        <f>IF(O$8=Nhaplieu!$M68,Nhaplieu!$O68,0)</f>
        <v>0</v>
      </c>
      <c r="P71" s="1467"/>
      <c r="Q71" s="1467">
        <f t="shared" si="0"/>
        <v>0</v>
      </c>
    </row>
    <row r="72" spans="1:17" s="1453" customFormat="1" ht="13.2">
      <c r="A72" s="1463">
        <f>Nhaplieu!D69</f>
        <v>0</v>
      </c>
      <c r="B72" s="1464">
        <f>Nhaplieu!E69</f>
        <v>0</v>
      </c>
      <c r="C72" s="1465">
        <f>Nhaplieu!F69</f>
        <v>0</v>
      </c>
      <c r="D72" s="1464">
        <f>Nhaplieu!L69</f>
        <v>0</v>
      </c>
      <c r="E72" s="1466">
        <f>IF(E$8=Nhaplieu!$N69,Nhaplieu!$O69,0)</f>
        <v>0</v>
      </c>
      <c r="F72" s="1466">
        <f>IF(F$8=Nhaplieu!$M69,Nhaplieu!$O69,0)</f>
        <v>0</v>
      </c>
      <c r="G72" s="1466"/>
      <c r="H72" s="1466">
        <f>IF(H$8=Nhaplieu!$N69,Nhaplieu!$O69,0)</f>
        <v>0</v>
      </c>
      <c r="I72" s="1466">
        <f>IF(I$8=Nhaplieu!$M69,Nhaplieu!$O69,0)</f>
        <v>0</v>
      </c>
      <c r="J72" s="1467"/>
      <c r="K72" s="1466">
        <f>IF(K$8=Nhaplieu!$N69,Nhaplieu!$O69,0)</f>
        <v>0</v>
      </c>
      <c r="L72" s="1466">
        <f>IF(L$8=Nhaplieu!$M69,Nhaplieu!$O69,0)</f>
        <v>0</v>
      </c>
      <c r="M72" s="1467"/>
      <c r="N72" s="1466">
        <f>IF(N$8=Nhaplieu!$N69,Nhaplieu!$O69,0)</f>
        <v>0</v>
      </c>
      <c r="O72" s="1466">
        <f>IF(O$8=Nhaplieu!$M69,Nhaplieu!$O69,0)</f>
        <v>0</v>
      </c>
      <c r="P72" s="1467"/>
      <c r="Q72" s="1467">
        <f t="shared" si="0"/>
        <v>0</v>
      </c>
    </row>
    <row r="73" spans="1:17" s="1453" customFormat="1" ht="13.2">
      <c r="A73" s="1463">
        <f>Nhaplieu!D70</f>
        <v>0</v>
      </c>
      <c r="B73" s="1464">
        <f>Nhaplieu!E70</f>
        <v>0</v>
      </c>
      <c r="C73" s="1465">
        <f>Nhaplieu!F70</f>
        <v>0</v>
      </c>
      <c r="D73" s="1464">
        <f>Nhaplieu!L70</f>
        <v>0</v>
      </c>
      <c r="E73" s="1466">
        <f>IF(E$8=Nhaplieu!$N70,Nhaplieu!$O70,0)</f>
        <v>0</v>
      </c>
      <c r="F73" s="1466">
        <f>IF(F$8=Nhaplieu!$M70,Nhaplieu!$O70,0)</f>
        <v>0</v>
      </c>
      <c r="G73" s="1466"/>
      <c r="H73" s="1466">
        <f>IF(H$8=Nhaplieu!$N70,Nhaplieu!$O70,0)</f>
        <v>0</v>
      </c>
      <c r="I73" s="1466">
        <f>IF(I$8=Nhaplieu!$M70,Nhaplieu!$O70,0)</f>
        <v>0</v>
      </c>
      <c r="J73" s="1467"/>
      <c r="K73" s="1466">
        <f>IF(K$8=Nhaplieu!$N70,Nhaplieu!$O70,0)</f>
        <v>0</v>
      </c>
      <c r="L73" s="1466">
        <f>IF(L$8=Nhaplieu!$M70,Nhaplieu!$O70,0)</f>
        <v>0</v>
      </c>
      <c r="M73" s="1467"/>
      <c r="N73" s="1466">
        <f>IF(N$8=Nhaplieu!$N70,Nhaplieu!$O70,0)</f>
        <v>0</v>
      </c>
      <c r="O73" s="1466">
        <f>IF(O$8=Nhaplieu!$M70,Nhaplieu!$O70,0)</f>
        <v>0</v>
      </c>
      <c r="P73" s="1467"/>
      <c r="Q73" s="1467">
        <f t="shared" si="0"/>
        <v>0</v>
      </c>
    </row>
    <row r="74" spans="1:17" s="1453" customFormat="1" ht="13.2">
      <c r="A74" s="1463">
        <f>Nhaplieu!D71</f>
        <v>0</v>
      </c>
      <c r="B74" s="1464">
        <f>Nhaplieu!E71</f>
        <v>0</v>
      </c>
      <c r="C74" s="1465">
        <f>Nhaplieu!F71</f>
        <v>0</v>
      </c>
      <c r="D74" s="1464">
        <f>Nhaplieu!L71</f>
        <v>0</v>
      </c>
      <c r="E74" s="1466">
        <f>IF(E$8=Nhaplieu!$N71,Nhaplieu!$O71,0)</f>
        <v>0</v>
      </c>
      <c r="F74" s="1466">
        <f>IF(F$8=Nhaplieu!$M71,Nhaplieu!$O71,0)</f>
        <v>0</v>
      </c>
      <c r="G74" s="1466"/>
      <c r="H74" s="1466">
        <f>IF(H$8=Nhaplieu!$N71,Nhaplieu!$O71,0)</f>
        <v>0</v>
      </c>
      <c r="I74" s="1466">
        <f>IF(I$8=Nhaplieu!$M71,Nhaplieu!$O71,0)</f>
        <v>0</v>
      </c>
      <c r="J74" s="1467"/>
      <c r="K74" s="1466">
        <f>IF(K$8=Nhaplieu!$N71,Nhaplieu!$O71,0)</f>
        <v>0</v>
      </c>
      <c r="L74" s="1466">
        <f>IF(L$8=Nhaplieu!$M71,Nhaplieu!$O71,0)</f>
        <v>0</v>
      </c>
      <c r="M74" s="1467"/>
      <c r="N74" s="1466">
        <f>IF(N$8=Nhaplieu!$N71,Nhaplieu!$O71,0)</f>
        <v>0</v>
      </c>
      <c r="O74" s="1466">
        <f>IF(O$8=Nhaplieu!$M71,Nhaplieu!$O71,0)</f>
        <v>0</v>
      </c>
      <c r="P74" s="1467"/>
      <c r="Q74" s="1467">
        <f t="shared" si="0"/>
        <v>0</v>
      </c>
    </row>
    <row r="75" spans="1:17" s="1453" customFormat="1" ht="13.2">
      <c r="A75" s="1463">
        <f>Nhaplieu!D72</f>
        <v>0</v>
      </c>
      <c r="B75" s="1464">
        <f>Nhaplieu!E72</f>
        <v>0</v>
      </c>
      <c r="C75" s="1465">
        <f>Nhaplieu!F72</f>
        <v>0</v>
      </c>
      <c r="D75" s="1464">
        <f>Nhaplieu!L72</f>
        <v>0</v>
      </c>
      <c r="E75" s="1466">
        <f>IF(E$8=Nhaplieu!$N72,Nhaplieu!$O72,0)</f>
        <v>0</v>
      </c>
      <c r="F75" s="1466">
        <f>IF(F$8=Nhaplieu!$M72,Nhaplieu!$O72,0)</f>
        <v>0</v>
      </c>
      <c r="G75" s="1466"/>
      <c r="H75" s="1466">
        <f>IF(H$8=Nhaplieu!$N72,Nhaplieu!$O72,0)</f>
        <v>0</v>
      </c>
      <c r="I75" s="1466">
        <f>IF(I$8=Nhaplieu!$M72,Nhaplieu!$O72,0)</f>
        <v>0</v>
      </c>
      <c r="J75" s="1467"/>
      <c r="K75" s="1466">
        <f>IF(K$8=Nhaplieu!$N72,Nhaplieu!$O72,0)</f>
        <v>0</v>
      </c>
      <c r="L75" s="1466">
        <f>IF(L$8=Nhaplieu!$M72,Nhaplieu!$O72,0)</f>
        <v>0</v>
      </c>
      <c r="M75" s="1467"/>
      <c r="N75" s="1466">
        <f>IF(N$8=Nhaplieu!$N72,Nhaplieu!$O72,0)</f>
        <v>0</v>
      </c>
      <c r="O75" s="1466">
        <f>IF(O$8=Nhaplieu!$M72,Nhaplieu!$O72,0)</f>
        <v>0</v>
      </c>
      <c r="P75" s="1467"/>
      <c r="Q75" s="1467">
        <f t="shared" si="0"/>
        <v>0</v>
      </c>
    </row>
    <row r="76" spans="1:17" s="1453" customFormat="1" ht="13.2">
      <c r="A76" s="1463">
        <f>Nhaplieu!D73</f>
        <v>0</v>
      </c>
      <c r="B76" s="1464">
        <f>Nhaplieu!E73</f>
        <v>0</v>
      </c>
      <c r="C76" s="1465">
        <f>Nhaplieu!F73</f>
        <v>0</v>
      </c>
      <c r="D76" s="1464">
        <f>Nhaplieu!L73</f>
        <v>0</v>
      </c>
      <c r="E76" s="1466">
        <f>IF(E$8=Nhaplieu!$N73,Nhaplieu!$O73,0)</f>
        <v>0</v>
      </c>
      <c r="F76" s="1466">
        <f>IF(F$8=Nhaplieu!$M73,Nhaplieu!$O73,0)</f>
        <v>0</v>
      </c>
      <c r="G76" s="1466"/>
      <c r="H76" s="1466">
        <f>IF(H$8=Nhaplieu!$N73,Nhaplieu!$O73,0)</f>
        <v>0</v>
      </c>
      <c r="I76" s="1466">
        <f>IF(I$8=Nhaplieu!$M73,Nhaplieu!$O73,0)</f>
        <v>0</v>
      </c>
      <c r="J76" s="1467"/>
      <c r="K76" s="1466">
        <f>IF(K$8=Nhaplieu!$N73,Nhaplieu!$O73,0)</f>
        <v>0</v>
      </c>
      <c r="L76" s="1466">
        <f>IF(L$8=Nhaplieu!$M73,Nhaplieu!$O73,0)</f>
        <v>0</v>
      </c>
      <c r="M76" s="1467"/>
      <c r="N76" s="1466">
        <f>IF(N$8=Nhaplieu!$N73,Nhaplieu!$O73,0)</f>
        <v>0</v>
      </c>
      <c r="O76" s="1466">
        <f>IF(O$8=Nhaplieu!$M73,Nhaplieu!$O73,0)</f>
        <v>0</v>
      </c>
      <c r="P76" s="1467"/>
      <c r="Q76" s="1467">
        <f t="shared" ref="Q76:Q121" si="1">SUM(E76:P76)</f>
        <v>0</v>
      </c>
    </row>
    <row r="77" spans="1:17" s="1453" customFormat="1" ht="13.2">
      <c r="A77" s="1463">
        <f>Nhaplieu!D74</f>
        <v>0</v>
      </c>
      <c r="B77" s="1464">
        <f>Nhaplieu!E74</f>
        <v>0</v>
      </c>
      <c r="C77" s="1465">
        <f>Nhaplieu!F74</f>
        <v>0</v>
      </c>
      <c r="D77" s="1464">
        <f>Nhaplieu!L74</f>
        <v>0</v>
      </c>
      <c r="E77" s="1466">
        <f>IF(E$8=Nhaplieu!$N74,Nhaplieu!$O74,0)</f>
        <v>0</v>
      </c>
      <c r="F77" s="1466">
        <f>IF(F$8=Nhaplieu!$M74,Nhaplieu!$O74,0)</f>
        <v>0</v>
      </c>
      <c r="G77" s="1466"/>
      <c r="H77" s="1466">
        <f>IF(H$8=Nhaplieu!$N74,Nhaplieu!$O74,0)</f>
        <v>0</v>
      </c>
      <c r="I77" s="1466">
        <f>IF(I$8=Nhaplieu!$M74,Nhaplieu!$O74,0)</f>
        <v>0</v>
      </c>
      <c r="J77" s="1467"/>
      <c r="K77" s="1466">
        <f>IF(K$8=Nhaplieu!$N74,Nhaplieu!$O74,0)</f>
        <v>0</v>
      </c>
      <c r="L77" s="1466">
        <f>IF(L$8=Nhaplieu!$M74,Nhaplieu!$O74,0)</f>
        <v>0</v>
      </c>
      <c r="M77" s="1467"/>
      <c r="N77" s="1466">
        <f>IF(N$8=Nhaplieu!$N74,Nhaplieu!$O74,0)</f>
        <v>0</v>
      </c>
      <c r="O77" s="1466">
        <f>IF(O$8=Nhaplieu!$M74,Nhaplieu!$O74,0)</f>
        <v>0</v>
      </c>
      <c r="P77" s="1467"/>
      <c r="Q77" s="1467">
        <f t="shared" si="1"/>
        <v>0</v>
      </c>
    </row>
    <row r="78" spans="1:17" s="1453" customFormat="1" ht="13.2">
      <c r="A78" s="1463">
        <f>Nhaplieu!D75</f>
        <v>0</v>
      </c>
      <c r="B78" s="1464">
        <f>Nhaplieu!E75</f>
        <v>0</v>
      </c>
      <c r="C78" s="1465">
        <f>Nhaplieu!F75</f>
        <v>0</v>
      </c>
      <c r="D78" s="1464">
        <f>Nhaplieu!L75</f>
        <v>0</v>
      </c>
      <c r="E78" s="1466">
        <f>IF(E$8=Nhaplieu!$N75,Nhaplieu!$O75,0)</f>
        <v>0</v>
      </c>
      <c r="F78" s="1466">
        <f>IF(F$8=Nhaplieu!$M75,Nhaplieu!$O75,0)</f>
        <v>0</v>
      </c>
      <c r="G78" s="1466"/>
      <c r="H78" s="1466">
        <f>IF(H$8=Nhaplieu!$N75,Nhaplieu!$O75,0)</f>
        <v>0</v>
      </c>
      <c r="I78" s="1466">
        <f>IF(I$8=Nhaplieu!$M75,Nhaplieu!$O75,0)</f>
        <v>0</v>
      </c>
      <c r="J78" s="1467"/>
      <c r="K78" s="1466">
        <f>IF(K$8=Nhaplieu!$N75,Nhaplieu!$O75,0)</f>
        <v>0</v>
      </c>
      <c r="L78" s="1466">
        <f>IF(L$8=Nhaplieu!$M75,Nhaplieu!$O75,0)</f>
        <v>0</v>
      </c>
      <c r="M78" s="1467"/>
      <c r="N78" s="1466">
        <f>IF(N$8=Nhaplieu!$N75,Nhaplieu!$O75,0)</f>
        <v>0</v>
      </c>
      <c r="O78" s="1466">
        <f>IF(O$8=Nhaplieu!$M75,Nhaplieu!$O75,0)</f>
        <v>0</v>
      </c>
      <c r="P78" s="1467"/>
      <c r="Q78" s="1467">
        <f t="shared" si="1"/>
        <v>0</v>
      </c>
    </row>
    <row r="79" spans="1:17" s="1453" customFormat="1" ht="13.2">
      <c r="A79" s="1463">
        <f>Nhaplieu!D76</f>
        <v>0</v>
      </c>
      <c r="B79" s="1464">
        <f>Nhaplieu!E76</f>
        <v>0</v>
      </c>
      <c r="C79" s="1465">
        <f>Nhaplieu!F76</f>
        <v>0</v>
      </c>
      <c r="D79" s="1464">
        <f>Nhaplieu!L76</f>
        <v>0</v>
      </c>
      <c r="E79" s="1466">
        <f>IF(E$8=Nhaplieu!$N76,Nhaplieu!$O76,0)</f>
        <v>0</v>
      </c>
      <c r="F79" s="1466">
        <f>IF(F$8=Nhaplieu!$M76,Nhaplieu!$O76,0)</f>
        <v>0</v>
      </c>
      <c r="G79" s="1466"/>
      <c r="H79" s="1466">
        <f>IF(H$8=Nhaplieu!$N76,Nhaplieu!$O76,0)</f>
        <v>0</v>
      </c>
      <c r="I79" s="1466">
        <f>IF(I$8=Nhaplieu!$M76,Nhaplieu!$O76,0)</f>
        <v>0</v>
      </c>
      <c r="J79" s="1467"/>
      <c r="K79" s="1466">
        <f>IF(K$8=Nhaplieu!$N76,Nhaplieu!$O76,0)</f>
        <v>0</v>
      </c>
      <c r="L79" s="1466">
        <f>IF(L$8=Nhaplieu!$M76,Nhaplieu!$O76,0)</f>
        <v>0</v>
      </c>
      <c r="M79" s="1467"/>
      <c r="N79" s="1466">
        <f>IF(N$8=Nhaplieu!$N76,Nhaplieu!$O76,0)</f>
        <v>0</v>
      </c>
      <c r="O79" s="1466">
        <f>IF(O$8=Nhaplieu!$M76,Nhaplieu!$O76,0)</f>
        <v>0</v>
      </c>
      <c r="P79" s="1467"/>
      <c r="Q79" s="1467">
        <f t="shared" si="1"/>
        <v>0</v>
      </c>
    </row>
    <row r="80" spans="1:17" s="1453" customFormat="1" ht="13.2">
      <c r="A80" s="1463">
        <f>Nhaplieu!D77</f>
        <v>0</v>
      </c>
      <c r="B80" s="1464">
        <f>Nhaplieu!E77</f>
        <v>0</v>
      </c>
      <c r="C80" s="1465">
        <f>Nhaplieu!F77</f>
        <v>0</v>
      </c>
      <c r="D80" s="1464">
        <f>Nhaplieu!L77</f>
        <v>0</v>
      </c>
      <c r="E80" s="1466">
        <f>IF(E$8=Nhaplieu!$N77,Nhaplieu!$O77,0)</f>
        <v>0</v>
      </c>
      <c r="F80" s="1466">
        <f>IF(F$8=Nhaplieu!$M77,Nhaplieu!$O77,0)</f>
        <v>0</v>
      </c>
      <c r="G80" s="1466"/>
      <c r="H80" s="1466">
        <f>IF(H$8=Nhaplieu!$N77,Nhaplieu!$O77,0)</f>
        <v>0</v>
      </c>
      <c r="I80" s="1466">
        <f>IF(I$8=Nhaplieu!$M77,Nhaplieu!$O77,0)</f>
        <v>0</v>
      </c>
      <c r="J80" s="1467"/>
      <c r="K80" s="1466">
        <f>IF(K$8=Nhaplieu!$N77,Nhaplieu!$O77,0)</f>
        <v>0</v>
      </c>
      <c r="L80" s="1466">
        <f>IF(L$8=Nhaplieu!$M77,Nhaplieu!$O77,0)</f>
        <v>0</v>
      </c>
      <c r="M80" s="1467"/>
      <c r="N80" s="1466">
        <f>IF(N$8=Nhaplieu!$N77,Nhaplieu!$O77,0)</f>
        <v>0</v>
      </c>
      <c r="O80" s="1466">
        <f>IF(O$8=Nhaplieu!$M77,Nhaplieu!$O77,0)</f>
        <v>0</v>
      </c>
      <c r="P80" s="1467"/>
      <c r="Q80" s="1467">
        <f t="shared" si="1"/>
        <v>0</v>
      </c>
    </row>
    <row r="81" spans="1:17" s="1453" customFormat="1" ht="13.2" hidden="1">
      <c r="A81" s="1463">
        <f>Nhaplieu!D78</f>
        <v>0</v>
      </c>
      <c r="B81" s="1464">
        <f>Nhaplieu!E78</f>
        <v>0</v>
      </c>
      <c r="C81" s="1465">
        <f>Nhaplieu!F78</f>
        <v>0</v>
      </c>
      <c r="D81" s="1464">
        <f>Nhaplieu!L78</f>
        <v>0</v>
      </c>
      <c r="E81" s="1466">
        <f>IF(E$8=Nhaplieu!$N78,Nhaplieu!$O78,0)</f>
        <v>0</v>
      </c>
      <c r="F81" s="1466">
        <f>IF(F$8=Nhaplieu!$M78,Nhaplieu!$O78,0)</f>
        <v>0</v>
      </c>
      <c r="G81" s="1466"/>
      <c r="H81" s="1466">
        <f>IF(H$8=Nhaplieu!$N78,Nhaplieu!$O78,0)</f>
        <v>0</v>
      </c>
      <c r="I81" s="1466">
        <f>IF(I$8=Nhaplieu!$M78,Nhaplieu!$O78,0)</f>
        <v>0</v>
      </c>
      <c r="J81" s="1467"/>
      <c r="K81" s="1466">
        <f>IF(K$8=Nhaplieu!$N78,Nhaplieu!$O78,0)</f>
        <v>0</v>
      </c>
      <c r="L81" s="1466">
        <f>IF(L$8=Nhaplieu!$M78,Nhaplieu!$O78,0)</f>
        <v>0</v>
      </c>
      <c r="M81" s="1467"/>
      <c r="N81" s="1466">
        <f>IF(N$8=Nhaplieu!$N78,Nhaplieu!$O78,0)</f>
        <v>0</v>
      </c>
      <c r="O81" s="1466">
        <f>IF(O$8=Nhaplieu!$M78,Nhaplieu!$O78,0)</f>
        <v>0</v>
      </c>
      <c r="P81" s="1467"/>
      <c r="Q81" s="1467">
        <f t="shared" si="1"/>
        <v>0</v>
      </c>
    </row>
    <row r="82" spans="1:17" s="1453" customFormat="1" ht="13.2" hidden="1">
      <c r="A82" s="1463">
        <f>Nhaplieu!D79</f>
        <v>0</v>
      </c>
      <c r="B82" s="1464">
        <f>Nhaplieu!E79</f>
        <v>0</v>
      </c>
      <c r="C82" s="1465">
        <f>Nhaplieu!F79</f>
        <v>0</v>
      </c>
      <c r="D82" s="1464">
        <f>Nhaplieu!L79</f>
        <v>0</v>
      </c>
      <c r="E82" s="1466">
        <f>IF(E$8=Nhaplieu!$N79,Nhaplieu!$O79,0)</f>
        <v>0</v>
      </c>
      <c r="F82" s="1466">
        <f>IF(F$8=Nhaplieu!$M79,Nhaplieu!$O79,0)</f>
        <v>0</v>
      </c>
      <c r="G82" s="1466"/>
      <c r="H82" s="1466">
        <f>IF(H$8=Nhaplieu!$N79,Nhaplieu!$O79,0)</f>
        <v>0</v>
      </c>
      <c r="I82" s="1466">
        <f>IF(I$8=Nhaplieu!$M79,Nhaplieu!$O79,0)</f>
        <v>0</v>
      </c>
      <c r="J82" s="1467"/>
      <c r="K82" s="1466">
        <f>IF(K$8=Nhaplieu!$N79,Nhaplieu!$O79,0)</f>
        <v>0</v>
      </c>
      <c r="L82" s="1466">
        <f>IF(L$8=Nhaplieu!$M79,Nhaplieu!$O79,0)</f>
        <v>0</v>
      </c>
      <c r="M82" s="1467"/>
      <c r="N82" s="1466">
        <f>IF(N$8=Nhaplieu!$N79,Nhaplieu!$O79,0)</f>
        <v>0</v>
      </c>
      <c r="O82" s="1466">
        <f>IF(O$8=Nhaplieu!$M79,Nhaplieu!$O79,0)</f>
        <v>0</v>
      </c>
      <c r="P82" s="1467"/>
      <c r="Q82" s="1467">
        <f t="shared" si="1"/>
        <v>0</v>
      </c>
    </row>
    <row r="83" spans="1:17" s="1453" customFormat="1" ht="13.2" hidden="1">
      <c r="A83" s="1463">
        <f>Nhaplieu!D80</f>
        <v>0</v>
      </c>
      <c r="B83" s="1464">
        <f>Nhaplieu!E80</f>
        <v>0</v>
      </c>
      <c r="C83" s="1465">
        <f>Nhaplieu!F80</f>
        <v>0</v>
      </c>
      <c r="D83" s="1464">
        <f>Nhaplieu!L80</f>
        <v>0</v>
      </c>
      <c r="E83" s="1466">
        <f>IF(E$8=Nhaplieu!$N80,Nhaplieu!$O80,0)</f>
        <v>0</v>
      </c>
      <c r="F83" s="1466">
        <f>IF(F$8=Nhaplieu!$M80,Nhaplieu!$O80,0)</f>
        <v>0</v>
      </c>
      <c r="G83" s="1466"/>
      <c r="H83" s="1466">
        <f>IF(H$8=Nhaplieu!$N80,Nhaplieu!$O80,0)</f>
        <v>0</v>
      </c>
      <c r="I83" s="1466">
        <f>IF(I$8=Nhaplieu!$M80,Nhaplieu!$O80,0)</f>
        <v>0</v>
      </c>
      <c r="J83" s="1467"/>
      <c r="K83" s="1466">
        <f>IF(K$8=Nhaplieu!$N80,Nhaplieu!$O80,0)</f>
        <v>0</v>
      </c>
      <c r="L83" s="1466">
        <f>IF(L$8=Nhaplieu!$M80,Nhaplieu!$O80,0)</f>
        <v>0</v>
      </c>
      <c r="M83" s="1467"/>
      <c r="N83" s="1466">
        <f>IF(N$8=Nhaplieu!$N80,Nhaplieu!$O80,0)</f>
        <v>0</v>
      </c>
      <c r="O83" s="1466">
        <f>IF(O$8=Nhaplieu!$M80,Nhaplieu!$O80,0)</f>
        <v>0</v>
      </c>
      <c r="P83" s="1467"/>
      <c r="Q83" s="1467">
        <f t="shared" si="1"/>
        <v>0</v>
      </c>
    </row>
    <row r="84" spans="1:17" s="1453" customFormat="1" ht="13.2">
      <c r="A84" s="1463">
        <f>Nhaplieu!D81</f>
        <v>0</v>
      </c>
      <c r="B84" s="1464">
        <f>Nhaplieu!E81</f>
        <v>0</v>
      </c>
      <c r="C84" s="1465">
        <f>Nhaplieu!F81</f>
        <v>0</v>
      </c>
      <c r="D84" s="1464">
        <f>Nhaplieu!L81</f>
        <v>0</v>
      </c>
      <c r="E84" s="1466">
        <f>IF(E$8=Nhaplieu!$N81,Nhaplieu!$O81,0)</f>
        <v>0</v>
      </c>
      <c r="F84" s="1466">
        <f>IF(F$8=Nhaplieu!$M81,Nhaplieu!$O81,0)</f>
        <v>0</v>
      </c>
      <c r="G84" s="1466"/>
      <c r="H84" s="1466">
        <f>IF(H$8=Nhaplieu!$N81,Nhaplieu!$O81,0)</f>
        <v>0</v>
      </c>
      <c r="I84" s="1466">
        <f>IF(I$8=Nhaplieu!$M81,Nhaplieu!$O81,0)</f>
        <v>0</v>
      </c>
      <c r="J84" s="1467"/>
      <c r="K84" s="1466">
        <f>IF(K$8=Nhaplieu!$N81,Nhaplieu!$O81,0)</f>
        <v>0</v>
      </c>
      <c r="L84" s="1466">
        <f>IF(L$8=Nhaplieu!$M81,Nhaplieu!$O81,0)</f>
        <v>0</v>
      </c>
      <c r="M84" s="1467"/>
      <c r="N84" s="1466">
        <f>IF(N$8=Nhaplieu!$N81,Nhaplieu!$O81,0)</f>
        <v>0</v>
      </c>
      <c r="O84" s="1466">
        <f>IF(O$8=Nhaplieu!$M81,Nhaplieu!$O81,0)</f>
        <v>0</v>
      </c>
      <c r="P84" s="1467"/>
      <c r="Q84" s="1467">
        <f t="shared" si="1"/>
        <v>0</v>
      </c>
    </row>
    <row r="85" spans="1:17" s="1453" customFormat="1" ht="13.2">
      <c r="A85" s="1463">
        <f>Nhaplieu!D82</f>
        <v>0</v>
      </c>
      <c r="B85" s="1464">
        <f>Nhaplieu!E82</f>
        <v>0</v>
      </c>
      <c r="C85" s="1465">
        <f>Nhaplieu!F82</f>
        <v>0</v>
      </c>
      <c r="D85" s="1464">
        <f>Nhaplieu!L82</f>
        <v>0</v>
      </c>
      <c r="E85" s="1466">
        <f>IF(E$8=Nhaplieu!$N82,Nhaplieu!$O82,0)</f>
        <v>0</v>
      </c>
      <c r="F85" s="1466">
        <f>IF(F$8=Nhaplieu!$M82,Nhaplieu!$O82,0)</f>
        <v>0</v>
      </c>
      <c r="G85" s="1466"/>
      <c r="H85" s="1466">
        <f>IF(H$8=Nhaplieu!$N82,Nhaplieu!$O82,0)</f>
        <v>0</v>
      </c>
      <c r="I85" s="1466">
        <f>IF(I$8=Nhaplieu!$M82,Nhaplieu!$O82,0)</f>
        <v>0</v>
      </c>
      <c r="J85" s="1467"/>
      <c r="K85" s="1466">
        <f>IF(K$8=Nhaplieu!$N82,Nhaplieu!$O82,0)</f>
        <v>0</v>
      </c>
      <c r="L85" s="1466">
        <f>IF(L$8=Nhaplieu!$M82,Nhaplieu!$O82,0)</f>
        <v>0</v>
      </c>
      <c r="M85" s="1467"/>
      <c r="N85" s="1466">
        <f>IF(N$8=Nhaplieu!$N82,Nhaplieu!$O82,0)</f>
        <v>0</v>
      </c>
      <c r="O85" s="1466">
        <f>IF(O$8=Nhaplieu!$M82,Nhaplieu!$O82,0)</f>
        <v>0</v>
      </c>
      <c r="P85" s="1467"/>
      <c r="Q85" s="1467">
        <f t="shared" si="1"/>
        <v>0</v>
      </c>
    </row>
    <row r="86" spans="1:17" s="1453" customFormat="1" ht="13.2">
      <c r="A86" s="1463">
        <f>Nhaplieu!D83</f>
        <v>0</v>
      </c>
      <c r="B86" s="1464">
        <f>Nhaplieu!E83</f>
        <v>0</v>
      </c>
      <c r="C86" s="1465">
        <f>Nhaplieu!F83</f>
        <v>0</v>
      </c>
      <c r="D86" s="1464">
        <f>Nhaplieu!L83</f>
        <v>0</v>
      </c>
      <c r="E86" s="1466">
        <f>IF(E$8=Nhaplieu!$N83,Nhaplieu!$O83,0)</f>
        <v>0</v>
      </c>
      <c r="F86" s="1466">
        <f>IF(F$8=Nhaplieu!$M83,Nhaplieu!$O83,0)</f>
        <v>0</v>
      </c>
      <c r="G86" s="1466"/>
      <c r="H86" s="1466">
        <f>IF(H$8=Nhaplieu!$N83,Nhaplieu!$O83,0)</f>
        <v>0</v>
      </c>
      <c r="I86" s="1466">
        <f>IF(I$8=Nhaplieu!$M83,Nhaplieu!$O83,0)</f>
        <v>0</v>
      </c>
      <c r="J86" s="1467"/>
      <c r="K86" s="1466">
        <f>IF(K$8=Nhaplieu!$N83,Nhaplieu!$O83,0)</f>
        <v>0</v>
      </c>
      <c r="L86" s="1466">
        <f>IF(L$8=Nhaplieu!$M83,Nhaplieu!$O83,0)</f>
        <v>0</v>
      </c>
      <c r="M86" s="1467"/>
      <c r="N86" s="1466">
        <f>IF(N$8=Nhaplieu!$N83,Nhaplieu!$O83,0)</f>
        <v>0</v>
      </c>
      <c r="O86" s="1466">
        <f>IF(O$8=Nhaplieu!$M83,Nhaplieu!$O83,0)</f>
        <v>0</v>
      </c>
      <c r="P86" s="1467"/>
      <c r="Q86" s="1467">
        <f t="shared" si="1"/>
        <v>0</v>
      </c>
    </row>
    <row r="87" spans="1:17" s="1453" customFormat="1" ht="13.2" hidden="1">
      <c r="A87" s="1463">
        <f>Nhaplieu!D84</f>
        <v>0</v>
      </c>
      <c r="B87" s="1464">
        <f>Nhaplieu!E84</f>
        <v>0</v>
      </c>
      <c r="C87" s="1465">
        <f>Nhaplieu!F84</f>
        <v>0</v>
      </c>
      <c r="D87" s="1464">
        <f>Nhaplieu!L84</f>
        <v>0</v>
      </c>
      <c r="E87" s="1466">
        <f>IF(E$8=Nhaplieu!$N84,Nhaplieu!$O84,0)</f>
        <v>0</v>
      </c>
      <c r="F87" s="1466">
        <f>IF(F$8=Nhaplieu!$M84,Nhaplieu!$O84,0)</f>
        <v>0</v>
      </c>
      <c r="G87" s="1466"/>
      <c r="H87" s="1466">
        <f>IF(H$8=Nhaplieu!$N84,Nhaplieu!$O84,0)</f>
        <v>0</v>
      </c>
      <c r="I87" s="1466">
        <f>IF(I$8=Nhaplieu!$M84,Nhaplieu!$O84,0)</f>
        <v>0</v>
      </c>
      <c r="J87" s="1467"/>
      <c r="K87" s="1466">
        <f>IF(K$8=Nhaplieu!$N84,Nhaplieu!$O84,0)</f>
        <v>0</v>
      </c>
      <c r="L87" s="1466">
        <f>IF(L$8=Nhaplieu!$M84,Nhaplieu!$O84,0)</f>
        <v>0</v>
      </c>
      <c r="M87" s="1467"/>
      <c r="N87" s="1466">
        <f>IF(N$8=Nhaplieu!$N84,Nhaplieu!$O84,0)</f>
        <v>0</v>
      </c>
      <c r="O87" s="1466">
        <f>IF(O$8=Nhaplieu!$M84,Nhaplieu!$O84,0)</f>
        <v>0</v>
      </c>
      <c r="P87" s="1467"/>
      <c r="Q87" s="1467">
        <f t="shared" si="1"/>
        <v>0</v>
      </c>
    </row>
    <row r="88" spans="1:17" s="1453" customFormat="1" ht="13.2" hidden="1">
      <c r="A88" s="1463">
        <f>Nhaplieu!D85</f>
        <v>0</v>
      </c>
      <c r="B88" s="1464">
        <f>Nhaplieu!E85</f>
        <v>0</v>
      </c>
      <c r="C88" s="1465">
        <f>Nhaplieu!F85</f>
        <v>0</v>
      </c>
      <c r="D88" s="1464">
        <f>Nhaplieu!L85</f>
        <v>0</v>
      </c>
      <c r="E88" s="1466">
        <f>IF(E$8=Nhaplieu!$N85,Nhaplieu!$O85,0)</f>
        <v>0</v>
      </c>
      <c r="F88" s="1466">
        <f>IF(F$8=Nhaplieu!$M85,Nhaplieu!$O85,0)</f>
        <v>0</v>
      </c>
      <c r="G88" s="1466"/>
      <c r="H88" s="1466">
        <f>IF(H$8=Nhaplieu!$N85,Nhaplieu!$O85,0)</f>
        <v>0</v>
      </c>
      <c r="I88" s="1466">
        <f>IF(I$8=Nhaplieu!$M85,Nhaplieu!$O85,0)</f>
        <v>0</v>
      </c>
      <c r="J88" s="1467"/>
      <c r="K88" s="1466">
        <f>IF(K$8=Nhaplieu!$N85,Nhaplieu!$O85,0)</f>
        <v>0</v>
      </c>
      <c r="L88" s="1466">
        <f>IF(L$8=Nhaplieu!$M85,Nhaplieu!$O85,0)</f>
        <v>0</v>
      </c>
      <c r="M88" s="1467"/>
      <c r="N88" s="1466">
        <f>IF(N$8=Nhaplieu!$N85,Nhaplieu!$O85,0)</f>
        <v>0</v>
      </c>
      <c r="O88" s="1466">
        <f>IF(O$8=Nhaplieu!$M85,Nhaplieu!$O85,0)</f>
        <v>0</v>
      </c>
      <c r="P88" s="1467"/>
      <c r="Q88" s="1467">
        <f t="shared" si="1"/>
        <v>0</v>
      </c>
    </row>
    <row r="89" spans="1:17" s="1453" customFormat="1" ht="13.2" hidden="1">
      <c r="A89" s="1463">
        <f>Nhaplieu!D86</f>
        <v>0</v>
      </c>
      <c r="B89" s="1464">
        <f>Nhaplieu!E86</f>
        <v>0</v>
      </c>
      <c r="C89" s="1465">
        <f>Nhaplieu!F86</f>
        <v>0</v>
      </c>
      <c r="D89" s="1464">
        <f>Nhaplieu!L86</f>
        <v>0</v>
      </c>
      <c r="E89" s="1466">
        <f>IF(E$8=Nhaplieu!$N86,Nhaplieu!$O86,0)</f>
        <v>0</v>
      </c>
      <c r="F89" s="1466">
        <f>IF(F$8=Nhaplieu!$M86,Nhaplieu!$O86,0)</f>
        <v>0</v>
      </c>
      <c r="G89" s="1466"/>
      <c r="H89" s="1466">
        <f>IF(H$8=Nhaplieu!$N86,Nhaplieu!$O86,0)</f>
        <v>0</v>
      </c>
      <c r="I89" s="1466">
        <f>IF(I$8=Nhaplieu!$M86,Nhaplieu!$O86,0)</f>
        <v>0</v>
      </c>
      <c r="J89" s="1467"/>
      <c r="K89" s="1466">
        <f>IF(K$8=Nhaplieu!$N86,Nhaplieu!$O86,0)</f>
        <v>0</v>
      </c>
      <c r="L89" s="1466">
        <f>IF(L$8=Nhaplieu!$M86,Nhaplieu!$O86,0)</f>
        <v>0</v>
      </c>
      <c r="M89" s="1467"/>
      <c r="N89" s="1466">
        <f>IF(N$8=Nhaplieu!$N86,Nhaplieu!$O86,0)</f>
        <v>0</v>
      </c>
      <c r="O89" s="1466">
        <f>IF(O$8=Nhaplieu!$M86,Nhaplieu!$O86,0)</f>
        <v>0</v>
      </c>
      <c r="P89" s="1467"/>
      <c r="Q89" s="1467">
        <f t="shared" si="1"/>
        <v>0</v>
      </c>
    </row>
    <row r="90" spans="1:17" s="1453" customFormat="1" ht="13.2" hidden="1">
      <c r="A90" s="1463">
        <f>Nhaplieu!D87</f>
        <v>0</v>
      </c>
      <c r="B90" s="1464">
        <f>Nhaplieu!E87</f>
        <v>0</v>
      </c>
      <c r="C90" s="1465">
        <f>Nhaplieu!F87</f>
        <v>0</v>
      </c>
      <c r="D90" s="1464">
        <f>Nhaplieu!L87</f>
        <v>0</v>
      </c>
      <c r="E90" s="1466">
        <f>IF(E$8=Nhaplieu!$N87,Nhaplieu!$O87,0)</f>
        <v>0</v>
      </c>
      <c r="F90" s="1466">
        <f>IF(F$8=Nhaplieu!$M87,Nhaplieu!$O87,0)</f>
        <v>0</v>
      </c>
      <c r="G90" s="1466"/>
      <c r="H90" s="1466">
        <f>IF(H$8=Nhaplieu!$N87,Nhaplieu!$O87,0)</f>
        <v>0</v>
      </c>
      <c r="I90" s="1466">
        <f>IF(I$8=Nhaplieu!$M87,Nhaplieu!$O87,0)</f>
        <v>0</v>
      </c>
      <c r="J90" s="1467"/>
      <c r="K90" s="1466">
        <f>IF(K$8=Nhaplieu!$N87,Nhaplieu!$O87,0)</f>
        <v>0</v>
      </c>
      <c r="L90" s="1466">
        <f>IF(L$8=Nhaplieu!$M87,Nhaplieu!$O87,0)</f>
        <v>0</v>
      </c>
      <c r="M90" s="1467"/>
      <c r="N90" s="1466">
        <f>IF(N$8=Nhaplieu!$N87,Nhaplieu!$O87,0)</f>
        <v>0</v>
      </c>
      <c r="O90" s="1466">
        <f>IF(O$8=Nhaplieu!$M87,Nhaplieu!$O87,0)</f>
        <v>0</v>
      </c>
      <c r="P90" s="1467"/>
      <c r="Q90" s="1467">
        <f t="shared" si="1"/>
        <v>0</v>
      </c>
    </row>
    <row r="91" spans="1:17" s="1453" customFormat="1" ht="13.2" hidden="1">
      <c r="A91" s="1463">
        <f>Nhaplieu!D88</f>
        <v>0</v>
      </c>
      <c r="B91" s="1464">
        <f>Nhaplieu!E88</f>
        <v>0</v>
      </c>
      <c r="C91" s="1465">
        <f>Nhaplieu!F88</f>
        <v>0</v>
      </c>
      <c r="D91" s="1464">
        <f>Nhaplieu!L88</f>
        <v>0</v>
      </c>
      <c r="E91" s="1466">
        <f>IF(E$8=Nhaplieu!$N88,Nhaplieu!$O88,0)</f>
        <v>0</v>
      </c>
      <c r="F91" s="1466">
        <f>IF(F$8=Nhaplieu!$M88,Nhaplieu!$O88,0)</f>
        <v>0</v>
      </c>
      <c r="G91" s="1466"/>
      <c r="H91" s="1466">
        <f>IF(H$8=Nhaplieu!$N88,Nhaplieu!$O88,0)</f>
        <v>0</v>
      </c>
      <c r="I91" s="1466">
        <f>IF(I$8=Nhaplieu!$M88,Nhaplieu!$O88,0)</f>
        <v>0</v>
      </c>
      <c r="J91" s="1467"/>
      <c r="K91" s="1466">
        <f>IF(K$8=Nhaplieu!$N88,Nhaplieu!$O88,0)</f>
        <v>0</v>
      </c>
      <c r="L91" s="1466">
        <f>IF(L$8=Nhaplieu!$M88,Nhaplieu!$O88,0)</f>
        <v>0</v>
      </c>
      <c r="M91" s="1467"/>
      <c r="N91" s="1466">
        <f>IF(N$8=Nhaplieu!$N88,Nhaplieu!$O88,0)</f>
        <v>0</v>
      </c>
      <c r="O91" s="1466">
        <f>IF(O$8=Nhaplieu!$M88,Nhaplieu!$O88,0)</f>
        <v>0</v>
      </c>
      <c r="P91" s="1467"/>
      <c r="Q91" s="1467">
        <f t="shared" si="1"/>
        <v>0</v>
      </c>
    </row>
    <row r="92" spans="1:17" s="1453" customFormat="1" ht="13.2" hidden="1">
      <c r="A92" s="1463">
        <f>Nhaplieu!D89</f>
        <v>0</v>
      </c>
      <c r="B92" s="1464">
        <f>Nhaplieu!E89</f>
        <v>0</v>
      </c>
      <c r="C92" s="1465">
        <f>Nhaplieu!F89</f>
        <v>0</v>
      </c>
      <c r="D92" s="1464">
        <f>Nhaplieu!L89</f>
        <v>0</v>
      </c>
      <c r="E92" s="1466">
        <f>IF(E$8=Nhaplieu!$N89,Nhaplieu!$O89,0)</f>
        <v>0</v>
      </c>
      <c r="F92" s="1466">
        <f>IF(F$8=Nhaplieu!$M89,Nhaplieu!$O89,0)</f>
        <v>0</v>
      </c>
      <c r="G92" s="1466"/>
      <c r="H92" s="1466">
        <f>IF(H$8=Nhaplieu!$N89,Nhaplieu!$O89,0)</f>
        <v>0</v>
      </c>
      <c r="I92" s="1466">
        <f>IF(I$8=Nhaplieu!$M89,Nhaplieu!$O89,0)</f>
        <v>0</v>
      </c>
      <c r="J92" s="1467"/>
      <c r="K92" s="1466">
        <f>IF(K$8=Nhaplieu!$N89,Nhaplieu!$O89,0)</f>
        <v>0</v>
      </c>
      <c r="L92" s="1466">
        <f>IF(L$8=Nhaplieu!$M89,Nhaplieu!$O89,0)</f>
        <v>0</v>
      </c>
      <c r="M92" s="1467"/>
      <c r="N92" s="1466">
        <f>IF(N$8=Nhaplieu!$N89,Nhaplieu!$O89,0)</f>
        <v>0</v>
      </c>
      <c r="O92" s="1466">
        <f>IF(O$8=Nhaplieu!$M89,Nhaplieu!$O89,0)</f>
        <v>0</v>
      </c>
      <c r="P92" s="1467"/>
      <c r="Q92" s="1467">
        <f t="shared" si="1"/>
        <v>0</v>
      </c>
    </row>
    <row r="93" spans="1:17" s="1453" customFormat="1" ht="13.2" hidden="1">
      <c r="A93" s="1463">
        <f>Nhaplieu!D90</f>
        <v>0</v>
      </c>
      <c r="B93" s="1464">
        <f>Nhaplieu!E90</f>
        <v>0</v>
      </c>
      <c r="C93" s="1465">
        <f>Nhaplieu!F90</f>
        <v>0</v>
      </c>
      <c r="D93" s="1464">
        <f>Nhaplieu!L90</f>
        <v>0</v>
      </c>
      <c r="E93" s="1466">
        <f>IF(E$8=Nhaplieu!$N90,Nhaplieu!$O90,0)</f>
        <v>0</v>
      </c>
      <c r="F93" s="1466">
        <f>IF(F$8=Nhaplieu!$M90,Nhaplieu!$O90,0)</f>
        <v>0</v>
      </c>
      <c r="G93" s="1466"/>
      <c r="H93" s="1466">
        <f>IF(H$8=Nhaplieu!$N90,Nhaplieu!$O90,0)</f>
        <v>0</v>
      </c>
      <c r="I93" s="1466">
        <f>IF(I$8=Nhaplieu!$M90,Nhaplieu!$O90,0)</f>
        <v>0</v>
      </c>
      <c r="J93" s="1467"/>
      <c r="K93" s="1466">
        <f>IF(K$8=Nhaplieu!$N90,Nhaplieu!$O90,0)</f>
        <v>0</v>
      </c>
      <c r="L93" s="1466">
        <f>IF(L$8=Nhaplieu!$M90,Nhaplieu!$O90,0)</f>
        <v>0</v>
      </c>
      <c r="M93" s="1467"/>
      <c r="N93" s="1466">
        <f>IF(N$8=Nhaplieu!$N90,Nhaplieu!$O90,0)</f>
        <v>0</v>
      </c>
      <c r="O93" s="1466">
        <f>IF(O$8=Nhaplieu!$M90,Nhaplieu!$O90,0)</f>
        <v>0</v>
      </c>
      <c r="P93" s="1467"/>
      <c r="Q93" s="1467">
        <f t="shared" si="1"/>
        <v>0</v>
      </c>
    </row>
    <row r="94" spans="1:17" s="1453" customFormat="1" ht="13.2" hidden="1">
      <c r="A94" s="1463">
        <f>Nhaplieu!D91</f>
        <v>0</v>
      </c>
      <c r="B94" s="1464">
        <f>Nhaplieu!E91</f>
        <v>0</v>
      </c>
      <c r="C94" s="1465">
        <f>Nhaplieu!F91</f>
        <v>0</v>
      </c>
      <c r="D94" s="1464">
        <f>Nhaplieu!L91</f>
        <v>0</v>
      </c>
      <c r="E94" s="1466">
        <f>IF(E$8=Nhaplieu!$N91,Nhaplieu!$O91,0)</f>
        <v>0</v>
      </c>
      <c r="F94" s="1466">
        <f>IF(F$8=Nhaplieu!$M91,Nhaplieu!$O91,0)</f>
        <v>0</v>
      </c>
      <c r="G94" s="1466"/>
      <c r="H94" s="1466">
        <f>IF(H$8=Nhaplieu!$N91,Nhaplieu!$O91,0)</f>
        <v>0</v>
      </c>
      <c r="I94" s="1466">
        <f>IF(I$8=Nhaplieu!$M91,Nhaplieu!$O91,0)</f>
        <v>0</v>
      </c>
      <c r="J94" s="1467"/>
      <c r="K94" s="1466">
        <f>IF(K$8=Nhaplieu!$N91,Nhaplieu!$O91,0)</f>
        <v>0</v>
      </c>
      <c r="L94" s="1466">
        <f>IF(L$8=Nhaplieu!$M91,Nhaplieu!$O91,0)</f>
        <v>0</v>
      </c>
      <c r="M94" s="1467"/>
      <c r="N94" s="1466">
        <f>IF(N$8=Nhaplieu!$N91,Nhaplieu!$O91,0)</f>
        <v>0</v>
      </c>
      <c r="O94" s="1466">
        <f>IF(O$8=Nhaplieu!$M91,Nhaplieu!$O91,0)</f>
        <v>0</v>
      </c>
      <c r="P94" s="1467"/>
      <c r="Q94" s="1467">
        <f t="shared" si="1"/>
        <v>0</v>
      </c>
    </row>
    <row r="95" spans="1:17" s="1453" customFormat="1" ht="13.2" hidden="1">
      <c r="A95" s="1463">
        <f>Nhaplieu!D92</f>
        <v>0</v>
      </c>
      <c r="B95" s="1464">
        <f>Nhaplieu!E92</f>
        <v>0</v>
      </c>
      <c r="C95" s="1465">
        <f>Nhaplieu!F92</f>
        <v>0</v>
      </c>
      <c r="D95" s="1464">
        <f>Nhaplieu!L92</f>
        <v>0</v>
      </c>
      <c r="E95" s="1466">
        <f>IF(E$8=Nhaplieu!$N92,Nhaplieu!$O92,0)</f>
        <v>0</v>
      </c>
      <c r="F95" s="1466">
        <f>IF(F$8=Nhaplieu!$M92,Nhaplieu!$O92,0)</f>
        <v>0</v>
      </c>
      <c r="G95" s="1466"/>
      <c r="H95" s="1466">
        <f>IF(H$8=Nhaplieu!$N92,Nhaplieu!$O92,0)</f>
        <v>0</v>
      </c>
      <c r="I95" s="1466">
        <f>IF(I$8=Nhaplieu!$M92,Nhaplieu!$O92,0)</f>
        <v>0</v>
      </c>
      <c r="J95" s="1467"/>
      <c r="K95" s="1466">
        <f>IF(K$8=Nhaplieu!$N92,Nhaplieu!$O92,0)</f>
        <v>0</v>
      </c>
      <c r="L95" s="1466">
        <f>IF(L$8=Nhaplieu!$M92,Nhaplieu!$O92,0)</f>
        <v>0</v>
      </c>
      <c r="M95" s="1467"/>
      <c r="N95" s="1466">
        <f>IF(N$8=Nhaplieu!$N92,Nhaplieu!$O92,0)</f>
        <v>0</v>
      </c>
      <c r="O95" s="1466">
        <f>IF(O$8=Nhaplieu!$M92,Nhaplieu!$O92,0)</f>
        <v>0</v>
      </c>
      <c r="P95" s="1467"/>
      <c r="Q95" s="1467">
        <f t="shared" si="1"/>
        <v>0</v>
      </c>
    </row>
    <row r="96" spans="1:17" s="1453" customFormat="1" ht="13.2" hidden="1">
      <c r="A96" s="1463">
        <f>Nhaplieu!D93</f>
        <v>0</v>
      </c>
      <c r="B96" s="1464">
        <f>Nhaplieu!E93</f>
        <v>0</v>
      </c>
      <c r="C96" s="1465">
        <f>Nhaplieu!F93</f>
        <v>0</v>
      </c>
      <c r="D96" s="1464">
        <f>Nhaplieu!L93</f>
        <v>0</v>
      </c>
      <c r="E96" s="1466">
        <f>IF(E$8=Nhaplieu!$N93,Nhaplieu!$O93,0)</f>
        <v>0</v>
      </c>
      <c r="F96" s="1466">
        <f>IF(F$8=Nhaplieu!$M93,Nhaplieu!$O93,0)</f>
        <v>0</v>
      </c>
      <c r="G96" s="1466"/>
      <c r="H96" s="1466">
        <f>IF(H$8=Nhaplieu!$N93,Nhaplieu!$O93,0)</f>
        <v>0</v>
      </c>
      <c r="I96" s="1466">
        <f>IF(I$8=Nhaplieu!$M93,Nhaplieu!$O93,0)</f>
        <v>0</v>
      </c>
      <c r="J96" s="1467"/>
      <c r="K96" s="1466">
        <f>IF(K$8=Nhaplieu!$N93,Nhaplieu!$O93,0)</f>
        <v>0</v>
      </c>
      <c r="L96" s="1466">
        <f>IF(L$8=Nhaplieu!$M93,Nhaplieu!$O93,0)</f>
        <v>0</v>
      </c>
      <c r="M96" s="1467"/>
      <c r="N96" s="1466">
        <f>IF(N$8=Nhaplieu!$N93,Nhaplieu!$O93,0)</f>
        <v>0</v>
      </c>
      <c r="O96" s="1466">
        <f>IF(O$8=Nhaplieu!$M93,Nhaplieu!$O93,0)</f>
        <v>0</v>
      </c>
      <c r="P96" s="1467"/>
      <c r="Q96" s="1467">
        <f t="shared" si="1"/>
        <v>0</v>
      </c>
    </row>
    <row r="97" spans="1:17" s="1453" customFormat="1" ht="13.2" hidden="1">
      <c r="A97" s="1463">
        <f>Nhaplieu!D94</f>
        <v>0</v>
      </c>
      <c r="B97" s="1464">
        <f>Nhaplieu!E94</f>
        <v>0</v>
      </c>
      <c r="C97" s="1465">
        <f>Nhaplieu!F94</f>
        <v>0</v>
      </c>
      <c r="D97" s="1464">
        <f>Nhaplieu!L94</f>
        <v>0</v>
      </c>
      <c r="E97" s="1466">
        <f>IF(E$8=Nhaplieu!$N94,Nhaplieu!$O94,0)</f>
        <v>0</v>
      </c>
      <c r="F97" s="1466">
        <f>IF(F$8=Nhaplieu!$M94,Nhaplieu!$O94,0)</f>
        <v>0</v>
      </c>
      <c r="G97" s="1466"/>
      <c r="H97" s="1466">
        <f>IF(H$8=Nhaplieu!$N94,Nhaplieu!$O94,0)</f>
        <v>0</v>
      </c>
      <c r="I97" s="1466">
        <f>IF(I$8=Nhaplieu!$M94,Nhaplieu!$O94,0)</f>
        <v>0</v>
      </c>
      <c r="J97" s="1467"/>
      <c r="K97" s="1466">
        <f>IF(K$8=Nhaplieu!$N94,Nhaplieu!$O94,0)</f>
        <v>0</v>
      </c>
      <c r="L97" s="1466">
        <f>IF(L$8=Nhaplieu!$M94,Nhaplieu!$O94,0)</f>
        <v>0</v>
      </c>
      <c r="M97" s="1467"/>
      <c r="N97" s="1466">
        <f>IF(N$8=Nhaplieu!$N94,Nhaplieu!$O94,0)</f>
        <v>0</v>
      </c>
      <c r="O97" s="1466">
        <f>IF(O$8=Nhaplieu!$M94,Nhaplieu!$O94,0)</f>
        <v>0</v>
      </c>
      <c r="P97" s="1467"/>
      <c r="Q97" s="1467">
        <f t="shared" si="1"/>
        <v>0</v>
      </c>
    </row>
    <row r="98" spans="1:17" s="1453" customFormat="1" ht="13.2" hidden="1">
      <c r="A98" s="1463">
        <f>Nhaplieu!D95</f>
        <v>0</v>
      </c>
      <c r="B98" s="1464">
        <f>Nhaplieu!E95</f>
        <v>0</v>
      </c>
      <c r="C98" s="1465">
        <f>Nhaplieu!F95</f>
        <v>0</v>
      </c>
      <c r="D98" s="1464">
        <f>Nhaplieu!L95</f>
        <v>0</v>
      </c>
      <c r="E98" s="1466">
        <f>IF(E$8=Nhaplieu!$N95,Nhaplieu!$O95,0)</f>
        <v>0</v>
      </c>
      <c r="F98" s="1466">
        <f>IF(F$8=Nhaplieu!$M95,Nhaplieu!$O95,0)</f>
        <v>0</v>
      </c>
      <c r="G98" s="1466"/>
      <c r="H98" s="1466">
        <f>IF(H$8=Nhaplieu!$N95,Nhaplieu!$O95,0)</f>
        <v>0</v>
      </c>
      <c r="I98" s="1466">
        <f>IF(I$8=Nhaplieu!$M95,Nhaplieu!$O95,0)</f>
        <v>0</v>
      </c>
      <c r="J98" s="1467"/>
      <c r="K98" s="1466">
        <f>IF(K$8=Nhaplieu!$N95,Nhaplieu!$O95,0)</f>
        <v>0</v>
      </c>
      <c r="L98" s="1466">
        <f>IF(L$8=Nhaplieu!$M95,Nhaplieu!$O95,0)</f>
        <v>0</v>
      </c>
      <c r="M98" s="1467"/>
      <c r="N98" s="1466">
        <f>IF(N$8=Nhaplieu!$N95,Nhaplieu!$O95,0)</f>
        <v>0</v>
      </c>
      <c r="O98" s="1466">
        <f>IF(O$8=Nhaplieu!$M95,Nhaplieu!$O95,0)</f>
        <v>0</v>
      </c>
      <c r="P98" s="1467"/>
      <c r="Q98" s="1467">
        <f t="shared" si="1"/>
        <v>0</v>
      </c>
    </row>
    <row r="99" spans="1:17" s="1453" customFormat="1" ht="13.2" hidden="1">
      <c r="A99" s="1463">
        <f>Nhaplieu!D96</f>
        <v>0</v>
      </c>
      <c r="B99" s="1464">
        <f>Nhaplieu!E96</f>
        <v>0</v>
      </c>
      <c r="C99" s="1465">
        <f>Nhaplieu!F96</f>
        <v>0</v>
      </c>
      <c r="D99" s="1464">
        <f>Nhaplieu!L96</f>
        <v>0</v>
      </c>
      <c r="E99" s="1466">
        <f>IF(E$8=Nhaplieu!$N96,Nhaplieu!$O96,0)</f>
        <v>0</v>
      </c>
      <c r="F99" s="1466">
        <f>IF(F$8=Nhaplieu!$M96,Nhaplieu!$O96,0)</f>
        <v>0</v>
      </c>
      <c r="G99" s="1466"/>
      <c r="H99" s="1466">
        <f>IF(H$8=Nhaplieu!$N96,Nhaplieu!$O96,0)</f>
        <v>0</v>
      </c>
      <c r="I99" s="1466">
        <f>IF(I$8=Nhaplieu!$M96,Nhaplieu!$O96,0)</f>
        <v>0</v>
      </c>
      <c r="J99" s="1467"/>
      <c r="K99" s="1466">
        <f>IF(K$8=Nhaplieu!$N96,Nhaplieu!$O96,0)</f>
        <v>0</v>
      </c>
      <c r="L99" s="1466">
        <f>IF(L$8=Nhaplieu!$M96,Nhaplieu!$O96,0)</f>
        <v>0</v>
      </c>
      <c r="M99" s="1467"/>
      <c r="N99" s="1466">
        <f>IF(N$8=Nhaplieu!$N96,Nhaplieu!$O96,0)</f>
        <v>0</v>
      </c>
      <c r="O99" s="1466">
        <f>IF(O$8=Nhaplieu!$M96,Nhaplieu!$O96,0)</f>
        <v>0</v>
      </c>
      <c r="P99" s="1467"/>
      <c r="Q99" s="1467">
        <f t="shared" si="1"/>
        <v>0</v>
      </c>
    </row>
    <row r="100" spans="1:17" s="1453" customFormat="1" ht="13.2" hidden="1">
      <c r="A100" s="1463">
        <f>Nhaplieu!D97</f>
        <v>0</v>
      </c>
      <c r="B100" s="1464">
        <f>Nhaplieu!E97</f>
        <v>0</v>
      </c>
      <c r="C100" s="1465">
        <f>Nhaplieu!F97</f>
        <v>0</v>
      </c>
      <c r="D100" s="1464">
        <f>Nhaplieu!L97</f>
        <v>0</v>
      </c>
      <c r="E100" s="1466">
        <f>IF(E$8=Nhaplieu!$N97,Nhaplieu!$O97,0)</f>
        <v>0</v>
      </c>
      <c r="F100" s="1466">
        <f>IF(F$8=Nhaplieu!$M97,Nhaplieu!$O97,0)</f>
        <v>0</v>
      </c>
      <c r="G100" s="1466"/>
      <c r="H100" s="1466">
        <f>IF(H$8=Nhaplieu!$N97,Nhaplieu!$O97,0)</f>
        <v>0</v>
      </c>
      <c r="I100" s="1466">
        <f>IF(I$8=Nhaplieu!$M97,Nhaplieu!$O97,0)</f>
        <v>0</v>
      </c>
      <c r="J100" s="1467"/>
      <c r="K100" s="1466">
        <f>IF(K$8=Nhaplieu!$N97,Nhaplieu!$O97,0)</f>
        <v>0</v>
      </c>
      <c r="L100" s="1466">
        <f>IF(L$8=Nhaplieu!$M97,Nhaplieu!$O97,0)</f>
        <v>0</v>
      </c>
      <c r="M100" s="1467"/>
      <c r="N100" s="1466">
        <f>IF(N$8=Nhaplieu!$N97,Nhaplieu!$O97,0)</f>
        <v>0</v>
      </c>
      <c r="O100" s="1466">
        <f>IF(O$8=Nhaplieu!$M97,Nhaplieu!$O97,0)</f>
        <v>0</v>
      </c>
      <c r="P100" s="1467"/>
      <c r="Q100" s="1467">
        <f t="shared" si="1"/>
        <v>0</v>
      </c>
    </row>
    <row r="101" spans="1:17" s="1453" customFormat="1" ht="13.2" hidden="1">
      <c r="A101" s="1463">
        <f>Nhaplieu!D98</f>
        <v>0</v>
      </c>
      <c r="B101" s="1464">
        <f>Nhaplieu!E98</f>
        <v>0</v>
      </c>
      <c r="C101" s="1465">
        <f>Nhaplieu!F98</f>
        <v>0</v>
      </c>
      <c r="D101" s="1464">
        <f>Nhaplieu!L98</f>
        <v>0</v>
      </c>
      <c r="E101" s="1466">
        <f>IF(E$8=Nhaplieu!$N98,Nhaplieu!$O98,0)</f>
        <v>0</v>
      </c>
      <c r="F101" s="1466">
        <f>IF(F$8=Nhaplieu!$M98,Nhaplieu!$O98,0)</f>
        <v>0</v>
      </c>
      <c r="G101" s="1466"/>
      <c r="H101" s="1466">
        <f>IF(H$8=Nhaplieu!$N98,Nhaplieu!$O98,0)</f>
        <v>0</v>
      </c>
      <c r="I101" s="1466">
        <f>IF(I$8=Nhaplieu!$M98,Nhaplieu!$O98,0)</f>
        <v>0</v>
      </c>
      <c r="J101" s="1467"/>
      <c r="K101" s="1466">
        <f>IF(K$8=Nhaplieu!$N98,Nhaplieu!$O98,0)</f>
        <v>0</v>
      </c>
      <c r="L101" s="1466">
        <f>IF(L$8=Nhaplieu!$M98,Nhaplieu!$O98,0)</f>
        <v>0</v>
      </c>
      <c r="M101" s="1467"/>
      <c r="N101" s="1466">
        <f>IF(N$8=Nhaplieu!$N98,Nhaplieu!$O98,0)</f>
        <v>0</v>
      </c>
      <c r="O101" s="1466">
        <f>IF(O$8=Nhaplieu!$M98,Nhaplieu!$O98,0)</f>
        <v>0</v>
      </c>
      <c r="P101" s="1467"/>
      <c r="Q101" s="1467">
        <f t="shared" si="1"/>
        <v>0</v>
      </c>
    </row>
    <row r="102" spans="1:17" s="1453" customFormat="1" ht="13.2" hidden="1">
      <c r="A102" s="1463">
        <f>Nhaplieu!D99</f>
        <v>0</v>
      </c>
      <c r="B102" s="1464">
        <f>Nhaplieu!E99</f>
        <v>0</v>
      </c>
      <c r="C102" s="1465">
        <f>Nhaplieu!F99</f>
        <v>0</v>
      </c>
      <c r="D102" s="1464">
        <f>Nhaplieu!L99</f>
        <v>0</v>
      </c>
      <c r="E102" s="1466">
        <f>IF(E$8=Nhaplieu!$N99,Nhaplieu!$O99,0)</f>
        <v>0</v>
      </c>
      <c r="F102" s="1466">
        <f>IF(F$8=Nhaplieu!$M99,Nhaplieu!$O99,0)</f>
        <v>0</v>
      </c>
      <c r="G102" s="1466"/>
      <c r="H102" s="1466">
        <f>IF(H$8=Nhaplieu!$N99,Nhaplieu!$O99,0)</f>
        <v>0</v>
      </c>
      <c r="I102" s="1466">
        <f>IF(I$8=Nhaplieu!$M99,Nhaplieu!$O99,0)</f>
        <v>0</v>
      </c>
      <c r="J102" s="1467"/>
      <c r="K102" s="1466">
        <f>IF(K$8=Nhaplieu!$N99,Nhaplieu!$O99,0)</f>
        <v>0</v>
      </c>
      <c r="L102" s="1466">
        <f>IF(L$8=Nhaplieu!$M99,Nhaplieu!$O99,0)</f>
        <v>0</v>
      </c>
      <c r="M102" s="1467"/>
      <c r="N102" s="1466">
        <f>IF(N$8=Nhaplieu!$N99,Nhaplieu!$O99,0)</f>
        <v>0</v>
      </c>
      <c r="O102" s="1466">
        <f>IF(O$8=Nhaplieu!$M99,Nhaplieu!$O99,0)</f>
        <v>0</v>
      </c>
      <c r="P102" s="1467"/>
      <c r="Q102" s="1467">
        <f t="shared" si="1"/>
        <v>0</v>
      </c>
    </row>
    <row r="103" spans="1:17" s="1453" customFormat="1" ht="13.2" hidden="1">
      <c r="A103" s="1463">
        <f>Nhaplieu!D100</f>
        <v>0</v>
      </c>
      <c r="B103" s="1464">
        <f>Nhaplieu!E100</f>
        <v>0</v>
      </c>
      <c r="C103" s="1465">
        <f>Nhaplieu!F100</f>
        <v>0</v>
      </c>
      <c r="D103" s="1464">
        <f>Nhaplieu!L100</f>
        <v>0</v>
      </c>
      <c r="E103" s="1466">
        <f>IF(E$8=Nhaplieu!$N100,Nhaplieu!$O100,0)</f>
        <v>0</v>
      </c>
      <c r="F103" s="1466">
        <f>IF(F$8=Nhaplieu!$M100,Nhaplieu!$O100,0)</f>
        <v>0</v>
      </c>
      <c r="G103" s="1466"/>
      <c r="H103" s="1466">
        <f>IF(H$8=Nhaplieu!$N100,Nhaplieu!$O100,0)</f>
        <v>0</v>
      </c>
      <c r="I103" s="1466">
        <f>IF(I$8=Nhaplieu!$M100,Nhaplieu!$O100,0)</f>
        <v>0</v>
      </c>
      <c r="J103" s="1467"/>
      <c r="K103" s="1466">
        <f>IF(K$8=Nhaplieu!$N100,Nhaplieu!$O100,0)</f>
        <v>0</v>
      </c>
      <c r="L103" s="1466">
        <f>IF(L$8=Nhaplieu!$M100,Nhaplieu!$O100,0)</f>
        <v>0</v>
      </c>
      <c r="M103" s="1467"/>
      <c r="N103" s="1466">
        <f>IF(N$8=Nhaplieu!$N100,Nhaplieu!$O100,0)</f>
        <v>0</v>
      </c>
      <c r="O103" s="1466">
        <f>IF(O$8=Nhaplieu!$M100,Nhaplieu!$O100,0)</f>
        <v>0</v>
      </c>
      <c r="P103" s="1467"/>
      <c r="Q103" s="1467">
        <f t="shared" si="1"/>
        <v>0</v>
      </c>
    </row>
    <row r="104" spans="1:17" s="1453" customFormat="1" ht="13.2" hidden="1">
      <c r="A104" s="1463">
        <f>Nhaplieu!D101</f>
        <v>0</v>
      </c>
      <c r="B104" s="1464">
        <f>Nhaplieu!E101</f>
        <v>0</v>
      </c>
      <c r="C104" s="1465">
        <f>Nhaplieu!F101</f>
        <v>0</v>
      </c>
      <c r="D104" s="1464">
        <f>Nhaplieu!L101</f>
        <v>0</v>
      </c>
      <c r="E104" s="1466">
        <f>IF(E$8=Nhaplieu!$N101,Nhaplieu!$O101,0)</f>
        <v>0</v>
      </c>
      <c r="F104" s="1466">
        <f>IF(F$8=Nhaplieu!$M101,Nhaplieu!$O101,0)</f>
        <v>0</v>
      </c>
      <c r="G104" s="1466"/>
      <c r="H104" s="1466">
        <f>IF(H$8=Nhaplieu!$N101,Nhaplieu!$O101,0)</f>
        <v>0</v>
      </c>
      <c r="I104" s="1466">
        <f>IF(I$8=Nhaplieu!$M101,Nhaplieu!$O101,0)</f>
        <v>0</v>
      </c>
      <c r="J104" s="1467"/>
      <c r="K104" s="1466">
        <f>IF(K$8=Nhaplieu!$N101,Nhaplieu!$O101,0)</f>
        <v>0</v>
      </c>
      <c r="L104" s="1466">
        <f>IF(L$8=Nhaplieu!$M101,Nhaplieu!$O101,0)</f>
        <v>0</v>
      </c>
      <c r="M104" s="1467"/>
      <c r="N104" s="1466">
        <f>IF(N$8=Nhaplieu!$N101,Nhaplieu!$O101,0)</f>
        <v>0</v>
      </c>
      <c r="O104" s="1466">
        <f>IF(O$8=Nhaplieu!$M101,Nhaplieu!$O101,0)</f>
        <v>0</v>
      </c>
      <c r="P104" s="1467"/>
      <c r="Q104" s="1467">
        <f t="shared" si="1"/>
        <v>0</v>
      </c>
    </row>
    <row r="105" spans="1:17" s="1453" customFormat="1" ht="13.2" hidden="1">
      <c r="A105" s="1463">
        <f>Nhaplieu!D102</f>
        <v>0</v>
      </c>
      <c r="B105" s="1464">
        <f>Nhaplieu!E102</f>
        <v>0</v>
      </c>
      <c r="C105" s="1465">
        <f>Nhaplieu!F102</f>
        <v>0</v>
      </c>
      <c r="D105" s="1464">
        <f>Nhaplieu!L102</f>
        <v>0</v>
      </c>
      <c r="E105" s="1466">
        <f>IF(E$8=Nhaplieu!$N102,Nhaplieu!$O102,0)</f>
        <v>0</v>
      </c>
      <c r="F105" s="1466">
        <f>IF(F$8=Nhaplieu!$M102,Nhaplieu!$O102,0)</f>
        <v>0</v>
      </c>
      <c r="G105" s="1466"/>
      <c r="H105" s="1466">
        <f>IF(H$8=Nhaplieu!$N102,Nhaplieu!$O102,0)</f>
        <v>0</v>
      </c>
      <c r="I105" s="1466">
        <f>IF(I$8=Nhaplieu!$M102,Nhaplieu!$O102,0)</f>
        <v>0</v>
      </c>
      <c r="J105" s="1467"/>
      <c r="K105" s="1466">
        <f>IF(K$8=Nhaplieu!$N102,Nhaplieu!$O102,0)</f>
        <v>0</v>
      </c>
      <c r="L105" s="1466">
        <f>IF(L$8=Nhaplieu!$M102,Nhaplieu!$O102,0)</f>
        <v>0</v>
      </c>
      <c r="M105" s="1467"/>
      <c r="N105" s="1466">
        <f>IF(N$8=Nhaplieu!$N102,Nhaplieu!$O102,0)</f>
        <v>0</v>
      </c>
      <c r="O105" s="1466">
        <f>IF(O$8=Nhaplieu!$M102,Nhaplieu!$O102,0)</f>
        <v>0</v>
      </c>
      <c r="P105" s="1467"/>
      <c r="Q105" s="1467">
        <f t="shared" si="1"/>
        <v>0</v>
      </c>
    </row>
    <row r="106" spans="1:17" s="1453" customFormat="1" ht="13.2" hidden="1">
      <c r="A106" s="1463">
        <f>Nhaplieu!D103</f>
        <v>0</v>
      </c>
      <c r="B106" s="1464">
        <f>Nhaplieu!E103</f>
        <v>0</v>
      </c>
      <c r="C106" s="1465">
        <f>Nhaplieu!F103</f>
        <v>0</v>
      </c>
      <c r="D106" s="1464">
        <f>Nhaplieu!L103</f>
        <v>0</v>
      </c>
      <c r="E106" s="1466">
        <f>IF(E$8=Nhaplieu!$N103,Nhaplieu!$O103,0)</f>
        <v>0</v>
      </c>
      <c r="F106" s="1466">
        <f>IF(F$8=Nhaplieu!$M103,Nhaplieu!$O103,0)</f>
        <v>0</v>
      </c>
      <c r="G106" s="1466"/>
      <c r="H106" s="1466">
        <f>IF(H$8=Nhaplieu!$N103,Nhaplieu!$O103,0)</f>
        <v>0</v>
      </c>
      <c r="I106" s="1466">
        <f>IF(I$8=Nhaplieu!$M103,Nhaplieu!$O103,0)</f>
        <v>0</v>
      </c>
      <c r="J106" s="1467"/>
      <c r="K106" s="1466">
        <f>IF(K$8=Nhaplieu!$N103,Nhaplieu!$O103,0)</f>
        <v>0</v>
      </c>
      <c r="L106" s="1466">
        <f>IF(L$8=Nhaplieu!$M103,Nhaplieu!$O103,0)</f>
        <v>0</v>
      </c>
      <c r="M106" s="1467"/>
      <c r="N106" s="1466">
        <f>IF(N$8=Nhaplieu!$N103,Nhaplieu!$O103,0)</f>
        <v>0</v>
      </c>
      <c r="O106" s="1466">
        <f>IF(O$8=Nhaplieu!$M103,Nhaplieu!$O103,0)</f>
        <v>0</v>
      </c>
      <c r="P106" s="1467"/>
      <c r="Q106" s="1467">
        <f t="shared" si="1"/>
        <v>0</v>
      </c>
    </row>
    <row r="107" spans="1:17" s="1453" customFormat="1" ht="13.2" hidden="1">
      <c r="A107" s="1463">
        <f>Nhaplieu!D104</f>
        <v>0</v>
      </c>
      <c r="B107" s="1464">
        <f>Nhaplieu!E104</f>
        <v>0</v>
      </c>
      <c r="C107" s="1465">
        <f>Nhaplieu!F104</f>
        <v>0</v>
      </c>
      <c r="D107" s="1464">
        <f>Nhaplieu!L104</f>
        <v>0</v>
      </c>
      <c r="E107" s="1466">
        <f>IF(E$8=Nhaplieu!$N104,Nhaplieu!$O104,0)</f>
        <v>0</v>
      </c>
      <c r="F107" s="1466">
        <f>IF(F$8=Nhaplieu!$M104,Nhaplieu!$O104,0)</f>
        <v>0</v>
      </c>
      <c r="G107" s="1466"/>
      <c r="H107" s="1466">
        <f>IF(H$8=Nhaplieu!$N104,Nhaplieu!$O104,0)</f>
        <v>0</v>
      </c>
      <c r="I107" s="1466">
        <f>IF(I$8=Nhaplieu!$M104,Nhaplieu!$O104,0)</f>
        <v>0</v>
      </c>
      <c r="J107" s="1467"/>
      <c r="K107" s="1466">
        <f>IF(K$8=Nhaplieu!$N104,Nhaplieu!$O104,0)</f>
        <v>0</v>
      </c>
      <c r="L107" s="1466">
        <f>IF(L$8=Nhaplieu!$M104,Nhaplieu!$O104,0)</f>
        <v>0</v>
      </c>
      <c r="M107" s="1467"/>
      <c r="N107" s="1466">
        <f>IF(N$8=Nhaplieu!$N104,Nhaplieu!$O104,0)</f>
        <v>0</v>
      </c>
      <c r="O107" s="1466">
        <f>IF(O$8=Nhaplieu!$M104,Nhaplieu!$O104,0)</f>
        <v>0</v>
      </c>
      <c r="P107" s="1467"/>
      <c r="Q107" s="1467">
        <f t="shared" si="1"/>
        <v>0</v>
      </c>
    </row>
    <row r="108" spans="1:17" s="1453" customFormat="1" ht="13.2" hidden="1">
      <c r="A108" s="1463">
        <f>Nhaplieu!D105</f>
        <v>0</v>
      </c>
      <c r="B108" s="1464">
        <f>Nhaplieu!E105</f>
        <v>0</v>
      </c>
      <c r="C108" s="1465">
        <f>Nhaplieu!F105</f>
        <v>0</v>
      </c>
      <c r="D108" s="1464">
        <f>Nhaplieu!L105</f>
        <v>0</v>
      </c>
      <c r="E108" s="1466">
        <f>IF(E$8=Nhaplieu!$N105,Nhaplieu!$O105,0)</f>
        <v>0</v>
      </c>
      <c r="F108" s="1466">
        <f>IF(F$8=Nhaplieu!$M105,Nhaplieu!$O105,0)</f>
        <v>0</v>
      </c>
      <c r="G108" s="1466"/>
      <c r="H108" s="1466">
        <f>IF(H$8=Nhaplieu!$N105,Nhaplieu!$O105,0)</f>
        <v>0</v>
      </c>
      <c r="I108" s="1466">
        <f>IF(I$8=Nhaplieu!$M105,Nhaplieu!$O105,0)</f>
        <v>0</v>
      </c>
      <c r="J108" s="1467"/>
      <c r="K108" s="1466">
        <f>IF(K$8=Nhaplieu!$N105,Nhaplieu!$O105,0)</f>
        <v>0</v>
      </c>
      <c r="L108" s="1466">
        <f>IF(L$8=Nhaplieu!$M105,Nhaplieu!$O105,0)</f>
        <v>0</v>
      </c>
      <c r="M108" s="1467"/>
      <c r="N108" s="1466">
        <f>IF(N$8=Nhaplieu!$N105,Nhaplieu!$O105,0)</f>
        <v>0</v>
      </c>
      <c r="O108" s="1466">
        <f>IF(O$8=Nhaplieu!$M105,Nhaplieu!$O105,0)</f>
        <v>0</v>
      </c>
      <c r="P108" s="1467"/>
      <c r="Q108" s="1467">
        <f t="shared" si="1"/>
        <v>0</v>
      </c>
    </row>
    <row r="109" spans="1:17" s="1453" customFormat="1" ht="13.2" hidden="1">
      <c r="A109" s="1463">
        <f>Nhaplieu!D106</f>
        <v>0</v>
      </c>
      <c r="B109" s="1464">
        <f>Nhaplieu!E106</f>
        <v>0</v>
      </c>
      <c r="C109" s="1465">
        <f>Nhaplieu!F106</f>
        <v>0</v>
      </c>
      <c r="D109" s="1464">
        <f>Nhaplieu!L106</f>
        <v>0</v>
      </c>
      <c r="E109" s="1466">
        <f>IF(E$8=Nhaplieu!$N106,Nhaplieu!$O106,0)</f>
        <v>0</v>
      </c>
      <c r="F109" s="1466">
        <f>IF(F$8=Nhaplieu!$M106,Nhaplieu!$O106,0)</f>
        <v>0</v>
      </c>
      <c r="G109" s="1466"/>
      <c r="H109" s="1466">
        <f>IF(H$8=Nhaplieu!$N106,Nhaplieu!$O106,0)</f>
        <v>0</v>
      </c>
      <c r="I109" s="1466">
        <f>IF(I$8=Nhaplieu!$M106,Nhaplieu!$O106,0)</f>
        <v>0</v>
      </c>
      <c r="J109" s="1467"/>
      <c r="K109" s="1466">
        <f>IF(K$8=Nhaplieu!$N106,Nhaplieu!$O106,0)</f>
        <v>0</v>
      </c>
      <c r="L109" s="1466">
        <f>IF(L$8=Nhaplieu!$M106,Nhaplieu!$O106,0)</f>
        <v>0</v>
      </c>
      <c r="M109" s="1467"/>
      <c r="N109" s="1466">
        <f>IF(N$8=Nhaplieu!$N106,Nhaplieu!$O106,0)</f>
        <v>0</v>
      </c>
      <c r="O109" s="1466">
        <f>IF(O$8=Nhaplieu!$M106,Nhaplieu!$O106,0)</f>
        <v>0</v>
      </c>
      <c r="P109" s="1467"/>
      <c r="Q109" s="1467">
        <f t="shared" si="1"/>
        <v>0</v>
      </c>
    </row>
    <row r="110" spans="1:17" s="1453" customFormat="1" ht="13.2" hidden="1">
      <c r="A110" s="1463">
        <f>Nhaplieu!D107</f>
        <v>0</v>
      </c>
      <c r="B110" s="1464">
        <f>Nhaplieu!E107</f>
        <v>0</v>
      </c>
      <c r="C110" s="1465">
        <f>Nhaplieu!F107</f>
        <v>0</v>
      </c>
      <c r="D110" s="1464">
        <f>Nhaplieu!L107</f>
        <v>0</v>
      </c>
      <c r="E110" s="1466">
        <f>IF(E$8=Nhaplieu!$N107,Nhaplieu!$O107,0)</f>
        <v>0</v>
      </c>
      <c r="F110" s="1466">
        <f>IF(F$8=Nhaplieu!$M107,Nhaplieu!$O107,0)</f>
        <v>0</v>
      </c>
      <c r="G110" s="1466"/>
      <c r="H110" s="1466">
        <f>IF(H$8=Nhaplieu!$N107,Nhaplieu!$O107,0)</f>
        <v>0</v>
      </c>
      <c r="I110" s="1466">
        <f>IF(I$8=Nhaplieu!$M107,Nhaplieu!$O107,0)</f>
        <v>0</v>
      </c>
      <c r="J110" s="1467"/>
      <c r="K110" s="1466">
        <f>IF(K$8=Nhaplieu!$N107,Nhaplieu!$O107,0)</f>
        <v>0</v>
      </c>
      <c r="L110" s="1466">
        <f>IF(L$8=Nhaplieu!$M107,Nhaplieu!$O107,0)</f>
        <v>0</v>
      </c>
      <c r="M110" s="1467"/>
      <c r="N110" s="1466">
        <f>IF(N$8=Nhaplieu!$N107,Nhaplieu!$O107,0)</f>
        <v>0</v>
      </c>
      <c r="O110" s="1466">
        <f>IF(O$8=Nhaplieu!$M107,Nhaplieu!$O107,0)</f>
        <v>0</v>
      </c>
      <c r="P110" s="1467"/>
      <c r="Q110" s="1467">
        <f t="shared" si="1"/>
        <v>0</v>
      </c>
    </row>
    <row r="111" spans="1:17" s="1453" customFormat="1" ht="13.2" hidden="1">
      <c r="A111" s="1463">
        <f>Nhaplieu!D108</f>
        <v>0</v>
      </c>
      <c r="B111" s="1464">
        <f>Nhaplieu!E108</f>
        <v>0</v>
      </c>
      <c r="C111" s="1465">
        <f>Nhaplieu!F108</f>
        <v>0</v>
      </c>
      <c r="D111" s="1464">
        <f>Nhaplieu!L108</f>
        <v>0</v>
      </c>
      <c r="E111" s="1466">
        <f>IF(E$8=Nhaplieu!$N108,Nhaplieu!$O108,0)</f>
        <v>0</v>
      </c>
      <c r="F111" s="1466">
        <f>IF(F$8=Nhaplieu!$M108,Nhaplieu!$O108,0)</f>
        <v>0</v>
      </c>
      <c r="G111" s="1466"/>
      <c r="H111" s="1466">
        <f>IF(H$8=Nhaplieu!$N108,Nhaplieu!$O108,0)</f>
        <v>0</v>
      </c>
      <c r="I111" s="1466">
        <f>IF(I$8=Nhaplieu!$M108,Nhaplieu!$O108,0)</f>
        <v>0</v>
      </c>
      <c r="J111" s="1467"/>
      <c r="K111" s="1466">
        <f>IF(K$8=Nhaplieu!$N108,Nhaplieu!$O108,0)</f>
        <v>0</v>
      </c>
      <c r="L111" s="1466">
        <f>IF(L$8=Nhaplieu!$M108,Nhaplieu!$O108,0)</f>
        <v>0</v>
      </c>
      <c r="M111" s="1467"/>
      <c r="N111" s="1466">
        <f>IF(N$8=Nhaplieu!$N108,Nhaplieu!$O108,0)</f>
        <v>0</v>
      </c>
      <c r="O111" s="1466">
        <f>IF(O$8=Nhaplieu!$M108,Nhaplieu!$O108,0)</f>
        <v>0</v>
      </c>
      <c r="P111" s="1467"/>
      <c r="Q111" s="1467">
        <f t="shared" si="1"/>
        <v>0</v>
      </c>
    </row>
    <row r="112" spans="1:17" s="1453" customFormat="1" ht="13.2" hidden="1">
      <c r="A112" s="1463">
        <f>Nhaplieu!D109</f>
        <v>0</v>
      </c>
      <c r="B112" s="1464">
        <f>Nhaplieu!E109</f>
        <v>0</v>
      </c>
      <c r="C112" s="1465">
        <f>Nhaplieu!F109</f>
        <v>0</v>
      </c>
      <c r="D112" s="1464">
        <f>Nhaplieu!L109</f>
        <v>0</v>
      </c>
      <c r="E112" s="1466">
        <f>IF(E$8=Nhaplieu!$N109,Nhaplieu!$O109,0)</f>
        <v>0</v>
      </c>
      <c r="F112" s="1466">
        <f>IF(F$8=Nhaplieu!$M109,Nhaplieu!$O109,0)</f>
        <v>0</v>
      </c>
      <c r="G112" s="1466"/>
      <c r="H112" s="1466">
        <f>IF(H$8=Nhaplieu!$N109,Nhaplieu!$O109,0)</f>
        <v>0</v>
      </c>
      <c r="I112" s="1466">
        <f>IF(I$8=Nhaplieu!$M109,Nhaplieu!$O109,0)</f>
        <v>0</v>
      </c>
      <c r="J112" s="1467"/>
      <c r="K112" s="1466">
        <f>IF(K$8=Nhaplieu!$N109,Nhaplieu!$O109,0)</f>
        <v>0</v>
      </c>
      <c r="L112" s="1466">
        <f>IF(L$8=Nhaplieu!$M109,Nhaplieu!$O109,0)</f>
        <v>0</v>
      </c>
      <c r="M112" s="1467"/>
      <c r="N112" s="1466">
        <f>IF(N$8=Nhaplieu!$N109,Nhaplieu!$O109,0)</f>
        <v>0</v>
      </c>
      <c r="O112" s="1466">
        <f>IF(O$8=Nhaplieu!$M109,Nhaplieu!$O109,0)</f>
        <v>0</v>
      </c>
      <c r="P112" s="1467"/>
      <c r="Q112" s="1467">
        <f t="shared" si="1"/>
        <v>0</v>
      </c>
    </row>
    <row r="113" spans="1:17" s="1453" customFormat="1" ht="13.2" hidden="1">
      <c r="A113" s="1463">
        <f>Nhaplieu!D110</f>
        <v>0</v>
      </c>
      <c r="B113" s="1464" t="str">
        <f>Nhaplieu!E110</f>
        <v>pc</v>
      </c>
      <c r="C113" s="1465">
        <f>Nhaplieu!F110</f>
        <v>0</v>
      </c>
      <c r="D113" s="1464">
        <f>Nhaplieu!L110</f>
        <v>0</v>
      </c>
      <c r="E113" s="1466">
        <f>IF(E$8=Nhaplieu!$N110,Nhaplieu!$O110,0)</f>
        <v>0</v>
      </c>
      <c r="F113" s="1466">
        <f>IF(F$8=Nhaplieu!$M110,Nhaplieu!$O110,0)</f>
        <v>0</v>
      </c>
      <c r="G113" s="1466"/>
      <c r="H113" s="1466">
        <f>IF(H$8=Nhaplieu!$N110,Nhaplieu!$O110,0)</f>
        <v>0</v>
      </c>
      <c r="I113" s="1466">
        <f>IF(I$8=Nhaplieu!$M110,Nhaplieu!$O110,0)</f>
        <v>0</v>
      </c>
      <c r="J113" s="1467"/>
      <c r="K113" s="1466">
        <f>IF(K$8=Nhaplieu!$N110,Nhaplieu!$O110,0)</f>
        <v>0</v>
      </c>
      <c r="L113" s="1466">
        <f>IF(L$8=Nhaplieu!$M110,Nhaplieu!$O110,0)</f>
        <v>0</v>
      </c>
      <c r="M113" s="1467"/>
      <c r="N113" s="1466">
        <f>IF(N$8=Nhaplieu!$N110,Nhaplieu!$O110,0)</f>
        <v>0</v>
      </c>
      <c r="O113" s="1466">
        <f>IF(O$8=Nhaplieu!$M110,Nhaplieu!$O110,0)</f>
        <v>0</v>
      </c>
      <c r="P113" s="1467"/>
      <c r="Q113" s="1467">
        <f t="shared" si="1"/>
        <v>0</v>
      </c>
    </row>
    <row r="114" spans="1:17" s="1453" customFormat="1" ht="13.2" hidden="1">
      <c r="A114" s="1463">
        <f>Nhaplieu!D111</f>
        <v>0</v>
      </c>
      <c r="B114" s="1464" t="str">
        <f>Nhaplieu!E111</f>
        <v>pc</v>
      </c>
      <c r="C114" s="1465">
        <f>Nhaplieu!F111</f>
        <v>0</v>
      </c>
      <c r="D114" s="1464">
        <f>Nhaplieu!L111</f>
        <v>0</v>
      </c>
      <c r="E114" s="1466">
        <f>IF(E$8=Nhaplieu!$N111,Nhaplieu!$O111,0)</f>
        <v>0</v>
      </c>
      <c r="F114" s="1466">
        <f>IF(F$8=Nhaplieu!$M111,Nhaplieu!$O111,0)</f>
        <v>0</v>
      </c>
      <c r="G114" s="1466"/>
      <c r="H114" s="1466">
        <f>IF(H$8=Nhaplieu!$N111,Nhaplieu!$O111,0)</f>
        <v>0</v>
      </c>
      <c r="I114" s="1466">
        <f>IF(I$8=Nhaplieu!$M111,Nhaplieu!$O111,0)</f>
        <v>0</v>
      </c>
      <c r="J114" s="1467"/>
      <c r="K114" s="1466">
        <f>IF(K$8=Nhaplieu!$N111,Nhaplieu!$O111,0)</f>
        <v>0</v>
      </c>
      <c r="L114" s="1466">
        <f>IF(L$8=Nhaplieu!$M111,Nhaplieu!$O111,0)</f>
        <v>0</v>
      </c>
      <c r="M114" s="1467"/>
      <c r="N114" s="1466">
        <f>IF(N$8=Nhaplieu!$N111,Nhaplieu!$O111,0)</f>
        <v>0</v>
      </c>
      <c r="O114" s="1466">
        <f>IF(O$8=Nhaplieu!$M111,Nhaplieu!$O111,0)</f>
        <v>0</v>
      </c>
      <c r="P114" s="1467"/>
      <c r="Q114" s="1467">
        <f t="shared" si="1"/>
        <v>0</v>
      </c>
    </row>
    <row r="115" spans="1:17" s="1453" customFormat="1" ht="13.2" hidden="1">
      <c r="A115" s="1463">
        <f>Nhaplieu!D112</f>
        <v>0</v>
      </c>
      <c r="B115" s="1464">
        <f>Nhaplieu!E112</f>
        <v>0</v>
      </c>
      <c r="C115" s="1465">
        <f>Nhaplieu!F112</f>
        <v>0</v>
      </c>
      <c r="D115" s="1464">
        <f>Nhaplieu!L112</f>
        <v>0</v>
      </c>
      <c r="E115" s="1466">
        <f>IF(E$8=Nhaplieu!$N112,Nhaplieu!$O112,0)</f>
        <v>0</v>
      </c>
      <c r="F115" s="1466">
        <f>IF(F$8=Nhaplieu!$M112,Nhaplieu!$O112,0)</f>
        <v>0</v>
      </c>
      <c r="G115" s="1466"/>
      <c r="H115" s="1466">
        <f>IF(H$8=Nhaplieu!$N112,Nhaplieu!$O112,0)</f>
        <v>0</v>
      </c>
      <c r="I115" s="1466">
        <f>IF(I$8=Nhaplieu!$M112,Nhaplieu!$O112,0)</f>
        <v>0</v>
      </c>
      <c r="J115" s="1467"/>
      <c r="K115" s="1466">
        <f>IF(K$8=Nhaplieu!$N112,Nhaplieu!$O112,0)</f>
        <v>0</v>
      </c>
      <c r="L115" s="1466">
        <f>IF(L$8=Nhaplieu!$M112,Nhaplieu!$O112,0)</f>
        <v>0</v>
      </c>
      <c r="M115" s="1467"/>
      <c r="N115" s="1466">
        <f>IF(N$8=Nhaplieu!$N112,Nhaplieu!$O112,0)</f>
        <v>0</v>
      </c>
      <c r="O115" s="1466">
        <f>IF(O$8=Nhaplieu!$M112,Nhaplieu!$O112,0)</f>
        <v>0</v>
      </c>
      <c r="P115" s="1467"/>
      <c r="Q115" s="1467">
        <f t="shared" si="1"/>
        <v>0</v>
      </c>
    </row>
    <row r="116" spans="1:17" s="1453" customFormat="1" ht="13.2" hidden="1">
      <c r="A116" s="1463">
        <f>Nhaplieu!D113</f>
        <v>0</v>
      </c>
      <c r="B116" s="1464">
        <f>Nhaplieu!E113</f>
        <v>0</v>
      </c>
      <c r="C116" s="1465">
        <f>Nhaplieu!F113</f>
        <v>0</v>
      </c>
      <c r="D116" s="1464">
        <f>Nhaplieu!L113</f>
        <v>0</v>
      </c>
      <c r="E116" s="1466">
        <f>IF(E$8=Nhaplieu!$N113,Nhaplieu!$O113,0)</f>
        <v>0</v>
      </c>
      <c r="F116" s="1466">
        <f>IF(F$8=Nhaplieu!$M113,Nhaplieu!$O113,0)</f>
        <v>0</v>
      </c>
      <c r="G116" s="1466"/>
      <c r="H116" s="1466">
        <f>IF(H$8=Nhaplieu!$N113,Nhaplieu!$O113,0)</f>
        <v>0</v>
      </c>
      <c r="I116" s="1466">
        <f>IF(I$8=Nhaplieu!$M113,Nhaplieu!$O113,0)</f>
        <v>0</v>
      </c>
      <c r="J116" s="1467"/>
      <c r="K116" s="1466">
        <f>IF(K$8=Nhaplieu!$N113,Nhaplieu!$O113,0)</f>
        <v>0</v>
      </c>
      <c r="L116" s="1466">
        <f>IF(L$8=Nhaplieu!$M113,Nhaplieu!$O113,0)</f>
        <v>0</v>
      </c>
      <c r="M116" s="1467"/>
      <c r="N116" s="1466">
        <f>IF(N$8=Nhaplieu!$N113,Nhaplieu!$O113,0)</f>
        <v>0</v>
      </c>
      <c r="O116" s="1466">
        <f>IF(O$8=Nhaplieu!$M113,Nhaplieu!$O113,0)</f>
        <v>0</v>
      </c>
      <c r="P116" s="1467"/>
      <c r="Q116" s="1467">
        <f t="shared" si="1"/>
        <v>0</v>
      </c>
    </row>
    <row r="117" spans="1:17" s="1453" customFormat="1" ht="13.2" hidden="1">
      <c r="A117" s="1463">
        <f>Nhaplieu!D114</f>
        <v>0</v>
      </c>
      <c r="B117" s="1464">
        <f>Nhaplieu!E114</f>
        <v>0</v>
      </c>
      <c r="C117" s="1465">
        <f>Nhaplieu!F114</f>
        <v>0</v>
      </c>
      <c r="D117" s="1464">
        <f>Nhaplieu!L114</f>
        <v>0</v>
      </c>
      <c r="E117" s="1466">
        <f>IF(E$8=Nhaplieu!$N114,Nhaplieu!$O114,0)</f>
        <v>0</v>
      </c>
      <c r="F117" s="1466">
        <f>IF(F$8=Nhaplieu!$M114,Nhaplieu!$O114,0)</f>
        <v>0</v>
      </c>
      <c r="G117" s="1466"/>
      <c r="H117" s="1466">
        <f>IF(H$8=Nhaplieu!$N114,Nhaplieu!$O114,0)</f>
        <v>0</v>
      </c>
      <c r="I117" s="1466">
        <f>IF(I$8=Nhaplieu!$M114,Nhaplieu!$O114,0)</f>
        <v>0</v>
      </c>
      <c r="J117" s="1467"/>
      <c r="K117" s="1466">
        <f>IF(K$8=Nhaplieu!$N114,Nhaplieu!$O114,0)</f>
        <v>0</v>
      </c>
      <c r="L117" s="1466">
        <f>IF(L$8=Nhaplieu!$M114,Nhaplieu!$O114,0)</f>
        <v>0</v>
      </c>
      <c r="M117" s="1467"/>
      <c r="N117" s="1466">
        <f>IF(N$8=Nhaplieu!$N114,Nhaplieu!$O114,0)</f>
        <v>0</v>
      </c>
      <c r="O117" s="1466">
        <f>IF(O$8=Nhaplieu!$M114,Nhaplieu!$O114,0)</f>
        <v>0</v>
      </c>
      <c r="P117" s="1467"/>
      <c r="Q117" s="1467">
        <f t="shared" si="1"/>
        <v>0</v>
      </c>
    </row>
    <row r="118" spans="1:17" s="1453" customFormat="1" ht="13.2" hidden="1">
      <c r="A118" s="1463">
        <f>Nhaplieu!D115</f>
        <v>0</v>
      </c>
      <c r="B118" s="1464">
        <f>Nhaplieu!E115</f>
        <v>0</v>
      </c>
      <c r="C118" s="1465">
        <f>Nhaplieu!F115</f>
        <v>0</v>
      </c>
      <c r="D118" s="1464">
        <f>Nhaplieu!L115</f>
        <v>0</v>
      </c>
      <c r="E118" s="1466">
        <f>IF(E$8=Nhaplieu!$N115,Nhaplieu!$O115,0)</f>
        <v>0</v>
      </c>
      <c r="F118" s="1466">
        <f>IF(F$8=Nhaplieu!$M115,Nhaplieu!$O115,0)</f>
        <v>0</v>
      </c>
      <c r="G118" s="1466"/>
      <c r="H118" s="1466">
        <f>IF(H$8=Nhaplieu!$N115,Nhaplieu!$O115,0)</f>
        <v>0</v>
      </c>
      <c r="I118" s="1466">
        <f>IF(I$8=Nhaplieu!$M115,Nhaplieu!$O115,0)</f>
        <v>0</v>
      </c>
      <c r="J118" s="1467"/>
      <c r="K118" s="1466">
        <f>IF(K$8=Nhaplieu!$N115,Nhaplieu!$O115,0)</f>
        <v>0</v>
      </c>
      <c r="L118" s="1466">
        <f>IF(L$8=Nhaplieu!$M115,Nhaplieu!$O115,0)</f>
        <v>0</v>
      </c>
      <c r="M118" s="1467"/>
      <c r="N118" s="1466">
        <f>IF(N$8=Nhaplieu!$N115,Nhaplieu!$O115,0)</f>
        <v>0</v>
      </c>
      <c r="O118" s="1466">
        <f>IF(O$8=Nhaplieu!$M115,Nhaplieu!$O115,0)</f>
        <v>0</v>
      </c>
      <c r="P118" s="1467"/>
      <c r="Q118" s="1467">
        <f t="shared" si="1"/>
        <v>0</v>
      </c>
    </row>
    <row r="119" spans="1:17" s="1453" customFormat="1" ht="13.2" hidden="1">
      <c r="A119" s="1463">
        <f>Nhaplieu!D116</f>
        <v>0</v>
      </c>
      <c r="B119" s="1464">
        <f>Nhaplieu!E116</f>
        <v>0</v>
      </c>
      <c r="C119" s="1465">
        <f>Nhaplieu!F116</f>
        <v>0</v>
      </c>
      <c r="D119" s="1464">
        <f>Nhaplieu!L116</f>
        <v>0</v>
      </c>
      <c r="E119" s="1466">
        <f>IF(E$8=Nhaplieu!$N116,Nhaplieu!$O116,0)</f>
        <v>0</v>
      </c>
      <c r="F119" s="1466">
        <f>IF(F$8=Nhaplieu!$M116,Nhaplieu!$O116,0)</f>
        <v>0</v>
      </c>
      <c r="G119" s="1466"/>
      <c r="H119" s="1466">
        <f>IF(H$8=Nhaplieu!$N116,Nhaplieu!$O116,0)</f>
        <v>0</v>
      </c>
      <c r="I119" s="1466">
        <f>IF(I$8=Nhaplieu!$M116,Nhaplieu!$O116,0)</f>
        <v>0</v>
      </c>
      <c r="J119" s="1467"/>
      <c r="K119" s="1466">
        <f>IF(K$8=Nhaplieu!$N116,Nhaplieu!$O116,0)</f>
        <v>0</v>
      </c>
      <c r="L119" s="1466">
        <f>IF(L$8=Nhaplieu!$M116,Nhaplieu!$O116,0)</f>
        <v>0</v>
      </c>
      <c r="M119" s="1467"/>
      <c r="N119" s="1466">
        <f>IF(N$8=Nhaplieu!$N116,Nhaplieu!$O116,0)</f>
        <v>0</v>
      </c>
      <c r="O119" s="1466">
        <f>IF(O$8=Nhaplieu!$M116,Nhaplieu!$O116,0)</f>
        <v>0</v>
      </c>
      <c r="P119" s="1467"/>
      <c r="Q119" s="1467">
        <f t="shared" si="1"/>
        <v>0</v>
      </c>
    </row>
    <row r="120" spans="1:17" s="1453" customFormat="1" ht="13.2" hidden="1">
      <c r="A120" s="1463">
        <f>Nhaplieu!D117</f>
        <v>0</v>
      </c>
      <c r="B120" s="1464">
        <f>Nhaplieu!E117</f>
        <v>0</v>
      </c>
      <c r="C120" s="1465">
        <f>Nhaplieu!F117</f>
        <v>0</v>
      </c>
      <c r="D120" s="1464">
        <f>Nhaplieu!L117</f>
        <v>0</v>
      </c>
      <c r="E120" s="1466">
        <f>IF(E$8=Nhaplieu!$N117,Nhaplieu!$O117,0)</f>
        <v>0</v>
      </c>
      <c r="F120" s="1466">
        <f>IF(F$8=Nhaplieu!$M117,Nhaplieu!$O117,0)</f>
        <v>0</v>
      </c>
      <c r="G120" s="1466"/>
      <c r="H120" s="1466">
        <f>IF(H$8=Nhaplieu!$N117,Nhaplieu!$O117,0)</f>
        <v>0</v>
      </c>
      <c r="I120" s="1466">
        <f>IF(I$8=Nhaplieu!$M117,Nhaplieu!$O117,0)</f>
        <v>0</v>
      </c>
      <c r="J120" s="1467"/>
      <c r="K120" s="1466">
        <f>IF(K$8=Nhaplieu!$N117,Nhaplieu!$O117,0)</f>
        <v>0</v>
      </c>
      <c r="L120" s="1466">
        <f>IF(L$8=Nhaplieu!$M117,Nhaplieu!$O117,0)</f>
        <v>0</v>
      </c>
      <c r="M120" s="1467"/>
      <c r="N120" s="1466">
        <f>IF(N$8=Nhaplieu!$N117,Nhaplieu!$O117,0)</f>
        <v>0</v>
      </c>
      <c r="O120" s="1466">
        <f>IF(O$8=Nhaplieu!$M117,Nhaplieu!$O117,0)</f>
        <v>0</v>
      </c>
      <c r="P120" s="1467"/>
      <c r="Q120" s="1467">
        <f t="shared" si="1"/>
        <v>0</v>
      </c>
    </row>
    <row r="121" spans="1:17" s="1453" customFormat="1" ht="13.2" hidden="1">
      <c r="A121" s="1463">
        <f>Nhaplieu!D118</f>
        <v>0</v>
      </c>
      <c r="B121" s="1464">
        <f>Nhaplieu!E118</f>
        <v>0</v>
      </c>
      <c r="C121" s="1465">
        <f>Nhaplieu!F118</f>
        <v>0</v>
      </c>
      <c r="D121" s="1464">
        <f>Nhaplieu!L118</f>
        <v>0</v>
      </c>
      <c r="E121" s="1466">
        <f>IF(E$8=Nhaplieu!$N118,Nhaplieu!$O118,0)</f>
        <v>0</v>
      </c>
      <c r="F121" s="1466">
        <f>IF(F$8=Nhaplieu!$M118,Nhaplieu!$O118,0)</f>
        <v>0</v>
      </c>
      <c r="G121" s="1466"/>
      <c r="H121" s="1466">
        <f>IF(H$8=Nhaplieu!$N118,Nhaplieu!$O118,0)</f>
        <v>0</v>
      </c>
      <c r="I121" s="1466">
        <f>IF(I$8=Nhaplieu!$M118,Nhaplieu!$O118,0)</f>
        <v>0</v>
      </c>
      <c r="J121" s="1467"/>
      <c r="K121" s="1466">
        <f>IF(K$8=Nhaplieu!$N118,Nhaplieu!$O118,0)</f>
        <v>0</v>
      </c>
      <c r="L121" s="1466">
        <f>IF(L$8=Nhaplieu!$M118,Nhaplieu!$O118,0)</f>
        <v>0</v>
      </c>
      <c r="M121" s="1467"/>
      <c r="N121" s="1466">
        <f>IF(N$8=Nhaplieu!$N118,Nhaplieu!$O118,0)</f>
        <v>0</v>
      </c>
      <c r="O121" s="1466">
        <f>IF(O$8=Nhaplieu!$M118,Nhaplieu!$O118,0)</f>
        <v>0</v>
      </c>
      <c r="P121" s="1467"/>
      <c r="Q121" s="1467">
        <f t="shared" si="1"/>
        <v>0</v>
      </c>
    </row>
    <row r="122" spans="1:17" s="1453" customFormat="1" ht="13.2" hidden="1">
      <c r="A122" s="1463">
        <f>Nhaplieu!D119</f>
        <v>0</v>
      </c>
      <c r="B122" s="1464">
        <f>Nhaplieu!E119</f>
        <v>0</v>
      </c>
      <c r="C122" s="1465">
        <f>Nhaplieu!F119</f>
        <v>0</v>
      </c>
      <c r="D122" s="1464">
        <f>Nhaplieu!L119</f>
        <v>0</v>
      </c>
      <c r="E122" s="1466">
        <f>IF(E$8=Nhaplieu!$N119,Nhaplieu!$O119,0)</f>
        <v>0</v>
      </c>
      <c r="F122" s="1466">
        <f>IF(F$8=Nhaplieu!$M119,Nhaplieu!$O119,0)</f>
        <v>0</v>
      </c>
      <c r="G122" s="1466"/>
      <c r="H122" s="1466">
        <f>IF(H$8=Nhaplieu!$N119,Nhaplieu!$O119,0)</f>
        <v>0</v>
      </c>
      <c r="I122" s="1466">
        <f>IF(I$8=Nhaplieu!$M119,Nhaplieu!$O119,0)</f>
        <v>0</v>
      </c>
      <c r="J122" s="1467"/>
      <c r="K122" s="1466">
        <f>IF(K$8=Nhaplieu!$N119,Nhaplieu!$O119,0)</f>
        <v>0</v>
      </c>
      <c r="L122" s="1466">
        <f>IF(L$8=Nhaplieu!$M119,Nhaplieu!$O119,0)</f>
        <v>0</v>
      </c>
      <c r="M122" s="1467"/>
      <c r="N122" s="1466">
        <f>IF(N$8=Nhaplieu!$N119,Nhaplieu!$O119,0)</f>
        <v>0</v>
      </c>
      <c r="O122" s="1466">
        <f>IF(O$8=Nhaplieu!$M119,Nhaplieu!$O119,0)</f>
        <v>0</v>
      </c>
      <c r="P122" s="1467"/>
      <c r="Q122" s="1467">
        <f t="shared" ref="Q122:Q159" si="2">SUM(E122:P122)</f>
        <v>0</v>
      </c>
    </row>
    <row r="123" spans="1:17" s="1453" customFormat="1" ht="13.2" hidden="1">
      <c r="A123" s="1463">
        <f>Nhaplieu!D120</f>
        <v>0</v>
      </c>
      <c r="B123" s="1464">
        <f>Nhaplieu!E120</f>
        <v>0</v>
      </c>
      <c r="C123" s="1465">
        <f>Nhaplieu!F120</f>
        <v>0</v>
      </c>
      <c r="D123" s="1464">
        <f>Nhaplieu!L120</f>
        <v>0</v>
      </c>
      <c r="E123" s="1466">
        <f>IF(E$8=Nhaplieu!$N120,Nhaplieu!$O120,0)</f>
        <v>0</v>
      </c>
      <c r="F123" s="1466">
        <f>IF(F$8=Nhaplieu!$M120,Nhaplieu!$O120,0)</f>
        <v>0</v>
      </c>
      <c r="G123" s="1466"/>
      <c r="H123" s="1466">
        <f>IF(H$8=Nhaplieu!$N120,Nhaplieu!$O120,0)</f>
        <v>0</v>
      </c>
      <c r="I123" s="1466">
        <f>IF(I$8=Nhaplieu!$M120,Nhaplieu!$O120,0)</f>
        <v>0</v>
      </c>
      <c r="J123" s="1467"/>
      <c r="K123" s="1466">
        <f>IF(K$8=Nhaplieu!$N120,Nhaplieu!$O120,0)</f>
        <v>0</v>
      </c>
      <c r="L123" s="1466">
        <f>IF(L$8=Nhaplieu!$M120,Nhaplieu!$O120,0)</f>
        <v>0</v>
      </c>
      <c r="M123" s="1467"/>
      <c r="N123" s="1466">
        <f>IF(N$8=Nhaplieu!$N120,Nhaplieu!$O120,0)</f>
        <v>0</v>
      </c>
      <c r="O123" s="1466">
        <f>IF(O$8=Nhaplieu!$M120,Nhaplieu!$O120,0)</f>
        <v>0</v>
      </c>
      <c r="P123" s="1467"/>
      <c r="Q123" s="1467">
        <f t="shared" si="2"/>
        <v>0</v>
      </c>
    </row>
    <row r="124" spans="1:17" s="1453" customFormat="1" ht="13.2" hidden="1">
      <c r="A124" s="1463">
        <f>Nhaplieu!D121</f>
        <v>0</v>
      </c>
      <c r="B124" s="1464">
        <f>Nhaplieu!E121</f>
        <v>0</v>
      </c>
      <c r="C124" s="1465">
        <f>Nhaplieu!F121</f>
        <v>0</v>
      </c>
      <c r="D124" s="1464">
        <f>Nhaplieu!L121</f>
        <v>0</v>
      </c>
      <c r="E124" s="1466">
        <f>IF(E$8=Nhaplieu!$N121,Nhaplieu!$O121,0)</f>
        <v>0</v>
      </c>
      <c r="F124" s="1466">
        <f>IF(F$8=Nhaplieu!$M121,Nhaplieu!$O121,0)</f>
        <v>0</v>
      </c>
      <c r="G124" s="1466"/>
      <c r="H124" s="1466">
        <f>IF(H$8=Nhaplieu!$N121,Nhaplieu!$O121,0)</f>
        <v>0</v>
      </c>
      <c r="I124" s="1466">
        <f>IF(I$8=Nhaplieu!$M121,Nhaplieu!$O121,0)</f>
        <v>0</v>
      </c>
      <c r="J124" s="1467"/>
      <c r="K124" s="1466">
        <f>IF(K$8=Nhaplieu!$N121,Nhaplieu!$O121,0)</f>
        <v>0</v>
      </c>
      <c r="L124" s="1466">
        <f>IF(L$8=Nhaplieu!$M121,Nhaplieu!$O121,0)</f>
        <v>0</v>
      </c>
      <c r="M124" s="1467"/>
      <c r="N124" s="1466">
        <f>IF(N$8=Nhaplieu!$N121,Nhaplieu!$O121,0)</f>
        <v>0</v>
      </c>
      <c r="O124" s="1466">
        <f>IF(O$8=Nhaplieu!$M121,Nhaplieu!$O121,0)</f>
        <v>0</v>
      </c>
      <c r="P124" s="1467"/>
      <c r="Q124" s="1467">
        <f t="shared" si="2"/>
        <v>0</v>
      </c>
    </row>
    <row r="125" spans="1:17" s="1453" customFormat="1" ht="13.2" hidden="1">
      <c r="A125" s="1463">
        <f>Nhaplieu!D122</f>
        <v>0</v>
      </c>
      <c r="B125" s="1464">
        <f>Nhaplieu!E122</f>
        <v>0</v>
      </c>
      <c r="C125" s="1465">
        <f>Nhaplieu!F122</f>
        <v>0</v>
      </c>
      <c r="D125" s="1464">
        <f>Nhaplieu!L122</f>
        <v>0</v>
      </c>
      <c r="E125" s="1466">
        <f>IF(E$8=Nhaplieu!$N122,Nhaplieu!$O122,0)</f>
        <v>0</v>
      </c>
      <c r="F125" s="1466">
        <f>IF(F$8=Nhaplieu!$M122,Nhaplieu!$O122,0)</f>
        <v>0</v>
      </c>
      <c r="G125" s="1466"/>
      <c r="H125" s="1466">
        <f>IF(H$8=Nhaplieu!$N122,Nhaplieu!$O122,0)</f>
        <v>0</v>
      </c>
      <c r="I125" s="1466">
        <f>IF(I$8=Nhaplieu!$M122,Nhaplieu!$O122,0)</f>
        <v>0</v>
      </c>
      <c r="J125" s="1467"/>
      <c r="K125" s="1466">
        <f>IF(K$8=Nhaplieu!$N122,Nhaplieu!$O122,0)</f>
        <v>0</v>
      </c>
      <c r="L125" s="1466">
        <f>IF(L$8=Nhaplieu!$M122,Nhaplieu!$O122,0)</f>
        <v>0</v>
      </c>
      <c r="M125" s="1467"/>
      <c r="N125" s="1466">
        <f>IF(N$8=Nhaplieu!$N122,Nhaplieu!$O122,0)</f>
        <v>0</v>
      </c>
      <c r="O125" s="1466">
        <f>IF(O$8=Nhaplieu!$M122,Nhaplieu!$O122,0)</f>
        <v>0</v>
      </c>
      <c r="P125" s="1467"/>
      <c r="Q125" s="1467">
        <f t="shared" si="2"/>
        <v>0</v>
      </c>
    </row>
    <row r="126" spans="1:17" s="1453" customFormat="1" ht="13.2" hidden="1">
      <c r="A126" s="1463">
        <f>Nhaplieu!D123</f>
        <v>0</v>
      </c>
      <c r="B126" s="1464">
        <f>Nhaplieu!E123</f>
        <v>0</v>
      </c>
      <c r="C126" s="1465">
        <f>Nhaplieu!F123</f>
        <v>0</v>
      </c>
      <c r="D126" s="1464">
        <f>Nhaplieu!L123</f>
        <v>0</v>
      </c>
      <c r="E126" s="1466">
        <f>IF(E$8=Nhaplieu!$N123,Nhaplieu!$O123,0)</f>
        <v>0</v>
      </c>
      <c r="F126" s="1466">
        <f>IF(F$8=Nhaplieu!$M123,Nhaplieu!$O123,0)</f>
        <v>0</v>
      </c>
      <c r="G126" s="1466"/>
      <c r="H126" s="1466">
        <f>IF(H$8=Nhaplieu!$N123,Nhaplieu!$O123,0)</f>
        <v>0</v>
      </c>
      <c r="I126" s="1466">
        <f>IF(I$8=Nhaplieu!$M123,Nhaplieu!$O123,0)</f>
        <v>0</v>
      </c>
      <c r="J126" s="1467"/>
      <c r="K126" s="1466">
        <f>IF(K$8=Nhaplieu!$N123,Nhaplieu!$O123,0)</f>
        <v>0</v>
      </c>
      <c r="L126" s="1466">
        <f>IF(L$8=Nhaplieu!$M123,Nhaplieu!$O123,0)</f>
        <v>0</v>
      </c>
      <c r="M126" s="1467"/>
      <c r="N126" s="1466">
        <f>IF(N$8=Nhaplieu!$N123,Nhaplieu!$O123,0)</f>
        <v>0</v>
      </c>
      <c r="O126" s="1466">
        <f>IF(O$8=Nhaplieu!$M123,Nhaplieu!$O123,0)</f>
        <v>0</v>
      </c>
      <c r="P126" s="1467"/>
      <c r="Q126" s="1467">
        <f t="shared" si="2"/>
        <v>0</v>
      </c>
    </row>
    <row r="127" spans="1:17" s="1453" customFormat="1" ht="13.2" hidden="1">
      <c r="A127" s="1463">
        <f>Nhaplieu!D124</f>
        <v>0</v>
      </c>
      <c r="B127" s="1464">
        <f>Nhaplieu!E124</f>
        <v>0</v>
      </c>
      <c r="C127" s="1465">
        <f>Nhaplieu!F124</f>
        <v>0</v>
      </c>
      <c r="D127" s="1464">
        <f>Nhaplieu!L124</f>
        <v>0</v>
      </c>
      <c r="E127" s="1466">
        <f>IF(E$8=Nhaplieu!$N124,Nhaplieu!$O124,0)</f>
        <v>0</v>
      </c>
      <c r="F127" s="1466">
        <f>IF(F$8=Nhaplieu!$M124,Nhaplieu!$O124,0)</f>
        <v>0</v>
      </c>
      <c r="G127" s="1466"/>
      <c r="H127" s="1466">
        <f>IF(H$8=Nhaplieu!$N124,Nhaplieu!$O124,0)</f>
        <v>0</v>
      </c>
      <c r="I127" s="1466">
        <f>IF(I$8=Nhaplieu!$M124,Nhaplieu!$O124,0)</f>
        <v>0</v>
      </c>
      <c r="J127" s="1467"/>
      <c r="K127" s="1466">
        <f>IF(K$8=Nhaplieu!$N124,Nhaplieu!$O124,0)</f>
        <v>0</v>
      </c>
      <c r="L127" s="1466">
        <f>IF(L$8=Nhaplieu!$M124,Nhaplieu!$O124,0)</f>
        <v>0</v>
      </c>
      <c r="M127" s="1467"/>
      <c r="N127" s="1466">
        <f>IF(N$8=Nhaplieu!$N124,Nhaplieu!$O124,0)</f>
        <v>0</v>
      </c>
      <c r="O127" s="1466">
        <f>IF(O$8=Nhaplieu!$M124,Nhaplieu!$O124,0)</f>
        <v>0</v>
      </c>
      <c r="P127" s="1467"/>
      <c r="Q127" s="1467">
        <f t="shared" si="2"/>
        <v>0</v>
      </c>
    </row>
    <row r="128" spans="1:17" s="1453" customFormat="1" ht="13.2" hidden="1">
      <c r="A128" s="1463">
        <f>Nhaplieu!D125</f>
        <v>0</v>
      </c>
      <c r="B128" s="1464">
        <f>Nhaplieu!E125</f>
        <v>0</v>
      </c>
      <c r="C128" s="1465">
        <f>Nhaplieu!F125</f>
        <v>0</v>
      </c>
      <c r="D128" s="1464">
        <f>Nhaplieu!L125</f>
        <v>0</v>
      </c>
      <c r="E128" s="1466">
        <f>IF(E$8=Nhaplieu!$N125,Nhaplieu!$O125,0)</f>
        <v>0</v>
      </c>
      <c r="F128" s="1466">
        <f>IF(F$8=Nhaplieu!$M125,Nhaplieu!$O125,0)</f>
        <v>0</v>
      </c>
      <c r="G128" s="1466"/>
      <c r="H128" s="1466">
        <f>IF(H$8=Nhaplieu!$N125,Nhaplieu!$O125,0)</f>
        <v>0</v>
      </c>
      <c r="I128" s="1466">
        <f>IF(I$8=Nhaplieu!$M125,Nhaplieu!$O125,0)</f>
        <v>0</v>
      </c>
      <c r="J128" s="1467"/>
      <c r="K128" s="1466">
        <f>IF(K$8=Nhaplieu!$N125,Nhaplieu!$O125,0)</f>
        <v>0</v>
      </c>
      <c r="L128" s="1466">
        <f>IF(L$8=Nhaplieu!$M125,Nhaplieu!$O125,0)</f>
        <v>0</v>
      </c>
      <c r="M128" s="1467"/>
      <c r="N128" s="1466">
        <f>IF(N$8=Nhaplieu!$N125,Nhaplieu!$O125,0)</f>
        <v>0</v>
      </c>
      <c r="O128" s="1466">
        <f>IF(O$8=Nhaplieu!$M125,Nhaplieu!$O125,0)</f>
        <v>0</v>
      </c>
      <c r="P128" s="1467"/>
      <c r="Q128" s="1467">
        <f t="shared" si="2"/>
        <v>0</v>
      </c>
    </row>
    <row r="129" spans="1:17" s="1453" customFormat="1" ht="13.2" hidden="1">
      <c r="A129" s="1463">
        <f>Nhaplieu!D126</f>
        <v>0</v>
      </c>
      <c r="B129" s="1464">
        <f>Nhaplieu!E126</f>
        <v>0</v>
      </c>
      <c r="C129" s="1465">
        <f>Nhaplieu!F126</f>
        <v>0</v>
      </c>
      <c r="D129" s="1464">
        <f>Nhaplieu!L126</f>
        <v>0</v>
      </c>
      <c r="E129" s="1466">
        <f>IF(E$8=Nhaplieu!$N126,Nhaplieu!$O126,0)</f>
        <v>0</v>
      </c>
      <c r="F129" s="1466">
        <f>IF(F$8=Nhaplieu!$M126,Nhaplieu!$O126,0)</f>
        <v>0</v>
      </c>
      <c r="G129" s="1466"/>
      <c r="H129" s="1466">
        <f>IF(H$8=Nhaplieu!$N126,Nhaplieu!$O126,0)</f>
        <v>0</v>
      </c>
      <c r="I129" s="1466">
        <f>IF(I$8=Nhaplieu!$M126,Nhaplieu!$O126,0)</f>
        <v>0</v>
      </c>
      <c r="J129" s="1467"/>
      <c r="K129" s="1466">
        <f>IF(K$8=Nhaplieu!$N126,Nhaplieu!$O126,0)</f>
        <v>0</v>
      </c>
      <c r="L129" s="1466">
        <f>IF(L$8=Nhaplieu!$M126,Nhaplieu!$O126,0)</f>
        <v>0</v>
      </c>
      <c r="M129" s="1467"/>
      <c r="N129" s="1466">
        <f>IF(N$8=Nhaplieu!$N126,Nhaplieu!$O126,0)</f>
        <v>0</v>
      </c>
      <c r="O129" s="1466">
        <f>IF(O$8=Nhaplieu!$M126,Nhaplieu!$O126,0)</f>
        <v>0</v>
      </c>
      <c r="P129" s="1467"/>
      <c r="Q129" s="1467">
        <f t="shared" si="2"/>
        <v>0</v>
      </c>
    </row>
    <row r="130" spans="1:17" s="1453" customFormat="1" ht="13.2" hidden="1">
      <c r="A130" s="1463">
        <f>Nhaplieu!D127</f>
        <v>0</v>
      </c>
      <c r="B130" s="1464">
        <f>Nhaplieu!E127</f>
        <v>0</v>
      </c>
      <c r="C130" s="1465">
        <f>Nhaplieu!F127</f>
        <v>0</v>
      </c>
      <c r="D130" s="1464">
        <f>Nhaplieu!L127</f>
        <v>0</v>
      </c>
      <c r="E130" s="1466">
        <f>IF(E$8=Nhaplieu!$N127,Nhaplieu!$O127,0)</f>
        <v>0</v>
      </c>
      <c r="F130" s="1466">
        <f>IF(F$8=Nhaplieu!$M127,Nhaplieu!$O127,0)</f>
        <v>0</v>
      </c>
      <c r="G130" s="1466"/>
      <c r="H130" s="1466">
        <f>IF(H$8=Nhaplieu!$N127,Nhaplieu!$O127,0)</f>
        <v>0</v>
      </c>
      <c r="I130" s="1466">
        <f>IF(I$8=Nhaplieu!$M127,Nhaplieu!$O127,0)</f>
        <v>0</v>
      </c>
      <c r="J130" s="1467"/>
      <c r="K130" s="1466">
        <f>IF(K$8=Nhaplieu!$N127,Nhaplieu!$O127,0)</f>
        <v>0</v>
      </c>
      <c r="L130" s="1466">
        <f>IF(L$8=Nhaplieu!$M127,Nhaplieu!$O127,0)</f>
        <v>0</v>
      </c>
      <c r="M130" s="1467"/>
      <c r="N130" s="1466">
        <f>IF(N$8=Nhaplieu!$N127,Nhaplieu!$O127,0)</f>
        <v>0</v>
      </c>
      <c r="O130" s="1466">
        <f>IF(O$8=Nhaplieu!$M127,Nhaplieu!$O127,0)</f>
        <v>0</v>
      </c>
      <c r="P130" s="1467"/>
      <c r="Q130" s="1467">
        <f t="shared" si="2"/>
        <v>0</v>
      </c>
    </row>
    <row r="131" spans="1:17" s="1453" customFormat="1" ht="13.2" hidden="1">
      <c r="A131" s="1463">
        <f>Nhaplieu!D128</f>
        <v>0</v>
      </c>
      <c r="B131" s="1464">
        <f>Nhaplieu!E128</f>
        <v>0</v>
      </c>
      <c r="C131" s="1465">
        <f>Nhaplieu!F128</f>
        <v>0</v>
      </c>
      <c r="D131" s="1464">
        <f>Nhaplieu!L128</f>
        <v>0</v>
      </c>
      <c r="E131" s="1466">
        <f>IF(E$8=Nhaplieu!$N128,Nhaplieu!$O128,0)</f>
        <v>0</v>
      </c>
      <c r="F131" s="1466">
        <f>IF(F$8=Nhaplieu!$M128,Nhaplieu!$O128,0)</f>
        <v>0</v>
      </c>
      <c r="G131" s="1466"/>
      <c r="H131" s="1466">
        <f>IF(H$8=Nhaplieu!$N128,Nhaplieu!$O128,0)</f>
        <v>0</v>
      </c>
      <c r="I131" s="1466">
        <f>IF(I$8=Nhaplieu!$M128,Nhaplieu!$O128,0)</f>
        <v>0</v>
      </c>
      <c r="J131" s="1467"/>
      <c r="K131" s="1466">
        <f>IF(K$8=Nhaplieu!$N128,Nhaplieu!$O128,0)</f>
        <v>0</v>
      </c>
      <c r="L131" s="1466">
        <f>IF(L$8=Nhaplieu!$M128,Nhaplieu!$O128,0)</f>
        <v>0</v>
      </c>
      <c r="M131" s="1467"/>
      <c r="N131" s="1466">
        <f>IF(N$8=Nhaplieu!$N128,Nhaplieu!$O128,0)</f>
        <v>0</v>
      </c>
      <c r="O131" s="1466">
        <f>IF(O$8=Nhaplieu!$M128,Nhaplieu!$O128,0)</f>
        <v>0</v>
      </c>
      <c r="P131" s="1467"/>
      <c r="Q131" s="1467">
        <f t="shared" si="2"/>
        <v>0</v>
      </c>
    </row>
    <row r="132" spans="1:17" s="1453" customFormat="1" ht="13.2" hidden="1">
      <c r="A132" s="1463">
        <f>Nhaplieu!D129</f>
        <v>0</v>
      </c>
      <c r="B132" s="1464">
        <f>Nhaplieu!E129</f>
        <v>0</v>
      </c>
      <c r="C132" s="1465">
        <f>Nhaplieu!F129</f>
        <v>0</v>
      </c>
      <c r="D132" s="1464">
        <f>Nhaplieu!L129</f>
        <v>0</v>
      </c>
      <c r="E132" s="1466">
        <f>IF(E$8=Nhaplieu!$N129,Nhaplieu!$O129,0)</f>
        <v>0</v>
      </c>
      <c r="F132" s="1466">
        <f>IF(F$8=Nhaplieu!$M129,Nhaplieu!$O129,0)</f>
        <v>0</v>
      </c>
      <c r="G132" s="1466"/>
      <c r="H132" s="1466">
        <f>IF(H$8=Nhaplieu!$N129,Nhaplieu!$O129,0)</f>
        <v>0</v>
      </c>
      <c r="I132" s="1466">
        <f>IF(I$8=Nhaplieu!$M129,Nhaplieu!$O129,0)</f>
        <v>0</v>
      </c>
      <c r="J132" s="1467"/>
      <c r="K132" s="1466">
        <f>IF(K$8=Nhaplieu!$N129,Nhaplieu!$O129,0)</f>
        <v>0</v>
      </c>
      <c r="L132" s="1466">
        <f>IF(L$8=Nhaplieu!$M129,Nhaplieu!$O129,0)</f>
        <v>0</v>
      </c>
      <c r="M132" s="1467"/>
      <c r="N132" s="1466">
        <f>IF(N$8=Nhaplieu!$N129,Nhaplieu!$O129,0)</f>
        <v>0</v>
      </c>
      <c r="O132" s="1466">
        <f>IF(O$8=Nhaplieu!$M129,Nhaplieu!$O129,0)</f>
        <v>0</v>
      </c>
      <c r="P132" s="1467"/>
      <c r="Q132" s="1467">
        <f t="shared" si="2"/>
        <v>0</v>
      </c>
    </row>
    <row r="133" spans="1:17" s="1453" customFormat="1" ht="13.2" hidden="1">
      <c r="A133" s="1463">
        <f>Nhaplieu!D130</f>
        <v>0</v>
      </c>
      <c r="B133" s="1464">
        <f>Nhaplieu!E130</f>
        <v>0</v>
      </c>
      <c r="C133" s="1465">
        <f>Nhaplieu!F130</f>
        <v>0</v>
      </c>
      <c r="D133" s="1464">
        <f>Nhaplieu!L130</f>
        <v>0</v>
      </c>
      <c r="E133" s="1466">
        <f>IF(E$8=Nhaplieu!$N130,Nhaplieu!$O130,0)</f>
        <v>0</v>
      </c>
      <c r="F133" s="1466">
        <f>IF(F$8=Nhaplieu!$M130,Nhaplieu!$O130,0)</f>
        <v>0</v>
      </c>
      <c r="G133" s="1466"/>
      <c r="H133" s="1466">
        <f>IF(H$8=Nhaplieu!$N130,Nhaplieu!$O130,0)</f>
        <v>0</v>
      </c>
      <c r="I133" s="1466">
        <f>IF(I$8=Nhaplieu!$M130,Nhaplieu!$O130,0)</f>
        <v>0</v>
      </c>
      <c r="J133" s="1467"/>
      <c r="K133" s="1466">
        <f>IF(K$8=Nhaplieu!$N130,Nhaplieu!$O130,0)</f>
        <v>0</v>
      </c>
      <c r="L133" s="1466">
        <f>IF(L$8=Nhaplieu!$M130,Nhaplieu!$O130,0)</f>
        <v>0</v>
      </c>
      <c r="M133" s="1467"/>
      <c r="N133" s="1466">
        <f>IF(N$8=Nhaplieu!$N130,Nhaplieu!$O130,0)</f>
        <v>0</v>
      </c>
      <c r="O133" s="1466">
        <f>IF(O$8=Nhaplieu!$M130,Nhaplieu!$O130,0)</f>
        <v>0</v>
      </c>
      <c r="P133" s="1467"/>
      <c r="Q133" s="1467">
        <f t="shared" si="2"/>
        <v>0</v>
      </c>
    </row>
    <row r="134" spans="1:17" s="1453" customFormat="1" ht="13.2" hidden="1">
      <c r="A134" s="1463">
        <f>Nhaplieu!D131</f>
        <v>0</v>
      </c>
      <c r="B134" s="1464">
        <f>Nhaplieu!E131</f>
        <v>0</v>
      </c>
      <c r="C134" s="1465">
        <f>Nhaplieu!F131</f>
        <v>0</v>
      </c>
      <c r="D134" s="1464">
        <f>Nhaplieu!L131</f>
        <v>0</v>
      </c>
      <c r="E134" s="1466">
        <f>IF(E$8=Nhaplieu!$N131,Nhaplieu!$O131,0)</f>
        <v>0</v>
      </c>
      <c r="F134" s="1466">
        <f>IF(F$8=Nhaplieu!$M131,Nhaplieu!$O131,0)</f>
        <v>0</v>
      </c>
      <c r="G134" s="1466"/>
      <c r="H134" s="1466">
        <f>IF(H$8=Nhaplieu!$N131,Nhaplieu!$O131,0)</f>
        <v>0</v>
      </c>
      <c r="I134" s="1466">
        <f>IF(I$8=Nhaplieu!$M131,Nhaplieu!$O131,0)</f>
        <v>0</v>
      </c>
      <c r="J134" s="1467"/>
      <c r="K134" s="1466">
        <f>IF(K$8=Nhaplieu!$N131,Nhaplieu!$O131,0)</f>
        <v>0</v>
      </c>
      <c r="L134" s="1466">
        <f>IF(L$8=Nhaplieu!$M131,Nhaplieu!$O131,0)</f>
        <v>0</v>
      </c>
      <c r="M134" s="1467"/>
      <c r="N134" s="1466">
        <f>IF(N$8=Nhaplieu!$N131,Nhaplieu!$O131,0)</f>
        <v>0</v>
      </c>
      <c r="O134" s="1466">
        <f>IF(O$8=Nhaplieu!$M131,Nhaplieu!$O131,0)</f>
        <v>0</v>
      </c>
      <c r="P134" s="1467"/>
      <c r="Q134" s="1467">
        <f t="shared" si="2"/>
        <v>0</v>
      </c>
    </row>
    <row r="135" spans="1:17" s="1453" customFormat="1" ht="13.2" hidden="1">
      <c r="A135" s="1463">
        <f>Nhaplieu!D132</f>
        <v>0</v>
      </c>
      <c r="B135" s="1464">
        <f>Nhaplieu!E132</f>
        <v>0</v>
      </c>
      <c r="C135" s="1465">
        <f>Nhaplieu!F132</f>
        <v>0</v>
      </c>
      <c r="D135" s="1464">
        <f>Nhaplieu!L132</f>
        <v>0</v>
      </c>
      <c r="E135" s="1466">
        <f>IF(E$8=Nhaplieu!$N132,Nhaplieu!$O132,0)</f>
        <v>0</v>
      </c>
      <c r="F135" s="1466">
        <f>IF(F$8=Nhaplieu!$M132,Nhaplieu!$O132,0)</f>
        <v>0</v>
      </c>
      <c r="G135" s="1466"/>
      <c r="H135" s="1466">
        <f>IF(H$8=Nhaplieu!$N132,Nhaplieu!$O132,0)</f>
        <v>0</v>
      </c>
      <c r="I135" s="1466">
        <f>IF(I$8=Nhaplieu!$M132,Nhaplieu!$O132,0)</f>
        <v>0</v>
      </c>
      <c r="J135" s="1467"/>
      <c r="K135" s="1466">
        <f>IF(K$8=Nhaplieu!$N132,Nhaplieu!$O132,0)</f>
        <v>0</v>
      </c>
      <c r="L135" s="1466">
        <f>IF(L$8=Nhaplieu!$M132,Nhaplieu!$O132,0)</f>
        <v>0</v>
      </c>
      <c r="M135" s="1467"/>
      <c r="N135" s="1466">
        <f>IF(N$8=Nhaplieu!$N132,Nhaplieu!$O132,0)</f>
        <v>0</v>
      </c>
      <c r="O135" s="1466">
        <f>IF(O$8=Nhaplieu!$M132,Nhaplieu!$O132,0)</f>
        <v>0</v>
      </c>
      <c r="P135" s="1467"/>
      <c r="Q135" s="1467">
        <f t="shared" si="2"/>
        <v>0</v>
      </c>
    </row>
    <row r="136" spans="1:17" s="1453" customFormat="1" ht="13.2" hidden="1">
      <c r="A136" s="1463">
        <f>Nhaplieu!D133</f>
        <v>0</v>
      </c>
      <c r="B136" s="1464">
        <f>Nhaplieu!E133</f>
        <v>0</v>
      </c>
      <c r="C136" s="1465">
        <f>Nhaplieu!F133</f>
        <v>0</v>
      </c>
      <c r="D136" s="1464">
        <f>Nhaplieu!L133</f>
        <v>0</v>
      </c>
      <c r="E136" s="1466">
        <f>IF(E$8=Nhaplieu!$N133,Nhaplieu!$O133,0)</f>
        <v>0</v>
      </c>
      <c r="F136" s="1466">
        <f>IF(F$8=Nhaplieu!$M133,Nhaplieu!$O133,0)</f>
        <v>0</v>
      </c>
      <c r="G136" s="1466"/>
      <c r="H136" s="1466">
        <f>IF(H$8=Nhaplieu!$N133,Nhaplieu!$O133,0)</f>
        <v>0</v>
      </c>
      <c r="I136" s="1466">
        <f>IF(I$8=Nhaplieu!$M133,Nhaplieu!$O133,0)</f>
        <v>0</v>
      </c>
      <c r="J136" s="1467"/>
      <c r="K136" s="1466">
        <f>IF(K$8=Nhaplieu!$N133,Nhaplieu!$O133,0)</f>
        <v>0</v>
      </c>
      <c r="L136" s="1466">
        <f>IF(L$8=Nhaplieu!$M133,Nhaplieu!$O133,0)</f>
        <v>0</v>
      </c>
      <c r="M136" s="1467"/>
      <c r="N136" s="1466">
        <f>IF(N$8=Nhaplieu!$N133,Nhaplieu!$O133,0)</f>
        <v>0</v>
      </c>
      <c r="O136" s="1466">
        <f>IF(O$8=Nhaplieu!$M133,Nhaplieu!$O133,0)</f>
        <v>0</v>
      </c>
      <c r="P136" s="1467"/>
      <c r="Q136" s="1467">
        <f t="shared" si="2"/>
        <v>0</v>
      </c>
    </row>
    <row r="137" spans="1:17" s="1453" customFormat="1" ht="13.2" hidden="1">
      <c r="A137" s="1463">
        <f>Nhaplieu!D134</f>
        <v>0</v>
      </c>
      <c r="B137" s="1464">
        <f>Nhaplieu!E134</f>
        <v>0</v>
      </c>
      <c r="C137" s="1465">
        <f>Nhaplieu!F134</f>
        <v>0</v>
      </c>
      <c r="D137" s="1464">
        <f>Nhaplieu!L134</f>
        <v>0</v>
      </c>
      <c r="E137" s="1466">
        <f>IF(E$8=Nhaplieu!$N134,Nhaplieu!$O134,0)</f>
        <v>0</v>
      </c>
      <c r="F137" s="1466">
        <f>IF(F$8=Nhaplieu!$M134,Nhaplieu!$O134,0)</f>
        <v>0</v>
      </c>
      <c r="G137" s="1466"/>
      <c r="H137" s="1466">
        <f>IF(H$8=Nhaplieu!$N134,Nhaplieu!$O134,0)</f>
        <v>0</v>
      </c>
      <c r="I137" s="1466">
        <f>IF(I$8=Nhaplieu!$M134,Nhaplieu!$O134,0)</f>
        <v>0</v>
      </c>
      <c r="J137" s="1467"/>
      <c r="K137" s="1466">
        <f>IF(K$8=Nhaplieu!$N134,Nhaplieu!$O134,0)</f>
        <v>0</v>
      </c>
      <c r="L137" s="1466">
        <f>IF(L$8=Nhaplieu!$M134,Nhaplieu!$O134,0)</f>
        <v>0</v>
      </c>
      <c r="M137" s="1467"/>
      <c r="N137" s="1466">
        <f>IF(N$8=Nhaplieu!$N134,Nhaplieu!$O134,0)</f>
        <v>0</v>
      </c>
      <c r="O137" s="1466">
        <f>IF(O$8=Nhaplieu!$M134,Nhaplieu!$O134,0)</f>
        <v>0</v>
      </c>
      <c r="P137" s="1467"/>
      <c r="Q137" s="1467">
        <f t="shared" si="2"/>
        <v>0</v>
      </c>
    </row>
    <row r="138" spans="1:17" s="1453" customFormat="1" ht="13.2" hidden="1">
      <c r="A138" s="1463">
        <f>Nhaplieu!D135</f>
        <v>0</v>
      </c>
      <c r="B138" s="1464">
        <f>Nhaplieu!E135</f>
        <v>0</v>
      </c>
      <c r="C138" s="1465">
        <f>Nhaplieu!F135</f>
        <v>0</v>
      </c>
      <c r="D138" s="1464">
        <f>Nhaplieu!L135</f>
        <v>0</v>
      </c>
      <c r="E138" s="1466">
        <f>IF(E$8=Nhaplieu!$N135,Nhaplieu!$O135,0)</f>
        <v>0</v>
      </c>
      <c r="F138" s="1466">
        <f>IF(F$8=Nhaplieu!$M135,Nhaplieu!$O135,0)</f>
        <v>0</v>
      </c>
      <c r="G138" s="1466"/>
      <c r="H138" s="1466">
        <f>IF(H$8=Nhaplieu!$N135,Nhaplieu!$O135,0)</f>
        <v>0</v>
      </c>
      <c r="I138" s="1466">
        <f>IF(I$8=Nhaplieu!$M135,Nhaplieu!$O135,0)</f>
        <v>0</v>
      </c>
      <c r="J138" s="1467"/>
      <c r="K138" s="1466">
        <f>IF(K$8=Nhaplieu!$N135,Nhaplieu!$O135,0)</f>
        <v>0</v>
      </c>
      <c r="L138" s="1466">
        <f>IF(L$8=Nhaplieu!$M135,Nhaplieu!$O135,0)</f>
        <v>0</v>
      </c>
      <c r="M138" s="1467"/>
      <c r="N138" s="1466">
        <f>IF(N$8=Nhaplieu!$N135,Nhaplieu!$O135,0)</f>
        <v>0</v>
      </c>
      <c r="O138" s="1466">
        <f>IF(O$8=Nhaplieu!$M135,Nhaplieu!$O135,0)</f>
        <v>0</v>
      </c>
      <c r="P138" s="1467"/>
      <c r="Q138" s="1467">
        <f t="shared" si="2"/>
        <v>0</v>
      </c>
    </row>
    <row r="139" spans="1:17" s="1453" customFormat="1" ht="13.2" hidden="1">
      <c r="A139" s="1463">
        <f>Nhaplieu!D136</f>
        <v>0</v>
      </c>
      <c r="B139" s="1464">
        <f>Nhaplieu!E136</f>
        <v>0</v>
      </c>
      <c r="C139" s="1465">
        <f>Nhaplieu!F136</f>
        <v>0</v>
      </c>
      <c r="D139" s="1464">
        <f>Nhaplieu!L136</f>
        <v>0</v>
      </c>
      <c r="E139" s="1466">
        <f>IF(E$8=Nhaplieu!$N136,Nhaplieu!$O136,0)</f>
        <v>0</v>
      </c>
      <c r="F139" s="1466">
        <f>IF(F$8=Nhaplieu!$M136,Nhaplieu!$O136,0)</f>
        <v>0</v>
      </c>
      <c r="G139" s="1466"/>
      <c r="H139" s="1466">
        <f>IF(H$8=Nhaplieu!$N136,Nhaplieu!$O136,0)</f>
        <v>0</v>
      </c>
      <c r="I139" s="1466">
        <f>IF(I$8=Nhaplieu!$M136,Nhaplieu!$O136,0)</f>
        <v>0</v>
      </c>
      <c r="J139" s="1467"/>
      <c r="K139" s="1466">
        <f>IF(K$8=Nhaplieu!$N136,Nhaplieu!$O136,0)</f>
        <v>0</v>
      </c>
      <c r="L139" s="1466">
        <f>IF(L$8=Nhaplieu!$M136,Nhaplieu!$O136,0)</f>
        <v>0</v>
      </c>
      <c r="M139" s="1467"/>
      <c r="N139" s="1466">
        <f>IF(N$8=Nhaplieu!$N136,Nhaplieu!$O136,0)</f>
        <v>0</v>
      </c>
      <c r="O139" s="1466">
        <f>IF(O$8=Nhaplieu!$M136,Nhaplieu!$O136,0)</f>
        <v>0</v>
      </c>
      <c r="P139" s="1467"/>
      <c r="Q139" s="1467">
        <f t="shared" si="2"/>
        <v>0</v>
      </c>
    </row>
    <row r="140" spans="1:17" s="1453" customFormat="1" ht="13.2" hidden="1">
      <c r="A140" s="1463">
        <f>Nhaplieu!D137</f>
        <v>0</v>
      </c>
      <c r="B140" s="1464">
        <f>Nhaplieu!E137</f>
        <v>0</v>
      </c>
      <c r="C140" s="1465">
        <f>Nhaplieu!F137</f>
        <v>0</v>
      </c>
      <c r="D140" s="1464">
        <f>Nhaplieu!L137</f>
        <v>0</v>
      </c>
      <c r="E140" s="1466">
        <f>IF(E$8=Nhaplieu!$N137,Nhaplieu!$O137,0)</f>
        <v>0</v>
      </c>
      <c r="F140" s="1466">
        <f>IF(F$8=Nhaplieu!$M137,Nhaplieu!$O137,0)</f>
        <v>0</v>
      </c>
      <c r="G140" s="1466"/>
      <c r="H140" s="1466">
        <f>IF(H$8=Nhaplieu!$N137,Nhaplieu!$O137,0)</f>
        <v>0</v>
      </c>
      <c r="I140" s="1466">
        <f>IF(I$8=Nhaplieu!$M137,Nhaplieu!$O137,0)</f>
        <v>0</v>
      </c>
      <c r="J140" s="1467"/>
      <c r="K140" s="1466">
        <f>IF(K$8=Nhaplieu!$N137,Nhaplieu!$O137,0)</f>
        <v>0</v>
      </c>
      <c r="L140" s="1466">
        <f>IF(L$8=Nhaplieu!$M137,Nhaplieu!$O137,0)</f>
        <v>0</v>
      </c>
      <c r="M140" s="1467"/>
      <c r="N140" s="1466">
        <f>IF(N$8=Nhaplieu!$N137,Nhaplieu!$O137,0)</f>
        <v>0</v>
      </c>
      <c r="O140" s="1466">
        <f>IF(O$8=Nhaplieu!$M137,Nhaplieu!$O137,0)</f>
        <v>0</v>
      </c>
      <c r="P140" s="1467"/>
      <c r="Q140" s="1467">
        <f t="shared" si="2"/>
        <v>0</v>
      </c>
    </row>
    <row r="141" spans="1:17" s="1453" customFormat="1" ht="13.2" hidden="1">
      <c r="A141" s="1463">
        <f>Nhaplieu!D138</f>
        <v>0</v>
      </c>
      <c r="B141" s="1464">
        <f>Nhaplieu!E138</f>
        <v>0</v>
      </c>
      <c r="C141" s="1465">
        <f>Nhaplieu!F138</f>
        <v>0</v>
      </c>
      <c r="D141" s="1464">
        <f>Nhaplieu!L138</f>
        <v>0</v>
      </c>
      <c r="E141" s="1466">
        <f>IF(E$8=Nhaplieu!$N138,Nhaplieu!$O138,0)</f>
        <v>0</v>
      </c>
      <c r="F141" s="1466">
        <f>IF(F$8=Nhaplieu!$M138,Nhaplieu!$O138,0)</f>
        <v>0</v>
      </c>
      <c r="G141" s="1466"/>
      <c r="H141" s="1466">
        <f>IF(H$8=Nhaplieu!$N138,Nhaplieu!$O138,0)</f>
        <v>0</v>
      </c>
      <c r="I141" s="1466">
        <f>IF(I$8=Nhaplieu!$M138,Nhaplieu!$O138,0)</f>
        <v>0</v>
      </c>
      <c r="J141" s="1467"/>
      <c r="K141" s="1466">
        <f>IF(K$8=Nhaplieu!$N138,Nhaplieu!$O138,0)</f>
        <v>0</v>
      </c>
      <c r="L141" s="1466">
        <f>IF(L$8=Nhaplieu!$M138,Nhaplieu!$O138,0)</f>
        <v>0</v>
      </c>
      <c r="M141" s="1467"/>
      <c r="N141" s="1466">
        <f>IF(N$8=Nhaplieu!$N138,Nhaplieu!$O138,0)</f>
        <v>0</v>
      </c>
      <c r="O141" s="1466">
        <f>IF(O$8=Nhaplieu!$M138,Nhaplieu!$O138,0)</f>
        <v>0</v>
      </c>
      <c r="P141" s="1467"/>
      <c r="Q141" s="1467">
        <f t="shared" si="2"/>
        <v>0</v>
      </c>
    </row>
    <row r="142" spans="1:17" s="1453" customFormat="1" ht="13.2" hidden="1">
      <c r="A142" s="1463">
        <f>Nhaplieu!D139</f>
        <v>0</v>
      </c>
      <c r="B142" s="1464">
        <f>Nhaplieu!E139</f>
        <v>0</v>
      </c>
      <c r="C142" s="1465">
        <f>Nhaplieu!F139</f>
        <v>0</v>
      </c>
      <c r="D142" s="1464">
        <f>Nhaplieu!L139</f>
        <v>0</v>
      </c>
      <c r="E142" s="1466">
        <f>IF(E$8=Nhaplieu!$N139,Nhaplieu!$O139,0)</f>
        <v>0</v>
      </c>
      <c r="F142" s="1466">
        <f>IF(F$8=Nhaplieu!$M139,Nhaplieu!$O139,0)</f>
        <v>0</v>
      </c>
      <c r="G142" s="1466"/>
      <c r="H142" s="1466">
        <f>IF(H$8=Nhaplieu!$N139,Nhaplieu!$O139,0)</f>
        <v>0</v>
      </c>
      <c r="I142" s="1466">
        <f>IF(I$8=Nhaplieu!$M139,Nhaplieu!$O139,0)</f>
        <v>0</v>
      </c>
      <c r="J142" s="1467"/>
      <c r="K142" s="1466">
        <f>IF(K$8=Nhaplieu!$N139,Nhaplieu!$O139,0)</f>
        <v>0</v>
      </c>
      <c r="L142" s="1466">
        <f>IF(L$8=Nhaplieu!$M139,Nhaplieu!$O139,0)</f>
        <v>0</v>
      </c>
      <c r="M142" s="1467"/>
      <c r="N142" s="1466">
        <f>IF(N$8=Nhaplieu!$N139,Nhaplieu!$O139,0)</f>
        <v>0</v>
      </c>
      <c r="O142" s="1466">
        <f>IF(O$8=Nhaplieu!$M139,Nhaplieu!$O139,0)</f>
        <v>0</v>
      </c>
      <c r="P142" s="1467"/>
      <c r="Q142" s="1467">
        <f t="shared" si="2"/>
        <v>0</v>
      </c>
    </row>
    <row r="143" spans="1:17" s="1453" customFormat="1" ht="13.2" hidden="1">
      <c r="A143" s="1463">
        <f>Nhaplieu!D140</f>
        <v>0</v>
      </c>
      <c r="B143" s="1464">
        <f>Nhaplieu!E140</f>
        <v>0</v>
      </c>
      <c r="C143" s="1465">
        <f>Nhaplieu!F140</f>
        <v>0</v>
      </c>
      <c r="D143" s="1464">
        <f>Nhaplieu!L140</f>
        <v>0</v>
      </c>
      <c r="E143" s="1466">
        <f>IF(E$8=Nhaplieu!$N140,Nhaplieu!$O140,0)</f>
        <v>0</v>
      </c>
      <c r="F143" s="1466">
        <f>IF(F$8=Nhaplieu!$M140,Nhaplieu!$O140,0)</f>
        <v>0</v>
      </c>
      <c r="G143" s="1466"/>
      <c r="H143" s="1466">
        <f>IF(H$8=Nhaplieu!$N140,Nhaplieu!$O140,0)</f>
        <v>0</v>
      </c>
      <c r="I143" s="1466">
        <f>IF(I$8=Nhaplieu!$M140,Nhaplieu!$O140,0)</f>
        <v>0</v>
      </c>
      <c r="J143" s="1467"/>
      <c r="K143" s="1466">
        <f>IF(K$8=Nhaplieu!$N140,Nhaplieu!$O140,0)</f>
        <v>0</v>
      </c>
      <c r="L143" s="1466">
        <f>IF(L$8=Nhaplieu!$M140,Nhaplieu!$O140,0)</f>
        <v>0</v>
      </c>
      <c r="M143" s="1467"/>
      <c r="N143" s="1466">
        <f>IF(N$8=Nhaplieu!$N140,Nhaplieu!$O140,0)</f>
        <v>0</v>
      </c>
      <c r="O143" s="1466">
        <f>IF(O$8=Nhaplieu!$M140,Nhaplieu!$O140,0)</f>
        <v>0</v>
      </c>
      <c r="P143" s="1467"/>
      <c r="Q143" s="1467">
        <f t="shared" si="2"/>
        <v>0</v>
      </c>
    </row>
    <row r="144" spans="1:17" s="1453" customFormat="1" ht="13.2" hidden="1">
      <c r="A144" s="1463">
        <f>Nhaplieu!D141</f>
        <v>0</v>
      </c>
      <c r="B144" s="1464">
        <f>Nhaplieu!E141</f>
        <v>0</v>
      </c>
      <c r="C144" s="1465">
        <f>Nhaplieu!F141</f>
        <v>0</v>
      </c>
      <c r="D144" s="1464">
        <f>Nhaplieu!L141</f>
        <v>0</v>
      </c>
      <c r="E144" s="1466">
        <f>IF(E$8=Nhaplieu!$N141,Nhaplieu!$O141,0)</f>
        <v>0</v>
      </c>
      <c r="F144" s="1466">
        <f>IF(F$8=Nhaplieu!$M141,Nhaplieu!$O141,0)</f>
        <v>0</v>
      </c>
      <c r="G144" s="1466"/>
      <c r="H144" s="1466">
        <f>IF(H$8=Nhaplieu!$N141,Nhaplieu!$O141,0)</f>
        <v>0</v>
      </c>
      <c r="I144" s="1466">
        <f>IF(I$8=Nhaplieu!$M141,Nhaplieu!$O141,0)</f>
        <v>0</v>
      </c>
      <c r="J144" s="1467"/>
      <c r="K144" s="1466">
        <f>IF(K$8=Nhaplieu!$N141,Nhaplieu!$O141,0)</f>
        <v>0</v>
      </c>
      <c r="L144" s="1466">
        <f>IF(L$8=Nhaplieu!$M141,Nhaplieu!$O141,0)</f>
        <v>0</v>
      </c>
      <c r="M144" s="1467"/>
      <c r="N144" s="1466">
        <f>IF(N$8=Nhaplieu!$N141,Nhaplieu!$O141,0)</f>
        <v>0</v>
      </c>
      <c r="O144" s="1466">
        <f>IF(O$8=Nhaplieu!$M141,Nhaplieu!$O141,0)</f>
        <v>0</v>
      </c>
      <c r="P144" s="1467"/>
      <c r="Q144" s="1467">
        <f t="shared" si="2"/>
        <v>0</v>
      </c>
    </row>
    <row r="145" spans="1:17" s="1453" customFormat="1" ht="13.2" hidden="1">
      <c r="A145" s="1463">
        <f>Nhaplieu!D142</f>
        <v>0</v>
      </c>
      <c r="B145" s="1464">
        <f>Nhaplieu!E142</f>
        <v>0</v>
      </c>
      <c r="C145" s="1465">
        <f>Nhaplieu!F142</f>
        <v>0</v>
      </c>
      <c r="D145" s="1464">
        <f>Nhaplieu!L142</f>
        <v>0</v>
      </c>
      <c r="E145" s="1466">
        <f>IF(E$8=Nhaplieu!$N142,Nhaplieu!$O142,0)</f>
        <v>0</v>
      </c>
      <c r="F145" s="1466">
        <f>IF(F$8=Nhaplieu!$M142,Nhaplieu!$O142,0)</f>
        <v>0</v>
      </c>
      <c r="G145" s="1466"/>
      <c r="H145" s="1466">
        <f>IF(H$8=Nhaplieu!$N142,Nhaplieu!$O142,0)</f>
        <v>0</v>
      </c>
      <c r="I145" s="1466">
        <f>IF(I$8=Nhaplieu!$M142,Nhaplieu!$O142,0)</f>
        <v>0</v>
      </c>
      <c r="J145" s="1467"/>
      <c r="K145" s="1466">
        <f>IF(K$8=Nhaplieu!$N142,Nhaplieu!$O142,0)</f>
        <v>0</v>
      </c>
      <c r="L145" s="1466">
        <f>IF(L$8=Nhaplieu!$M142,Nhaplieu!$O142,0)</f>
        <v>0</v>
      </c>
      <c r="M145" s="1467"/>
      <c r="N145" s="1466">
        <f>IF(N$8=Nhaplieu!$N142,Nhaplieu!$O142,0)</f>
        <v>0</v>
      </c>
      <c r="O145" s="1466">
        <f>IF(O$8=Nhaplieu!$M142,Nhaplieu!$O142,0)</f>
        <v>0</v>
      </c>
      <c r="P145" s="1467"/>
      <c r="Q145" s="1467">
        <f t="shared" si="2"/>
        <v>0</v>
      </c>
    </row>
    <row r="146" spans="1:17" s="1453" customFormat="1" ht="13.2" hidden="1">
      <c r="A146" s="1463">
        <f>Nhaplieu!D143</f>
        <v>0</v>
      </c>
      <c r="B146" s="1464">
        <f>Nhaplieu!E143</f>
        <v>0</v>
      </c>
      <c r="C146" s="1465">
        <f>Nhaplieu!F143</f>
        <v>0</v>
      </c>
      <c r="D146" s="1464">
        <f>Nhaplieu!L143</f>
        <v>0</v>
      </c>
      <c r="E146" s="1466">
        <f>IF(E$8=Nhaplieu!$N143,Nhaplieu!$O143,0)</f>
        <v>0</v>
      </c>
      <c r="F146" s="1466">
        <f>IF(F$8=Nhaplieu!$M143,Nhaplieu!$O143,0)</f>
        <v>0</v>
      </c>
      <c r="G146" s="1466"/>
      <c r="H146" s="1466">
        <f>IF(H$8=Nhaplieu!$N143,Nhaplieu!$O143,0)</f>
        <v>0</v>
      </c>
      <c r="I146" s="1466">
        <f>IF(I$8=Nhaplieu!$M143,Nhaplieu!$O143,0)</f>
        <v>0</v>
      </c>
      <c r="J146" s="1467"/>
      <c r="K146" s="1466">
        <f>IF(K$8=Nhaplieu!$N143,Nhaplieu!$O143,0)</f>
        <v>0</v>
      </c>
      <c r="L146" s="1466">
        <f>IF(L$8=Nhaplieu!$M143,Nhaplieu!$O143,0)</f>
        <v>0</v>
      </c>
      <c r="M146" s="1467"/>
      <c r="N146" s="1466">
        <f>IF(N$8=Nhaplieu!$N143,Nhaplieu!$O143,0)</f>
        <v>0</v>
      </c>
      <c r="O146" s="1466">
        <f>IF(O$8=Nhaplieu!$M143,Nhaplieu!$O143,0)</f>
        <v>0</v>
      </c>
      <c r="P146" s="1467"/>
      <c r="Q146" s="1467">
        <f t="shared" si="2"/>
        <v>0</v>
      </c>
    </row>
    <row r="147" spans="1:17" s="1453" customFormat="1" ht="13.2" hidden="1">
      <c r="A147" s="1463">
        <f>Nhaplieu!D144</f>
        <v>0</v>
      </c>
      <c r="B147" s="1464">
        <f>Nhaplieu!E144</f>
        <v>0</v>
      </c>
      <c r="C147" s="1465">
        <f>Nhaplieu!F144</f>
        <v>0</v>
      </c>
      <c r="D147" s="1464">
        <f>Nhaplieu!L144</f>
        <v>0</v>
      </c>
      <c r="E147" s="1466">
        <f>IF(E$8=Nhaplieu!$N144,Nhaplieu!$O144,0)</f>
        <v>0</v>
      </c>
      <c r="F147" s="1466">
        <f>IF(F$8=Nhaplieu!$M144,Nhaplieu!$O144,0)</f>
        <v>0</v>
      </c>
      <c r="G147" s="1466"/>
      <c r="H147" s="1466">
        <f>IF(H$8=Nhaplieu!$N144,Nhaplieu!$O144,0)</f>
        <v>0</v>
      </c>
      <c r="I147" s="1466">
        <f>IF(I$8=Nhaplieu!$M144,Nhaplieu!$O144,0)</f>
        <v>0</v>
      </c>
      <c r="J147" s="1467"/>
      <c r="K147" s="1466">
        <f>IF(K$8=Nhaplieu!$N144,Nhaplieu!$O144,0)</f>
        <v>0</v>
      </c>
      <c r="L147" s="1466">
        <f>IF(L$8=Nhaplieu!$M144,Nhaplieu!$O144,0)</f>
        <v>0</v>
      </c>
      <c r="M147" s="1467"/>
      <c r="N147" s="1466">
        <f>IF(N$8=Nhaplieu!$N144,Nhaplieu!$O144,0)</f>
        <v>0</v>
      </c>
      <c r="O147" s="1466">
        <f>IF(O$8=Nhaplieu!$M144,Nhaplieu!$O144,0)</f>
        <v>0</v>
      </c>
      <c r="P147" s="1467"/>
      <c r="Q147" s="1467">
        <f t="shared" si="2"/>
        <v>0</v>
      </c>
    </row>
    <row r="148" spans="1:17" s="1453" customFormat="1" ht="13.2" hidden="1">
      <c r="A148" s="1463">
        <f>Nhaplieu!D145</f>
        <v>0</v>
      </c>
      <c r="B148" s="1464">
        <f>Nhaplieu!E145</f>
        <v>0</v>
      </c>
      <c r="C148" s="1465">
        <f>Nhaplieu!F145</f>
        <v>0</v>
      </c>
      <c r="D148" s="1464">
        <f>Nhaplieu!L145</f>
        <v>0</v>
      </c>
      <c r="E148" s="1466">
        <f>IF(E$8=Nhaplieu!$N145,Nhaplieu!$O145,0)</f>
        <v>0</v>
      </c>
      <c r="F148" s="1466">
        <f>IF(F$8=Nhaplieu!$M145,Nhaplieu!$O145,0)</f>
        <v>0</v>
      </c>
      <c r="G148" s="1466"/>
      <c r="H148" s="1466">
        <f>IF(H$8=Nhaplieu!$N145,Nhaplieu!$O145,0)</f>
        <v>0</v>
      </c>
      <c r="I148" s="1466">
        <f>IF(I$8=Nhaplieu!$M145,Nhaplieu!$O145,0)</f>
        <v>0</v>
      </c>
      <c r="J148" s="1467"/>
      <c r="K148" s="1466">
        <f>IF(K$8=Nhaplieu!$N145,Nhaplieu!$O145,0)</f>
        <v>0</v>
      </c>
      <c r="L148" s="1466">
        <f>IF(L$8=Nhaplieu!$M145,Nhaplieu!$O145,0)</f>
        <v>0</v>
      </c>
      <c r="M148" s="1467"/>
      <c r="N148" s="1466">
        <f>IF(N$8=Nhaplieu!$N145,Nhaplieu!$O145,0)</f>
        <v>0</v>
      </c>
      <c r="O148" s="1466">
        <f>IF(O$8=Nhaplieu!$M145,Nhaplieu!$O145,0)</f>
        <v>0</v>
      </c>
      <c r="P148" s="1467"/>
      <c r="Q148" s="1467">
        <f t="shared" si="2"/>
        <v>0</v>
      </c>
    </row>
    <row r="149" spans="1:17" s="1453" customFormat="1" ht="13.2" hidden="1">
      <c r="A149" s="1463">
        <f>Nhaplieu!D146</f>
        <v>0</v>
      </c>
      <c r="B149" s="1464">
        <f>Nhaplieu!E146</f>
        <v>0</v>
      </c>
      <c r="C149" s="1465">
        <f>Nhaplieu!F146</f>
        <v>0</v>
      </c>
      <c r="D149" s="1464">
        <f>Nhaplieu!L146</f>
        <v>0</v>
      </c>
      <c r="E149" s="1466">
        <f>IF(E$8=Nhaplieu!$N146,Nhaplieu!$O146,0)</f>
        <v>0</v>
      </c>
      <c r="F149" s="1466">
        <f>IF(F$8=Nhaplieu!$M146,Nhaplieu!$O146,0)</f>
        <v>0</v>
      </c>
      <c r="G149" s="1466"/>
      <c r="H149" s="1466">
        <f>IF(H$8=Nhaplieu!$N146,Nhaplieu!$O146,0)</f>
        <v>0</v>
      </c>
      <c r="I149" s="1466">
        <f>IF(I$8=Nhaplieu!$M146,Nhaplieu!$O146,0)</f>
        <v>0</v>
      </c>
      <c r="J149" s="1467"/>
      <c r="K149" s="1466">
        <f>IF(K$8=Nhaplieu!$N146,Nhaplieu!$O146,0)</f>
        <v>0</v>
      </c>
      <c r="L149" s="1466">
        <f>IF(L$8=Nhaplieu!$M146,Nhaplieu!$O146,0)</f>
        <v>0</v>
      </c>
      <c r="M149" s="1467"/>
      <c r="N149" s="1466">
        <f>IF(N$8=Nhaplieu!$N146,Nhaplieu!$O146,0)</f>
        <v>0</v>
      </c>
      <c r="O149" s="1466">
        <f>IF(O$8=Nhaplieu!$M146,Nhaplieu!$O146,0)</f>
        <v>0</v>
      </c>
      <c r="P149" s="1467"/>
      <c r="Q149" s="1467">
        <f t="shared" si="2"/>
        <v>0</v>
      </c>
    </row>
    <row r="150" spans="1:17" s="1453" customFormat="1" ht="13.2" hidden="1">
      <c r="A150" s="1463">
        <f>Nhaplieu!D147</f>
        <v>0</v>
      </c>
      <c r="B150" s="1464">
        <f>Nhaplieu!E147</f>
        <v>0</v>
      </c>
      <c r="C150" s="1465">
        <f>Nhaplieu!F147</f>
        <v>0</v>
      </c>
      <c r="D150" s="1464">
        <f>Nhaplieu!L147</f>
        <v>0</v>
      </c>
      <c r="E150" s="1466">
        <f>IF(E$8=Nhaplieu!$N147,Nhaplieu!$O147,0)</f>
        <v>0</v>
      </c>
      <c r="F150" s="1466">
        <f>IF(F$8=Nhaplieu!$M147,Nhaplieu!$O147,0)</f>
        <v>0</v>
      </c>
      <c r="G150" s="1466"/>
      <c r="H150" s="1466">
        <f>IF(H$8=Nhaplieu!$N147,Nhaplieu!$O147,0)</f>
        <v>0</v>
      </c>
      <c r="I150" s="1466">
        <f>IF(I$8=Nhaplieu!$M147,Nhaplieu!$O147,0)</f>
        <v>0</v>
      </c>
      <c r="J150" s="1467"/>
      <c r="K150" s="1466">
        <f>IF(K$8=Nhaplieu!$N147,Nhaplieu!$O147,0)</f>
        <v>0</v>
      </c>
      <c r="L150" s="1466">
        <f>IF(L$8=Nhaplieu!$M147,Nhaplieu!$O147,0)</f>
        <v>0</v>
      </c>
      <c r="M150" s="1467"/>
      <c r="N150" s="1466">
        <f>IF(N$8=Nhaplieu!$N147,Nhaplieu!$O147,0)</f>
        <v>0</v>
      </c>
      <c r="O150" s="1466">
        <f>IF(O$8=Nhaplieu!$M147,Nhaplieu!$O147,0)</f>
        <v>0</v>
      </c>
      <c r="P150" s="1467"/>
      <c r="Q150" s="1467">
        <f t="shared" si="2"/>
        <v>0</v>
      </c>
    </row>
    <row r="151" spans="1:17" s="1453" customFormat="1" ht="13.2" hidden="1">
      <c r="A151" s="1463">
        <f>Nhaplieu!D148</f>
        <v>0</v>
      </c>
      <c r="B151" s="1464">
        <f>Nhaplieu!E148</f>
        <v>0</v>
      </c>
      <c r="C151" s="1465">
        <f>Nhaplieu!F148</f>
        <v>0</v>
      </c>
      <c r="D151" s="1464">
        <f>Nhaplieu!L148</f>
        <v>0</v>
      </c>
      <c r="E151" s="1466">
        <f>IF(E$8=Nhaplieu!$N148,Nhaplieu!$O148,0)</f>
        <v>0</v>
      </c>
      <c r="F151" s="1466">
        <f>IF(F$8=Nhaplieu!$M148,Nhaplieu!$O148,0)</f>
        <v>0</v>
      </c>
      <c r="G151" s="1466"/>
      <c r="H151" s="1466">
        <f>IF(H$8=Nhaplieu!$N148,Nhaplieu!$O148,0)</f>
        <v>0</v>
      </c>
      <c r="I151" s="1466">
        <f>IF(I$8=Nhaplieu!$M148,Nhaplieu!$O148,0)</f>
        <v>0</v>
      </c>
      <c r="J151" s="1467"/>
      <c r="K151" s="1466">
        <f>IF(K$8=Nhaplieu!$N148,Nhaplieu!$O148,0)</f>
        <v>0</v>
      </c>
      <c r="L151" s="1466">
        <f>IF(L$8=Nhaplieu!$M148,Nhaplieu!$O148,0)</f>
        <v>0</v>
      </c>
      <c r="M151" s="1467"/>
      <c r="N151" s="1466">
        <f>IF(N$8=Nhaplieu!$N148,Nhaplieu!$O148,0)</f>
        <v>0</v>
      </c>
      <c r="O151" s="1466">
        <f>IF(O$8=Nhaplieu!$M148,Nhaplieu!$O148,0)</f>
        <v>0</v>
      </c>
      <c r="P151" s="1467"/>
      <c r="Q151" s="1467">
        <f t="shared" si="2"/>
        <v>0</v>
      </c>
    </row>
    <row r="152" spans="1:17" s="1453" customFormat="1" ht="13.2" hidden="1">
      <c r="A152" s="1463">
        <f>Nhaplieu!D149</f>
        <v>0</v>
      </c>
      <c r="B152" s="1464">
        <f>Nhaplieu!E149</f>
        <v>0</v>
      </c>
      <c r="C152" s="1465">
        <f>Nhaplieu!F149</f>
        <v>0</v>
      </c>
      <c r="D152" s="1464">
        <f>Nhaplieu!L149</f>
        <v>0</v>
      </c>
      <c r="E152" s="1466">
        <f>IF(E$8=Nhaplieu!$N149,Nhaplieu!$O149,0)</f>
        <v>0</v>
      </c>
      <c r="F152" s="1466">
        <f>IF(F$8=Nhaplieu!$M149,Nhaplieu!$O149,0)</f>
        <v>0</v>
      </c>
      <c r="G152" s="1466"/>
      <c r="H152" s="1466">
        <f>IF(H$8=Nhaplieu!$N149,Nhaplieu!$O149,0)</f>
        <v>0</v>
      </c>
      <c r="I152" s="1466">
        <f>IF(I$8=Nhaplieu!$M149,Nhaplieu!$O149,0)</f>
        <v>0</v>
      </c>
      <c r="J152" s="1467"/>
      <c r="K152" s="1466">
        <f>IF(K$8=Nhaplieu!$N149,Nhaplieu!$O149,0)</f>
        <v>0</v>
      </c>
      <c r="L152" s="1466">
        <f>IF(L$8=Nhaplieu!$M149,Nhaplieu!$O149,0)</f>
        <v>0</v>
      </c>
      <c r="M152" s="1467"/>
      <c r="N152" s="1466">
        <f>IF(N$8=Nhaplieu!$N149,Nhaplieu!$O149,0)</f>
        <v>0</v>
      </c>
      <c r="O152" s="1466">
        <f>IF(O$8=Nhaplieu!$M149,Nhaplieu!$O149,0)</f>
        <v>0</v>
      </c>
      <c r="P152" s="1467"/>
      <c r="Q152" s="1467">
        <f t="shared" si="2"/>
        <v>0</v>
      </c>
    </row>
    <row r="153" spans="1:17" s="1453" customFormat="1" ht="13.2" hidden="1">
      <c r="A153" s="1463">
        <f>Nhaplieu!D150</f>
        <v>0</v>
      </c>
      <c r="B153" s="1464">
        <f>Nhaplieu!E150</f>
        <v>0</v>
      </c>
      <c r="C153" s="1465">
        <f>Nhaplieu!F150</f>
        <v>0</v>
      </c>
      <c r="D153" s="1464">
        <f>Nhaplieu!L150</f>
        <v>0</v>
      </c>
      <c r="E153" s="1466">
        <f>IF(E$8=Nhaplieu!$N150,Nhaplieu!$O150,0)</f>
        <v>0</v>
      </c>
      <c r="F153" s="1466">
        <f>IF(F$8=Nhaplieu!$M150,Nhaplieu!$O150,0)</f>
        <v>0</v>
      </c>
      <c r="G153" s="1466"/>
      <c r="H153" s="1466">
        <f>IF(H$8=Nhaplieu!$N150,Nhaplieu!$O150,0)</f>
        <v>0</v>
      </c>
      <c r="I153" s="1466">
        <f>IF(I$8=Nhaplieu!$M150,Nhaplieu!$O150,0)</f>
        <v>0</v>
      </c>
      <c r="J153" s="1467"/>
      <c r="K153" s="1466">
        <f>IF(K$8=Nhaplieu!$N150,Nhaplieu!$O150,0)</f>
        <v>0</v>
      </c>
      <c r="L153" s="1466">
        <f>IF(L$8=Nhaplieu!$M150,Nhaplieu!$O150,0)</f>
        <v>0</v>
      </c>
      <c r="M153" s="1467"/>
      <c r="N153" s="1466">
        <f>IF(N$8=Nhaplieu!$N150,Nhaplieu!$O150,0)</f>
        <v>0</v>
      </c>
      <c r="O153" s="1466">
        <f>IF(O$8=Nhaplieu!$M150,Nhaplieu!$O150,0)</f>
        <v>0</v>
      </c>
      <c r="P153" s="1467"/>
      <c r="Q153" s="1467">
        <f t="shared" si="2"/>
        <v>0</v>
      </c>
    </row>
    <row r="154" spans="1:17" s="1453" customFormat="1" ht="13.2" hidden="1">
      <c r="A154" s="1463">
        <f>Nhaplieu!D151</f>
        <v>0</v>
      </c>
      <c r="B154" s="1464">
        <f>Nhaplieu!E151</f>
        <v>0</v>
      </c>
      <c r="C154" s="1465">
        <f>Nhaplieu!F151</f>
        <v>0</v>
      </c>
      <c r="D154" s="1464">
        <f>Nhaplieu!L151</f>
        <v>0</v>
      </c>
      <c r="E154" s="1466">
        <f>IF(E$8=Nhaplieu!$N151,Nhaplieu!$O151,0)</f>
        <v>0</v>
      </c>
      <c r="F154" s="1466">
        <f>IF(F$8=Nhaplieu!$M151,Nhaplieu!$O151,0)</f>
        <v>0</v>
      </c>
      <c r="G154" s="1466"/>
      <c r="H154" s="1466">
        <f>IF(H$8=Nhaplieu!$N151,Nhaplieu!$O151,0)</f>
        <v>0</v>
      </c>
      <c r="I154" s="1466">
        <f>IF(I$8=Nhaplieu!$M151,Nhaplieu!$O151,0)</f>
        <v>0</v>
      </c>
      <c r="J154" s="1467"/>
      <c r="K154" s="1466">
        <f>IF(K$8=Nhaplieu!$N151,Nhaplieu!$O151,0)</f>
        <v>0</v>
      </c>
      <c r="L154" s="1466">
        <f>IF(L$8=Nhaplieu!$M151,Nhaplieu!$O151,0)</f>
        <v>0</v>
      </c>
      <c r="M154" s="1467"/>
      <c r="N154" s="1466">
        <f>IF(N$8=Nhaplieu!$N151,Nhaplieu!$O151,0)</f>
        <v>0</v>
      </c>
      <c r="O154" s="1466">
        <f>IF(O$8=Nhaplieu!$M151,Nhaplieu!$O151,0)</f>
        <v>0</v>
      </c>
      <c r="P154" s="1467"/>
      <c r="Q154" s="1467">
        <f t="shared" si="2"/>
        <v>0</v>
      </c>
    </row>
    <row r="155" spans="1:17" s="1453" customFormat="1" ht="13.2" hidden="1">
      <c r="A155" s="1463">
        <f>Nhaplieu!D152</f>
        <v>0</v>
      </c>
      <c r="B155" s="1464">
        <f>Nhaplieu!E152</f>
        <v>0</v>
      </c>
      <c r="C155" s="1465">
        <f>Nhaplieu!F152</f>
        <v>0</v>
      </c>
      <c r="D155" s="1464">
        <f>Nhaplieu!L152</f>
        <v>0</v>
      </c>
      <c r="E155" s="1466">
        <f>IF(E$8=Nhaplieu!$N152,Nhaplieu!$O152,0)</f>
        <v>0</v>
      </c>
      <c r="F155" s="1466">
        <f>IF(F$8=Nhaplieu!$M152,Nhaplieu!$O152,0)</f>
        <v>0</v>
      </c>
      <c r="G155" s="1466"/>
      <c r="H155" s="1466">
        <f>IF(H$8=Nhaplieu!$N152,Nhaplieu!$O152,0)</f>
        <v>0</v>
      </c>
      <c r="I155" s="1466">
        <f>IF(I$8=Nhaplieu!$M152,Nhaplieu!$O152,0)</f>
        <v>0</v>
      </c>
      <c r="J155" s="1467"/>
      <c r="K155" s="1466">
        <f>IF(K$8=Nhaplieu!$N152,Nhaplieu!$O152,0)</f>
        <v>0</v>
      </c>
      <c r="L155" s="1466">
        <f>IF(L$8=Nhaplieu!$M152,Nhaplieu!$O152,0)</f>
        <v>0</v>
      </c>
      <c r="M155" s="1467"/>
      <c r="N155" s="1466">
        <f>IF(N$8=Nhaplieu!$N152,Nhaplieu!$O152,0)</f>
        <v>0</v>
      </c>
      <c r="O155" s="1466">
        <f>IF(O$8=Nhaplieu!$M152,Nhaplieu!$O152,0)</f>
        <v>0</v>
      </c>
      <c r="P155" s="1467"/>
      <c r="Q155" s="1467">
        <f t="shared" si="2"/>
        <v>0</v>
      </c>
    </row>
    <row r="156" spans="1:17" s="1453" customFormat="1" ht="13.2" hidden="1">
      <c r="A156" s="1463">
        <f>Nhaplieu!D153</f>
        <v>0</v>
      </c>
      <c r="B156" s="1464">
        <f>Nhaplieu!E153</f>
        <v>0</v>
      </c>
      <c r="C156" s="1465">
        <f>Nhaplieu!F153</f>
        <v>0</v>
      </c>
      <c r="D156" s="1464">
        <f>Nhaplieu!L153</f>
        <v>0</v>
      </c>
      <c r="E156" s="1466">
        <f>IF(E$8=Nhaplieu!$N153,Nhaplieu!$O153,0)</f>
        <v>0</v>
      </c>
      <c r="F156" s="1466">
        <f>IF(F$8=Nhaplieu!$M153,Nhaplieu!$O153,0)</f>
        <v>0</v>
      </c>
      <c r="G156" s="1466"/>
      <c r="H156" s="1466">
        <f>IF(H$8=Nhaplieu!$N153,Nhaplieu!$O153,0)</f>
        <v>0</v>
      </c>
      <c r="I156" s="1466">
        <f>IF(I$8=Nhaplieu!$M153,Nhaplieu!$O153,0)</f>
        <v>0</v>
      </c>
      <c r="J156" s="1467"/>
      <c r="K156" s="1466">
        <f>IF(K$8=Nhaplieu!$N153,Nhaplieu!$O153,0)</f>
        <v>0</v>
      </c>
      <c r="L156" s="1466">
        <f>IF(L$8=Nhaplieu!$M153,Nhaplieu!$O153,0)</f>
        <v>0</v>
      </c>
      <c r="M156" s="1467"/>
      <c r="N156" s="1466">
        <f>IF(N$8=Nhaplieu!$N153,Nhaplieu!$O153,0)</f>
        <v>0</v>
      </c>
      <c r="O156" s="1466">
        <f>IF(O$8=Nhaplieu!$M153,Nhaplieu!$O153,0)</f>
        <v>0</v>
      </c>
      <c r="P156" s="1467"/>
      <c r="Q156" s="1467">
        <f t="shared" si="2"/>
        <v>0</v>
      </c>
    </row>
    <row r="157" spans="1:17" s="1453" customFormat="1" ht="13.2" hidden="1">
      <c r="A157" s="1463">
        <f>Nhaplieu!D154</f>
        <v>0</v>
      </c>
      <c r="B157" s="1464">
        <f>Nhaplieu!E154</f>
        <v>0</v>
      </c>
      <c r="C157" s="1465">
        <f>Nhaplieu!F154</f>
        <v>0</v>
      </c>
      <c r="D157" s="1464">
        <f>Nhaplieu!L154</f>
        <v>0</v>
      </c>
      <c r="E157" s="1466">
        <f>IF(E$8=Nhaplieu!$N154,Nhaplieu!$O154,0)</f>
        <v>0</v>
      </c>
      <c r="F157" s="1466">
        <f>IF(F$8=Nhaplieu!$M154,Nhaplieu!$O154,0)</f>
        <v>0</v>
      </c>
      <c r="G157" s="1466"/>
      <c r="H157" s="1466">
        <f>IF(H$8=Nhaplieu!$N154,Nhaplieu!$O154,0)</f>
        <v>0</v>
      </c>
      <c r="I157" s="1466">
        <f>IF(I$8=Nhaplieu!$M154,Nhaplieu!$O154,0)</f>
        <v>0</v>
      </c>
      <c r="J157" s="1467"/>
      <c r="K157" s="1466">
        <f>IF(K$8=Nhaplieu!$N154,Nhaplieu!$O154,0)</f>
        <v>0</v>
      </c>
      <c r="L157" s="1466">
        <f>IF(L$8=Nhaplieu!$M154,Nhaplieu!$O154,0)</f>
        <v>0</v>
      </c>
      <c r="M157" s="1467"/>
      <c r="N157" s="1466">
        <f>IF(N$8=Nhaplieu!$N154,Nhaplieu!$O154,0)</f>
        <v>0</v>
      </c>
      <c r="O157" s="1466">
        <f>IF(O$8=Nhaplieu!$M154,Nhaplieu!$O154,0)</f>
        <v>0</v>
      </c>
      <c r="P157" s="1467"/>
      <c r="Q157" s="1467">
        <f t="shared" si="2"/>
        <v>0</v>
      </c>
    </row>
    <row r="158" spans="1:17" s="1453" customFormat="1" ht="13.2" hidden="1">
      <c r="A158" s="1463">
        <f>Nhaplieu!D155</f>
        <v>0</v>
      </c>
      <c r="B158" s="1464">
        <f>Nhaplieu!E155</f>
        <v>0</v>
      </c>
      <c r="C158" s="1465">
        <f>Nhaplieu!F155</f>
        <v>0</v>
      </c>
      <c r="D158" s="1464">
        <f>Nhaplieu!L155</f>
        <v>0</v>
      </c>
      <c r="E158" s="1466">
        <f>IF(E$8=Nhaplieu!$N155,Nhaplieu!$O155,0)</f>
        <v>0</v>
      </c>
      <c r="F158" s="1466">
        <f>IF(F$8=Nhaplieu!$M155,Nhaplieu!$O155,0)</f>
        <v>0</v>
      </c>
      <c r="G158" s="1466"/>
      <c r="H158" s="1466">
        <f>IF(H$8=Nhaplieu!$N155,Nhaplieu!$O155,0)</f>
        <v>0</v>
      </c>
      <c r="I158" s="1466">
        <f>IF(I$8=Nhaplieu!$M155,Nhaplieu!$O155,0)</f>
        <v>0</v>
      </c>
      <c r="J158" s="1467"/>
      <c r="K158" s="1466">
        <f>IF(K$8=Nhaplieu!$N155,Nhaplieu!$O155,0)</f>
        <v>0</v>
      </c>
      <c r="L158" s="1466">
        <f>IF(L$8=Nhaplieu!$M155,Nhaplieu!$O155,0)</f>
        <v>0</v>
      </c>
      <c r="M158" s="1467"/>
      <c r="N158" s="1466">
        <f>IF(N$8=Nhaplieu!$N155,Nhaplieu!$O155,0)</f>
        <v>0</v>
      </c>
      <c r="O158" s="1466">
        <f>IF(O$8=Nhaplieu!$M155,Nhaplieu!$O155,0)</f>
        <v>0</v>
      </c>
      <c r="P158" s="1467"/>
      <c r="Q158" s="1467">
        <f t="shared" si="2"/>
        <v>0</v>
      </c>
    </row>
    <row r="159" spans="1:17" s="1453" customFormat="1" ht="13.2" hidden="1">
      <c r="A159" s="1463">
        <f>Nhaplieu!D156</f>
        <v>0</v>
      </c>
      <c r="B159" s="1464">
        <f>Nhaplieu!E156</f>
        <v>0</v>
      </c>
      <c r="C159" s="1465">
        <f>Nhaplieu!F156</f>
        <v>0</v>
      </c>
      <c r="D159" s="1464">
        <f>Nhaplieu!L156</f>
        <v>0</v>
      </c>
      <c r="E159" s="1466">
        <f>IF(E$8=Nhaplieu!$N156,Nhaplieu!$O156,0)</f>
        <v>0</v>
      </c>
      <c r="F159" s="1466">
        <f>IF(F$8=Nhaplieu!$M156,Nhaplieu!$O156,0)</f>
        <v>0</v>
      </c>
      <c r="G159" s="1466"/>
      <c r="H159" s="1466">
        <f>IF(H$8=Nhaplieu!$N156,Nhaplieu!$O156,0)</f>
        <v>0</v>
      </c>
      <c r="I159" s="1466">
        <f>IF(I$8=Nhaplieu!$M156,Nhaplieu!$O156,0)</f>
        <v>0</v>
      </c>
      <c r="J159" s="1467"/>
      <c r="K159" s="1466">
        <f>IF(K$8=Nhaplieu!$N156,Nhaplieu!$O156,0)</f>
        <v>0</v>
      </c>
      <c r="L159" s="1466">
        <f>IF(L$8=Nhaplieu!$M156,Nhaplieu!$O156,0)</f>
        <v>0</v>
      </c>
      <c r="M159" s="1467"/>
      <c r="N159" s="1466">
        <f>IF(N$8=Nhaplieu!$N156,Nhaplieu!$O156,0)</f>
        <v>0</v>
      </c>
      <c r="O159" s="1466">
        <f>IF(O$8=Nhaplieu!$M156,Nhaplieu!$O156,0)</f>
        <v>0</v>
      </c>
      <c r="P159" s="1467"/>
      <c r="Q159" s="1467">
        <f t="shared" si="2"/>
        <v>0</v>
      </c>
    </row>
    <row r="160" spans="1:17" s="1453" customFormat="1" ht="24">
      <c r="A160" s="1450"/>
      <c r="B160" s="1451"/>
      <c r="C160" s="1451"/>
      <c r="D160" s="1451" t="s">
        <v>1010</v>
      </c>
      <c r="E160" s="1467">
        <f>SUM(E11:E159)</f>
        <v>0</v>
      </c>
      <c r="F160" s="1467">
        <f t="shared" ref="F160:Q160" si="3">SUM(F11:F159)</f>
        <v>0</v>
      </c>
      <c r="G160" s="1467">
        <f t="shared" si="3"/>
        <v>0</v>
      </c>
      <c r="H160" s="1467">
        <f t="shared" si="3"/>
        <v>0</v>
      </c>
      <c r="I160" s="1467">
        <f t="shared" si="3"/>
        <v>0</v>
      </c>
      <c r="J160" s="1467">
        <f t="shared" si="3"/>
        <v>0</v>
      </c>
      <c r="K160" s="1467">
        <f t="shared" si="3"/>
        <v>0</v>
      </c>
      <c r="L160" s="1467">
        <f t="shared" si="3"/>
        <v>0</v>
      </c>
      <c r="M160" s="1467">
        <f t="shared" si="3"/>
        <v>0</v>
      </c>
      <c r="N160" s="1467">
        <f t="shared" si="3"/>
        <v>0</v>
      </c>
      <c r="O160" s="1467">
        <f t="shared" si="3"/>
        <v>0</v>
      </c>
      <c r="P160" s="1467">
        <f t="shared" si="3"/>
        <v>0</v>
      </c>
      <c r="Q160" s="1467">
        <f t="shared" si="3"/>
        <v>0</v>
      </c>
    </row>
    <row r="161" spans="1:17" s="1453" customFormat="1" ht="36">
      <c r="A161" s="1454"/>
      <c r="B161" s="1455"/>
      <c r="C161" s="1455"/>
      <c r="D161" s="1456" t="s">
        <v>1075</v>
      </c>
      <c r="E161" s="1452"/>
      <c r="F161" s="1452"/>
      <c r="G161" s="1452">
        <f>E9+E160-F160</f>
        <v>30000000</v>
      </c>
      <c r="H161" s="1452"/>
      <c r="I161" s="1452"/>
      <c r="J161" s="1452">
        <f>H9+H160-I160</f>
        <v>3500000</v>
      </c>
      <c r="K161" s="1452"/>
      <c r="L161" s="1452"/>
      <c r="M161" s="1452">
        <f>K9+K160-L160</f>
        <v>1000000</v>
      </c>
      <c r="N161" s="1452"/>
      <c r="O161" s="1452"/>
      <c r="P161" s="1452">
        <f>N9+N160-O160</f>
        <v>500000</v>
      </c>
      <c r="Q161" s="1452"/>
    </row>
    <row r="162" spans="1:17" ht="13.2">
      <c r="A162" s="1659" t="s">
        <v>862</v>
      </c>
      <c r="B162" s="1660"/>
      <c r="C162" s="1660"/>
      <c r="D162" s="1660"/>
      <c r="E162" s="1660"/>
      <c r="F162" s="1660"/>
      <c r="G162" s="1660"/>
      <c r="H162" s="1660"/>
      <c r="I162" s="1660"/>
      <c r="J162" s="1660"/>
      <c r="K162" s="1660"/>
      <c r="L162" s="1660"/>
      <c r="M162" s="1660"/>
      <c r="N162" s="1660"/>
      <c r="O162" s="1660"/>
      <c r="P162" s="1660"/>
      <c r="Q162" s="1660"/>
    </row>
    <row r="163" spans="1:17" ht="13.2">
      <c r="A163" s="1659" t="s">
        <v>875</v>
      </c>
      <c r="B163" s="1660"/>
      <c r="C163" s="1660"/>
      <c r="D163" s="1660"/>
      <c r="E163" s="1660"/>
      <c r="F163" s="1660"/>
      <c r="G163" s="1660"/>
      <c r="H163" s="1660"/>
      <c r="I163" s="1660"/>
      <c r="J163" s="1660"/>
      <c r="K163" s="1660"/>
      <c r="L163" s="1660"/>
      <c r="M163" s="1660"/>
      <c r="N163" s="1660"/>
      <c r="O163" s="1660"/>
      <c r="P163" s="1660"/>
      <c r="Q163" s="1660"/>
    </row>
    <row r="164" spans="1:17" ht="13.2">
      <c r="A164" s="1661" t="s">
        <v>863</v>
      </c>
      <c r="B164" s="1660"/>
      <c r="C164" s="1660"/>
      <c r="D164" s="1660"/>
      <c r="E164" s="1660"/>
      <c r="F164" s="1660"/>
      <c r="G164" s="1660"/>
      <c r="H164" s="1660"/>
      <c r="I164" s="1660"/>
      <c r="J164" s="1662" t="s">
        <v>876</v>
      </c>
      <c r="K164" s="1660"/>
      <c r="L164" s="1660"/>
      <c r="M164" s="1660"/>
      <c r="N164" s="1660"/>
      <c r="O164" s="1660"/>
      <c r="P164" s="1660"/>
      <c r="Q164" s="1660"/>
    </row>
  </sheetData>
  <autoFilter ref="A10:Q164" xr:uid="{CE212CE5-8EE1-4822-98EA-95AE648C48CF}">
    <filterColumn colId="16">
      <filters blank="1">
        <filter val="1.000.000"/>
        <filter val="145.500"/>
        <filter val="18.240.000"/>
        <filter val="19.740.000"/>
        <filter val="2.546.250"/>
        <filter val="3.500.000"/>
        <filter val="30.000.000"/>
        <filter val="4.656.000"/>
        <filter val="436.500"/>
        <filter val="500.000"/>
        <filter val="582.000"/>
        <filter val="85.347.500"/>
        <filter val="873.000"/>
      </filters>
    </filterColumn>
  </autoFilter>
  <mergeCells count="15">
    <mergeCell ref="A1:G1"/>
    <mergeCell ref="H1:Q1"/>
    <mergeCell ref="A3:Q3"/>
    <mergeCell ref="A4:Q4"/>
    <mergeCell ref="A5:A6"/>
    <mergeCell ref="B5:C5"/>
    <mergeCell ref="A163:Q163"/>
    <mergeCell ref="A164:I164"/>
    <mergeCell ref="J164:Q164"/>
    <mergeCell ref="D5:D6"/>
    <mergeCell ref="E5:G5"/>
    <mergeCell ref="H5:J5"/>
    <mergeCell ref="K5:M5"/>
    <mergeCell ref="N5:P5"/>
    <mergeCell ref="A162:Q16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R1087"/>
  <sheetViews>
    <sheetView showGridLines="0" topLeftCell="A965" workbookViewId="0">
      <selection activeCell="A106" sqref="A106:G667"/>
    </sheetView>
  </sheetViews>
  <sheetFormatPr defaultColWidth="9.109375" defaultRowHeight="13.8"/>
  <cols>
    <col min="1" max="1" width="13.5546875" style="8" customWidth="1"/>
    <col min="2" max="2" width="12.44140625" style="9" customWidth="1"/>
    <col min="3" max="3" width="34.33203125" style="10" customWidth="1"/>
    <col min="4" max="4" width="8.44140625" style="11" customWidth="1"/>
    <col min="5" max="5" width="16.44140625" style="10" customWidth="1"/>
    <col min="6" max="6" width="16.88671875" style="10" customWidth="1"/>
    <col min="7" max="7" width="18.33203125" style="10" customWidth="1"/>
    <col min="8" max="8" width="5.44140625" style="11" customWidth="1"/>
    <col min="9" max="9" width="10.88671875" style="10" customWidth="1"/>
    <col min="10" max="11" width="11.33203125" style="10" customWidth="1"/>
    <col min="12" max="12" width="11" style="10" customWidth="1"/>
    <col min="13" max="13" width="13.109375" style="10" bestFit="1" customWidth="1"/>
    <col min="14" max="14" width="10.33203125" style="473" bestFit="1" customWidth="1"/>
    <col min="15" max="15" width="15.33203125" style="10" bestFit="1" customWidth="1"/>
    <col min="16" max="16" width="14.88671875" style="10" bestFit="1" customWidth="1"/>
    <col min="17" max="17" width="15.109375" style="10" customWidth="1"/>
    <col min="18" max="18" width="13.88671875" style="10" bestFit="1" customWidth="1"/>
    <col min="19" max="16384" width="9.109375" style="10"/>
  </cols>
  <sheetData>
    <row r="1" spans="1:18" ht="21" customHeight="1">
      <c r="A1" s="12" t="str">
        <f>MENU!B3&amp;" "&amp;MENU!D3</f>
        <v>Tên đơn vị:  HỘ KINH DOANH THUẬN VIỆT</v>
      </c>
      <c r="F1" s="1674" t="str">
        <f>IF(LEFT(J2,3)=111,"Mẫu số S6-HKD","Mẫu số S7-HKD")</f>
        <v>Mẫu số S7-HKD</v>
      </c>
      <c r="G1" s="1674"/>
      <c r="H1" s="1674"/>
      <c r="J1" s="469" t="s">
        <v>803</v>
      </c>
      <c r="L1" s="548" t="s">
        <v>804</v>
      </c>
      <c r="N1" s="10"/>
    </row>
    <row r="2" spans="1:18" ht="21" customHeight="1">
      <c r="A2" s="12" t="str">
        <f>MENU!B4&amp;" "&amp;MENU!D4</f>
        <v>Địa chỉ: hocketoanthuchanh.com</v>
      </c>
      <c r="F2" s="1601" t="str">
        <f>MENU!$D$9</f>
        <v>(Ban hành kèm theo Thông tư số 88/2021/TT-BTC ngày 11 tháng 10 năm 2021 của Bộ trưởng Bộ Tài chính)</v>
      </c>
      <c r="G2" s="1601"/>
      <c r="H2" s="1601"/>
      <c r="J2" s="382" t="s">
        <v>200</v>
      </c>
      <c r="L2" s="1677" t="s">
        <v>138</v>
      </c>
      <c r="M2" s="1679" t="s">
        <v>196</v>
      </c>
      <c r="N2" s="1679"/>
      <c r="O2" s="1679" t="s">
        <v>127</v>
      </c>
      <c r="P2" s="1679"/>
      <c r="Q2" s="1680" t="s">
        <v>197</v>
      </c>
      <c r="R2" s="1680"/>
    </row>
    <row r="3" spans="1:18" ht="21" customHeight="1">
      <c r="A3" s="12" t="str">
        <f>MENU!B5&amp;" "&amp;MENU!D5</f>
        <v>MST:  0310415290</v>
      </c>
      <c r="F3" s="1601"/>
      <c r="G3" s="1601"/>
      <c r="H3" s="1601"/>
      <c r="L3" s="1678"/>
      <c r="M3" s="726" t="s">
        <v>125</v>
      </c>
      <c r="N3" s="726" t="s">
        <v>126</v>
      </c>
      <c r="O3" s="726" t="s">
        <v>125</v>
      </c>
      <c r="P3" s="726" t="s">
        <v>126</v>
      </c>
      <c r="Q3" s="727" t="s">
        <v>125</v>
      </c>
      <c r="R3" s="727" t="s">
        <v>126</v>
      </c>
    </row>
    <row r="4" spans="1:18" ht="22.8">
      <c r="B4" s="13"/>
      <c r="C4" s="713" t="str">
        <f>IF(LEFT(J2,3)="111","SỔ TIỀN QUỸ TIỀN MẶT","SỔ TIỀN GỬI NGÂNG HÀNG")</f>
        <v>SỔ TIỀN QUỸ TIỀN MẶT</v>
      </c>
      <c r="D4" s="14"/>
      <c r="E4" s="463"/>
      <c r="F4" s="725" t="s">
        <v>90</v>
      </c>
      <c r="G4" s="725" t="s">
        <v>91</v>
      </c>
      <c r="L4" s="553" t="s">
        <v>807</v>
      </c>
      <c r="M4" s="549">
        <f>F5</f>
        <v>0</v>
      </c>
      <c r="N4" s="549">
        <f>G5</f>
        <v>0</v>
      </c>
      <c r="O4" s="549">
        <f>F6</f>
        <v>0</v>
      </c>
      <c r="P4" s="549">
        <f>G6</f>
        <v>0</v>
      </c>
      <c r="Q4" s="549">
        <f>F7</f>
        <v>0</v>
      </c>
      <c r="R4" s="550">
        <f>G7</f>
        <v>0</v>
      </c>
    </row>
    <row r="5" spans="1:18" ht="15.6">
      <c r="B5" s="15"/>
      <c r="C5" s="16" t="str">
        <f>"Từ ngày "&amp;TEXT(ngay1,"dd/mm/yyyy")&amp;"   đến   "&amp;TEXT(ngay2,"dd/mm/yyyy")</f>
        <v>Từ ngày 01/07/2025   đến   30/09/2025</v>
      </c>
      <c r="D5" s="17"/>
      <c r="E5" s="464" t="s">
        <v>800</v>
      </c>
      <c r="F5" s="465">
        <f>IF($J$2="","",SUMIF(HTTK,$J$2,PSDKN))</f>
        <v>0</v>
      </c>
      <c r="G5" s="465">
        <f>IF($J$2="","",SUMIF(HTTK,$J$2,PSDKC))</f>
        <v>0</v>
      </c>
      <c r="H5" s="18"/>
      <c r="L5" s="554" t="s">
        <v>806</v>
      </c>
      <c r="M5" s="551">
        <f>SUMIF(In.CDPS!$C$9:$C$116,$J$2,PSDKN)</f>
        <v>0</v>
      </c>
      <c r="N5" s="551">
        <f>SUMIF(In.CDPS!$C$9:$C$116,$J$2,PSDKC)</f>
        <v>0</v>
      </c>
      <c r="O5" s="551">
        <f>SUMIF(In.CDPS!$C$9:$C$116,$J$2,In.CDPS!G9:G116)</f>
        <v>0</v>
      </c>
      <c r="P5" s="551">
        <f>SUMIF(In.CDPS!$C$9:$C$116,$J$2,In.CDPS!H9:H116)</f>
        <v>0</v>
      </c>
      <c r="Q5" s="551">
        <f>SUMIF(In.CDPS!$C$9:$C$116,$J$2,PSCKN)</f>
        <v>0</v>
      </c>
      <c r="R5" s="552">
        <f>SUMIF(In.CDPS!$C$9:$C$116,$J$2,PSCKC)</f>
        <v>0</v>
      </c>
    </row>
    <row r="6" spans="1:18" ht="15.6">
      <c r="B6" s="19" t="s">
        <v>457</v>
      </c>
      <c r="C6" s="20" t="str">
        <f>"Tên tài khoản: "&amp;VLOOKUP($J$2,In.CDPS!$C$9:$D$116,2,0)</f>
        <v>Tên tài khoản: Tiền mặt</v>
      </c>
      <c r="D6" s="21"/>
      <c r="E6" s="464" t="s">
        <v>801</v>
      </c>
      <c r="F6" s="466">
        <f>IF($J$2="","",SUMIF(HTTK,$J$2,In.CDPS!$G$9:$G$116))</f>
        <v>0</v>
      </c>
      <c r="G6" s="466">
        <f>IF($J$2="","",SUMIF(HTTK,$J$2,In.CDPS!$H$9:$H$116))</f>
        <v>0</v>
      </c>
      <c r="L6" s="569" t="s">
        <v>808</v>
      </c>
      <c r="M6" s="555">
        <f>M4-M5</f>
        <v>0</v>
      </c>
      <c r="N6" s="555">
        <f t="shared" ref="N6:R6" si="0">N4-N5</f>
        <v>0</v>
      </c>
      <c r="O6" s="555">
        <f t="shared" si="0"/>
        <v>0</v>
      </c>
      <c r="P6" s="555">
        <f t="shared" si="0"/>
        <v>0</v>
      </c>
      <c r="Q6" s="555">
        <f t="shared" si="0"/>
        <v>0</v>
      </c>
      <c r="R6" s="556">
        <f t="shared" si="0"/>
        <v>0</v>
      </c>
    </row>
    <row r="7" spans="1:18" ht="15.6">
      <c r="B7" s="22"/>
      <c r="C7" s="22" t="str">
        <f>"Số hiệu tài khoản: "&amp;J2</f>
        <v>Số hiệu tài khoản: 111</v>
      </c>
      <c r="D7" s="23"/>
      <c r="E7" s="467" t="s">
        <v>802</v>
      </c>
      <c r="F7" s="468">
        <f>IF($J$2="","",SUMIF(HTTK,$J$2,PSCKN))</f>
        <v>0</v>
      </c>
      <c r="G7" s="468">
        <f>IF($J$2="","",SUMIF(HTTK,$J$2,PSCKC))</f>
        <v>0</v>
      </c>
      <c r="H7" s="24"/>
      <c r="L7" s="570" t="s">
        <v>809</v>
      </c>
      <c r="M7" s="557">
        <f>IF($F$5=$G$10,"OK",$F$5-$G$10)</f>
        <v>-120000000</v>
      </c>
      <c r="N7" s="558"/>
      <c r="O7" s="557" t="str">
        <f>IF($F$6=$E$1046,"OK",$F$6-$E$1046)</f>
        <v>OK</v>
      </c>
      <c r="P7" s="557" t="str">
        <f>IF($G$6=$F$1046,"OK",$G$6-$F$1046)</f>
        <v>OK</v>
      </c>
      <c r="Q7" s="557">
        <f>IF(F7=$G$1047,"OK",$F$7-$G$1047)</f>
        <v>-120000000</v>
      </c>
      <c r="R7" s="559"/>
    </row>
    <row r="8" spans="1:18" s="3" customFormat="1" ht="30.75" customHeight="1">
      <c r="A8" s="1687" t="s">
        <v>162</v>
      </c>
      <c r="B8" s="1688"/>
      <c r="C8" s="1682" t="s">
        <v>407</v>
      </c>
      <c r="D8" s="1684" t="s">
        <v>458</v>
      </c>
      <c r="E8" s="1686" t="s">
        <v>438</v>
      </c>
      <c r="F8" s="1686"/>
      <c r="G8" s="1686" t="s">
        <v>459</v>
      </c>
      <c r="H8" s="1675" t="s">
        <v>460</v>
      </c>
      <c r="N8" s="475"/>
    </row>
    <row r="9" spans="1:18" s="3" customFormat="1" ht="39.75" customHeight="1">
      <c r="A9" s="722" t="s">
        <v>461</v>
      </c>
      <c r="B9" s="723" t="s">
        <v>410</v>
      </c>
      <c r="C9" s="1683"/>
      <c r="D9" s="1685"/>
      <c r="E9" s="724" t="str">
        <f>IF(LEFT(J2,3)=111,"Thu ","Thu
(gửi vào)")</f>
        <v>Thu
(gửi vào)</v>
      </c>
      <c r="F9" s="724" t="str">
        <f>IF(LEFT(J2,3)=111,"Chi ","Chi
(rút ra)")</f>
        <v>Chi
(rút ra)</v>
      </c>
      <c r="G9" s="1686"/>
      <c r="H9" s="1676"/>
    </row>
    <row r="10" spans="1:18" s="3" customFormat="1" ht="15.6">
      <c r="A10" s="25"/>
      <c r="B10" s="26"/>
      <c r="C10" s="27" t="s">
        <v>196</v>
      </c>
      <c r="D10" s="27"/>
      <c r="E10" s="925">
        <v>120000000</v>
      </c>
      <c r="F10" s="26"/>
      <c r="G10" s="926">
        <f>E10</f>
        <v>120000000</v>
      </c>
      <c r="H10" s="29"/>
      <c r="N10" s="474"/>
    </row>
    <row r="11" spans="1:18" s="4" customFormat="1" ht="15.6">
      <c r="A11" s="76" t="str">
        <f>IF(OR(LEFT(Nhaplieu!$M8,3)='Sổ quỹ tiền mặt S06'!$J$2,LEFT(Nhaplieu!$N8,3)='Sổ quỹ tiền mặt S06'!$J$2),Nhaplieu!F8,IF(OR(Nhaplieu!$M8='Sổ quỹ tiền mặt S06'!$J$2,Nhaplieu!$N8='Sổ quỹ tiền mặt S06'!$J$2),Nhaplieu!F8,""))</f>
        <v/>
      </c>
      <c r="B11" s="77" t="str">
        <f>IF(OR(LEFT(Nhaplieu!$M8,3)='Sổ quỹ tiền mặt S06'!$J$2,LEFT(Nhaplieu!$N8,3)='Sổ quỹ tiền mặt S06'!$J$2),Nhaplieu!E8,IF(OR(Nhaplieu!$M8='Sổ quỹ tiền mặt S06'!$J$2,Nhaplieu!$N8='Sổ quỹ tiền mặt S06'!$J$2),Nhaplieu!E8,""))</f>
        <v/>
      </c>
      <c r="C11" s="571" t="str">
        <f>IF(OR(LEFT(Nhaplieu!$M8,3)='Sổ quỹ tiền mặt S06'!$J$2,LEFT(Nhaplieu!$N8,3)='Sổ quỹ tiền mặt S06'!$J$2),Nhaplieu!L8,IF(OR(Nhaplieu!$M8='Sổ quỹ tiền mặt S06'!$J$2,Nhaplieu!$N8='Sổ quỹ tiền mặt S06'!$J$2),Nhaplieu!L8,""))</f>
        <v/>
      </c>
      <c r="D11" s="78" t="str">
        <f>IF(LEFT(Nhaplieu!$M8,3)='Sổ quỹ tiền mặt S06'!$J$2,Nhaplieu!N8,IF(LEFT(Nhaplieu!$N8,3)='Sổ quỹ tiền mặt S06'!$J$2,Nhaplieu!M8,IF(Nhaplieu!$M8='Sổ quỹ tiền mặt S06'!$J$2,Nhaplieu!N8,IF(Nhaplieu!$N8='Sổ quỹ tiền mặt S06'!$J$2,Nhaplieu!M8,""))))</f>
        <v/>
      </c>
      <c r="E11" s="77" t="str">
        <f>IF(LEFT(Nhaplieu!M8,3)='Sổ quỹ tiền mặt S06'!$J$2,Nhaplieu!$O8,IF(Nhaplieu!M8='Sổ quỹ tiền mặt S06'!$J$2,Nhaplieu!$O8,""))</f>
        <v/>
      </c>
      <c r="F11" s="77" t="str">
        <f>IF(LEFT(Nhaplieu!N8,3)='Sổ quỹ tiền mặt S06'!$J$2,Nhaplieu!$O8,IF(Nhaplieu!N8='Sổ quỹ tiền mặt S06'!$J$2,Nhaplieu!$O8,""))</f>
        <v/>
      </c>
      <c r="G11" s="572">
        <f>IF(SUM(E11:F11)=0,0,$G$10+SUM(E$11:$E11)-SUM(F$11:$F11))</f>
        <v>0</v>
      </c>
      <c r="H11" s="573"/>
    </row>
    <row r="12" spans="1:18" s="4" customFormat="1" ht="15.6">
      <c r="A12" s="76" t="str">
        <f>IF(OR(LEFT(Nhaplieu!$M9,3)='Sổ quỹ tiền mặt S06'!$J$2,LEFT(Nhaplieu!$N9,3)='Sổ quỹ tiền mặt S06'!$J$2),Nhaplieu!F9,IF(OR(Nhaplieu!$M9='Sổ quỹ tiền mặt S06'!$J$2,Nhaplieu!$N9='Sổ quỹ tiền mặt S06'!$J$2),Nhaplieu!F9,""))</f>
        <v/>
      </c>
      <c r="B12" s="77" t="str">
        <f>IF(OR(LEFT(Nhaplieu!$M9,3)='Sổ quỹ tiền mặt S06'!$J$2,LEFT(Nhaplieu!$N9,3)='Sổ quỹ tiền mặt S06'!$J$2),Nhaplieu!E9,IF(OR(Nhaplieu!$M9='Sổ quỹ tiền mặt S06'!$J$2,Nhaplieu!$N9='Sổ quỹ tiền mặt S06'!$J$2),Nhaplieu!E9,""))</f>
        <v/>
      </c>
      <c r="C12" s="571" t="str">
        <f>IF(OR(LEFT(Nhaplieu!$M9,3)='Sổ quỹ tiền mặt S06'!$J$2,LEFT(Nhaplieu!$N9,3)='Sổ quỹ tiền mặt S06'!$J$2),Nhaplieu!L9,IF(OR(Nhaplieu!$M9='Sổ quỹ tiền mặt S06'!$J$2,Nhaplieu!$N9='Sổ quỹ tiền mặt S06'!$J$2),Nhaplieu!L9,""))</f>
        <v/>
      </c>
      <c r="D12" s="78" t="str">
        <f>IF(LEFT(Nhaplieu!$M9,3)='Sổ quỹ tiền mặt S06'!$J$2,Nhaplieu!N9,IF(LEFT(Nhaplieu!$N9,3)='Sổ quỹ tiền mặt S06'!$J$2,Nhaplieu!M9,IF(Nhaplieu!$M9='Sổ quỹ tiền mặt S06'!$J$2,Nhaplieu!N9,IF(Nhaplieu!$N9='Sổ quỹ tiền mặt S06'!$J$2,Nhaplieu!M9,""))))</f>
        <v/>
      </c>
      <c r="E12" s="77" t="str">
        <f>IF(LEFT(Nhaplieu!M9,3)='Sổ quỹ tiền mặt S06'!$J$2,Nhaplieu!$O9,IF(Nhaplieu!M9='Sổ quỹ tiền mặt S06'!$J$2,Nhaplieu!$O9,""))</f>
        <v/>
      </c>
      <c r="F12" s="77" t="str">
        <f>IF(LEFT(Nhaplieu!N9,3)='Sổ quỹ tiền mặt S06'!$J$2,Nhaplieu!$O9,IF(Nhaplieu!N9='Sổ quỹ tiền mặt S06'!$J$2,Nhaplieu!$O9,""))</f>
        <v/>
      </c>
      <c r="G12" s="572">
        <f>IF(SUM(E12:F12)=0,0,$G$10+SUM(E$11:$E12)-SUM(F$11:$F12))</f>
        <v>0</v>
      </c>
      <c r="H12" s="573"/>
    </row>
    <row r="13" spans="1:18" s="4" customFormat="1" ht="15.6">
      <c r="A13" s="76" t="str">
        <f>IF(OR(LEFT(Nhaplieu!$M10,3)='Sổ quỹ tiền mặt S06'!$J$2,LEFT(Nhaplieu!$N10,3)='Sổ quỹ tiền mặt S06'!$J$2),Nhaplieu!F10,IF(OR(Nhaplieu!$M10='Sổ quỹ tiền mặt S06'!$J$2,Nhaplieu!$N10='Sổ quỹ tiền mặt S06'!$J$2),Nhaplieu!F10,""))</f>
        <v/>
      </c>
      <c r="B13" s="77" t="str">
        <f>IF(OR(LEFT(Nhaplieu!$M10,3)='Sổ quỹ tiền mặt S06'!$J$2,LEFT(Nhaplieu!$N10,3)='Sổ quỹ tiền mặt S06'!$J$2),Nhaplieu!E10,IF(OR(Nhaplieu!$M10='Sổ quỹ tiền mặt S06'!$J$2,Nhaplieu!$N10='Sổ quỹ tiền mặt S06'!$J$2),Nhaplieu!E10,""))</f>
        <v/>
      </c>
      <c r="C13" s="571" t="str">
        <f>IF(OR(LEFT(Nhaplieu!$M10,3)='Sổ quỹ tiền mặt S06'!$J$2,LEFT(Nhaplieu!$N10,3)='Sổ quỹ tiền mặt S06'!$J$2),Nhaplieu!L10,IF(OR(Nhaplieu!$M10='Sổ quỹ tiền mặt S06'!$J$2,Nhaplieu!$N10='Sổ quỹ tiền mặt S06'!$J$2),Nhaplieu!L10,""))</f>
        <v/>
      </c>
      <c r="D13" s="78" t="str">
        <f>IF(LEFT(Nhaplieu!$M10,3)='Sổ quỹ tiền mặt S06'!$J$2,Nhaplieu!N10,IF(LEFT(Nhaplieu!$N10,3)='Sổ quỹ tiền mặt S06'!$J$2,Nhaplieu!M10,IF(Nhaplieu!$M10='Sổ quỹ tiền mặt S06'!$J$2,Nhaplieu!N10,IF(Nhaplieu!$N10='Sổ quỹ tiền mặt S06'!$J$2,Nhaplieu!M10,""))))</f>
        <v/>
      </c>
      <c r="E13" s="77" t="str">
        <f>IF(LEFT(Nhaplieu!M10,3)='Sổ quỹ tiền mặt S06'!$J$2,Nhaplieu!$O10,IF(Nhaplieu!M10='Sổ quỹ tiền mặt S06'!$J$2,Nhaplieu!$O10,""))</f>
        <v/>
      </c>
      <c r="F13" s="77" t="str">
        <f>IF(LEFT(Nhaplieu!N10,3)='Sổ quỹ tiền mặt S06'!$J$2,Nhaplieu!$O10,IF(Nhaplieu!N10='Sổ quỹ tiền mặt S06'!$J$2,Nhaplieu!$O10,""))</f>
        <v/>
      </c>
      <c r="G13" s="572">
        <f>IF(SUM(E13:F13)=0,0,$G$10+SUM(E$11:$E13)-SUM(F$11:$F13))</f>
        <v>0</v>
      </c>
      <c r="H13" s="573"/>
    </row>
    <row r="14" spans="1:18" s="4" customFormat="1" ht="15.6">
      <c r="A14" s="76" t="str">
        <f>IF(OR(LEFT(Nhaplieu!$M11,3)='Sổ quỹ tiền mặt S06'!$J$2,LEFT(Nhaplieu!$N11,3)='Sổ quỹ tiền mặt S06'!$J$2),Nhaplieu!F11,IF(OR(Nhaplieu!$M11='Sổ quỹ tiền mặt S06'!$J$2,Nhaplieu!$N11='Sổ quỹ tiền mặt S06'!$J$2),Nhaplieu!F11,""))</f>
        <v/>
      </c>
      <c r="B14" s="77" t="str">
        <f>IF(OR(LEFT(Nhaplieu!$M11,3)='Sổ quỹ tiền mặt S06'!$J$2,LEFT(Nhaplieu!$N11,3)='Sổ quỹ tiền mặt S06'!$J$2),Nhaplieu!E11,IF(OR(Nhaplieu!$M11='Sổ quỹ tiền mặt S06'!$J$2,Nhaplieu!$N11='Sổ quỹ tiền mặt S06'!$J$2),Nhaplieu!E11,""))</f>
        <v/>
      </c>
      <c r="C14" s="571" t="str">
        <f>IF(OR(LEFT(Nhaplieu!$M11,3)='Sổ quỹ tiền mặt S06'!$J$2,LEFT(Nhaplieu!$N11,3)='Sổ quỹ tiền mặt S06'!$J$2),Nhaplieu!L11,IF(OR(Nhaplieu!$M11='Sổ quỹ tiền mặt S06'!$J$2,Nhaplieu!$N11='Sổ quỹ tiền mặt S06'!$J$2),Nhaplieu!L11,""))</f>
        <v/>
      </c>
      <c r="D14" s="78" t="str">
        <f>IF(LEFT(Nhaplieu!$M11,3)='Sổ quỹ tiền mặt S06'!$J$2,Nhaplieu!N11,IF(LEFT(Nhaplieu!$N11,3)='Sổ quỹ tiền mặt S06'!$J$2,Nhaplieu!M11,IF(Nhaplieu!$M11='Sổ quỹ tiền mặt S06'!$J$2,Nhaplieu!N11,IF(Nhaplieu!$N11='Sổ quỹ tiền mặt S06'!$J$2,Nhaplieu!M11,""))))</f>
        <v/>
      </c>
      <c r="E14" s="77" t="str">
        <f>IF(LEFT(Nhaplieu!M11,3)='Sổ quỹ tiền mặt S06'!$J$2,Nhaplieu!$O11,IF(Nhaplieu!M11='Sổ quỹ tiền mặt S06'!$J$2,Nhaplieu!$O11,""))</f>
        <v/>
      </c>
      <c r="F14" s="77" t="str">
        <f>IF(LEFT(Nhaplieu!N11,3)='Sổ quỹ tiền mặt S06'!$J$2,Nhaplieu!$O11,IF(Nhaplieu!N11='Sổ quỹ tiền mặt S06'!$J$2,Nhaplieu!$O11,""))</f>
        <v/>
      </c>
      <c r="G14" s="572">
        <f>IF(SUM(E14:F14)=0,0,$G$10+SUM(E$11:$E14)-SUM(F$11:$F14))</f>
        <v>0</v>
      </c>
      <c r="H14" s="573"/>
      <c r="N14" s="476"/>
    </row>
    <row r="15" spans="1:18" s="4" customFormat="1" ht="15.6">
      <c r="A15" s="76" t="str">
        <f>IF(OR(LEFT(Nhaplieu!$M12,3)='Sổ quỹ tiền mặt S06'!$J$2,LEFT(Nhaplieu!$N12,3)='Sổ quỹ tiền mặt S06'!$J$2),Nhaplieu!F12,IF(OR(Nhaplieu!$M12='Sổ quỹ tiền mặt S06'!$J$2,Nhaplieu!$N12='Sổ quỹ tiền mặt S06'!$J$2),Nhaplieu!F12,""))</f>
        <v/>
      </c>
      <c r="B15" s="77" t="str">
        <f>IF(OR(LEFT(Nhaplieu!$M12,3)='Sổ quỹ tiền mặt S06'!$J$2,LEFT(Nhaplieu!$N12,3)='Sổ quỹ tiền mặt S06'!$J$2),Nhaplieu!E12,IF(OR(Nhaplieu!$M12='Sổ quỹ tiền mặt S06'!$J$2,Nhaplieu!$N12='Sổ quỹ tiền mặt S06'!$J$2),Nhaplieu!E12,""))</f>
        <v/>
      </c>
      <c r="C15" s="571" t="str">
        <f>IF(OR(LEFT(Nhaplieu!$M12,3)='Sổ quỹ tiền mặt S06'!$J$2,LEFT(Nhaplieu!$N12,3)='Sổ quỹ tiền mặt S06'!$J$2),Nhaplieu!L12,IF(OR(Nhaplieu!$M12='Sổ quỹ tiền mặt S06'!$J$2,Nhaplieu!$N12='Sổ quỹ tiền mặt S06'!$J$2),Nhaplieu!L12,""))</f>
        <v/>
      </c>
      <c r="D15" s="78" t="str">
        <f>IF(LEFT(Nhaplieu!$M12,3)='Sổ quỹ tiền mặt S06'!$J$2,Nhaplieu!N12,IF(LEFT(Nhaplieu!$N12,3)='Sổ quỹ tiền mặt S06'!$J$2,Nhaplieu!M12,IF(Nhaplieu!$M12='Sổ quỹ tiền mặt S06'!$J$2,Nhaplieu!N12,IF(Nhaplieu!$N12='Sổ quỹ tiền mặt S06'!$J$2,Nhaplieu!M12,""))))</f>
        <v/>
      </c>
      <c r="E15" s="77" t="str">
        <f>IF(LEFT(Nhaplieu!M12,3)='Sổ quỹ tiền mặt S06'!$J$2,Nhaplieu!$O12,IF(Nhaplieu!M12='Sổ quỹ tiền mặt S06'!$J$2,Nhaplieu!$O12,""))</f>
        <v/>
      </c>
      <c r="F15" s="77" t="str">
        <f>IF(LEFT(Nhaplieu!N12,3)='Sổ quỹ tiền mặt S06'!$J$2,Nhaplieu!$O12,IF(Nhaplieu!N12='Sổ quỹ tiền mặt S06'!$J$2,Nhaplieu!$O12,""))</f>
        <v/>
      </c>
      <c r="G15" s="572">
        <f>IF(SUM(E15:F15)=0,0,$G$10+SUM(E$11:$E15)-SUM(F$11:$F15))</f>
        <v>0</v>
      </c>
      <c r="H15" s="573"/>
      <c r="N15" s="476"/>
    </row>
    <row r="16" spans="1:18" s="4" customFormat="1" ht="15.6">
      <c r="A16" s="76" t="str">
        <f>IF(OR(LEFT(Nhaplieu!$M13,3)='Sổ quỹ tiền mặt S06'!$J$2,LEFT(Nhaplieu!$N13,3)='Sổ quỹ tiền mặt S06'!$J$2),Nhaplieu!F13,IF(OR(Nhaplieu!$M13='Sổ quỹ tiền mặt S06'!$J$2,Nhaplieu!$N13='Sổ quỹ tiền mặt S06'!$J$2),Nhaplieu!F13,""))</f>
        <v/>
      </c>
      <c r="B16" s="77" t="str">
        <f>IF(OR(LEFT(Nhaplieu!$M13,3)='Sổ quỹ tiền mặt S06'!$J$2,LEFT(Nhaplieu!$N13,3)='Sổ quỹ tiền mặt S06'!$J$2),Nhaplieu!E13,IF(OR(Nhaplieu!$M13='Sổ quỹ tiền mặt S06'!$J$2,Nhaplieu!$N13='Sổ quỹ tiền mặt S06'!$J$2),Nhaplieu!E13,""))</f>
        <v/>
      </c>
      <c r="C16" s="571" t="str">
        <f>IF(OR(LEFT(Nhaplieu!$M13,3)='Sổ quỹ tiền mặt S06'!$J$2,LEFT(Nhaplieu!$N13,3)='Sổ quỹ tiền mặt S06'!$J$2),Nhaplieu!L13,IF(OR(Nhaplieu!$M13='Sổ quỹ tiền mặt S06'!$J$2,Nhaplieu!$N13='Sổ quỹ tiền mặt S06'!$J$2),Nhaplieu!L13,""))</f>
        <v/>
      </c>
      <c r="D16" s="78" t="str">
        <f>IF(LEFT(Nhaplieu!$M13,3)='Sổ quỹ tiền mặt S06'!$J$2,Nhaplieu!N13,IF(LEFT(Nhaplieu!$N13,3)='Sổ quỹ tiền mặt S06'!$J$2,Nhaplieu!M13,IF(Nhaplieu!$M13='Sổ quỹ tiền mặt S06'!$J$2,Nhaplieu!N13,IF(Nhaplieu!$N13='Sổ quỹ tiền mặt S06'!$J$2,Nhaplieu!M13,""))))</f>
        <v/>
      </c>
      <c r="E16" s="77" t="str">
        <f>IF(LEFT(Nhaplieu!M13,3)='Sổ quỹ tiền mặt S06'!$J$2,Nhaplieu!$O13,IF(Nhaplieu!M13='Sổ quỹ tiền mặt S06'!$J$2,Nhaplieu!$O13,""))</f>
        <v/>
      </c>
      <c r="F16" s="77" t="str">
        <f>IF(LEFT(Nhaplieu!N13,3)='Sổ quỹ tiền mặt S06'!$J$2,Nhaplieu!$O13,IF(Nhaplieu!N13='Sổ quỹ tiền mặt S06'!$J$2,Nhaplieu!$O13,""))</f>
        <v/>
      </c>
      <c r="G16" s="572">
        <f>IF(SUM(E16:F16)=0,0,$G$10+SUM(E$11:$E16)-SUM(F$11:$F16))</f>
        <v>0</v>
      </c>
      <c r="H16" s="573"/>
      <c r="N16" s="476"/>
    </row>
    <row r="17" spans="1:14" s="4" customFormat="1" ht="15.6">
      <c r="A17" s="76" t="str">
        <f>IF(OR(LEFT(Nhaplieu!$M14,3)='Sổ quỹ tiền mặt S06'!$J$2,LEFT(Nhaplieu!$N14,3)='Sổ quỹ tiền mặt S06'!$J$2),Nhaplieu!F14,IF(OR(Nhaplieu!$M14='Sổ quỹ tiền mặt S06'!$J$2,Nhaplieu!$N14='Sổ quỹ tiền mặt S06'!$J$2),Nhaplieu!F14,""))</f>
        <v/>
      </c>
      <c r="B17" s="77" t="str">
        <f>IF(OR(LEFT(Nhaplieu!$M14,3)='Sổ quỹ tiền mặt S06'!$J$2,LEFT(Nhaplieu!$N14,3)='Sổ quỹ tiền mặt S06'!$J$2),Nhaplieu!E14,IF(OR(Nhaplieu!$M14='Sổ quỹ tiền mặt S06'!$J$2,Nhaplieu!$N14='Sổ quỹ tiền mặt S06'!$J$2),Nhaplieu!E14,""))</f>
        <v/>
      </c>
      <c r="C17" s="571" t="str">
        <f>IF(OR(LEFT(Nhaplieu!$M14,3)='Sổ quỹ tiền mặt S06'!$J$2,LEFT(Nhaplieu!$N14,3)='Sổ quỹ tiền mặt S06'!$J$2),Nhaplieu!L14,IF(OR(Nhaplieu!$M14='Sổ quỹ tiền mặt S06'!$J$2,Nhaplieu!$N14='Sổ quỹ tiền mặt S06'!$J$2),Nhaplieu!L14,""))</f>
        <v/>
      </c>
      <c r="D17" s="78" t="str">
        <f>IF(LEFT(Nhaplieu!$M14,3)='Sổ quỹ tiền mặt S06'!$J$2,Nhaplieu!N14,IF(LEFT(Nhaplieu!$N14,3)='Sổ quỹ tiền mặt S06'!$J$2,Nhaplieu!M14,IF(Nhaplieu!$M14='Sổ quỹ tiền mặt S06'!$J$2,Nhaplieu!N14,IF(Nhaplieu!$N14='Sổ quỹ tiền mặt S06'!$J$2,Nhaplieu!M14,""))))</f>
        <v/>
      </c>
      <c r="E17" s="77" t="str">
        <f>IF(LEFT(Nhaplieu!M14,3)='Sổ quỹ tiền mặt S06'!$J$2,Nhaplieu!$O14,IF(Nhaplieu!M14='Sổ quỹ tiền mặt S06'!$J$2,Nhaplieu!$O14,""))</f>
        <v/>
      </c>
      <c r="F17" s="77" t="str">
        <f>IF(LEFT(Nhaplieu!N14,3)='Sổ quỹ tiền mặt S06'!$J$2,Nhaplieu!$O14,IF(Nhaplieu!N14='Sổ quỹ tiền mặt S06'!$J$2,Nhaplieu!$O14,""))</f>
        <v/>
      </c>
      <c r="G17" s="572">
        <f>IF(SUM(E17:F17)=0,0,$G$10+SUM(E$11:$E17)-SUM(F$11:$F17))</f>
        <v>0</v>
      </c>
      <c r="H17" s="573"/>
      <c r="N17" s="476"/>
    </row>
    <row r="18" spans="1:14" s="4" customFormat="1" ht="15.6">
      <c r="A18" s="76" t="str">
        <f>IF(OR(LEFT(Nhaplieu!$M15,3)='Sổ quỹ tiền mặt S06'!$J$2,LEFT(Nhaplieu!$N15,3)='Sổ quỹ tiền mặt S06'!$J$2),Nhaplieu!F15,IF(OR(Nhaplieu!$M15='Sổ quỹ tiền mặt S06'!$J$2,Nhaplieu!$N15='Sổ quỹ tiền mặt S06'!$J$2),Nhaplieu!F15,""))</f>
        <v/>
      </c>
      <c r="B18" s="77" t="str">
        <f>IF(OR(LEFT(Nhaplieu!$M15,3)='Sổ quỹ tiền mặt S06'!$J$2,LEFT(Nhaplieu!$N15,3)='Sổ quỹ tiền mặt S06'!$J$2),Nhaplieu!E15,IF(OR(Nhaplieu!$M15='Sổ quỹ tiền mặt S06'!$J$2,Nhaplieu!$N15='Sổ quỹ tiền mặt S06'!$J$2),Nhaplieu!E15,""))</f>
        <v/>
      </c>
      <c r="C18" s="571" t="str">
        <f>IF(OR(LEFT(Nhaplieu!$M15,3)='Sổ quỹ tiền mặt S06'!$J$2,LEFT(Nhaplieu!$N15,3)='Sổ quỹ tiền mặt S06'!$J$2),Nhaplieu!L15,IF(OR(Nhaplieu!$M15='Sổ quỹ tiền mặt S06'!$J$2,Nhaplieu!$N15='Sổ quỹ tiền mặt S06'!$J$2),Nhaplieu!L15,""))</f>
        <v/>
      </c>
      <c r="D18" s="78" t="str">
        <f>IF(LEFT(Nhaplieu!$M15,3)='Sổ quỹ tiền mặt S06'!$J$2,Nhaplieu!N15,IF(LEFT(Nhaplieu!$N15,3)='Sổ quỹ tiền mặt S06'!$J$2,Nhaplieu!M15,IF(Nhaplieu!$M15='Sổ quỹ tiền mặt S06'!$J$2,Nhaplieu!N15,IF(Nhaplieu!$N15='Sổ quỹ tiền mặt S06'!$J$2,Nhaplieu!M15,""))))</f>
        <v/>
      </c>
      <c r="E18" s="77" t="str">
        <f>IF(LEFT(Nhaplieu!M15,3)='Sổ quỹ tiền mặt S06'!$J$2,Nhaplieu!$O15,IF(Nhaplieu!M15='Sổ quỹ tiền mặt S06'!$J$2,Nhaplieu!$O15,""))</f>
        <v/>
      </c>
      <c r="F18" s="77" t="str">
        <f>IF(LEFT(Nhaplieu!N15,3)='Sổ quỹ tiền mặt S06'!$J$2,Nhaplieu!$O15,IF(Nhaplieu!N15='Sổ quỹ tiền mặt S06'!$J$2,Nhaplieu!$O15,""))</f>
        <v/>
      </c>
      <c r="G18" s="572">
        <f>IF(SUM(E18:F18)=0,0,$G$10+SUM(E$11:$E18)-SUM(F$11:$F18))</f>
        <v>0</v>
      </c>
      <c r="H18" s="573"/>
      <c r="N18" s="476"/>
    </row>
    <row r="19" spans="1:14" s="4" customFormat="1" ht="15.6">
      <c r="A19" s="76" t="str">
        <f>IF(OR(LEFT(Nhaplieu!$M16,3)='Sổ quỹ tiền mặt S06'!$J$2,LEFT(Nhaplieu!$N16,3)='Sổ quỹ tiền mặt S06'!$J$2),Nhaplieu!F16,IF(OR(Nhaplieu!$M16='Sổ quỹ tiền mặt S06'!$J$2,Nhaplieu!$N16='Sổ quỹ tiền mặt S06'!$J$2),Nhaplieu!F16,""))</f>
        <v/>
      </c>
      <c r="B19" s="77" t="str">
        <f>IF(OR(LEFT(Nhaplieu!$M16,3)='Sổ quỹ tiền mặt S06'!$J$2,LEFT(Nhaplieu!$N16,3)='Sổ quỹ tiền mặt S06'!$J$2),Nhaplieu!E16,IF(OR(Nhaplieu!$M16='Sổ quỹ tiền mặt S06'!$J$2,Nhaplieu!$N16='Sổ quỹ tiền mặt S06'!$J$2),Nhaplieu!E16,""))</f>
        <v/>
      </c>
      <c r="C19" s="571" t="str">
        <f>IF(OR(LEFT(Nhaplieu!$M16,3)='Sổ quỹ tiền mặt S06'!$J$2,LEFT(Nhaplieu!$N16,3)='Sổ quỹ tiền mặt S06'!$J$2),Nhaplieu!L16,IF(OR(Nhaplieu!$M16='Sổ quỹ tiền mặt S06'!$J$2,Nhaplieu!$N16='Sổ quỹ tiền mặt S06'!$J$2),Nhaplieu!L16,""))</f>
        <v/>
      </c>
      <c r="D19" s="78" t="str">
        <f>IF(LEFT(Nhaplieu!$M16,3)='Sổ quỹ tiền mặt S06'!$J$2,Nhaplieu!N16,IF(LEFT(Nhaplieu!$N16,3)='Sổ quỹ tiền mặt S06'!$J$2,Nhaplieu!M16,IF(Nhaplieu!$M16='Sổ quỹ tiền mặt S06'!$J$2,Nhaplieu!N16,IF(Nhaplieu!$N16='Sổ quỹ tiền mặt S06'!$J$2,Nhaplieu!M16,""))))</f>
        <v/>
      </c>
      <c r="E19" s="77" t="str">
        <f>IF(LEFT(Nhaplieu!M16,3)='Sổ quỹ tiền mặt S06'!$J$2,Nhaplieu!$O16,IF(Nhaplieu!M16='Sổ quỹ tiền mặt S06'!$J$2,Nhaplieu!$O16,""))</f>
        <v/>
      </c>
      <c r="F19" s="77" t="str">
        <f>IF(LEFT(Nhaplieu!N16,3)='Sổ quỹ tiền mặt S06'!$J$2,Nhaplieu!$O16,IF(Nhaplieu!N16='Sổ quỹ tiền mặt S06'!$J$2,Nhaplieu!$O16,""))</f>
        <v/>
      </c>
      <c r="G19" s="572">
        <f>IF(SUM(E19:F19)=0,0,$G$10+SUM(E$11:$E19)-SUM(F$11:$F19))</f>
        <v>0</v>
      </c>
      <c r="H19" s="573"/>
      <c r="N19" s="476"/>
    </row>
    <row r="20" spans="1:14" s="4" customFormat="1" ht="15.6">
      <c r="A20" s="76" t="str">
        <f>IF(OR(LEFT(Nhaplieu!$M17,3)='Sổ quỹ tiền mặt S06'!$J$2,LEFT(Nhaplieu!$N17,3)='Sổ quỹ tiền mặt S06'!$J$2),Nhaplieu!F17,IF(OR(Nhaplieu!$M17='Sổ quỹ tiền mặt S06'!$J$2,Nhaplieu!$N17='Sổ quỹ tiền mặt S06'!$J$2),Nhaplieu!F17,""))</f>
        <v/>
      </c>
      <c r="B20" s="77" t="str">
        <f>IF(OR(LEFT(Nhaplieu!$M17,3)='Sổ quỹ tiền mặt S06'!$J$2,LEFT(Nhaplieu!$N17,3)='Sổ quỹ tiền mặt S06'!$J$2),Nhaplieu!E17,IF(OR(Nhaplieu!$M17='Sổ quỹ tiền mặt S06'!$J$2,Nhaplieu!$N17='Sổ quỹ tiền mặt S06'!$J$2),Nhaplieu!E17,""))</f>
        <v/>
      </c>
      <c r="C20" s="571" t="str">
        <f>IF(OR(LEFT(Nhaplieu!$M17,3)='Sổ quỹ tiền mặt S06'!$J$2,LEFT(Nhaplieu!$N17,3)='Sổ quỹ tiền mặt S06'!$J$2),Nhaplieu!L17,IF(OR(Nhaplieu!$M17='Sổ quỹ tiền mặt S06'!$J$2,Nhaplieu!$N17='Sổ quỹ tiền mặt S06'!$J$2),Nhaplieu!L17,""))</f>
        <v/>
      </c>
      <c r="D20" s="78" t="str">
        <f>IF(LEFT(Nhaplieu!$M17,3)='Sổ quỹ tiền mặt S06'!$J$2,Nhaplieu!N17,IF(LEFT(Nhaplieu!$N17,3)='Sổ quỹ tiền mặt S06'!$J$2,Nhaplieu!M17,IF(Nhaplieu!$M17='Sổ quỹ tiền mặt S06'!$J$2,Nhaplieu!N17,IF(Nhaplieu!$N17='Sổ quỹ tiền mặt S06'!$J$2,Nhaplieu!M17,""))))</f>
        <v/>
      </c>
      <c r="E20" s="77" t="str">
        <f>IF(LEFT(Nhaplieu!M17,3)='Sổ quỹ tiền mặt S06'!$J$2,Nhaplieu!$O17,IF(Nhaplieu!M17='Sổ quỹ tiền mặt S06'!$J$2,Nhaplieu!$O17,""))</f>
        <v/>
      </c>
      <c r="F20" s="77" t="str">
        <f>IF(LEFT(Nhaplieu!N17,3)='Sổ quỹ tiền mặt S06'!$J$2,Nhaplieu!$O17,IF(Nhaplieu!N17='Sổ quỹ tiền mặt S06'!$J$2,Nhaplieu!$O17,""))</f>
        <v/>
      </c>
      <c r="G20" s="572">
        <f>IF(SUM(E20:F20)=0,0,$G$10+SUM(E$11:$E20)-SUM(F$11:$F20))</f>
        <v>0</v>
      </c>
      <c r="H20" s="573"/>
    </row>
    <row r="21" spans="1:14" s="4" customFormat="1" ht="15.6">
      <c r="A21" s="76" t="str">
        <f>IF(OR(LEFT(Nhaplieu!$M18,3)='Sổ quỹ tiền mặt S06'!$J$2,LEFT(Nhaplieu!$N18,3)='Sổ quỹ tiền mặt S06'!$J$2),Nhaplieu!F18,IF(OR(Nhaplieu!$M18='Sổ quỹ tiền mặt S06'!$J$2,Nhaplieu!$N18='Sổ quỹ tiền mặt S06'!$J$2),Nhaplieu!F18,""))</f>
        <v/>
      </c>
      <c r="B21" s="77" t="str">
        <f>IF(OR(LEFT(Nhaplieu!$M18,3)='Sổ quỹ tiền mặt S06'!$J$2,LEFT(Nhaplieu!$N18,3)='Sổ quỹ tiền mặt S06'!$J$2),Nhaplieu!E18,IF(OR(Nhaplieu!$M18='Sổ quỹ tiền mặt S06'!$J$2,Nhaplieu!$N18='Sổ quỹ tiền mặt S06'!$J$2),Nhaplieu!E18,""))</f>
        <v/>
      </c>
      <c r="C21" s="571" t="str">
        <f>IF(OR(LEFT(Nhaplieu!$M18,3)='Sổ quỹ tiền mặt S06'!$J$2,LEFT(Nhaplieu!$N18,3)='Sổ quỹ tiền mặt S06'!$J$2),Nhaplieu!L18,IF(OR(Nhaplieu!$M18='Sổ quỹ tiền mặt S06'!$J$2,Nhaplieu!$N18='Sổ quỹ tiền mặt S06'!$J$2),Nhaplieu!L18,""))</f>
        <v/>
      </c>
      <c r="D21" s="78" t="str">
        <f>IF(LEFT(Nhaplieu!$M18,3)='Sổ quỹ tiền mặt S06'!$J$2,Nhaplieu!N18,IF(LEFT(Nhaplieu!$N18,3)='Sổ quỹ tiền mặt S06'!$J$2,Nhaplieu!M18,IF(Nhaplieu!$M18='Sổ quỹ tiền mặt S06'!$J$2,Nhaplieu!N18,IF(Nhaplieu!$N18='Sổ quỹ tiền mặt S06'!$J$2,Nhaplieu!M18,""))))</f>
        <v/>
      </c>
      <c r="E21" s="77" t="str">
        <f>IF(LEFT(Nhaplieu!M18,3)='Sổ quỹ tiền mặt S06'!$J$2,Nhaplieu!$O18,IF(Nhaplieu!M18='Sổ quỹ tiền mặt S06'!$J$2,Nhaplieu!$O18,""))</f>
        <v/>
      </c>
      <c r="F21" s="77" t="str">
        <f>IF(LEFT(Nhaplieu!N18,3)='Sổ quỹ tiền mặt S06'!$J$2,Nhaplieu!$O18,IF(Nhaplieu!N18='Sổ quỹ tiền mặt S06'!$J$2,Nhaplieu!$O18,""))</f>
        <v/>
      </c>
      <c r="G21" s="572">
        <f>IF(SUM(E21:F21)=0,0,$G$10+SUM(E$11:$E21)-SUM(F$11:$F21))</f>
        <v>0</v>
      </c>
      <c r="H21" s="573"/>
    </row>
    <row r="22" spans="1:14" s="4" customFormat="1" ht="15.6">
      <c r="A22" s="76" t="str">
        <f>IF(OR(LEFT(Nhaplieu!$M19,3)='Sổ quỹ tiền mặt S06'!$J$2,LEFT(Nhaplieu!$N19,3)='Sổ quỹ tiền mặt S06'!$J$2),Nhaplieu!F19,IF(OR(Nhaplieu!$M19='Sổ quỹ tiền mặt S06'!$J$2,Nhaplieu!$N19='Sổ quỹ tiền mặt S06'!$J$2),Nhaplieu!F19,""))</f>
        <v/>
      </c>
      <c r="B22" s="77" t="str">
        <f>IF(OR(LEFT(Nhaplieu!$M19,3)='Sổ quỹ tiền mặt S06'!$J$2,LEFT(Nhaplieu!$N19,3)='Sổ quỹ tiền mặt S06'!$J$2),Nhaplieu!E19,IF(OR(Nhaplieu!$M19='Sổ quỹ tiền mặt S06'!$J$2,Nhaplieu!$N19='Sổ quỹ tiền mặt S06'!$J$2),Nhaplieu!E19,""))</f>
        <v/>
      </c>
      <c r="C22" s="571" t="str">
        <f>IF(OR(LEFT(Nhaplieu!$M19,3)='Sổ quỹ tiền mặt S06'!$J$2,LEFT(Nhaplieu!$N19,3)='Sổ quỹ tiền mặt S06'!$J$2),Nhaplieu!L19,IF(OR(Nhaplieu!$M19='Sổ quỹ tiền mặt S06'!$J$2,Nhaplieu!$N19='Sổ quỹ tiền mặt S06'!$J$2),Nhaplieu!L19,""))</f>
        <v/>
      </c>
      <c r="D22" s="78" t="str">
        <f>IF(LEFT(Nhaplieu!$M19,3)='Sổ quỹ tiền mặt S06'!$J$2,Nhaplieu!N19,IF(LEFT(Nhaplieu!$N19,3)='Sổ quỹ tiền mặt S06'!$J$2,Nhaplieu!M19,IF(Nhaplieu!$M19='Sổ quỹ tiền mặt S06'!$J$2,Nhaplieu!N19,IF(Nhaplieu!$N19='Sổ quỹ tiền mặt S06'!$J$2,Nhaplieu!M19,""))))</f>
        <v/>
      </c>
      <c r="E22" s="77" t="str">
        <f>IF(LEFT(Nhaplieu!M19,3)='Sổ quỹ tiền mặt S06'!$J$2,Nhaplieu!$O19,IF(Nhaplieu!M19='Sổ quỹ tiền mặt S06'!$J$2,Nhaplieu!$O19,""))</f>
        <v/>
      </c>
      <c r="F22" s="77" t="str">
        <f>IF(LEFT(Nhaplieu!N19,3)='Sổ quỹ tiền mặt S06'!$J$2,Nhaplieu!$O19,IF(Nhaplieu!N19='Sổ quỹ tiền mặt S06'!$J$2,Nhaplieu!$O19,""))</f>
        <v/>
      </c>
      <c r="G22" s="572">
        <f>IF(SUM(E22:F22)=0,0,$G$10+SUM(E$11:$E22)-SUM(F$11:$F22))</f>
        <v>0</v>
      </c>
      <c r="H22" s="573"/>
    </row>
    <row r="23" spans="1:14" s="4" customFormat="1" ht="15.6">
      <c r="A23" s="76" t="str">
        <f>IF(OR(LEFT(Nhaplieu!$M20,3)='Sổ quỹ tiền mặt S06'!$J$2,LEFT(Nhaplieu!$N20,3)='Sổ quỹ tiền mặt S06'!$J$2),Nhaplieu!F20,IF(OR(Nhaplieu!$M20='Sổ quỹ tiền mặt S06'!$J$2,Nhaplieu!$N20='Sổ quỹ tiền mặt S06'!$J$2),Nhaplieu!F20,""))</f>
        <v/>
      </c>
      <c r="B23" s="77" t="str">
        <f>IF(OR(LEFT(Nhaplieu!$M20,3)='Sổ quỹ tiền mặt S06'!$J$2,LEFT(Nhaplieu!$N20,3)='Sổ quỹ tiền mặt S06'!$J$2),Nhaplieu!E20,IF(OR(Nhaplieu!$M20='Sổ quỹ tiền mặt S06'!$J$2,Nhaplieu!$N20='Sổ quỹ tiền mặt S06'!$J$2),Nhaplieu!E20,""))</f>
        <v/>
      </c>
      <c r="C23" s="571" t="str">
        <f>IF(OR(LEFT(Nhaplieu!$M20,3)='Sổ quỹ tiền mặt S06'!$J$2,LEFT(Nhaplieu!$N20,3)='Sổ quỹ tiền mặt S06'!$J$2),Nhaplieu!L20,IF(OR(Nhaplieu!$M20='Sổ quỹ tiền mặt S06'!$J$2,Nhaplieu!$N20='Sổ quỹ tiền mặt S06'!$J$2),Nhaplieu!L20,""))</f>
        <v/>
      </c>
      <c r="D23" s="78" t="str">
        <f>IF(LEFT(Nhaplieu!$M20,3)='Sổ quỹ tiền mặt S06'!$J$2,Nhaplieu!N20,IF(LEFT(Nhaplieu!$N20,3)='Sổ quỹ tiền mặt S06'!$J$2,Nhaplieu!M20,IF(Nhaplieu!$M20='Sổ quỹ tiền mặt S06'!$J$2,Nhaplieu!N20,IF(Nhaplieu!$N20='Sổ quỹ tiền mặt S06'!$J$2,Nhaplieu!M20,""))))</f>
        <v/>
      </c>
      <c r="E23" s="77" t="str">
        <f>IF(LEFT(Nhaplieu!M20,3)='Sổ quỹ tiền mặt S06'!$J$2,Nhaplieu!$O20,IF(Nhaplieu!M20='Sổ quỹ tiền mặt S06'!$J$2,Nhaplieu!$O20,""))</f>
        <v/>
      </c>
      <c r="F23" s="77" t="str">
        <f>IF(LEFT(Nhaplieu!N20,3)='Sổ quỹ tiền mặt S06'!$J$2,Nhaplieu!$O20,IF(Nhaplieu!N20='Sổ quỹ tiền mặt S06'!$J$2,Nhaplieu!$O20,""))</f>
        <v/>
      </c>
      <c r="G23" s="572">
        <f>IF(SUM(E23:F23)=0,0,$G$10+SUM(E$11:$E23)-SUM(F$11:$F23))</f>
        <v>0</v>
      </c>
      <c r="H23" s="573"/>
    </row>
    <row r="24" spans="1:14" s="4" customFormat="1" ht="15.6">
      <c r="A24" s="76" t="str">
        <f>IF(OR(LEFT(Nhaplieu!$M21,3)='Sổ quỹ tiền mặt S06'!$J$2,LEFT(Nhaplieu!$N21,3)='Sổ quỹ tiền mặt S06'!$J$2),Nhaplieu!F21,IF(OR(Nhaplieu!$M21='Sổ quỹ tiền mặt S06'!$J$2,Nhaplieu!$N21='Sổ quỹ tiền mặt S06'!$J$2),Nhaplieu!F21,""))</f>
        <v/>
      </c>
      <c r="B24" s="77" t="str">
        <f>IF(OR(LEFT(Nhaplieu!$M21,3)='Sổ quỹ tiền mặt S06'!$J$2,LEFT(Nhaplieu!$N21,3)='Sổ quỹ tiền mặt S06'!$J$2),Nhaplieu!E21,IF(OR(Nhaplieu!$M21='Sổ quỹ tiền mặt S06'!$J$2,Nhaplieu!$N21='Sổ quỹ tiền mặt S06'!$J$2),Nhaplieu!E21,""))</f>
        <v/>
      </c>
      <c r="C24" s="571" t="str">
        <f>IF(OR(LEFT(Nhaplieu!$M21,3)='Sổ quỹ tiền mặt S06'!$J$2,LEFT(Nhaplieu!$N21,3)='Sổ quỹ tiền mặt S06'!$J$2),Nhaplieu!L21,IF(OR(Nhaplieu!$M21='Sổ quỹ tiền mặt S06'!$J$2,Nhaplieu!$N21='Sổ quỹ tiền mặt S06'!$J$2),Nhaplieu!L21,""))</f>
        <v/>
      </c>
      <c r="D24" s="78" t="str">
        <f>IF(LEFT(Nhaplieu!$M21,3)='Sổ quỹ tiền mặt S06'!$J$2,Nhaplieu!N21,IF(LEFT(Nhaplieu!$N21,3)='Sổ quỹ tiền mặt S06'!$J$2,Nhaplieu!M21,IF(Nhaplieu!$M21='Sổ quỹ tiền mặt S06'!$J$2,Nhaplieu!N21,IF(Nhaplieu!$N21='Sổ quỹ tiền mặt S06'!$J$2,Nhaplieu!M21,""))))</f>
        <v/>
      </c>
      <c r="E24" s="77" t="str">
        <f>IF(LEFT(Nhaplieu!M21,3)='Sổ quỹ tiền mặt S06'!$J$2,Nhaplieu!$O21,IF(Nhaplieu!M21='Sổ quỹ tiền mặt S06'!$J$2,Nhaplieu!$O21,""))</f>
        <v/>
      </c>
      <c r="F24" s="77" t="str">
        <f>IF(LEFT(Nhaplieu!N21,3)='Sổ quỹ tiền mặt S06'!$J$2,Nhaplieu!$O21,IF(Nhaplieu!N21='Sổ quỹ tiền mặt S06'!$J$2,Nhaplieu!$O21,""))</f>
        <v/>
      </c>
      <c r="G24" s="572">
        <f>IF(SUM(E24:F24)=0,0,$G$10+SUM(E$11:$E24)-SUM(F$11:$F24))</f>
        <v>0</v>
      </c>
      <c r="H24" s="573"/>
    </row>
    <row r="25" spans="1:14" s="4" customFormat="1" ht="15.6">
      <c r="A25" s="76" t="str">
        <f>IF(OR(LEFT(Nhaplieu!$M22,3)='Sổ quỹ tiền mặt S06'!$J$2,LEFT(Nhaplieu!$N22,3)='Sổ quỹ tiền mặt S06'!$J$2),Nhaplieu!F22,IF(OR(Nhaplieu!$M22='Sổ quỹ tiền mặt S06'!$J$2,Nhaplieu!$N22='Sổ quỹ tiền mặt S06'!$J$2),Nhaplieu!F22,""))</f>
        <v/>
      </c>
      <c r="B25" s="77" t="str">
        <f>IF(OR(LEFT(Nhaplieu!$M22,3)='Sổ quỹ tiền mặt S06'!$J$2,LEFT(Nhaplieu!$N22,3)='Sổ quỹ tiền mặt S06'!$J$2),Nhaplieu!E22,IF(OR(Nhaplieu!$M22='Sổ quỹ tiền mặt S06'!$J$2,Nhaplieu!$N22='Sổ quỹ tiền mặt S06'!$J$2),Nhaplieu!E22,""))</f>
        <v/>
      </c>
      <c r="C25" s="571" t="str">
        <f>IF(OR(LEFT(Nhaplieu!$M22,3)='Sổ quỹ tiền mặt S06'!$J$2,LEFT(Nhaplieu!$N22,3)='Sổ quỹ tiền mặt S06'!$J$2),Nhaplieu!L22,IF(OR(Nhaplieu!$M22='Sổ quỹ tiền mặt S06'!$J$2,Nhaplieu!$N22='Sổ quỹ tiền mặt S06'!$J$2),Nhaplieu!L22,""))</f>
        <v/>
      </c>
      <c r="D25" s="78" t="str">
        <f>IF(LEFT(Nhaplieu!$M22,3)='Sổ quỹ tiền mặt S06'!$J$2,Nhaplieu!N22,IF(LEFT(Nhaplieu!$N22,3)='Sổ quỹ tiền mặt S06'!$J$2,Nhaplieu!M22,IF(Nhaplieu!$M22='Sổ quỹ tiền mặt S06'!$J$2,Nhaplieu!N22,IF(Nhaplieu!$N22='Sổ quỹ tiền mặt S06'!$J$2,Nhaplieu!M22,""))))</f>
        <v/>
      </c>
      <c r="E25" s="77" t="str">
        <f>IF(LEFT(Nhaplieu!M22,3)='Sổ quỹ tiền mặt S06'!$J$2,Nhaplieu!$O22,IF(Nhaplieu!M22='Sổ quỹ tiền mặt S06'!$J$2,Nhaplieu!$O22,""))</f>
        <v/>
      </c>
      <c r="F25" s="77" t="str">
        <f>IF(LEFT(Nhaplieu!N22,3)='Sổ quỹ tiền mặt S06'!$J$2,Nhaplieu!$O22,IF(Nhaplieu!N22='Sổ quỹ tiền mặt S06'!$J$2,Nhaplieu!$O22,""))</f>
        <v/>
      </c>
      <c r="G25" s="572">
        <f>IF(SUM(E25:F25)=0,0,$G$10+SUM(E$11:$E25)-SUM(F$11:$F25))</f>
        <v>0</v>
      </c>
      <c r="H25" s="573"/>
    </row>
    <row r="26" spans="1:14" s="4" customFormat="1" ht="15.6">
      <c r="A26" s="76" t="str">
        <f>IF(OR(LEFT(Nhaplieu!$M23,3)='Sổ quỹ tiền mặt S06'!$J$2,LEFT(Nhaplieu!$N23,3)='Sổ quỹ tiền mặt S06'!$J$2),Nhaplieu!F23,IF(OR(Nhaplieu!$M23='Sổ quỹ tiền mặt S06'!$J$2,Nhaplieu!$N23='Sổ quỹ tiền mặt S06'!$J$2),Nhaplieu!F23,""))</f>
        <v/>
      </c>
      <c r="B26" s="77" t="str">
        <f>IF(OR(LEFT(Nhaplieu!$M23,3)='Sổ quỹ tiền mặt S06'!$J$2,LEFT(Nhaplieu!$N23,3)='Sổ quỹ tiền mặt S06'!$J$2),Nhaplieu!E23,IF(OR(Nhaplieu!$M23='Sổ quỹ tiền mặt S06'!$J$2,Nhaplieu!$N23='Sổ quỹ tiền mặt S06'!$J$2),Nhaplieu!E23,""))</f>
        <v/>
      </c>
      <c r="C26" s="571" t="str">
        <f>IF(OR(LEFT(Nhaplieu!$M23,3)='Sổ quỹ tiền mặt S06'!$J$2,LEFT(Nhaplieu!$N23,3)='Sổ quỹ tiền mặt S06'!$J$2),Nhaplieu!L23,IF(OR(Nhaplieu!$M23='Sổ quỹ tiền mặt S06'!$J$2,Nhaplieu!$N23='Sổ quỹ tiền mặt S06'!$J$2),Nhaplieu!L23,""))</f>
        <v/>
      </c>
      <c r="D26" s="78" t="str">
        <f>IF(LEFT(Nhaplieu!$M23,3)='Sổ quỹ tiền mặt S06'!$J$2,Nhaplieu!N23,IF(LEFT(Nhaplieu!$N23,3)='Sổ quỹ tiền mặt S06'!$J$2,Nhaplieu!M23,IF(Nhaplieu!$M23='Sổ quỹ tiền mặt S06'!$J$2,Nhaplieu!N23,IF(Nhaplieu!$N23='Sổ quỹ tiền mặt S06'!$J$2,Nhaplieu!M23,""))))</f>
        <v/>
      </c>
      <c r="E26" s="77" t="str">
        <f>IF(LEFT(Nhaplieu!M23,3)='Sổ quỹ tiền mặt S06'!$J$2,Nhaplieu!$O23,IF(Nhaplieu!M23='Sổ quỹ tiền mặt S06'!$J$2,Nhaplieu!$O23,""))</f>
        <v/>
      </c>
      <c r="F26" s="77" t="str">
        <f>IF(LEFT(Nhaplieu!N23,3)='Sổ quỹ tiền mặt S06'!$J$2,Nhaplieu!$O23,IF(Nhaplieu!N23='Sổ quỹ tiền mặt S06'!$J$2,Nhaplieu!$O23,""))</f>
        <v/>
      </c>
      <c r="G26" s="572">
        <f>IF(SUM(E26:F26)=0,0,$G$10+SUM(E$11:$E26)-SUM(F$11:$F26))</f>
        <v>0</v>
      </c>
      <c r="H26" s="573"/>
    </row>
    <row r="27" spans="1:14" s="4" customFormat="1" ht="15.6">
      <c r="A27" s="76" t="str">
        <f>IF(OR(LEFT(Nhaplieu!$M24,3)='Sổ quỹ tiền mặt S06'!$J$2,LEFT(Nhaplieu!$N24,3)='Sổ quỹ tiền mặt S06'!$J$2),Nhaplieu!F24,IF(OR(Nhaplieu!$M24='Sổ quỹ tiền mặt S06'!$J$2,Nhaplieu!$N24='Sổ quỹ tiền mặt S06'!$J$2),Nhaplieu!F24,""))</f>
        <v/>
      </c>
      <c r="B27" s="77" t="str">
        <f>IF(OR(LEFT(Nhaplieu!$M24,3)='Sổ quỹ tiền mặt S06'!$J$2,LEFT(Nhaplieu!$N24,3)='Sổ quỹ tiền mặt S06'!$J$2),Nhaplieu!E24,IF(OR(Nhaplieu!$M24='Sổ quỹ tiền mặt S06'!$J$2,Nhaplieu!$N24='Sổ quỹ tiền mặt S06'!$J$2),Nhaplieu!E24,""))</f>
        <v/>
      </c>
      <c r="C27" s="571" t="str">
        <f>IF(OR(LEFT(Nhaplieu!$M24,3)='Sổ quỹ tiền mặt S06'!$J$2,LEFT(Nhaplieu!$N24,3)='Sổ quỹ tiền mặt S06'!$J$2),Nhaplieu!L24,IF(OR(Nhaplieu!$M24='Sổ quỹ tiền mặt S06'!$J$2,Nhaplieu!$N24='Sổ quỹ tiền mặt S06'!$J$2),Nhaplieu!L24,""))</f>
        <v/>
      </c>
      <c r="D27" s="78" t="str">
        <f>IF(LEFT(Nhaplieu!$M24,3)='Sổ quỹ tiền mặt S06'!$J$2,Nhaplieu!N24,IF(LEFT(Nhaplieu!$N24,3)='Sổ quỹ tiền mặt S06'!$J$2,Nhaplieu!M24,IF(Nhaplieu!$M24='Sổ quỹ tiền mặt S06'!$J$2,Nhaplieu!N24,IF(Nhaplieu!$N24='Sổ quỹ tiền mặt S06'!$J$2,Nhaplieu!M24,""))))</f>
        <v/>
      </c>
      <c r="E27" s="77" t="str">
        <f>IF(LEFT(Nhaplieu!M24,3)='Sổ quỹ tiền mặt S06'!$J$2,Nhaplieu!$O24,IF(Nhaplieu!M24='Sổ quỹ tiền mặt S06'!$J$2,Nhaplieu!$O24,""))</f>
        <v/>
      </c>
      <c r="F27" s="77" t="str">
        <f>IF(LEFT(Nhaplieu!N24,3)='Sổ quỹ tiền mặt S06'!$J$2,Nhaplieu!$O24,IF(Nhaplieu!N24='Sổ quỹ tiền mặt S06'!$J$2,Nhaplieu!$O24,""))</f>
        <v/>
      </c>
      <c r="G27" s="572">
        <f>IF(SUM(E27:F27)=0,0,$G$10+SUM(E$11:$E27)-SUM(F$11:$F27))</f>
        <v>0</v>
      </c>
      <c r="H27" s="573"/>
    </row>
    <row r="28" spans="1:14" s="4" customFormat="1" ht="15.6">
      <c r="A28" s="76" t="str">
        <f>IF(OR(LEFT(Nhaplieu!$M25,3)='Sổ quỹ tiền mặt S06'!$J$2,LEFT(Nhaplieu!$N25,3)='Sổ quỹ tiền mặt S06'!$J$2),Nhaplieu!F25,IF(OR(Nhaplieu!$M25='Sổ quỹ tiền mặt S06'!$J$2,Nhaplieu!$N25='Sổ quỹ tiền mặt S06'!$J$2),Nhaplieu!F25,""))</f>
        <v/>
      </c>
      <c r="B28" s="77" t="str">
        <f>IF(OR(LEFT(Nhaplieu!$M25,3)='Sổ quỹ tiền mặt S06'!$J$2,LEFT(Nhaplieu!$N25,3)='Sổ quỹ tiền mặt S06'!$J$2),Nhaplieu!E25,IF(OR(Nhaplieu!$M25='Sổ quỹ tiền mặt S06'!$J$2,Nhaplieu!$N25='Sổ quỹ tiền mặt S06'!$J$2),Nhaplieu!E25,""))</f>
        <v/>
      </c>
      <c r="C28" s="571" t="str">
        <f>IF(OR(LEFT(Nhaplieu!$M25,3)='Sổ quỹ tiền mặt S06'!$J$2,LEFT(Nhaplieu!$N25,3)='Sổ quỹ tiền mặt S06'!$J$2),Nhaplieu!L25,IF(OR(Nhaplieu!$M25='Sổ quỹ tiền mặt S06'!$J$2,Nhaplieu!$N25='Sổ quỹ tiền mặt S06'!$J$2),Nhaplieu!L25,""))</f>
        <v/>
      </c>
      <c r="D28" s="78" t="str">
        <f>IF(LEFT(Nhaplieu!$M25,3)='Sổ quỹ tiền mặt S06'!$J$2,Nhaplieu!N25,IF(LEFT(Nhaplieu!$N25,3)='Sổ quỹ tiền mặt S06'!$J$2,Nhaplieu!M25,IF(Nhaplieu!$M25='Sổ quỹ tiền mặt S06'!$J$2,Nhaplieu!N25,IF(Nhaplieu!$N25='Sổ quỹ tiền mặt S06'!$J$2,Nhaplieu!M25,""))))</f>
        <v/>
      </c>
      <c r="E28" s="77" t="str">
        <f>IF(LEFT(Nhaplieu!M25,3)='Sổ quỹ tiền mặt S06'!$J$2,Nhaplieu!$O25,IF(Nhaplieu!M25='Sổ quỹ tiền mặt S06'!$J$2,Nhaplieu!$O25,""))</f>
        <v/>
      </c>
      <c r="F28" s="77" t="str">
        <f>IF(LEFT(Nhaplieu!N25,3)='Sổ quỹ tiền mặt S06'!$J$2,Nhaplieu!$O25,IF(Nhaplieu!N25='Sổ quỹ tiền mặt S06'!$J$2,Nhaplieu!$O25,""))</f>
        <v/>
      </c>
      <c r="G28" s="572">
        <f>IF(SUM(E28:F28)=0,0,$G$10+SUM(E$11:$E28)-SUM(F$11:$F28))</f>
        <v>0</v>
      </c>
      <c r="H28" s="573"/>
    </row>
    <row r="29" spans="1:14" s="4" customFormat="1" ht="15.6">
      <c r="A29" s="76" t="str">
        <f>IF(OR(LEFT(Nhaplieu!$M26,3)='Sổ quỹ tiền mặt S06'!$J$2,LEFT(Nhaplieu!$N26,3)='Sổ quỹ tiền mặt S06'!$J$2),Nhaplieu!F26,IF(OR(Nhaplieu!$M26='Sổ quỹ tiền mặt S06'!$J$2,Nhaplieu!$N26='Sổ quỹ tiền mặt S06'!$J$2),Nhaplieu!F26,""))</f>
        <v/>
      </c>
      <c r="B29" s="77" t="str">
        <f>IF(OR(LEFT(Nhaplieu!$M26,3)='Sổ quỹ tiền mặt S06'!$J$2,LEFT(Nhaplieu!$N26,3)='Sổ quỹ tiền mặt S06'!$J$2),Nhaplieu!E26,IF(OR(Nhaplieu!$M26='Sổ quỹ tiền mặt S06'!$J$2,Nhaplieu!$N26='Sổ quỹ tiền mặt S06'!$J$2),Nhaplieu!E26,""))</f>
        <v/>
      </c>
      <c r="C29" s="571" t="str">
        <f>IF(OR(LEFT(Nhaplieu!$M26,3)='Sổ quỹ tiền mặt S06'!$J$2,LEFT(Nhaplieu!$N26,3)='Sổ quỹ tiền mặt S06'!$J$2),Nhaplieu!L26,IF(OR(Nhaplieu!$M26='Sổ quỹ tiền mặt S06'!$J$2,Nhaplieu!$N26='Sổ quỹ tiền mặt S06'!$J$2),Nhaplieu!L26,""))</f>
        <v/>
      </c>
      <c r="D29" s="78" t="str">
        <f>IF(LEFT(Nhaplieu!$M26,3)='Sổ quỹ tiền mặt S06'!$J$2,Nhaplieu!N26,IF(LEFT(Nhaplieu!$N26,3)='Sổ quỹ tiền mặt S06'!$J$2,Nhaplieu!M26,IF(Nhaplieu!$M26='Sổ quỹ tiền mặt S06'!$J$2,Nhaplieu!N26,IF(Nhaplieu!$N26='Sổ quỹ tiền mặt S06'!$J$2,Nhaplieu!M26,""))))</f>
        <v/>
      </c>
      <c r="E29" s="77" t="str">
        <f>IF(LEFT(Nhaplieu!M26,3)='Sổ quỹ tiền mặt S06'!$J$2,Nhaplieu!$O26,IF(Nhaplieu!M26='Sổ quỹ tiền mặt S06'!$J$2,Nhaplieu!$O26,""))</f>
        <v/>
      </c>
      <c r="F29" s="77" t="str">
        <f>IF(LEFT(Nhaplieu!N26,3)='Sổ quỹ tiền mặt S06'!$J$2,Nhaplieu!$O26,IF(Nhaplieu!N26='Sổ quỹ tiền mặt S06'!$J$2,Nhaplieu!$O26,""))</f>
        <v/>
      </c>
      <c r="G29" s="572">
        <f>IF(SUM(E29:F29)=0,0,$G$10+SUM(E$11:$E29)-SUM(F$11:$F29))</f>
        <v>0</v>
      </c>
      <c r="H29" s="573"/>
    </row>
    <row r="30" spans="1:14" s="4" customFormat="1" ht="16.5" customHeight="1">
      <c r="A30" s="76" t="str">
        <f>IF(OR(LEFT(Nhaplieu!$M27,3)='Sổ quỹ tiền mặt S06'!$J$2,LEFT(Nhaplieu!$N27,3)='Sổ quỹ tiền mặt S06'!$J$2),Nhaplieu!F27,IF(OR(Nhaplieu!$M27='Sổ quỹ tiền mặt S06'!$J$2,Nhaplieu!$N27='Sổ quỹ tiền mặt S06'!$J$2),Nhaplieu!F27,""))</f>
        <v/>
      </c>
      <c r="B30" s="77" t="str">
        <f>IF(OR(LEFT(Nhaplieu!$M27,3)='Sổ quỹ tiền mặt S06'!$J$2,LEFT(Nhaplieu!$N27,3)='Sổ quỹ tiền mặt S06'!$J$2),Nhaplieu!E27,IF(OR(Nhaplieu!$M27='Sổ quỹ tiền mặt S06'!$J$2,Nhaplieu!$N27='Sổ quỹ tiền mặt S06'!$J$2),Nhaplieu!E27,""))</f>
        <v/>
      </c>
      <c r="C30" s="571" t="str">
        <f>IF(OR(LEFT(Nhaplieu!$M27,3)='Sổ quỹ tiền mặt S06'!$J$2,LEFT(Nhaplieu!$N27,3)='Sổ quỹ tiền mặt S06'!$J$2),Nhaplieu!L27,IF(OR(Nhaplieu!$M27='Sổ quỹ tiền mặt S06'!$J$2,Nhaplieu!$N27='Sổ quỹ tiền mặt S06'!$J$2),Nhaplieu!L27,""))</f>
        <v/>
      </c>
      <c r="D30" s="78" t="str">
        <f>IF(LEFT(Nhaplieu!$M27,3)='Sổ quỹ tiền mặt S06'!$J$2,Nhaplieu!N27,IF(LEFT(Nhaplieu!$N27,3)='Sổ quỹ tiền mặt S06'!$J$2,Nhaplieu!M27,IF(Nhaplieu!$M27='Sổ quỹ tiền mặt S06'!$J$2,Nhaplieu!N27,IF(Nhaplieu!$N27='Sổ quỹ tiền mặt S06'!$J$2,Nhaplieu!M27,""))))</f>
        <v/>
      </c>
      <c r="E30" s="77" t="str">
        <f>IF(LEFT(Nhaplieu!M27,3)='Sổ quỹ tiền mặt S06'!$J$2,Nhaplieu!$O27,IF(Nhaplieu!M27='Sổ quỹ tiền mặt S06'!$J$2,Nhaplieu!$O27,""))</f>
        <v/>
      </c>
      <c r="F30" s="77" t="str">
        <f>IF(LEFT(Nhaplieu!N27,3)='Sổ quỹ tiền mặt S06'!$J$2,Nhaplieu!$O27,IF(Nhaplieu!N27='Sổ quỹ tiền mặt S06'!$J$2,Nhaplieu!$O27,""))</f>
        <v/>
      </c>
      <c r="G30" s="572">
        <f>IF(SUM(E30:F30)=0,0,$G$10+SUM(E$11:$E30)-SUM(F$11:$F30))</f>
        <v>0</v>
      </c>
      <c r="H30" s="573"/>
    </row>
    <row r="31" spans="1:14" s="4" customFormat="1" ht="15.6">
      <c r="A31" s="76" t="str">
        <f>IF(OR(LEFT(Nhaplieu!$M28,3)='Sổ quỹ tiền mặt S06'!$J$2,LEFT(Nhaplieu!$N28,3)='Sổ quỹ tiền mặt S06'!$J$2),Nhaplieu!F28,IF(OR(Nhaplieu!$M28='Sổ quỹ tiền mặt S06'!$J$2,Nhaplieu!$N28='Sổ quỹ tiền mặt S06'!$J$2),Nhaplieu!F28,""))</f>
        <v/>
      </c>
      <c r="B31" s="77" t="str">
        <f>IF(OR(LEFT(Nhaplieu!$M28,3)='Sổ quỹ tiền mặt S06'!$J$2,LEFT(Nhaplieu!$N28,3)='Sổ quỹ tiền mặt S06'!$J$2),Nhaplieu!E28,IF(OR(Nhaplieu!$M28='Sổ quỹ tiền mặt S06'!$J$2,Nhaplieu!$N28='Sổ quỹ tiền mặt S06'!$J$2),Nhaplieu!E28,""))</f>
        <v/>
      </c>
      <c r="C31" s="571" t="str">
        <f>IF(OR(LEFT(Nhaplieu!$M28,3)='Sổ quỹ tiền mặt S06'!$J$2,LEFT(Nhaplieu!$N28,3)='Sổ quỹ tiền mặt S06'!$J$2),Nhaplieu!L28,IF(OR(Nhaplieu!$M28='Sổ quỹ tiền mặt S06'!$J$2,Nhaplieu!$N28='Sổ quỹ tiền mặt S06'!$J$2),Nhaplieu!L28,""))</f>
        <v/>
      </c>
      <c r="D31" s="78" t="str">
        <f>IF(LEFT(Nhaplieu!$M28,3)='Sổ quỹ tiền mặt S06'!$J$2,Nhaplieu!N28,IF(LEFT(Nhaplieu!$N28,3)='Sổ quỹ tiền mặt S06'!$J$2,Nhaplieu!M28,IF(Nhaplieu!$M28='Sổ quỹ tiền mặt S06'!$J$2,Nhaplieu!N28,IF(Nhaplieu!$N28='Sổ quỹ tiền mặt S06'!$J$2,Nhaplieu!M28,""))))</f>
        <v/>
      </c>
      <c r="E31" s="77" t="str">
        <f>IF(LEFT(Nhaplieu!M28,3)='Sổ quỹ tiền mặt S06'!$J$2,Nhaplieu!$O28,IF(Nhaplieu!M28='Sổ quỹ tiền mặt S06'!$J$2,Nhaplieu!$O28,""))</f>
        <v/>
      </c>
      <c r="F31" s="77" t="str">
        <f>IF(LEFT(Nhaplieu!N28,3)='Sổ quỹ tiền mặt S06'!$J$2,Nhaplieu!$O28,IF(Nhaplieu!N28='Sổ quỹ tiền mặt S06'!$J$2,Nhaplieu!$O28,""))</f>
        <v/>
      </c>
      <c r="G31" s="572">
        <f>IF(SUM(E31:F31)=0,0,$G$10+SUM(E$11:$E31)-SUM(F$11:$F31))</f>
        <v>0</v>
      </c>
      <c r="H31" s="573"/>
    </row>
    <row r="32" spans="1:14" s="4" customFormat="1" ht="15.6">
      <c r="A32" s="76" t="str">
        <f>IF(OR(LEFT(Nhaplieu!$M29,3)='Sổ quỹ tiền mặt S06'!$J$2,LEFT(Nhaplieu!$N29,3)='Sổ quỹ tiền mặt S06'!$J$2),Nhaplieu!F29,IF(OR(Nhaplieu!$M29='Sổ quỹ tiền mặt S06'!$J$2,Nhaplieu!$N29='Sổ quỹ tiền mặt S06'!$J$2),Nhaplieu!F29,""))</f>
        <v/>
      </c>
      <c r="B32" s="77" t="str">
        <f>IF(OR(LEFT(Nhaplieu!$M29,3)='Sổ quỹ tiền mặt S06'!$J$2,LEFT(Nhaplieu!$N29,3)='Sổ quỹ tiền mặt S06'!$J$2),Nhaplieu!E29,IF(OR(Nhaplieu!$M29='Sổ quỹ tiền mặt S06'!$J$2,Nhaplieu!$N29='Sổ quỹ tiền mặt S06'!$J$2),Nhaplieu!E29,""))</f>
        <v/>
      </c>
      <c r="C32" s="571" t="str">
        <f>IF(OR(LEFT(Nhaplieu!$M29,3)='Sổ quỹ tiền mặt S06'!$J$2,LEFT(Nhaplieu!$N29,3)='Sổ quỹ tiền mặt S06'!$J$2),Nhaplieu!L29,IF(OR(Nhaplieu!$M29='Sổ quỹ tiền mặt S06'!$J$2,Nhaplieu!$N29='Sổ quỹ tiền mặt S06'!$J$2),Nhaplieu!L29,""))</f>
        <v/>
      </c>
      <c r="D32" s="78" t="str">
        <f>IF(LEFT(Nhaplieu!$M29,3)='Sổ quỹ tiền mặt S06'!$J$2,Nhaplieu!N29,IF(LEFT(Nhaplieu!$N29,3)='Sổ quỹ tiền mặt S06'!$J$2,Nhaplieu!M29,IF(Nhaplieu!$M29='Sổ quỹ tiền mặt S06'!$J$2,Nhaplieu!N29,IF(Nhaplieu!$N29='Sổ quỹ tiền mặt S06'!$J$2,Nhaplieu!M29,""))))</f>
        <v/>
      </c>
      <c r="E32" s="77" t="str">
        <f>IF(LEFT(Nhaplieu!M29,3)='Sổ quỹ tiền mặt S06'!$J$2,Nhaplieu!$O29,IF(Nhaplieu!M29='Sổ quỹ tiền mặt S06'!$J$2,Nhaplieu!$O29,""))</f>
        <v/>
      </c>
      <c r="F32" s="77" t="str">
        <f>IF(LEFT(Nhaplieu!N29,3)='Sổ quỹ tiền mặt S06'!$J$2,Nhaplieu!$O29,IF(Nhaplieu!N29='Sổ quỹ tiền mặt S06'!$J$2,Nhaplieu!$O29,""))</f>
        <v/>
      </c>
      <c r="G32" s="572">
        <f>IF(SUM(E32:F32)=0,0,$G$10+SUM(E$11:$E32)-SUM(F$11:$F32))</f>
        <v>0</v>
      </c>
      <c r="H32" s="573"/>
    </row>
    <row r="33" spans="1:8" s="4" customFormat="1" ht="15.6">
      <c r="A33" s="76" t="str">
        <f>IF(OR(LEFT(Nhaplieu!$M30,3)='Sổ quỹ tiền mặt S06'!$J$2,LEFT(Nhaplieu!$N30,3)='Sổ quỹ tiền mặt S06'!$J$2),Nhaplieu!F30,IF(OR(Nhaplieu!$M30='Sổ quỹ tiền mặt S06'!$J$2,Nhaplieu!$N30='Sổ quỹ tiền mặt S06'!$J$2),Nhaplieu!F30,""))</f>
        <v/>
      </c>
      <c r="B33" s="77" t="str">
        <f>IF(OR(LEFT(Nhaplieu!$M30,3)='Sổ quỹ tiền mặt S06'!$J$2,LEFT(Nhaplieu!$N30,3)='Sổ quỹ tiền mặt S06'!$J$2),Nhaplieu!E30,IF(OR(Nhaplieu!$M30='Sổ quỹ tiền mặt S06'!$J$2,Nhaplieu!$N30='Sổ quỹ tiền mặt S06'!$J$2),Nhaplieu!E30,""))</f>
        <v/>
      </c>
      <c r="C33" s="571" t="str">
        <f>IF(OR(LEFT(Nhaplieu!$M30,3)='Sổ quỹ tiền mặt S06'!$J$2,LEFT(Nhaplieu!$N30,3)='Sổ quỹ tiền mặt S06'!$J$2),Nhaplieu!L30,IF(OR(Nhaplieu!$M30='Sổ quỹ tiền mặt S06'!$J$2,Nhaplieu!$N30='Sổ quỹ tiền mặt S06'!$J$2),Nhaplieu!L30,""))</f>
        <v/>
      </c>
      <c r="D33" s="78" t="str">
        <f>IF(LEFT(Nhaplieu!$M30,3)='Sổ quỹ tiền mặt S06'!$J$2,Nhaplieu!N30,IF(LEFT(Nhaplieu!$N30,3)='Sổ quỹ tiền mặt S06'!$J$2,Nhaplieu!M30,IF(Nhaplieu!$M30='Sổ quỹ tiền mặt S06'!$J$2,Nhaplieu!N30,IF(Nhaplieu!$N30='Sổ quỹ tiền mặt S06'!$J$2,Nhaplieu!M30,""))))</f>
        <v/>
      </c>
      <c r="E33" s="77" t="str">
        <f>IF(LEFT(Nhaplieu!M30,3)='Sổ quỹ tiền mặt S06'!$J$2,Nhaplieu!$O30,IF(Nhaplieu!M30='Sổ quỹ tiền mặt S06'!$J$2,Nhaplieu!$O30,""))</f>
        <v/>
      </c>
      <c r="F33" s="77" t="str">
        <f>IF(LEFT(Nhaplieu!N30,3)='Sổ quỹ tiền mặt S06'!$J$2,Nhaplieu!$O30,IF(Nhaplieu!N30='Sổ quỹ tiền mặt S06'!$J$2,Nhaplieu!$O30,""))</f>
        <v/>
      </c>
      <c r="G33" s="572">
        <f>IF(SUM(E33:F33)=0,0,$G$10+SUM(E$11:$E33)-SUM(F$11:$F33))</f>
        <v>0</v>
      </c>
      <c r="H33" s="573"/>
    </row>
    <row r="34" spans="1:8" s="4" customFormat="1" ht="15.6">
      <c r="A34" s="76" t="str">
        <f>IF(OR(LEFT(Nhaplieu!$M31,3)='Sổ quỹ tiền mặt S06'!$J$2,LEFT(Nhaplieu!$N31,3)='Sổ quỹ tiền mặt S06'!$J$2),Nhaplieu!F31,IF(OR(Nhaplieu!$M31='Sổ quỹ tiền mặt S06'!$J$2,Nhaplieu!$N31='Sổ quỹ tiền mặt S06'!$J$2),Nhaplieu!F31,""))</f>
        <v/>
      </c>
      <c r="B34" s="77" t="str">
        <f>IF(OR(LEFT(Nhaplieu!$M31,3)='Sổ quỹ tiền mặt S06'!$J$2,LEFT(Nhaplieu!$N31,3)='Sổ quỹ tiền mặt S06'!$J$2),Nhaplieu!E31,IF(OR(Nhaplieu!$M31='Sổ quỹ tiền mặt S06'!$J$2,Nhaplieu!$N31='Sổ quỹ tiền mặt S06'!$J$2),Nhaplieu!E31,""))</f>
        <v/>
      </c>
      <c r="C34" s="571" t="str">
        <f>IF(OR(LEFT(Nhaplieu!$M31,3)='Sổ quỹ tiền mặt S06'!$J$2,LEFT(Nhaplieu!$N31,3)='Sổ quỹ tiền mặt S06'!$J$2),Nhaplieu!L31,IF(OR(Nhaplieu!$M31='Sổ quỹ tiền mặt S06'!$J$2,Nhaplieu!$N31='Sổ quỹ tiền mặt S06'!$J$2),Nhaplieu!L31,""))</f>
        <v/>
      </c>
      <c r="D34" s="78" t="str">
        <f>IF(LEFT(Nhaplieu!$M31,3)='Sổ quỹ tiền mặt S06'!$J$2,Nhaplieu!N31,IF(LEFT(Nhaplieu!$N31,3)='Sổ quỹ tiền mặt S06'!$J$2,Nhaplieu!M31,IF(Nhaplieu!$M31='Sổ quỹ tiền mặt S06'!$J$2,Nhaplieu!N31,IF(Nhaplieu!$N31='Sổ quỹ tiền mặt S06'!$J$2,Nhaplieu!M31,""))))</f>
        <v/>
      </c>
      <c r="E34" s="77" t="str">
        <f>IF(LEFT(Nhaplieu!M31,3)='Sổ quỹ tiền mặt S06'!$J$2,Nhaplieu!$O31,IF(Nhaplieu!M31='Sổ quỹ tiền mặt S06'!$J$2,Nhaplieu!$O31,""))</f>
        <v/>
      </c>
      <c r="F34" s="77" t="str">
        <f>IF(LEFT(Nhaplieu!N31,3)='Sổ quỹ tiền mặt S06'!$J$2,Nhaplieu!$O31,IF(Nhaplieu!N31='Sổ quỹ tiền mặt S06'!$J$2,Nhaplieu!$O31,""))</f>
        <v/>
      </c>
      <c r="G34" s="572">
        <f>IF(SUM(E34:F34)=0,0,$G$10+SUM(E$11:$E34)-SUM(F$11:$F34))</f>
        <v>0</v>
      </c>
      <c r="H34" s="573"/>
    </row>
    <row r="35" spans="1:8" s="4" customFormat="1" ht="15.6">
      <c r="A35" s="76" t="str">
        <f>IF(OR(LEFT(Nhaplieu!$M32,3)='Sổ quỹ tiền mặt S06'!$J$2,LEFT(Nhaplieu!$N32,3)='Sổ quỹ tiền mặt S06'!$J$2),Nhaplieu!F32,IF(OR(Nhaplieu!$M32='Sổ quỹ tiền mặt S06'!$J$2,Nhaplieu!$N32='Sổ quỹ tiền mặt S06'!$J$2),Nhaplieu!F32,""))</f>
        <v/>
      </c>
      <c r="B35" s="77" t="str">
        <f>IF(OR(LEFT(Nhaplieu!$M32,3)='Sổ quỹ tiền mặt S06'!$J$2,LEFT(Nhaplieu!$N32,3)='Sổ quỹ tiền mặt S06'!$J$2),Nhaplieu!E32,IF(OR(Nhaplieu!$M32='Sổ quỹ tiền mặt S06'!$J$2,Nhaplieu!$N32='Sổ quỹ tiền mặt S06'!$J$2),Nhaplieu!E32,""))</f>
        <v/>
      </c>
      <c r="C35" s="571" t="str">
        <f>IF(OR(LEFT(Nhaplieu!$M32,3)='Sổ quỹ tiền mặt S06'!$J$2,LEFT(Nhaplieu!$N32,3)='Sổ quỹ tiền mặt S06'!$J$2),Nhaplieu!L32,IF(OR(Nhaplieu!$M32='Sổ quỹ tiền mặt S06'!$J$2,Nhaplieu!$N32='Sổ quỹ tiền mặt S06'!$J$2),Nhaplieu!L32,""))</f>
        <v/>
      </c>
      <c r="D35" s="78" t="str">
        <f>IF(LEFT(Nhaplieu!$M32,3)='Sổ quỹ tiền mặt S06'!$J$2,Nhaplieu!N32,IF(LEFT(Nhaplieu!$N32,3)='Sổ quỹ tiền mặt S06'!$J$2,Nhaplieu!M32,IF(Nhaplieu!$M32='Sổ quỹ tiền mặt S06'!$J$2,Nhaplieu!N32,IF(Nhaplieu!$N32='Sổ quỹ tiền mặt S06'!$J$2,Nhaplieu!M32,""))))</f>
        <v/>
      </c>
      <c r="E35" s="77" t="str">
        <f>IF(LEFT(Nhaplieu!M32,3)='Sổ quỹ tiền mặt S06'!$J$2,Nhaplieu!$O32,IF(Nhaplieu!M32='Sổ quỹ tiền mặt S06'!$J$2,Nhaplieu!$O32,""))</f>
        <v/>
      </c>
      <c r="F35" s="77" t="str">
        <f>IF(LEFT(Nhaplieu!N32,3)='Sổ quỹ tiền mặt S06'!$J$2,Nhaplieu!$O32,IF(Nhaplieu!N32='Sổ quỹ tiền mặt S06'!$J$2,Nhaplieu!$O32,""))</f>
        <v/>
      </c>
      <c r="G35" s="572">
        <f>IF(SUM(E35:F35)=0,0,$G$10+SUM(E$11:$E35)-SUM(F$11:$F35))</f>
        <v>0</v>
      </c>
      <c r="H35" s="573"/>
    </row>
    <row r="36" spans="1:8" s="4" customFormat="1" ht="15.6">
      <c r="A36" s="76" t="str">
        <f>IF(OR(LEFT(Nhaplieu!$M33,3)='Sổ quỹ tiền mặt S06'!$J$2,LEFT(Nhaplieu!$N33,3)='Sổ quỹ tiền mặt S06'!$J$2),Nhaplieu!F33,IF(OR(Nhaplieu!$M33='Sổ quỹ tiền mặt S06'!$J$2,Nhaplieu!$N33='Sổ quỹ tiền mặt S06'!$J$2),Nhaplieu!F33,""))</f>
        <v/>
      </c>
      <c r="B36" s="77" t="str">
        <f>IF(OR(LEFT(Nhaplieu!$M33,3)='Sổ quỹ tiền mặt S06'!$J$2,LEFT(Nhaplieu!$N33,3)='Sổ quỹ tiền mặt S06'!$J$2),Nhaplieu!E33,IF(OR(Nhaplieu!$M33='Sổ quỹ tiền mặt S06'!$J$2,Nhaplieu!$N33='Sổ quỹ tiền mặt S06'!$J$2),Nhaplieu!E33,""))</f>
        <v/>
      </c>
      <c r="C36" s="571" t="str">
        <f>IF(OR(LEFT(Nhaplieu!$M33,3)='Sổ quỹ tiền mặt S06'!$J$2,LEFT(Nhaplieu!$N33,3)='Sổ quỹ tiền mặt S06'!$J$2),Nhaplieu!L33,IF(OR(Nhaplieu!$M33='Sổ quỹ tiền mặt S06'!$J$2,Nhaplieu!$N33='Sổ quỹ tiền mặt S06'!$J$2),Nhaplieu!L33,""))</f>
        <v/>
      </c>
      <c r="D36" s="78" t="str">
        <f>IF(LEFT(Nhaplieu!$M33,3)='Sổ quỹ tiền mặt S06'!$J$2,Nhaplieu!N33,IF(LEFT(Nhaplieu!$N33,3)='Sổ quỹ tiền mặt S06'!$J$2,Nhaplieu!M33,IF(Nhaplieu!$M33='Sổ quỹ tiền mặt S06'!$J$2,Nhaplieu!N33,IF(Nhaplieu!$N33='Sổ quỹ tiền mặt S06'!$J$2,Nhaplieu!M33,""))))</f>
        <v/>
      </c>
      <c r="E36" s="77" t="str">
        <f>IF(LEFT(Nhaplieu!M33,3)='Sổ quỹ tiền mặt S06'!$J$2,Nhaplieu!$O33,IF(Nhaplieu!M33='Sổ quỹ tiền mặt S06'!$J$2,Nhaplieu!$O33,""))</f>
        <v/>
      </c>
      <c r="F36" s="77" t="str">
        <f>IF(LEFT(Nhaplieu!N33,3)='Sổ quỹ tiền mặt S06'!$J$2,Nhaplieu!$O33,IF(Nhaplieu!N33='Sổ quỹ tiền mặt S06'!$J$2,Nhaplieu!$O33,""))</f>
        <v/>
      </c>
      <c r="G36" s="572">
        <f>IF(SUM(E36:F36)=0,0,$G$10+SUM(E$11:$E36)-SUM(F$11:$F36))</f>
        <v>0</v>
      </c>
      <c r="H36" s="573"/>
    </row>
    <row r="37" spans="1:8" s="4" customFormat="1" ht="15.6">
      <c r="A37" s="76" t="str">
        <f>IF(OR(LEFT(Nhaplieu!$M34,3)='Sổ quỹ tiền mặt S06'!$J$2,LEFT(Nhaplieu!$N34,3)='Sổ quỹ tiền mặt S06'!$J$2),Nhaplieu!F34,IF(OR(Nhaplieu!$M34='Sổ quỹ tiền mặt S06'!$J$2,Nhaplieu!$N34='Sổ quỹ tiền mặt S06'!$J$2),Nhaplieu!F34,""))</f>
        <v/>
      </c>
      <c r="B37" s="77" t="str">
        <f>IF(OR(LEFT(Nhaplieu!$M34,3)='Sổ quỹ tiền mặt S06'!$J$2,LEFT(Nhaplieu!$N34,3)='Sổ quỹ tiền mặt S06'!$J$2),Nhaplieu!E34,IF(OR(Nhaplieu!$M34='Sổ quỹ tiền mặt S06'!$J$2,Nhaplieu!$N34='Sổ quỹ tiền mặt S06'!$J$2),Nhaplieu!E34,""))</f>
        <v/>
      </c>
      <c r="C37" s="571" t="str">
        <f>IF(OR(LEFT(Nhaplieu!$M34,3)='Sổ quỹ tiền mặt S06'!$J$2,LEFT(Nhaplieu!$N34,3)='Sổ quỹ tiền mặt S06'!$J$2),Nhaplieu!L34,IF(OR(Nhaplieu!$M34='Sổ quỹ tiền mặt S06'!$J$2,Nhaplieu!$N34='Sổ quỹ tiền mặt S06'!$J$2),Nhaplieu!L34,""))</f>
        <v/>
      </c>
      <c r="D37" s="78" t="str">
        <f>IF(LEFT(Nhaplieu!$M34,3)='Sổ quỹ tiền mặt S06'!$J$2,Nhaplieu!N34,IF(LEFT(Nhaplieu!$N34,3)='Sổ quỹ tiền mặt S06'!$J$2,Nhaplieu!M34,IF(Nhaplieu!$M34='Sổ quỹ tiền mặt S06'!$J$2,Nhaplieu!N34,IF(Nhaplieu!$N34='Sổ quỹ tiền mặt S06'!$J$2,Nhaplieu!M34,""))))</f>
        <v/>
      </c>
      <c r="E37" s="77" t="str">
        <f>IF(LEFT(Nhaplieu!M34,3)='Sổ quỹ tiền mặt S06'!$J$2,Nhaplieu!$O34,IF(Nhaplieu!M34='Sổ quỹ tiền mặt S06'!$J$2,Nhaplieu!$O34,""))</f>
        <v/>
      </c>
      <c r="F37" s="77" t="str">
        <f>IF(LEFT(Nhaplieu!N34,3)='Sổ quỹ tiền mặt S06'!$J$2,Nhaplieu!$O34,IF(Nhaplieu!N34='Sổ quỹ tiền mặt S06'!$J$2,Nhaplieu!$O34,""))</f>
        <v/>
      </c>
      <c r="G37" s="572">
        <f>IF(SUM(E37:F37)=0,0,$G$10+SUM(E$11:$E37)-SUM(F$11:$F37))</f>
        <v>0</v>
      </c>
      <c r="H37" s="573"/>
    </row>
    <row r="38" spans="1:8" s="4" customFormat="1" ht="15.6">
      <c r="A38" s="76" t="str">
        <f>IF(OR(LEFT(Nhaplieu!$M35,3)='Sổ quỹ tiền mặt S06'!$J$2,LEFT(Nhaplieu!$N35,3)='Sổ quỹ tiền mặt S06'!$J$2),Nhaplieu!F35,IF(OR(Nhaplieu!$M35='Sổ quỹ tiền mặt S06'!$J$2,Nhaplieu!$N35='Sổ quỹ tiền mặt S06'!$J$2),Nhaplieu!F35,""))</f>
        <v/>
      </c>
      <c r="B38" s="77" t="str">
        <f>IF(OR(LEFT(Nhaplieu!$M35,3)='Sổ quỹ tiền mặt S06'!$J$2,LEFT(Nhaplieu!$N35,3)='Sổ quỹ tiền mặt S06'!$J$2),Nhaplieu!E35,IF(OR(Nhaplieu!$M35='Sổ quỹ tiền mặt S06'!$J$2,Nhaplieu!$N35='Sổ quỹ tiền mặt S06'!$J$2),Nhaplieu!E35,""))</f>
        <v/>
      </c>
      <c r="C38" s="571" t="str">
        <f>IF(OR(LEFT(Nhaplieu!$M35,3)='Sổ quỹ tiền mặt S06'!$J$2,LEFT(Nhaplieu!$N35,3)='Sổ quỹ tiền mặt S06'!$J$2),Nhaplieu!L35,IF(OR(Nhaplieu!$M35='Sổ quỹ tiền mặt S06'!$J$2,Nhaplieu!$N35='Sổ quỹ tiền mặt S06'!$J$2),Nhaplieu!L35,""))</f>
        <v/>
      </c>
      <c r="D38" s="78" t="str">
        <f>IF(LEFT(Nhaplieu!$M35,3)='Sổ quỹ tiền mặt S06'!$J$2,Nhaplieu!N35,IF(LEFT(Nhaplieu!$N35,3)='Sổ quỹ tiền mặt S06'!$J$2,Nhaplieu!M35,IF(Nhaplieu!$M35='Sổ quỹ tiền mặt S06'!$J$2,Nhaplieu!N35,IF(Nhaplieu!$N35='Sổ quỹ tiền mặt S06'!$J$2,Nhaplieu!M35,""))))</f>
        <v/>
      </c>
      <c r="E38" s="77" t="str">
        <f>IF(LEFT(Nhaplieu!M35,3)='Sổ quỹ tiền mặt S06'!$J$2,Nhaplieu!$O35,IF(Nhaplieu!M35='Sổ quỹ tiền mặt S06'!$J$2,Nhaplieu!$O35,""))</f>
        <v/>
      </c>
      <c r="F38" s="77" t="str">
        <f>IF(LEFT(Nhaplieu!N35,3)='Sổ quỹ tiền mặt S06'!$J$2,Nhaplieu!$O35,IF(Nhaplieu!N35='Sổ quỹ tiền mặt S06'!$J$2,Nhaplieu!$O35,""))</f>
        <v/>
      </c>
      <c r="G38" s="572">
        <f>IF(SUM(E38:F38)=0,0,$G$10+SUM(E$11:$E38)-SUM(F$11:$F38))</f>
        <v>0</v>
      </c>
      <c r="H38" s="573"/>
    </row>
    <row r="39" spans="1:8" s="4" customFormat="1" ht="15.6">
      <c r="A39" s="76" t="str">
        <f>IF(OR(LEFT(Nhaplieu!$M36,3)='Sổ quỹ tiền mặt S06'!$J$2,LEFT(Nhaplieu!$N36,3)='Sổ quỹ tiền mặt S06'!$J$2),Nhaplieu!F36,IF(OR(Nhaplieu!$M36='Sổ quỹ tiền mặt S06'!$J$2,Nhaplieu!$N36='Sổ quỹ tiền mặt S06'!$J$2),Nhaplieu!F36,""))</f>
        <v/>
      </c>
      <c r="B39" s="77" t="str">
        <f>IF(OR(LEFT(Nhaplieu!$M36,3)='Sổ quỹ tiền mặt S06'!$J$2,LEFT(Nhaplieu!$N36,3)='Sổ quỹ tiền mặt S06'!$J$2),Nhaplieu!E36,IF(OR(Nhaplieu!$M36='Sổ quỹ tiền mặt S06'!$J$2,Nhaplieu!$N36='Sổ quỹ tiền mặt S06'!$J$2),Nhaplieu!E36,""))</f>
        <v/>
      </c>
      <c r="C39" s="571" t="str">
        <f>IF(OR(LEFT(Nhaplieu!$M36,3)='Sổ quỹ tiền mặt S06'!$J$2,LEFT(Nhaplieu!$N36,3)='Sổ quỹ tiền mặt S06'!$J$2),Nhaplieu!L36,IF(OR(Nhaplieu!$M36='Sổ quỹ tiền mặt S06'!$J$2,Nhaplieu!$N36='Sổ quỹ tiền mặt S06'!$J$2),Nhaplieu!L36,""))</f>
        <v/>
      </c>
      <c r="D39" s="78" t="str">
        <f>IF(LEFT(Nhaplieu!$M36,3)='Sổ quỹ tiền mặt S06'!$J$2,Nhaplieu!N36,IF(LEFT(Nhaplieu!$N36,3)='Sổ quỹ tiền mặt S06'!$J$2,Nhaplieu!M36,IF(Nhaplieu!$M36='Sổ quỹ tiền mặt S06'!$J$2,Nhaplieu!N36,IF(Nhaplieu!$N36='Sổ quỹ tiền mặt S06'!$J$2,Nhaplieu!M36,""))))</f>
        <v/>
      </c>
      <c r="E39" s="77" t="str">
        <f>IF(LEFT(Nhaplieu!M36,3)='Sổ quỹ tiền mặt S06'!$J$2,Nhaplieu!$O36,IF(Nhaplieu!M36='Sổ quỹ tiền mặt S06'!$J$2,Nhaplieu!$O36,""))</f>
        <v/>
      </c>
      <c r="F39" s="77" t="str">
        <f>IF(LEFT(Nhaplieu!N36,3)='Sổ quỹ tiền mặt S06'!$J$2,Nhaplieu!$O36,IF(Nhaplieu!N36='Sổ quỹ tiền mặt S06'!$J$2,Nhaplieu!$O36,""))</f>
        <v/>
      </c>
      <c r="G39" s="572">
        <f>IF(SUM(E39:F39)=0,0,$G$10+SUM(E$11:$E39)-SUM(F$11:$F39))</f>
        <v>0</v>
      </c>
      <c r="H39" s="573"/>
    </row>
    <row r="40" spans="1:8" s="4" customFormat="1" ht="15.6">
      <c r="A40" s="76" t="str">
        <f>IF(OR(LEFT(Nhaplieu!$M37,3)='Sổ quỹ tiền mặt S06'!$J$2,LEFT(Nhaplieu!$N37,3)='Sổ quỹ tiền mặt S06'!$J$2),Nhaplieu!F37,IF(OR(Nhaplieu!$M37='Sổ quỹ tiền mặt S06'!$J$2,Nhaplieu!$N37='Sổ quỹ tiền mặt S06'!$J$2),Nhaplieu!F37,""))</f>
        <v/>
      </c>
      <c r="B40" s="77" t="str">
        <f>IF(OR(LEFT(Nhaplieu!$M37,3)='Sổ quỹ tiền mặt S06'!$J$2,LEFT(Nhaplieu!$N37,3)='Sổ quỹ tiền mặt S06'!$J$2),Nhaplieu!E37,IF(OR(Nhaplieu!$M37='Sổ quỹ tiền mặt S06'!$J$2,Nhaplieu!$N37='Sổ quỹ tiền mặt S06'!$J$2),Nhaplieu!E37,""))</f>
        <v/>
      </c>
      <c r="C40" s="571" t="str">
        <f>IF(OR(LEFT(Nhaplieu!$M37,3)='Sổ quỹ tiền mặt S06'!$J$2,LEFT(Nhaplieu!$N37,3)='Sổ quỹ tiền mặt S06'!$J$2),Nhaplieu!L37,IF(OR(Nhaplieu!$M37='Sổ quỹ tiền mặt S06'!$J$2,Nhaplieu!$N37='Sổ quỹ tiền mặt S06'!$J$2),Nhaplieu!L37,""))</f>
        <v/>
      </c>
      <c r="D40" s="78" t="str">
        <f>IF(LEFT(Nhaplieu!$M37,3)='Sổ quỹ tiền mặt S06'!$J$2,Nhaplieu!N37,IF(LEFT(Nhaplieu!$N37,3)='Sổ quỹ tiền mặt S06'!$J$2,Nhaplieu!M37,IF(Nhaplieu!$M37='Sổ quỹ tiền mặt S06'!$J$2,Nhaplieu!N37,IF(Nhaplieu!$N37='Sổ quỹ tiền mặt S06'!$J$2,Nhaplieu!M37,""))))</f>
        <v/>
      </c>
      <c r="E40" s="77" t="str">
        <f>IF(LEFT(Nhaplieu!M37,3)='Sổ quỹ tiền mặt S06'!$J$2,Nhaplieu!$O37,IF(Nhaplieu!M37='Sổ quỹ tiền mặt S06'!$J$2,Nhaplieu!$O37,""))</f>
        <v/>
      </c>
      <c r="F40" s="77" t="str">
        <f>IF(LEFT(Nhaplieu!N37,3)='Sổ quỹ tiền mặt S06'!$J$2,Nhaplieu!$O37,IF(Nhaplieu!N37='Sổ quỹ tiền mặt S06'!$J$2,Nhaplieu!$O37,""))</f>
        <v/>
      </c>
      <c r="G40" s="572">
        <f>IF(SUM(E40:F40)=0,0,$G$10+SUM(E$11:$E40)-SUM(F$11:$F40))</f>
        <v>0</v>
      </c>
      <c r="H40" s="573"/>
    </row>
    <row r="41" spans="1:8" s="4" customFormat="1" ht="15.6">
      <c r="A41" s="76" t="str">
        <f>IF(OR(LEFT(Nhaplieu!$M38,3)='Sổ quỹ tiền mặt S06'!$J$2,LEFT(Nhaplieu!$N38,3)='Sổ quỹ tiền mặt S06'!$J$2),Nhaplieu!F38,IF(OR(Nhaplieu!$M38='Sổ quỹ tiền mặt S06'!$J$2,Nhaplieu!$N38='Sổ quỹ tiền mặt S06'!$J$2),Nhaplieu!F38,""))</f>
        <v/>
      </c>
      <c r="B41" s="77" t="str">
        <f>IF(OR(LEFT(Nhaplieu!$M38,3)='Sổ quỹ tiền mặt S06'!$J$2,LEFT(Nhaplieu!$N38,3)='Sổ quỹ tiền mặt S06'!$J$2),Nhaplieu!E38,IF(OR(Nhaplieu!$M38='Sổ quỹ tiền mặt S06'!$J$2,Nhaplieu!$N38='Sổ quỹ tiền mặt S06'!$J$2),Nhaplieu!E38,""))</f>
        <v/>
      </c>
      <c r="C41" s="571" t="str">
        <f>IF(OR(LEFT(Nhaplieu!$M38,3)='Sổ quỹ tiền mặt S06'!$J$2,LEFT(Nhaplieu!$N38,3)='Sổ quỹ tiền mặt S06'!$J$2),Nhaplieu!L38,IF(OR(Nhaplieu!$M38='Sổ quỹ tiền mặt S06'!$J$2,Nhaplieu!$N38='Sổ quỹ tiền mặt S06'!$J$2),Nhaplieu!L38,""))</f>
        <v/>
      </c>
      <c r="D41" s="78" t="str">
        <f>IF(LEFT(Nhaplieu!$M38,3)='Sổ quỹ tiền mặt S06'!$J$2,Nhaplieu!N38,IF(LEFT(Nhaplieu!$N38,3)='Sổ quỹ tiền mặt S06'!$J$2,Nhaplieu!M38,IF(Nhaplieu!$M38='Sổ quỹ tiền mặt S06'!$J$2,Nhaplieu!N38,IF(Nhaplieu!$N38='Sổ quỹ tiền mặt S06'!$J$2,Nhaplieu!M38,""))))</f>
        <v/>
      </c>
      <c r="E41" s="77" t="str">
        <f>IF(LEFT(Nhaplieu!M38,3)='Sổ quỹ tiền mặt S06'!$J$2,Nhaplieu!$O38,IF(Nhaplieu!M38='Sổ quỹ tiền mặt S06'!$J$2,Nhaplieu!$O38,""))</f>
        <v/>
      </c>
      <c r="F41" s="77" t="str">
        <f>IF(LEFT(Nhaplieu!N38,3)='Sổ quỹ tiền mặt S06'!$J$2,Nhaplieu!$O38,IF(Nhaplieu!N38='Sổ quỹ tiền mặt S06'!$J$2,Nhaplieu!$O38,""))</f>
        <v/>
      </c>
      <c r="G41" s="572">
        <f>IF(SUM(E41:F41)=0,0,$G$10+SUM(E$11:$E41)-SUM(F$11:$F41))</f>
        <v>0</v>
      </c>
      <c r="H41" s="573"/>
    </row>
    <row r="42" spans="1:8" s="4" customFormat="1" ht="15.6">
      <c r="A42" s="76" t="str">
        <f>IF(OR(LEFT(Nhaplieu!$M39,3)='Sổ quỹ tiền mặt S06'!$J$2,LEFT(Nhaplieu!$N39,3)='Sổ quỹ tiền mặt S06'!$J$2),Nhaplieu!F39,IF(OR(Nhaplieu!$M39='Sổ quỹ tiền mặt S06'!$J$2,Nhaplieu!$N39='Sổ quỹ tiền mặt S06'!$J$2),Nhaplieu!F39,""))</f>
        <v/>
      </c>
      <c r="B42" s="77" t="str">
        <f>IF(OR(LEFT(Nhaplieu!$M39,3)='Sổ quỹ tiền mặt S06'!$J$2,LEFT(Nhaplieu!$N39,3)='Sổ quỹ tiền mặt S06'!$J$2),Nhaplieu!E39,IF(OR(Nhaplieu!$M39='Sổ quỹ tiền mặt S06'!$J$2,Nhaplieu!$N39='Sổ quỹ tiền mặt S06'!$J$2),Nhaplieu!E39,""))</f>
        <v/>
      </c>
      <c r="C42" s="571" t="str">
        <f>IF(OR(LEFT(Nhaplieu!$M39,3)='Sổ quỹ tiền mặt S06'!$J$2,LEFT(Nhaplieu!$N39,3)='Sổ quỹ tiền mặt S06'!$J$2),Nhaplieu!L39,IF(OR(Nhaplieu!$M39='Sổ quỹ tiền mặt S06'!$J$2,Nhaplieu!$N39='Sổ quỹ tiền mặt S06'!$J$2),Nhaplieu!L39,""))</f>
        <v/>
      </c>
      <c r="D42" s="78" t="str">
        <f>IF(LEFT(Nhaplieu!$M39,3)='Sổ quỹ tiền mặt S06'!$J$2,Nhaplieu!N39,IF(LEFT(Nhaplieu!$N39,3)='Sổ quỹ tiền mặt S06'!$J$2,Nhaplieu!M39,IF(Nhaplieu!$M39='Sổ quỹ tiền mặt S06'!$J$2,Nhaplieu!N39,IF(Nhaplieu!$N39='Sổ quỹ tiền mặt S06'!$J$2,Nhaplieu!M39,""))))</f>
        <v/>
      </c>
      <c r="E42" s="77" t="str">
        <f>IF(LEFT(Nhaplieu!M39,3)='Sổ quỹ tiền mặt S06'!$J$2,Nhaplieu!$O39,IF(Nhaplieu!M39='Sổ quỹ tiền mặt S06'!$J$2,Nhaplieu!$O39,""))</f>
        <v/>
      </c>
      <c r="F42" s="77" t="str">
        <f>IF(LEFT(Nhaplieu!N39,3)='Sổ quỹ tiền mặt S06'!$J$2,Nhaplieu!$O39,IF(Nhaplieu!N39='Sổ quỹ tiền mặt S06'!$J$2,Nhaplieu!$O39,""))</f>
        <v/>
      </c>
      <c r="G42" s="572">
        <f>IF(SUM(E42:F42)=0,0,$G$10+SUM(E$11:$E42)-SUM(F$11:$F42))</f>
        <v>0</v>
      </c>
      <c r="H42" s="573"/>
    </row>
    <row r="43" spans="1:8" s="4" customFormat="1" ht="15.6">
      <c r="A43" s="76" t="str">
        <f>IF(OR(LEFT(Nhaplieu!$M40,3)='Sổ quỹ tiền mặt S06'!$J$2,LEFT(Nhaplieu!$N40,3)='Sổ quỹ tiền mặt S06'!$J$2),Nhaplieu!F40,IF(OR(Nhaplieu!$M40='Sổ quỹ tiền mặt S06'!$J$2,Nhaplieu!$N40='Sổ quỹ tiền mặt S06'!$J$2),Nhaplieu!F40,""))</f>
        <v/>
      </c>
      <c r="B43" s="77" t="str">
        <f>IF(OR(LEFT(Nhaplieu!$M40,3)='Sổ quỹ tiền mặt S06'!$J$2,LEFT(Nhaplieu!$N40,3)='Sổ quỹ tiền mặt S06'!$J$2),Nhaplieu!E40,IF(OR(Nhaplieu!$M40='Sổ quỹ tiền mặt S06'!$J$2,Nhaplieu!$N40='Sổ quỹ tiền mặt S06'!$J$2),Nhaplieu!E40,""))</f>
        <v/>
      </c>
      <c r="C43" s="571" t="str">
        <f>IF(OR(LEFT(Nhaplieu!$M40,3)='Sổ quỹ tiền mặt S06'!$J$2,LEFT(Nhaplieu!$N40,3)='Sổ quỹ tiền mặt S06'!$J$2),Nhaplieu!L40,IF(OR(Nhaplieu!$M40='Sổ quỹ tiền mặt S06'!$J$2,Nhaplieu!$N40='Sổ quỹ tiền mặt S06'!$J$2),Nhaplieu!L40,""))</f>
        <v/>
      </c>
      <c r="D43" s="78" t="str">
        <f>IF(LEFT(Nhaplieu!$M40,3)='Sổ quỹ tiền mặt S06'!$J$2,Nhaplieu!N40,IF(LEFT(Nhaplieu!$N40,3)='Sổ quỹ tiền mặt S06'!$J$2,Nhaplieu!M40,IF(Nhaplieu!$M40='Sổ quỹ tiền mặt S06'!$J$2,Nhaplieu!N40,IF(Nhaplieu!$N40='Sổ quỹ tiền mặt S06'!$J$2,Nhaplieu!M40,""))))</f>
        <v/>
      </c>
      <c r="E43" s="77" t="str">
        <f>IF(LEFT(Nhaplieu!M40,3)='Sổ quỹ tiền mặt S06'!$J$2,Nhaplieu!$O40,IF(Nhaplieu!M40='Sổ quỹ tiền mặt S06'!$J$2,Nhaplieu!$O40,""))</f>
        <v/>
      </c>
      <c r="F43" s="77" t="str">
        <f>IF(LEFT(Nhaplieu!N40,3)='Sổ quỹ tiền mặt S06'!$J$2,Nhaplieu!$O40,IF(Nhaplieu!N40='Sổ quỹ tiền mặt S06'!$J$2,Nhaplieu!$O40,""))</f>
        <v/>
      </c>
      <c r="G43" s="572">
        <f>IF(SUM(E43:F43)=0,0,$G$10+SUM(E$11:$E43)-SUM(F$11:$F43))</f>
        <v>0</v>
      </c>
      <c r="H43" s="573"/>
    </row>
    <row r="44" spans="1:8" s="4" customFormat="1" ht="15.6">
      <c r="A44" s="76" t="str">
        <f>IF(OR(LEFT(Nhaplieu!$M41,3)='Sổ quỹ tiền mặt S06'!$J$2,LEFT(Nhaplieu!$N41,3)='Sổ quỹ tiền mặt S06'!$J$2),Nhaplieu!F41,IF(OR(Nhaplieu!$M41='Sổ quỹ tiền mặt S06'!$J$2,Nhaplieu!$N41='Sổ quỹ tiền mặt S06'!$J$2),Nhaplieu!F41,""))</f>
        <v/>
      </c>
      <c r="B44" s="77" t="str">
        <f>IF(OR(LEFT(Nhaplieu!$M41,3)='Sổ quỹ tiền mặt S06'!$J$2,LEFT(Nhaplieu!$N41,3)='Sổ quỹ tiền mặt S06'!$J$2),Nhaplieu!E41,IF(OR(Nhaplieu!$M41='Sổ quỹ tiền mặt S06'!$J$2,Nhaplieu!$N41='Sổ quỹ tiền mặt S06'!$J$2),Nhaplieu!E41,""))</f>
        <v/>
      </c>
      <c r="C44" s="571" t="str">
        <f>IF(OR(LEFT(Nhaplieu!$M41,3)='Sổ quỹ tiền mặt S06'!$J$2,LEFT(Nhaplieu!$N41,3)='Sổ quỹ tiền mặt S06'!$J$2),Nhaplieu!L41,IF(OR(Nhaplieu!$M41='Sổ quỹ tiền mặt S06'!$J$2,Nhaplieu!$N41='Sổ quỹ tiền mặt S06'!$J$2),Nhaplieu!L41,""))</f>
        <v/>
      </c>
      <c r="D44" s="78" t="str">
        <f>IF(LEFT(Nhaplieu!$M41,3)='Sổ quỹ tiền mặt S06'!$J$2,Nhaplieu!N41,IF(LEFT(Nhaplieu!$N41,3)='Sổ quỹ tiền mặt S06'!$J$2,Nhaplieu!M41,IF(Nhaplieu!$M41='Sổ quỹ tiền mặt S06'!$J$2,Nhaplieu!N41,IF(Nhaplieu!$N41='Sổ quỹ tiền mặt S06'!$J$2,Nhaplieu!M41,""))))</f>
        <v/>
      </c>
      <c r="E44" s="77" t="str">
        <f>IF(LEFT(Nhaplieu!M41,3)='Sổ quỹ tiền mặt S06'!$J$2,Nhaplieu!$O41,IF(Nhaplieu!M41='Sổ quỹ tiền mặt S06'!$J$2,Nhaplieu!$O41,""))</f>
        <v/>
      </c>
      <c r="F44" s="77" t="str">
        <f>IF(LEFT(Nhaplieu!N41,3)='Sổ quỹ tiền mặt S06'!$J$2,Nhaplieu!$O41,IF(Nhaplieu!N41='Sổ quỹ tiền mặt S06'!$J$2,Nhaplieu!$O41,""))</f>
        <v/>
      </c>
      <c r="G44" s="572">
        <f>IF(SUM(E44:F44)=0,0,$G$10+SUM(E$11:$E44)-SUM(F$11:$F44))</f>
        <v>0</v>
      </c>
      <c r="H44" s="573"/>
    </row>
    <row r="45" spans="1:8" s="4" customFormat="1" ht="15.6">
      <c r="A45" s="76" t="str">
        <f>IF(OR(LEFT(Nhaplieu!$M42,3)='Sổ quỹ tiền mặt S06'!$J$2,LEFT(Nhaplieu!$N42,3)='Sổ quỹ tiền mặt S06'!$J$2),Nhaplieu!F42,IF(OR(Nhaplieu!$M42='Sổ quỹ tiền mặt S06'!$J$2,Nhaplieu!$N42='Sổ quỹ tiền mặt S06'!$J$2),Nhaplieu!F42,""))</f>
        <v/>
      </c>
      <c r="B45" s="77" t="str">
        <f>IF(OR(LEFT(Nhaplieu!$M42,3)='Sổ quỹ tiền mặt S06'!$J$2,LEFT(Nhaplieu!$N42,3)='Sổ quỹ tiền mặt S06'!$J$2),Nhaplieu!E42,IF(OR(Nhaplieu!$M42='Sổ quỹ tiền mặt S06'!$J$2,Nhaplieu!$N42='Sổ quỹ tiền mặt S06'!$J$2),Nhaplieu!E42,""))</f>
        <v/>
      </c>
      <c r="C45" s="571" t="str">
        <f>IF(OR(LEFT(Nhaplieu!$M42,3)='Sổ quỹ tiền mặt S06'!$J$2,LEFT(Nhaplieu!$N42,3)='Sổ quỹ tiền mặt S06'!$J$2),Nhaplieu!L42,IF(OR(Nhaplieu!$M42='Sổ quỹ tiền mặt S06'!$J$2,Nhaplieu!$N42='Sổ quỹ tiền mặt S06'!$J$2),Nhaplieu!L42,""))</f>
        <v/>
      </c>
      <c r="D45" s="78" t="str">
        <f>IF(LEFT(Nhaplieu!$M42,3)='Sổ quỹ tiền mặt S06'!$J$2,Nhaplieu!N42,IF(LEFT(Nhaplieu!$N42,3)='Sổ quỹ tiền mặt S06'!$J$2,Nhaplieu!M42,IF(Nhaplieu!$M42='Sổ quỹ tiền mặt S06'!$J$2,Nhaplieu!N42,IF(Nhaplieu!$N42='Sổ quỹ tiền mặt S06'!$J$2,Nhaplieu!M42,""))))</f>
        <v/>
      </c>
      <c r="E45" s="77" t="str">
        <f>IF(LEFT(Nhaplieu!M42,3)='Sổ quỹ tiền mặt S06'!$J$2,Nhaplieu!$O42,IF(Nhaplieu!M42='Sổ quỹ tiền mặt S06'!$J$2,Nhaplieu!$O42,""))</f>
        <v/>
      </c>
      <c r="F45" s="77" t="str">
        <f>IF(LEFT(Nhaplieu!N42,3)='Sổ quỹ tiền mặt S06'!$J$2,Nhaplieu!$O42,IF(Nhaplieu!N42='Sổ quỹ tiền mặt S06'!$J$2,Nhaplieu!$O42,""))</f>
        <v/>
      </c>
      <c r="G45" s="572">
        <f>IF(SUM(E45:F45)=0,0,$G$10+SUM(E$11:$E45)-SUM(F$11:$F45))</f>
        <v>0</v>
      </c>
      <c r="H45" s="573"/>
    </row>
    <row r="46" spans="1:8" s="4" customFormat="1" ht="15.6">
      <c r="A46" s="76" t="str">
        <f>IF(OR(LEFT(Nhaplieu!$M43,3)='Sổ quỹ tiền mặt S06'!$J$2,LEFT(Nhaplieu!$N43,3)='Sổ quỹ tiền mặt S06'!$J$2),Nhaplieu!F43,IF(OR(Nhaplieu!$M43='Sổ quỹ tiền mặt S06'!$J$2,Nhaplieu!$N43='Sổ quỹ tiền mặt S06'!$J$2),Nhaplieu!F43,""))</f>
        <v/>
      </c>
      <c r="B46" s="77" t="str">
        <f>IF(OR(LEFT(Nhaplieu!$M43,3)='Sổ quỹ tiền mặt S06'!$J$2,LEFT(Nhaplieu!$N43,3)='Sổ quỹ tiền mặt S06'!$J$2),Nhaplieu!E43,IF(OR(Nhaplieu!$M43='Sổ quỹ tiền mặt S06'!$J$2,Nhaplieu!$N43='Sổ quỹ tiền mặt S06'!$J$2),Nhaplieu!E43,""))</f>
        <v/>
      </c>
      <c r="C46" s="571" t="str">
        <f>IF(OR(LEFT(Nhaplieu!$M43,3)='Sổ quỹ tiền mặt S06'!$J$2,LEFT(Nhaplieu!$N43,3)='Sổ quỹ tiền mặt S06'!$J$2),Nhaplieu!L43,IF(OR(Nhaplieu!$M43='Sổ quỹ tiền mặt S06'!$J$2,Nhaplieu!$N43='Sổ quỹ tiền mặt S06'!$J$2),Nhaplieu!L43,""))</f>
        <v/>
      </c>
      <c r="D46" s="78" t="str">
        <f>IF(LEFT(Nhaplieu!$M43,3)='Sổ quỹ tiền mặt S06'!$J$2,Nhaplieu!N43,IF(LEFT(Nhaplieu!$N43,3)='Sổ quỹ tiền mặt S06'!$J$2,Nhaplieu!M43,IF(Nhaplieu!$M43='Sổ quỹ tiền mặt S06'!$J$2,Nhaplieu!N43,IF(Nhaplieu!$N43='Sổ quỹ tiền mặt S06'!$J$2,Nhaplieu!M43,""))))</f>
        <v/>
      </c>
      <c r="E46" s="77" t="str">
        <f>IF(LEFT(Nhaplieu!M43,3)='Sổ quỹ tiền mặt S06'!$J$2,Nhaplieu!$O43,IF(Nhaplieu!M43='Sổ quỹ tiền mặt S06'!$J$2,Nhaplieu!$O43,""))</f>
        <v/>
      </c>
      <c r="F46" s="77" t="str">
        <f>IF(LEFT(Nhaplieu!N43,3)='Sổ quỹ tiền mặt S06'!$J$2,Nhaplieu!$O43,IF(Nhaplieu!N43='Sổ quỹ tiền mặt S06'!$J$2,Nhaplieu!$O43,""))</f>
        <v/>
      </c>
      <c r="G46" s="572">
        <f>IF(SUM(E46:F46)=0,0,$G$10+SUM(E$11:$E46)-SUM(F$11:$F46))</f>
        <v>0</v>
      </c>
      <c r="H46" s="573"/>
    </row>
    <row r="47" spans="1:8" s="4" customFormat="1" ht="15.6">
      <c r="A47" s="76" t="str">
        <f>IF(OR(LEFT(Nhaplieu!$M44,3)='Sổ quỹ tiền mặt S06'!$J$2,LEFT(Nhaplieu!$N44,3)='Sổ quỹ tiền mặt S06'!$J$2),Nhaplieu!F44,IF(OR(Nhaplieu!$M44='Sổ quỹ tiền mặt S06'!$J$2,Nhaplieu!$N44='Sổ quỹ tiền mặt S06'!$J$2),Nhaplieu!F44,""))</f>
        <v/>
      </c>
      <c r="B47" s="77" t="str">
        <f>IF(OR(LEFT(Nhaplieu!$M44,3)='Sổ quỹ tiền mặt S06'!$J$2,LEFT(Nhaplieu!$N44,3)='Sổ quỹ tiền mặt S06'!$J$2),Nhaplieu!E44,IF(OR(Nhaplieu!$M44='Sổ quỹ tiền mặt S06'!$J$2,Nhaplieu!$N44='Sổ quỹ tiền mặt S06'!$J$2),Nhaplieu!E44,""))</f>
        <v/>
      </c>
      <c r="C47" s="571" t="str">
        <f>IF(OR(LEFT(Nhaplieu!$M44,3)='Sổ quỹ tiền mặt S06'!$J$2,LEFT(Nhaplieu!$N44,3)='Sổ quỹ tiền mặt S06'!$J$2),Nhaplieu!L44,IF(OR(Nhaplieu!$M44='Sổ quỹ tiền mặt S06'!$J$2,Nhaplieu!$N44='Sổ quỹ tiền mặt S06'!$J$2),Nhaplieu!L44,""))</f>
        <v/>
      </c>
      <c r="D47" s="78" t="str">
        <f>IF(LEFT(Nhaplieu!$M44,3)='Sổ quỹ tiền mặt S06'!$J$2,Nhaplieu!N44,IF(LEFT(Nhaplieu!$N44,3)='Sổ quỹ tiền mặt S06'!$J$2,Nhaplieu!M44,IF(Nhaplieu!$M44='Sổ quỹ tiền mặt S06'!$J$2,Nhaplieu!N44,IF(Nhaplieu!$N44='Sổ quỹ tiền mặt S06'!$J$2,Nhaplieu!M44,""))))</f>
        <v/>
      </c>
      <c r="E47" s="77" t="str">
        <f>IF(LEFT(Nhaplieu!M44,3)='Sổ quỹ tiền mặt S06'!$J$2,Nhaplieu!$O44,IF(Nhaplieu!M44='Sổ quỹ tiền mặt S06'!$J$2,Nhaplieu!$O44,""))</f>
        <v/>
      </c>
      <c r="F47" s="77" t="str">
        <f>IF(LEFT(Nhaplieu!N44,3)='Sổ quỹ tiền mặt S06'!$J$2,Nhaplieu!$O44,IF(Nhaplieu!N44='Sổ quỹ tiền mặt S06'!$J$2,Nhaplieu!$O44,""))</f>
        <v/>
      </c>
      <c r="G47" s="572">
        <f>IF(SUM(E47:F47)=0,0,$G$10+SUM(E$11:$E47)-SUM(F$11:$F47))</f>
        <v>0</v>
      </c>
      <c r="H47" s="573"/>
    </row>
    <row r="48" spans="1:8" s="4" customFormat="1" ht="15.6">
      <c r="A48" s="76" t="str">
        <f>IF(OR(LEFT(Nhaplieu!$M45,3)='Sổ quỹ tiền mặt S06'!$J$2,LEFT(Nhaplieu!$N45,3)='Sổ quỹ tiền mặt S06'!$J$2),Nhaplieu!F45,IF(OR(Nhaplieu!$M45='Sổ quỹ tiền mặt S06'!$J$2,Nhaplieu!$N45='Sổ quỹ tiền mặt S06'!$J$2),Nhaplieu!F45,""))</f>
        <v/>
      </c>
      <c r="B48" s="77" t="str">
        <f>IF(OR(LEFT(Nhaplieu!$M45,3)='Sổ quỹ tiền mặt S06'!$J$2,LEFT(Nhaplieu!$N45,3)='Sổ quỹ tiền mặt S06'!$J$2),Nhaplieu!E45,IF(OR(Nhaplieu!$M45='Sổ quỹ tiền mặt S06'!$J$2,Nhaplieu!$N45='Sổ quỹ tiền mặt S06'!$J$2),Nhaplieu!E45,""))</f>
        <v/>
      </c>
      <c r="C48" s="571" t="str">
        <f>IF(OR(LEFT(Nhaplieu!$M45,3)='Sổ quỹ tiền mặt S06'!$J$2,LEFT(Nhaplieu!$N45,3)='Sổ quỹ tiền mặt S06'!$J$2),Nhaplieu!L45,IF(OR(Nhaplieu!$M45='Sổ quỹ tiền mặt S06'!$J$2,Nhaplieu!$N45='Sổ quỹ tiền mặt S06'!$J$2),Nhaplieu!L45,""))</f>
        <v/>
      </c>
      <c r="D48" s="78" t="str">
        <f>IF(LEFT(Nhaplieu!$M45,3)='Sổ quỹ tiền mặt S06'!$J$2,Nhaplieu!N45,IF(LEFT(Nhaplieu!$N45,3)='Sổ quỹ tiền mặt S06'!$J$2,Nhaplieu!M45,IF(Nhaplieu!$M45='Sổ quỹ tiền mặt S06'!$J$2,Nhaplieu!N45,IF(Nhaplieu!$N45='Sổ quỹ tiền mặt S06'!$J$2,Nhaplieu!M45,""))))</f>
        <v/>
      </c>
      <c r="E48" s="77" t="str">
        <f>IF(LEFT(Nhaplieu!M45,3)='Sổ quỹ tiền mặt S06'!$J$2,Nhaplieu!$O45,IF(Nhaplieu!M45='Sổ quỹ tiền mặt S06'!$J$2,Nhaplieu!$O45,""))</f>
        <v/>
      </c>
      <c r="F48" s="77" t="str">
        <f>IF(LEFT(Nhaplieu!N45,3)='Sổ quỹ tiền mặt S06'!$J$2,Nhaplieu!$O45,IF(Nhaplieu!N45='Sổ quỹ tiền mặt S06'!$J$2,Nhaplieu!$O45,""))</f>
        <v/>
      </c>
      <c r="G48" s="572">
        <f>IF(SUM(E48:F48)=0,0,$G$10+SUM(E$11:$E48)-SUM(F$11:$F48))</f>
        <v>0</v>
      </c>
      <c r="H48" s="573"/>
    </row>
    <row r="49" spans="1:8" s="4" customFormat="1" ht="15.6">
      <c r="A49" s="76" t="str">
        <f>IF(OR(LEFT(Nhaplieu!$M46,3)='Sổ quỹ tiền mặt S06'!$J$2,LEFT(Nhaplieu!$N46,3)='Sổ quỹ tiền mặt S06'!$J$2),Nhaplieu!F46,IF(OR(Nhaplieu!$M46='Sổ quỹ tiền mặt S06'!$J$2,Nhaplieu!$N46='Sổ quỹ tiền mặt S06'!$J$2),Nhaplieu!F46,""))</f>
        <v/>
      </c>
      <c r="B49" s="77" t="str">
        <f>IF(OR(LEFT(Nhaplieu!$M46,3)='Sổ quỹ tiền mặt S06'!$J$2,LEFT(Nhaplieu!$N46,3)='Sổ quỹ tiền mặt S06'!$J$2),Nhaplieu!E46,IF(OR(Nhaplieu!$M46='Sổ quỹ tiền mặt S06'!$J$2,Nhaplieu!$N46='Sổ quỹ tiền mặt S06'!$J$2),Nhaplieu!E46,""))</f>
        <v/>
      </c>
      <c r="C49" s="571" t="str">
        <f>IF(OR(LEFT(Nhaplieu!$M46,3)='Sổ quỹ tiền mặt S06'!$J$2,LEFT(Nhaplieu!$N46,3)='Sổ quỹ tiền mặt S06'!$J$2),Nhaplieu!L46,IF(OR(Nhaplieu!$M46='Sổ quỹ tiền mặt S06'!$J$2,Nhaplieu!$N46='Sổ quỹ tiền mặt S06'!$J$2),Nhaplieu!L46,""))</f>
        <v/>
      </c>
      <c r="D49" s="78" t="str">
        <f>IF(LEFT(Nhaplieu!$M46,3)='Sổ quỹ tiền mặt S06'!$J$2,Nhaplieu!N46,IF(LEFT(Nhaplieu!$N46,3)='Sổ quỹ tiền mặt S06'!$J$2,Nhaplieu!M46,IF(Nhaplieu!$M46='Sổ quỹ tiền mặt S06'!$J$2,Nhaplieu!N46,IF(Nhaplieu!$N46='Sổ quỹ tiền mặt S06'!$J$2,Nhaplieu!M46,""))))</f>
        <v/>
      </c>
      <c r="E49" s="77" t="str">
        <f>IF(LEFT(Nhaplieu!M46,3)='Sổ quỹ tiền mặt S06'!$J$2,Nhaplieu!$O46,IF(Nhaplieu!M46='Sổ quỹ tiền mặt S06'!$J$2,Nhaplieu!$O46,""))</f>
        <v/>
      </c>
      <c r="F49" s="77" t="str">
        <f>IF(LEFT(Nhaplieu!N46,3)='Sổ quỹ tiền mặt S06'!$J$2,Nhaplieu!$O46,IF(Nhaplieu!N46='Sổ quỹ tiền mặt S06'!$J$2,Nhaplieu!$O46,""))</f>
        <v/>
      </c>
      <c r="G49" s="572">
        <f>IF(SUM(E49:F49)=0,0,$G$10+SUM(E$11:$E49)-SUM(F$11:$F49))</f>
        <v>0</v>
      </c>
      <c r="H49" s="573"/>
    </row>
    <row r="50" spans="1:8" s="4" customFormat="1" ht="15.6">
      <c r="A50" s="76" t="str">
        <f>IF(OR(LEFT(Nhaplieu!$M47,3)='Sổ quỹ tiền mặt S06'!$J$2,LEFT(Nhaplieu!$N47,3)='Sổ quỹ tiền mặt S06'!$J$2),Nhaplieu!F47,IF(OR(Nhaplieu!$M47='Sổ quỹ tiền mặt S06'!$J$2,Nhaplieu!$N47='Sổ quỹ tiền mặt S06'!$J$2),Nhaplieu!F47,""))</f>
        <v/>
      </c>
      <c r="B50" s="77" t="str">
        <f>IF(OR(LEFT(Nhaplieu!$M47,3)='Sổ quỹ tiền mặt S06'!$J$2,LEFT(Nhaplieu!$N47,3)='Sổ quỹ tiền mặt S06'!$J$2),Nhaplieu!E47,IF(OR(Nhaplieu!$M47='Sổ quỹ tiền mặt S06'!$J$2,Nhaplieu!$N47='Sổ quỹ tiền mặt S06'!$J$2),Nhaplieu!E47,""))</f>
        <v/>
      </c>
      <c r="C50" s="571" t="str">
        <f>IF(OR(LEFT(Nhaplieu!$M47,3)='Sổ quỹ tiền mặt S06'!$J$2,LEFT(Nhaplieu!$N47,3)='Sổ quỹ tiền mặt S06'!$J$2),Nhaplieu!L47,IF(OR(Nhaplieu!$M47='Sổ quỹ tiền mặt S06'!$J$2,Nhaplieu!$N47='Sổ quỹ tiền mặt S06'!$J$2),Nhaplieu!L47,""))</f>
        <v/>
      </c>
      <c r="D50" s="78" t="str">
        <f>IF(LEFT(Nhaplieu!$M47,3)='Sổ quỹ tiền mặt S06'!$J$2,Nhaplieu!N47,IF(LEFT(Nhaplieu!$N47,3)='Sổ quỹ tiền mặt S06'!$J$2,Nhaplieu!M47,IF(Nhaplieu!$M47='Sổ quỹ tiền mặt S06'!$J$2,Nhaplieu!N47,IF(Nhaplieu!$N47='Sổ quỹ tiền mặt S06'!$J$2,Nhaplieu!M47,""))))</f>
        <v/>
      </c>
      <c r="E50" s="77" t="str">
        <f>IF(LEFT(Nhaplieu!M47,3)='Sổ quỹ tiền mặt S06'!$J$2,Nhaplieu!$O47,IF(Nhaplieu!M47='Sổ quỹ tiền mặt S06'!$J$2,Nhaplieu!$O47,""))</f>
        <v/>
      </c>
      <c r="F50" s="77" t="str">
        <f>IF(LEFT(Nhaplieu!N47,3)='Sổ quỹ tiền mặt S06'!$J$2,Nhaplieu!$O47,IF(Nhaplieu!N47='Sổ quỹ tiền mặt S06'!$J$2,Nhaplieu!$O47,""))</f>
        <v/>
      </c>
      <c r="G50" s="572">
        <f>IF(SUM(E50:F50)=0,0,$G$10+SUM(E$11:$E50)-SUM(F$11:$F50))</f>
        <v>0</v>
      </c>
      <c r="H50" s="573"/>
    </row>
    <row r="51" spans="1:8" s="4" customFormat="1" ht="15.6">
      <c r="A51" s="76" t="str">
        <f>IF(OR(LEFT(Nhaplieu!$M48,3)='Sổ quỹ tiền mặt S06'!$J$2,LEFT(Nhaplieu!$N48,3)='Sổ quỹ tiền mặt S06'!$J$2),Nhaplieu!F48,IF(OR(Nhaplieu!$M48='Sổ quỹ tiền mặt S06'!$J$2,Nhaplieu!$N48='Sổ quỹ tiền mặt S06'!$J$2),Nhaplieu!F48,""))</f>
        <v/>
      </c>
      <c r="B51" s="77" t="str">
        <f>IF(OR(LEFT(Nhaplieu!$M48,3)='Sổ quỹ tiền mặt S06'!$J$2,LEFT(Nhaplieu!$N48,3)='Sổ quỹ tiền mặt S06'!$J$2),Nhaplieu!E48,IF(OR(Nhaplieu!$M48='Sổ quỹ tiền mặt S06'!$J$2,Nhaplieu!$N48='Sổ quỹ tiền mặt S06'!$J$2),Nhaplieu!E48,""))</f>
        <v/>
      </c>
      <c r="C51" s="571" t="str">
        <f>IF(OR(LEFT(Nhaplieu!$M48,3)='Sổ quỹ tiền mặt S06'!$J$2,LEFT(Nhaplieu!$N48,3)='Sổ quỹ tiền mặt S06'!$J$2),Nhaplieu!L48,IF(OR(Nhaplieu!$M48='Sổ quỹ tiền mặt S06'!$J$2,Nhaplieu!$N48='Sổ quỹ tiền mặt S06'!$J$2),Nhaplieu!L48,""))</f>
        <v/>
      </c>
      <c r="D51" s="78" t="str">
        <f>IF(LEFT(Nhaplieu!$M48,3)='Sổ quỹ tiền mặt S06'!$J$2,Nhaplieu!N48,IF(LEFT(Nhaplieu!$N48,3)='Sổ quỹ tiền mặt S06'!$J$2,Nhaplieu!M48,IF(Nhaplieu!$M48='Sổ quỹ tiền mặt S06'!$J$2,Nhaplieu!N48,IF(Nhaplieu!$N48='Sổ quỹ tiền mặt S06'!$J$2,Nhaplieu!M48,""))))</f>
        <v/>
      </c>
      <c r="E51" s="77" t="str">
        <f>IF(LEFT(Nhaplieu!M48,3)='Sổ quỹ tiền mặt S06'!$J$2,Nhaplieu!$O48,IF(Nhaplieu!M48='Sổ quỹ tiền mặt S06'!$J$2,Nhaplieu!$O48,""))</f>
        <v/>
      </c>
      <c r="F51" s="77" t="str">
        <f>IF(LEFT(Nhaplieu!N48,3)='Sổ quỹ tiền mặt S06'!$J$2,Nhaplieu!$O48,IF(Nhaplieu!N48='Sổ quỹ tiền mặt S06'!$J$2,Nhaplieu!$O48,""))</f>
        <v/>
      </c>
      <c r="G51" s="572">
        <f>IF(SUM(E51:F51)=0,0,$G$10+SUM(E$11:$E51)-SUM(F$11:$F51))</f>
        <v>0</v>
      </c>
      <c r="H51" s="573"/>
    </row>
    <row r="52" spans="1:8" s="4" customFormat="1" ht="15.6">
      <c r="A52" s="76" t="str">
        <f>IF(OR(LEFT(Nhaplieu!$M49,3)='Sổ quỹ tiền mặt S06'!$J$2,LEFT(Nhaplieu!$N49,3)='Sổ quỹ tiền mặt S06'!$J$2),Nhaplieu!F49,IF(OR(Nhaplieu!$M49='Sổ quỹ tiền mặt S06'!$J$2,Nhaplieu!$N49='Sổ quỹ tiền mặt S06'!$J$2),Nhaplieu!F49,""))</f>
        <v/>
      </c>
      <c r="B52" s="77" t="str">
        <f>IF(OR(LEFT(Nhaplieu!$M49,3)='Sổ quỹ tiền mặt S06'!$J$2,LEFT(Nhaplieu!$N49,3)='Sổ quỹ tiền mặt S06'!$J$2),Nhaplieu!E49,IF(OR(Nhaplieu!$M49='Sổ quỹ tiền mặt S06'!$J$2,Nhaplieu!$N49='Sổ quỹ tiền mặt S06'!$J$2),Nhaplieu!E49,""))</f>
        <v/>
      </c>
      <c r="C52" s="571" t="str">
        <f>IF(OR(LEFT(Nhaplieu!$M49,3)='Sổ quỹ tiền mặt S06'!$J$2,LEFT(Nhaplieu!$N49,3)='Sổ quỹ tiền mặt S06'!$J$2),Nhaplieu!L49,IF(OR(Nhaplieu!$M49='Sổ quỹ tiền mặt S06'!$J$2,Nhaplieu!$N49='Sổ quỹ tiền mặt S06'!$J$2),Nhaplieu!L49,""))</f>
        <v/>
      </c>
      <c r="D52" s="78" t="str">
        <f>IF(LEFT(Nhaplieu!$M49,3)='Sổ quỹ tiền mặt S06'!$J$2,Nhaplieu!N49,IF(LEFT(Nhaplieu!$N49,3)='Sổ quỹ tiền mặt S06'!$J$2,Nhaplieu!M49,IF(Nhaplieu!$M49='Sổ quỹ tiền mặt S06'!$J$2,Nhaplieu!N49,IF(Nhaplieu!$N49='Sổ quỹ tiền mặt S06'!$J$2,Nhaplieu!M49,""))))</f>
        <v/>
      </c>
      <c r="E52" s="77" t="str">
        <f>IF(LEFT(Nhaplieu!M49,3)='Sổ quỹ tiền mặt S06'!$J$2,Nhaplieu!$O49,IF(Nhaplieu!M49='Sổ quỹ tiền mặt S06'!$J$2,Nhaplieu!$O49,""))</f>
        <v/>
      </c>
      <c r="F52" s="77" t="str">
        <f>IF(LEFT(Nhaplieu!N49,3)='Sổ quỹ tiền mặt S06'!$J$2,Nhaplieu!$O49,IF(Nhaplieu!N49='Sổ quỹ tiền mặt S06'!$J$2,Nhaplieu!$O49,""))</f>
        <v/>
      </c>
      <c r="G52" s="572">
        <f>IF(SUM(E52:F52)=0,0,$G$10+SUM(E$11:$E52)-SUM(F$11:$F52))</f>
        <v>0</v>
      </c>
      <c r="H52" s="573"/>
    </row>
    <row r="53" spans="1:8" s="4" customFormat="1" ht="15.6">
      <c r="A53" s="76" t="str">
        <f>IF(OR(LEFT(Nhaplieu!$M50,3)='Sổ quỹ tiền mặt S06'!$J$2,LEFT(Nhaplieu!$N50,3)='Sổ quỹ tiền mặt S06'!$J$2),Nhaplieu!F50,IF(OR(Nhaplieu!$M50='Sổ quỹ tiền mặt S06'!$J$2,Nhaplieu!$N50='Sổ quỹ tiền mặt S06'!$J$2),Nhaplieu!F50,""))</f>
        <v/>
      </c>
      <c r="B53" s="77" t="str">
        <f>IF(OR(LEFT(Nhaplieu!$M50,3)='Sổ quỹ tiền mặt S06'!$J$2,LEFT(Nhaplieu!$N50,3)='Sổ quỹ tiền mặt S06'!$J$2),Nhaplieu!E50,IF(OR(Nhaplieu!$M50='Sổ quỹ tiền mặt S06'!$J$2,Nhaplieu!$N50='Sổ quỹ tiền mặt S06'!$J$2),Nhaplieu!E50,""))</f>
        <v/>
      </c>
      <c r="C53" s="571" t="str">
        <f>IF(OR(LEFT(Nhaplieu!$M50,3)='Sổ quỹ tiền mặt S06'!$J$2,LEFT(Nhaplieu!$N50,3)='Sổ quỹ tiền mặt S06'!$J$2),Nhaplieu!L50,IF(OR(Nhaplieu!$M50='Sổ quỹ tiền mặt S06'!$J$2,Nhaplieu!$N50='Sổ quỹ tiền mặt S06'!$J$2),Nhaplieu!L50,""))</f>
        <v/>
      </c>
      <c r="D53" s="78" t="str">
        <f>IF(LEFT(Nhaplieu!$M50,3)='Sổ quỹ tiền mặt S06'!$J$2,Nhaplieu!N50,IF(LEFT(Nhaplieu!$N50,3)='Sổ quỹ tiền mặt S06'!$J$2,Nhaplieu!M50,IF(Nhaplieu!$M50='Sổ quỹ tiền mặt S06'!$J$2,Nhaplieu!N50,IF(Nhaplieu!$N50='Sổ quỹ tiền mặt S06'!$J$2,Nhaplieu!M50,""))))</f>
        <v/>
      </c>
      <c r="E53" s="77" t="str">
        <f>IF(LEFT(Nhaplieu!M50,3)='Sổ quỹ tiền mặt S06'!$J$2,Nhaplieu!$O50,IF(Nhaplieu!M50='Sổ quỹ tiền mặt S06'!$J$2,Nhaplieu!$O50,""))</f>
        <v/>
      </c>
      <c r="F53" s="77" t="str">
        <f>IF(LEFT(Nhaplieu!N50,3)='Sổ quỹ tiền mặt S06'!$J$2,Nhaplieu!$O50,IF(Nhaplieu!N50='Sổ quỹ tiền mặt S06'!$J$2,Nhaplieu!$O50,""))</f>
        <v/>
      </c>
      <c r="G53" s="572">
        <f>IF(SUM(E53:F53)=0,0,$G$10+SUM(E$11:$E53)-SUM(F$11:$F53))</f>
        <v>0</v>
      </c>
      <c r="H53" s="573"/>
    </row>
    <row r="54" spans="1:8" s="4" customFormat="1" ht="15.6">
      <c r="A54" s="76" t="str">
        <f>IF(OR(LEFT(Nhaplieu!$M51,3)='Sổ quỹ tiền mặt S06'!$J$2,LEFT(Nhaplieu!$N51,3)='Sổ quỹ tiền mặt S06'!$J$2),Nhaplieu!F51,IF(OR(Nhaplieu!$M51='Sổ quỹ tiền mặt S06'!$J$2,Nhaplieu!$N51='Sổ quỹ tiền mặt S06'!$J$2),Nhaplieu!F51,""))</f>
        <v/>
      </c>
      <c r="B54" s="77" t="str">
        <f>IF(OR(LEFT(Nhaplieu!$M51,3)='Sổ quỹ tiền mặt S06'!$J$2,LEFT(Nhaplieu!$N51,3)='Sổ quỹ tiền mặt S06'!$J$2),Nhaplieu!E51,IF(OR(Nhaplieu!$M51='Sổ quỹ tiền mặt S06'!$J$2,Nhaplieu!$N51='Sổ quỹ tiền mặt S06'!$J$2),Nhaplieu!E51,""))</f>
        <v/>
      </c>
      <c r="C54" s="571" t="str">
        <f>IF(OR(LEFT(Nhaplieu!$M51,3)='Sổ quỹ tiền mặt S06'!$J$2,LEFT(Nhaplieu!$N51,3)='Sổ quỹ tiền mặt S06'!$J$2),Nhaplieu!L51,IF(OR(Nhaplieu!$M51='Sổ quỹ tiền mặt S06'!$J$2,Nhaplieu!$N51='Sổ quỹ tiền mặt S06'!$J$2),Nhaplieu!L51,""))</f>
        <v/>
      </c>
      <c r="D54" s="78" t="str">
        <f>IF(LEFT(Nhaplieu!$M51,3)='Sổ quỹ tiền mặt S06'!$J$2,Nhaplieu!N51,IF(LEFT(Nhaplieu!$N51,3)='Sổ quỹ tiền mặt S06'!$J$2,Nhaplieu!M51,IF(Nhaplieu!$M51='Sổ quỹ tiền mặt S06'!$J$2,Nhaplieu!N51,IF(Nhaplieu!$N51='Sổ quỹ tiền mặt S06'!$J$2,Nhaplieu!M51,""))))</f>
        <v/>
      </c>
      <c r="E54" s="77" t="str">
        <f>IF(LEFT(Nhaplieu!M51,3)='Sổ quỹ tiền mặt S06'!$J$2,Nhaplieu!$O51,IF(Nhaplieu!M51='Sổ quỹ tiền mặt S06'!$J$2,Nhaplieu!$O51,""))</f>
        <v/>
      </c>
      <c r="F54" s="77" t="str">
        <f>IF(LEFT(Nhaplieu!N51,3)='Sổ quỹ tiền mặt S06'!$J$2,Nhaplieu!$O51,IF(Nhaplieu!N51='Sổ quỹ tiền mặt S06'!$J$2,Nhaplieu!$O51,""))</f>
        <v/>
      </c>
      <c r="G54" s="572">
        <f>IF(SUM(E54:F54)=0,0,$G$10+SUM(E$11:$E54)-SUM(F$11:$F54))</f>
        <v>0</v>
      </c>
      <c r="H54" s="573"/>
    </row>
    <row r="55" spans="1:8" s="4" customFormat="1" ht="15.6">
      <c r="A55" s="76" t="str">
        <f>IF(OR(LEFT(Nhaplieu!$M52,3)='Sổ quỹ tiền mặt S06'!$J$2,LEFT(Nhaplieu!$N52,3)='Sổ quỹ tiền mặt S06'!$J$2),Nhaplieu!F52,IF(OR(Nhaplieu!$M52='Sổ quỹ tiền mặt S06'!$J$2,Nhaplieu!$N52='Sổ quỹ tiền mặt S06'!$J$2),Nhaplieu!F52,""))</f>
        <v/>
      </c>
      <c r="B55" s="77" t="str">
        <f>IF(OR(LEFT(Nhaplieu!$M52,3)='Sổ quỹ tiền mặt S06'!$J$2,LEFT(Nhaplieu!$N52,3)='Sổ quỹ tiền mặt S06'!$J$2),Nhaplieu!E52,IF(OR(Nhaplieu!$M52='Sổ quỹ tiền mặt S06'!$J$2,Nhaplieu!$N52='Sổ quỹ tiền mặt S06'!$J$2),Nhaplieu!E52,""))</f>
        <v/>
      </c>
      <c r="C55" s="571" t="str">
        <f>IF(OR(LEFT(Nhaplieu!$M52,3)='Sổ quỹ tiền mặt S06'!$J$2,LEFT(Nhaplieu!$N52,3)='Sổ quỹ tiền mặt S06'!$J$2),Nhaplieu!L52,IF(OR(Nhaplieu!$M52='Sổ quỹ tiền mặt S06'!$J$2,Nhaplieu!$N52='Sổ quỹ tiền mặt S06'!$J$2),Nhaplieu!L52,""))</f>
        <v/>
      </c>
      <c r="D55" s="78" t="str">
        <f>IF(LEFT(Nhaplieu!$M52,3)='Sổ quỹ tiền mặt S06'!$J$2,Nhaplieu!N52,IF(LEFT(Nhaplieu!$N52,3)='Sổ quỹ tiền mặt S06'!$J$2,Nhaplieu!M52,IF(Nhaplieu!$M52='Sổ quỹ tiền mặt S06'!$J$2,Nhaplieu!N52,IF(Nhaplieu!$N52='Sổ quỹ tiền mặt S06'!$J$2,Nhaplieu!M52,""))))</f>
        <v/>
      </c>
      <c r="E55" s="77" t="str">
        <f>IF(LEFT(Nhaplieu!M52,3)='Sổ quỹ tiền mặt S06'!$J$2,Nhaplieu!$O52,IF(Nhaplieu!M52='Sổ quỹ tiền mặt S06'!$J$2,Nhaplieu!$O52,""))</f>
        <v/>
      </c>
      <c r="F55" s="77" t="str">
        <f>IF(LEFT(Nhaplieu!N52,3)='Sổ quỹ tiền mặt S06'!$J$2,Nhaplieu!$O52,IF(Nhaplieu!N52='Sổ quỹ tiền mặt S06'!$J$2,Nhaplieu!$O52,""))</f>
        <v/>
      </c>
      <c r="G55" s="572">
        <f>IF(SUM(E55:F55)=0,0,$G$10+SUM(E$11:$E55)-SUM(F$11:$F55))</f>
        <v>0</v>
      </c>
      <c r="H55" s="573"/>
    </row>
    <row r="56" spans="1:8" s="4" customFormat="1" ht="15.6">
      <c r="A56" s="76" t="str">
        <f>IF(OR(LEFT(Nhaplieu!$M53,3)='Sổ quỹ tiền mặt S06'!$J$2,LEFT(Nhaplieu!$N53,3)='Sổ quỹ tiền mặt S06'!$J$2),Nhaplieu!F53,IF(OR(Nhaplieu!$M53='Sổ quỹ tiền mặt S06'!$J$2,Nhaplieu!$N53='Sổ quỹ tiền mặt S06'!$J$2),Nhaplieu!F53,""))</f>
        <v/>
      </c>
      <c r="B56" s="77" t="str">
        <f>IF(OR(LEFT(Nhaplieu!$M53,3)='Sổ quỹ tiền mặt S06'!$J$2,LEFT(Nhaplieu!$N53,3)='Sổ quỹ tiền mặt S06'!$J$2),Nhaplieu!E53,IF(OR(Nhaplieu!$M53='Sổ quỹ tiền mặt S06'!$J$2,Nhaplieu!$N53='Sổ quỹ tiền mặt S06'!$J$2),Nhaplieu!E53,""))</f>
        <v/>
      </c>
      <c r="C56" s="571" t="str">
        <f>IF(OR(LEFT(Nhaplieu!$M53,3)='Sổ quỹ tiền mặt S06'!$J$2,LEFT(Nhaplieu!$N53,3)='Sổ quỹ tiền mặt S06'!$J$2),Nhaplieu!L53,IF(OR(Nhaplieu!$M53='Sổ quỹ tiền mặt S06'!$J$2,Nhaplieu!$N53='Sổ quỹ tiền mặt S06'!$J$2),Nhaplieu!L53,""))</f>
        <v/>
      </c>
      <c r="D56" s="78" t="str">
        <f>IF(LEFT(Nhaplieu!$M53,3)='Sổ quỹ tiền mặt S06'!$J$2,Nhaplieu!N53,IF(LEFT(Nhaplieu!$N53,3)='Sổ quỹ tiền mặt S06'!$J$2,Nhaplieu!M53,IF(Nhaplieu!$M53='Sổ quỹ tiền mặt S06'!$J$2,Nhaplieu!N53,IF(Nhaplieu!$N53='Sổ quỹ tiền mặt S06'!$J$2,Nhaplieu!M53,""))))</f>
        <v/>
      </c>
      <c r="E56" s="77" t="str">
        <f>IF(LEFT(Nhaplieu!M53,3)='Sổ quỹ tiền mặt S06'!$J$2,Nhaplieu!$O53,IF(Nhaplieu!M53='Sổ quỹ tiền mặt S06'!$J$2,Nhaplieu!$O53,""))</f>
        <v/>
      </c>
      <c r="F56" s="77" t="str">
        <f>IF(LEFT(Nhaplieu!N53,3)='Sổ quỹ tiền mặt S06'!$J$2,Nhaplieu!$O53,IF(Nhaplieu!N53='Sổ quỹ tiền mặt S06'!$J$2,Nhaplieu!$O53,""))</f>
        <v/>
      </c>
      <c r="G56" s="572">
        <f>IF(SUM(E56:F56)=0,0,$G$10+SUM(E$11:$E56)-SUM(F$11:$F56))</f>
        <v>0</v>
      </c>
      <c r="H56" s="573"/>
    </row>
    <row r="57" spans="1:8" s="4" customFormat="1" ht="15.6">
      <c r="A57" s="76" t="str">
        <f>IF(OR(LEFT(Nhaplieu!$M54,3)='Sổ quỹ tiền mặt S06'!$J$2,LEFT(Nhaplieu!$N54,3)='Sổ quỹ tiền mặt S06'!$J$2),Nhaplieu!F54,IF(OR(Nhaplieu!$M54='Sổ quỹ tiền mặt S06'!$J$2,Nhaplieu!$N54='Sổ quỹ tiền mặt S06'!$J$2),Nhaplieu!F54,""))</f>
        <v/>
      </c>
      <c r="B57" s="77" t="str">
        <f>IF(OR(LEFT(Nhaplieu!$M54,3)='Sổ quỹ tiền mặt S06'!$J$2,LEFT(Nhaplieu!$N54,3)='Sổ quỹ tiền mặt S06'!$J$2),Nhaplieu!E54,IF(OR(Nhaplieu!$M54='Sổ quỹ tiền mặt S06'!$J$2,Nhaplieu!$N54='Sổ quỹ tiền mặt S06'!$J$2),Nhaplieu!E54,""))</f>
        <v/>
      </c>
      <c r="C57" s="571" t="str">
        <f>IF(OR(LEFT(Nhaplieu!$M54,3)='Sổ quỹ tiền mặt S06'!$J$2,LEFT(Nhaplieu!$N54,3)='Sổ quỹ tiền mặt S06'!$J$2),Nhaplieu!L54,IF(OR(Nhaplieu!$M54='Sổ quỹ tiền mặt S06'!$J$2,Nhaplieu!$N54='Sổ quỹ tiền mặt S06'!$J$2),Nhaplieu!L54,""))</f>
        <v/>
      </c>
      <c r="D57" s="78" t="str">
        <f>IF(LEFT(Nhaplieu!$M54,3)='Sổ quỹ tiền mặt S06'!$J$2,Nhaplieu!N54,IF(LEFT(Nhaplieu!$N54,3)='Sổ quỹ tiền mặt S06'!$J$2,Nhaplieu!M54,IF(Nhaplieu!$M54='Sổ quỹ tiền mặt S06'!$J$2,Nhaplieu!N54,IF(Nhaplieu!$N54='Sổ quỹ tiền mặt S06'!$J$2,Nhaplieu!M54,""))))</f>
        <v/>
      </c>
      <c r="E57" s="77" t="str">
        <f>IF(LEFT(Nhaplieu!M54,3)='Sổ quỹ tiền mặt S06'!$J$2,Nhaplieu!$O54,IF(Nhaplieu!M54='Sổ quỹ tiền mặt S06'!$J$2,Nhaplieu!$O54,""))</f>
        <v/>
      </c>
      <c r="F57" s="77" t="str">
        <f>IF(LEFT(Nhaplieu!N54,3)='Sổ quỹ tiền mặt S06'!$J$2,Nhaplieu!$O54,IF(Nhaplieu!N54='Sổ quỹ tiền mặt S06'!$J$2,Nhaplieu!$O54,""))</f>
        <v/>
      </c>
      <c r="G57" s="572">
        <f>IF(SUM(E57:F57)=0,0,$G$10+SUM(E$11:$E57)-SUM(F$11:$F57))</f>
        <v>0</v>
      </c>
      <c r="H57" s="573"/>
    </row>
    <row r="58" spans="1:8" s="4" customFormat="1" ht="15.6">
      <c r="A58" s="76" t="str">
        <f>IF(OR(LEFT(Nhaplieu!$M55,3)='Sổ quỹ tiền mặt S06'!$J$2,LEFT(Nhaplieu!$N55,3)='Sổ quỹ tiền mặt S06'!$J$2),Nhaplieu!F55,IF(OR(Nhaplieu!$M55='Sổ quỹ tiền mặt S06'!$J$2,Nhaplieu!$N55='Sổ quỹ tiền mặt S06'!$J$2),Nhaplieu!F55,""))</f>
        <v/>
      </c>
      <c r="B58" s="77" t="str">
        <f>IF(OR(LEFT(Nhaplieu!$M55,3)='Sổ quỹ tiền mặt S06'!$J$2,LEFT(Nhaplieu!$N55,3)='Sổ quỹ tiền mặt S06'!$J$2),Nhaplieu!E55,IF(OR(Nhaplieu!$M55='Sổ quỹ tiền mặt S06'!$J$2,Nhaplieu!$N55='Sổ quỹ tiền mặt S06'!$J$2),Nhaplieu!E55,""))</f>
        <v/>
      </c>
      <c r="C58" s="571" t="str">
        <f>IF(OR(LEFT(Nhaplieu!$M55,3)='Sổ quỹ tiền mặt S06'!$J$2,LEFT(Nhaplieu!$N55,3)='Sổ quỹ tiền mặt S06'!$J$2),Nhaplieu!L55,IF(OR(Nhaplieu!$M55='Sổ quỹ tiền mặt S06'!$J$2,Nhaplieu!$N55='Sổ quỹ tiền mặt S06'!$J$2),Nhaplieu!L55,""))</f>
        <v/>
      </c>
      <c r="D58" s="78" t="str">
        <f>IF(LEFT(Nhaplieu!$M55,3)='Sổ quỹ tiền mặt S06'!$J$2,Nhaplieu!N55,IF(LEFT(Nhaplieu!$N55,3)='Sổ quỹ tiền mặt S06'!$J$2,Nhaplieu!M55,IF(Nhaplieu!$M55='Sổ quỹ tiền mặt S06'!$J$2,Nhaplieu!N55,IF(Nhaplieu!$N55='Sổ quỹ tiền mặt S06'!$J$2,Nhaplieu!M55,""))))</f>
        <v/>
      </c>
      <c r="E58" s="77" t="str">
        <f>IF(LEFT(Nhaplieu!M55,3)='Sổ quỹ tiền mặt S06'!$J$2,Nhaplieu!$O55,IF(Nhaplieu!M55='Sổ quỹ tiền mặt S06'!$J$2,Nhaplieu!$O55,""))</f>
        <v/>
      </c>
      <c r="F58" s="77" t="str">
        <f>IF(LEFT(Nhaplieu!N55,3)='Sổ quỹ tiền mặt S06'!$J$2,Nhaplieu!$O55,IF(Nhaplieu!N55='Sổ quỹ tiền mặt S06'!$J$2,Nhaplieu!$O55,""))</f>
        <v/>
      </c>
      <c r="G58" s="572">
        <f>IF(SUM(E58:F58)=0,0,$G$10+SUM(E$11:$E58)-SUM(F$11:$F58))</f>
        <v>0</v>
      </c>
      <c r="H58" s="573"/>
    </row>
    <row r="59" spans="1:8" s="4" customFormat="1" ht="15.6">
      <c r="A59" s="76" t="str">
        <f>IF(OR(LEFT(Nhaplieu!$M56,3)='Sổ quỹ tiền mặt S06'!$J$2,LEFT(Nhaplieu!$N56,3)='Sổ quỹ tiền mặt S06'!$J$2),Nhaplieu!F56,IF(OR(Nhaplieu!$M56='Sổ quỹ tiền mặt S06'!$J$2,Nhaplieu!$N56='Sổ quỹ tiền mặt S06'!$J$2),Nhaplieu!F56,""))</f>
        <v/>
      </c>
      <c r="B59" s="77" t="str">
        <f>IF(OR(LEFT(Nhaplieu!$M56,3)='Sổ quỹ tiền mặt S06'!$J$2,LEFT(Nhaplieu!$N56,3)='Sổ quỹ tiền mặt S06'!$J$2),Nhaplieu!E56,IF(OR(Nhaplieu!$M56='Sổ quỹ tiền mặt S06'!$J$2,Nhaplieu!$N56='Sổ quỹ tiền mặt S06'!$J$2),Nhaplieu!E56,""))</f>
        <v/>
      </c>
      <c r="C59" s="571" t="str">
        <f>IF(OR(LEFT(Nhaplieu!$M56,3)='Sổ quỹ tiền mặt S06'!$J$2,LEFT(Nhaplieu!$N56,3)='Sổ quỹ tiền mặt S06'!$J$2),Nhaplieu!L56,IF(OR(Nhaplieu!$M56='Sổ quỹ tiền mặt S06'!$J$2,Nhaplieu!$N56='Sổ quỹ tiền mặt S06'!$J$2),Nhaplieu!L56,""))</f>
        <v/>
      </c>
      <c r="D59" s="78" t="str">
        <f>IF(LEFT(Nhaplieu!$M56,3)='Sổ quỹ tiền mặt S06'!$J$2,Nhaplieu!N56,IF(LEFT(Nhaplieu!$N56,3)='Sổ quỹ tiền mặt S06'!$J$2,Nhaplieu!M56,IF(Nhaplieu!$M56='Sổ quỹ tiền mặt S06'!$J$2,Nhaplieu!N56,IF(Nhaplieu!$N56='Sổ quỹ tiền mặt S06'!$J$2,Nhaplieu!M56,""))))</f>
        <v/>
      </c>
      <c r="E59" s="77" t="str">
        <f>IF(LEFT(Nhaplieu!M56,3)='Sổ quỹ tiền mặt S06'!$J$2,Nhaplieu!$O56,IF(Nhaplieu!M56='Sổ quỹ tiền mặt S06'!$J$2,Nhaplieu!$O56,""))</f>
        <v/>
      </c>
      <c r="F59" s="77" t="str">
        <f>IF(LEFT(Nhaplieu!N56,3)='Sổ quỹ tiền mặt S06'!$J$2,Nhaplieu!$O56,IF(Nhaplieu!N56='Sổ quỹ tiền mặt S06'!$J$2,Nhaplieu!$O56,""))</f>
        <v/>
      </c>
      <c r="G59" s="572">
        <f>IF(SUM(E59:F59)=0,0,$G$10+SUM(E$11:$E59)-SUM(F$11:$F59))</f>
        <v>0</v>
      </c>
      <c r="H59" s="573"/>
    </row>
    <row r="60" spans="1:8" s="4" customFormat="1" ht="15.6">
      <c r="A60" s="76" t="str">
        <f>IF(OR(LEFT(Nhaplieu!$M57,3)='Sổ quỹ tiền mặt S06'!$J$2,LEFT(Nhaplieu!$N57,3)='Sổ quỹ tiền mặt S06'!$J$2),Nhaplieu!F57,IF(OR(Nhaplieu!$M57='Sổ quỹ tiền mặt S06'!$J$2,Nhaplieu!$N57='Sổ quỹ tiền mặt S06'!$J$2),Nhaplieu!F57,""))</f>
        <v/>
      </c>
      <c r="B60" s="77" t="str">
        <f>IF(OR(LEFT(Nhaplieu!$M57,3)='Sổ quỹ tiền mặt S06'!$J$2,LEFT(Nhaplieu!$N57,3)='Sổ quỹ tiền mặt S06'!$J$2),Nhaplieu!E57,IF(OR(Nhaplieu!$M57='Sổ quỹ tiền mặt S06'!$J$2,Nhaplieu!$N57='Sổ quỹ tiền mặt S06'!$J$2),Nhaplieu!E57,""))</f>
        <v/>
      </c>
      <c r="C60" s="571" t="str">
        <f>IF(OR(LEFT(Nhaplieu!$M57,3)='Sổ quỹ tiền mặt S06'!$J$2,LEFT(Nhaplieu!$N57,3)='Sổ quỹ tiền mặt S06'!$J$2),Nhaplieu!L57,IF(OR(Nhaplieu!$M57='Sổ quỹ tiền mặt S06'!$J$2,Nhaplieu!$N57='Sổ quỹ tiền mặt S06'!$J$2),Nhaplieu!L57,""))</f>
        <v/>
      </c>
      <c r="D60" s="78" t="str">
        <f>IF(LEFT(Nhaplieu!$M57,3)='Sổ quỹ tiền mặt S06'!$J$2,Nhaplieu!N57,IF(LEFT(Nhaplieu!$N57,3)='Sổ quỹ tiền mặt S06'!$J$2,Nhaplieu!M57,IF(Nhaplieu!$M57='Sổ quỹ tiền mặt S06'!$J$2,Nhaplieu!N57,IF(Nhaplieu!$N57='Sổ quỹ tiền mặt S06'!$J$2,Nhaplieu!M57,""))))</f>
        <v/>
      </c>
      <c r="E60" s="77" t="str">
        <f>IF(LEFT(Nhaplieu!M57,3)='Sổ quỹ tiền mặt S06'!$J$2,Nhaplieu!$O57,IF(Nhaplieu!M57='Sổ quỹ tiền mặt S06'!$J$2,Nhaplieu!$O57,""))</f>
        <v/>
      </c>
      <c r="F60" s="77" t="str">
        <f>IF(LEFT(Nhaplieu!N57,3)='Sổ quỹ tiền mặt S06'!$J$2,Nhaplieu!$O57,IF(Nhaplieu!N57='Sổ quỹ tiền mặt S06'!$J$2,Nhaplieu!$O57,""))</f>
        <v/>
      </c>
      <c r="G60" s="572">
        <f>IF(SUM(E60:F60)=0,0,$G$10+SUM(E$11:$E60)-SUM(F$11:$F60))</f>
        <v>0</v>
      </c>
      <c r="H60" s="573"/>
    </row>
    <row r="61" spans="1:8" s="4" customFormat="1" ht="15.6">
      <c r="A61" s="76" t="str">
        <f>IF(OR(LEFT(Nhaplieu!$M58,3)='Sổ quỹ tiền mặt S06'!$J$2,LEFT(Nhaplieu!$N58,3)='Sổ quỹ tiền mặt S06'!$J$2),Nhaplieu!F58,IF(OR(Nhaplieu!$M58='Sổ quỹ tiền mặt S06'!$J$2,Nhaplieu!$N58='Sổ quỹ tiền mặt S06'!$J$2),Nhaplieu!F58,""))</f>
        <v/>
      </c>
      <c r="B61" s="77" t="str">
        <f>IF(OR(LEFT(Nhaplieu!$M58,3)='Sổ quỹ tiền mặt S06'!$J$2,LEFT(Nhaplieu!$N58,3)='Sổ quỹ tiền mặt S06'!$J$2),Nhaplieu!E58,IF(OR(Nhaplieu!$M58='Sổ quỹ tiền mặt S06'!$J$2,Nhaplieu!$N58='Sổ quỹ tiền mặt S06'!$J$2),Nhaplieu!E58,""))</f>
        <v/>
      </c>
      <c r="C61" s="571" t="str">
        <f>IF(OR(LEFT(Nhaplieu!$M58,3)='Sổ quỹ tiền mặt S06'!$J$2,LEFT(Nhaplieu!$N58,3)='Sổ quỹ tiền mặt S06'!$J$2),Nhaplieu!L58,IF(OR(Nhaplieu!$M58='Sổ quỹ tiền mặt S06'!$J$2,Nhaplieu!$N58='Sổ quỹ tiền mặt S06'!$J$2),Nhaplieu!L58,""))</f>
        <v/>
      </c>
      <c r="D61" s="78" t="str">
        <f>IF(LEFT(Nhaplieu!$M58,3)='Sổ quỹ tiền mặt S06'!$J$2,Nhaplieu!N58,IF(LEFT(Nhaplieu!$N58,3)='Sổ quỹ tiền mặt S06'!$J$2,Nhaplieu!M58,IF(Nhaplieu!$M58='Sổ quỹ tiền mặt S06'!$J$2,Nhaplieu!N58,IF(Nhaplieu!$N58='Sổ quỹ tiền mặt S06'!$J$2,Nhaplieu!M58,""))))</f>
        <v/>
      </c>
      <c r="E61" s="77" t="str">
        <f>IF(LEFT(Nhaplieu!M58,3)='Sổ quỹ tiền mặt S06'!$J$2,Nhaplieu!$O58,IF(Nhaplieu!M58='Sổ quỹ tiền mặt S06'!$J$2,Nhaplieu!$O58,""))</f>
        <v/>
      </c>
      <c r="F61" s="77" t="str">
        <f>IF(LEFT(Nhaplieu!N58,3)='Sổ quỹ tiền mặt S06'!$J$2,Nhaplieu!$O58,IF(Nhaplieu!N58='Sổ quỹ tiền mặt S06'!$J$2,Nhaplieu!$O58,""))</f>
        <v/>
      </c>
      <c r="G61" s="572">
        <f>IF(SUM(E61:F61)=0,0,$G$10+SUM(E$11:$E61)-SUM(F$11:$F61))</f>
        <v>0</v>
      </c>
      <c r="H61" s="573"/>
    </row>
    <row r="62" spans="1:8" s="4" customFormat="1" ht="15.6">
      <c r="A62" s="76" t="str">
        <f>IF(OR(LEFT(Nhaplieu!$M59,3)='Sổ quỹ tiền mặt S06'!$J$2,LEFT(Nhaplieu!$N59,3)='Sổ quỹ tiền mặt S06'!$J$2),Nhaplieu!F59,IF(OR(Nhaplieu!$M59='Sổ quỹ tiền mặt S06'!$J$2,Nhaplieu!$N59='Sổ quỹ tiền mặt S06'!$J$2),Nhaplieu!F59,""))</f>
        <v/>
      </c>
      <c r="B62" s="77" t="str">
        <f>IF(OR(LEFT(Nhaplieu!$M59,3)='Sổ quỹ tiền mặt S06'!$J$2,LEFT(Nhaplieu!$N59,3)='Sổ quỹ tiền mặt S06'!$J$2),Nhaplieu!E59,IF(OR(Nhaplieu!$M59='Sổ quỹ tiền mặt S06'!$J$2,Nhaplieu!$N59='Sổ quỹ tiền mặt S06'!$J$2),Nhaplieu!E59,""))</f>
        <v/>
      </c>
      <c r="C62" s="571" t="str">
        <f>IF(OR(LEFT(Nhaplieu!$M59,3)='Sổ quỹ tiền mặt S06'!$J$2,LEFT(Nhaplieu!$N59,3)='Sổ quỹ tiền mặt S06'!$J$2),Nhaplieu!L59,IF(OR(Nhaplieu!$M59='Sổ quỹ tiền mặt S06'!$J$2,Nhaplieu!$N59='Sổ quỹ tiền mặt S06'!$J$2),Nhaplieu!L59,""))</f>
        <v/>
      </c>
      <c r="D62" s="78" t="str">
        <f>IF(LEFT(Nhaplieu!$M59,3)='Sổ quỹ tiền mặt S06'!$J$2,Nhaplieu!N59,IF(LEFT(Nhaplieu!$N59,3)='Sổ quỹ tiền mặt S06'!$J$2,Nhaplieu!M59,IF(Nhaplieu!$M59='Sổ quỹ tiền mặt S06'!$J$2,Nhaplieu!N59,IF(Nhaplieu!$N59='Sổ quỹ tiền mặt S06'!$J$2,Nhaplieu!M59,""))))</f>
        <v/>
      </c>
      <c r="E62" s="77" t="str">
        <f>IF(LEFT(Nhaplieu!M59,3)='Sổ quỹ tiền mặt S06'!$J$2,Nhaplieu!$O59,IF(Nhaplieu!M59='Sổ quỹ tiền mặt S06'!$J$2,Nhaplieu!$O59,""))</f>
        <v/>
      </c>
      <c r="F62" s="77" t="str">
        <f>IF(LEFT(Nhaplieu!N59,3)='Sổ quỹ tiền mặt S06'!$J$2,Nhaplieu!$O59,IF(Nhaplieu!N59='Sổ quỹ tiền mặt S06'!$J$2,Nhaplieu!$O59,""))</f>
        <v/>
      </c>
      <c r="G62" s="572">
        <f>IF(SUM(E62:F62)=0,0,$G$10+SUM(E$11:$E62)-SUM(F$11:$F62))</f>
        <v>0</v>
      </c>
      <c r="H62" s="573"/>
    </row>
    <row r="63" spans="1:8" s="4" customFormat="1" ht="15.6">
      <c r="A63" s="76" t="str">
        <f>IF(OR(LEFT(Nhaplieu!$M60,3)='Sổ quỹ tiền mặt S06'!$J$2,LEFT(Nhaplieu!$N60,3)='Sổ quỹ tiền mặt S06'!$J$2),Nhaplieu!F60,IF(OR(Nhaplieu!$M60='Sổ quỹ tiền mặt S06'!$J$2,Nhaplieu!$N60='Sổ quỹ tiền mặt S06'!$J$2),Nhaplieu!F60,""))</f>
        <v/>
      </c>
      <c r="B63" s="77" t="str">
        <f>IF(OR(LEFT(Nhaplieu!$M60,3)='Sổ quỹ tiền mặt S06'!$J$2,LEFT(Nhaplieu!$N60,3)='Sổ quỹ tiền mặt S06'!$J$2),Nhaplieu!E60,IF(OR(Nhaplieu!$M60='Sổ quỹ tiền mặt S06'!$J$2,Nhaplieu!$N60='Sổ quỹ tiền mặt S06'!$J$2),Nhaplieu!E60,""))</f>
        <v/>
      </c>
      <c r="C63" s="571" t="str">
        <f>IF(OR(LEFT(Nhaplieu!$M60,3)='Sổ quỹ tiền mặt S06'!$J$2,LEFT(Nhaplieu!$N60,3)='Sổ quỹ tiền mặt S06'!$J$2),Nhaplieu!L60,IF(OR(Nhaplieu!$M60='Sổ quỹ tiền mặt S06'!$J$2,Nhaplieu!$N60='Sổ quỹ tiền mặt S06'!$J$2),Nhaplieu!L60,""))</f>
        <v/>
      </c>
      <c r="D63" s="78" t="str">
        <f>IF(LEFT(Nhaplieu!$M60,3)='Sổ quỹ tiền mặt S06'!$J$2,Nhaplieu!N60,IF(LEFT(Nhaplieu!$N60,3)='Sổ quỹ tiền mặt S06'!$J$2,Nhaplieu!M60,IF(Nhaplieu!$M60='Sổ quỹ tiền mặt S06'!$J$2,Nhaplieu!N60,IF(Nhaplieu!$N60='Sổ quỹ tiền mặt S06'!$J$2,Nhaplieu!M60,""))))</f>
        <v/>
      </c>
      <c r="E63" s="77" t="str">
        <f>IF(LEFT(Nhaplieu!M60,3)='Sổ quỹ tiền mặt S06'!$J$2,Nhaplieu!$O60,IF(Nhaplieu!M60='Sổ quỹ tiền mặt S06'!$J$2,Nhaplieu!$O60,""))</f>
        <v/>
      </c>
      <c r="F63" s="77" t="str">
        <f>IF(LEFT(Nhaplieu!N60,3)='Sổ quỹ tiền mặt S06'!$J$2,Nhaplieu!$O60,IF(Nhaplieu!N60='Sổ quỹ tiền mặt S06'!$J$2,Nhaplieu!$O60,""))</f>
        <v/>
      </c>
      <c r="G63" s="572">
        <f>IF(SUM(E63:F63)=0,0,$G$10+SUM(E$11:$E63)-SUM(F$11:$F63))</f>
        <v>0</v>
      </c>
      <c r="H63" s="573"/>
    </row>
    <row r="64" spans="1:8" s="4" customFormat="1" ht="15.6">
      <c r="A64" s="76" t="str">
        <f>IF(OR(LEFT(Nhaplieu!$M61,3)='Sổ quỹ tiền mặt S06'!$J$2,LEFT(Nhaplieu!$N61,3)='Sổ quỹ tiền mặt S06'!$J$2),Nhaplieu!F61,IF(OR(Nhaplieu!$M61='Sổ quỹ tiền mặt S06'!$J$2,Nhaplieu!$N61='Sổ quỹ tiền mặt S06'!$J$2),Nhaplieu!F61,""))</f>
        <v/>
      </c>
      <c r="B64" s="77" t="str">
        <f>IF(OR(LEFT(Nhaplieu!$M61,3)='Sổ quỹ tiền mặt S06'!$J$2,LEFT(Nhaplieu!$N61,3)='Sổ quỹ tiền mặt S06'!$J$2),Nhaplieu!E61,IF(OR(Nhaplieu!$M61='Sổ quỹ tiền mặt S06'!$J$2,Nhaplieu!$N61='Sổ quỹ tiền mặt S06'!$J$2),Nhaplieu!E61,""))</f>
        <v/>
      </c>
      <c r="C64" s="571" t="str">
        <f>IF(OR(LEFT(Nhaplieu!$M61,3)='Sổ quỹ tiền mặt S06'!$J$2,LEFT(Nhaplieu!$N61,3)='Sổ quỹ tiền mặt S06'!$J$2),Nhaplieu!L61,IF(OR(Nhaplieu!$M61='Sổ quỹ tiền mặt S06'!$J$2,Nhaplieu!$N61='Sổ quỹ tiền mặt S06'!$J$2),Nhaplieu!L61,""))</f>
        <v/>
      </c>
      <c r="D64" s="78" t="str">
        <f>IF(LEFT(Nhaplieu!$M61,3)='Sổ quỹ tiền mặt S06'!$J$2,Nhaplieu!N61,IF(LEFT(Nhaplieu!$N61,3)='Sổ quỹ tiền mặt S06'!$J$2,Nhaplieu!M61,IF(Nhaplieu!$M61='Sổ quỹ tiền mặt S06'!$J$2,Nhaplieu!N61,IF(Nhaplieu!$N61='Sổ quỹ tiền mặt S06'!$J$2,Nhaplieu!M61,""))))</f>
        <v/>
      </c>
      <c r="E64" s="77" t="str">
        <f>IF(LEFT(Nhaplieu!M61,3)='Sổ quỹ tiền mặt S06'!$J$2,Nhaplieu!$O61,IF(Nhaplieu!M61='Sổ quỹ tiền mặt S06'!$J$2,Nhaplieu!$O61,""))</f>
        <v/>
      </c>
      <c r="F64" s="77" t="str">
        <f>IF(LEFT(Nhaplieu!N61,3)='Sổ quỹ tiền mặt S06'!$J$2,Nhaplieu!$O61,IF(Nhaplieu!N61='Sổ quỹ tiền mặt S06'!$J$2,Nhaplieu!$O61,""))</f>
        <v/>
      </c>
      <c r="G64" s="572">
        <f>IF(SUM(E64:F64)=0,0,$G$10+SUM(E$11:$E64)-SUM(F$11:$F64))</f>
        <v>0</v>
      </c>
      <c r="H64" s="573"/>
    </row>
    <row r="65" spans="1:8" s="4" customFormat="1" ht="15.6">
      <c r="A65" s="76" t="str">
        <f>IF(OR(LEFT(Nhaplieu!$M62,3)='Sổ quỹ tiền mặt S06'!$J$2,LEFT(Nhaplieu!$N62,3)='Sổ quỹ tiền mặt S06'!$J$2),Nhaplieu!F62,IF(OR(Nhaplieu!$M62='Sổ quỹ tiền mặt S06'!$J$2,Nhaplieu!$N62='Sổ quỹ tiền mặt S06'!$J$2),Nhaplieu!F62,""))</f>
        <v/>
      </c>
      <c r="B65" s="77" t="str">
        <f>IF(OR(LEFT(Nhaplieu!$M62,3)='Sổ quỹ tiền mặt S06'!$J$2,LEFT(Nhaplieu!$N62,3)='Sổ quỹ tiền mặt S06'!$J$2),Nhaplieu!E62,IF(OR(Nhaplieu!$M62='Sổ quỹ tiền mặt S06'!$J$2,Nhaplieu!$N62='Sổ quỹ tiền mặt S06'!$J$2),Nhaplieu!E62,""))</f>
        <v/>
      </c>
      <c r="C65" s="571" t="str">
        <f>IF(OR(LEFT(Nhaplieu!$M62,3)='Sổ quỹ tiền mặt S06'!$J$2,LEFT(Nhaplieu!$N62,3)='Sổ quỹ tiền mặt S06'!$J$2),Nhaplieu!L62,IF(OR(Nhaplieu!$M62='Sổ quỹ tiền mặt S06'!$J$2,Nhaplieu!$N62='Sổ quỹ tiền mặt S06'!$J$2),Nhaplieu!L62,""))</f>
        <v/>
      </c>
      <c r="D65" s="78" t="str">
        <f>IF(LEFT(Nhaplieu!$M62,3)='Sổ quỹ tiền mặt S06'!$J$2,Nhaplieu!N62,IF(LEFT(Nhaplieu!$N62,3)='Sổ quỹ tiền mặt S06'!$J$2,Nhaplieu!M62,IF(Nhaplieu!$M62='Sổ quỹ tiền mặt S06'!$J$2,Nhaplieu!N62,IF(Nhaplieu!$N62='Sổ quỹ tiền mặt S06'!$J$2,Nhaplieu!M62,""))))</f>
        <v/>
      </c>
      <c r="E65" s="77" t="str">
        <f>IF(LEFT(Nhaplieu!M62,3)='Sổ quỹ tiền mặt S06'!$J$2,Nhaplieu!$O62,IF(Nhaplieu!M62='Sổ quỹ tiền mặt S06'!$J$2,Nhaplieu!$O62,""))</f>
        <v/>
      </c>
      <c r="F65" s="77" t="str">
        <f>IF(LEFT(Nhaplieu!N62,3)='Sổ quỹ tiền mặt S06'!$J$2,Nhaplieu!$O62,IF(Nhaplieu!N62='Sổ quỹ tiền mặt S06'!$J$2,Nhaplieu!$O62,""))</f>
        <v/>
      </c>
      <c r="G65" s="572">
        <f>IF(SUM(E65:F65)=0,0,$G$10+SUM(E$11:$E65)-SUM(F$11:$F65))</f>
        <v>0</v>
      </c>
      <c r="H65" s="573"/>
    </row>
    <row r="66" spans="1:8" s="4" customFormat="1" ht="15.6">
      <c r="A66" s="76" t="str">
        <f>IF(OR(LEFT(Nhaplieu!$M63,3)='Sổ quỹ tiền mặt S06'!$J$2,LEFT(Nhaplieu!$N63,3)='Sổ quỹ tiền mặt S06'!$J$2),Nhaplieu!F63,IF(OR(Nhaplieu!$M63='Sổ quỹ tiền mặt S06'!$J$2,Nhaplieu!$N63='Sổ quỹ tiền mặt S06'!$J$2),Nhaplieu!F63,""))</f>
        <v/>
      </c>
      <c r="B66" s="77" t="str">
        <f>IF(OR(LEFT(Nhaplieu!$M63,3)='Sổ quỹ tiền mặt S06'!$J$2,LEFT(Nhaplieu!$N63,3)='Sổ quỹ tiền mặt S06'!$J$2),Nhaplieu!E63,IF(OR(Nhaplieu!$M63='Sổ quỹ tiền mặt S06'!$J$2,Nhaplieu!$N63='Sổ quỹ tiền mặt S06'!$J$2),Nhaplieu!E63,""))</f>
        <v/>
      </c>
      <c r="C66" s="571" t="str">
        <f>IF(OR(LEFT(Nhaplieu!$M63,3)='Sổ quỹ tiền mặt S06'!$J$2,LEFT(Nhaplieu!$N63,3)='Sổ quỹ tiền mặt S06'!$J$2),Nhaplieu!L63,IF(OR(Nhaplieu!$M63='Sổ quỹ tiền mặt S06'!$J$2,Nhaplieu!$N63='Sổ quỹ tiền mặt S06'!$J$2),Nhaplieu!L63,""))</f>
        <v/>
      </c>
      <c r="D66" s="78" t="str">
        <f>IF(LEFT(Nhaplieu!$M63,3)='Sổ quỹ tiền mặt S06'!$J$2,Nhaplieu!N63,IF(LEFT(Nhaplieu!$N63,3)='Sổ quỹ tiền mặt S06'!$J$2,Nhaplieu!M63,IF(Nhaplieu!$M63='Sổ quỹ tiền mặt S06'!$J$2,Nhaplieu!N63,IF(Nhaplieu!$N63='Sổ quỹ tiền mặt S06'!$J$2,Nhaplieu!M63,""))))</f>
        <v/>
      </c>
      <c r="E66" s="77" t="str">
        <f>IF(LEFT(Nhaplieu!M63,3)='Sổ quỹ tiền mặt S06'!$J$2,Nhaplieu!$O63,IF(Nhaplieu!M63='Sổ quỹ tiền mặt S06'!$J$2,Nhaplieu!$O63,""))</f>
        <v/>
      </c>
      <c r="F66" s="77" t="str">
        <f>IF(LEFT(Nhaplieu!N63,3)='Sổ quỹ tiền mặt S06'!$J$2,Nhaplieu!$O63,IF(Nhaplieu!N63='Sổ quỹ tiền mặt S06'!$J$2,Nhaplieu!$O63,""))</f>
        <v/>
      </c>
      <c r="G66" s="572">
        <f>IF(SUM(E66:F66)=0,0,$G$10+SUM(E$11:$E66)-SUM(F$11:$F66))</f>
        <v>0</v>
      </c>
      <c r="H66" s="573"/>
    </row>
    <row r="67" spans="1:8" s="4" customFormat="1" ht="15.6">
      <c r="A67" s="76" t="str">
        <f>IF(OR(LEFT(Nhaplieu!$M64,3)='Sổ quỹ tiền mặt S06'!$J$2,LEFT(Nhaplieu!$N64,3)='Sổ quỹ tiền mặt S06'!$J$2),Nhaplieu!F64,IF(OR(Nhaplieu!$M64='Sổ quỹ tiền mặt S06'!$J$2,Nhaplieu!$N64='Sổ quỹ tiền mặt S06'!$J$2),Nhaplieu!F64,""))</f>
        <v/>
      </c>
      <c r="B67" s="77" t="str">
        <f>IF(OR(LEFT(Nhaplieu!$M64,3)='Sổ quỹ tiền mặt S06'!$J$2,LEFT(Nhaplieu!$N64,3)='Sổ quỹ tiền mặt S06'!$J$2),Nhaplieu!E64,IF(OR(Nhaplieu!$M64='Sổ quỹ tiền mặt S06'!$J$2,Nhaplieu!$N64='Sổ quỹ tiền mặt S06'!$J$2),Nhaplieu!E64,""))</f>
        <v/>
      </c>
      <c r="C67" s="571" t="str">
        <f>IF(OR(LEFT(Nhaplieu!$M64,3)='Sổ quỹ tiền mặt S06'!$J$2,LEFT(Nhaplieu!$N64,3)='Sổ quỹ tiền mặt S06'!$J$2),Nhaplieu!L64,IF(OR(Nhaplieu!$M64='Sổ quỹ tiền mặt S06'!$J$2,Nhaplieu!$N64='Sổ quỹ tiền mặt S06'!$J$2),Nhaplieu!L64,""))</f>
        <v/>
      </c>
      <c r="D67" s="78" t="str">
        <f>IF(LEFT(Nhaplieu!$M64,3)='Sổ quỹ tiền mặt S06'!$J$2,Nhaplieu!N64,IF(LEFT(Nhaplieu!$N64,3)='Sổ quỹ tiền mặt S06'!$J$2,Nhaplieu!M64,IF(Nhaplieu!$M64='Sổ quỹ tiền mặt S06'!$J$2,Nhaplieu!N64,IF(Nhaplieu!$N64='Sổ quỹ tiền mặt S06'!$J$2,Nhaplieu!M64,""))))</f>
        <v/>
      </c>
      <c r="E67" s="77" t="str">
        <f>IF(LEFT(Nhaplieu!M64,3)='Sổ quỹ tiền mặt S06'!$J$2,Nhaplieu!$O64,IF(Nhaplieu!M64='Sổ quỹ tiền mặt S06'!$J$2,Nhaplieu!$O64,""))</f>
        <v/>
      </c>
      <c r="F67" s="77" t="str">
        <f>IF(LEFT(Nhaplieu!N64,3)='Sổ quỹ tiền mặt S06'!$J$2,Nhaplieu!$O64,IF(Nhaplieu!N64='Sổ quỹ tiền mặt S06'!$J$2,Nhaplieu!$O64,""))</f>
        <v/>
      </c>
      <c r="G67" s="572">
        <f>IF(SUM(E67:F67)=0,0,$G$10+SUM(E$11:$E67)-SUM(F$11:$F67))</f>
        <v>0</v>
      </c>
      <c r="H67" s="573"/>
    </row>
    <row r="68" spans="1:8" s="4" customFormat="1" ht="15.6">
      <c r="A68" s="76" t="str">
        <f>IF(OR(LEFT(Nhaplieu!$M65,3)='Sổ quỹ tiền mặt S06'!$J$2,LEFT(Nhaplieu!$N65,3)='Sổ quỹ tiền mặt S06'!$J$2),Nhaplieu!F65,IF(OR(Nhaplieu!$M65='Sổ quỹ tiền mặt S06'!$J$2,Nhaplieu!$N65='Sổ quỹ tiền mặt S06'!$J$2),Nhaplieu!F65,""))</f>
        <v/>
      </c>
      <c r="B68" s="77" t="str">
        <f>IF(OR(LEFT(Nhaplieu!$M65,3)='Sổ quỹ tiền mặt S06'!$J$2,LEFT(Nhaplieu!$N65,3)='Sổ quỹ tiền mặt S06'!$J$2),Nhaplieu!E65,IF(OR(Nhaplieu!$M65='Sổ quỹ tiền mặt S06'!$J$2,Nhaplieu!$N65='Sổ quỹ tiền mặt S06'!$J$2),Nhaplieu!E65,""))</f>
        <v/>
      </c>
      <c r="C68" s="571" t="str">
        <f>IF(OR(LEFT(Nhaplieu!$M65,3)='Sổ quỹ tiền mặt S06'!$J$2,LEFT(Nhaplieu!$N65,3)='Sổ quỹ tiền mặt S06'!$J$2),Nhaplieu!L65,IF(OR(Nhaplieu!$M65='Sổ quỹ tiền mặt S06'!$J$2,Nhaplieu!$N65='Sổ quỹ tiền mặt S06'!$J$2),Nhaplieu!L65,""))</f>
        <v/>
      </c>
      <c r="D68" s="78" t="str">
        <f>IF(LEFT(Nhaplieu!$M65,3)='Sổ quỹ tiền mặt S06'!$J$2,Nhaplieu!N65,IF(LEFT(Nhaplieu!$N65,3)='Sổ quỹ tiền mặt S06'!$J$2,Nhaplieu!M65,IF(Nhaplieu!$M65='Sổ quỹ tiền mặt S06'!$J$2,Nhaplieu!N65,IF(Nhaplieu!$N65='Sổ quỹ tiền mặt S06'!$J$2,Nhaplieu!M65,""))))</f>
        <v/>
      </c>
      <c r="E68" s="77" t="str">
        <f>IF(LEFT(Nhaplieu!M65,3)='Sổ quỹ tiền mặt S06'!$J$2,Nhaplieu!$O65,IF(Nhaplieu!M65='Sổ quỹ tiền mặt S06'!$J$2,Nhaplieu!$O65,""))</f>
        <v/>
      </c>
      <c r="F68" s="77" t="str">
        <f>IF(LEFT(Nhaplieu!N65,3)='Sổ quỹ tiền mặt S06'!$J$2,Nhaplieu!$O65,IF(Nhaplieu!N65='Sổ quỹ tiền mặt S06'!$J$2,Nhaplieu!$O65,""))</f>
        <v/>
      </c>
      <c r="G68" s="572">
        <f>IF(SUM(E68:F68)=0,0,$G$10+SUM(E$11:$E68)-SUM(F$11:$F68))</f>
        <v>0</v>
      </c>
      <c r="H68" s="573"/>
    </row>
    <row r="69" spans="1:8" s="4" customFormat="1" ht="15.6">
      <c r="A69" s="76" t="str">
        <f>IF(OR(LEFT(Nhaplieu!$M66,3)='Sổ quỹ tiền mặt S06'!$J$2,LEFT(Nhaplieu!$N66,3)='Sổ quỹ tiền mặt S06'!$J$2),Nhaplieu!F66,IF(OR(Nhaplieu!$M66='Sổ quỹ tiền mặt S06'!$J$2,Nhaplieu!$N66='Sổ quỹ tiền mặt S06'!$J$2),Nhaplieu!F66,""))</f>
        <v/>
      </c>
      <c r="B69" s="77" t="str">
        <f>IF(OR(LEFT(Nhaplieu!$M66,3)='Sổ quỹ tiền mặt S06'!$J$2,LEFT(Nhaplieu!$N66,3)='Sổ quỹ tiền mặt S06'!$J$2),Nhaplieu!E66,IF(OR(Nhaplieu!$M66='Sổ quỹ tiền mặt S06'!$J$2,Nhaplieu!$N66='Sổ quỹ tiền mặt S06'!$J$2),Nhaplieu!E66,""))</f>
        <v/>
      </c>
      <c r="C69" s="571" t="str">
        <f>IF(OR(LEFT(Nhaplieu!$M66,3)='Sổ quỹ tiền mặt S06'!$J$2,LEFT(Nhaplieu!$N66,3)='Sổ quỹ tiền mặt S06'!$J$2),Nhaplieu!L66,IF(OR(Nhaplieu!$M66='Sổ quỹ tiền mặt S06'!$J$2,Nhaplieu!$N66='Sổ quỹ tiền mặt S06'!$J$2),Nhaplieu!L66,""))</f>
        <v/>
      </c>
      <c r="D69" s="78" t="str">
        <f>IF(LEFT(Nhaplieu!$M66,3)='Sổ quỹ tiền mặt S06'!$J$2,Nhaplieu!N66,IF(LEFT(Nhaplieu!$N66,3)='Sổ quỹ tiền mặt S06'!$J$2,Nhaplieu!M66,IF(Nhaplieu!$M66='Sổ quỹ tiền mặt S06'!$J$2,Nhaplieu!N66,IF(Nhaplieu!$N66='Sổ quỹ tiền mặt S06'!$J$2,Nhaplieu!M66,""))))</f>
        <v/>
      </c>
      <c r="E69" s="77" t="str">
        <f>IF(LEFT(Nhaplieu!M66,3)='Sổ quỹ tiền mặt S06'!$J$2,Nhaplieu!$O66,IF(Nhaplieu!M66='Sổ quỹ tiền mặt S06'!$J$2,Nhaplieu!$O66,""))</f>
        <v/>
      </c>
      <c r="F69" s="77" t="str">
        <f>IF(LEFT(Nhaplieu!N66,3)='Sổ quỹ tiền mặt S06'!$J$2,Nhaplieu!$O66,IF(Nhaplieu!N66='Sổ quỹ tiền mặt S06'!$J$2,Nhaplieu!$O66,""))</f>
        <v/>
      </c>
      <c r="G69" s="572">
        <f>IF(SUM(E69:F69)=0,0,$G$10+SUM(E$11:$E69)-SUM(F$11:$F69))</f>
        <v>0</v>
      </c>
      <c r="H69" s="573"/>
    </row>
    <row r="70" spans="1:8" s="4" customFormat="1" ht="15.6">
      <c r="A70" s="76" t="str">
        <f>IF(OR(LEFT(Nhaplieu!$M67,3)='Sổ quỹ tiền mặt S06'!$J$2,LEFT(Nhaplieu!$N67,3)='Sổ quỹ tiền mặt S06'!$J$2),Nhaplieu!F67,IF(OR(Nhaplieu!$M67='Sổ quỹ tiền mặt S06'!$J$2,Nhaplieu!$N67='Sổ quỹ tiền mặt S06'!$J$2),Nhaplieu!F67,""))</f>
        <v/>
      </c>
      <c r="B70" s="77" t="str">
        <f>IF(OR(LEFT(Nhaplieu!$M67,3)='Sổ quỹ tiền mặt S06'!$J$2,LEFT(Nhaplieu!$N67,3)='Sổ quỹ tiền mặt S06'!$J$2),Nhaplieu!E67,IF(OR(Nhaplieu!$M67='Sổ quỹ tiền mặt S06'!$J$2,Nhaplieu!$N67='Sổ quỹ tiền mặt S06'!$J$2),Nhaplieu!E67,""))</f>
        <v/>
      </c>
      <c r="C70" s="571" t="str">
        <f>IF(OR(LEFT(Nhaplieu!$M67,3)='Sổ quỹ tiền mặt S06'!$J$2,LEFT(Nhaplieu!$N67,3)='Sổ quỹ tiền mặt S06'!$J$2),Nhaplieu!L67,IF(OR(Nhaplieu!$M67='Sổ quỹ tiền mặt S06'!$J$2,Nhaplieu!$N67='Sổ quỹ tiền mặt S06'!$J$2),Nhaplieu!L67,""))</f>
        <v/>
      </c>
      <c r="D70" s="78" t="str">
        <f>IF(LEFT(Nhaplieu!$M67,3)='Sổ quỹ tiền mặt S06'!$J$2,Nhaplieu!N67,IF(LEFT(Nhaplieu!$N67,3)='Sổ quỹ tiền mặt S06'!$J$2,Nhaplieu!M67,IF(Nhaplieu!$M67='Sổ quỹ tiền mặt S06'!$J$2,Nhaplieu!N67,IF(Nhaplieu!$N67='Sổ quỹ tiền mặt S06'!$J$2,Nhaplieu!M67,""))))</f>
        <v/>
      </c>
      <c r="E70" s="77" t="str">
        <f>IF(LEFT(Nhaplieu!M67,3)='Sổ quỹ tiền mặt S06'!$J$2,Nhaplieu!$O67,IF(Nhaplieu!M67='Sổ quỹ tiền mặt S06'!$J$2,Nhaplieu!$O67,""))</f>
        <v/>
      </c>
      <c r="F70" s="77" t="str">
        <f>IF(LEFT(Nhaplieu!N67,3)='Sổ quỹ tiền mặt S06'!$J$2,Nhaplieu!$O67,IF(Nhaplieu!N67='Sổ quỹ tiền mặt S06'!$J$2,Nhaplieu!$O67,""))</f>
        <v/>
      </c>
      <c r="G70" s="572">
        <f>IF(SUM(E70:F70)=0,0,$G$10+SUM(E$11:$E70)-SUM(F$11:$F70))</f>
        <v>0</v>
      </c>
      <c r="H70" s="573"/>
    </row>
    <row r="71" spans="1:8" s="4" customFormat="1" ht="15.6">
      <c r="A71" s="76" t="str">
        <f>IF(OR(LEFT(Nhaplieu!$M74,3)='Sổ quỹ tiền mặt S06'!$J$2,LEFT(Nhaplieu!$N74,3)='Sổ quỹ tiền mặt S06'!$J$2),Nhaplieu!F74,IF(OR(Nhaplieu!$M74='Sổ quỹ tiền mặt S06'!$J$2,Nhaplieu!$N74='Sổ quỹ tiền mặt S06'!$J$2),Nhaplieu!F74,""))</f>
        <v/>
      </c>
      <c r="B71" s="77" t="str">
        <f>IF(OR(LEFT(Nhaplieu!$M74,3)='Sổ quỹ tiền mặt S06'!$J$2,LEFT(Nhaplieu!$N74,3)='Sổ quỹ tiền mặt S06'!$J$2),Nhaplieu!E74,IF(OR(Nhaplieu!$M74='Sổ quỹ tiền mặt S06'!$J$2,Nhaplieu!$N74='Sổ quỹ tiền mặt S06'!$J$2),Nhaplieu!E74,""))</f>
        <v/>
      </c>
      <c r="C71" s="571" t="str">
        <f>IF(OR(LEFT(Nhaplieu!$M74,3)='Sổ quỹ tiền mặt S06'!$J$2,LEFT(Nhaplieu!$N74,3)='Sổ quỹ tiền mặt S06'!$J$2),Nhaplieu!L74,IF(OR(Nhaplieu!$M74='Sổ quỹ tiền mặt S06'!$J$2,Nhaplieu!$N74='Sổ quỹ tiền mặt S06'!$J$2),Nhaplieu!L74,""))</f>
        <v/>
      </c>
      <c r="D71" s="78" t="str">
        <f>IF(LEFT(Nhaplieu!$M74,3)='Sổ quỹ tiền mặt S06'!$J$2,Nhaplieu!N74,IF(LEFT(Nhaplieu!$N74,3)='Sổ quỹ tiền mặt S06'!$J$2,Nhaplieu!M74,IF(Nhaplieu!$M74='Sổ quỹ tiền mặt S06'!$J$2,Nhaplieu!N74,IF(Nhaplieu!$N74='Sổ quỹ tiền mặt S06'!$J$2,Nhaplieu!M74,""))))</f>
        <v/>
      </c>
      <c r="E71" s="77" t="str">
        <f>IF(LEFT(Nhaplieu!M74,3)='Sổ quỹ tiền mặt S06'!$J$2,Nhaplieu!$O74,IF(Nhaplieu!M74='Sổ quỹ tiền mặt S06'!$J$2,Nhaplieu!$O74,""))</f>
        <v/>
      </c>
      <c r="F71" s="77" t="str">
        <f>IF(LEFT(Nhaplieu!N74,3)='Sổ quỹ tiền mặt S06'!$J$2,Nhaplieu!$O74,IF(Nhaplieu!N74='Sổ quỹ tiền mặt S06'!$J$2,Nhaplieu!$O74,""))</f>
        <v/>
      </c>
      <c r="G71" s="572">
        <f>IF(SUM(E71:F71)=0,0,$G$10+SUM(E$11:$E71)-SUM(F$11:$F71))</f>
        <v>0</v>
      </c>
      <c r="H71" s="573"/>
    </row>
    <row r="72" spans="1:8" s="4" customFormat="1" ht="15.6">
      <c r="A72" s="76" t="str">
        <f>IF(OR(LEFT(Nhaplieu!$M75,3)='Sổ quỹ tiền mặt S06'!$J$2,LEFT(Nhaplieu!$N75,3)='Sổ quỹ tiền mặt S06'!$J$2),Nhaplieu!F75,IF(OR(Nhaplieu!$M75='Sổ quỹ tiền mặt S06'!$J$2,Nhaplieu!$N75='Sổ quỹ tiền mặt S06'!$J$2),Nhaplieu!F75,""))</f>
        <v/>
      </c>
      <c r="B72" s="77" t="str">
        <f>IF(OR(LEFT(Nhaplieu!$M75,3)='Sổ quỹ tiền mặt S06'!$J$2,LEFT(Nhaplieu!$N75,3)='Sổ quỹ tiền mặt S06'!$J$2),Nhaplieu!E75,IF(OR(Nhaplieu!$M75='Sổ quỹ tiền mặt S06'!$J$2,Nhaplieu!$N75='Sổ quỹ tiền mặt S06'!$J$2),Nhaplieu!E75,""))</f>
        <v/>
      </c>
      <c r="C72" s="571" t="str">
        <f>IF(OR(LEFT(Nhaplieu!$M75,3)='Sổ quỹ tiền mặt S06'!$J$2,LEFT(Nhaplieu!$N75,3)='Sổ quỹ tiền mặt S06'!$J$2),Nhaplieu!L75,IF(OR(Nhaplieu!$M75='Sổ quỹ tiền mặt S06'!$J$2,Nhaplieu!$N75='Sổ quỹ tiền mặt S06'!$J$2),Nhaplieu!L75,""))</f>
        <v/>
      </c>
      <c r="D72" s="78" t="str">
        <f>IF(LEFT(Nhaplieu!$M75,3)='Sổ quỹ tiền mặt S06'!$J$2,Nhaplieu!N75,IF(LEFT(Nhaplieu!$N75,3)='Sổ quỹ tiền mặt S06'!$J$2,Nhaplieu!M75,IF(Nhaplieu!$M75='Sổ quỹ tiền mặt S06'!$J$2,Nhaplieu!N75,IF(Nhaplieu!$N75='Sổ quỹ tiền mặt S06'!$J$2,Nhaplieu!M75,""))))</f>
        <v/>
      </c>
      <c r="E72" s="77" t="str">
        <f>IF(LEFT(Nhaplieu!M75,3)='Sổ quỹ tiền mặt S06'!$J$2,Nhaplieu!$O75,IF(Nhaplieu!M75='Sổ quỹ tiền mặt S06'!$J$2,Nhaplieu!$O75,""))</f>
        <v/>
      </c>
      <c r="F72" s="77" t="str">
        <f>IF(LEFT(Nhaplieu!N75,3)='Sổ quỹ tiền mặt S06'!$J$2,Nhaplieu!$O75,IF(Nhaplieu!N75='Sổ quỹ tiền mặt S06'!$J$2,Nhaplieu!$O75,""))</f>
        <v/>
      </c>
      <c r="G72" s="572">
        <f>IF(SUM(E72:F72)=0,0,$G$10+SUM(E$11:$E72)-SUM(F$11:$F72))</f>
        <v>0</v>
      </c>
      <c r="H72" s="573"/>
    </row>
    <row r="73" spans="1:8" s="4" customFormat="1" ht="15.6">
      <c r="A73" s="76" t="str">
        <f>IF(OR(LEFT(Nhaplieu!$M76,3)='Sổ quỹ tiền mặt S06'!$J$2,LEFT(Nhaplieu!$N76,3)='Sổ quỹ tiền mặt S06'!$J$2),Nhaplieu!F76,IF(OR(Nhaplieu!$M76='Sổ quỹ tiền mặt S06'!$J$2,Nhaplieu!$N76='Sổ quỹ tiền mặt S06'!$J$2),Nhaplieu!F76,""))</f>
        <v/>
      </c>
      <c r="B73" s="77" t="str">
        <f>IF(OR(LEFT(Nhaplieu!$M76,3)='Sổ quỹ tiền mặt S06'!$J$2,LEFT(Nhaplieu!$N76,3)='Sổ quỹ tiền mặt S06'!$J$2),Nhaplieu!E76,IF(OR(Nhaplieu!$M76='Sổ quỹ tiền mặt S06'!$J$2,Nhaplieu!$N76='Sổ quỹ tiền mặt S06'!$J$2),Nhaplieu!E76,""))</f>
        <v/>
      </c>
      <c r="C73" s="571" t="str">
        <f>IF(OR(LEFT(Nhaplieu!$M76,3)='Sổ quỹ tiền mặt S06'!$J$2,LEFT(Nhaplieu!$N76,3)='Sổ quỹ tiền mặt S06'!$J$2),Nhaplieu!L76,IF(OR(Nhaplieu!$M76='Sổ quỹ tiền mặt S06'!$J$2,Nhaplieu!$N76='Sổ quỹ tiền mặt S06'!$J$2),Nhaplieu!L76,""))</f>
        <v/>
      </c>
      <c r="D73" s="78" t="str">
        <f>IF(LEFT(Nhaplieu!$M76,3)='Sổ quỹ tiền mặt S06'!$J$2,Nhaplieu!N76,IF(LEFT(Nhaplieu!$N76,3)='Sổ quỹ tiền mặt S06'!$J$2,Nhaplieu!M76,IF(Nhaplieu!$M76='Sổ quỹ tiền mặt S06'!$J$2,Nhaplieu!N76,IF(Nhaplieu!$N76='Sổ quỹ tiền mặt S06'!$J$2,Nhaplieu!M76,""))))</f>
        <v/>
      </c>
      <c r="E73" s="77" t="str">
        <f>IF(LEFT(Nhaplieu!M76,3)='Sổ quỹ tiền mặt S06'!$J$2,Nhaplieu!$O76,IF(Nhaplieu!M76='Sổ quỹ tiền mặt S06'!$J$2,Nhaplieu!$O76,""))</f>
        <v/>
      </c>
      <c r="F73" s="77" t="str">
        <f>IF(LEFT(Nhaplieu!N76,3)='Sổ quỹ tiền mặt S06'!$J$2,Nhaplieu!$O76,IF(Nhaplieu!N76='Sổ quỹ tiền mặt S06'!$J$2,Nhaplieu!$O76,""))</f>
        <v/>
      </c>
      <c r="G73" s="572">
        <f>IF(SUM(E73:F73)=0,0,$G$10+SUM(E$11:$E73)-SUM(F$11:$F73))</f>
        <v>0</v>
      </c>
      <c r="H73" s="573"/>
    </row>
    <row r="74" spans="1:8" s="4" customFormat="1" ht="15.6">
      <c r="A74" s="76" t="str">
        <f>IF(OR(LEFT(Nhaplieu!$M77,3)='Sổ quỹ tiền mặt S06'!$J$2,LEFT(Nhaplieu!$N77,3)='Sổ quỹ tiền mặt S06'!$J$2),Nhaplieu!F77,IF(OR(Nhaplieu!$M77='Sổ quỹ tiền mặt S06'!$J$2,Nhaplieu!$N77='Sổ quỹ tiền mặt S06'!$J$2),Nhaplieu!F77,""))</f>
        <v/>
      </c>
      <c r="B74" s="77" t="str">
        <f>IF(OR(LEFT(Nhaplieu!$M77,3)='Sổ quỹ tiền mặt S06'!$J$2,LEFT(Nhaplieu!$N77,3)='Sổ quỹ tiền mặt S06'!$J$2),Nhaplieu!E77,IF(OR(Nhaplieu!$M77='Sổ quỹ tiền mặt S06'!$J$2,Nhaplieu!$N77='Sổ quỹ tiền mặt S06'!$J$2),Nhaplieu!E77,""))</f>
        <v/>
      </c>
      <c r="C74" s="571" t="str">
        <f>IF(OR(LEFT(Nhaplieu!$M77,3)='Sổ quỹ tiền mặt S06'!$J$2,LEFT(Nhaplieu!$N77,3)='Sổ quỹ tiền mặt S06'!$J$2),Nhaplieu!L77,IF(OR(Nhaplieu!$M77='Sổ quỹ tiền mặt S06'!$J$2,Nhaplieu!$N77='Sổ quỹ tiền mặt S06'!$J$2),Nhaplieu!L77,""))</f>
        <v/>
      </c>
      <c r="D74" s="78" t="str">
        <f>IF(LEFT(Nhaplieu!$M77,3)='Sổ quỹ tiền mặt S06'!$J$2,Nhaplieu!N77,IF(LEFT(Nhaplieu!$N77,3)='Sổ quỹ tiền mặt S06'!$J$2,Nhaplieu!M77,IF(Nhaplieu!$M77='Sổ quỹ tiền mặt S06'!$J$2,Nhaplieu!N77,IF(Nhaplieu!$N77='Sổ quỹ tiền mặt S06'!$J$2,Nhaplieu!M77,""))))</f>
        <v/>
      </c>
      <c r="E74" s="77" t="str">
        <f>IF(LEFT(Nhaplieu!M77,3)='Sổ quỹ tiền mặt S06'!$J$2,Nhaplieu!$O77,IF(Nhaplieu!M77='Sổ quỹ tiền mặt S06'!$J$2,Nhaplieu!$O77,""))</f>
        <v/>
      </c>
      <c r="F74" s="77" t="str">
        <f>IF(LEFT(Nhaplieu!N77,3)='Sổ quỹ tiền mặt S06'!$J$2,Nhaplieu!$O77,IF(Nhaplieu!N77='Sổ quỹ tiền mặt S06'!$J$2,Nhaplieu!$O77,""))</f>
        <v/>
      </c>
      <c r="G74" s="572">
        <f>IF(SUM(E74:F74)=0,0,$G$10+SUM(E$11:$E74)-SUM(F$11:$F74))</f>
        <v>0</v>
      </c>
      <c r="H74" s="573"/>
    </row>
    <row r="75" spans="1:8" s="4" customFormat="1" ht="15.6">
      <c r="A75" s="76" t="str">
        <f>IF(OR(LEFT(Nhaplieu!$M78,3)='Sổ quỹ tiền mặt S06'!$J$2,LEFT(Nhaplieu!$N78,3)='Sổ quỹ tiền mặt S06'!$J$2),Nhaplieu!F78,IF(OR(Nhaplieu!$M78='Sổ quỹ tiền mặt S06'!$J$2,Nhaplieu!$N78='Sổ quỹ tiền mặt S06'!$J$2),Nhaplieu!F78,""))</f>
        <v/>
      </c>
      <c r="B75" s="77" t="str">
        <f>IF(OR(LEFT(Nhaplieu!$M78,3)='Sổ quỹ tiền mặt S06'!$J$2,LEFT(Nhaplieu!$N78,3)='Sổ quỹ tiền mặt S06'!$J$2),Nhaplieu!E78,IF(OR(Nhaplieu!$M78='Sổ quỹ tiền mặt S06'!$J$2,Nhaplieu!$N78='Sổ quỹ tiền mặt S06'!$J$2),Nhaplieu!E78,""))</f>
        <v/>
      </c>
      <c r="C75" s="571" t="str">
        <f>IF(OR(LEFT(Nhaplieu!$M78,3)='Sổ quỹ tiền mặt S06'!$J$2,LEFT(Nhaplieu!$N78,3)='Sổ quỹ tiền mặt S06'!$J$2),Nhaplieu!L78,IF(OR(Nhaplieu!$M78='Sổ quỹ tiền mặt S06'!$J$2,Nhaplieu!$N78='Sổ quỹ tiền mặt S06'!$J$2),Nhaplieu!L78,""))</f>
        <v/>
      </c>
      <c r="D75" s="78" t="str">
        <f>IF(LEFT(Nhaplieu!$M78,3)='Sổ quỹ tiền mặt S06'!$J$2,Nhaplieu!N78,IF(LEFT(Nhaplieu!$N78,3)='Sổ quỹ tiền mặt S06'!$J$2,Nhaplieu!M78,IF(Nhaplieu!$M78='Sổ quỹ tiền mặt S06'!$J$2,Nhaplieu!N78,IF(Nhaplieu!$N78='Sổ quỹ tiền mặt S06'!$J$2,Nhaplieu!M78,""))))</f>
        <v/>
      </c>
      <c r="E75" s="77" t="str">
        <f>IF(LEFT(Nhaplieu!M78,3)='Sổ quỹ tiền mặt S06'!$J$2,Nhaplieu!$O78,IF(Nhaplieu!M78='Sổ quỹ tiền mặt S06'!$J$2,Nhaplieu!$O78,""))</f>
        <v/>
      </c>
      <c r="F75" s="77" t="str">
        <f>IF(LEFT(Nhaplieu!N78,3)='Sổ quỹ tiền mặt S06'!$J$2,Nhaplieu!$O78,IF(Nhaplieu!N78='Sổ quỹ tiền mặt S06'!$J$2,Nhaplieu!$O78,""))</f>
        <v/>
      </c>
      <c r="G75" s="572">
        <f>IF(SUM(E75:F75)=0,0,$G$10+SUM(E$11:$E75)-SUM(F$11:$F75))</f>
        <v>0</v>
      </c>
      <c r="H75" s="573"/>
    </row>
    <row r="76" spans="1:8" s="4" customFormat="1" ht="15.6">
      <c r="A76" s="76" t="str">
        <f>IF(OR(LEFT(Nhaplieu!$M79,3)='Sổ quỹ tiền mặt S06'!$J$2,LEFT(Nhaplieu!$N79,3)='Sổ quỹ tiền mặt S06'!$J$2),Nhaplieu!F79,IF(OR(Nhaplieu!$M79='Sổ quỹ tiền mặt S06'!$J$2,Nhaplieu!$N79='Sổ quỹ tiền mặt S06'!$J$2),Nhaplieu!F79,""))</f>
        <v/>
      </c>
      <c r="B76" s="77" t="str">
        <f>IF(OR(LEFT(Nhaplieu!$M79,3)='Sổ quỹ tiền mặt S06'!$J$2,LEFT(Nhaplieu!$N79,3)='Sổ quỹ tiền mặt S06'!$J$2),Nhaplieu!E79,IF(OR(Nhaplieu!$M79='Sổ quỹ tiền mặt S06'!$J$2,Nhaplieu!$N79='Sổ quỹ tiền mặt S06'!$J$2),Nhaplieu!E79,""))</f>
        <v/>
      </c>
      <c r="C76" s="571" t="str">
        <f>IF(OR(LEFT(Nhaplieu!$M79,3)='Sổ quỹ tiền mặt S06'!$J$2,LEFT(Nhaplieu!$N79,3)='Sổ quỹ tiền mặt S06'!$J$2),Nhaplieu!L79,IF(OR(Nhaplieu!$M79='Sổ quỹ tiền mặt S06'!$J$2,Nhaplieu!$N79='Sổ quỹ tiền mặt S06'!$J$2),Nhaplieu!L79,""))</f>
        <v/>
      </c>
      <c r="D76" s="78" t="str">
        <f>IF(LEFT(Nhaplieu!$M79,3)='Sổ quỹ tiền mặt S06'!$J$2,Nhaplieu!N79,IF(LEFT(Nhaplieu!$N79,3)='Sổ quỹ tiền mặt S06'!$J$2,Nhaplieu!M79,IF(Nhaplieu!$M79='Sổ quỹ tiền mặt S06'!$J$2,Nhaplieu!N79,IF(Nhaplieu!$N79='Sổ quỹ tiền mặt S06'!$J$2,Nhaplieu!M79,""))))</f>
        <v/>
      </c>
      <c r="E76" s="77" t="str">
        <f>IF(LEFT(Nhaplieu!M79,3)='Sổ quỹ tiền mặt S06'!$J$2,Nhaplieu!$O79,IF(Nhaplieu!M79='Sổ quỹ tiền mặt S06'!$J$2,Nhaplieu!$O79,""))</f>
        <v/>
      </c>
      <c r="F76" s="77" t="str">
        <f>IF(LEFT(Nhaplieu!N79,3)='Sổ quỹ tiền mặt S06'!$J$2,Nhaplieu!$O79,IF(Nhaplieu!N79='Sổ quỹ tiền mặt S06'!$J$2,Nhaplieu!$O79,""))</f>
        <v/>
      </c>
      <c r="G76" s="572">
        <f>IF(SUM(E76:F76)=0,0,$G$10+SUM(E$11:$E76)-SUM(F$11:$F76))</f>
        <v>0</v>
      </c>
      <c r="H76" s="573"/>
    </row>
    <row r="77" spans="1:8" s="4" customFormat="1" ht="15.6">
      <c r="A77" s="76" t="str">
        <f>IF(OR(LEFT(Nhaplieu!$M80,3)='Sổ quỹ tiền mặt S06'!$J$2,LEFT(Nhaplieu!$N80,3)='Sổ quỹ tiền mặt S06'!$J$2),Nhaplieu!F80,IF(OR(Nhaplieu!$M80='Sổ quỹ tiền mặt S06'!$J$2,Nhaplieu!$N80='Sổ quỹ tiền mặt S06'!$J$2),Nhaplieu!F80,""))</f>
        <v/>
      </c>
      <c r="B77" s="77" t="str">
        <f>IF(OR(LEFT(Nhaplieu!$M80,3)='Sổ quỹ tiền mặt S06'!$J$2,LEFT(Nhaplieu!$N80,3)='Sổ quỹ tiền mặt S06'!$J$2),Nhaplieu!E80,IF(OR(Nhaplieu!$M80='Sổ quỹ tiền mặt S06'!$J$2,Nhaplieu!$N80='Sổ quỹ tiền mặt S06'!$J$2),Nhaplieu!E80,""))</f>
        <v/>
      </c>
      <c r="C77" s="571" t="str">
        <f>IF(OR(LEFT(Nhaplieu!$M80,3)='Sổ quỹ tiền mặt S06'!$J$2,LEFT(Nhaplieu!$N80,3)='Sổ quỹ tiền mặt S06'!$J$2),Nhaplieu!L80,IF(OR(Nhaplieu!$M80='Sổ quỹ tiền mặt S06'!$J$2,Nhaplieu!$N80='Sổ quỹ tiền mặt S06'!$J$2),Nhaplieu!L80,""))</f>
        <v/>
      </c>
      <c r="D77" s="78" t="str">
        <f>IF(LEFT(Nhaplieu!$M80,3)='Sổ quỹ tiền mặt S06'!$J$2,Nhaplieu!N80,IF(LEFT(Nhaplieu!$N80,3)='Sổ quỹ tiền mặt S06'!$J$2,Nhaplieu!M80,IF(Nhaplieu!$M80='Sổ quỹ tiền mặt S06'!$J$2,Nhaplieu!N80,IF(Nhaplieu!$N80='Sổ quỹ tiền mặt S06'!$J$2,Nhaplieu!M80,""))))</f>
        <v/>
      </c>
      <c r="E77" s="77" t="str">
        <f>IF(LEFT(Nhaplieu!M80,3)='Sổ quỹ tiền mặt S06'!$J$2,Nhaplieu!$O80,IF(Nhaplieu!M80='Sổ quỹ tiền mặt S06'!$J$2,Nhaplieu!$O80,""))</f>
        <v/>
      </c>
      <c r="F77" s="77" t="str">
        <f>IF(LEFT(Nhaplieu!N80,3)='Sổ quỹ tiền mặt S06'!$J$2,Nhaplieu!$O80,IF(Nhaplieu!N80='Sổ quỹ tiền mặt S06'!$J$2,Nhaplieu!$O80,""))</f>
        <v/>
      </c>
      <c r="G77" s="572">
        <f>IF(SUM(E77:F77)=0,0,$G$10+SUM(E$11:$E77)-SUM(F$11:$F77))</f>
        <v>0</v>
      </c>
      <c r="H77" s="573"/>
    </row>
    <row r="78" spans="1:8" s="4" customFormat="1" ht="15.6">
      <c r="A78" s="76" t="str">
        <f>IF(OR(LEFT(Nhaplieu!$M83,3)='Sổ quỹ tiền mặt S06'!$J$2,LEFT(Nhaplieu!$N83,3)='Sổ quỹ tiền mặt S06'!$J$2),Nhaplieu!F83,IF(OR(Nhaplieu!$M83='Sổ quỹ tiền mặt S06'!$J$2,Nhaplieu!$N83='Sổ quỹ tiền mặt S06'!$J$2),Nhaplieu!F83,""))</f>
        <v/>
      </c>
      <c r="B78" s="77" t="str">
        <f>IF(OR(LEFT(Nhaplieu!$M83,3)='Sổ quỹ tiền mặt S06'!$J$2,LEFT(Nhaplieu!$N83,3)='Sổ quỹ tiền mặt S06'!$J$2),Nhaplieu!E83,IF(OR(Nhaplieu!$M83='Sổ quỹ tiền mặt S06'!$J$2,Nhaplieu!$N83='Sổ quỹ tiền mặt S06'!$J$2),Nhaplieu!E83,""))</f>
        <v/>
      </c>
      <c r="C78" s="571" t="str">
        <f>IF(OR(LEFT(Nhaplieu!$M83,3)='Sổ quỹ tiền mặt S06'!$J$2,LEFT(Nhaplieu!$N83,3)='Sổ quỹ tiền mặt S06'!$J$2),Nhaplieu!L83,IF(OR(Nhaplieu!$M83='Sổ quỹ tiền mặt S06'!$J$2,Nhaplieu!$N83='Sổ quỹ tiền mặt S06'!$J$2),Nhaplieu!L83,""))</f>
        <v/>
      </c>
      <c r="D78" s="78" t="str">
        <f>IF(LEFT(Nhaplieu!$M83,3)='Sổ quỹ tiền mặt S06'!$J$2,Nhaplieu!N83,IF(LEFT(Nhaplieu!$N83,3)='Sổ quỹ tiền mặt S06'!$J$2,Nhaplieu!M83,IF(Nhaplieu!$M83='Sổ quỹ tiền mặt S06'!$J$2,Nhaplieu!N83,IF(Nhaplieu!$N83='Sổ quỹ tiền mặt S06'!$J$2,Nhaplieu!M83,""))))</f>
        <v/>
      </c>
      <c r="E78" s="77" t="str">
        <f>IF(LEFT(Nhaplieu!M83,3)='Sổ quỹ tiền mặt S06'!$J$2,Nhaplieu!$O83,IF(Nhaplieu!M83='Sổ quỹ tiền mặt S06'!$J$2,Nhaplieu!$O83,""))</f>
        <v/>
      </c>
      <c r="F78" s="77" t="str">
        <f>IF(LEFT(Nhaplieu!N83,3)='Sổ quỹ tiền mặt S06'!$J$2,Nhaplieu!$O83,IF(Nhaplieu!N83='Sổ quỹ tiền mặt S06'!$J$2,Nhaplieu!$O83,""))</f>
        <v/>
      </c>
      <c r="G78" s="572">
        <f>IF(SUM(E78:F78)=0,0,$G$10+SUM(E$11:$E78)-SUM(F$11:$F78))</f>
        <v>0</v>
      </c>
      <c r="H78" s="573"/>
    </row>
    <row r="79" spans="1:8" s="4" customFormat="1" ht="15.6">
      <c r="A79" s="76" t="str">
        <f>IF(OR(LEFT(Nhaplieu!$M84,3)='Sổ quỹ tiền mặt S06'!$J$2,LEFT(Nhaplieu!$N84,3)='Sổ quỹ tiền mặt S06'!$J$2),Nhaplieu!F84,IF(OR(Nhaplieu!$M84='Sổ quỹ tiền mặt S06'!$J$2,Nhaplieu!$N84='Sổ quỹ tiền mặt S06'!$J$2),Nhaplieu!F84,""))</f>
        <v/>
      </c>
      <c r="B79" s="77" t="str">
        <f>IF(OR(LEFT(Nhaplieu!$M84,3)='Sổ quỹ tiền mặt S06'!$J$2,LEFT(Nhaplieu!$N84,3)='Sổ quỹ tiền mặt S06'!$J$2),Nhaplieu!E84,IF(OR(Nhaplieu!$M84='Sổ quỹ tiền mặt S06'!$J$2,Nhaplieu!$N84='Sổ quỹ tiền mặt S06'!$J$2),Nhaplieu!E84,""))</f>
        <v/>
      </c>
      <c r="C79" s="571" t="str">
        <f>IF(OR(LEFT(Nhaplieu!$M84,3)='Sổ quỹ tiền mặt S06'!$J$2,LEFT(Nhaplieu!$N84,3)='Sổ quỹ tiền mặt S06'!$J$2),Nhaplieu!L84,IF(OR(Nhaplieu!$M84='Sổ quỹ tiền mặt S06'!$J$2,Nhaplieu!$N84='Sổ quỹ tiền mặt S06'!$J$2),Nhaplieu!L84,""))</f>
        <v/>
      </c>
      <c r="D79" s="78" t="str">
        <f>IF(LEFT(Nhaplieu!$M84,3)='Sổ quỹ tiền mặt S06'!$J$2,Nhaplieu!N84,IF(LEFT(Nhaplieu!$N84,3)='Sổ quỹ tiền mặt S06'!$J$2,Nhaplieu!M84,IF(Nhaplieu!$M84='Sổ quỹ tiền mặt S06'!$J$2,Nhaplieu!N84,IF(Nhaplieu!$N84='Sổ quỹ tiền mặt S06'!$J$2,Nhaplieu!M84,""))))</f>
        <v/>
      </c>
      <c r="E79" s="77" t="str">
        <f>IF(LEFT(Nhaplieu!M84,3)='Sổ quỹ tiền mặt S06'!$J$2,Nhaplieu!$O84,IF(Nhaplieu!M84='Sổ quỹ tiền mặt S06'!$J$2,Nhaplieu!$O84,""))</f>
        <v/>
      </c>
      <c r="F79" s="77" t="str">
        <f>IF(LEFT(Nhaplieu!N84,3)='Sổ quỹ tiền mặt S06'!$J$2,Nhaplieu!$O84,IF(Nhaplieu!N84='Sổ quỹ tiền mặt S06'!$J$2,Nhaplieu!$O84,""))</f>
        <v/>
      </c>
      <c r="G79" s="572">
        <f>IF(SUM(E79:F79)=0,0,$G$10+SUM(E$11:$E79)-SUM(F$11:$F79))</f>
        <v>0</v>
      </c>
      <c r="H79" s="573"/>
    </row>
    <row r="80" spans="1:8" s="4" customFormat="1" ht="15.6">
      <c r="A80" s="76" t="str">
        <f>IF(OR(LEFT(Nhaplieu!$M85,3)='Sổ quỹ tiền mặt S06'!$J$2,LEFT(Nhaplieu!$N85,3)='Sổ quỹ tiền mặt S06'!$J$2),Nhaplieu!F85,IF(OR(Nhaplieu!$M85='Sổ quỹ tiền mặt S06'!$J$2,Nhaplieu!$N85='Sổ quỹ tiền mặt S06'!$J$2),Nhaplieu!F85,""))</f>
        <v/>
      </c>
      <c r="B80" s="77" t="str">
        <f>IF(OR(LEFT(Nhaplieu!$M85,3)='Sổ quỹ tiền mặt S06'!$J$2,LEFT(Nhaplieu!$N85,3)='Sổ quỹ tiền mặt S06'!$J$2),Nhaplieu!E85,IF(OR(Nhaplieu!$M85='Sổ quỹ tiền mặt S06'!$J$2,Nhaplieu!$N85='Sổ quỹ tiền mặt S06'!$J$2),Nhaplieu!E85,""))</f>
        <v/>
      </c>
      <c r="C80" s="571" t="str">
        <f>IF(OR(LEFT(Nhaplieu!$M85,3)='Sổ quỹ tiền mặt S06'!$J$2,LEFT(Nhaplieu!$N85,3)='Sổ quỹ tiền mặt S06'!$J$2),Nhaplieu!L85,IF(OR(Nhaplieu!$M85='Sổ quỹ tiền mặt S06'!$J$2,Nhaplieu!$N85='Sổ quỹ tiền mặt S06'!$J$2),Nhaplieu!L85,""))</f>
        <v/>
      </c>
      <c r="D80" s="78" t="str">
        <f>IF(LEFT(Nhaplieu!$M85,3)='Sổ quỹ tiền mặt S06'!$J$2,Nhaplieu!N85,IF(LEFT(Nhaplieu!$N85,3)='Sổ quỹ tiền mặt S06'!$J$2,Nhaplieu!M85,IF(Nhaplieu!$M85='Sổ quỹ tiền mặt S06'!$J$2,Nhaplieu!N85,IF(Nhaplieu!$N85='Sổ quỹ tiền mặt S06'!$J$2,Nhaplieu!M85,""))))</f>
        <v/>
      </c>
      <c r="E80" s="77" t="str">
        <f>IF(LEFT(Nhaplieu!M85,3)='Sổ quỹ tiền mặt S06'!$J$2,Nhaplieu!$O85,IF(Nhaplieu!M85='Sổ quỹ tiền mặt S06'!$J$2,Nhaplieu!$O85,""))</f>
        <v/>
      </c>
      <c r="F80" s="77" t="str">
        <f>IF(LEFT(Nhaplieu!N85,3)='Sổ quỹ tiền mặt S06'!$J$2,Nhaplieu!$O85,IF(Nhaplieu!N85='Sổ quỹ tiền mặt S06'!$J$2,Nhaplieu!$O85,""))</f>
        <v/>
      </c>
      <c r="G80" s="572">
        <f>IF(SUM(E80:F80)=0,0,$G$10+SUM(E$11:$E80)-SUM(F$11:$F80))</f>
        <v>0</v>
      </c>
      <c r="H80" s="573"/>
    </row>
    <row r="81" spans="1:8" s="4" customFormat="1" ht="15.6">
      <c r="A81" s="76" t="str">
        <f>IF(OR(LEFT(Nhaplieu!$M86,3)='Sổ quỹ tiền mặt S06'!$J$2,LEFT(Nhaplieu!$N86,3)='Sổ quỹ tiền mặt S06'!$J$2),Nhaplieu!F86,IF(OR(Nhaplieu!$M86='Sổ quỹ tiền mặt S06'!$J$2,Nhaplieu!$N86='Sổ quỹ tiền mặt S06'!$J$2),Nhaplieu!F86,""))</f>
        <v/>
      </c>
      <c r="B81" s="77" t="str">
        <f>IF(OR(LEFT(Nhaplieu!$M86,3)='Sổ quỹ tiền mặt S06'!$J$2,LEFT(Nhaplieu!$N86,3)='Sổ quỹ tiền mặt S06'!$J$2),Nhaplieu!E86,IF(OR(Nhaplieu!$M86='Sổ quỹ tiền mặt S06'!$J$2,Nhaplieu!$N86='Sổ quỹ tiền mặt S06'!$J$2),Nhaplieu!E86,""))</f>
        <v/>
      </c>
      <c r="C81" s="571" t="str">
        <f>IF(OR(LEFT(Nhaplieu!$M86,3)='Sổ quỹ tiền mặt S06'!$J$2,LEFT(Nhaplieu!$N86,3)='Sổ quỹ tiền mặt S06'!$J$2),Nhaplieu!L86,IF(OR(Nhaplieu!$M86='Sổ quỹ tiền mặt S06'!$J$2,Nhaplieu!$N86='Sổ quỹ tiền mặt S06'!$J$2),Nhaplieu!L86,""))</f>
        <v/>
      </c>
      <c r="D81" s="78" t="str">
        <f>IF(LEFT(Nhaplieu!$M86,3)='Sổ quỹ tiền mặt S06'!$J$2,Nhaplieu!N86,IF(LEFT(Nhaplieu!$N86,3)='Sổ quỹ tiền mặt S06'!$J$2,Nhaplieu!M86,IF(Nhaplieu!$M86='Sổ quỹ tiền mặt S06'!$J$2,Nhaplieu!N86,IF(Nhaplieu!$N86='Sổ quỹ tiền mặt S06'!$J$2,Nhaplieu!M86,""))))</f>
        <v/>
      </c>
      <c r="E81" s="77" t="str">
        <f>IF(LEFT(Nhaplieu!M86,3)='Sổ quỹ tiền mặt S06'!$J$2,Nhaplieu!$O86,IF(Nhaplieu!M86='Sổ quỹ tiền mặt S06'!$J$2,Nhaplieu!$O86,""))</f>
        <v/>
      </c>
      <c r="F81" s="77" t="str">
        <f>IF(LEFT(Nhaplieu!N86,3)='Sổ quỹ tiền mặt S06'!$J$2,Nhaplieu!$O86,IF(Nhaplieu!N86='Sổ quỹ tiền mặt S06'!$J$2,Nhaplieu!$O86,""))</f>
        <v/>
      </c>
      <c r="G81" s="572">
        <f>IF(SUM(E81:F81)=0,0,$G$10+SUM(E$11:$E81)-SUM(F$11:$F81))</f>
        <v>0</v>
      </c>
      <c r="H81" s="573"/>
    </row>
    <row r="82" spans="1:8" s="4" customFormat="1" ht="15.6">
      <c r="A82" s="76" t="str">
        <f>IF(OR(LEFT(Nhaplieu!$M87,3)='Sổ quỹ tiền mặt S06'!$J$2,LEFT(Nhaplieu!$N87,3)='Sổ quỹ tiền mặt S06'!$J$2),Nhaplieu!F87,IF(OR(Nhaplieu!$M87='Sổ quỹ tiền mặt S06'!$J$2,Nhaplieu!$N87='Sổ quỹ tiền mặt S06'!$J$2),Nhaplieu!F87,""))</f>
        <v/>
      </c>
      <c r="B82" s="77" t="str">
        <f>IF(OR(LEFT(Nhaplieu!$M87,3)='Sổ quỹ tiền mặt S06'!$J$2,LEFT(Nhaplieu!$N87,3)='Sổ quỹ tiền mặt S06'!$J$2),Nhaplieu!E87,IF(OR(Nhaplieu!$M87='Sổ quỹ tiền mặt S06'!$J$2,Nhaplieu!$N87='Sổ quỹ tiền mặt S06'!$J$2),Nhaplieu!E87,""))</f>
        <v/>
      </c>
      <c r="C82" s="571" t="str">
        <f>IF(OR(LEFT(Nhaplieu!$M87,3)='Sổ quỹ tiền mặt S06'!$J$2,LEFT(Nhaplieu!$N87,3)='Sổ quỹ tiền mặt S06'!$J$2),Nhaplieu!L87,IF(OR(Nhaplieu!$M87='Sổ quỹ tiền mặt S06'!$J$2,Nhaplieu!$N87='Sổ quỹ tiền mặt S06'!$J$2),Nhaplieu!L87,""))</f>
        <v/>
      </c>
      <c r="D82" s="78" t="str">
        <f>IF(LEFT(Nhaplieu!$M87,3)='Sổ quỹ tiền mặt S06'!$J$2,Nhaplieu!N87,IF(LEFT(Nhaplieu!$N87,3)='Sổ quỹ tiền mặt S06'!$J$2,Nhaplieu!M87,IF(Nhaplieu!$M87='Sổ quỹ tiền mặt S06'!$J$2,Nhaplieu!N87,IF(Nhaplieu!$N87='Sổ quỹ tiền mặt S06'!$J$2,Nhaplieu!M87,""))))</f>
        <v/>
      </c>
      <c r="E82" s="77" t="str">
        <f>IF(LEFT(Nhaplieu!M87,3)='Sổ quỹ tiền mặt S06'!$J$2,Nhaplieu!$O87,IF(Nhaplieu!M87='Sổ quỹ tiền mặt S06'!$J$2,Nhaplieu!$O87,""))</f>
        <v/>
      </c>
      <c r="F82" s="77" t="str">
        <f>IF(LEFT(Nhaplieu!N87,3)='Sổ quỹ tiền mặt S06'!$J$2,Nhaplieu!$O87,IF(Nhaplieu!N87='Sổ quỹ tiền mặt S06'!$J$2,Nhaplieu!$O87,""))</f>
        <v/>
      </c>
      <c r="G82" s="572">
        <f>IF(SUM(E82:F82)=0,0,$G$10+SUM(E$11:$E82)-SUM(F$11:$F82))</f>
        <v>0</v>
      </c>
      <c r="H82" s="573"/>
    </row>
    <row r="83" spans="1:8" s="4" customFormat="1" ht="15.6">
      <c r="A83" s="76" t="str">
        <f>IF(OR(LEFT(Nhaplieu!$M88,3)='Sổ quỹ tiền mặt S06'!$J$2,LEFT(Nhaplieu!$N88,3)='Sổ quỹ tiền mặt S06'!$J$2),Nhaplieu!F88,IF(OR(Nhaplieu!$M88='Sổ quỹ tiền mặt S06'!$J$2,Nhaplieu!$N88='Sổ quỹ tiền mặt S06'!$J$2),Nhaplieu!F88,""))</f>
        <v/>
      </c>
      <c r="B83" s="77" t="str">
        <f>IF(OR(LEFT(Nhaplieu!$M88,3)='Sổ quỹ tiền mặt S06'!$J$2,LEFT(Nhaplieu!$N88,3)='Sổ quỹ tiền mặt S06'!$J$2),Nhaplieu!E88,IF(OR(Nhaplieu!$M88='Sổ quỹ tiền mặt S06'!$J$2,Nhaplieu!$N88='Sổ quỹ tiền mặt S06'!$J$2),Nhaplieu!E88,""))</f>
        <v/>
      </c>
      <c r="C83" s="571" t="str">
        <f>IF(OR(LEFT(Nhaplieu!$M88,3)='Sổ quỹ tiền mặt S06'!$J$2,LEFT(Nhaplieu!$N88,3)='Sổ quỹ tiền mặt S06'!$J$2),Nhaplieu!L88,IF(OR(Nhaplieu!$M88='Sổ quỹ tiền mặt S06'!$J$2,Nhaplieu!$N88='Sổ quỹ tiền mặt S06'!$J$2),Nhaplieu!L88,""))</f>
        <v/>
      </c>
      <c r="D83" s="78" t="str">
        <f>IF(LEFT(Nhaplieu!$M88,3)='Sổ quỹ tiền mặt S06'!$J$2,Nhaplieu!N88,IF(LEFT(Nhaplieu!$N88,3)='Sổ quỹ tiền mặt S06'!$J$2,Nhaplieu!M88,IF(Nhaplieu!$M88='Sổ quỹ tiền mặt S06'!$J$2,Nhaplieu!N88,IF(Nhaplieu!$N88='Sổ quỹ tiền mặt S06'!$J$2,Nhaplieu!M88,""))))</f>
        <v/>
      </c>
      <c r="E83" s="77" t="str">
        <f>IF(LEFT(Nhaplieu!M88,3)='Sổ quỹ tiền mặt S06'!$J$2,Nhaplieu!$O88,IF(Nhaplieu!M88='Sổ quỹ tiền mặt S06'!$J$2,Nhaplieu!$O88,""))</f>
        <v/>
      </c>
      <c r="F83" s="77" t="str">
        <f>IF(LEFT(Nhaplieu!N88,3)='Sổ quỹ tiền mặt S06'!$J$2,Nhaplieu!$O88,IF(Nhaplieu!N88='Sổ quỹ tiền mặt S06'!$J$2,Nhaplieu!$O88,""))</f>
        <v/>
      </c>
      <c r="G83" s="572">
        <f>IF(SUM(E83:F83)=0,0,$G$10+SUM(E$11:$E83)-SUM(F$11:$F83))</f>
        <v>0</v>
      </c>
      <c r="H83" s="573"/>
    </row>
    <row r="84" spans="1:8" s="4" customFormat="1" ht="15.6">
      <c r="A84" s="76" t="str">
        <f>IF(OR(LEFT(Nhaplieu!$M89,3)='Sổ quỹ tiền mặt S06'!$J$2,LEFT(Nhaplieu!$N89,3)='Sổ quỹ tiền mặt S06'!$J$2),Nhaplieu!F89,IF(OR(Nhaplieu!$M89='Sổ quỹ tiền mặt S06'!$J$2,Nhaplieu!$N89='Sổ quỹ tiền mặt S06'!$J$2),Nhaplieu!F89,""))</f>
        <v/>
      </c>
      <c r="B84" s="77" t="str">
        <f>IF(OR(LEFT(Nhaplieu!$M89,3)='Sổ quỹ tiền mặt S06'!$J$2,LEFT(Nhaplieu!$N89,3)='Sổ quỹ tiền mặt S06'!$J$2),Nhaplieu!E89,IF(OR(Nhaplieu!$M89='Sổ quỹ tiền mặt S06'!$J$2,Nhaplieu!$N89='Sổ quỹ tiền mặt S06'!$J$2),Nhaplieu!E89,""))</f>
        <v/>
      </c>
      <c r="C84" s="571" t="str">
        <f>IF(OR(LEFT(Nhaplieu!$M89,3)='Sổ quỹ tiền mặt S06'!$J$2,LEFT(Nhaplieu!$N89,3)='Sổ quỹ tiền mặt S06'!$J$2),Nhaplieu!L89,IF(OR(Nhaplieu!$M89='Sổ quỹ tiền mặt S06'!$J$2,Nhaplieu!$N89='Sổ quỹ tiền mặt S06'!$J$2),Nhaplieu!L89,""))</f>
        <v/>
      </c>
      <c r="D84" s="78" t="str">
        <f>IF(LEFT(Nhaplieu!$M89,3)='Sổ quỹ tiền mặt S06'!$J$2,Nhaplieu!N89,IF(LEFT(Nhaplieu!$N89,3)='Sổ quỹ tiền mặt S06'!$J$2,Nhaplieu!M89,IF(Nhaplieu!$M89='Sổ quỹ tiền mặt S06'!$J$2,Nhaplieu!N89,IF(Nhaplieu!$N89='Sổ quỹ tiền mặt S06'!$J$2,Nhaplieu!M89,""))))</f>
        <v/>
      </c>
      <c r="E84" s="77" t="str">
        <f>IF(LEFT(Nhaplieu!M89,3)='Sổ quỹ tiền mặt S06'!$J$2,Nhaplieu!$O89,IF(Nhaplieu!M89='Sổ quỹ tiền mặt S06'!$J$2,Nhaplieu!$O89,""))</f>
        <v/>
      </c>
      <c r="F84" s="77" t="str">
        <f>IF(LEFT(Nhaplieu!N89,3)='Sổ quỹ tiền mặt S06'!$J$2,Nhaplieu!$O89,IF(Nhaplieu!N89='Sổ quỹ tiền mặt S06'!$J$2,Nhaplieu!$O89,""))</f>
        <v/>
      </c>
      <c r="G84" s="572">
        <f>IF(SUM(E84:F84)=0,0,$G$10+SUM(E$11:$E84)-SUM(F$11:$F84))</f>
        <v>0</v>
      </c>
      <c r="H84" s="573"/>
    </row>
    <row r="85" spans="1:8" s="4" customFormat="1" ht="15.6">
      <c r="A85" s="76" t="str">
        <f>IF(OR(LEFT(Nhaplieu!$M90,3)='Sổ quỹ tiền mặt S06'!$J$2,LEFT(Nhaplieu!$N90,3)='Sổ quỹ tiền mặt S06'!$J$2),Nhaplieu!F90,IF(OR(Nhaplieu!$M90='Sổ quỹ tiền mặt S06'!$J$2,Nhaplieu!$N90='Sổ quỹ tiền mặt S06'!$J$2),Nhaplieu!F90,""))</f>
        <v/>
      </c>
      <c r="B85" s="77" t="str">
        <f>IF(OR(LEFT(Nhaplieu!$M90,3)='Sổ quỹ tiền mặt S06'!$J$2,LEFT(Nhaplieu!$N90,3)='Sổ quỹ tiền mặt S06'!$J$2),Nhaplieu!E90,IF(OR(Nhaplieu!$M90='Sổ quỹ tiền mặt S06'!$J$2,Nhaplieu!$N90='Sổ quỹ tiền mặt S06'!$J$2),Nhaplieu!E90,""))</f>
        <v/>
      </c>
      <c r="C85" s="571" t="str">
        <f>IF(OR(LEFT(Nhaplieu!$M90,3)='Sổ quỹ tiền mặt S06'!$J$2,LEFT(Nhaplieu!$N90,3)='Sổ quỹ tiền mặt S06'!$J$2),Nhaplieu!L90,IF(OR(Nhaplieu!$M90='Sổ quỹ tiền mặt S06'!$J$2,Nhaplieu!$N90='Sổ quỹ tiền mặt S06'!$J$2),Nhaplieu!L90,""))</f>
        <v/>
      </c>
      <c r="D85" s="78" t="str">
        <f>IF(LEFT(Nhaplieu!$M90,3)='Sổ quỹ tiền mặt S06'!$J$2,Nhaplieu!N90,IF(LEFT(Nhaplieu!$N90,3)='Sổ quỹ tiền mặt S06'!$J$2,Nhaplieu!M90,IF(Nhaplieu!$M90='Sổ quỹ tiền mặt S06'!$J$2,Nhaplieu!N90,IF(Nhaplieu!$N90='Sổ quỹ tiền mặt S06'!$J$2,Nhaplieu!M90,""))))</f>
        <v/>
      </c>
      <c r="E85" s="77" t="str">
        <f>IF(LEFT(Nhaplieu!M90,3)='Sổ quỹ tiền mặt S06'!$J$2,Nhaplieu!$O90,IF(Nhaplieu!M90='Sổ quỹ tiền mặt S06'!$J$2,Nhaplieu!$O90,""))</f>
        <v/>
      </c>
      <c r="F85" s="77" t="str">
        <f>IF(LEFT(Nhaplieu!N90,3)='Sổ quỹ tiền mặt S06'!$J$2,Nhaplieu!$O90,IF(Nhaplieu!N90='Sổ quỹ tiền mặt S06'!$J$2,Nhaplieu!$O90,""))</f>
        <v/>
      </c>
      <c r="G85" s="572">
        <f>IF(SUM(E85:F85)=0,0,$G$10+SUM(E$11:$E85)-SUM(F$11:$F85))</f>
        <v>0</v>
      </c>
      <c r="H85" s="573"/>
    </row>
    <row r="86" spans="1:8" s="4" customFormat="1" ht="15.6">
      <c r="A86" s="76" t="str">
        <f>IF(OR(LEFT(Nhaplieu!$M91,3)='Sổ quỹ tiền mặt S06'!$J$2,LEFT(Nhaplieu!$N91,3)='Sổ quỹ tiền mặt S06'!$J$2),Nhaplieu!F91,IF(OR(Nhaplieu!$M91='Sổ quỹ tiền mặt S06'!$J$2,Nhaplieu!$N91='Sổ quỹ tiền mặt S06'!$J$2),Nhaplieu!F91,""))</f>
        <v/>
      </c>
      <c r="B86" s="77" t="str">
        <f>IF(OR(LEFT(Nhaplieu!$M91,3)='Sổ quỹ tiền mặt S06'!$J$2,LEFT(Nhaplieu!$N91,3)='Sổ quỹ tiền mặt S06'!$J$2),Nhaplieu!E91,IF(OR(Nhaplieu!$M91='Sổ quỹ tiền mặt S06'!$J$2,Nhaplieu!$N91='Sổ quỹ tiền mặt S06'!$J$2),Nhaplieu!E91,""))</f>
        <v/>
      </c>
      <c r="C86" s="571" t="str">
        <f>IF(OR(LEFT(Nhaplieu!$M91,3)='Sổ quỹ tiền mặt S06'!$J$2,LEFT(Nhaplieu!$N91,3)='Sổ quỹ tiền mặt S06'!$J$2),Nhaplieu!L91,IF(OR(Nhaplieu!$M91='Sổ quỹ tiền mặt S06'!$J$2,Nhaplieu!$N91='Sổ quỹ tiền mặt S06'!$J$2),Nhaplieu!L91,""))</f>
        <v/>
      </c>
      <c r="D86" s="78" t="str">
        <f>IF(LEFT(Nhaplieu!$M91,3)='Sổ quỹ tiền mặt S06'!$J$2,Nhaplieu!N91,IF(LEFT(Nhaplieu!$N91,3)='Sổ quỹ tiền mặt S06'!$J$2,Nhaplieu!M91,IF(Nhaplieu!$M91='Sổ quỹ tiền mặt S06'!$J$2,Nhaplieu!N91,IF(Nhaplieu!$N91='Sổ quỹ tiền mặt S06'!$J$2,Nhaplieu!M91,""))))</f>
        <v/>
      </c>
      <c r="E86" s="77" t="str">
        <f>IF(LEFT(Nhaplieu!M91,3)='Sổ quỹ tiền mặt S06'!$J$2,Nhaplieu!$O91,IF(Nhaplieu!M91='Sổ quỹ tiền mặt S06'!$J$2,Nhaplieu!$O91,""))</f>
        <v/>
      </c>
      <c r="F86" s="77" t="str">
        <f>IF(LEFT(Nhaplieu!N91,3)='Sổ quỹ tiền mặt S06'!$J$2,Nhaplieu!$O91,IF(Nhaplieu!N91='Sổ quỹ tiền mặt S06'!$J$2,Nhaplieu!$O91,""))</f>
        <v/>
      </c>
      <c r="G86" s="572">
        <f>IF(SUM(E86:F86)=0,0,$G$10+SUM(E$11:$E86)-SUM(F$11:$F86))</f>
        <v>0</v>
      </c>
      <c r="H86" s="573"/>
    </row>
    <row r="87" spans="1:8" s="4" customFormat="1" ht="15.6">
      <c r="A87" s="76" t="str">
        <f>IF(OR(LEFT(Nhaplieu!$M92,3)='Sổ quỹ tiền mặt S06'!$J$2,LEFT(Nhaplieu!$N92,3)='Sổ quỹ tiền mặt S06'!$J$2),Nhaplieu!F92,IF(OR(Nhaplieu!$M92='Sổ quỹ tiền mặt S06'!$J$2,Nhaplieu!$N92='Sổ quỹ tiền mặt S06'!$J$2),Nhaplieu!F92,""))</f>
        <v/>
      </c>
      <c r="B87" s="77" t="str">
        <f>IF(OR(LEFT(Nhaplieu!$M92,3)='Sổ quỹ tiền mặt S06'!$J$2,LEFT(Nhaplieu!$N92,3)='Sổ quỹ tiền mặt S06'!$J$2),Nhaplieu!E92,IF(OR(Nhaplieu!$M92='Sổ quỹ tiền mặt S06'!$J$2,Nhaplieu!$N92='Sổ quỹ tiền mặt S06'!$J$2),Nhaplieu!E92,""))</f>
        <v/>
      </c>
      <c r="C87" s="571" t="str">
        <f>IF(OR(LEFT(Nhaplieu!$M92,3)='Sổ quỹ tiền mặt S06'!$J$2,LEFT(Nhaplieu!$N92,3)='Sổ quỹ tiền mặt S06'!$J$2),Nhaplieu!L92,IF(OR(Nhaplieu!$M92='Sổ quỹ tiền mặt S06'!$J$2,Nhaplieu!$N92='Sổ quỹ tiền mặt S06'!$J$2),Nhaplieu!L92,""))</f>
        <v/>
      </c>
      <c r="D87" s="78" t="str">
        <f>IF(LEFT(Nhaplieu!$M92,3)='Sổ quỹ tiền mặt S06'!$J$2,Nhaplieu!N92,IF(LEFT(Nhaplieu!$N92,3)='Sổ quỹ tiền mặt S06'!$J$2,Nhaplieu!M92,IF(Nhaplieu!$M92='Sổ quỹ tiền mặt S06'!$J$2,Nhaplieu!N92,IF(Nhaplieu!$N92='Sổ quỹ tiền mặt S06'!$J$2,Nhaplieu!M92,""))))</f>
        <v/>
      </c>
      <c r="E87" s="77" t="str">
        <f>IF(LEFT(Nhaplieu!M92,3)='Sổ quỹ tiền mặt S06'!$J$2,Nhaplieu!$O92,IF(Nhaplieu!M92='Sổ quỹ tiền mặt S06'!$J$2,Nhaplieu!$O92,""))</f>
        <v/>
      </c>
      <c r="F87" s="77" t="str">
        <f>IF(LEFT(Nhaplieu!N92,3)='Sổ quỹ tiền mặt S06'!$J$2,Nhaplieu!$O92,IF(Nhaplieu!N92='Sổ quỹ tiền mặt S06'!$J$2,Nhaplieu!$O92,""))</f>
        <v/>
      </c>
      <c r="G87" s="572">
        <f>IF(SUM(E87:F87)=0,0,$G$10+SUM(E$11:$E87)-SUM(F$11:$F87))</f>
        <v>0</v>
      </c>
      <c r="H87" s="573"/>
    </row>
    <row r="88" spans="1:8" s="4" customFormat="1" ht="15.6">
      <c r="A88" s="76" t="str">
        <f>IF(OR(LEFT(Nhaplieu!$M93,3)='Sổ quỹ tiền mặt S06'!$J$2,LEFT(Nhaplieu!$N93,3)='Sổ quỹ tiền mặt S06'!$J$2),Nhaplieu!F93,IF(OR(Nhaplieu!$M93='Sổ quỹ tiền mặt S06'!$J$2,Nhaplieu!$N93='Sổ quỹ tiền mặt S06'!$J$2),Nhaplieu!F93,""))</f>
        <v/>
      </c>
      <c r="B88" s="77" t="str">
        <f>IF(OR(LEFT(Nhaplieu!$M93,3)='Sổ quỹ tiền mặt S06'!$J$2,LEFT(Nhaplieu!$N93,3)='Sổ quỹ tiền mặt S06'!$J$2),Nhaplieu!E93,IF(OR(Nhaplieu!$M93='Sổ quỹ tiền mặt S06'!$J$2,Nhaplieu!$N93='Sổ quỹ tiền mặt S06'!$J$2),Nhaplieu!E93,""))</f>
        <v/>
      </c>
      <c r="C88" s="571" t="str">
        <f>IF(OR(LEFT(Nhaplieu!$M93,3)='Sổ quỹ tiền mặt S06'!$J$2,LEFT(Nhaplieu!$N93,3)='Sổ quỹ tiền mặt S06'!$J$2),Nhaplieu!L93,IF(OR(Nhaplieu!$M93='Sổ quỹ tiền mặt S06'!$J$2,Nhaplieu!$N93='Sổ quỹ tiền mặt S06'!$J$2),Nhaplieu!L93,""))</f>
        <v/>
      </c>
      <c r="D88" s="78" t="str">
        <f>IF(LEFT(Nhaplieu!$M93,3)='Sổ quỹ tiền mặt S06'!$J$2,Nhaplieu!N93,IF(LEFT(Nhaplieu!$N93,3)='Sổ quỹ tiền mặt S06'!$J$2,Nhaplieu!M93,IF(Nhaplieu!$M93='Sổ quỹ tiền mặt S06'!$J$2,Nhaplieu!N93,IF(Nhaplieu!$N93='Sổ quỹ tiền mặt S06'!$J$2,Nhaplieu!M93,""))))</f>
        <v/>
      </c>
      <c r="E88" s="77" t="str">
        <f>IF(LEFT(Nhaplieu!M93,3)='Sổ quỹ tiền mặt S06'!$J$2,Nhaplieu!$O93,IF(Nhaplieu!M93='Sổ quỹ tiền mặt S06'!$J$2,Nhaplieu!$O93,""))</f>
        <v/>
      </c>
      <c r="F88" s="77" t="str">
        <f>IF(LEFT(Nhaplieu!N93,3)='Sổ quỹ tiền mặt S06'!$J$2,Nhaplieu!$O93,IF(Nhaplieu!N93='Sổ quỹ tiền mặt S06'!$J$2,Nhaplieu!$O93,""))</f>
        <v/>
      </c>
      <c r="G88" s="572">
        <f>IF(SUM(E88:F88)=0,0,$G$10+SUM(E$11:$E88)-SUM(F$11:$F88))</f>
        <v>0</v>
      </c>
      <c r="H88" s="573"/>
    </row>
    <row r="89" spans="1:8" s="4" customFormat="1" ht="15.6">
      <c r="A89" s="76" t="str">
        <f>IF(OR(LEFT(Nhaplieu!$M94,3)='Sổ quỹ tiền mặt S06'!$J$2,LEFT(Nhaplieu!$N94,3)='Sổ quỹ tiền mặt S06'!$J$2),Nhaplieu!F94,IF(OR(Nhaplieu!$M94='Sổ quỹ tiền mặt S06'!$J$2,Nhaplieu!$N94='Sổ quỹ tiền mặt S06'!$J$2),Nhaplieu!F94,""))</f>
        <v/>
      </c>
      <c r="B89" s="77" t="str">
        <f>IF(OR(LEFT(Nhaplieu!$M94,3)='Sổ quỹ tiền mặt S06'!$J$2,LEFT(Nhaplieu!$N94,3)='Sổ quỹ tiền mặt S06'!$J$2),Nhaplieu!E94,IF(OR(Nhaplieu!$M94='Sổ quỹ tiền mặt S06'!$J$2,Nhaplieu!$N94='Sổ quỹ tiền mặt S06'!$J$2),Nhaplieu!E94,""))</f>
        <v/>
      </c>
      <c r="C89" s="571" t="str">
        <f>IF(OR(LEFT(Nhaplieu!$M94,3)='Sổ quỹ tiền mặt S06'!$J$2,LEFT(Nhaplieu!$N94,3)='Sổ quỹ tiền mặt S06'!$J$2),Nhaplieu!L94,IF(OR(Nhaplieu!$M94='Sổ quỹ tiền mặt S06'!$J$2,Nhaplieu!$N94='Sổ quỹ tiền mặt S06'!$J$2),Nhaplieu!L94,""))</f>
        <v/>
      </c>
      <c r="D89" s="78" t="str">
        <f>IF(LEFT(Nhaplieu!$M94,3)='Sổ quỹ tiền mặt S06'!$J$2,Nhaplieu!N94,IF(LEFT(Nhaplieu!$N94,3)='Sổ quỹ tiền mặt S06'!$J$2,Nhaplieu!M94,IF(Nhaplieu!$M94='Sổ quỹ tiền mặt S06'!$J$2,Nhaplieu!N94,IF(Nhaplieu!$N94='Sổ quỹ tiền mặt S06'!$J$2,Nhaplieu!M94,""))))</f>
        <v/>
      </c>
      <c r="E89" s="77" t="str">
        <f>IF(LEFT(Nhaplieu!M94,3)='Sổ quỹ tiền mặt S06'!$J$2,Nhaplieu!$O94,IF(Nhaplieu!M94='Sổ quỹ tiền mặt S06'!$J$2,Nhaplieu!$O94,""))</f>
        <v/>
      </c>
      <c r="F89" s="77" t="str">
        <f>IF(LEFT(Nhaplieu!N94,3)='Sổ quỹ tiền mặt S06'!$J$2,Nhaplieu!$O94,IF(Nhaplieu!N94='Sổ quỹ tiền mặt S06'!$J$2,Nhaplieu!$O94,""))</f>
        <v/>
      </c>
      <c r="G89" s="572">
        <f>IF(SUM(E89:F89)=0,0,$G$10+SUM(E$11:$E89)-SUM(F$11:$F89))</f>
        <v>0</v>
      </c>
      <c r="H89" s="573"/>
    </row>
    <row r="90" spans="1:8" s="4" customFormat="1" ht="15.6">
      <c r="A90" s="76" t="str">
        <f>IF(OR(LEFT(Nhaplieu!$M95,3)='Sổ quỹ tiền mặt S06'!$J$2,LEFT(Nhaplieu!$N95,3)='Sổ quỹ tiền mặt S06'!$J$2),Nhaplieu!F95,IF(OR(Nhaplieu!$M95='Sổ quỹ tiền mặt S06'!$J$2,Nhaplieu!$N95='Sổ quỹ tiền mặt S06'!$J$2),Nhaplieu!F95,""))</f>
        <v/>
      </c>
      <c r="B90" s="77" t="str">
        <f>IF(OR(LEFT(Nhaplieu!$M95,3)='Sổ quỹ tiền mặt S06'!$J$2,LEFT(Nhaplieu!$N95,3)='Sổ quỹ tiền mặt S06'!$J$2),Nhaplieu!E95,IF(OR(Nhaplieu!$M95='Sổ quỹ tiền mặt S06'!$J$2,Nhaplieu!$N95='Sổ quỹ tiền mặt S06'!$J$2),Nhaplieu!E95,""))</f>
        <v/>
      </c>
      <c r="C90" s="571" t="str">
        <f>IF(OR(LEFT(Nhaplieu!$M95,3)='Sổ quỹ tiền mặt S06'!$J$2,LEFT(Nhaplieu!$N95,3)='Sổ quỹ tiền mặt S06'!$J$2),Nhaplieu!L95,IF(OR(Nhaplieu!$M95='Sổ quỹ tiền mặt S06'!$J$2,Nhaplieu!$N95='Sổ quỹ tiền mặt S06'!$J$2),Nhaplieu!L95,""))</f>
        <v/>
      </c>
      <c r="D90" s="78" t="str">
        <f>IF(LEFT(Nhaplieu!$M95,3)='Sổ quỹ tiền mặt S06'!$J$2,Nhaplieu!N95,IF(LEFT(Nhaplieu!$N95,3)='Sổ quỹ tiền mặt S06'!$J$2,Nhaplieu!M95,IF(Nhaplieu!$M95='Sổ quỹ tiền mặt S06'!$J$2,Nhaplieu!N95,IF(Nhaplieu!$N95='Sổ quỹ tiền mặt S06'!$J$2,Nhaplieu!M95,""))))</f>
        <v/>
      </c>
      <c r="E90" s="77" t="str">
        <f>IF(LEFT(Nhaplieu!M95,3)='Sổ quỹ tiền mặt S06'!$J$2,Nhaplieu!$O95,IF(Nhaplieu!M95='Sổ quỹ tiền mặt S06'!$J$2,Nhaplieu!$O95,""))</f>
        <v/>
      </c>
      <c r="F90" s="77" t="str">
        <f>IF(LEFT(Nhaplieu!N95,3)='Sổ quỹ tiền mặt S06'!$J$2,Nhaplieu!$O95,IF(Nhaplieu!N95='Sổ quỹ tiền mặt S06'!$J$2,Nhaplieu!$O95,""))</f>
        <v/>
      </c>
      <c r="G90" s="572">
        <f>IF(SUM(E90:F90)=0,0,$G$10+SUM(E$11:$E90)-SUM(F$11:$F90))</f>
        <v>0</v>
      </c>
      <c r="H90" s="573"/>
    </row>
    <row r="91" spans="1:8" s="4" customFormat="1" ht="15.6">
      <c r="A91" s="76" t="str">
        <f>IF(OR(LEFT(Nhaplieu!$M96,3)='Sổ quỹ tiền mặt S06'!$J$2,LEFT(Nhaplieu!$N96,3)='Sổ quỹ tiền mặt S06'!$J$2),Nhaplieu!F96,IF(OR(Nhaplieu!$M96='Sổ quỹ tiền mặt S06'!$J$2,Nhaplieu!$N96='Sổ quỹ tiền mặt S06'!$J$2),Nhaplieu!F96,""))</f>
        <v/>
      </c>
      <c r="B91" s="77" t="str">
        <f>IF(OR(LEFT(Nhaplieu!$M96,3)='Sổ quỹ tiền mặt S06'!$J$2,LEFT(Nhaplieu!$N96,3)='Sổ quỹ tiền mặt S06'!$J$2),Nhaplieu!E96,IF(OR(Nhaplieu!$M96='Sổ quỹ tiền mặt S06'!$J$2,Nhaplieu!$N96='Sổ quỹ tiền mặt S06'!$J$2),Nhaplieu!E96,""))</f>
        <v/>
      </c>
      <c r="C91" s="571" t="str">
        <f>IF(OR(LEFT(Nhaplieu!$M96,3)='Sổ quỹ tiền mặt S06'!$J$2,LEFT(Nhaplieu!$N96,3)='Sổ quỹ tiền mặt S06'!$J$2),Nhaplieu!L96,IF(OR(Nhaplieu!$M96='Sổ quỹ tiền mặt S06'!$J$2,Nhaplieu!$N96='Sổ quỹ tiền mặt S06'!$J$2),Nhaplieu!L96,""))</f>
        <v/>
      </c>
      <c r="D91" s="78" t="str">
        <f>IF(LEFT(Nhaplieu!$M96,3)='Sổ quỹ tiền mặt S06'!$J$2,Nhaplieu!N96,IF(LEFT(Nhaplieu!$N96,3)='Sổ quỹ tiền mặt S06'!$J$2,Nhaplieu!M96,IF(Nhaplieu!$M96='Sổ quỹ tiền mặt S06'!$J$2,Nhaplieu!N96,IF(Nhaplieu!$N96='Sổ quỹ tiền mặt S06'!$J$2,Nhaplieu!M96,""))))</f>
        <v/>
      </c>
      <c r="E91" s="77" t="str">
        <f>IF(LEFT(Nhaplieu!M96,3)='Sổ quỹ tiền mặt S06'!$J$2,Nhaplieu!$O96,IF(Nhaplieu!M96='Sổ quỹ tiền mặt S06'!$J$2,Nhaplieu!$O96,""))</f>
        <v/>
      </c>
      <c r="F91" s="77" t="str">
        <f>IF(LEFT(Nhaplieu!N96,3)='Sổ quỹ tiền mặt S06'!$J$2,Nhaplieu!$O96,IF(Nhaplieu!N96='Sổ quỹ tiền mặt S06'!$J$2,Nhaplieu!$O96,""))</f>
        <v/>
      </c>
      <c r="G91" s="572">
        <f>IF(SUM(E91:F91)=0,0,$G$10+SUM(E$11:$E91)-SUM(F$11:$F91))</f>
        <v>0</v>
      </c>
      <c r="H91" s="573"/>
    </row>
    <row r="92" spans="1:8" s="4" customFormat="1" ht="15.6">
      <c r="A92" s="76" t="str">
        <f>IF(OR(LEFT(Nhaplieu!$M97,3)='Sổ quỹ tiền mặt S06'!$J$2,LEFT(Nhaplieu!$N97,3)='Sổ quỹ tiền mặt S06'!$J$2),Nhaplieu!F97,IF(OR(Nhaplieu!$M97='Sổ quỹ tiền mặt S06'!$J$2,Nhaplieu!$N97='Sổ quỹ tiền mặt S06'!$J$2),Nhaplieu!F97,""))</f>
        <v/>
      </c>
      <c r="B92" s="77" t="str">
        <f>IF(OR(LEFT(Nhaplieu!$M97,3)='Sổ quỹ tiền mặt S06'!$J$2,LEFT(Nhaplieu!$N97,3)='Sổ quỹ tiền mặt S06'!$J$2),Nhaplieu!E97,IF(OR(Nhaplieu!$M97='Sổ quỹ tiền mặt S06'!$J$2,Nhaplieu!$N97='Sổ quỹ tiền mặt S06'!$J$2),Nhaplieu!E97,""))</f>
        <v/>
      </c>
      <c r="C92" s="571" t="str">
        <f>IF(OR(LEFT(Nhaplieu!$M97,3)='Sổ quỹ tiền mặt S06'!$J$2,LEFT(Nhaplieu!$N97,3)='Sổ quỹ tiền mặt S06'!$J$2),Nhaplieu!L97,IF(OR(Nhaplieu!$M97='Sổ quỹ tiền mặt S06'!$J$2,Nhaplieu!$N97='Sổ quỹ tiền mặt S06'!$J$2),Nhaplieu!L97,""))</f>
        <v/>
      </c>
      <c r="D92" s="78" t="str">
        <f>IF(LEFT(Nhaplieu!$M97,3)='Sổ quỹ tiền mặt S06'!$J$2,Nhaplieu!N97,IF(LEFT(Nhaplieu!$N97,3)='Sổ quỹ tiền mặt S06'!$J$2,Nhaplieu!M97,IF(Nhaplieu!$M97='Sổ quỹ tiền mặt S06'!$J$2,Nhaplieu!N97,IF(Nhaplieu!$N97='Sổ quỹ tiền mặt S06'!$J$2,Nhaplieu!M97,""))))</f>
        <v/>
      </c>
      <c r="E92" s="77" t="str">
        <f>IF(LEFT(Nhaplieu!M97,3)='Sổ quỹ tiền mặt S06'!$J$2,Nhaplieu!$O97,IF(Nhaplieu!M97='Sổ quỹ tiền mặt S06'!$J$2,Nhaplieu!$O97,""))</f>
        <v/>
      </c>
      <c r="F92" s="77" t="str">
        <f>IF(LEFT(Nhaplieu!N97,3)='Sổ quỹ tiền mặt S06'!$J$2,Nhaplieu!$O97,IF(Nhaplieu!N97='Sổ quỹ tiền mặt S06'!$J$2,Nhaplieu!$O97,""))</f>
        <v/>
      </c>
      <c r="G92" s="572">
        <f>IF(SUM(E92:F92)=0,0,$G$10+SUM(E$11:$E92)-SUM(F$11:$F92))</f>
        <v>0</v>
      </c>
      <c r="H92" s="573"/>
    </row>
    <row r="93" spans="1:8" s="4" customFormat="1" ht="15.6">
      <c r="A93" s="76" t="str">
        <f>IF(OR(LEFT(Nhaplieu!$M98,3)='Sổ quỹ tiền mặt S06'!$J$2,LEFT(Nhaplieu!$N98,3)='Sổ quỹ tiền mặt S06'!$J$2),Nhaplieu!F98,IF(OR(Nhaplieu!$M98='Sổ quỹ tiền mặt S06'!$J$2,Nhaplieu!$N98='Sổ quỹ tiền mặt S06'!$J$2),Nhaplieu!F98,""))</f>
        <v/>
      </c>
      <c r="B93" s="77" t="str">
        <f>IF(OR(LEFT(Nhaplieu!$M98,3)='Sổ quỹ tiền mặt S06'!$J$2,LEFT(Nhaplieu!$N98,3)='Sổ quỹ tiền mặt S06'!$J$2),Nhaplieu!E98,IF(OR(Nhaplieu!$M98='Sổ quỹ tiền mặt S06'!$J$2,Nhaplieu!$N98='Sổ quỹ tiền mặt S06'!$J$2),Nhaplieu!E98,""))</f>
        <v/>
      </c>
      <c r="C93" s="571" t="str">
        <f>IF(OR(LEFT(Nhaplieu!$M98,3)='Sổ quỹ tiền mặt S06'!$J$2,LEFT(Nhaplieu!$N98,3)='Sổ quỹ tiền mặt S06'!$J$2),Nhaplieu!L98,IF(OR(Nhaplieu!$M98='Sổ quỹ tiền mặt S06'!$J$2,Nhaplieu!$N98='Sổ quỹ tiền mặt S06'!$J$2),Nhaplieu!L98,""))</f>
        <v/>
      </c>
      <c r="D93" s="78" t="str">
        <f>IF(LEFT(Nhaplieu!$M98,3)='Sổ quỹ tiền mặt S06'!$J$2,Nhaplieu!N98,IF(LEFT(Nhaplieu!$N98,3)='Sổ quỹ tiền mặt S06'!$J$2,Nhaplieu!M98,IF(Nhaplieu!$M98='Sổ quỹ tiền mặt S06'!$J$2,Nhaplieu!N98,IF(Nhaplieu!$N98='Sổ quỹ tiền mặt S06'!$J$2,Nhaplieu!M98,""))))</f>
        <v/>
      </c>
      <c r="E93" s="77" t="str">
        <f>IF(LEFT(Nhaplieu!M98,3)='Sổ quỹ tiền mặt S06'!$J$2,Nhaplieu!$O98,IF(Nhaplieu!M98='Sổ quỹ tiền mặt S06'!$J$2,Nhaplieu!$O98,""))</f>
        <v/>
      </c>
      <c r="F93" s="77" t="str">
        <f>IF(LEFT(Nhaplieu!N98,3)='Sổ quỹ tiền mặt S06'!$J$2,Nhaplieu!$O98,IF(Nhaplieu!N98='Sổ quỹ tiền mặt S06'!$J$2,Nhaplieu!$O98,""))</f>
        <v/>
      </c>
      <c r="G93" s="572">
        <f>IF(SUM(E93:F93)=0,0,$G$10+SUM(E$11:$E93)-SUM(F$11:$F93))</f>
        <v>0</v>
      </c>
      <c r="H93" s="573"/>
    </row>
    <row r="94" spans="1:8" s="4" customFormat="1" ht="15.6">
      <c r="A94" s="76" t="str">
        <f>IF(OR(LEFT(Nhaplieu!$M99,3)='Sổ quỹ tiền mặt S06'!$J$2,LEFT(Nhaplieu!$N99,3)='Sổ quỹ tiền mặt S06'!$J$2),Nhaplieu!F99,IF(OR(Nhaplieu!$M99='Sổ quỹ tiền mặt S06'!$J$2,Nhaplieu!$N99='Sổ quỹ tiền mặt S06'!$J$2),Nhaplieu!F99,""))</f>
        <v/>
      </c>
      <c r="B94" s="77" t="str">
        <f>IF(OR(LEFT(Nhaplieu!$M99,3)='Sổ quỹ tiền mặt S06'!$J$2,LEFT(Nhaplieu!$N99,3)='Sổ quỹ tiền mặt S06'!$J$2),Nhaplieu!E99,IF(OR(Nhaplieu!$M99='Sổ quỹ tiền mặt S06'!$J$2,Nhaplieu!$N99='Sổ quỹ tiền mặt S06'!$J$2),Nhaplieu!E99,""))</f>
        <v/>
      </c>
      <c r="C94" s="571" t="str">
        <f>IF(OR(LEFT(Nhaplieu!$M99,3)='Sổ quỹ tiền mặt S06'!$J$2,LEFT(Nhaplieu!$N99,3)='Sổ quỹ tiền mặt S06'!$J$2),Nhaplieu!L99,IF(OR(Nhaplieu!$M99='Sổ quỹ tiền mặt S06'!$J$2,Nhaplieu!$N99='Sổ quỹ tiền mặt S06'!$J$2),Nhaplieu!L99,""))</f>
        <v/>
      </c>
      <c r="D94" s="78" t="str">
        <f>IF(LEFT(Nhaplieu!$M99,3)='Sổ quỹ tiền mặt S06'!$J$2,Nhaplieu!N99,IF(LEFT(Nhaplieu!$N99,3)='Sổ quỹ tiền mặt S06'!$J$2,Nhaplieu!M99,IF(Nhaplieu!$M99='Sổ quỹ tiền mặt S06'!$J$2,Nhaplieu!N99,IF(Nhaplieu!$N99='Sổ quỹ tiền mặt S06'!$J$2,Nhaplieu!M99,""))))</f>
        <v/>
      </c>
      <c r="E94" s="77" t="str">
        <f>IF(LEFT(Nhaplieu!M99,3)='Sổ quỹ tiền mặt S06'!$J$2,Nhaplieu!$O99,IF(Nhaplieu!M99='Sổ quỹ tiền mặt S06'!$J$2,Nhaplieu!$O99,""))</f>
        <v/>
      </c>
      <c r="F94" s="77" t="str">
        <f>IF(LEFT(Nhaplieu!N99,3)='Sổ quỹ tiền mặt S06'!$J$2,Nhaplieu!$O99,IF(Nhaplieu!N99='Sổ quỹ tiền mặt S06'!$J$2,Nhaplieu!$O99,""))</f>
        <v/>
      </c>
      <c r="G94" s="572">
        <f>IF(SUM(E94:F94)=0,0,$G$10+SUM(E$11:$E94)-SUM(F$11:$F94))</f>
        <v>0</v>
      </c>
      <c r="H94" s="573"/>
    </row>
    <row r="95" spans="1:8" s="4" customFormat="1" ht="15.6">
      <c r="A95" s="76" t="str">
        <f>IF(OR(LEFT(Nhaplieu!$M100,3)='Sổ quỹ tiền mặt S06'!$J$2,LEFT(Nhaplieu!$N100,3)='Sổ quỹ tiền mặt S06'!$J$2),Nhaplieu!F100,IF(OR(Nhaplieu!$M100='Sổ quỹ tiền mặt S06'!$J$2,Nhaplieu!$N100='Sổ quỹ tiền mặt S06'!$J$2),Nhaplieu!F100,""))</f>
        <v/>
      </c>
      <c r="B95" s="77" t="str">
        <f>IF(OR(LEFT(Nhaplieu!$M100,3)='Sổ quỹ tiền mặt S06'!$J$2,LEFT(Nhaplieu!$N100,3)='Sổ quỹ tiền mặt S06'!$J$2),Nhaplieu!E100,IF(OR(Nhaplieu!$M100='Sổ quỹ tiền mặt S06'!$J$2,Nhaplieu!$N100='Sổ quỹ tiền mặt S06'!$J$2),Nhaplieu!E100,""))</f>
        <v/>
      </c>
      <c r="C95" s="571" t="str">
        <f>IF(OR(LEFT(Nhaplieu!$M100,3)='Sổ quỹ tiền mặt S06'!$J$2,LEFT(Nhaplieu!$N100,3)='Sổ quỹ tiền mặt S06'!$J$2),Nhaplieu!L100,IF(OR(Nhaplieu!$M100='Sổ quỹ tiền mặt S06'!$J$2,Nhaplieu!$N100='Sổ quỹ tiền mặt S06'!$J$2),Nhaplieu!L100,""))</f>
        <v/>
      </c>
      <c r="D95" s="78" t="str">
        <f>IF(LEFT(Nhaplieu!$M100,3)='Sổ quỹ tiền mặt S06'!$J$2,Nhaplieu!N100,IF(LEFT(Nhaplieu!$N100,3)='Sổ quỹ tiền mặt S06'!$J$2,Nhaplieu!M100,IF(Nhaplieu!$M100='Sổ quỹ tiền mặt S06'!$J$2,Nhaplieu!N100,IF(Nhaplieu!$N100='Sổ quỹ tiền mặt S06'!$J$2,Nhaplieu!M100,""))))</f>
        <v/>
      </c>
      <c r="E95" s="77" t="str">
        <f>IF(LEFT(Nhaplieu!M100,3)='Sổ quỹ tiền mặt S06'!$J$2,Nhaplieu!$O100,IF(Nhaplieu!M100='Sổ quỹ tiền mặt S06'!$J$2,Nhaplieu!$O100,""))</f>
        <v/>
      </c>
      <c r="F95" s="77" t="str">
        <f>IF(LEFT(Nhaplieu!N100,3)='Sổ quỹ tiền mặt S06'!$J$2,Nhaplieu!$O100,IF(Nhaplieu!N100='Sổ quỹ tiền mặt S06'!$J$2,Nhaplieu!$O100,""))</f>
        <v/>
      </c>
      <c r="G95" s="572">
        <f>IF(SUM(E95:F95)=0,0,$G$10+SUM(E$11:$E95)-SUM(F$11:$F95))</f>
        <v>0</v>
      </c>
      <c r="H95" s="573"/>
    </row>
    <row r="96" spans="1:8" s="4" customFormat="1" ht="15.6">
      <c r="A96" s="76" t="str">
        <f>IF(OR(LEFT(Nhaplieu!$M101,3)='Sổ quỹ tiền mặt S06'!$J$2,LEFT(Nhaplieu!$N101,3)='Sổ quỹ tiền mặt S06'!$J$2),Nhaplieu!F101,IF(OR(Nhaplieu!$M101='Sổ quỹ tiền mặt S06'!$J$2,Nhaplieu!$N101='Sổ quỹ tiền mặt S06'!$J$2),Nhaplieu!F101,""))</f>
        <v/>
      </c>
      <c r="B96" s="77" t="str">
        <f>IF(OR(LEFT(Nhaplieu!$M101,3)='Sổ quỹ tiền mặt S06'!$J$2,LEFT(Nhaplieu!$N101,3)='Sổ quỹ tiền mặt S06'!$J$2),Nhaplieu!E101,IF(OR(Nhaplieu!$M101='Sổ quỹ tiền mặt S06'!$J$2,Nhaplieu!$N101='Sổ quỹ tiền mặt S06'!$J$2),Nhaplieu!E101,""))</f>
        <v/>
      </c>
      <c r="C96" s="571" t="str">
        <f>IF(OR(LEFT(Nhaplieu!$M101,3)='Sổ quỹ tiền mặt S06'!$J$2,LEFT(Nhaplieu!$N101,3)='Sổ quỹ tiền mặt S06'!$J$2),Nhaplieu!L101,IF(OR(Nhaplieu!$M101='Sổ quỹ tiền mặt S06'!$J$2,Nhaplieu!$N101='Sổ quỹ tiền mặt S06'!$J$2),Nhaplieu!L101,""))</f>
        <v/>
      </c>
      <c r="D96" s="78" t="str">
        <f>IF(LEFT(Nhaplieu!$M101,3)='Sổ quỹ tiền mặt S06'!$J$2,Nhaplieu!N101,IF(LEFT(Nhaplieu!$N101,3)='Sổ quỹ tiền mặt S06'!$J$2,Nhaplieu!M101,IF(Nhaplieu!$M101='Sổ quỹ tiền mặt S06'!$J$2,Nhaplieu!N101,IF(Nhaplieu!$N101='Sổ quỹ tiền mặt S06'!$J$2,Nhaplieu!M101,""))))</f>
        <v/>
      </c>
      <c r="E96" s="77" t="str">
        <f>IF(LEFT(Nhaplieu!M101,3)='Sổ quỹ tiền mặt S06'!$J$2,Nhaplieu!$O101,IF(Nhaplieu!M101='Sổ quỹ tiền mặt S06'!$J$2,Nhaplieu!$O101,""))</f>
        <v/>
      </c>
      <c r="F96" s="77" t="str">
        <f>IF(LEFT(Nhaplieu!N101,3)='Sổ quỹ tiền mặt S06'!$J$2,Nhaplieu!$O101,IF(Nhaplieu!N101='Sổ quỹ tiền mặt S06'!$J$2,Nhaplieu!$O101,""))</f>
        <v/>
      </c>
      <c r="G96" s="572">
        <f>IF(SUM(E96:F96)=0,0,$G$10+SUM(E$11:$E96)-SUM(F$11:$F96))</f>
        <v>0</v>
      </c>
      <c r="H96" s="573"/>
    </row>
    <row r="97" spans="1:8" s="4" customFormat="1" ht="15.6">
      <c r="A97" s="76" t="str">
        <f>IF(OR(LEFT(Nhaplieu!$M102,3)='Sổ quỹ tiền mặt S06'!$J$2,LEFT(Nhaplieu!$N102,3)='Sổ quỹ tiền mặt S06'!$J$2),Nhaplieu!F102,IF(OR(Nhaplieu!$M102='Sổ quỹ tiền mặt S06'!$J$2,Nhaplieu!$N102='Sổ quỹ tiền mặt S06'!$J$2),Nhaplieu!F102,""))</f>
        <v/>
      </c>
      <c r="B97" s="77" t="str">
        <f>IF(OR(LEFT(Nhaplieu!$M102,3)='Sổ quỹ tiền mặt S06'!$J$2,LEFT(Nhaplieu!$N102,3)='Sổ quỹ tiền mặt S06'!$J$2),Nhaplieu!E102,IF(OR(Nhaplieu!$M102='Sổ quỹ tiền mặt S06'!$J$2,Nhaplieu!$N102='Sổ quỹ tiền mặt S06'!$J$2),Nhaplieu!E102,""))</f>
        <v/>
      </c>
      <c r="C97" s="571" t="str">
        <f>IF(OR(LEFT(Nhaplieu!$M102,3)='Sổ quỹ tiền mặt S06'!$J$2,LEFT(Nhaplieu!$N102,3)='Sổ quỹ tiền mặt S06'!$J$2),Nhaplieu!L102,IF(OR(Nhaplieu!$M102='Sổ quỹ tiền mặt S06'!$J$2,Nhaplieu!$N102='Sổ quỹ tiền mặt S06'!$J$2),Nhaplieu!L102,""))</f>
        <v/>
      </c>
      <c r="D97" s="78" t="str">
        <f>IF(LEFT(Nhaplieu!$M102,3)='Sổ quỹ tiền mặt S06'!$J$2,Nhaplieu!N102,IF(LEFT(Nhaplieu!$N102,3)='Sổ quỹ tiền mặt S06'!$J$2,Nhaplieu!M102,IF(Nhaplieu!$M102='Sổ quỹ tiền mặt S06'!$J$2,Nhaplieu!N102,IF(Nhaplieu!$N102='Sổ quỹ tiền mặt S06'!$J$2,Nhaplieu!M102,""))))</f>
        <v/>
      </c>
      <c r="E97" s="77" t="str">
        <f>IF(LEFT(Nhaplieu!M102,3)='Sổ quỹ tiền mặt S06'!$J$2,Nhaplieu!$O102,IF(Nhaplieu!M102='Sổ quỹ tiền mặt S06'!$J$2,Nhaplieu!$O102,""))</f>
        <v/>
      </c>
      <c r="F97" s="77" t="str">
        <f>IF(LEFT(Nhaplieu!N102,3)='Sổ quỹ tiền mặt S06'!$J$2,Nhaplieu!$O102,IF(Nhaplieu!N102='Sổ quỹ tiền mặt S06'!$J$2,Nhaplieu!$O102,""))</f>
        <v/>
      </c>
      <c r="G97" s="572">
        <f>IF(SUM(E97:F97)=0,0,$G$10+SUM(E$11:$E97)-SUM(F$11:$F97))</f>
        <v>0</v>
      </c>
      <c r="H97" s="573"/>
    </row>
    <row r="98" spans="1:8" s="4" customFormat="1" ht="15.6">
      <c r="A98" s="76" t="str">
        <f>IF(OR(LEFT(Nhaplieu!$M103,3)='Sổ quỹ tiền mặt S06'!$J$2,LEFT(Nhaplieu!$N103,3)='Sổ quỹ tiền mặt S06'!$J$2),Nhaplieu!F103,IF(OR(Nhaplieu!$M103='Sổ quỹ tiền mặt S06'!$J$2,Nhaplieu!$N103='Sổ quỹ tiền mặt S06'!$J$2),Nhaplieu!F103,""))</f>
        <v/>
      </c>
      <c r="B98" s="77" t="str">
        <f>IF(OR(LEFT(Nhaplieu!$M103,3)='Sổ quỹ tiền mặt S06'!$J$2,LEFT(Nhaplieu!$N103,3)='Sổ quỹ tiền mặt S06'!$J$2),Nhaplieu!E103,IF(OR(Nhaplieu!$M103='Sổ quỹ tiền mặt S06'!$J$2,Nhaplieu!$N103='Sổ quỹ tiền mặt S06'!$J$2),Nhaplieu!E103,""))</f>
        <v/>
      </c>
      <c r="C98" s="571" t="str">
        <f>IF(OR(LEFT(Nhaplieu!$M103,3)='Sổ quỹ tiền mặt S06'!$J$2,LEFT(Nhaplieu!$N103,3)='Sổ quỹ tiền mặt S06'!$J$2),Nhaplieu!L103,IF(OR(Nhaplieu!$M103='Sổ quỹ tiền mặt S06'!$J$2,Nhaplieu!$N103='Sổ quỹ tiền mặt S06'!$J$2),Nhaplieu!L103,""))</f>
        <v/>
      </c>
      <c r="D98" s="78" t="str">
        <f>IF(LEFT(Nhaplieu!$M103,3)='Sổ quỹ tiền mặt S06'!$J$2,Nhaplieu!N103,IF(LEFT(Nhaplieu!$N103,3)='Sổ quỹ tiền mặt S06'!$J$2,Nhaplieu!M103,IF(Nhaplieu!$M103='Sổ quỹ tiền mặt S06'!$J$2,Nhaplieu!N103,IF(Nhaplieu!$N103='Sổ quỹ tiền mặt S06'!$J$2,Nhaplieu!M103,""))))</f>
        <v/>
      </c>
      <c r="E98" s="77" t="str">
        <f>IF(LEFT(Nhaplieu!M103,3)='Sổ quỹ tiền mặt S06'!$J$2,Nhaplieu!$O103,IF(Nhaplieu!M103='Sổ quỹ tiền mặt S06'!$J$2,Nhaplieu!$O103,""))</f>
        <v/>
      </c>
      <c r="F98" s="77" t="str">
        <f>IF(LEFT(Nhaplieu!N103,3)='Sổ quỹ tiền mặt S06'!$J$2,Nhaplieu!$O103,IF(Nhaplieu!N103='Sổ quỹ tiền mặt S06'!$J$2,Nhaplieu!$O103,""))</f>
        <v/>
      </c>
      <c r="G98" s="572">
        <f>IF(SUM(E98:F98)=0,0,$G$10+SUM(E$11:$E98)-SUM(F$11:$F98))</f>
        <v>0</v>
      </c>
      <c r="H98" s="573"/>
    </row>
    <row r="99" spans="1:8" s="4" customFormat="1" ht="15.6">
      <c r="A99" s="76" t="str">
        <f>IF(OR(LEFT(Nhaplieu!$M104,3)='Sổ quỹ tiền mặt S06'!$J$2,LEFT(Nhaplieu!$N104,3)='Sổ quỹ tiền mặt S06'!$J$2),Nhaplieu!F104,IF(OR(Nhaplieu!$M104='Sổ quỹ tiền mặt S06'!$J$2,Nhaplieu!$N104='Sổ quỹ tiền mặt S06'!$J$2),Nhaplieu!F104,""))</f>
        <v/>
      </c>
      <c r="B99" s="77" t="str">
        <f>IF(OR(LEFT(Nhaplieu!$M104,3)='Sổ quỹ tiền mặt S06'!$J$2,LEFT(Nhaplieu!$N104,3)='Sổ quỹ tiền mặt S06'!$J$2),Nhaplieu!E104,IF(OR(Nhaplieu!$M104='Sổ quỹ tiền mặt S06'!$J$2,Nhaplieu!$N104='Sổ quỹ tiền mặt S06'!$J$2),Nhaplieu!E104,""))</f>
        <v/>
      </c>
      <c r="C99" s="571" t="str">
        <f>IF(OR(LEFT(Nhaplieu!$M104,3)='Sổ quỹ tiền mặt S06'!$J$2,LEFT(Nhaplieu!$N104,3)='Sổ quỹ tiền mặt S06'!$J$2),Nhaplieu!L104,IF(OR(Nhaplieu!$M104='Sổ quỹ tiền mặt S06'!$J$2,Nhaplieu!$N104='Sổ quỹ tiền mặt S06'!$J$2),Nhaplieu!L104,""))</f>
        <v/>
      </c>
      <c r="D99" s="78" t="str">
        <f>IF(LEFT(Nhaplieu!$M104,3)='Sổ quỹ tiền mặt S06'!$J$2,Nhaplieu!N104,IF(LEFT(Nhaplieu!$N104,3)='Sổ quỹ tiền mặt S06'!$J$2,Nhaplieu!M104,IF(Nhaplieu!$M104='Sổ quỹ tiền mặt S06'!$J$2,Nhaplieu!N104,IF(Nhaplieu!$N104='Sổ quỹ tiền mặt S06'!$J$2,Nhaplieu!M104,""))))</f>
        <v/>
      </c>
      <c r="E99" s="77" t="str">
        <f>IF(LEFT(Nhaplieu!M104,3)='Sổ quỹ tiền mặt S06'!$J$2,Nhaplieu!$O104,IF(Nhaplieu!M104='Sổ quỹ tiền mặt S06'!$J$2,Nhaplieu!$O104,""))</f>
        <v/>
      </c>
      <c r="F99" s="77" t="str">
        <f>IF(LEFT(Nhaplieu!N104,3)='Sổ quỹ tiền mặt S06'!$J$2,Nhaplieu!$O104,IF(Nhaplieu!N104='Sổ quỹ tiền mặt S06'!$J$2,Nhaplieu!$O104,""))</f>
        <v/>
      </c>
      <c r="G99" s="572">
        <f>IF(SUM(E99:F99)=0,0,$G$10+SUM(E$11:$E99)-SUM(F$11:$F99))</f>
        <v>0</v>
      </c>
      <c r="H99" s="573"/>
    </row>
    <row r="100" spans="1:8" s="4" customFormat="1" ht="15.6">
      <c r="A100" s="76" t="str">
        <f>IF(OR(LEFT(Nhaplieu!$M105,3)='Sổ quỹ tiền mặt S06'!$J$2,LEFT(Nhaplieu!$N105,3)='Sổ quỹ tiền mặt S06'!$J$2),Nhaplieu!F105,IF(OR(Nhaplieu!$M105='Sổ quỹ tiền mặt S06'!$J$2,Nhaplieu!$N105='Sổ quỹ tiền mặt S06'!$J$2),Nhaplieu!F105,""))</f>
        <v/>
      </c>
      <c r="B100" s="77" t="str">
        <f>IF(OR(LEFT(Nhaplieu!$M105,3)='Sổ quỹ tiền mặt S06'!$J$2,LEFT(Nhaplieu!$N105,3)='Sổ quỹ tiền mặt S06'!$J$2),Nhaplieu!E105,IF(OR(Nhaplieu!$M105='Sổ quỹ tiền mặt S06'!$J$2,Nhaplieu!$N105='Sổ quỹ tiền mặt S06'!$J$2),Nhaplieu!E105,""))</f>
        <v/>
      </c>
      <c r="C100" s="571" t="str">
        <f>IF(OR(LEFT(Nhaplieu!$M105,3)='Sổ quỹ tiền mặt S06'!$J$2,LEFT(Nhaplieu!$N105,3)='Sổ quỹ tiền mặt S06'!$J$2),Nhaplieu!L105,IF(OR(Nhaplieu!$M105='Sổ quỹ tiền mặt S06'!$J$2,Nhaplieu!$N105='Sổ quỹ tiền mặt S06'!$J$2),Nhaplieu!L105,""))</f>
        <v/>
      </c>
      <c r="D100" s="78" t="str">
        <f>IF(LEFT(Nhaplieu!$M105,3)='Sổ quỹ tiền mặt S06'!$J$2,Nhaplieu!N105,IF(LEFT(Nhaplieu!$N105,3)='Sổ quỹ tiền mặt S06'!$J$2,Nhaplieu!M105,IF(Nhaplieu!$M105='Sổ quỹ tiền mặt S06'!$J$2,Nhaplieu!N105,IF(Nhaplieu!$N105='Sổ quỹ tiền mặt S06'!$J$2,Nhaplieu!M105,""))))</f>
        <v/>
      </c>
      <c r="E100" s="77" t="str">
        <f>IF(LEFT(Nhaplieu!M105,3)='Sổ quỹ tiền mặt S06'!$J$2,Nhaplieu!$O105,IF(Nhaplieu!M105='Sổ quỹ tiền mặt S06'!$J$2,Nhaplieu!$O105,""))</f>
        <v/>
      </c>
      <c r="F100" s="77" t="str">
        <f>IF(LEFT(Nhaplieu!N105,3)='Sổ quỹ tiền mặt S06'!$J$2,Nhaplieu!$O105,IF(Nhaplieu!N105='Sổ quỹ tiền mặt S06'!$J$2,Nhaplieu!$O105,""))</f>
        <v/>
      </c>
      <c r="G100" s="572">
        <f>IF(SUM(E100:F100)=0,0,$G$10+SUM(E$11:$E100)-SUM(F$11:$F100))</f>
        <v>0</v>
      </c>
      <c r="H100" s="573"/>
    </row>
    <row r="101" spans="1:8" s="4" customFormat="1" ht="15.6">
      <c r="A101" s="76" t="str">
        <f>IF(OR(LEFT(Nhaplieu!$M106,3)='Sổ quỹ tiền mặt S06'!$J$2,LEFT(Nhaplieu!$N106,3)='Sổ quỹ tiền mặt S06'!$J$2),Nhaplieu!F106,IF(OR(Nhaplieu!$M106='Sổ quỹ tiền mặt S06'!$J$2,Nhaplieu!$N106='Sổ quỹ tiền mặt S06'!$J$2),Nhaplieu!F106,""))</f>
        <v/>
      </c>
      <c r="B101" s="77" t="str">
        <f>IF(OR(LEFT(Nhaplieu!$M106,3)='Sổ quỹ tiền mặt S06'!$J$2,LEFT(Nhaplieu!$N106,3)='Sổ quỹ tiền mặt S06'!$J$2),Nhaplieu!E106,IF(OR(Nhaplieu!$M106='Sổ quỹ tiền mặt S06'!$J$2,Nhaplieu!$N106='Sổ quỹ tiền mặt S06'!$J$2),Nhaplieu!E106,""))</f>
        <v/>
      </c>
      <c r="C101" s="571" t="str">
        <f>IF(OR(LEFT(Nhaplieu!$M106,3)='Sổ quỹ tiền mặt S06'!$J$2,LEFT(Nhaplieu!$N106,3)='Sổ quỹ tiền mặt S06'!$J$2),Nhaplieu!L106,IF(OR(Nhaplieu!$M106='Sổ quỹ tiền mặt S06'!$J$2,Nhaplieu!$N106='Sổ quỹ tiền mặt S06'!$J$2),Nhaplieu!L106,""))</f>
        <v/>
      </c>
      <c r="D101" s="78" t="str">
        <f>IF(LEFT(Nhaplieu!$M106,3)='Sổ quỹ tiền mặt S06'!$J$2,Nhaplieu!N106,IF(LEFT(Nhaplieu!$N106,3)='Sổ quỹ tiền mặt S06'!$J$2,Nhaplieu!M106,IF(Nhaplieu!$M106='Sổ quỹ tiền mặt S06'!$J$2,Nhaplieu!N106,IF(Nhaplieu!$N106='Sổ quỹ tiền mặt S06'!$J$2,Nhaplieu!M106,""))))</f>
        <v/>
      </c>
      <c r="E101" s="77" t="str">
        <f>IF(LEFT(Nhaplieu!M106,3)='Sổ quỹ tiền mặt S06'!$J$2,Nhaplieu!$O106,IF(Nhaplieu!M106='Sổ quỹ tiền mặt S06'!$J$2,Nhaplieu!$O106,""))</f>
        <v/>
      </c>
      <c r="F101" s="77" t="str">
        <f>IF(LEFT(Nhaplieu!N106,3)='Sổ quỹ tiền mặt S06'!$J$2,Nhaplieu!$O106,IF(Nhaplieu!N106='Sổ quỹ tiền mặt S06'!$J$2,Nhaplieu!$O106,""))</f>
        <v/>
      </c>
      <c r="G101" s="572">
        <f>IF(SUM(E101:F101)=0,0,$G$10+SUM(E$11:$E101)-SUM(F$11:$F101))</f>
        <v>0</v>
      </c>
      <c r="H101" s="573"/>
    </row>
    <row r="102" spans="1:8" s="4" customFormat="1" ht="15.6">
      <c r="A102" s="76" t="str">
        <f>IF(OR(LEFT(Nhaplieu!$M107,3)='Sổ quỹ tiền mặt S06'!$J$2,LEFT(Nhaplieu!$N107,3)='Sổ quỹ tiền mặt S06'!$J$2),Nhaplieu!F107,IF(OR(Nhaplieu!$M107='Sổ quỹ tiền mặt S06'!$J$2,Nhaplieu!$N107='Sổ quỹ tiền mặt S06'!$J$2),Nhaplieu!F107,""))</f>
        <v/>
      </c>
      <c r="B102" s="77" t="str">
        <f>IF(OR(LEFT(Nhaplieu!$M107,3)='Sổ quỹ tiền mặt S06'!$J$2,LEFT(Nhaplieu!$N107,3)='Sổ quỹ tiền mặt S06'!$J$2),Nhaplieu!E107,IF(OR(Nhaplieu!$M107='Sổ quỹ tiền mặt S06'!$J$2,Nhaplieu!$N107='Sổ quỹ tiền mặt S06'!$J$2),Nhaplieu!E107,""))</f>
        <v/>
      </c>
      <c r="C102" s="571" t="str">
        <f>IF(OR(LEFT(Nhaplieu!$M107,3)='Sổ quỹ tiền mặt S06'!$J$2,LEFT(Nhaplieu!$N107,3)='Sổ quỹ tiền mặt S06'!$J$2),Nhaplieu!L107,IF(OR(Nhaplieu!$M107='Sổ quỹ tiền mặt S06'!$J$2,Nhaplieu!$N107='Sổ quỹ tiền mặt S06'!$J$2),Nhaplieu!L107,""))</f>
        <v/>
      </c>
      <c r="D102" s="78" t="str">
        <f>IF(LEFT(Nhaplieu!$M107,3)='Sổ quỹ tiền mặt S06'!$J$2,Nhaplieu!N107,IF(LEFT(Nhaplieu!$N107,3)='Sổ quỹ tiền mặt S06'!$J$2,Nhaplieu!M107,IF(Nhaplieu!$M107='Sổ quỹ tiền mặt S06'!$J$2,Nhaplieu!N107,IF(Nhaplieu!$N107='Sổ quỹ tiền mặt S06'!$J$2,Nhaplieu!M107,""))))</f>
        <v/>
      </c>
      <c r="E102" s="77" t="str">
        <f>IF(LEFT(Nhaplieu!M107,3)='Sổ quỹ tiền mặt S06'!$J$2,Nhaplieu!$O107,IF(Nhaplieu!M107='Sổ quỹ tiền mặt S06'!$J$2,Nhaplieu!$O107,""))</f>
        <v/>
      </c>
      <c r="F102" s="77" t="str">
        <f>IF(LEFT(Nhaplieu!N107,3)='Sổ quỹ tiền mặt S06'!$J$2,Nhaplieu!$O107,IF(Nhaplieu!N107='Sổ quỹ tiền mặt S06'!$J$2,Nhaplieu!$O107,""))</f>
        <v/>
      </c>
      <c r="G102" s="572">
        <f>IF(SUM(E102:F102)=0,0,$G$10+SUM(E$11:$E102)-SUM(F$11:$F102))</f>
        <v>0</v>
      </c>
      <c r="H102" s="573"/>
    </row>
    <row r="103" spans="1:8" s="4" customFormat="1" ht="15.6">
      <c r="A103" s="76" t="str">
        <f>IF(OR(LEFT(Nhaplieu!$M108,3)='Sổ quỹ tiền mặt S06'!$J$2,LEFT(Nhaplieu!$N108,3)='Sổ quỹ tiền mặt S06'!$J$2),Nhaplieu!F108,IF(OR(Nhaplieu!$M108='Sổ quỹ tiền mặt S06'!$J$2,Nhaplieu!$N108='Sổ quỹ tiền mặt S06'!$J$2),Nhaplieu!F108,""))</f>
        <v/>
      </c>
      <c r="B103" s="77" t="str">
        <f>IF(OR(LEFT(Nhaplieu!$M108,3)='Sổ quỹ tiền mặt S06'!$J$2,LEFT(Nhaplieu!$N108,3)='Sổ quỹ tiền mặt S06'!$J$2),Nhaplieu!E108,IF(OR(Nhaplieu!$M108='Sổ quỹ tiền mặt S06'!$J$2,Nhaplieu!$N108='Sổ quỹ tiền mặt S06'!$J$2),Nhaplieu!E108,""))</f>
        <v/>
      </c>
      <c r="C103" s="571" t="str">
        <f>IF(OR(LEFT(Nhaplieu!$M108,3)='Sổ quỹ tiền mặt S06'!$J$2,LEFT(Nhaplieu!$N108,3)='Sổ quỹ tiền mặt S06'!$J$2),Nhaplieu!L108,IF(OR(Nhaplieu!$M108='Sổ quỹ tiền mặt S06'!$J$2,Nhaplieu!$N108='Sổ quỹ tiền mặt S06'!$J$2),Nhaplieu!L108,""))</f>
        <v/>
      </c>
      <c r="D103" s="78" t="str">
        <f>IF(LEFT(Nhaplieu!$M108,3)='Sổ quỹ tiền mặt S06'!$J$2,Nhaplieu!N108,IF(LEFT(Nhaplieu!$N108,3)='Sổ quỹ tiền mặt S06'!$J$2,Nhaplieu!M108,IF(Nhaplieu!$M108='Sổ quỹ tiền mặt S06'!$J$2,Nhaplieu!N108,IF(Nhaplieu!$N108='Sổ quỹ tiền mặt S06'!$J$2,Nhaplieu!M108,""))))</f>
        <v/>
      </c>
      <c r="E103" s="77" t="str">
        <f>IF(LEFT(Nhaplieu!M108,3)='Sổ quỹ tiền mặt S06'!$J$2,Nhaplieu!$O108,IF(Nhaplieu!M108='Sổ quỹ tiền mặt S06'!$J$2,Nhaplieu!$O108,""))</f>
        <v/>
      </c>
      <c r="F103" s="77" t="str">
        <f>IF(LEFT(Nhaplieu!N108,3)='Sổ quỹ tiền mặt S06'!$J$2,Nhaplieu!$O108,IF(Nhaplieu!N108='Sổ quỹ tiền mặt S06'!$J$2,Nhaplieu!$O108,""))</f>
        <v/>
      </c>
      <c r="G103" s="572">
        <f>IF(SUM(E103:F103)=0,0,$G$10+SUM(E$11:$E103)-SUM(F$11:$F103))</f>
        <v>0</v>
      </c>
      <c r="H103" s="573"/>
    </row>
    <row r="104" spans="1:8" s="4" customFormat="1" ht="15.6">
      <c r="A104" s="76" t="str">
        <f>IF(OR(LEFT(Nhaplieu!$M109,3)='Sổ quỹ tiền mặt S06'!$J$2,LEFT(Nhaplieu!$N109,3)='Sổ quỹ tiền mặt S06'!$J$2),Nhaplieu!F109,IF(OR(Nhaplieu!$M109='Sổ quỹ tiền mặt S06'!$J$2,Nhaplieu!$N109='Sổ quỹ tiền mặt S06'!$J$2),Nhaplieu!F109,""))</f>
        <v/>
      </c>
      <c r="B104" s="77" t="str">
        <f>IF(OR(LEFT(Nhaplieu!$M109,3)='Sổ quỹ tiền mặt S06'!$J$2,LEFT(Nhaplieu!$N109,3)='Sổ quỹ tiền mặt S06'!$J$2),Nhaplieu!E109,IF(OR(Nhaplieu!$M109='Sổ quỹ tiền mặt S06'!$J$2,Nhaplieu!$N109='Sổ quỹ tiền mặt S06'!$J$2),Nhaplieu!E109,""))</f>
        <v/>
      </c>
      <c r="C104" s="571" t="str">
        <f>IF(OR(LEFT(Nhaplieu!$M109,3)='Sổ quỹ tiền mặt S06'!$J$2,LEFT(Nhaplieu!$N109,3)='Sổ quỹ tiền mặt S06'!$J$2),Nhaplieu!L109,IF(OR(Nhaplieu!$M109='Sổ quỹ tiền mặt S06'!$J$2,Nhaplieu!$N109='Sổ quỹ tiền mặt S06'!$J$2),Nhaplieu!L109,""))</f>
        <v/>
      </c>
      <c r="D104" s="78" t="str">
        <f>IF(LEFT(Nhaplieu!$M109,3)='Sổ quỹ tiền mặt S06'!$J$2,Nhaplieu!N109,IF(LEFT(Nhaplieu!$N109,3)='Sổ quỹ tiền mặt S06'!$J$2,Nhaplieu!M109,IF(Nhaplieu!$M109='Sổ quỹ tiền mặt S06'!$J$2,Nhaplieu!N109,IF(Nhaplieu!$N109='Sổ quỹ tiền mặt S06'!$J$2,Nhaplieu!M109,""))))</f>
        <v/>
      </c>
      <c r="E104" s="77" t="str">
        <f>IF(LEFT(Nhaplieu!M109,3)='Sổ quỹ tiền mặt S06'!$J$2,Nhaplieu!$O109,IF(Nhaplieu!M109='Sổ quỹ tiền mặt S06'!$J$2,Nhaplieu!$O109,""))</f>
        <v/>
      </c>
      <c r="F104" s="77" t="str">
        <f>IF(LEFT(Nhaplieu!N109,3)='Sổ quỹ tiền mặt S06'!$J$2,Nhaplieu!$O109,IF(Nhaplieu!N109='Sổ quỹ tiền mặt S06'!$J$2,Nhaplieu!$O109,""))</f>
        <v/>
      </c>
      <c r="G104" s="572">
        <f>IF(SUM(E104:F104)=0,0,$G$10+SUM(E$11:$E104)-SUM(F$11:$F104))</f>
        <v>0</v>
      </c>
      <c r="H104" s="573"/>
    </row>
    <row r="105" spans="1:8" s="4" customFormat="1" ht="15.6">
      <c r="A105" s="76" t="str">
        <f>IF(OR(LEFT(Nhaplieu!$M110,3)='Sổ quỹ tiền mặt S06'!$J$2,LEFT(Nhaplieu!$N110,3)='Sổ quỹ tiền mặt S06'!$J$2),Nhaplieu!F110,IF(OR(Nhaplieu!$M110='Sổ quỹ tiền mặt S06'!$J$2,Nhaplieu!$N110='Sổ quỹ tiền mặt S06'!$J$2),Nhaplieu!F110,""))</f>
        <v/>
      </c>
      <c r="B105" s="77" t="str">
        <f>IF(OR(LEFT(Nhaplieu!$M110,3)='Sổ quỹ tiền mặt S06'!$J$2,LEFT(Nhaplieu!$N110,3)='Sổ quỹ tiền mặt S06'!$J$2),Nhaplieu!E110,IF(OR(Nhaplieu!$M110='Sổ quỹ tiền mặt S06'!$J$2,Nhaplieu!$N110='Sổ quỹ tiền mặt S06'!$J$2),Nhaplieu!E110,""))</f>
        <v/>
      </c>
      <c r="C105" s="571" t="str">
        <f>IF(OR(LEFT(Nhaplieu!$M110,3)='Sổ quỹ tiền mặt S06'!$J$2,LEFT(Nhaplieu!$N110,3)='Sổ quỹ tiền mặt S06'!$J$2),Nhaplieu!L110,IF(OR(Nhaplieu!$M110='Sổ quỹ tiền mặt S06'!$J$2,Nhaplieu!$N110='Sổ quỹ tiền mặt S06'!$J$2),Nhaplieu!L110,""))</f>
        <v/>
      </c>
      <c r="D105" s="78" t="str">
        <f>IF(LEFT(Nhaplieu!$M110,3)='Sổ quỹ tiền mặt S06'!$J$2,Nhaplieu!N110,IF(LEFT(Nhaplieu!$N110,3)='Sổ quỹ tiền mặt S06'!$J$2,Nhaplieu!M110,IF(Nhaplieu!$M110='Sổ quỹ tiền mặt S06'!$J$2,Nhaplieu!N110,IF(Nhaplieu!$N110='Sổ quỹ tiền mặt S06'!$J$2,Nhaplieu!M110,""))))</f>
        <v/>
      </c>
      <c r="E105" s="77" t="str">
        <f>IF(LEFT(Nhaplieu!M110,3)='Sổ quỹ tiền mặt S06'!$J$2,Nhaplieu!$O110,IF(Nhaplieu!M110='Sổ quỹ tiền mặt S06'!$J$2,Nhaplieu!$O110,""))</f>
        <v/>
      </c>
      <c r="F105" s="77" t="str">
        <f>IF(LEFT(Nhaplieu!N110,3)='Sổ quỹ tiền mặt S06'!$J$2,Nhaplieu!$O110,IF(Nhaplieu!N110='Sổ quỹ tiền mặt S06'!$J$2,Nhaplieu!$O110,""))</f>
        <v/>
      </c>
      <c r="G105" s="572">
        <f>IF(SUM(E105:F105)=0,0,$G$10+SUM(E$11:$E105)-SUM(F$11:$F105))</f>
        <v>0</v>
      </c>
      <c r="H105" s="573"/>
    </row>
    <row r="106" spans="1:8" s="4" customFormat="1" ht="15.6">
      <c r="A106" s="76" t="str">
        <f>IF(OR(LEFT(Nhaplieu!$M111,3)='Sổ quỹ tiền mặt S06'!$J$2,LEFT(Nhaplieu!$N111,3)='Sổ quỹ tiền mặt S06'!$J$2),Nhaplieu!F111,IF(OR(Nhaplieu!$M111='Sổ quỹ tiền mặt S06'!$J$2,Nhaplieu!$N111='Sổ quỹ tiền mặt S06'!$J$2),Nhaplieu!F111,""))</f>
        <v/>
      </c>
      <c r="B106" s="77" t="str">
        <f>IF(OR(LEFT(Nhaplieu!$M111,3)='Sổ quỹ tiền mặt S06'!$J$2,LEFT(Nhaplieu!$N111,3)='Sổ quỹ tiền mặt S06'!$J$2),Nhaplieu!E111,IF(OR(Nhaplieu!$M111='Sổ quỹ tiền mặt S06'!$J$2,Nhaplieu!$N111='Sổ quỹ tiền mặt S06'!$J$2),Nhaplieu!E111,""))</f>
        <v/>
      </c>
      <c r="C106" s="571" t="str">
        <f>IF(OR(LEFT(Nhaplieu!$M111,3)='Sổ quỹ tiền mặt S06'!$J$2,LEFT(Nhaplieu!$N111,3)='Sổ quỹ tiền mặt S06'!$J$2),Nhaplieu!L111,IF(OR(Nhaplieu!$M111='Sổ quỹ tiền mặt S06'!$J$2,Nhaplieu!$N111='Sổ quỹ tiền mặt S06'!$J$2),Nhaplieu!L111,""))</f>
        <v/>
      </c>
      <c r="D106" s="78" t="str">
        <f>IF(LEFT(Nhaplieu!$M111,3)='Sổ quỹ tiền mặt S06'!$J$2,Nhaplieu!N111,IF(LEFT(Nhaplieu!$N111,3)='Sổ quỹ tiền mặt S06'!$J$2,Nhaplieu!M111,IF(Nhaplieu!$M111='Sổ quỹ tiền mặt S06'!$J$2,Nhaplieu!N111,IF(Nhaplieu!$N111='Sổ quỹ tiền mặt S06'!$J$2,Nhaplieu!M111,""))))</f>
        <v/>
      </c>
      <c r="E106" s="77" t="str">
        <f>IF(LEFT(Nhaplieu!M111,3)='Sổ quỹ tiền mặt S06'!$J$2,Nhaplieu!$O111,IF(Nhaplieu!M111='Sổ quỹ tiền mặt S06'!$J$2,Nhaplieu!$O111,""))</f>
        <v/>
      </c>
      <c r="F106" s="77" t="str">
        <f>IF(LEFT(Nhaplieu!N111,3)='Sổ quỹ tiền mặt S06'!$J$2,Nhaplieu!$O111,IF(Nhaplieu!N111='Sổ quỹ tiền mặt S06'!$J$2,Nhaplieu!$O111,""))</f>
        <v/>
      </c>
      <c r="G106" s="572">
        <f>IF(SUM(E106:F106)=0,0,$G$10+SUM(E$11:$E106)-SUM(F$11:$F106))</f>
        <v>0</v>
      </c>
      <c r="H106" s="573"/>
    </row>
    <row r="107" spans="1:8" s="4" customFormat="1" ht="15.6">
      <c r="A107" s="76" t="str">
        <f>IF(OR(LEFT(Nhaplieu!$M112,3)='Sổ quỹ tiền mặt S06'!$J$2,LEFT(Nhaplieu!$N112,3)='Sổ quỹ tiền mặt S06'!$J$2),Nhaplieu!F112,IF(OR(Nhaplieu!$M112='Sổ quỹ tiền mặt S06'!$J$2,Nhaplieu!$N112='Sổ quỹ tiền mặt S06'!$J$2),Nhaplieu!F112,""))</f>
        <v/>
      </c>
      <c r="B107" s="77" t="str">
        <f>IF(OR(LEFT(Nhaplieu!$M112,3)='Sổ quỹ tiền mặt S06'!$J$2,LEFT(Nhaplieu!$N112,3)='Sổ quỹ tiền mặt S06'!$J$2),Nhaplieu!E112,IF(OR(Nhaplieu!$M112='Sổ quỹ tiền mặt S06'!$J$2,Nhaplieu!$N112='Sổ quỹ tiền mặt S06'!$J$2),Nhaplieu!E112,""))</f>
        <v/>
      </c>
      <c r="C107" s="571" t="str">
        <f>IF(OR(LEFT(Nhaplieu!$M112,3)='Sổ quỹ tiền mặt S06'!$J$2,LEFT(Nhaplieu!$N112,3)='Sổ quỹ tiền mặt S06'!$J$2),Nhaplieu!L112,IF(OR(Nhaplieu!$M112='Sổ quỹ tiền mặt S06'!$J$2,Nhaplieu!$N112='Sổ quỹ tiền mặt S06'!$J$2),Nhaplieu!L112,""))</f>
        <v/>
      </c>
      <c r="D107" s="78" t="str">
        <f>IF(LEFT(Nhaplieu!$M112,3)='Sổ quỹ tiền mặt S06'!$J$2,Nhaplieu!N112,IF(LEFT(Nhaplieu!$N112,3)='Sổ quỹ tiền mặt S06'!$J$2,Nhaplieu!M112,IF(Nhaplieu!$M112='Sổ quỹ tiền mặt S06'!$J$2,Nhaplieu!N112,IF(Nhaplieu!$N112='Sổ quỹ tiền mặt S06'!$J$2,Nhaplieu!M112,""))))</f>
        <v/>
      </c>
      <c r="E107" s="77" t="str">
        <f>IF(LEFT(Nhaplieu!M112,3)='Sổ quỹ tiền mặt S06'!$J$2,Nhaplieu!$O112,IF(Nhaplieu!M112='Sổ quỹ tiền mặt S06'!$J$2,Nhaplieu!$O112,""))</f>
        <v/>
      </c>
      <c r="F107" s="77" t="str">
        <f>IF(LEFT(Nhaplieu!N112,3)='Sổ quỹ tiền mặt S06'!$J$2,Nhaplieu!$O112,IF(Nhaplieu!N112='Sổ quỹ tiền mặt S06'!$J$2,Nhaplieu!$O112,""))</f>
        <v/>
      </c>
      <c r="G107" s="572">
        <f>IF(SUM(E107:F107)=0,0,$G$10+SUM(E$11:$E107)-SUM(F$11:$F107))</f>
        <v>0</v>
      </c>
      <c r="H107" s="573"/>
    </row>
    <row r="108" spans="1:8" s="4" customFormat="1" ht="15.6">
      <c r="A108" s="76" t="str">
        <f>IF(OR(LEFT(Nhaplieu!$M113,3)='Sổ quỹ tiền mặt S06'!$J$2,LEFT(Nhaplieu!$N113,3)='Sổ quỹ tiền mặt S06'!$J$2),Nhaplieu!F113,IF(OR(Nhaplieu!$M113='Sổ quỹ tiền mặt S06'!$J$2,Nhaplieu!$N113='Sổ quỹ tiền mặt S06'!$J$2),Nhaplieu!F113,""))</f>
        <v/>
      </c>
      <c r="B108" s="77" t="str">
        <f>IF(OR(LEFT(Nhaplieu!$M113,3)='Sổ quỹ tiền mặt S06'!$J$2,LEFT(Nhaplieu!$N113,3)='Sổ quỹ tiền mặt S06'!$J$2),Nhaplieu!E113,IF(OR(Nhaplieu!$M113='Sổ quỹ tiền mặt S06'!$J$2,Nhaplieu!$N113='Sổ quỹ tiền mặt S06'!$J$2),Nhaplieu!E113,""))</f>
        <v/>
      </c>
      <c r="C108" s="571" t="str">
        <f>IF(OR(LEFT(Nhaplieu!$M113,3)='Sổ quỹ tiền mặt S06'!$J$2,LEFT(Nhaplieu!$N113,3)='Sổ quỹ tiền mặt S06'!$J$2),Nhaplieu!L113,IF(OR(Nhaplieu!$M113='Sổ quỹ tiền mặt S06'!$J$2,Nhaplieu!$N113='Sổ quỹ tiền mặt S06'!$J$2),Nhaplieu!L113,""))</f>
        <v/>
      </c>
      <c r="D108" s="78" t="str">
        <f>IF(LEFT(Nhaplieu!$M113,3)='Sổ quỹ tiền mặt S06'!$J$2,Nhaplieu!N113,IF(LEFT(Nhaplieu!$N113,3)='Sổ quỹ tiền mặt S06'!$J$2,Nhaplieu!M113,IF(Nhaplieu!$M113='Sổ quỹ tiền mặt S06'!$J$2,Nhaplieu!N113,IF(Nhaplieu!$N113='Sổ quỹ tiền mặt S06'!$J$2,Nhaplieu!M113,""))))</f>
        <v/>
      </c>
      <c r="E108" s="77" t="str">
        <f>IF(LEFT(Nhaplieu!M113,3)='Sổ quỹ tiền mặt S06'!$J$2,Nhaplieu!$O113,IF(Nhaplieu!M113='Sổ quỹ tiền mặt S06'!$J$2,Nhaplieu!$O113,""))</f>
        <v/>
      </c>
      <c r="F108" s="77" t="str">
        <f>IF(LEFT(Nhaplieu!N113,3)='Sổ quỹ tiền mặt S06'!$J$2,Nhaplieu!$O113,IF(Nhaplieu!N113='Sổ quỹ tiền mặt S06'!$J$2,Nhaplieu!$O113,""))</f>
        <v/>
      </c>
      <c r="G108" s="572">
        <f>IF(SUM(E108:F108)=0,0,$G$10+SUM(E$11:$E108)-SUM(F$11:$F108))</f>
        <v>0</v>
      </c>
      <c r="H108" s="573"/>
    </row>
    <row r="109" spans="1:8" s="4" customFormat="1" ht="15.6">
      <c r="A109" s="76" t="str">
        <f>IF(OR(LEFT(Nhaplieu!$M114,3)='Sổ quỹ tiền mặt S06'!$J$2,LEFT(Nhaplieu!$N114,3)='Sổ quỹ tiền mặt S06'!$J$2),Nhaplieu!F114,IF(OR(Nhaplieu!$M114='Sổ quỹ tiền mặt S06'!$J$2,Nhaplieu!$N114='Sổ quỹ tiền mặt S06'!$J$2),Nhaplieu!F114,""))</f>
        <v/>
      </c>
      <c r="B109" s="77" t="str">
        <f>IF(OR(LEFT(Nhaplieu!$M114,3)='Sổ quỹ tiền mặt S06'!$J$2,LEFT(Nhaplieu!$N114,3)='Sổ quỹ tiền mặt S06'!$J$2),Nhaplieu!E114,IF(OR(Nhaplieu!$M114='Sổ quỹ tiền mặt S06'!$J$2,Nhaplieu!$N114='Sổ quỹ tiền mặt S06'!$J$2),Nhaplieu!E114,""))</f>
        <v/>
      </c>
      <c r="C109" s="571" t="str">
        <f>IF(OR(LEFT(Nhaplieu!$M114,3)='Sổ quỹ tiền mặt S06'!$J$2,LEFT(Nhaplieu!$N114,3)='Sổ quỹ tiền mặt S06'!$J$2),Nhaplieu!L114,IF(OR(Nhaplieu!$M114='Sổ quỹ tiền mặt S06'!$J$2,Nhaplieu!$N114='Sổ quỹ tiền mặt S06'!$J$2),Nhaplieu!L114,""))</f>
        <v/>
      </c>
      <c r="D109" s="78" t="str">
        <f>IF(LEFT(Nhaplieu!$M114,3)='Sổ quỹ tiền mặt S06'!$J$2,Nhaplieu!N114,IF(LEFT(Nhaplieu!$N114,3)='Sổ quỹ tiền mặt S06'!$J$2,Nhaplieu!M114,IF(Nhaplieu!$M114='Sổ quỹ tiền mặt S06'!$J$2,Nhaplieu!N114,IF(Nhaplieu!$N114='Sổ quỹ tiền mặt S06'!$J$2,Nhaplieu!M114,""))))</f>
        <v/>
      </c>
      <c r="E109" s="77" t="str">
        <f>IF(LEFT(Nhaplieu!M114,3)='Sổ quỹ tiền mặt S06'!$J$2,Nhaplieu!$O114,IF(Nhaplieu!M114='Sổ quỹ tiền mặt S06'!$J$2,Nhaplieu!$O114,""))</f>
        <v/>
      </c>
      <c r="F109" s="77" t="str">
        <f>IF(LEFT(Nhaplieu!N114,3)='Sổ quỹ tiền mặt S06'!$J$2,Nhaplieu!$O114,IF(Nhaplieu!N114='Sổ quỹ tiền mặt S06'!$J$2,Nhaplieu!$O114,""))</f>
        <v/>
      </c>
      <c r="G109" s="572">
        <f>IF(SUM(E109:F109)=0,0,$G$10+SUM(E$11:$E109)-SUM(F$11:$F109))</f>
        <v>0</v>
      </c>
      <c r="H109" s="573"/>
    </row>
    <row r="110" spans="1:8" s="4" customFormat="1" ht="15.6">
      <c r="A110" s="76" t="str">
        <f>IF(OR(LEFT(Nhaplieu!$M115,3)='Sổ quỹ tiền mặt S06'!$J$2,LEFT(Nhaplieu!$N115,3)='Sổ quỹ tiền mặt S06'!$J$2),Nhaplieu!F115,IF(OR(Nhaplieu!$M115='Sổ quỹ tiền mặt S06'!$J$2,Nhaplieu!$N115='Sổ quỹ tiền mặt S06'!$J$2),Nhaplieu!F115,""))</f>
        <v/>
      </c>
      <c r="B110" s="77" t="str">
        <f>IF(OR(LEFT(Nhaplieu!$M115,3)='Sổ quỹ tiền mặt S06'!$J$2,LEFT(Nhaplieu!$N115,3)='Sổ quỹ tiền mặt S06'!$J$2),Nhaplieu!E115,IF(OR(Nhaplieu!$M115='Sổ quỹ tiền mặt S06'!$J$2,Nhaplieu!$N115='Sổ quỹ tiền mặt S06'!$J$2),Nhaplieu!E115,""))</f>
        <v/>
      </c>
      <c r="C110" s="571" t="str">
        <f>IF(OR(LEFT(Nhaplieu!$M115,3)='Sổ quỹ tiền mặt S06'!$J$2,LEFT(Nhaplieu!$N115,3)='Sổ quỹ tiền mặt S06'!$J$2),Nhaplieu!L115,IF(OR(Nhaplieu!$M115='Sổ quỹ tiền mặt S06'!$J$2,Nhaplieu!$N115='Sổ quỹ tiền mặt S06'!$J$2),Nhaplieu!L115,""))</f>
        <v/>
      </c>
      <c r="D110" s="78" t="str">
        <f>IF(LEFT(Nhaplieu!$M115,3)='Sổ quỹ tiền mặt S06'!$J$2,Nhaplieu!N115,IF(LEFT(Nhaplieu!$N115,3)='Sổ quỹ tiền mặt S06'!$J$2,Nhaplieu!M115,IF(Nhaplieu!$M115='Sổ quỹ tiền mặt S06'!$J$2,Nhaplieu!N115,IF(Nhaplieu!$N115='Sổ quỹ tiền mặt S06'!$J$2,Nhaplieu!M115,""))))</f>
        <v/>
      </c>
      <c r="E110" s="77" t="str">
        <f>IF(LEFT(Nhaplieu!M115,3)='Sổ quỹ tiền mặt S06'!$J$2,Nhaplieu!$O115,IF(Nhaplieu!M115='Sổ quỹ tiền mặt S06'!$J$2,Nhaplieu!$O115,""))</f>
        <v/>
      </c>
      <c r="F110" s="77" t="str">
        <f>IF(LEFT(Nhaplieu!N115,3)='Sổ quỹ tiền mặt S06'!$J$2,Nhaplieu!$O115,IF(Nhaplieu!N115='Sổ quỹ tiền mặt S06'!$J$2,Nhaplieu!$O115,""))</f>
        <v/>
      </c>
      <c r="G110" s="572">
        <f>IF(SUM(E110:F110)=0,0,$G$10+SUM(E$11:$E110)-SUM(F$11:$F110))</f>
        <v>0</v>
      </c>
      <c r="H110" s="573"/>
    </row>
    <row r="111" spans="1:8" s="4" customFormat="1" ht="15.6">
      <c r="A111" s="76" t="str">
        <f>IF(OR(LEFT(Nhaplieu!$M116,3)='Sổ quỹ tiền mặt S06'!$J$2,LEFT(Nhaplieu!$N116,3)='Sổ quỹ tiền mặt S06'!$J$2),Nhaplieu!F116,IF(OR(Nhaplieu!$M116='Sổ quỹ tiền mặt S06'!$J$2,Nhaplieu!$N116='Sổ quỹ tiền mặt S06'!$J$2),Nhaplieu!F116,""))</f>
        <v/>
      </c>
      <c r="B111" s="77" t="str">
        <f>IF(OR(LEFT(Nhaplieu!$M116,3)='Sổ quỹ tiền mặt S06'!$J$2,LEFT(Nhaplieu!$N116,3)='Sổ quỹ tiền mặt S06'!$J$2),Nhaplieu!E116,IF(OR(Nhaplieu!$M116='Sổ quỹ tiền mặt S06'!$J$2,Nhaplieu!$N116='Sổ quỹ tiền mặt S06'!$J$2),Nhaplieu!E116,""))</f>
        <v/>
      </c>
      <c r="C111" s="571" t="str">
        <f>IF(OR(LEFT(Nhaplieu!$M116,3)='Sổ quỹ tiền mặt S06'!$J$2,LEFT(Nhaplieu!$N116,3)='Sổ quỹ tiền mặt S06'!$J$2),Nhaplieu!L116,IF(OR(Nhaplieu!$M116='Sổ quỹ tiền mặt S06'!$J$2,Nhaplieu!$N116='Sổ quỹ tiền mặt S06'!$J$2),Nhaplieu!L116,""))</f>
        <v/>
      </c>
      <c r="D111" s="78" t="str">
        <f>IF(LEFT(Nhaplieu!$M116,3)='Sổ quỹ tiền mặt S06'!$J$2,Nhaplieu!N116,IF(LEFT(Nhaplieu!$N116,3)='Sổ quỹ tiền mặt S06'!$J$2,Nhaplieu!M116,IF(Nhaplieu!$M116='Sổ quỹ tiền mặt S06'!$J$2,Nhaplieu!N116,IF(Nhaplieu!$N116='Sổ quỹ tiền mặt S06'!$J$2,Nhaplieu!M116,""))))</f>
        <v/>
      </c>
      <c r="E111" s="77" t="str">
        <f>IF(LEFT(Nhaplieu!M116,3)='Sổ quỹ tiền mặt S06'!$J$2,Nhaplieu!$O116,IF(Nhaplieu!M116='Sổ quỹ tiền mặt S06'!$J$2,Nhaplieu!$O116,""))</f>
        <v/>
      </c>
      <c r="F111" s="77" t="str">
        <f>IF(LEFT(Nhaplieu!N116,3)='Sổ quỹ tiền mặt S06'!$J$2,Nhaplieu!$O116,IF(Nhaplieu!N116='Sổ quỹ tiền mặt S06'!$J$2,Nhaplieu!$O116,""))</f>
        <v/>
      </c>
      <c r="G111" s="572">
        <f>IF(SUM(E111:F111)=0,0,$G$10+SUM(E$11:$E111)-SUM(F$11:$F111))</f>
        <v>0</v>
      </c>
      <c r="H111" s="573"/>
    </row>
    <row r="112" spans="1:8" s="4" customFormat="1" ht="15.6">
      <c r="A112" s="76" t="str">
        <f>IF(OR(LEFT(Nhaplieu!$M117,3)='Sổ quỹ tiền mặt S06'!$J$2,LEFT(Nhaplieu!$N117,3)='Sổ quỹ tiền mặt S06'!$J$2),Nhaplieu!F117,IF(OR(Nhaplieu!$M117='Sổ quỹ tiền mặt S06'!$J$2,Nhaplieu!$N117='Sổ quỹ tiền mặt S06'!$J$2),Nhaplieu!F117,""))</f>
        <v/>
      </c>
      <c r="B112" s="77" t="str">
        <f>IF(OR(LEFT(Nhaplieu!$M117,3)='Sổ quỹ tiền mặt S06'!$J$2,LEFT(Nhaplieu!$N117,3)='Sổ quỹ tiền mặt S06'!$J$2),Nhaplieu!E117,IF(OR(Nhaplieu!$M117='Sổ quỹ tiền mặt S06'!$J$2,Nhaplieu!$N117='Sổ quỹ tiền mặt S06'!$J$2),Nhaplieu!E117,""))</f>
        <v/>
      </c>
      <c r="C112" s="571" t="str">
        <f>IF(OR(LEFT(Nhaplieu!$M117,3)='Sổ quỹ tiền mặt S06'!$J$2,LEFT(Nhaplieu!$N117,3)='Sổ quỹ tiền mặt S06'!$J$2),Nhaplieu!L117,IF(OR(Nhaplieu!$M117='Sổ quỹ tiền mặt S06'!$J$2,Nhaplieu!$N117='Sổ quỹ tiền mặt S06'!$J$2),Nhaplieu!L117,""))</f>
        <v/>
      </c>
      <c r="D112" s="78" t="str">
        <f>IF(LEFT(Nhaplieu!$M117,3)='Sổ quỹ tiền mặt S06'!$J$2,Nhaplieu!N117,IF(LEFT(Nhaplieu!$N117,3)='Sổ quỹ tiền mặt S06'!$J$2,Nhaplieu!M117,IF(Nhaplieu!$M117='Sổ quỹ tiền mặt S06'!$J$2,Nhaplieu!N117,IF(Nhaplieu!$N117='Sổ quỹ tiền mặt S06'!$J$2,Nhaplieu!M117,""))))</f>
        <v/>
      </c>
      <c r="E112" s="77" t="str">
        <f>IF(LEFT(Nhaplieu!M117,3)='Sổ quỹ tiền mặt S06'!$J$2,Nhaplieu!$O117,IF(Nhaplieu!M117='Sổ quỹ tiền mặt S06'!$J$2,Nhaplieu!$O117,""))</f>
        <v/>
      </c>
      <c r="F112" s="77" t="str">
        <f>IF(LEFT(Nhaplieu!N117,3)='Sổ quỹ tiền mặt S06'!$J$2,Nhaplieu!$O117,IF(Nhaplieu!N117='Sổ quỹ tiền mặt S06'!$J$2,Nhaplieu!$O117,""))</f>
        <v/>
      </c>
      <c r="G112" s="572">
        <f>IF(SUM(E112:F112)=0,0,$G$10+SUM(E$11:$E112)-SUM(F$11:$F112))</f>
        <v>0</v>
      </c>
      <c r="H112" s="573"/>
    </row>
    <row r="113" spans="1:8" s="4" customFormat="1" ht="15.6">
      <c r="A113" s="76" t="str">
        <f>IF(OR(LEFT(Nhaplieu!$M118,3)='Sổ quỹ tiền mặt S06'!$J$2,LEFT(Nhaplieu!$N118,3)='Sổ quỹ tiền mặt S06'!$J$2),Nhaplieu!F118,IF(OR(Nhaplieu!$M118='Sổ quỹ tiền mặt S06'!$J$2,Nhaplieu!$N118='Sổ quỹ tiền mặt S06'!$J$2),Nhaplieu!F118,""))</f>
        <v/>
      </c>
      <c r="B113" s="77" t="str">
        <f>IF(OR(LEFT(Nhaplieu!$M118,3)='Sổ quỹ tiền mặt S06'!$J$2,LEFT(Nhaplieu!$N118,3)='Sổ quỹ tiền mặt S06'!$J$2),Nhaplieu!E118,IF(OR(Nhaplieu!$M118='Sổ quỹ tiền mặt S06'!$J$2,Nhaplieu!$N118='Sổ quỹ tiền mặt S06'!$J$2),Nhaplieu!E118,""))</f>
        <v/>
      </c>
      <c r="C113" s="571" t="str">
        <f>IF(OR(LEFT(Nhaplieu!$M118,3)='Sổ quỹ tiền mặt S06'!$J$2,LEFT(Nhaplieu!$N118,3)='Sổ quỹ tiền mặt S06'!$J$2),Nhaplieu!L118,IF(OR(Nhaplieu!$M118='Sổ quỹ tiền mặt S06'!$J$2,Nhaplieu!$N118='Sổ quỹ tiền mặt S06'!$J$2),Nhaplieu!L118,""))</f>
        <v/>
      </c>
      <c r="D113" s="78" t="str">
        <f>IF(LEFT(Nhaplieu!$M118,3)='Sổ quỹ tiền mặt S06'!$J$2,Nhaplieu!N118,IF(LEFT(Nhaplieu!$N118,3)='Sổ quỹ tiền mặt S06'!$J$2,Nhaplieu!M118,IF(Nhaplieu!$M118='Sổ quỹ tiền mặt S06'!$J$2,Nhaplieu!N118,IF(Nhaplieu!$N118='Sổ quỹ tiền mặt S06'!$J$2,Nhaplieu!M118,""))))</f>
        <v/>
      </c>
      <c r="E113" s="77" t="str">
        <f>IF(LEFT(Nhaplieu!M118,3)='Sổ quỹ tiền mặt S06'!$J$2,Nhaplieu!$O118,IF(Nhaplieu!M118='Sổ quỹ tiền mặt S06'!$J$2,Nhaplieu!$O118,""))</f>
        <v/>
      </c>
      <c r="F113" s="77" t="str">
        <f>IF(LEFT(Nhaplieu!N118,3)='Sổ quỹ tiền mặt S06'!$J$2,Nhaplieu!$O118,IF(Nhaplieu!N118='Sổ quỹ tiền mặt S06'!$J$2,Nhaplieu!$O118,""))</f>
        <v/>
      </c>
      <c r="G113" s="572">
        <f>IF(SUM(E113:F113)=0,0,$G$10+SUM(E$11:$E113)-SUM(F$11:$F113))</f>
        <v>0</v>
      </c>
      <c r="H113" s="573"/>
    </row>
    <row r="114" spans="1:8" s="4" customFormat="1" ht="15.6">
      <c r="A114" s="76" t="str">
        <f>IF(OR(LEFT(Nhaplieu!$M119,3)='Sổ quỹ tiền mặt S06'!$J$2,LEFT(Nhaplieu!$N119,3)='Sổ quỹ tiền mặt S06'!$J$2),Nhaplieu!F119,IF(OR(Nhaplieu!$M119='Sổ quỹ tiền mặt S06'!$J$2,Nhaplieu!$N119='Sổ quỹ tiền mặt S06'!$J$2),Nhaplieu!F119,""))</f>
        <v/>
      </c>
      <c r="B114" s="77" t="str">
        <f>IF(OR(LEFT(Nhaplieu!$M119,3)='Sổ quỹ tiền mặt S06'!$J$2,LEFT(Nhaplieu!$N119,3)='Sổ quỹ tiền mặt S06'!$J$2),Nhaplieu!E119,IF(OR(Nhaplieu!$M119='Sổ quỹ tiền mặt S06'!$J$2,Nhaplieu!$N119='Sổ quỹ tiền mặt S06'!$J$2),Nhaplieu!E119,""))</f>
        <v/>
      </c>
      <c r="C114" s="571" t="str">
        <f>IF(OR(LEFT(Nhaplieu!$M119,3)='Sổ quỹ tiền mặt S06'!$J$2,LEFT(Nhaplieu!$N119,3)='Sổ quỹ tiền mặt S06'!$J$2),Nhaplieu!L119,IF(OR(Nhaplieu!$M119='Sổ quỹ tiền mặt S06'!$J$2,Nhaplieu!$N119='Sổ quỹ tiền mặt S06'!$J$2),Nhaplieu!L119,""))</f>
        <v/>
      </c>
      <c r="D114" s="78" t="str">
        <f>IF(LEFT(Nhaplieu!$M119,3)='Sổ quỹ tiền mặt S06'!$J$2,Nhaplieu!N119,IF(LEFT(Nhaplieu!$N119,3)='Sổ quỹ tiền mặt S06'!$J$2,Nhaplieu!M119,IF(Nhaplieu!$M119='Sổ quỹ tiền mặt S06'!$J$2,Nhaplieu!N119,IF(Nhaplieu!$N119='Sổ quỹ tiền mặt S06'!$J$2,Nhaplieu!M119,""))))</f>
        <v/>
      </c>
      <c r="E114" s="77" t="str">
        <f>IF(LEFT(Nhaplieu!M119,3)='Sổ quỹ tiền mặt S06'!$J$2,Nhaplieu!$O119,IF(Nhaplieu!M119='Sổ quỹ tiền mặt S06'!$J$2,Nhaplieu!$O119,""))</f>
        <v/>
      </c>
      <c r="F114" s="77" t="str">
        <f>IF(LEFT(Nhaplieu!N119,3)='Sổ quỹ tiền mặt S06'!$J$2,Nhaplieu!$O119,IF(Nhaplieu!N119='Sổ quỹ tiền mặt S06'!$J$2,Nhaplieu!$O119,""))</f>
        <v/>
      </c>
      <c r="G114" s="572">
        <f>IF(SUM(E114:F114)=0,0,$G$10+SUM(E$11:$E114)-SUM(F$11:$F114))</f>
        <v>0</v>
      </c>
      <c r="H114" s="573"/>
    </row>
    <row r="115" spans="1:8" s="4" customFormat="1" ht="15.6">
      <c r="A115" s="76" t="str">
        <f>IF(OR(LEFT(Nhaplieu!$M120,3)='Sổ quỹ tiền mặt S06'!$J$2,LEFT(Nhaplieu!$N120,3)='Sổ quỹ tiền mặt S06'!$J$2),Nhaplieu!F120,IF(OR(Nhaplieu!$M120='Sổ quỹ tiền mặt S06'!$J$2,Nhaplieu!$N120='Sổ quỹ tiền mặt S06'!$J$2),Nhaplieu!F120,""))</f>
        <v/>
      </c>
      <c r="B115" s="77" t="str">
        <f>IF(OR(LEFT(Nhaplieu!$M120,3)='Sổ quỹ tiền mặt S06'!$J$2,LEFT(Nhaplieu!$N120,3)='Sổ quỹ tiền mặt S06'!$J$2),Nhaplieu!E120,IF(OR(Nhaplieu!$M120='Sổ quỹ tiền mặt S06'!$J$2,Nhaplieu!$N120='Sổ quỹ tiền mặt S06'!$J$2),Nhaplieu!E120,""))</f>
        <v/>
      </c>
      <c r="C115" s="571" t="str">
        <f>IF(OR(LEFT(Nhaplieu!$M120,3)='Sổ quỹ tiền mặt S06'!$J$2,LEFT(Nhaplieu!$N120,3)='Sổ quỹ tiền mặt S06'!$J$2),Nhaplieu!L120,IF(OR(Nhaplieu!$M120='Sổ quỹ tiền mặt S06'!$J$2,Nhaplieu!$N120='Sổ quỹ tiền mặt S06'!$J$2),Nhaplieu!L120,""))</f>
        <v/>
      </c>
      <c r="D115" s="78" t="str">
        <f>IF(LEFT(Nhaplieu!$M120,3)='Sổ quỹ tiền mặt S06'!$J$2,Nhaplieu!N120,IF(LEFT(Nhaplieu!$N120,3)='Sổ quỹ tiền mặt S06'!$J$2,Nhaplieu!M120,IF(Nhaplieu!$M120='Sổ quỹ tiền mặt S06'!$J$2,Nhaplieu!N120,IF(Nhaplieu!$N120='Sổ quỹ tiền mặt S06'!$J$2,Nhaplieu!M120,""))))</f>
        <v/>
      </c>
      <c r="E115" s="77" t="str">
        <f>IF(LEFT(Nhaplieu!M120,3)='Sổ quỹ tiền mặt S06'!$J$2,Nhaplieu!$O120,IF(Nhaplieu!M120='Sổ quỹ tiền mặt S06'!$J$2,Nhaplieu!$O120,""))</f>
        <v/>
      </c>
      <c r="F115" s="77" t="str">
        <f>IF(LEFT(Nhaplieu!N120,3)='Sổ quỹ tiền mặt S06'!$J$2,Nhaplieu!$O120,IF(Nhaplieu!N120='Sổ quỹ tiền mặt S06'!$J$2,Nhaplieu!$O120,""))</f>
        <v/>
      </c>
      <c r="G115" s="572">
        <f>IF(SUM(E115:F115)=0,0,$G$10+SUM(E$11:$E115)-SUM(F$11:$F115))</f>
        <v>0</v>
      </c>
      <c r="H115" s="573"/>
    </row>
    <row r="116" spans="1:8" s="4" customFormat="1" ht="15.6">
      <c r="A116" s="76" t="str">
        <f>IF(OR(LEFT(Nhaplieu!$M121,3)='Sổ quỹ tiền mặt S06'!$J$2,LEFT(Nhaplieu!$N121,3)='Sổ quỹ tiền mặt S06'!$J$2),Nhaplieu!F121,IF(OR(Nhaplieu!$M121='Sổ quỹ tiền mặt S06'!$J$2,Nhaplieu!$N121='Sổ quỹ tiền mặt S06'!$J$2),Nhaplieu!F121,""))</f>
        <v/>
      </c>
      <c r="B116" s="77" t="str">
        <f>IF(OR(LEFT(Nhaplieu!$M121,3)='Sổ quỹ tiền mặt S06'!$J$2,LEFT(Nhaplieu!$N121,3)='Sổ quỹ tiền mặt S06'!$J$2),Nhaplieu!E121,IF(OR(Nhaplieu!$M121='Sổ quỹ tiền mặt S06'!$J$2,Nhaplieu!$N121='Sổ quỹ tiền mặt S06'!$J$2),Nhaplieu!E121,""))</f>
        <v/>
      </c>
      <c r="C116" s="571" t="str">
        <f>IF(OR(LEFT(Nhaplieu!$M121,3)='Sổ quỹ tiền mặt S06'!$J$2,LEFT(Nhaplieu!$N121,3)='Sổ quỹ tiền mặt S06'!$J$2),Nhaplieu!L121,IF(OR(Nhaplieu!$M121='Sổ quỹ tiền mặt S06'!$J$2,Nhaplieu!$N121='Sổ quỹ tiền mặt S06'!$J$2),Nhaplieu!L121,""))</f>
        <v/>
      </c>
      <c r="D116" s="78" t="str">
        <f>IF(LEFT(Nhaplieu!$M121,3)='Sổ quỹ tiền mặt S06'!$J$2,Nhaplieu!N121,IF(LEFT(Nhaplieu!$N121,3)='Sổ quỹ tiền mặt S06'!$J$2,Nhaplieu!M121,IF(Nhaplieu!$M121='Sổ quỹ tiền mặt S06'!$J$2,Nhaplieu!N121,IF(Nhaplieu!$N121='Sổ quỹ tiền mặt S06'!$J$2,Nhaplieu!M121,""))))</f>
        <v/>
      </c>
      <c r="E116" s="77" t="str">
        <f>IF(LEFT(Nhaplieu!M121,3)='Sổ quỹ tiền mặt S06'!$J$2,Nhaplieu!$O121,IF(Nhaplieu!M121='Sổ quỹ tiền mặt S06'!$J$2,Nhaplieu!$O121,""))</f>
        <v/>
      </c>
      <c r="F116" s="77" t="str">
        <f>IF(LEFT(Nhaplieu!N121,3)='Sổ quỹ tiền mặt S06'!$J$2,Nhaplieu!$O121,IF(Nhaplieu!N121='Sổ quỹ tiền mặt S06'!$J$2,Nhaplieu!$O121,""))</f>
        <v/>
      </c>
      <c r="G116" s="572">
        <f>IF(SUM(E116:F116)=0,0,$G$10+SUM(E$11:$E116)-SUM(F$11:$F116))</f>
        <v>0</v>
      </c>
      <c r="H116" s="573"/>
    </row>
    <row r="117" spans="1:8" s="4" customFormat="1" ht="15.6">
      <c r="A117" s="76" t="str">
        <f>IF(OR(LEFT(Nhaplieu!$M122,3)='Sổ quỹ tiền mặt S06'!$J$2,LEFT(Nhaplieu!$N122,3)='Sổ quỹ tiền mặt S06'!$J$2),Nhaplieu!F122,IF(OR(Nhaplieu!$M122='Sổ quỹ tiền mặt S06'!$J$2,Nhaplieu!$N122='Sổ quỹ tiền mặt S06'!$J$2),Nhaplieu!F122,""))</f>
        <v/>
      </c>
      <c r="B117" s="77" t="str">
        <f>IF(OR(LEFT(Nhaplieu!$M122,3)='Sổ quỹ tiền mặt S06'!$J$2,LEFT(Nhaplieu!$N122,3)='Sổ quỹ tiền mặt S06'!$J$2),Nhaplieu!E122,IF(OR(Nhaplieu!$M122='Sổ quỹ tiền mặt S06'!$J$2,Nhaplieu!$N122='Sổ quỹ tiền mặt S06'!$J$2),Nhaplieu!E122,""))</f>
        <v/>
      </c>
      <c r="C117" s="571" t="str">
        <f>IF(OR(LEFT(Nhaplieu!$M122,3)='Sổ quỹ tiền mặt S06'!$J$2,LEFT(Nhaplieu!$N122,3)='Sổ quỹ tiền mặt S06'!$J$2),Nhaplieu!L122,IF(OR(Nhaplieu!$M122='Sổ quỹ tiền mặt S06'!$J$2,Nhaplieu!$N122='Sổ quỹ tiền mặt S06'!$J$2),Nhaplieu!L122,""))</f>
        <v/>
      </c>
      <c r="D117" s="78" t="str">
        <f>IF(LEFT(Nhaplieu!$M122,3)='Sổ quỹ tiền mặt S06'!$J$2,Nhaplieu!N122,IF(LEFT(Nhaplieu!$N122,3)='Sổ quỹ tiền mặt S06'!$J$2,Nhaplieu!M122,IF(Nhaplieu!$M122='Sổ quỹ tiền mặt S06'!$J$2,Nhaplieu!N122,IF(Nhaplieu!$N122='Sổ quỹ tiền mặt S06'!$J$2,Nhaplieu!M122,""))))</f>
        <v/>
      </c>
      <c r="E117" s="77" t="str">
        <f>IF(LEFT(Nhaplieu!M122,3)='Sổ quỹ tiền mặt S06'!$J$2,Nhaplieu!$O122,IF(Nhaplieu!M122='Sổ quỹ tiền mặt S06'!$J$2,Nhaplieu!$O122,""))</f>
        <v/>
      </c>
      <c r="F117" s="77" t="str">
        <f>IF(LEFT(Nhaplieu!N122,3)='Sổ quỹ tiền mặt S06'!$J$2,Nhaplieu!$O122,IF(Nhaplieu!N122='Sổ quỹ tiền mặt S06'!$J$2,Nhaplieu!$O122,""))</f>
        <v/>
      </c>
      <c r="G117" s="572">
        <f>IF(SUM(E117:F117)=0,0,$G$10+SUM(E$11:$E117)-SUM(F$11:$F117))</f>
        <v>0</v>
      </c>
      <c r="H117" s="573"/>
    </row>
    <row r="118" spans="1:8" s="4" customFormat="1" ht="15.6">
      <c r="A118" s="76" t="str">
        <f>IF(OR(LEFT(Nhaplieu!$M123,3)='Sổ quỹ tiền mặt S06'!$J$2,LEFT(Nhaplieu!$N123,3)='Sổ quỹ tiền mặt S06'!$J$2),Nhaplieu!F123,IF(OR(Nhaplieu!$M123='Sổ quỹ tiền mặt S06'!$J$2,Nhaplieu!$N123='Sổ quỹ tiền mặt S06'!$J$2),Nhaplieu!F123,""))</f>
        <v/>
      </c>
      <c r="B118" s="77" t="str">
        <f>IF(OR(LEFT(Nhaplieu!$M123,3)='Sổ quỹ tiền mặt S06'!$J$2,LEFT(Nhaplieu!$N123,3)='Sổ quỹ tiền mặt S06'!$J$2),Nhaplieu!E123,IF(OR(Nhaplieu!$M123='Sổ quỹ tiền mặt S06'!$J$2,Nhaplieu!$N123='Sổ quỹ tiền mặt S06'!$J$2),Nhaplieu!E123,""))</f>
        <v/>
      </c>
      <c r="C118" s="571" t="str">
        <f>IF(OR(LEFT(Nhaplieu!$M123,3)='Sổ quỹ tiền mặt S06'!$J$2,LEFT(Nhaplieu!$N123,3)='Sổ quỹ tiền mặt S06'!$J$2),Nhaplieu!L123,IF(OR(Nhaplieu!$M123='Sổ quỹ tiền mặt S06'!$J$2,Nhaplieu!$N123='Sổ quỹ tiền mặt S06'!$J$2),Nhaplieu!L123,""))</f>
        <v/>
      </c>
      <c r="D118" s="78" t="str">
        <f>IF(LEFT(Nhaplieu!$M123,3)='Sổ quỹ tiền mặt S06'!$J$2,Nhaplieu!N123,IF(LEFT(Nhaplieu!$N123,3)='Sổ quỹ tiền mặt S06'!$J$2,Nhaplieu!M123,IF(Nhaplieu!$M123='Sổ quỹ tiền mặt S06'!$J$2,Nhaplieu!N123,IF(Nhaplieu!$N123='Sổ quỹ tiền mặt S06'!$J$2,Nhaplieu!M123,""))))</f>
        <v/>
      </c>
      <c r="E118" s="77" t="str">
        <f>IF(LEFT(Nhaplieu!M123,3)='Sổ quỹ tiền mặt S06'!$J$2,Nhaplieu!$O123,IF(Nhaplieu!M123='Sổ quỹ tiền mặt S06'!$J$2,Nhaplieu!$O123,""))</f>
        <v/>
      </c>
      <c r="F118" s="77" t="str">
        <f>IF(LEFT(Nhaplieu!N123,3)='Sổ quỹ tiền mặt S06'!$J$2,Nhaplieu!$O123,IF(Nhaplieu!N123='Sổ quỹ tiền mặt S06'!$J$2,Nhaplieu!$O123,""))</f>
        <v/>
      </c>
      <c r="G118" s="572">
        <f>IF(SUM(E118:F118)=0,0,$G$10+SUM(E$11:$E118)-SUM(F$11:$F118))</f>
        <v>0</v>
      </c>
      <c r="H118" s="573"/>
    </row>
    <row r="119" spans="1:8" s="4" customFormat="1" ht="15.6">
      <c r="A119" s="76" t="str">
        <f>IF(OR(LEFT(Nhaplieu!$M124,3)='Sổ quỹ tiền mặt S06'!$J$2,LEFT(Nhaplieu!$N124,3)='Sổ quỹ tiền mặt S06'!$J$2),Nhaplieu!F124,IF(OR(Nhaplieu!$M124='Sổ quỹ tiền mặt S06'!$J$2,Nhaplieu!$N124='Sổ quỹ tiền mặt S06'!$J$2),Nhaplieu!F124,""))</f>
        <v/>
      </c>
      <c r="B119" s="77" t="str">
        <f>IF(OR(LEFT(Nhaplieu!$M124,3)='Sổ quỹ tiền mặt S06'!$J$2,LEFT(Nhaplieu!$N124,3)='Sổ quỹ tiền mặt S06'!$J$2),Nhaplieu!E124,IF(OR(Nhaplieu!$M124='Sổ quỹ tiền mặt S06'!$J$2,Nhaplieu!$N124='Sổ quỹ tiền mặt S06'!$J$2),Nhaplieu!E124,""))</f>
        <v/>
      </c>
      <c r="C119" s="571" t="str">
        <f>IF(OR(LEFT(Nhaplieu!$M124,3)='Sổ quỹ tiền mặt S06'!$J$2,LEFT(Nhaplieu!$N124,3)='Sổ quỹ tiền mặt S06'!$J$2),Nhaplieu!L124,IF(OR(Nhaplieu!$M124='Sổ quỹ tiền mặt S06'!$J$2,Nhaplieu!$N124='Sổ quỹ tiền mặt S06'!$J$2),Nhaplieu!L124,""))</f>
        <v/>
      </c>
      <c r="D119" s="78" t="str">
        <f>IF(LEFT(Nhaplieu!$M124,3)='Sổ quỹ tiền mặt S06'!$J$2,Nhaplieu!N124,IF(LEFT(Nhaplieu!$N124,3)='Sổ quỹ tiền mặt S06'!$J$2,Nhaplieu!M124,IF(Nhaplieu!$M124='Sổ quỹ tiền mặt S06'!$J$2,Nhaplieu!N124,IF(Nhaplieu!$N124='Sổ quỹ tiền mặt S06'!$J$2,Nhaplieu!M124,""))))</f>
        <v/>
      </c>
      <c r="E119" s="77" t="str">
        <f>IF(LEFT(Nhaplieu!M124,3)='Sổ quỹ tiền mặt S06'!$J$2,Nhaplieu!$O124,IF(Nhaplieu!M124='Sổ quỹ tiền mặt S06'!$J$2,Nhaplieu!$O124,""))</f>
        <v/>
      </c>
      <c r="F119" s="77" t="str">
        <f>IF(LEFT(Nhaplieu!N124,3)='Sổ quỹ tiền mặt S06'!$J$2,Nhaplieu!$O124,IF(Nhaplieu!N124='Sổ quỹ tiền mặt S06'!$J$2,Nhaplieu!$O124,""))</f>
        <v/>
      </c>
      <c r="G119" s="572">
        <f>IF(SUM(E119:F119)=0,0,$G$10+SUM(E$11:$E119)-SUM(F$11:$F119))</f>
        <v>0</v>
      </c>
      <c r="H119" s="573"/>
    </row>
    <row r="120" spans="1:8" s="4" customFormat="1" ht="15.6">
      <c r="A120" s="76" t="str">
        <f>IF(OR(LEFT(Nhaplieu!$M125,3)='Sổ quỹ tiền mặt S06'!$J$2,LEFT(Nhaplieu!$N125,3)='Sổ quỹ tiền mặt S06'!$J$2),Nhaplieu!F125,IF(OR(Nhaplieu!$M125='Sổ quỹ tiền mặt S06'!$J$2,Nhaplieu!$N125='Sổ quỹ tiền mặt S06'!$J$2),Nhaplieu!F125,""))</f>
        <v/>
      </c>
      <c r="B120" s="77" t="str">
        <f>IF(OR(LEFT(Nhaplieu!$M125,3)='Sổ quỹ tiền mặt S06'!$J$2,LEFT(Nhaplieu!$N125,3)='Sổ quỹ tiền mặt S06'!$J$2),Nhaplieu!E125,IF(OR(Nhaplieu!$M125='Sổ quỹ tiền mặt S06'!$J$2,Nhaplieu!$N125='Sổ quỹ tiền mặt S06'!$J$2),Nhaplieu!E125,""))</f>
        <v/>
      </c>
      <c r="C120" s="571" t="str">
        <f>IF(OR(LEFT(Nhaplieu!$M125,3)='Sổ quỹ tiền mặt S06'!$J$2,LEFT(Nhaplieu!$N125,3)='Sổ quỹ tiền mặt S06'!$J$2),Nhaplieu!L125,IF(OR(Nhaplieu!$M125='Sổ quỹ tiền mặt S06'!$J$2,Nhaplieu!$N125='Sổ quỹ tiền mặt S06'!$J$2),Nhaplieu!L125,""))</f>
        <v/>
      </c>
      <c r="D120" s="78" t="str">
        <f>IF(LEFT(Nhaplieu!$M125,3)='Sổ quỹ tiền mặt S06'!$J$2,Nhaplieu!N125,IF(LEFT(Nhaplieu!$N125,3)='Sổ quỹ tiền mặt S06'!$J$2,Nhaplieu!M125,IF(Nhaplieu!$M125='Sổ quỹ tiền mặt S06'!$J$2,Nhaplieu!N125,IF(Nhaplieu!$N125='Sổ quỹ tiền mặt S06'!$J$2,Nhaplieu!M125,""))))</f>
        <v/>
      </c>
      <c r="E120" s="77" t="str">
        <f>IF(LEFT(Nhaplieu!M125,3)='Sổ quỹ tiền mặt S06'!$J$2,Nhaplieu!$O125,IF(Nhaplieu!M125='Sổ quỹ tiền mặt S06'!$J$2,Nhaplieu!$O125,""))</f>
        <v/>
      </c>
      <c r="F120" s="77" t="str">
        <f>IF(LEFT(Nhaplieu!N125,3)='Sổ quỹ tiền mặt S06'!$J$2,Nhaplieu!$O125,IF(Nhaplieu!N125='Sổ quỹ tiền mặt S06'!$J$2,Nhaplieu!$O125,""))</f>
        <v/>
      </c>
      <c r="G120" s="572">
        <f>IF(SUM(E120:F120)=0,0,$G$10+SUM(E$11:$E120)-SUM(F$11:$F120))</f>
        <v>0</v>
      </c>
      <c r="H120" s="573"/>
    </row>
    <row r="121" spans="1:8" s="4" customFormat="1" ht="15.6">
      <c r="A121" s="76" t="str">
        <f>IF(OR(LEFT(Nhaplieu!$M126,3)='Sổ quỹ tiền mặt S06'!$J$2,LEFT(Nhaplieu!$N126,3)='Sổ quỹ tiền mặt S06'!$J$2),Nhaplieu!F126,IF(OR(Nhaplieu!$M126='Sổ quỹ tiền mặt S06'!$J$2,Nhaplieu!$N126='Sổ quỹ tiền mặt S06'!$J$2),Nhaplieu!F126,""))</f>
        <v/>
      </c>
      <c r="B121" s="77" t="str">
        <f>IF(OR(LEFT(Nhaplieu!$M126,3)='Sổ quỹ tiền mặt S06'!$J$2,LEFT(Nhaplieu!$N126,3)='Sổ quỹ tiền mặt S06'!$J$2),Nhaplieu!E126,IF(OR(Nhaplieu!$M126='Sổ quỹ tiền mặt S06'!$J$2,Nhaplieu!$N126='Sổ quỹ tiền mặt S06'!$J$2),Nhaplieu!E126,""))</f>
        <v/>
      </c>
      <c r="C121" s="571" t="str">
        <f>IF(OR(LEFT(Nhaplieu!$M126,3)='Sổ quỹ tiền mặt S06'!$J$2,LEFT(Nhaplieu!$N126,3)='Sổ quỹ tiền mặt S06'!$J$2),Nhaplieu!L126,IF(OR(Nhaplieu!$M126='Sổ quỹ tiền mặt S06'!$J$2,Nhaplieu!$N126='Sổ quỹ tiền mặt S06'!$J$2),Nhaplieu!L126,""))</f>
        <v/>
      </c>
      <c r="D121" s="78" t="str">
        <f>IF(LEFT(Nhaplieu!$M126,3)='Sổ quỹ tiền mặt S06'!$J$2,Nhaplieu!N126,IF(LEFT(Nhaplieu!$N126,3)='Sổ quỹ tiền mặt S06'!$J$2,Nhaplieu!M126,IF(Nhaplieu!$M126='Sổ quỹ tiền mặt S06'!$J$2,Nhaplieu!N126,IF(Nhaplieu!$N126='Sổ quỹ tiền mặt S06'!$J$2,Nhaplieu!M126,""))))</f>
        <v/>
      </c>
      <c r="E121" s="77" t="str">
        <f>IF(LEFT(Nhaplieu!M126,3)='Sổ quỹ tiền mặt S06'!$J$2,Nhaplieu!$O126,IF(Nhaplieu!M126='Sổ quỹ tiền mặt S06'!$J$2,Nhaplieu!$O126,""))</f>
        <v/>
      </c>
      <c r="F121" s="77" t="str">
        <f>IF(LEFT(Nhaplieu!N126,3)='Sổ quỹ tiền mặt S06'!$J$2,Nhaplieu!$O126,IF(Nhaplieu!N126='Sổ quỹ tiền mặt S06'!$J$2,Nhaplieu!$O126,""))</f>
        <v/>
      </c>
      <c r="G121" s="572">
        <f>IF(SUM(E121:F121)=0,0,$G$10+SUM(E$11:$E121)-SUM(F$11:$F121))</f>
        <v>0</v>
      </c>
      <c r="H121" s="573"/>
    </row>
    <row r="122" spans="1:8" s="4" customFormat="1" ht="15.6">
      <c r="A122" s="76" t="str">
        <f>IF(OR(LEFT(Nhaplieu!$M127,3)='Sổ quỹ tiền mặt S06'!$J$2,LEFT(Nhaplieu!$N127,3)='Sổ quỹ tiền mặt S06'!$J$2),Nhaplieu!F127,IF(OR(Nhaplieu!$M127='Sổ quỹ tiền mặt S06'!$J$2,Nhaplieu!$N127='Sổ quỹ tiền mặt S06'!$J$2),Nhaplieu!F127,""))</f>
        <v/>
      </c>
      <c r="B122" s="77" t="str">
        <f>IF(OR(LEFT(Nhaplieu!$M127,3)='Sổ quỹ tiền mặt S06'!$J$2,LEFT(Nhaplieu!$N127,3)='Sổ quỹ tiền mặt S06'!$J$2),Nhaplieu!E127,IF(OR(Nhaplieu!$M127='Sổ quỹ tiền mặt S06'!$J$2,Nhaplieu!$N127='Sổ quỹ tiền mặt S06'!$J$2),Nhaplieu!E127,""))</f>
        <v/>
      </c>
      <c r="C122" s="571" t="str">
        <f>IF(OR(LEFT(Nhaplieu!$M127,3)='Sổ quỹ tiền mặt S06'!$J$2,LEFT(Nhaplieu!$N127,3)='Sổ quỹ tiền mặt S06'!$J$2),Nhaplieu!L127,IF(OR(Nhaplieu!$M127='Sổ quỹ tiền mặt S06'!$J$2,Nhaplieu!$N127='Sổ quỹ tiền mặt S06'!$J$2),Nhaplieu!L127,""))</f>
        <v/>
      </c>
      <c r="D122" s="78" t="str">
        <f>IF(LEFT(Nhaplieu!$M127,3)='Sổ quỹ tiền mặt S06'!$J$2,Nhaplieu!N127,IF(LEFT(Nhaplieu!$N127,3)='Sổ quỹ tiền mặt S06'!$J$2,Nhaplieu!M127,IF(Nhaplieu!$M127='Sổ quỹ tiền mặt S06'!$J$2,Nhaplieu!N127,IF(Nhaplieu!$N127='Sổ quỹ tiền mặt S06'!$J$2,Nhaplieu!M127,""))))</f>
        <v/>
      </c>
      <c r="E122" s="77" t="str">
        <f>IF(LEFT(Nhaplieu!M127,3)='Sổ quỹ tiền mặt S06'!$J$2,Nhaplieu!$O127,IF(Nhaplieu!M127='Sổ quỹ tiền mặt S06'!$J$2,Nhaplieu!$O127,""))</f>
        <v/>
      </c>
      <c r="F122" s="77" t="str">
        <f>IF(LEFT(Nhaplieu!N127,3)='Sổ quỹ tiền mặt S06'!$J$2,Nhaplieu!$O127,IF(Nhaplieu!N127='Sổ quỹ tiền mặt S06'!$J$2,Nhaplieu!$O127,""))</f>
        <v/>
      </c>
      <c r="G122" s="572">
        <f>IF(SUM(E122:F122)=0,0,$G$10+SUM(E$11:$E122)-SUM(F$11:$F122))</f>
        <v>0</v>
      </c>
      <c r="H122" s="573"/>
    </row>
    <row r="123" spans="1:8" s="4" customFormat="1" ht="15.6">
      <c r="A123" s="76" t="str">
        <f>IF(OR(LEFT(Nhaplieu!$M128,3)='Sổ quỹ tiền mặt S06'!$J$2,LEFT(Nhaplieu!$N128,3)='Sổ quỹ tiền mặt S06'!$J$2),Nhaplieu!F128,IF(OR(Nhaplieu!$M128='Sổ quỹ tiền mặt S06'!$J$2,Nhaplieu!$N128='Sổ quỹ tiền mặt S06'!$J$2),Nhaplieu!F128,""))</f>
        <v/>
      </c>
      <c r="B123" s="77" t="str">
        <f>IF(OR(LEFT(Nhaplieu!$M128,3)='Sổ quỹ tiền mặt S06'!$J$2,LEFT(Nhaplieu!$N128,3)='Sổ quỹ tiền mặt S06'!$J$2),Nhaplieu!E128,IF(OR(Nhaplieu!$M128='Sổ quỹ tiền mặt S06'!$J$2,Nhaplieu!$N128='Sổ quỹ tiền mặt S06'!$J$2),Nhaplieu!E128,""))</f>
        <v/>
      </c>
      <c r="C123" s="571" t="str">
        <f>IF(OR(LEFT(Nhaplieu!$M128,3)='Sổ quỹ tiền mặt S06'!$J$2,LEFT(Nhaplieu!$N128,3)='Sổ quỹ tiền mặt S06'!$J$2),Nhaplieu!L128,IF(OR(Nhaplieu!$M128='Sổ quỹ tiền mặt S06'!$J$2,Nhaplieu!$N128='Sổ quỹ tiền mặt S06'!$J$2),Nhaplieu!L128,""))</f>
        <v/>
      </c>
      <c r="D123" s="78" t="str">
        <f>IF(LEFT(Nhaplieu!$M128,3)='Sổ quỹ tiền mặt S06'!$J$2,Nhaplieu!N128,IF(LEFT(Nhaplieu!$N128,3)='Sổ quỹ tiền mặt S06'!$J$2,Nhaplieu!M128,IF(Nhaplieu!$M128='Sổ quỹ tiền mặt S06'!$J$2,Nhaplieu!N128,IF(Nhaplieu!$N128='Sổ quỹ tiền mặt S06'!$J$2,Nhaplieu!M128,""))))</f>
        <v/>
      </c>
      <c r="E123" s="77" t="str">
        <f>IF(LEFT(Nhaplieu!M128,3)='Sổ quỹ tiền mặt S06'!$J$2,Nhaplieu!$O128,IF(Nhaplieu!M128='Sổ quỹ tiền mặt S06'!$J$2,Nhaplieu!$O128,""))</f>
        <v/>
      </c>
      <c r="F123" s="77" t="str">
        <f>IF(LEFT(Nhaplieu!N128,3)='Sổ quỹ tiền mặt S06'!$J$2,Nhaplieu!$O128,IF(Nhaplieu!N128='Sổ quỹ tiền mặt S06'!$J$2,Nhaplieu!$O128,""))</f>
        <v/>
      </c>
      <c r="G123" s="572">
        <f>IF(SUM(E123:F123)=0,0,$G$10+SUM(E$11:$E123)-SUM(F$11:$F123))</f>
        <v>0</v>
      </c>
      <c r="H123" s="573"/>
    </row>
    <row r="124" spans="1:8" s="4" customFormat="1" ht="15.6">
      <c r="A124" s="76" t="str">
        <f>IF(OR(LEFT(Nhaplieu!$M129,3)='Sổ quỹ tiền mặt S06'!$J$2,LEFT(Nhaplieu!$N129,3)='Sổ quỹ tiền mặt S06'!$J$2),Nhaplieu!F129,IF(OR(Nhaplieu!$M129='Sổ quỹ tiền mặt S06'!$J$2,Nhaplieu!$N129='Sổ quỹ tiền mặt S06'!$J$2),Nhaplieu!F129,""))</f>
        <v/>
      </c>
      <c r="B124" s="77" t="str">
        <f>IF(OR(LEFT(Nhaplieu!$M129,3)='Sổ quỹ tiền mặt S06'!$J$2,LEFT(Nhaplieu!$N129,3)='Sổ quỹ tiền mặt S06'!$J$2),Nhaplieu!E129,IF(OR(Nhaplieu!$M129='Sổ quỹ tiền mặt S06'!$J$2,Nhaplieu!$N129='Sổ quỹ tiền mặt S06'!$J$2),Nhaplieu!E129,""))</f>
        <v/>
      </c>
      <c r="C124" s="571" t="str">
        <f>IF(OR(LEFT(Nhaplieu!$M129,3)='Sổ quỹ tiền mặt S06'!$J$2,LEFT(Nhaplieu!$N129,3)='Sổ quỹ tiền mặt S06'!$J$2),Nhaplieu!L129,IF(OR(Nhaplieu!$M129='Sổ quỹ tiền mặt S06'!$J$2,Nhaplieu!$N129='Sổ quỹ tiền mặt S06'!$J$2),Nhaplieu!L129,""))</f>
        <v/>
      </c>
      <c r="D124" s="78" t="str">
        <f>IF(LEFT(Nhaplieu!$M129,3)='Sổ quỹ tiền mặt S06'!$J$2,Nhaplieu!N129,IF(LEFT(Nhaplieu!$N129,3)='Sổ quỹ tiền mặt S06'!$J$2,Nhaplieu!M129,IF(Nhaplieu!$M129='Sổ quỹ tiền mặt S06'!$J$2,Nhaplieu!N129,IF(Nhaplieu!$N129='Sổ quỹ tiền mặt S06'!$J$2,Nhaplieu!M129,""))))</f>
        <v/>
      </c>
      <c r="E124" s="77" t="str">
        <f>IF(LEFT(Nhaplieu!M129,3)='Sổ quỹ tiền mặt S06'!$J$2,Nhaplieu!$O129,IF(Nhaplieu!M129='Sổ quỹ tiền mặt S06'!$J$2,Nhaplieu!$O129,""))</f>
        <v/>
      </c>
      <c r="F124" s="77" t="str">
        <f>IF(LEFT(Nhaplieu!N129,3)='Sổ quỹ tiền mặt S06'!$J$2,Nhaplieu!$O129,IF(Nhaplieu!N129='Sổ quỹ tiền mặt S06'!$J$2,Nhaplieu!$O129,""))</f>
        <v/>
      </c>
      <c r="G124" s="572">
        <f>IF(SUM(E124:F124)=0,0,$G$10+SUM(E$11:$E124)-SUM(F$11:$F124))</f>
        <v>0</v>
      </c>
      <c r="H124" s="573"/>
    </row>
    <row r="125" spans="1:8" s="4" customFormat="1" ht="15.6">
      <c r="A125" s="76" t="str">
        <f>IF(OR(LEFT(Nhaplieu!$M130,3)='Sổ quỹ tiền mặt S06'!$J$2,LEFT(Nhaplieu!$N130,3)='Sổ quỹ tiền mặt S06'!$J$2),Nhaplieu!F130,IF(OR(Nhaplieu!$M130='Sổ quỹ tiền mặt S06'!$J$2,Nhaplieu!$N130='Sổ quỹ tiền mặt S06'!$J$2),Nhaplieu!F130,""))</f>
        <v/>
      </c>
      <c r="B125" s="77" t="str">
        <f>IF(OR(LEFT(Nhaplieu!$M130,3)='Sổ quỹ tiền mặt S06'!$J$2,LEFT(Nhaplieu!$N130,3)='Sổ quỹ tiền mặt S06'!$J$2),Nhaplieu!E130,IF(OR(Nhaplieu!$M130='Sổ quỹ tiền mặt S06'!$J$2,Nhaplieu!$N130='Sổ quỹ tiền mặt S06'!$J$2),Nhaplieu!E130,""))</f>
        <v/>
      </c>
      <c r="C125" s="571" t="str">
        <f>IF(OR(LEFT(Nhaplieu!$M130,3)='Sổ quỹ tiền mặt S06'!$J$2,LEFT(Nhaplieu!$N130,3)='Sổ quỹ tiền mặt S06'!$J$2),Nhaplieu!L130,IF(OR(Nhaplieu!$M130='Sổ quỹ tiền mặt S06'!$J$2,Nhaplieu!$N130='Sổ quỹ tiền mặt S06'!$J$2),Nhaplieu!L130,""))</f>
        <v/>
      </c>
      <c r="D125" s="78" t="str">
        <f>IF(LEFT(Nhaplieu!$M130,3)='Sổ quỹ tiền mặt S06'!$J$2,Nhaplieu!N130,IF(LEFT(Nhaplieu!$N130,3)='Sổ quỹ tiền mặt S06'!$J$2,Nhaplieu!M130,IF(Nhaplieu!$M130='Sổ quỹ tiền mặt S06'!$J$2,Nhaplieu!N130,IF(Nhaplieu!$N130='Sổ quỹ tiền mặt S06'!$J$2,Nhaplieu!M130,""))))</f>
        <v/>
      </c>
      <c r="E125" s="77" t="str">
        <f>IF(LEFT(Nhaplieu!M130,3)='Sổ quỹ tiền mặt S06'!$J$2,Nhaplieu!$O130,IF(Nhaplieu!M130='Sổ quỹ tiền mặt S06'!$J$2,Nhaplieu!$O130,""))</f>
        <v/>
      </c>
      <c r="F125" s="77" t="str">
        <f>IF(LEFT(Nhaplieu!N130,3)='Sổ quỹ tiền mặt S06'!$J$2,Nhaplieu!$O130,IF(Nhaplieu!N130='Sổ quỹ tiền mặt S06'!$J$2,Nhaplieu!$O130,""))</f>
        <v/>
      </c>
      <c r="G125" s="572">
        <f>IF(SUM(E125:F125)=0,0,$G$10+SUM(E$11:$E125)-SUM(F$11:$F125))</f>
        <v>0</v>
      </c>
      <c r="H125" s="573"/>
    </row>
    <row r="126" spans="1:8" s="4" customFormat="1" ht="15.6">
      <c r="A126" s="76" t="str">
        <f>IF(OR(LEFT(Nhaplieu!$M131,3)='Sổ quỹ tiền mặt S06'!$J$2,LEFT(Nhaplieu!$N131,3)='Sổ quỹ tiền mặt S06'!$J$2),Nhaplieu!F131,IF(OR(Nhaplieu!$M131='Sổ quỹ tiền mặt S06'!$J$2,Nhaplieu!$N131='Sổ quỹ tiền mặt S06'!$J$2),Nhaplieu!F131,""))</f>
        <v/>
      </c>
      <c r="B126" s="77" t="str">
        <f>IF(OR(LEFT(Nhaplieu!$M131,3)='Sổ quỹ tiền mặt S06'!$J$2,LEFT(Nhaplieu!$N131,3)='Sổ quỹ tiền mặt S06'!$J$2),Nhaplieu!E131,IF(OR(Nhaplieu!$M131='Sổ quỹ tiền mặt S06'!$J$2,Nhaplieu!$N131='Sổ quỹ tiền mặt S06'!$J$2),Nhaplieu!E131,""))</f>
        <v/>
      </c>
      <c r="C126" s="571" t="str">
        <f>IF(OR(LEFT(Nhaplieu!$M131,3)='Sổ quỹ tiền mặt S06'!$J$2,LEFT(Nhaplieu!$N131,3)='Sổ quỹ tiền mặt S06'!$J$2),Nhaplieu!L131,IF(OR(Nhaplieu!$M131='Sổ quỹ tiền mặt S06'!$J$2,Nhaplieu!$N131='Sổ quỹ tiền mặt S06'!$J$2),Nhaplieu!L131,""))</f>
        <v/>
      </c>
      <c r="D126" s="78" t="str">
        <f>IF(LEFT(Nhaplieu!$M131,3)='Sổ quỹ tiền mặt S06'!$J$2,Nhaplieu!N131,IF(LEFT(Nhaplieu!$N131,3)='Sổ quỹ tiền mặt S06'!$J$2,Nhaplieu!M131,IF(Nhaplieu!$M131='Sổ quỹ tiền mặt S06'!$J$2,Nhaplieu!N131,IF(Nhaplieu!$N131='Sổ quỹ tiền mặt S06'!$J$2,Nhaplieu!M131,""))))</f>
        <v/>
      </c>
      <c r="E126" s="77" t="str">
        <f>IF(LEFT(Nhaplieu!M131,3)='Sổ quỹ tiền mặt S06'!$J$2,Nhaplieu!$O131,IF(Nhaplieu!M131='Sổ quỹ tiền mặt S06'!$J$2,Nhaplieu!$O131,""))</f>
        <v/>
      </c>
      <c r="F126" s="77" t="str">
        <f>IF(LEFT(Nhaplieu!N131,3)='Sổ quỹ tiền mặt S06'!$J$2,Nhaplieu!$O131,IF(Nhaplieu!N131='Sổ quỹ tiền mặt S06'!$J$2,Nhaplieu!$O131,""))</f>
        <v/>
      </c>
      <c r="G126" s="572">
        <f>IF(SUM(E126:F126)=0,0,$G$10+SUM(E$11:$E126)-SUM(F$11:$F126))</f>
        <v>0</v>
      </c>
      <c r="H126" s="573"/>
    </row>
    <row r="127" spans="1:8" s="4" customFormat="1" ht="15.6">
      <c r="A127" s="76" t="str">
        <f>IF(OR(LEFT(Nhaplieu!$M132,3)='Sổ quỹ tiền mặt S06'!$J$2,LEFT(Nhaplieu!$N132,3)='Sổ quỹ tiền mặt S06'!$J$2),Nhaplieu!F132,IF(OR(Nhaplieu!$M132='Sổ quỹ tiền mặt S06'!$J$2,Nhaplieu!$N132='Sổ quỹ tiền mặt S06'!$J$2),Nhaplieu!F132,""))</f>
        <v/>
      </c>
      <c r="B127" s="77" t="str">
        <f>IF(OR(LEFT(Nhaplieu!$M132,3)='Sổ quỹ tiền mặt S06'!$J$2,LEFT(Nhaplieu!$N132,3)='Sổ quỹ tiền mặt S06'!$J$2),Nhaplieu!E132,IF(OR(Nhaplieu!$M132='Sổ quỹ tiền mặt S06'!$J$2,Nhaplieu!$N132='Sổ quỹ tiền mặt S06'!$J$2),Nhaplieu!E132,""))</f>
        <v/>
      </c>
      <c r="C127" s="571" t="str">
        <f>IF(OR(LEFT(Nhaplieu!$M132,3)='Sổ quỹ tiền mặt S06'!$J$2,LEFT(Nhaplieu!$N132,3)='Sổ quỹ tiền mặt S06'!$J$2),Nhaplieu!L132,IF(OR(Nhaplieu!$M132='Sổ quỹ tiền mặt S06'!$J$2,Nhaplieu!$N132='Sổ quỹ tiền mặt S06'!$J$2),Nhaplieu!L132,""))</f>
        <v/>
      </c>
      <c r="D127" s="78" t="str">
        <f>IF(LEFT(Nhaplieu!$M132,3)='Sổ quỹ tiền mặt S06'!$J$2,Nhaplieu!N132,IF(LEFT(Nhaplieu!$N132,3)='Sổ quỹ tiền mặt S06'!$J$2,Nhaplieu!M132,IF(Nhaplieu!$M132='Sổ quỹ tiền mặt S06'!$J$2,Nhaplieu!N132,IF(Nhaplieu!$N132='Sổ quỹ tiền mặt S06'!$J$2,Nhaplieu!M132,""))))</f>
        <v/>
      </c>
      <c r="E127" s="77" t="str">
        <f>IF(LEFT(Nhaplieu!M132,3)='Sổ quỹ tiền mặt S06'!$J$2,Nhaplieu!$O132,IF(Nhaplieu!M132='Sổ quỹ tiền mặt S06'!$J$2,Nhaplieu!$O132,""))</f>
        <v/>
      </c>
      <c r="F127" s="77" t="str">
        <f>IF(LEFT(Nhaplieu!N132,3)='Sổ quỹ tiền mặt S06'!$J$2,Nhaplieu!$O132,IF(Nhaplieu!N132='Sổ quỹ tiền mặt S06'!$J$2,Nhaplieu!$O132,""))</f>
        <v/>
      </c>
      <c r="G127" s="572">
        <f>IF(SUM(E127:F127)=0,0,$G$10+SUM(E$11:$E127)-SUM(F$11:$F127))</f>
        <v>0</v>
      </c>
      <c r="H127" s="573"/>
    </row>
    <row r="128" spans="1:8" s="4" customFormat="1" ht="15.6">
      <c r="A128" s="76" t="str">
        <f>IF(OR(LEFT(Nhaplieu!$M133,3)='Sổ quỹ tiền mặt S06'!$J$2,LEFT(Nhaplieu!$N133,3)='Sổ quỹ tiền mặt S06'!$J$2),Nhaplieu!F133,IF(OR(Nhaplieu!$M133='Sổ quỹ tiền mặt S06'!$J$2,Nhaplieu!$N133='Sổ quỹ tiền mặt S06'!$J$2),Nhaplieu!F133,""))</f>
        <v/>
      </c>
      <c r="B128" s="77" t="str">
        <f>IF(OR(LEFT(Nhaplieu!$M133,3)='Sổ quỹ tiền mặt S06'!$J$2,LEFT(Nhaplieu!$N133,3)='Sổ quỹ tiền mặt S06'!$J$2),Nhaplieu!E133,IF(OR(Nhaplieu!$M133='Sổ quỹ tiền mặt S06'!$J$2,Nhaplieu!$N133='Sổ quỹ tiền mặt S06'!$J$2),Nhaplieu!E133,""))</f>
        <v/>
      </c>
      <c r="C128" s="571" t="str">
        <f>IF(OR(LEFT(Nhaplieu!$M133,3)='Sổ quỹ tiền mặt S06'!$J$2,LEFT(Nhaplieu!$N133,3)='Sổ quỹ tiền mặt S06'!$J$2),Nhaplieu!L133,IF(OR(Nhaplieu!$M133='Sổ quỹ tiền mặt S06'!$J$2,Nhaplieu!$N133='Sổ quỹ tiền mặt S06'!$J$2),Nhaplieu!L133,""))</f>
        <v/>
      </c>
      <c r="D128" s="78" t="str">
        <f>IF(LEFT(Nhaplieu!$M133,3)='Sổ quỹ tiền mặt S06'!$J$2,Nhaplieu!N133,IF(LEFT(Nhaplieu!$N133,3)='Sổ quỹ tiền mặt S06'!$J$2,Nhaplieu!M133,IF(Nhaplieu!$M133='Sổ quỹ tiền mặt S06'!$J$2,Nhaplieu!N133,IF(Nhaplieu!$N133='Sổ quỹ tiền mặt S06'!$J$2,Nhaplieu!M133,""))))</f>
        <v/>
      </c>
      <c r="E128" s="77" t="str">
        <f>IF(LEFT(Nhaplieu!M133,3)='Sổ quỹ tiền mặt S06'!$J$2,Nhaplieu!$O133,IF(Nhaplieu!M133='Sổ quỹ tiền mặt S06'!$J$2,Nhaplieu!$O133,""))</f>
        <v/>
      </c>
      <c r="F128" s="77" t="str">
        <f>IF(LEFT(Nhaplieu!N133,3)='Sổ quỹ tiền mặt S06'!$J$2,Nhaplieu!$O133,IF(Nhaplieu!N133='Sổ quỹ tiền mặt S06'!$J$2,Nhaplieu!$O133,""))</f>
        <v/>
      </c>
      <c r="G128" s="572">
        <f>IF(SUM(E128:F128)=0,0,$G$10+SUM(E$11:$E128)-SUM(F$11:$F128))</f>
        <v>0</v>
      </c>
      <c r="H128" s="573"/>
    </row>
    <row r="129" spans="1:8" s="4" customFormat="1" ht="15.6">
      <c r="A129" s="76" t="str">
        <f>IF(OR(LEFT(Nhaplieu!$M134,3)='Sổ quỹ tiền mặt S06'!$J$2,LEFT(Nhaplieu!$N134,3)='Sổ quỹ tiền mặt S06'!$J$2),Nhaplieu!F134,IF(OR(Nhaplieu!$M134='Sổ quỹ tiền mặt S06'!$J$2,Nhaplieu!$N134='Sổ quỹ tiền mặt S06'!$J$2),Nhaplieu!F134,""))</f>
        <v/>
      </c>
      <c r="B129" s="77" t="str">
        <f>IF(OR(LEFT(Nhaplieu!$M134,3)='Sổ quỹ tiền mặt S06'!$J$2,LEFT(Nhaplieu!$N134,3)='Sổ quỹ tiền mặt S06'!$J$2),Nhaplieu!E134,IF(OR(Nhaplieu!$M134='Sổ quỹ tiền mặt S06'!$J$2,Nhaplieu!$N134='Sổ quỹ tiền mặt S06'!$J$2),Nhaplieu!E134,""))</f>
        <v/>
      </c>
      <c r="C129" s="571" t="str">
        <f>IF(OR(LEFT(Nhaplieu!$M134,3)='Sổ quỹ tiền mặt S06'!$J$2,LEFT(Nhaplieu!$N134,3)='Sổ quỹ tiền mặt S06'!$J$2),Nhaplieu!L134,IF(OR(Nhaplieu!$M134='Sổ quỹ tiền mặt S06'!$J$2,Nhaplieu!$N134='Sổ quỹ tiền mặt S06'!$J$2),Nhaplieu!L134,""))</f>
        <v/>
      </c>
      <c r="D129" s="78" t="str">
        <f>IF(LEFT(Nhaplieu!$M134,3)='Sổ quỹ tiền mặt S06'!$J$2,Nhaplieu!N134,IF(LEFT(Nhaplieu!$N134,3)='Sổ quỹ tiền mặt S06'!$J$2,Nhaplieu!M134,IF(Nhaplieu!$M134='Sổ quỹ tiền mặt S06'!$J$2,Nhaplieu!N134,IF(Nhaplieu!$N134='Sổ quỹ tiền mặt S06'!$J$2,Nhaplieu!M134,""))))</f>
        <v/>
      </c>
      <c r="E129" s="77" t="str">
        <f>IF(LEFT(Nhaplieu!M134,3)='Sổ quỹ tiền mặt S06'!$J$2,Nhaplieu!$O134,IF(Nhaplieu!M134='Sổ quỹ tiền mặt S06'!$J$2,Nhaplieu!$O134,""))</f>
        <v/>
      </c>
      <c r="F129" s="77" t="str">
        <f>IF(LEFT(Nhaplieu!N134,3)='Sổ quỹ tiền mặt S06'!$J$2,Nhaplieu!$O134,IF(Nhaplieu!N134='Sổ quỹ tiền mặt S06'!$J$2,Nhaplieu!$O134,""))</f>
        <v/>
      </c>
      <c r="G129" s="572">
        <f>IF(SUM(E129:F129)=0,0,$G$10+SUM(E$11:$E129)-SUM(F$11:$F129))</f>
        <v>0</v>
      </c>
      <c r="H129" s="573"/>
    </row>
    <row r="130" spans="1:8" s="4" customFormat="1" ht="15.6">
      <c r="A130" s="76" t="str">
        <f>IF(OR(LEFT(Nhaplieu!$M135,3)='Sổ quỹ tiền mặt S06'!$J$2,LEFT(Nhaplieu!$N135,3)='Sổ quỹ tiền mặt S06'!$J$2),Nhaplieu!F135,IF(OR(Nhaplieu!$M135='Sổ quỹ tiền mặt S06'!$J$2,Nhaplieu!$N135='Sổ quỹ tiền mặt S06'!$J$2),Nhaplieu!F135,""))</f>
        <v/>
      </c>
      <c r="B130" s="77" t="str">
        <f>IF(OR(LEFT(Nhaplieu!$M135,3)='Sổ quỹ tiền mặt S06'!$J$2,LEFT(Nhaplieu!$N135,3)='Sổ quỹ tiền mặt S06'!$J$2),Nhaplieu!E135,IF(OR(Nhaplieu!$M135='Sổ quỹ tiền mặt S06'!$J$2,Nhaplieu!$N135='Sổ quỹ tiền mặt S06'!$J$2),Nhaplieu!E135,""))</f>
        <v/>
      </c>
      <c r="C130" s="571" t="str">
        <f>IF(OR(LEFT(Nhaplieu!$M135,3)='Sổ quỹ tiền mặt S06'!$J$2,LEFT(Nhaplieu!$N135,3)='Sổ quỹ tiền mặt S06'!$J$2),Nhaplieu!L135,IF(OR(Nhaplieu!$M135='Sổ quỹ tiền mặt S06'!$J$2,Nhaplieu!$N135='Sổ quỹ tiền mặt S06'!$J$2),Nhaplieu!L135,""))</f>
        <v/>
      </c>
      <c r="D130" s="78" t="str">
        <f>IF(LEFT(Nhaplieu!$M135,3)='Sổ quỹ tiền mặt S06'!$J$2,Nhaplieu!N135,IF(LEFT(Nhaplieu!$N135,3)='Sổ quỹ tiền mặt S06'!$J$2,Nhaplieu!M135,IF(Nhaplieu!$M135='Sổ quỹ tiền mặt S06'!$J$2,Nhaplieu!N135,IF(Nhaplieu!$N135='Sổ quỹ tiền mặt S06'!$J$2,Nhaplieu!M135,""))))</f>
        <v/>
      </c>
      <c r="E130" s="77" t="str">
        <f>IF(LEFT(Nhaplieu!M135,3)='Sổ quỹ tiền mặt S06'!$J$2,Nhaplieu!$O135,IF(Nhaplieu!M135='Sổ quỹ tiền mặt S06'!$J$2,Nhaplieu!$O135,""))</f>
        <v/>
      </c>
      <c r="F130" s="77" t="str">
        <f>IF(LEFT(Nhaplieu!N135,3)='Sổ quỹ tiền mặt S06'!$J$2,Nhaplieu!$O135,IF(Nhaplieu!N135='Sổ quỹ tiền mặt S06'!$J$2,Nhaplieu!$O135,""))</f>
        <v/>
      </c>
      <c r="G130" s="572">
        <f>IF(SUM(E130:F130)=0,0,$G$10+SUM(E$11:$E130)-SUM(F$11:$F130))</f>
        <v>0</v>
      </c>
      <c r="H130" s="573"/>
    </row>
    <row r="131" spans="1:8" s="4" customFormat="1" ht="15.6">
      <c r="A131" s="76" t="str">
        <f>IF(OR(LEFT(Nhaplieu!$M136,3)='Sổ quỹ tiền mặt S06'!$J$2,LEFT(Nhaplieu!$N136,3)='Sổ quỹ tiền mặt S06'!$J$2),Nhaplieu!F136,IF(OR(Nhaplieu!$M136='Sổ quỹ tiền mặt S06'!$J$2,Nhaplieu!$N136='Sổ quỹ tiền mặt S06'!$J$2),Nhaplieu!F136,""))</f>
        <v/>
      </c>
      <c r="B131" s="77" t="str">
        <f>IF(OR(LEFT(Nhaplieu!$M136,3)='Sổ quỹ tiền mặt S06'!$J$2,LEFT(Nhaplieu!$N136,3)='Sổ quỹ tiền mặt S06'!$J$2),Nhaplieu!E136,IF(OR(Nhaplieu!$M136='Sổ quỹ tiền mặt S06'!$J$2,Nhaplieu!$N136='Sổ quỹ tiền mặt S06'!$J$2),Nhaplieu!E136,""))</f>
        <v/>
      </c>
      <c r="C131" s="571" t="str">
        <f>IF(OR(LEFT(Nhaplieu!$M136,3)='Sổ quỹ tiền mặt S06'!$J$2,LEFT(Nhaplieu!$N136,3)='Sổ quỹ tiền mặt S06'!$J$2),Nhaplieu!L136,IF(OR(Nhaplieu!$M136='Sổ quỹ tiền mặt S06'!$J$2,Nhaplieu!$N136='Sổ quỹ tiền mặt S06'!$J$2),Nhaplieu!L136,""))</f>
        <v/>
      </c>
      <c r="D131" s="78" t="str">
        <f>IF(LEFT(Nhaplieu!$M136,3)='Sổ quỹ tiền mặt S06'!$J$2,Nhaplieu!N136,IF(LEFT(Nhaplieu!$N136,3)='Sổ quỹ tiền mặt S06'!$J$2,Nhaplieu!M136,IF(Nhaplieu!$M136='Sổ quỹ tiền mặt S06'!$J$2,Nhaplieu!N136,IF(Nhaplieu!$N136='Sổ quỹ tiền mặt S06'!$J$2,Nhaplieu!M136,""))))</f>
        <v/>
      </c>
      <c r="E131" s="77" t="str">
        <f>IF(LEFT(Nhaplieu!M136,3)='Sổ quỹ tiền mặt S06'!$J$2,Nhaplieu!$O136,IF(Nhaplieu!M136='Sổ quỹ tiền mặt S06'!$J$2,Nhaplieu!$O136,""))</f>
        <v/>
      </c>
      <c r="F131" s="77" t="str">
        <f>IF(LEFT(Nhaplieu!N136,3)='Sổ quỹ tiền mặt S06'!$J$2,Nhaplieu!$O136,IF(Nhaplieu!N136='Sổ quỹ tiền mặt S06'!$J$2,Nhaplieu!$O136,""))</f>
        <v/>
      </c>
      <c r="G131" s="572">
        <f>IF(SUM(E131:F131)=0,0,$G$10+SUM(E$11:$E131)-SUM(F$11:$F131))</f>
        <v>0</v>
      </c>
      <c r="H131" s="573"/>
    </row>
    <row r="132" spans="1:8" s="4" customFormat="1" ht="15.6">
      <c r="A132" s="76" t="str">
        <f>IF(OR(LEFT(Nhaplieu!$M137,3)='Sổ quỹ tiền mặt S06'!$J$2,LEFT(Nhaplieu!$N137,3)='Sổ quỹ tiền mặt S06'!$J$2),Nhaplieu!F137,IF(OR(Nhaplieu!$M137='Sổ quỹ tiền mặt S06'!$J$2,Nhaplieu!$N137='Sổ quỹ tiền mặt S06'!$J$2),Nhaplieu!F137,""))</f>
        <v/>
      </c>
      <c r="B132" s="77" t="str">
        <f>IF(OR(LEFT(Nhaplieu!$M137,3)='Sổ quỹ tiền mặt S06'!$J$2,LEFT(Nhaplieu!$N137,3)='Sổ quỹ tiền mặt S06'!$J$2),Nhaplieu!E137,IF(OR(Nhaplieu!$M137='Sổ quỹ tiền mặt S06'!$J$2,Nhaplieu!$N137='Sổ quỹ tiền mặt S06'!$J$2),Nhaplieu!E137,""))</f>
        <v/>
      </c>
      <c r="C132" s="571" t="str">
        <f>IF(OR(LEFT(Nhaplieu!$M137,3)='Sổ quỹ tiền mặt S06'!$J$2,LEFT(Nhaplieu!$N137,3)='Sổ quỹ tiền mặt S06'!$J$2),Nhaplieu!L137,IF(OR(Nhaplieu!$M137='Sổ quỹ tiền mặt S06'!$J$2,Nhaplieu!$N137='Sổ quỹ tiền mặt S06'!$J$2),Nhaplieu!L137,""))</f>
        <v/>
      </c>
      <c r="D132" s="78" t="str">
        <f>IF(LEFT(Nhaplieu!$M137,3)='Sổ quỹ tiền mặt S06'!$J$2,Nhaplieu!N137,IF(LEFT(Nhaplieu!$N137,3)='Sổ quỹ tiền mặt S06'!$J$2,Nhaplieu!M137,IF(Nhaplieu!$M137='Sổ quỹ tiền mặt S06'!$J$2,Nhaplieu!N137,IF(Nhaplieu!$N137='Sổ quỹ tiền mặt S06'!$J$2,Nhaplieu!M137,""))))</f>
        <v/>
      </c>
      <c r="E132" s="77" t="str">
        <f>IF(LEFT(Nhaplieu!M137,3)='Sổ quỹ tiền mặt S06'!$J$2,Nhaplieu!$O137,IF(Nhaplieu!M137='Sổ quỹ tiền mặt S06'!$J$2,Nhaplieu!$O137,""))</f>
        <v/>
      </c>
      <c r="F132" s="77" t="str">
        <f>IF(LEFT(Nhaplieu!N137,3)='Sổ quỹ tiền mặt S06'!$J$2,Nhaplieu!$O137,IF(Nhaplieu!N137='Sổ quỹ tiền mặt S06'!$J$2,Nhaplieu!$O137,""))</f>
        <v/>
      </c>
      <c r="G132" s="572">
        <f>IF(SUM(E132:F132)=0,0,$G$10+SUM(E$11:$E132)-SUM(F$11:$F132))</f>
        <v>0</v>
      </c>
      <c r="H132" s="573"/>
    </row>
    <row r="133" spans="1:8" s="4" customFormat="1" ht="15.6">
      <c r="A133" s="76" t="str">
        <f>IF(OR(LEFT(Nhaplieu!$M138,3)='Sổ quỹ tiền mặt S06'!$J$2,LEFT(Nhaplieu!$N138,3)='Sổ quỹ tiền mặt S06'!$J$2),Nhaplieu!F138,IF(OR(Nhaplieu!$M138='Sổ quỹ tiền mặt S06'!$J$2,Nhaplieu!$N138='Sổ quỹ tiền mặt S06'!$J$2),Nhaplieu!F138,""))</f>
        <v/>
      </c>
      <c r="B133" s="77" t="str">
        <f>IF(OR(LEFT(Nhaplieu!$M138,3)='Sổ quỹ tiền mặt S06'!$J$2,LEFT(Nhaplieu!$N138,3)='Sổ quỹ tiền mặt S06'!$J$2),Nhaplieu!E138,IF(OR(Nhaplieu!$M138='Sổ quỹ tiền mặt S06'!$J$2,Nhaplieu!$N138='Sổ quỹ tiền mặt S06'!$J$2),Nhaplieu!E138,""))</f>
        <v/>
      </c>
      <c r="C133" s="571" t="str">
        <f>IF(OR(LEFT(Nhaplieu!$M138,3)='Sổ quỹ tiền mặt S06'!$J$2,LEFT(Nhaplieu!$N138,3)='Sổ quỹ tiền mặt S06'!$J$2),Nhaplieu!L138,IF(OR(Nhaplieu!$M138='Sổ quỹ tiền mặt S06'!$J$2,Nhaplieu!$N138='Sổ quỹ tiền mặt S06'!$J$2),Nhaplieu!L138,""))</f>
        <v/>
      </c>
      <c r="D133" s="78" t="str">
        <f>IF(LEFT(Nhaplieu!$M138,3)='Sổ quỹ tiền mặt S06'!$J$2,Nhaplieu!N138,IF(LEFT(Nhaplieu!$N138,3)='Sổ quỹ tiền mặt S06'!$J$2,Nhaplieu!M138,IF(Nhaplieu!$M138='Sổ quỹ tiền mặt S06'!$J$2,Nhaplieu!N138,IF(Nhaplieu!$N138='Sổ quỹ tiền mặt S06'!$J$2,Nhaplieu!M138,""))))</f>
        <v/>
      </c>
      <c r="E133" s="77" t="str">
        <f>IF(LEFT(Nhaplieu!M138,3)='Sổ quỹ tiền mặt S06'!$J$2,Nhaplieu!$O138,IF(Nhaplieu!M138='Sổ quỹ tiền mặt S06'!$J$2,Nhaplieu!$O138,""))</f>
        <v/>
      </c>
      <c r="F133" s="77" t="str">
        <f>IF(LEFT(Nhaplieu!N138,3)='Sổ quỹ tiền mặt S06'!$J$2,Nhaplieu!$O138,IF(Nhaplieu!N138='Sổ quỹ tiền mặt S06'!$J$2,Nhaplieu!$O138,""))</f>
        <v/>
      </c>
      <c r="G133" s="572">
        <f>IF(SUM(E133:F133)=0,0,$G$10+SUM(E$11:$E133)-SUM(F$11:$F133))</f>
        <v>0</v>
      </c>
      <c r="H133" s="573"/>
    </row>
    <row r="134" spans="1:8" s="4" customFormat="1" ht="15.6">
      <c r="A134" s="76" t="str">
        <f>IF(OR(LEFT(Nhaplieu!$M139,3)='Sổ quỹ tiền mặt S06'!$J$2,LEFT(Nhaplieu!$N139,3)='Sổ quỹ tiền mặt S06'!$J$2),Nhaplieu!F139,IF(OR(Nhaplieu!$M139='Sổ quỹ tiền mặt S06'!$J$2,Nhaplieu!$N139='Sổ quỹ tiền mặt S06'!$J$2),Nhaplieu!F139,""))</f>
        <v/>
      </c>
      <c r="B134" s="77" t="str">
        <f>IF(OR(LEFT(Nhaplieu!$M139,3)='Sổ quỹ tiền mặt S06'!$J$2,LEFT(Nhaplieu!$N139,3)='Sổ quỹ tiền mặt S06'!$J$2),Nhaplieu!E139,IF(OR(Nhaplieu!$M139='Sổ quỹ tiền mặt S06'!$J$2,Nhaplieu!$N139='Sổ quỹ tiền mặt S06'!$J$2),Nhaplieu!E139,""))</f>
        <v/>
      </c>
      <c r="C134" s="571" t="str">
        <f>IF(OR(LEFT(Nhaplieu!$M139,3)='Sổ quỹ tiền mặt S06'!$J$2,LEFT(Nhaplieu!$N139,3)='Sổ quỹ tiền mặt S06'!$J$2),Nhaplieu!L139,IF(OR(Nhaplieu!$M139='Sổ quỹ tiền mặt S06'!$J$2,Nhaplieu!$N139='Sổ quỹ tiền mặt S06'!$J$2),Nhaplieu!L139,""))</f>
        <v/>
      </c>
      <c r="D134" s="78" t="str">
        <f>IF(LEFT(Nhaplieu!$M139,3)='Sổ quỹ tiền mặt S06'!$J$2,Nhaplieu!N139,IF(LEFT(Nhaplieu!$N139,3)='Sổ quỹ tiền mặt S06'!$J$2,Nhaplieu!M139,IF(Nhaplieu!$M139='Sổ quỹ tiền mặt S06'!$J$2,Nhaplieu!N139,IF(Nhaplieu!$N139='Sổ quỹ tiền mặt S06'!$J$2,Nhaplieu!M139,""))))</f>
        <v/>
      </c>
      <c r="E134" s="77" t="str">
        <f>IF(LEFT(Nhaplieu!M139,3)='Sổ quỹ tiền mặt S06'!$J$2,Nhaplieu!$O139,IF(Nhaplieu!M139='Sổ quỹ tiền mặt S06'!$J$2,Nhaplieu!$O139,""))</f>
        <v/>
      </c>
      <c r="F134" s="77" t="str">
        <f>IF(LEFT(Nhaplieu!N139,3)='Sổ quỹ tiền mặt S06'!$J$2,Nhaplieu!$O139,IF(Nhaplieu!N139='Sổ quỹ tiền mặt S06'!$J$2,Nhaplieu!$O139,""))</f>
        <v/>
      </c>
      <c r="G134" s="572">
        <f>IF(SUM(E134:F134)=0,0,$G$10+SUM(E$11:$E134)-SUM(F$11:$F134))</f>
        <v>0</v>
      </c>
      <c r="H134" s="573"/>
    </row>
    <row r="135" spans="1:8" s="4" customFormat="1" ht="15.6">
      <c r="A135" s="76" t="str">
        <f>IF(OR(LEFT(Nhaplieu!$M140,3)='Sổ quỹ tiền mặt S06'!$J$2,LEFT(Nhaplieu!$N140,3)='Sổ quỹ tiền mặt S06'!$J$2),Nhaplieu!F140,IF(OR(Nhaplieu!$M140='Sổ quỹ tiền mặt S06'!$J$2,Nhaplieu!$N140='Sổ quỹ tiền mặt S06'!$J$2),Nhaplieu!F140,""))</f>
        <v/>
      </c>
      <c r="B135" s="77" t="str">
        <f>IF(OR(LEFT(Nhaplieu!$M140,3)='Sổ quỹ tiền mặt S06'!$J$2,LEFT(Nhaplieu!$N140,3)='Sổ quỹ tiền mặt S06'!$J$2),Nhaplieu!E140,IF(OR(Nhaplieu!$M140='Sổ quỹ tiền mặt S06'!$J$2,Nhaplieu!$N140='Sổ quỹ tiền mặt S06'!$J$2),Nhaplieu!E140,""))</f>
        <v/>
      </c>
      <c r="C135" s="571" t="str">
        <f>IF(OR(LEFT(Nhaplieu!$M140,3)='Sổ quỹ tiền mặt S06'!$J$2,LEFT(Nhaplieu!$N140,3)='Sổ quỹ tiền mặt S06'!$J$2),Nhaplieu!L140,IF(OR(Nhaplieu!$M140='Sổ quỹ tiền mặt S06'!$J$2,Nhaplieu!$N140='Sổ quỹ tiền mặt S06'!$J$2),Nhaplieu!L140,""))</f>
        <v/>
      </c>
      <c r="D135" s="78" t="str">
        <f>IF(LEFT(Nhaplieu!$M140,3)='Sổ quỹ tiền mặt S06'!$J$2,Nhaplieu!N140,IF(LEFT(Nhaplieu!$N140,3)='Sổ quỹ tiền mặt S06'!$J$2,Nhaplieu!M140,IF(Nhaplieu!$M140='Sổ quỹ tiền mặt S06'!$J$2,Nhaplieu!N140,IF(Nhaplieu!$N140='Sổ quỹ tiền mặt S06'!$J$2,Nhaplieu!M140,""))))</f>
        <v/>
      </c>
      <c r="E135" s="77" t="str">
        <f>IF(LEFT(Nhaplieu!M140,3)='Sổ quỹ tiền mặt S06'!$J$2,Nhaplieu!$O140,IF(Nhaplieu!M140='Sổ quỹ tiền mặt S06'!$J$2,Nhaplieu!$O140,""))</f>
        <v/>
      </c>
      <c r="F135" s="77" t="str">
        <f>IF(LEFT(Nhaplieu!N140,3)='Sổ quỹ tiền mặt S06'!$J$2,Nhaplieu!$O140,IF(Nhaplieu!N140='Sổ quỹ tiền mặt S06'!$J$2,Nhaplieu!$O140,""))</f>
        <v/>
      </c>
      <c r="G135" s="572">
        <f>IF(SUM(E135:F135)=0,0,$G$10+SUM(E$11:$E135)-SUM(F$11:$F135))</f>
        <v>0</v>
      </c>
      <c r="H135" s="573"/>
    </row>
    <row r="136" spans="1:8" s="4" customFormat="1" ht="15.6">
      <c r="A136" s="76" t="str">
        <f>IF(OR(LEFT(Nhaplieu!$M141,3)='Sổ quỹ tiền mặt S06'!$J$2,LEFT(Nhaplieu!$N141,3)='Sổ quỹ tiền mặt S06'!$J$2),Nhaplieu!F141,IF(OR(Nhaplieu!$M141='Sổ quỹ tiền mặt S06'!$J$2,Nhaplieu!$N141='Sổ quỹ tiền mặt S06'!$J$2),Nhaplieu!F141,""))</f>
        <v/>
      </c>
      <c r="B136" s="77" t="str">
        <f>IF(OR(LEFT(Nhaplieu!$M141,3)='Sổ quỹ tiền mặt S06'!$J$2,LEFT(Nhaplieu!$N141,3)='Sổ quỹ tiền mặt S06'!$J$2),Nhaplieu!E141,IF(OR(Nhaplieu!$M141='Sổ quỹ tiền mặt S06'!$J$2,Nhaplieu!$N141='Sổ quỹ tiền mặt S06'!$J$2),Nhaplieu!E141,""))</f>
        <v/>
      </c>
      <c r="C136" s="571" t="str">
        <f>IF(OR(LEFT(Nhaplieu!$M141,3)='Sổ quỹ tiền mặt S06'!$J$2,LEFT(Nhaplieu!$N141,3)='Sổ quỹ tiền mặt S06'!$J$2),Nhaplieu!L141,IF(OR(Nhaplieu!$M141='Sổ quỹ tiền mặt S06'!$J$2,Nhaplieu!$N141='Sổ quỹ tiền mặt S06'!$J$2),Nhaplieu!L141,""))</f>
        <v/>
      </c>
      <c r="D136" s="78" t="str">
        <f>IF(LEFT(Nhaplieu!$M141,3)='Sổ quỹ tiền mặt S06'!$J$2,Nhaplieu!N141,IF(LEFT(Nhaplieu!$N141,3)='Sổ quỹ tiền mặt S06'!$J$2,Nhaplieu!M141,IF(Nhaplieu!$M141='Sổ quỹ tiền mặt S06'!$J$2,Nhaplieu!N141,IF(Nhaplieu!$N141='Sổ quỹ tiền mặt S06'!$J$2,Nhaplieu!M141,""))))</f>
        <v/>
      </c>
      <c r="E136" s="77" t="str">
        <f>IF(LEFT(Nhaplieu!M141,3)='Sổ quỹ tiền mặt S06'!$J$2,Nhaplieu!$O141,IF(Nhaplieu!M141='Sổ quỹ tiền mặt S06'!$J$2,Nhaplieu!$O141,""))</f>
        <v/>
      </c>
      <c r="F136" s="77" t="str">
        <f>IF(LEFT(Nhaplieu!N141,3)='Sổ quỹ tiền mặt S06'!$J$2,Nhaplieu!$O141,IF(Nhaplieu!N141='Sổ quỹ tiền mặt S06'!$J$2,Nhaplieu!$O141,""))</f>
        <v/>
      </c>
      <c r="G136" s="572">
        <f>IF(SUM(E136:F136)=0,0,$G$10+SUM(E$11:$E136)-SUM(F$11:$F136))</f>
        <v>0</v>
      </c>
      <c r="H136" s="573"/>
    </row>
    <row r="137" spans="1:8" s="4" customFormat="1" ht="15.6">
      <c r="A137" s="76" t="str">
        <f>IF(OR(LEFT(Nhaplieu!$M142,3)='Sổ quỹ tiền mặt S06'!$J$2,LEFT(Nhaplieu!$N142,3)='Sổ quỹ tiền mặt S06'!$J$2),Nhaplieu!F142,IF(OR(Nhaplieu!$M142='Sổ quỹ tiền mặt S06'!$J$2,Nhaplieu!$N142='Sổ quỹ tiền mặt S06'!$J$2),Nhaplieu!F142,""))</f>
        <v/>
      </c>
      <c r="B137" s="77" t="str">
        <f>IF(OR(LEFT(Nhaplieu!$M142,3)='Sổ quỹ tiền mặt S06'!$J$2,LEFT(Nhaplieu!$N142,3)='Sổ quỹ tiền mặt S06'!$J$2),Nhaplieu!E142,IF(OR(Nhaplieu!$M142='Sổ quỹ tiền mặt S06'!$J$2,Nhaplieu!$N142='Sổ quỹ tiền mặt S06'!$J$2),Nhaplieu!E142,""))</f>
        <v/>
      </c>
      <c r="C137" s="571" t="str">
        <f>IF(OR(LEFT(Nhaplieu!$M142,3)='Sổ quỹ tiền mặt S06'!$J$2,LEFT(Nhaplieu!$N142,3)='Sổ quỹ tiền mặt S06'!$J$2),Nhaplieu!L142,IF(OR(Nhaplieu!$M142='Sổ quỹ tiền mặt S06'!$J$2,Nhaplieu!$N142='Sổ quỹ tiền mặt S06'!$J$2),Nhaplieu!L142,""))</f>
        <v/>
      </c>
      <c r="D137" s="78" t="str">
        <f>IF(LEFT(Nhaplieu!$M142,3)='Sổ quỹ tiền mặt S06'!$J$2,Nhaplieu!N142,IF(LEFT(Nhaplieu!$N142,3)='Sổ quỹ tiền mặt S06'!$J$2,Nhaplieu!M142,IF(Nhaplieu!$M142='Sổ quỹ tiền mặt S06'!$J$2,Nhaplieu!N142,IF(Nhaplieu!$N142='Sổ quỹ tiền mặt S06'!$J$2,Nhaplieu!M142,""))))</f>
        <v/>
      </c>
      <c r="E137" s="77" t="str">
        <f>IF(LEFT(Nhaplieu!M142,3)='Sổ quỹ tiền mặt S06'!$J$2,Nhaplieu!$O142,IF(Nhaplieu!M142='Sổ quỹ tiền mặt S06'!$J$2,Nhaplieu!$O142,""))</f>
        <v/>
      </c>
      <c r="F137" s="77" t="str">
        <f>IF(LEFT(Nhaplieu!N142,3)='Sổ quỹ tiền mặt S06'!$J$2,Nhaplieu!$O142,IF(Nhaplieu!N142='Sổ quỹ tiền mặt S06'!$J$2,Nhaplieu!$O142,""))</f>
        <v/>
      </c>
      <c r="G137" s="572">
        <f>IF(SUM(E137:F137)=0,0,$G$10+SUM(E$11:$E137)-SUM(F$11:$F137))</f>
        <v>0</v>
      </c>
      <c r="H137" s="573"/>
    </row>
    <row r="138" spans="1:8" s="4" customFormat="1" ht="15.6">
      <c r="A138" s="76" t="str">
        <f>IF(OR(LEFT(Nhaplieu!$M143,3)='Sổ quỹ tiền mặt S06'!$J$2,LEFT(Nhaplieu!$N143,3)='Sổ quỹ tiền mặt S06'!$J$2),Nhaplieu!F143,IF(OR(Nhaplieu!$M143='Sổ quỹ tiền mặt S06'!$J$2,Nhaplieu!$N143='Sổ quỹ tiền mặt S06'!$J$2),Nhaplieu!F143,""))</f>
        <v/>
      </c>
      <c r="B138" s="77" t="str">
        <f>IF(OR(LEFT(Nhaplieu!$M143,3)='Sổ quỹ tiền mặt S06'!$J$2,LEFT(Nhaplieu!$N143,3)='Sổ quỹ tiền mặt S06'!$J$2),Nhaplieu!E143,IF(OR(Nhaplieu!$M143='Sổ quỹ tiền mặt S06'!$J$2,Nhaplieu!$N143='Sổ quỹ tiền mặt S06'!$J$2),Nhaplieu!E143,""))</f>
        <v/>
      </c>
      <c r="C138" s="571" t="str">
        <f>IF(OR(LEFT(Nhaplieu!$M143,3)='Sổ quỹ tiền mặt S06'!$J$2,LEFT(Nhaplieu!$N143,3)='Sổ quỹ tiền mặt S06'!$J$2),Nhaplieu!L143,IF(OR(Nhaplieu!$M143='Sổ quỹ tiền mặt S06'!$J$2,Nhaplieu!$N143='Sổ quỹ tiền mặt S06'!$J$2),Nhaplieu!L143,""))</f>
        <v/>
      </c>
      <c r="D138" s="78" t="str">
        <f>IF(LEFT(Nhaplieu!$M143,3)='Sổ quỹ tiền mặt S06'!$J$2,Nhaplieu!N143,IF(LEFT(Nhaplieu!$N143,3)='Sổ quỹ tiền mặt S06'!$J$2,Nhaplieu!M143,IF(Nhaplieu!$M143='Sổ quỹ tiền mặt S06'!$J$2,Nhaplieu!N143,IF(Nhaplieu!$N143='Sổ quỹ tiền mặt S06'!$J$2,Nhaplieu!M143,""))))</f>
        <v/>
      </c>
      <c r="E138" s="77" t="str">
        <f>IF(LEFT(Nhaplieu!M143,3)='Sổ quỹ tiền mặt S06'!$J$2,Nhaplieu!$O143,IF(Nhaplieu!M143='Sổ quỹ tiền mặt S06'!$J$2,Nhaplieu!$O143,""))</f>
        <v/>
      </c>
      <c r="F138" s="77" t="str">
        <f>IF(LEFT(Nhaplieu!N143,3)='Sổ quỹ tiền mặt S06'!$J$2,Nhaplieu!$O143,IF(Nhaplieu!N143='Sổ quỹ tiền mặt S06'!$J$2,Nhaplieu!$O143,""))</f>
        <v/>
      </c>
      <c r="G138" s="572">
        <f>IF(SUM(E138:F138)=0,0,$G$10+SUM(E$11:$E138)-SUM(F$11:$F138))</f>
        <v>0</v>
      </c>
      <c r="H138" s="573"/>
    </row>
    <row r="139" spans="1:8" s="4" customFormat="1" ht="15.6">
      <c r="A139" s="76" t="str">
        <f>IF(OR(LEFT(Nhaplieu!$M144,3)='Sổ quỹ tiền mặt S06'!$J$2,LEFT(Nhaplieu!$N144,3)='Sổ quỹ tiền mặt S06'!$J$2),Nhaplieu!F144,IF(OR(Nhaplieu!$M144='Sổ quỹ tiền mặt S06'!$J$2,Nhaplieu!$N144='Sổ quỹ tiền mặt S06'!$J$2),Nhaplieu!F144,""))</f>
        <v/>
      </c>
      <c r="B139" s="77" t="str">
        <f>IF(OR(LEFT(Nhaplieu!$M144,3)='Sổ quỹ tiền mặt S06'!$J$2,LEFT(Nhaplieu!$N144,3)='Sổ quỹ tiền mặt S06'!$J$2),Nhaplieu!E144,IF(OR(Nhaplieu!$M144='Sổ quỹ tiền mặt S06'!$J$2,Nhaplieu!$N144='Sổ quỹ tiền mặt S06'!$J$2),Nhaplieu!E144,""))</f>
        <v/>
      </c>
      <c r="C139" s="571" t="str">
        <f>IF(OR(LEFT(Nhaplieu!$M144,3)='Sổ quỹ tiền mặt S06'!$J$2,LEFT(Nhaplieu!$N144,3)='Sổ quỹ tiền mặt S06'!$J$2),Nhaplieu!L144,IF(OR(Nhaplieu!$M144='Sổ quỹ tiền mặt S06'!$J$2,Nhaplieu!$N144='Sổ quỹ tiền mặt S06'!$J$2),Nhaplieu!L144,""))</f>
        <v/>
      </c>
      <c r="D139" s="78" t="str">
        <f>IF(LEFT(Nhaplieu!$M144,3)='Sổ quỹ tiền mặt S06'!$J$2,Nhaplieu!N144,IF(LEFT(Nhaplieu!$N144,3)='Sổ quỹ tiền mặt S06'!$J$2,Nhaplieu!M144,IF(Nhaplieu!$M144='Sổ quỹ tiền mặt S06'!$J$2,Nhaplieu!N144,IF(Nhaplieu!$N144='Sổ quỹ tiền mặt S06'!$J$2,Nhaplieu!M144,""))))</f>
        <v/>
      </c>
      <c r="E139" s="77" t="str">
        <f>IF(LEFT(Nhaplieu!M144,3)='Sổ quỹ tiền mặt S06'!$J$2,Nhaplieu!$O144,IF(Nhaplieu!M144='Sổ quỹ tiền mặt S06'!$J$2,Nhaplieu!$O144,""))</f>
        <v/>
      </c>
      <c r="F139" s="77" t="str">
        <f>IF(LEFT(Nhaplieu!N144,3)='Sổ quỹ tiền mặt S06'!$J$2,Nhaplieu!$O144,IF(Nhaplieu!N144='Sổ quỹ tiền mặt S06'!$J$2,Nhaplieu!$O144,""))</f>
        <v/>
      </c>
      <c r="G139" s="572">
        <f>IF(SUM(E139:F139)=0,0,$G$10+SUM(E$11:$E139)-SUM(F$11:$F139))</f>
        <v>0</v>
      </c>
      <c r="H139" s="573"/>
    </row>
    <row r="140" spans="1:8" s="4" customFormat="1" ht="15.6">
      <c r="A140" s="76" t="str">
        <f>IF(OR(LEFT(Nhaplieu!$M145,3)='Sổ quỹ tiền mặt S06'!$J$2,LEFT(Nhaplieu!$N145,3)='Sổ quỹ tiền mặt S06'!$J$2),Nhaplieu!F145,IF(OR(Nhaplieu!$M145='Sổ quỹ tiền mặt S06'!$J$2,Nhaplieu!$N145='Sổ quỹ tiền mặt S06'!$J$2),Nhaplieu!F145,""))</f>
        <v/>
      </c>
      <c r="B140" s="77" t="str">
        <f>IF(OR(LEFT(Nhaplieu!$M145,3)='Sổ quỹ tiền mặt S06'!$J$2,LEFT(Nhaplieu!$N145,3)='Sổ quỹ tiền mặt S06'!$J$2),Nhaplieu!E145,IF(OR(Nhaplieu!$M145='Sổ quỹ tiền mặt S06'!$J$2,Nhaplieu!$N145='Sổ quỹ tiền mặt S06'!$J$2),Nhaplieu!E145,""))</f>
        <v/>
      </c>
      <c r="C140" s="571" t="str">
        <f>IF(OR(LEFT(Nhaplieu!$M145,3)='Sổ quỹ tiền mặt S06'!$J$2,LEFT(Nhaplieu!$N145,3)='Sổ quỹ tiền mặt S06'!$J$2),Nhaplieu!L145,IF(OR(Nhaplieu!$M145='Sổ quỹ tiền mặt S06'!$J$2,Nhaplieu!$N145='Sổ quỹ tiền mặt S06'!$J$2),Nhaplieu!L145,""))</f>
        <v/>
      </c>
      <c r="D140" s="78" t="str">
        <f>IF(LEFT(Nhaplieu!$M145,3)='Sổ quỹ tiền mặt S06'!$J$2,Nhaplieu!N145,IF(LEFT(Nhaplieu!$N145,3)='Sổ quỹ tiền mặt S06'!$J$2,Nhaplieu!M145,IF(Nhaplieu!$M145='Sổ quỹ tiền mặt S06'!$J$2,Nhaplieu!N145,IF(Nhaplieu!$N145='Sổ quỹ tiền mặt S06'!$J$2,Nhaplieu!M145,""))))</f>
        <v/>
      </c>
      <c r="E140" s="77" t="str">
        <f>IF(LEFT(Nhaplieu!M145,3)='Sổ quỹ tiền mặt S06'!$J$2,Nhaplieu!$O145,IF(Nhaplieu!M145='Sổ quỹ tiền mặt S06'!$J$2,Nhaplieu!$O145,""))</f>
        <v/>
      </c>
      <c r="F140" s="77" t="str">
        <f>IF(LEFT(Nhaplieu!N145,3)='Sổ quỹ tiền mặt S06'!$J$2,Nhaplieu!$O145,IF(Nhaplieu!N145='Sổ quỹ tiền mặt S06'!$J$2,Nhaplieu!$O145,""))</f>
        <v/>
      </c>
      <c r="G140" s="572">
        <f>IF(SUM(E140:F140)=0,0,$G$10+SUM(E$11:$E140)-SUM(F$11:$F140))</f>
        <v>0</v>
      </c>
      <c r="H140" s="573"/>
    </row>
    <row r="141" spans="1:8" s="4" customFormat="1" ht="15.6">
      <c r="A141" s="76" t="str">
        <f>IF(OR(LEFT(Nhaplieu!$M146,3)='Sổ quỹ tiền mặt S06'!$J$2,LEFT(Nhaplieu!$N146,3)='Sổ quỹ tiền mặt S06'!$J$2),Nhaplieu!F146,IF(OR(Nhaplieu!$M146='Sổ quỹ tiền mặt S06'!$J$2,Nhaplieu!$N146='Sổ quỹ tiền mặt S06'!$J$2),Nhaplieu!F146,""))</f>
        <v/>
      </c>
      <c r="B141" s="77" t="str">
        <f>IF(OR(LEFT(Nhaplieu!$M146,3)='Sổ quỹ tiền mặt S06'!$J$2,LEFT(Nhaplieu!$N146,3)='Sổ quỹ tiền mặt S06'!$J$2),Nhaplieu!E146,IF(OR(Nhaplieu!$M146='Sổ quỹ tiền mặt S06'!$J$2,Nhaplieu!$N146='Sổ quỹ tiền mặt S06'!$J$2),Nhaplieu!E146,""))</f>
        <v/>
      </c>
      <c r="C141" s="571" t="str">
        <f>IF(OR(LEFT(Nhaplieu!$M146,3)='Sổ quỹ tiền mặt S06'!$J$2,LEFT(Nhaplieu!$N146,3)='Sổ quỹ tiền mặt S06'!$J$2),Nhaplieu!L146,IF(OR(Nhaplieu!$M146='Sổ quỹ tiền mặt S06'!$J$2,Nhaplieu!$N146='Sổ quỹ tiền mặt S06'!$J$2),Nhaplieu!L146,""))</f>
        <v/>
      </c>
      <c r="D141" s="78" t="str">
        <f>IF(LEFT(Nhaplieu!$M146,3)='Sổ quỹ tiền mặt S06'!$J$2,Nhaplieu!N146,IF(LEFT(Nhaplieu!$N146,3)='Sổ quỹ tiền mặt S06'!$J$2,Nhaplieu!M146,IF(Nhaplieu!$M146='Sổ quỹ tiền mặt S06'!$J$2,Nhaplieu!N146,IF(Nhaplieu!$N146='Sổ quỹ tiền mặt S06'!$J$2,Nhaplieu!M146,""))))</f>
        <v/>
      </c>
      <c r="E141" s="77" t="str">
        <f>IF(LEFT(Nhaplieu!M146,3)='Sổ quỹ tiền mặt S06'!$J$2,Nhaplieu!$O146,IF(Nhaplieu!M146='Sổ quỹ tiền mặt S06'!$J$2,Nhaplieu!$O146,""))</f>
        <v/>
      </c>
      <c r="F141" s="77" t="str">
        <f>IF(LEFT(Nhaplieu!N146,3)='Sổ quỹ tiền mặt S06'!$J$2,Nhaplieu!$O146,IF(Nhaplieu!N146='Sổ quỹ tiền mặt S06'!$J$2,Nhaplieu!$O146,""))</f>
        <v/>
      </c>
      <c r="G141" s="572">
        <f>IF(SUM(E141:F141)=0,0,$G$10+SUM(E$11:$E141)-SUM(F$11:$F141))</f>
        <v>0</v>
      </c>
      <c r="H141" s="573"/>
    </row>
    <row r="142" spans="1:8" s="4" customFormat="1" ht="15.6">
      <c r="A142" s="76" t="str">
        <f>IF(OR(LEFT(Nhaplieu!$M147,3)='Sổ quỹ tiền mặt S06'!$J$2,LEFT(Nhaplieu!$N147,3)='Sổ quỹ tiền mặt S06'!$J$2),Nhaplieu!F147,IF(OR(Nhaplieu!$M147='Sổ quỹ tiền mặt S06'!$J$2,Nhaplieu!$N147='Sổ quỹ tiền mặt S06'!$J$2),Nhaplieu!F147,""))</f>
        <v/>
      </c>
      <c r="B142" s="77" t="str">
        <f>IF(OR(LEFT(Nhaplieu!$M147,3)='Sổ quỹ tiền mặt S06'!$J$2,LEFT(Nhaplieu!$N147,3)='Sổ quỹ tiền mặt S06'!$J$2),Nhaplieu!E147,IF(OR(Nhaplieu!$M147='Sổ quỹ tiền mặt S06'!$J$2,Nhaplieu!$N147='Sổ quỹ tiền mặt S06'!$J$2),Nhaplieu!E147,""))</f>
        <v/>
      </c>
      <c r="C142" s="571" t="str">
        <f>IF(OR(LEFT(Nhaplieu!$M147,3)='Sổ quỹ tiền mặt S06'!$J$2,LEFT(Nhaplieu!$N147,3)='Sổ quỹ tiền mặt S06'!$J$2),Nhaplieu!L147,IF(OR(Nhaplieu!$M147='Sổ quỹ tiền mặt S06'!$J$2,Nhaplieu!$N147='Sổ quỹ tiền mặt S06'!$J$2),Nhaplieu!L147,""))</f>
        <v/>
      </c>
      <c r="D142" s="78" t="str">
        <f>IF(LEFT(Nhaplieu!$M147,3)='Sổ quỹ tiền mặt S06'!$J$2,Nhaplieu!N147,IF(LEFT(Nhaplieu!$N147,3)='Sổ quỹ tiền mặt S06'!$J$2,Nhaplieu!M147,IF(Nhaplieu!$M147='Sổ quỹ tiền mặt S06'!$J$2,Nhaplieu!N147,IF(Nhaplieu!$N147='Sổ quỹ tiền mặt S06'!$J$2,Nhaplieu!M147,""))))</f>
        <v/>
      </c>
      <c r="E142" s="77" t="str">
        <f>IF(LEFT(Nhaplieu!M147,3)='Sổ quỹ tiền mặt S06'!$J$2,Nhaplieu!$O147,IF(Nhaplieu!M147='Sổ quỹ tiền mặt S06'!$J$2,Nhaplieu!$O147,""))</f>
        <v/>
      </c>
      <c r="F142" s="77" t="str">
        <f>IF(LEFT(Nhaplieu!N147,3)='Sổ quỹ tiền mặt S06'!$J$2,Nhaplieu!$O147,IF(Nhaplieu!N147='Sổ quỹ tiền mặt S06'!$J$2,Nhaplieu!$O147,""))</f>
        <v/>
      </c>
      <c r="G142" s="572">
        <f>IF(SUM(E142:F142)=0,0,$G$10+SUM(E$11:$E142)-SUM(F$11:$F142))</f>
        <v>0</v>
      </c>
      <c r="H142" s="573"/>
    </row>
    <row r="143" spans="1:8" s="4" customFormat="1" ht="15.6">
      <c r="A143" s="76" t="str">
        <f>IF(OR(LEFT(Nhaplieu!$M148,3)='Sổ quỹ tiền mặt S06'!$J$2,LEFT(Nhaplieu!$N148,3)='Sổ quỹ tiền mặt S06'!$J$2),Nhaplieu!F148,IF(OR(Nhaplieu!$M148='Sổ quỹ tiền mặt S06'!$J$2,Nhaplieu!$N148='Sổ quỹ tiền mặt S06'!$J$2),Nhaplieu!F148,""))</f>
        <v/>
      </c>
      <c r="B143" s="77" t="str">
        <f>IF(OR(LEFT(Nhaplieu!$M148,3)='Sổ quỹ tiền mặt S06'!$J$2,LEFT(Nhaplieu!$N148,3)='Sổ quỹ tiền mặt S06'!$J$2),Nhaplieu!E148,IF(OR(Nhaplieu!$M148='Sổ quỹ tiền mặt S06'!$J$2,Nhaplieu!$N148='Sổ quỹ tiền mặt S06'!$J$2),Nhaplieu!E148,""))</f>
        <v/>
      </c>
      <c r="C143" s="571" t="str">
        <f>IF(OR(LEFT(Nhaplieu!$M148,3)='Sổ quỹ tiền mặt S06'!$J$2,LEFT(Nhaplieu!$N148,3)='Sổ quỹ tiền mặt S06'!$J$2),Nhaplieu!L148,IF(OR(Nhaplieu!$M148='Sổ quỹ tiền mặt S06'!$J$2,Nhaplieu!$N148='Sổ quỹ tiền mặt S06'!$J$2),Nhaplieu!L148,""))</f>
        <v/>
      </c>
      <c r="D143" s="78" t="str">
        <f>IF(LEFT(Nhaplieu!$M148,3)='Sổ quỹ tiền mặt S06'!$J$2,Nhaplieu!N148,IF(LEFT(Nhaplieu!$N148,3)='Sổ quỹ tiền mặt S06'!$J$2,Nhaplieu!M148,IF(Nhaplieu!$M148='Sổ quỹ tiền mặt S06'!$J$2,Nhaplieu!N148,IF(Nhaplieu!$N148='Sổ quỹ tiền mặt S06'!$J$2,Nhaplieu!M148,""))))</f>
        <v/>
      </c>
      <c r="E143" s="77" t="str">
        <f>IF(LEFT(Nhaplieu!M148,3)='Sổ quỹ tiền mặt S06'!$J$2,Nhaplieu!$O148,IF(Nhaplieu!M148='Sổ quỹ tiền mặt S06'!$J$2,Nhaplieu!$O148,""))</f>
        <v/>
      </c>
      <c r="F143" s="77" t="str">
        <f>IF(LEFT(Nhaplieu!N148,3)='Sổ quỹ tiền mặt S06'!$J$2,Nhaplieu!$O148,IF(Nhaplieu!N148='Sổ quỹ tiền mặt S06'!$J$2,Nhaplieu!$O148,""))</f>
        <v/>
      </c>
      <c r="G143" s="572">
        <f>IF(SUM(E143:F143)=0,0,$G$10+SUM(E$11:$E143)-SUM(F$11:$F143))</f>
        <v>0</v>
      </c>
      <c r="H143" s="573"/>
    </row>
    <row r="144" spans="1:8" s="4" customFormat="1" ht="15.6">
      <c r="A144" s="76" t="str">
        <f>IF(OR(LEFT(Nhaplieu!$M149,3)='Sổ quỹ tiền mặt S06'!$J$2,LEFT(Nhaplieu!$N149,3)='Sổ quỹ tiền mặt S06'!$J$2),Nhaplieu!F149,IF(OR(Nhaplieu!$M149='Sổ quỹ tiền mặt S06'!$J$2,Nhaplieu!$N149='Sổ quỹ tiền mặt S06'!$J$2),Nhaplieu!F149,""))</f>
        <v/>
      </c>
      <c r="B144" s="77" t="str">
        <f>IF(OR(LEFT(Nhaplieu!$M149,3)='Sổ quỹ tiền mặt S06'!$J$2,LEFT(Nhaplieu!$N149,3)='Sổ quỹ tiền mặt S06'!$J$2),Nhaplieu!E149,IF(OR(Nhaplieu!$M149='Sổ quỹ tiền mặt S06'!$J$2,Nhaplieu!$N149='Sổ quỹ tiền mặt S06'!$J$2),Nhaplieu!E149,""))</f>
        <v/>
      </c>
      <c r="C144" s="571" t="str">
        <f>IF(OR(LEFT(Nhaplieu!$M149,3)='Sổ quỹ tiền mặt S06'!$J$2,LEFT(Nhaplieu!$N149,3)='Sổ quỹ tiền mặt S06'!$J$2),Nhaplieu!L149,IF(OR(Nhaplieu!$M149='Sổ quỹ tiền mặt S06'!$J$2,Nhaplieu!$N149='Sổ quỹ tiền mặt S06'!$J$2),Nhaplieu!L149,""))</f>
        <v/>
      </c>
      <c r="D144" s="78" t="str">
        <f>IF(LEFT(Nhaplieu!$M149,3)='Sổ quỹ tiền mặt S06'!$J$2,Nhaplieu!N149,IF(LEFT(Nhaplieu!$N149,3)='Sổ quỹ tiền mặt S06'!$J$2,Nhaplieu!M149,IF(Nhaplieu!$M149='Sổ quỹ tiền mặt S06'!$J$2,Nhaplieu!N149,IF(Nhaplieu!$N149='Sổ quỹ tiền mặt S06'!$J$2,Nhaplieu!M149,""))))</f>
        <v/>
      </c>
      <c r="E144" s="77" t="str">
        <f>IF(LEFT(Nhaplieu!M149,3)='Sổ quỹ tiền mặt S06'!$J$2,Nhaplieu!$O149,IF(Nhaplieu!M149='Sổ quỹ tiền mặt S06'!$J$2,Nhaplieu!$O149,""))</f>
        <v/>
      </c>
      <c r="F144" s="77" t="str">
        <f>IF(LEFT(Nhaplieu!N149,3)='Sổ quỹ tiền mặt S06'!$J$2,Nhaplieu!$O149,IF(Nhaplieu!N149='Sổ quỹ tiền mặt S06'!$J$2,Nhaplieu!$O149,""))</f>
        <v/>
      </c>
      <c r="G144" s="572">
        <f>IF(SUM(E144:F144)=0,0,$G$10+SUM(E$11:$E144)-SUM(F$11:$F144))</f>
        <v>0</v>
      </c>
      <c r="H144" s="573"/>
    </row>
    <row r="145" spans="1:8" s="4" customFormat="1" ht="15.6">
      <c r="A145" s="76" t="str">
        <f>IF(OR(LEFT(Nhaplieu!$M150,3)='Sổ quỹ tiền mặt S06'!$J$2,LEFT(Nhaplieu!$N150,3)='Sổ quỹ tiền mặt S06'!$J$2),Nhaplieu!F150,IF(OR(Nhaplieu!$M150='Sổ quỹ tiền mặt S06'!$J$2,Nhaplieu!$N150='Sổ quỹ tiền mặt S06'!$J$2),Nhaplieu!F150,""))</f>
        <v/>
      </c>
      <c r="B145" s="77" t="str">
        <f>IF(OR(LEFT(Nhaplieu!$M150,3)='Sổ quỹ tiền mặt S06'!$J$2,LEFT(Nhaplieu!$N150,3)='Sổ quỹ tiền mặt S06'!$J$2),Nhaplieu!E150,IF(OR(Nhaplieu!$M150='Sổ quỹ tiền mặt S06'!$J$2,Nhaplieu!$N150='Sổ quỹ tiền mặt S06'!$J$2),Nhaplieu!E150,""))</f>
        <v/>
      </c>
      <c r="C145" s="571" t="str">
        <f>IF(OR(LEFT(Nhaplieu!$M150,3)='Sổ quỹ tiền mặt S06'!$J$2,LEFT(Nhaplieu!$N150,3)='Sổ quỹ tiền mặt S06'!$J$2),Nhaplieu!L150,IF(OR(Nhaplieu!$M150='Sổ quỹ tiền mặt S06'!$J$2,Nhaplieu!$N150='Sổ quỹ tiền mặt S06'!$J$2),Nhaplieu!L150,""))</f>
        <v/>
      </c>
      <c r="D145" s="78" t="str">
        <f>IF(LEFT(Nhaplieu!$M150,3)='Sổ quỹ tiền mặt S06'!$J$2,Nhaplieu!N150,IF(LEFT(Nhaplieu!$N150,3)='Sổ quỹ tiền mặt S06'!$J$2,Nhaplieu!M150,IF(Nhaplieu!$M150='Sổ quỹ tiền mặt S06'!$J$2,Nhaplieu!N150,IF(Nhaplieu!$N150='Sổ quỹ tiền mặt S06'!$J$2,Nhaplieu!M150,""))))</f>
        <v/>
      </c>
      <c r="E145" s="77" t="str">
        <f>IF(LEFT(Nhaplieu!M150,3)='Sổ quỹ tiền mặt S06'!$J$2,Nhaplieu!$O150,IF(Nhaplieu!M150='Sổ quỹ tiền mặt S06'!$J$2,Nhaplieu!$O150,""))</f>
        <v/>
      </c>
      <c r="F145" s="77" t="str">
        <f>IF(LEFT(Nhaplieu!N150,3)='Sổ quỹ tiền mặt S06'!$J$2,Nhaplieu!$O150,IF(Nhaplieu!N150='Sổ quỹ tiền mặt S06'!$J$2,Nhaplieu!$O150,""))</f>
        <v/>
      </c>
      <c r="G145" s="572">
        <f>IF(SUM(E145:F145)=0,0,$G$10+SUM(E$11:$E145)-SUM(F$11:$F145))</f>
        <v>0</v>
      </c>
      <c r="H145" s="573"/>
    </row>
    <row r="146" spans="1:8" s="4" customFormat="1" ht="15.6">
      <c r="A146" s="76" t="str">
        <f>IF(OR(LEFT(Nhaplieu!$M151,3)='Sổ quỹ tiền mặt S06'!$J$2,LEFT(Nhaplieu!$N151,3)='Sổ quỹ tiền mặt S06'!$J$2),Nhaplieu!F151,IF(OR(Nhaplieu!$M151='Sổ quỹ tiền mặt S06'!$J$2,Nhaplieu!$N151='Sổ quỹ tiền mặt S06'!$J$2),Nhaplieu!F151,""))</f>
        <v/>
      </c>
      <c r="B146" s="77" t="str">
        <f>IF(OR(LEFT(Nhaplieu!$M151,3)='Sổ quỹ tiền mặt S06'!$J$2,LEFT(Nhaplieu!$N151,3)='Sổ quỹ tiền mặt S06'!$J$2),Nhaplieu!E151,IF(OR(Nhaplieu!$M151='Sổ quỹ tiền mặt S06'!$J$2,Nhaplieu!$N151='Sổ quỹ tiền mặt S06'!$J$2),Nhaplieu!E151,""))</f>
        <v/>
      </c>
      <c r="C146" s="571" t="str">
        <f>IF(OR(LEFT(Nhaplieu!$M151,3)='Sổ quỹ tiền mặt S06'!$J$2,LEFT(Nhaplieu!$N151,3)='Sổ quỹ tiền mặt S06'!$J$2),Nhaplieu!L151,IF(OR(Nhaplieu!$M151='Sổ quỹ tiền mặt S06'!$J$2,Nhaplieu!$N151='Sổ quỹ tiền mặt S06'!$J$2),Nhaplieu!L151,""))</f>
        <v/>
      </c>
      <c r="D146" s="78" t="str">
        <f>IF(LEFT(Nhaplieu!$M151,3)='Sổ quỹ tiền mặt S06'!$J$2,Nhaplieu!N151,IF(LEFT(Nhaplieu!$N151,3)='Sổ quỹ tiền mặt S06'!$J$2,Nhaplieu!M151,IF(Nhaplieu!$M151='Sổ quỹ tiền mặt S06'!$J$2,Nhaplieu!N151,IF(Nhaplieu!$N151='Sổ quỹ tiền mặt S06'!$J$2,Nhaplieu!M151,""))))</f>
        <v/>
      </c>
      <c r="E146" s="77" t="str">
        <f>IF(LEFT(Nhaplieu!M151,3)='Sổ quỹ tiền mặt S06'!$J$2,Nhaplieu!$O151,IF(Nhaplieu!M151='Sổ quỹ tiền mặt S06'!$J$2,Nhaplieu!$O151,""))</f>
        <v/>
      </c>
      <c r="F146" s="77" t="str">
        <f>IF(LEFT(Nhaplieu!N151,3)='Sổ quỹ tiền mặt S06'!$J$2,Nhaplieu!$O151,IF(Nhaplieu!N151='Sổ quỹ tiền mặt S06'!$J$2,Nhaplieu!$O151,""))</f>
        <v/>
      </c>
      <c r="G146" s="572">
        <f>IF(SUM(E146:F146)=0,0,$G$10+SUM(E$11:$E146)-SUM(F$11:$F146))</f>
        <v>0</v>
      </c>
      <c r="H146" s="573"/>
    </row>
    <row r="147" spans="1:8" s="4" customFormat="1" ht="15.6">
      <c r="A147" s="76" t="str">
        <f>IF(OR(LEFT(Nhaplieu!$M152,3)='Sổ quỹ tiền mặt S06'!$J$2,LEFT(Nhaplieu!$N152,3)='Sổ quỹ tiền mặt S06'!$J$2),Nhaplieu!F152,IF(OR(Nhaplieu!$M152='Sổ quỹ tiền mặt S06'!$J$2,Nhaplieu!$N152='Sổ quỹ tiền mặt S06'!$J$2),Nhaplieu!F152,""))</f>
        <v/>
      </c>
      <c r="B147" s="77" t="str">
        <f>IF(OR(LEFT(Nhaplieu!$M152,3)='Sổ quỹ tiền mặt S06'!$J$2,LEFT(Nhaplieu!$N152,3)='Sổ quỹ tiền mặt S06'!$J$2),Nhaplieu!E152,IF(OR(Nhaplieu!$M152='Sổ quỹ tiền mặt S06'!$J$2,Nhaplieu!$N152='Sổ quỹ tiền mặt S06'!$J$2),Nhaplieu!E152,""))</f>
        <v/>
      </c>
      <c r="C147" s="571" t="str">
        <f>IF(OR(LEFT(Nhaplieu!$M152,3)='Sổ quỹ tiền mặt S06'!$J$2,LEFT(Nhaplieu!$N152,3)='Sổ quỹ tiền mặt S06'!$J$2),Nhaplieu!L152,IF(OR(Nhaplieu!$M152='Sổ quỹ tiền mặt S06'!$J$2,Nhaplieu!$N152='Sổ quỹ tiền mặt S06'!$J$2),Nhaplieu!L152,""))</f>
        <v/>
      </c>
      <c r="D147" s="78" t="str">
        <f>IF(LEFT(Nhaplieu!$M152,3)='Sổ quỹ tiền mặt S06'!$J$2,Nhaplieu!N152,IF(LEFT(Nhaplieu!$N152,3)='Sổ quỹ tiền mặt S06'!$J$2,Nhaplieu!M152,IF(Nhaplieu!$M152='Sổ quỹ tiền mặt S06'!$J$2,Nhaplieu!N152,IF(Nhaplieu!$N152='Sổ quỹ tiền mặt S06'!$J$2,Nhaplieu!M152,""))))</f>
        <v/>
      </c>
      <c r="E147" s="77" t="str">
        <f>IF(LEFT(Nhaplieu!M152,3)='Sổ quỹ tiền mặt S06'!$J$2,Nhaplieu!$O152,IF(Nhaplieu!M152='Sổ quỹ tiền mặt S06'!$J$2,Nhaplieu!$O152,""))</f>
        <v/>
      </c>
      <c r="F147" s="77" t="str">
        <f>IF(LEFT(Nhaplieu!N152,3)='Sổ quỹ tiền mặt S06'!$J$2,Nhaplieu!$O152,IF(Nhaplieu!N152='Sổ quỹ tiền mặt S06'!$J$2,Nhaplieu!$O152,""))</f>
        <v/>
      </c>
      <c r="G147" s="572">
        <f>IF(SUM(E147:F147)=0,0,$G$10+SUM(E$11:$E147)-SUM(F$11:$F147))</f>
        <v>0</v>
      </c>
      <c r="H147" s="573"/>
    </row>
    <row r="148" spans="1:8" s="4" customFormat="1" ht="15.6">
      <c r="A148" s="76" t="str">
        <f>IF(OR(LEFT(Nhaplieu!$M153,3)='Sổ quỹ tiền mặt S06'!$J$2,LEFT(Nhaplieu!$N153,3)='Sổ quỹ tiền mặt S06'!$J$2),Nhaplieu!F153,IF(OR(Nhaplieu!$M153='Sổ quỹ tiền mặt S06'!$J$2,Nhaplieu!$N153='Sổ quỹ tiền mặt S06'!$J$2),Nhaplieu!F153,""))</f>
        <v/>
      </c>
      <c r="B148" s="77" t="str">
        <f>IF(OR(LEFT(Nhaplieu!$M153,3)='Sổ quỹ tiền mặt S06'!$J$2,LEFT(Nhaplieu!$N153,3)='Sổ quỹ tiền mặt S06'!$J$2),Nhaplieu!E153,IF(OR(Nhaplieu!$M153='Sổ quỹ tiền mặt S06'!$J$2,Nhaplieu!$N153='Sổ quỹ tiền mặt S06'!$J$2),Nhaplieu!E153,""))</f>
        <v/>
      </c>
      <c r="C148" s="571" t="str">
        <f>IF(OR(LEFT(Nhaplieu!$M153,3)='Sổ quỹ tiền mặt S06'!$J$2,LEFT(Nhaplieu!$N153,3)='Sổ quỹ tiền mặt S06'!$J$2),Nhaplieu!L153,IF(OR(Nhaplieu!$M153='Sổ quỹ tiền mặt S06'!$J$2,Nhaplieu!$N153='Sổ quỹ tiền mặt S06'!$J$2),Nhaplieu!L153,""))</f>
        <v/>
      </c>
      <c r="D148" s="78" t="str">
        <f>IF(LEFT(Nhaplieu!$M153,3)='Sổ quỹ tiền mặt S06'!$J$2,Nhaplieu!N153,IF(LEFT(Nhaplieu!$N153,3)='Sổ quỹ tiền mặt S06'!$J$2,Nhaplieu!M153,IF(Nhaplieu!$M153='Sổ quỹ tiền mặt S06'!$J$2,Nhaplieu!N153,IF(Nhaplieu!$N153='Sổ quỹ tiền mặt S06'!$J$2,Nhaplieu!M153,""))))</f>
        <v/>
      </c>
      <c r="E148" s="77" t="str">
        <f>IF(LEFT(Nhaplieu!M153,3)='Sổ quỹ tiền mặt S06'!$J$2,Nhaplieu!$O153,IF(Nhaplieu!M153='Sổ quỹ tiền mặt S06'!$J$2,Nhaplieu!$O153,""))</f>
        <v/>
      </c>
      <c r="F148" s="77" t="str">
        <f>IF(LEFT(Nhaplieu!N153,3)='Sổ quỹ tiền mặt S06'!$J$2,Nhaplieu!$O153,IF(Nhaplieu!N153='Sổ quỹ tiền mặt S06'!$J$2,Nhaplieu!$O153,""))</f>
        <v/>
      </c>
      <c r="G148" s="572">
        <f>IF(SUM(E148:F148)=0,0,$G$10+SUM(E$11:$E148)-SUM(F$11:$F148))</f>
        <v>0</v>
      </c>
      <c r="H148" s="573"/>
    </row>
    <row r="149" spans="1:8" s="4" customFormat="1" ht="15.6">
      <c r="A149" s="76" t="str">
        <f>IF(OR(LEFT(Nhaplieu!$M154,3)='Sổ quỹ tiền mặt S06'!$J$2,LEFT(Nhaplieu!$N154,3)='Sổ quỹ tiền mặt S06'!$J$2),Nhaplieu!F154,IF(OR(Nhaplieu!$M154='Sổ quỹ tiền mặt S06'!$J$2,Nhaplieu!$N154='Sổ quỹ tiền mặt S06'!$J$2),Nhaplieu!F154,""))</f>
        <v/>
      </c>
      <c r="B149" s="77" t="str">
        <f>IF(OR(LEFT(Nhaplieu!$M154,3)='Sổ quỹ tiền mặt S06'!$J$2,LEFT(Nhaplieu!$N154,3)='Sổ quỹ tiền mặt S06'!$J$2),Nhaplieu!E154,IF(OR(Nhaplieu!$M154='Sổ quỹ tiền mặt S06'!$J$2,Nhaplieu!$N154='Sổ quỹ tiền mặt S06'!$J$2),Nhaplieu!E154,""))</f>
        <v/>
      </c>
      <c r="C149" s="571" t="str">
        <f>IF(OR(LEFT(Nhaplieu!$M154,3)='Sổ quỹ tiền mặt S06'!$J$2,LEFT(Nhaplieu!$N154,3)='Sổ quỹ tiền mặt S06'!$J$2),Nhaplieu!L154,IF(OR(Nhaplieu!$M154='Sổ quỹ tiền mặt S06'!$J$2,Nhaplieu!$N154='Sổ quỹ tiền mặt S06'!$J$2),Nhaplieu!L154,""))</f>
        <v/>
      </c>
      <c r="D149" s="78" t="str">
        <f>IF(LEFT(Nhaplieu!$M154,3)='Sổ quỹ tiền mặt S06'!$J$2,Nhaplieu!N154,IF(LEFT(Nhaplieu!$N154,3)='Sổ quỹ tiền mặt S06'!$J$2,Nhaplieu!M154,IF(Nhaplieu!$M154='Sổ quỹ tiền mặt S06'!$J$2,Nhaplieu!N154,IF(Nhaplieu!$N154='Sổ quỹ tiền mặt S06'!$J$2,Nhaplieu!M154,""))))</f>
        <v/>
      </c>
      <c r="E149" s="77" t="str">
        <f>IF(LEFT(Nhaplieu!M154,3)='Sổ quỹ tiền mặt S06'!$J$2,Nhaplieu!$O154,IF(Nhaplieu!M154='Sổ quỹ tiền mặt S06'!$J$2,Nhaplieu!$O154,""))</f>
        <v/>
      </c>
      <c r="F149" s="77" t="str">
        <f>IF(LEFT(Nhaplieu!N154,3)='Sổ quỹ tiền mặt S06'!$J$2,Nhaplieu!$O154,IF(Nhaplieu!N154='Sổ quỹ tiền mặt S06'!$J$2,Nhaplieu!$O154,""))</f>
        <v/>
      </c>
      <c r="G149" s="572">
        <f>IF(SUM(E149:F149)=0,0,$G$10+SUM(E$11:$E149)-SUM(F$11:$F149))</f>
        <v>0</v>
      </c>
      <c r="H149" s="573"/>
    </row>
    <row r="150" spans="1:8" s="4" customFormat="1" ht="15.6">
      <c r="A150" s="76" t="str">
        <f>IF(OR(LEFT(Nhaplieu!$M155,3)='Sổ quỹ tiền mặt S06'!$J$2,LEFT(Nhaplieu!$N155,3)='Sổ quỹ tiền mặt S06'!$J$2),Nhaplieu!F155,IF(OR(Nhaplieu!$M155='Sổ quỹ tiền mặt S06'!$J$2,Nhaplieu!$N155='Sổ quỹ tiền mặt S06'!$J$2),Nhaplieu!F155,""))</f>
        <v/>
      </c>
      <c r="B150" s="77" t="str">
        <f>IF(OR(LEFT(Nhaplieu!$M155,3)='Sổ quỹ tiền mặt S06'!$J$2,LEFT(Nhaplieu!$N155,3)='Sổ quỹ tiền mặt S06'!$J$2),Nhaplieu!E155,IF(OR(Nhaplieu!$M155='Sổ quỹ tiền mặt S06'!$J$2,Nhaplieu!$N155='Sổ quỹ tiền mặt S06'!$J$2),Nhaplieu!E155,""))</f>
        <v/>
      </c>
      <c r="C150" s="571" t="str">
        <f>IF(OR(LEFT(Nhaplieu!$M155,3)='Sổ quỹ tiền mặt S06'!$J$2,LEFT(Nhaplieu!$N155,3)='Sổ quỹ tiền mặt S06'!$J$2),Nhaplieu!L155,IF(OR(Nhaplieu!$M155='Sổ quỹ tiền mặt S06'!$J$2,Nhaplieu!$N155='Sổ quỹ tiền mặt S06'!$J$2),Nhaplieu!L155,""))</f>
        <v/>
      </c>
      <c r="D150" s="78" t="str">
        <f>IF(LEFT(Nhaplieu!$M155,3)='Sổ quỹ tiền mặt S06'!$J$2,Nhaplieu!N155,IF(LEFT(Nhaplieu!$N155,3)='Sổ quỹ tiền mặt S06'!$J$2,Nhaplieu!M155,IF(Nhaplieu!$M155='Sổ quỹ tiền mặt S06'!$J$2,Nhaplieu!N155,IF(Nhaplieu!$N155='Sổ quỹ tiền mặt S06'!$J$2,Nhaplieu!M155,""))))</f>
        <v/>
      </c>
      <c r="E150" s="77" t="str">
        <f>IF(LEFT(Nhaplieu!M155,3)='Sổ quỹ tiền mặt S06'!$J$2,Nhaplieu!$O155,IF(Nhaplieu!M155='Sổ quỹ tiền mặt S06'!$J$2,Nhaplieu!$O155,""))</f>
        <v/>
      </c>
      <c r="F150" s="77" t="str">
        <f>IF(LEFT(Nhaplieu!N155,3)='Sổ quỹ tiền mặt S06'!$J$2,Nhaplieu!$O155,IF(Nhaplieu!N155='Sổ quỹ tiền mặt S06'!$J$2,Nhaplieu!$O155,""))</f>
        <v/>
      </c>
      <c r="G150" s="572">
        <f>IF(SUM(E150:F150)=0,0,$G$10+SUM(E$11:$E150)-SUM(F$11:$F150))</f>
        <v>0</v>
      </c>
      <c r="H150" s="573"/>
    </row>
    <row r="151" spans="1:8" s="4" customFormat="1" ht="15.6">
      <c r="A151" s="76" t="str">
        <f>IF(OR(LEFT(Nhaplieu!$M156,3)='Sổ quỹ tiền mặt S06'!$J$2,LEFT(Nhaplieu!$N156,3)='Sổ quỹ tiền mặt S06'!$J$2),Nhaplieu!F156,IF(OR(Nhaplieu!$M156='Sổ quỹ tiền mặt S06'!$J$2,Nhaplieu!$N156='Sổ quỹ tiền mặt S06'!$J$2),Nhaplieu!F156,""))</f>
        <v/>
      </c>
      <c r="B151" s="77" t="str">
        <f>IF(OR(LEFT(Nhaplieu!$M156,3)='Sổ quỹ tiền mặt S06'!$J$2,LEFT(Nhaplieu!$N156,3)='Sổ quỹ tiền mặt S06'!$J$2),Nhaplieu!E156,IF(OR(Nhaplieu!$M156='Sổ quỹ tiền mặt S06'!$J$2,Nhaplieu!$N156='Sổ quỹ tiền mặt S06'!$J$2),Nhaplieu!E156,""))</f>
        <v/>
      </c>
      <c r="C151" s="571" t="str">
        <f>IF(OR(LEFT(Nhaplieu!$M156,3)='Sổ quỹ tiền mặt S06'!$J$2,LEFT(Nhaplieu!$N156,3)='Sổ quỹ tiền mặt S06'!$J$2),Nhaplieu!L156,IF(OR(Nhaplieu!$M156='Sổ quỹ tiền mặt S06'!$J$2,Nhaplieu!$N156='Sổ quỹ tiền mặt S06'!$J$2),Nhaplieu!L156,""))</f>
        <v/>
      </c>
      <c r="D151" s="78" t="str">
        <f>IF(LEFT(Nhaplieu!$M156,3)='Sổ quỹ tiền mặt S06'!$J$2,Nhaplieu!N156,IF(LEFT(Nhaplieu!$N156,3)='Sổ quỹ tiền mặt S06'!$J$2,Nhaplieu!M156,IF(Nhaplieu!$M156='Sổ quỹ tiền mặt S06'!$J$2,Nhaplieu!N156,IF(Nhaplieu!$N156='Sổ quỹ tiền mặt S06'!$J$2,Nhaplieu!M156,""))))</f>
        <v/>
      </c>
      <c r="E151" s="77" t="str">
        <f>IF(LEFT(Nhaplieu!M156,3)='Sổ quỹ tiền mặt S06'!$J$2,Nhaplieu!$O156,IF(Nhaplieu!M156='Sổ quỹ tiền mặt S06'!$J$2,Nhaplieu!$O156,""))</f>
        <v/>
      </c>
      <c r="F151" s="77" t="str">
        <f>IF(LEFT(Nhaplieu!N156,3)='Sổ quỹ tiền mặt S06'!$J$2,Nhaplieu!$O156,IF(Nhaplieu!N156='Sổ quỹ tiền mặt S06'!$J$2,Nhaplieu!$O156,""))</f>
        <v/>
      </c>
      <c r="G151" s="572">
        <f>IF(SUM(E151:F151)=0,0,$G$10+SUM(E$11:$E151)-SUM(F$11:$F151))</f>
        <v>0</v>
      </c>
      <c r="H151" s="573"/>
    </row>
    <row r="152" spans="1:8" s="4" customFormat="1" ht="15.6">
      <c r="A152" s="76" t="str">
        <f>IF(OR(LEFT(Nhaplieu!$M157,3)='Sổ quỹ tiền mặt S06'!$J$2,LEFT(Nhaplieu!$N157,3)='Sổ quỹ tiền mặt S06'!$J$2),Nhaplieu!F157,IF(OR(Nhaplieu!$M157='Sổ quỹ tiền mặt S06'!$J$2,Nhaplieu!$N157='Sổ quỹ tiền mặt S06'!$J$2),Nhaplieu!F157,""))</f>
        <v/>
      </c>
      <c r="B152" s="77" t="str">
        <f>IF(OR(LEFT(Nhaplieu!$M157,3)='Sổ quỹ tiền mặt S06'!$J$2,LEFT(Nhaplieu!$N157,3)='Sổ quỹ tiền mặt S06'!$J$2),Nhaplieu!E157,IF(OR(Nhaplieu!$M157='Sổ quỹ tiền mặt S06'!$J$2,Nhaplieu!$N157='Sổ quỹ tiền mặt S06'!$J$2),Nhaplieu!E157,""))</f>
        <v/>
      </c>
      <c r="C152" s="571" t="str">
        <f>IF(OR(LEFT(Nhaplieu!$M157,3)='Sổ quỹ tiền mặt S06'!$J$2,LEFT(Nhaplieu!$N157,3)='Sổ quỹ tiền mặt S06'!$J$2),Nhaplieu!L157,IF(OR(Nhaplieu!$M157='Sổ quỹ tiền mặt S06'!$J$2,Nhaplieu!$N157='Sổ quỹ tiền mặt S06'!$J$2),Nhaplieu!L157,""))</f>
        <v/>
      </c>
      <c r="D152" s="78" t="str">
        <f>IF(LEFT(Nhaplieu!$M157,3)='Sổ quỹ tiền mặt S06'!$J$2,Nhaplieu!N157,IF(LEFT(Nhaplieu!$N157,3)='Sổ quỹ tiền mặt S06'!$J$2,Nhaplieu!M157,IF(Nhaplieu!$M157='Sổ quỹ tiền mặt S06'!$J$2,Nhaplieu!N157,IF(Nhaplieu!$N157='Sổ quỹ tiền mặt S06'!$J$2,Nhaplieu!M157,""))))</f>
        <v/>
      </c>
      <c r="E152" s="77" t="str">
        <f>IF(LEFT(Nhaplieu!M157,3)='Sổ quỹ tiền mặt S06'!$J$2,Nhaplieu!$O157,IF(Nhaplieu!M157='Sổ quỹ tiền mặt S06'!$J$2,Nhaplieu!$O157,""))</f>
        <v/>
      </c>
      <c r="F152" s="77" t="str">
        <f>IF(LEFT(Nhaplieu!N157,3)='Sổ quỹ tiền mặt S06'!$J$2,Nhaplieu!$O157,IF(Nhaplieu!N157='Sổ quỹ tiền mặt S06'!$J$2,Nhaplieu!$O157,""))</f>
        <v/>
      </c>
      <c r="G152" s="572">
        <f>IF(SUM(E152:F152)=0,0,$G$10+SUM(E$11:$E152)-SUM(F$11:$F152))</f>
        <v>0</v>
      </c>
      <c r="H152" s="573"/>
    </row>
    <row r="153" spans="1:8" s="4" customFormat="1" ht="15.6">
      <c r="A153" s="76" t="str">
        <f>IF(OR(LEFT(Nhaplieu!$M158,3)='Sổ quỹ tiền mặt S06'!$J$2,LEFT(Nhaplieu!$N158,3)='Sổ quỹ tiền mặt S06'!$J$2),Nhaplieu!F158,IF(OR(Nhaplieu!$M158='Sổ quỹ tiền mặt S06'!$J$2,Nhaplieu!$N158='Sổ quỹ tiền mặt S06'!$J$2),Nhaplieu!F158,""))</f>
        <v/>
      </c>
      <c r="B153" s="77" t="str">
        <f>IF(OR(LEFT(Nhaplieu!$M158,3)='Sổ quỹ tiền mặt S06'!$J$2,LEFT(Nhaplieu!$N158,3)='Sổ quỹ tiền mặt S06'!$J$2),Nhaplieu!E158,IF(OR(Nhaplieu!$M158='Sổ quỹ tiền mặt S06'!$J$2,Nhaplieu!$N158='Sổ quỹ tiền mặt S06'!$J$2),Nhaplieu!E158,""))</f>
        <v/>
      </c>
      <c r="C153" s="571" t="str">
        <f>IF(OR(LEFT(Nhaplieu!$M158,3)='Sổ quỹ tiền mặt S06'!$J$2,LEFT(Nhaplieu!$N158,3)='Sổ quỹ tiền mặt S06'!$J$2),Nhaplieu!L158,IF(OR(Nhaplieu!$M158='Sổ quỹ tiền mặt S06'!$J$2,Nhaplieu!$N158='Sổ quỹ tiền mặt S06'!$J$2),Nhaplieu!L158,""))</f>
        <v/>
      </c>
      <c r="D153" s="78" t="str">
        <f>IF(LEFT(Nhaplieu!$M158,3)='Sổ quỹ tiền mặt S06'!$J$2,Nhaplieu!N158,IF(LEFT(Nhaplieu!$N158,3)='Sổ quỹ tiền mặt S06'!$J$2,Nhaplieu!M158,IF(Nhaplieu!$M158='Sổ quỹ tiền mặt S06'!$J$2,Nhaplieu!N158,IF(Nhaplieu!$N158='Sổ quỹ tiền mặt S06'!$J$2,Nhaplieu!M158,""))))</f>
        <v/>
      </c>
      <c r="E153" s="77" t="str">
        <f>IF(LEFT(Nhaplieu!M158,3)='Sổ quỹ tiền mặt S06'!$J$2,Nhaplieu!$O158,IF(Nhaplieu!M158='Sổ quỹ tiền mặt S06'!$J$2,Nhaplieu!$O158,""))</f>
        <v/>
      </c>
      <c r="F153" s="77" t="str">
        <f>IF(LEFT(Nhaplieu!N158,3)='Sổ quỹ tiền mặt S06'!$J$2,Nhaplieu!$O158,IF(Nhaplieu!N158='Sổ quỹ tiền mặt S06'!$J$2,Nhaplieu!$O158,""))</f>
        <v/>
      </c>
      <c r="G153" s="572">
        <f>IF(SUM(E153:F153)=0,0,$G$10+SUM(E$11:$E153)-SUM(F$11:$F153))</f>
        <v>0</v>
      </c>
      <c r="H153" s="573"/>
    </row>
    <row r="154" spans="1:8" s="4" customFormat="1" ht="15.6">
      <c r="A154" s="76" t="str">
        <f>IF(OR(LEFT(Nhaplieu!$M159,3)='Sổ quỹ tiền mặt S06'!$J$2,LEFT(Nhaplieu!$N159,3)='Sổ quỹ tiền mặt S06'!$J$2),Nhaplieu!F159,IF(OR(Nhaplieu!$M159='Sổ quỹ tiền mặt S06'!$J$2,Nhaplieu!$N159='Sổ quỹ tiền mặt S06'!$J$2),Nhaplieu!F159,""))</f>
        <v/>
      </c>
      <c r="B154" s="77" t="str">
        <f>IF(OR(LEFT(Nhaplieu!$M159,3)='Sổ quỹ tiền mặt S06'!$J$2,LEFT(Nhaplieu!$N159,3)='Sổ quỹ tiền mặt S06'!$J$2),Nhaplieu!E159,IF(OR(Nhaplieu!$M159='Sổ quỹ tiền mặt S06'!$J$2,Nhaplieu!$N159='Sổ quỹ tiền mặt S06'!$J$2),Nhaplieu!E159,""))</f>
        <v/>
      </c>
      <c r="C154" s="571" t="str">
        <f>IF(OR(LEFT(Nhaplieu!$M159,3)='Sổ quỹ tiền mặt S06'!$J$2,LEFT(Nhaplieu!$N159,3)='Sổ quỹ tiền mặt S06'!$J$2),Nhaplieu!L159,IF(OR(Nhaplieu!$M159='Sổ quỹ tiền mặt S06'!$J$2,Nhaplieu!$N159='Sổ quỹ tiền mặt S06'!$J$2),Nhaplieu!L159,""))</f>
        <v/>
      </c>
      <c r="D154" s="78" t="str">
        <f>IF(LEFT(Nhaplieu!$M159,3)='Sổ quỹ tiền mặt S06'!$J$2,Nhaplieu!N159,IF(LEFT(Nhaplieu!$N159,3)='Sổ quỹ tiền mặt S06'!$J$2,Nhaplieu!M159,IF(Nhaplieu!$M159='Sổ quỹ tiền mặt S06'!$J$2,Nhaplieu!N159,IF(Nhaplieu!$N159='Sổ quỹ tiền mặt S06'!$J$2,Nhaplieu!M159,""))))</f>
        <v/>
      </c>
      <c r="E154" s="77" t="str">
        <f>IF(LEFT(Nhaplieu!M159,3)='Sổ quỹ tiền mặt S06'!$J$2,Nhaplieu!$O159,IF(Nhaplieu!M159='Sổ quỹ tiền mặt S06'!$J$2,Nhaplieu!$O159,""))</f>
        <v/>
      </c>
      <c r="F154" s="77" t="str">
        <f>IF(LEFT(Nhaplieu!N159,3)='Sổ quỹ tiền mặt S06'!$J$2,Nhaplieu!$O159,IF(Nhaplieu!N159='Sổ quỹ tiền mặt S06'!$J$2,Nhaplieu!$O159,""))</f>
        <v/>
      </c>
      <c r="G154" s="572">
        <f>IF(SUM(E154:F154)=0,0,$G$10+SUM(E$11:$E154)-SUM(F$11:$F154))</f>
        <v>0</v>
      </c>
      <c r="H154" s="573"/>
    </row>
    <row r="155" spans="1:8" s="4" customFormat="1" ht="15.6">
      <c r="A155" s="76" t="str">
        <f>IF(OR(LEFT(Nhaplieu!$M160,3)='Sổ quỹ tiền mặt S06'!$J$2,LEFT(Nhaplieu!$N160,3)='Sổ quỹ tiền mặt S06'!$J$2),Nhaplieu!F160,IF(OR(Nhaplieu!$M160='Sổ quỹ tiền mặt S06'!$J$2,Nhaplieu!$N160='Sổ quỹ tiền mặt S06'!$J$2),Nhaplieu!F160,""))</f>
        <v/>
      </c>
      <c r="B155" s="77" t="str">
        <f>IF(OR(LEFT(Nhaplieu!$M160,3)='Sổ quỹ tiền mặt S06'!$J$2,LEFT(Nhaplieu!$N160,3)='Sổ quỹ tiền mặt S06'!$J$2),Nhaplieu!E160,IF(OR(Nhaplieu!$M160='Sổ quỹ tiền mặt S06'!$J$2,Nhaplieu!$N160='Sổ quỹ tiền mặt S06'!$J$2),Nhaplieu!E160,""))</f>
        <v/>
      </c>
      <c r="C155" s="571" t="str">
        <f>IF(OR(LEFT(Nhaplieu!$M160,3)='Sổ quỹ tiền mặt S06'!$J$2,LEFT(Nhaplieu!$N160,3)='Sổ quỹ tiền mặt S06'!$J$2),Nhaplieu!L160,IF(OR(Nhaplieu!$M160='Sổ quỹ tiền mặt S06'!$J$2,Nhaplieu!$N160='Sổ quỹ tiền mặt S06'!$J$2),Nhaplieu!L160,""))</f>
        <v/>
      </c>
      <c r="D155" s="78" t="str">
        <f>IF(LEFT(Nhaplieu!$M160,3)='Sổ quỹ tiền mặt S06'!$J$2,Nhaplieu!N160,IF(LEFT(Nhaplieu!$N160,3)='Sổ quỹ tiền mặt S06'!$J$2,Nhaplieu!M160,IF(Nhaplieu!$M160='Sổ quỹ tiền mặt S06'!$J$2,Nhaplieu!N160,IF(Nhaplieu!$N160='Sổ quỹ tiền mặt S06'!$J$2,Nhaplieu!M160,""))))</f>
        <v/>
      </c>
      <c r="E155" s="77" t="str">
        <f>IF(LEFT(Nhaplieu!M160,3)='Sổ quỹ tiền mặt S06'!$J$2,Nhaplieu!$O160,IF(Nhaplieu!M160='Sổ quỹ tiền mặt S06'!$J$2,Nhaplieu!$O160,""))</f>
        <v/>
      </c>
      <c r="F155" s="77" t="str">
        <f>IF(LEFT(Nhaplieu!N160,3)='Sổ quỹ tiền mặt S06'!$J$2,Nhaplieu!$O160,IF(Nhaplieu!N160='Sổ quỹ tiền mặt S06'!$J$2,Nhaplieu!$O160,""))</f>
        <v/>
      </c>
      <c r="G155" s="572">
        <f>IF(SUM(E155:F155)=0,0,$G$10+SUM(E$11:$E155)-SUM(F$11:$F155))</f>
        <v>0</v>
      </c>
      <c r="H155" s="573"/>
    </row>
    <row r="156" spans="1:8" s="4" customFormat="1" ht="15.6">
      <c r="A156" s="76" t="str">
        <f>IF(OR(LEFT(Nhaplieu!$M161,3)='Sổ quỹ tiền mặt S06'!$J$2,LEFT(Nhaplieu!$N161,3)='Sổ quỹ tiền mặt S06'!$J$2),Nhaplieu!F161,IF(OR(Nhaplieu!$M161='Sổ quỹ tiền mặt S06'!$J$2,Nhaplieu!$N161='Sổ quỹ tiền mặt S06'!$J$2),Nhaplieu!F161,""))</f>
        <v/>
      </c>
      <c r="B156" s="77" t="str">
        <f>IF(OR(LEFT(Nhaplieu!$M161,3)='Sổ quỹ tiền mặt S06'!$J$2,LEFT(Nhaplieu!$N161,3)='Sổ quỹ tiền mặt S06'!$J$2),Nhaplieu!E161,IF(OR(Nhaplieu!$M161='Sổ quỹ tiền mặt S06'!$J$2,Nhaplieu!$N161='Sổ quỹ tiền mặt S06'!$J$2),Nhaplieu!E161,""))</f>
        <v/>
      </c>
      <c r="C156" s="571" t="str">
        <f>IF(OR(LEFT(Nhaplieu!$M161,3)='Sổ quỹ tiền mặt S06'!$J$2,LEFT(Nhaplieu!$N161,3)='Sổ quỹ tiền mặt S06'!$J$2),Nhaplieu!L161,IF(OR(Nhaplieu!$M161='Sổ quỹ tiền mặt S06'!$J$2,Nhaplieu!$N161='Sổ quỹ tiền mặt S06'!$J$2),Nhaplieu!L161,""))</f>
        <v/>
      </c>
      <c r="D156" s="78" t="str">
        <f>IF(LEFT(Nhaplieu!$M161,3)='Sổ quỹ tiền mặt S06'!$J$2,Nhaplieu!N161,IF(LEFT(Nhaplieu!$N161,3)='Sổ quỹ tiền mặt S06'!$J$2,Nhaplieu!M161,IF(Nhaplieu!$M161='Sổ quỹ tiền mặt S06'!$J$2,Nhaplieu!N161,IF(Nhaplieu!$N161='Sổ quỹ tiền mặt S06'!$J$2,Nhaplieu!M161,""))))</f>
        <v/>
      </c>
      <c r="E156" s="77" t="str">
        <f>IF(LEFT(Nhaplieu!M161,3)='Sổ quỹ tiền mặt S06'!$J$2,Nhaplieu!$O161,IF(Nhaplieu!M161='Sổ quỹ tiền mặt S06'!$J$2,Nhaplieu!$O161,""))</f>
        <v/>
      </c>
      <c r="F156" s="77" t="str">
        <f>IF(LEFT(Nhaplieu!N161,3)='Sổ quỹ tiền mặt S06'!$J$2,Nhaplieu!$O161,IF(Nhaplieu!N161='Sổ quỹ tiền mặt S06'!$J$2,Nhaplieu!$O161,""))</f>
        <v/>
      </c>
      <c r="G156" s="572">
        <f>IF(SUM(E156:F156)=0,0,$G$10+SUM(E$11:$E156)-SUM(F$11:$F156))</f>
        <v>0</v>
      </c>
      <c r="H156" s="573"/>
    </row>
    <row r="157" spans="1:8" s="4" customFormat="1" ht="15.6">
      <c r="A157" s="76" t="str">
        <f>IF(OR(LEFT(Nhaplieu!$M162,3)='Sổ quỹ tiền mặt S06'!$J$2,LEFT(Nhaplieu!$N162,3)='Sổ quỹ tiền mặt S06'!$J$2),Nhaplieu!F162,IF(OR(Nhaplieu!$M162='Sổ quỹ tiền mặt S06'!$J$2,Nhaplieu!$N162='Sổ quỹ tiền mặt S06'!$J$2),Nhaplieu!F162,""))</f>
        <v/>
      </c>
      <c r="B157" s="77" t="str">
        <f>IF(OR(LEFT(Nhaplieu!$M162,3)='Sổ quỹ tiền mặt S06'!$J$2,LEFT(Nhaplieu!$N162,3)='Sổ quỹ tiền mặt S06'!$J$2),Nhaplieu!E162,IF(OR(Nhaplieu!$M162='Sổ quỹ tiền mặt S06'!$J$2,Nhaplieu!$N162='Sổ quỹ tiền mặt S06'!$J$2),Nhaplieu!E162,""))</f>
        <v/>
      </c>
      <c r="C157" s="571" t="str">
        <f>IF(OR(LEFT(Nhaplieu!$M162,3)='Sổ quỹ tiền mặt S06'!$J$2,LEFT(Nhaplieu!$N162,3)='Sổ quỹ tiền mặt S06'!$J$2),Nhaplieu!L162,IF(OR(Nhaplieu!$M162='Sổ quỹ tiền mặt S06'!$J$2,Nhaplieu!$N162='Sổ quỹ tiền mặt S06'!$J$2),Nhaplieu!L162,""))</f>
        <v/>
      </c>
      <c r="D157" s="78" t="str">
        <f>IF(LEFT(Nhaplieu!$M162,3)='Sổ quỹ tiền mặt S06'!$J$2,Nhaplieu!N162,IF(LEFT(Nhaplieu!$N162,3)='Sổ quỹ tiền mặt S06'!$J$2,Nhaplieu!M162,IF(Nhaplieu!$M162='Sổ quỹ tiền mặt S06'!$J$2,Nhaplieu!N162,IF(Nhaplieu!$N162='Sổ quỹ tiền mặt S06'!$J$2,Nhaplieu!M162,""))))</f>
        <v/>
      </c>
      <c r="E157" s="77" t="str">
        <f>IF(LEFT(Nhaplieu!M162,3)='Sổ quỹ tiền mặt S06'!$J$2,Nhaplieu!$O162,IF(Nhaplieu!M162='Sổ quỹ tiền mặt S06'!$J$2,Nhaplieu!$O162,""))</f>
        <v/>
      </c>
      <c r="F157" s="77" t="str">
        <f>IF(LEFT(Nhaplieu!N162,3)='Sổ quỹ tiền mặt S06'!$J$2,Nhaplieu!$O162,IF(Nhaplieu!N162='Sổ quỹ tiền mặt S06'!$J$2,Nhaplieu!$O162,""))</f>
        <v/>
      </c>
      <c r="G157" s="572">
        <f>IF(SUM(E157:F157)=0,0,$G$10+SUM(E$11:$E157)-SUM(F$11:$F157))</f>
        <v>0</v>
      </c>
      <c r="H157" s="573"/>
    </row>
    <row r="158" spans="1:8" s="4" customFormat="1" ht="15.6">
      <c r="A158" s="76" t="str">
        <f>IF(OR(LEFT(Nhaplieu!$M163,3)='Sổ quỹ tiền mặt S06'!$J$2,LEFT(Nhaplieu!$N163,3)='Sổ quỹ tiền mặt S06'!$J$2),Nhaplieu!F163,IF(OR(Nhaplieu!$M163='Sổ quỹ tiền mặt S06'!$J$2,Nhaplieu!$N163='Sổ quỹ tiền mặt S06'!$J$2),Nhaplieu!F163,""))</f>
        <v/>
      </c>
      <c r="B158" s="77" t="str">
        <f>IF(OR(LEFT(Nhaplieu!$M163,3)='Sổ quỹ tiền mặt S06'!$J$2,LEFT(Nhaplieu!$N163,3)='Sổ quỹ tiền mặt S06'!$J$2),Nhaplieu!E163,IF(OR(Nhaplieu!$M163='Sổ quỹ tiền mặt S06'!$J$2,Nhaplieu!$N163='Sổ quỹ tiền mặt S06'!$J$2),Nhaplieu!E163,""))</f>
        <v/>
      </c>
      <c r="C158" s="571" t="str">
        <f>IF(OR(LEFT(Nhaplieu!$M163,3)='Sổ quỹ tiền mặt S06'!$J$2,LEFT(Nhaplieu!$N163,3)='Sổ quỹ tiền mặt S06'!$J$2),Nhaplieu!L163,IF(OR(Nhaplieu!$M163='Sổ quỹ tiền mặt S06'!$J$2,Nhaplieu!$N163='Sổ quỹ tiền mặt S06'!$J$2),Nhaplieu!L163,""))</f>
        <v/>
      </c>
      <c r="D158" s="78" t="str">
        <f>IF(LEFT(Nhaplieu!$M163,3)='Sổ quỹ tiền mặt S06'!$J$2,Nhaplieu!N163,IF(LEFT(Nhaplieu!$N163,3)='Sổ quỹ tiền mặt S06'!$J$2,Nhaplieu!M163,IF(Nhaplieu!$M163='Sổ quỹ tiền mặt S06'!$J$2,Nhaplieu!N163,IF(Nhaplieu!$N163='Sổ quỹ tiền mặt S06'!$J$2,Nhaplieu!M163,""))))</f>
        <v/>
      </c>
      <c r="E158" s="77" t="str">
        <f>IF(LEFT(Nhaplieu!M163,3)='Sổ quỹ tiền mặt S06'!$J$2,Nhaplieu!$O163,IF(Nhaplieu!M163='Sổ quỹ tiền mặt S06'!$J$2,Nhaplieu!$O163,""))</f>
        <v/>
      </c>
      <c r="F158" s="77" t="str">
        <f>IF(LEFT(Nhaplieu!N163,3)='Sổ quỹ tiền mặt S06'!$J$2,Nhaplieu!$O163,IF(Nhaplieu!N163='Sổ quỹ tiền mặt S06'!$J$2,Nhaplieu!$O163,""))</f>
        <v/>
      </c>
      <c r="G158" s="572">
        <f>IF(SUM(E158:F158)=0,0,$G$10+SUM(E$11:$E158)-SUM(F$11:$F158))</f>
        <v>0</v>
      </c>
      <c r="H158" s="573"/>
    </row>
    <row r="159" spans="1:8" s="4" customFormat="1" ht="15.6">
      <c r="A159" s="76" t="str">
        <f>IF(OR(LEFT(Nhaplieu!$M164,3)='Sổ quỹ tiền mặt S06'!$J$2,LEFT(Nhaplieu!$N164,3)='Sổ quỹ tiền mặt S06'!$J$2),Nhaplieu!F164,IF(OR(Nhaplieu!$M164='Sổ quỹ tiền mặt S06'!$J$2,Nhaplieu!$N164='Sổ quỹ tiền mặt S06'!$J$2),Nhaplieu!F164,""))</f>
        <v/>
      </c>
      <c r="B159" s="77" t="str">
        <f>IF(OR(LEFT(Nhaplieu!$M164,3)='Sổ quỹ tiền mặt S06'!$J$2,LEFT(Nhaplieu!$N164,3)='Sổ quỹ tiền mặt S06'!$J$2),Nhaplieu!E164,IF(OR(Nhaplieu!$M164='Sổ quỹ tiền mặt S06'!$J$2,Nhaplieu!$N164='Sổ quỹ tiền mặt S06'!$J$2),Nhaplieu!E164,""))</f>
        <v/>
      </c>
      <c r="C159" s="571" t="str">
        <f>IF(OR(LEFT(Nhaplieu!$M164,3)='Sổ quỹ tiền mặt S06'!$J$2,LEFT(Nhaplieu!$N164,3)='Sổ quỹ tiền mặt S06'!$J$2),Nhaplieu!L164,IF(OR(Nhaplieu!$M164='Sổ quỹ tiền mặt S06'!$J$2,Nhaplieu!$N164='Sổ quỹ tiền mặt S06'!$J$2),Nhaplieu!L164,""))</f>
        <v/>
      </c>
      <c r="D159" s="78" t="str">
        <f>IF(LEFT(Nhaplieu!$M164,3)='Sổ quỹ tiền mặt S06'!$J$2,Nhaplieu!N164,IF(LEFT(Nhaplieu!$N164,3)='Sổ quỹ tiền mặt S06'!$J$2,Nhaplieu!M164,IF(Nhaplieu!$M164='Sổ quỹ tiền mặt S06'!$J$2,Nhaplieu!N164,IF(Nhaplieu!$N164='Sổ quỹ tiền mặt S06'!$J$2,Nhaplieu!M164,""))))</f>
        <v/>
      </c>
      <c r="E159" s="77" t="str">
        <f>IF(LEFT(Nhaplieu!M164,3)='Sổ quỹ tiền mặt S06'!$J$2,Nhaplieu!$O164,IF(Nhaplieu!M164='Sổ quỹ tiền mặt S06'!$J$2,Nhaplieu!$O164,""))</f>
        <v/>
      </c>
      <c r="F159" s="77" t="str">
        <f>IF(LEFT(Nhaplieu!N164,3)='Sổ quỹ tiền mặt S06'!$J$2,Nhaplieu!$O164,IF(Nhaplieu!N164='Sổ quỹ tiền mặt S06'!$J$2,Nhaplieu!$O164,""))</f>
        <v/>
      </c>
      <c r="G159" s="572">
        <f>IF(SUM(E159:F159)=0,0,$G$10+SUM(E$11:$E159)-SUM(F$11:$F159))</f>
        <v>0</v>
      </c>
      <c r="H159" s="573"/>
    </row>
    <row r="160" spans="1:8" s="4" customFormat="1" ht="15.6">
      <c r="A160" s="76" t="str">
        <f>IF(OR(LEFT(Nhaplieu!$M165,3)='Sổ quỹ tiền mặt S06'!$J$2,LEFT(Nhaplieu!$N165,3)='Sổ quỹ tiền mặt S06'!$J$2),Nhaplieu!F165,IF(OR(Nhaplieu!$M165='Sổ quỹ tiền mặt S06'!$J$2,Nhaplieu!$N165='Sổ quỹ tiền mặt S06'!$J$2),Nhaplieu!F165,""))</f>
        <v/>
      </c>
      <c r="B160" s="77" t="str">
        <f>IF(OR(LEFT(Nhaplieu!$M165,3)='Sổ quỹ tiền mặt S06'!$J$2,LEFT(Nhaplieu!$N165,3)='Sổ quỹ tiền mặt S06'!$J$2),Nhaplieu!E165,IF(OR(Nhaplieu!$M165='Sổ quỹ tiền mặt S06'!$J$2,Nhaplieu!$N165='Sổ quỹ tiền mặt S06'!$J$2),Nhaplieu!E165,""))</f>
        <v/>
      </c>
      <c r="C160" s="571" t="str">
        <f>IF(OR(LEFT(Nhaplieu!$M165,3)='Sổ quỹ tiền mặt S06'!$J$2,LEFT(Nhaplieu!$N165,3)='Sổ quỹ tiền mặt S06'!$J$2),Nhaplieu!L165,IF(OR(Nhaplieu!$M165='Sổ quỹ tiền mặt S06'!$J$2,Nhaplieu!$N165='Sổ quỹ tiền mặt S06'!$J$2),Nhaplieu!L165,""))</f>
        <v/>
      </c>
      <c r="D160" s="78" t="str">
        <f>IF(LEFT(Nhaplieu!$M165,3)='Sổ quỹ tiền mặt S06'!$J$2,Nhaplieu!N165,IF(LEFT(Nhaplieu!$N165,3)='Sổ quỹ tiền mặt S06'!$J$2,Nhaplieu!M165,IF(Nhaplieu!$M165='Sổ quỹ tiền mặt S06'!$J$2,Nhaplieu!N165,IF(Nhaplieu!$N165='Sổ quỹ tiền mặt S06'!$J$2,Nhaplieu!M165,""))))</f>
        <v/>
      </c>
      <c r="E160" s="77" t="str">
        <f>IF(LEFT(Nhaplieu!M165,3)='Sổ quỹ tiền mặt S06'!$J$2,Nhaplieu!$O165,IF(Nhaplieu!M165='Sổ quỹ tiền mặt S06'!$J$2,Nhaplieu!$O165,""))</f>
        <v/>
      </c>
      <c r="F160" s="77" t="str">
        <f>IF(LEFT(Nhaplieu!N165,3)='Sổ quỹ tiền mặt S06'!$J$2,Nhaplieu!$O165,IF(Nhaplieu!N165='Sổ quỹ tiền mặt S06'!$J$2,Nhaplieu!$O165,""))</f>
        <v/>
      </c>
      <c r="G160" s="572">
        <f>IF(SUM(E160:F160)=0,0,$G$10+SUM(E$11:$E160)-SUM(F$11:$F160))</f>
        <v>0</v>
      </c>
      <c r="H160" s="573"/>
    </row>
    <row r="161" spans="1:8" s="4" customFormat="1" ht="15.6">
      <c r="A161" s="76" t="str">
        <f>IF(OR(LEFT(Nhaplieu!$M166,3)='Sổ quỹ tiền mặt S06'!$J$2,LEFT(Nhaplieu!$N166,3)='Sổ quỹ tiền mặt S06'!$J$2),Nhaplieu!F166,IF(OR(Nhaplieu!$M166='Sổ quỹ tiền mặt S06'!$J$2,Nhaplieu!$N166='Sổ quỹ tiền mặt S06'!$J$2),Nhaplieu!F166,""))</f>
        <v/>
      </c>
      <c r="B161" s="77" t="str">
        <f>IF(OR(LEFT(Nhaplieu!$M166,3)='Sổ quỹ tiền mặt S06'!$J$2,LEFT(Nhaplieu!$N166,3)='Sổ quỹ tiền mặt S06'!$J$2),Nhaplieu!E166,IF(OR(Nhaplieu!$M166='Sổ quỹ tiền mặt S06'!$J$2,Nhaplieu!$N166='Sổ quỹ tiền mặt S06'!$J$2),Nhaplieu!E166,""))</f>
        <v/>
      </c>
      <c r="C161" s="571" t="str">
        <f>IF(OR(LEFT(Nhaplieu!$M166,3)='Sổ quỹ tiền mặt S06'!$J$2,LEFT(Nhaplieu!$N166,3)='Sổ quỹ tiền mặt S06'!$J$2),Nhaplieu!L166,IF(OR(Nhaplieu!$M166='Sổ quỹ tiền mặt S06'!$J$2,Nhaplieu!$N166='Sổ quỹ tiền mặt S06'!$J$2),Nhaplieu!L166,""))</f>
        <v/>
      </c>
      <c r="D161" s="78" t="str">
        <f>IF(LEFT(Nhaplieu!$M166,3)='Sổ quỹ tiền mặt S06'!$J$2,Nhaplieu!N166,IF(LEFT(Nhaplieu!$N166,3)='Sổ quỹ tiền mặt S06'!$J$2,Nhaplieu!M166,IF(Nhaplieu!$M166='Sổ quỹ tiền mặt S06'!$J$2,Nhaplieu!N166,IF(Nhaplieu!$N166='Sổ quỹ tiền mặt S06'!$J$2,Nhaplieu!M166,""))))</f>
        <v/>
      </c>
      <c r="E161" s="77" t="str">
        <f>IF(LEFT(Nhaplieu!M166,3)='Sổ quỹ tiền mặt S06'!$J$2,Nhaplieu!$O166,IF(Nhaplieu!M166='Sổ quỹ tiền mặt S06'!$J$2,Nhaplieu!$O166,""))</f>
        <v/>
      </c>
      <c r="F161" s="77" t="str">
        <f>IF(LEFT(Nhaplieu!N166,3)='Sổ quỹ tiền mặt S06'!$J$2,Nhaplieu!$O166,IF(Nhaplieu!N166='Sổ quỹ tiền mặt S06'!$J$2,Nhaplieu!$O166,""))</f>
        <v/>
      </c>
      <c r="G161" s="572">
        <f>IF(SUM(E161:F161)=0,0,$G$10+SUM(E$11:$E161)-SUM(F$11:$F161))</f>
        <v>0</v>
      </c>
      <c r="H161" s="573"/>
    </row>
    <row r="162" spans="1:8" s="4" customFormat="1" ht="15.6">
      <c r="A162" s="76" t="str">
        <f>IF(OR(LEFT(Nhaplieu!$M167,3)='Sổ quỹ tiền mặt S06'!$J$2,LEFT(Nhaplieu!$N167,3)='Sổ quỹ tiền mặt S06'!$J$2),Nhaplieu!F167,IF(OR(Nhaplieu!$M167='Sổ quỹ tiền mặt S06'!$J$2,Nhaplieu!$N167='Sổ quỹ tiền mặt S06'!$J$2),Nhaplieu!F167,""))</f>
        <v/>
      </c>
      <c r="B162" s="77" t="str">
        <f>IF(OR(LEFT(Nhaplieu!$M167,3)='Sổ quỹ tiền mặt S06'!$J$2,LEFT(Nhaplieu!$N167,3)='Sổ quỹ tiền mặt S06'!$J$2),Nhaplieu!E167,IF(OR(Nhaplieu!$M167='Sổ quỹ tiền mặt S06'!$J$2,Nhaplieu!$N167='Sổ quỹ tiền mặt S06'!$J$2),Nhaplieu!E167,""))</f>
        <v/>
      </c>
      <c r="C162" s="571" t="str">
        <f>IF(OR(LEFT(Nhaplieu!$M167,3)='Sổ quỹ tiền mặt S06'!$J$2,LEFT(Nhaplieu!$N167,3)='Sổ quỹ tiền mặt S06'!$J$2),Nhaplieu!L167,IF(OR(Nhaplieu!$M167='Sổ quỹ tiền mặt S06'!$J$2,Nhaplieu!$N167='Sổ quỹ tiền mặt S06'!$J$2),Nhaplieu!L167,""))</f>
        <v/>
      </c>
      <c r="D162" s="78" t="str">
        <f>IF(LEFT(Nhaplieu!$M167,3)='Sổ quỹ tiền mặt S06'!$J$2,Nhaplieu!N167,IF(LEFT(Nhaplieu!$N167,3)='Sổ quỹ tiền mặt S06'!$J$2,Nhaplieu!M167,IF(Nhaplieu!$M167='Sổ quỹ tiền mặt S06'!$J$2,Nhaplieu!N167,IF(Nhaplieu!$N167='Sổ quỹ tiền mặt S06'!$J$2,Nhaplieu!M167,""))))</f>
        <v/>
      </c>
      <c r="E162" s="77" t="str">
        <f>IF(LEFT(Nhaplieu!M167,3)='Sổ quỹ tiền mặt S06'!$J$2,Nhaplieu!$O167,IF(Nhaplieu!M167='Sổ quỹ tiền mặt S06'!$J$2,Nhaplieu!$O167,""))</f>
        <v/>
      </c>
      <c r="F162" s="77" t="str">
        <f>IF(LEFT(Nhaplieu!N167,3)='Sổ quỹ tiền mặt S06'!$J$2,Nhaplieu!$O167,IF(Nhaplieu!N167='Sổ quỹ tiền mặt S06'!$J$2,Nhaplieu!$O167,""))</f>
        <v/>
      </c>
      <c r="G162" s="572">
        <f>IF(SUM(E162:F162)=0,0,$G$10+SUM(E$11:$E162)-SUM(F$11:$F162))</f>
        <v>0</v>
      </c>
      <c r="H162" s="573"/>
    </row>
    <row r="163" spans="1:8" s="4" customFormat="1" ht="15.6">
      <c r="A163" s="76" t="str">
        <f>IF(OR(LEFT(Nhaplieu!$M168,3)='Sổ quỹ tiền mặt S06'!$J$2,LEFT(Nhaplieu!$N168,3)='Sổ quỹ tiền mặt S06'!$J$2),Nhaplieu!F168,IF(OR(Nhaplieu!$M168='Sổ quỹ tiền mặt S06'!$J$2,Nhaplieu!$N168='Sổ quỹ tiền mặt S06'!$J$2),Nhaplieu!F168,""))</f>
        <v/>
      </c>
      <c r="B163" s="77" t="str">
        <f>IF(OR(LEFT(Nhaplieu!$M168,3)='Sổ quỹ tiền mặt S06'!$J$2,LEFT(Nhaplieu!$N168,3)='Sổ quỹ tiền mặt S06'!$J$2),Nhaplieu!E168,IF(OR(Nhaplieu!$M168='Sổ quỹ tiền mặt S06'!$J$2,Nhaplieu!$N168='Sổ quỹ tiền mặt S06'!$J$2),Nhaplieu!E168,""))</f>
        <v/>
      </c>
      <c r="C163" s="571" t="str">
        <f>IF(OR(LEFT(Nhaplieu!$M168,3)='Sổ quỹ tiền mặt S06'!$J$2,LEFT(Nhaplieu!$N168,3)='Sổ quỹ tiền mặt S06'!$J$2),Nhaplieu!L168,IF(OR(Nhaplieu!$M168='Sổ quỹ tiền mặt S06'!$J$2,Nhaplieu!$N168='Sổ quỹ tiền mặt S06'!$J$2),Nhaplieu!L168,""))</f>
        <v/>
      </c>
      <c r="D163" s="78" t="str">
        <f>IF(LEFT(Nhaplieu!$M168,3)='Sổ quỹ tiền mặt S06'!$J$2,Nhaplieu!N168,IF(LEFT(Nhaplieu!$N168,3)='Sổ quỹ tiền mặt S06'!$J$2,Nhaplieu!M168,IF(Nhaplieu!$M168='Sổ quỹ tiền mặt S06'!$J$2,Nhaplieu!N168,IF(Nhaplieu!$N168='Sổ quỹ tiền mặt S06'!$J$2,Nhaplieu!M168,""))))</f>
        <v/>
      </c>
      <c r="E163" s="77" t="str">
        <f>IF(LEFT(Nhaplieu!M168,3)='Sổ quỹ tiền mặt S06'!$J$2,Nhaplieu!$O168,IF(Nhaplieu!M168='Sổ quỹ tiền mặt S06'!$J$2,Nhaplieu!$O168,""))</f>
        <v/>
      </c>
      <c r="F163" s="77" t="str">
        <f>IF(LEFT(Nhaplieu!N168,3)='Sổ quỹ tiền mặt S06'!$J$2,Nhaplieu!$O168,IF(Nhaplieu!N168='Sổ quỹ tiền mặt S06'!$J$2,Nhaplieu!$O168,""))</f>
        <v/>
      </c>
      <c r="G163" s="572">
        <f>IF(SUM(E163:F163)=0,0,$G$10+SUM(E$11:$E163)-SUM(F$11:$F163))</f>
        <v>0</v>
      </c>
      <c r="H163" s="573"/>
    </row>
    <row r="164" spans="1:8" s="4" customFormat="1" ht="15.6">
      <c r="A164" s="76" t="str">
        <f>IF(OR(LEFT(Nhaplieu!$M169,3)='Sổ quỹ tiền mặt S06'!$J$2,LEFT(Nhaplieu!$N169,3)='Sổ quỹ tiền mặt S06'!$J$2),Nhaplieu!F169,IF(OR(Nhaplieu!$M169='Sổ quỹ tiền mặt S06'!$J$2,Nhaplieu!$N169='Sổ quỹ tiền mặt S06'!$J$2),Nhaplieu!F169,""))</f>
        <v/>
      </c>
      <c r="B164" s="77" t="str">
        <f>IF(OR(LEFT(Nhaplieu!$M169,3)='Sổ quỹ tiền mặt S06'!$J$2,LEFT(Nhaplieu!$N169,3)='Sổ quỹ tiền mặt S06'!$J$2),Nhaplieu!E169,IF(OR(Nhaplieu!$M169='Sổ quỹ tiền mặt S06'!$J$2,Nhaplieu!$N169='Sổ quỹ tiền mặt S06'!$J$2),Nhaplieu!E169,""))</f>
        <v/>
      </c>
      <c r="C164" s="571" t="str">
        <f>IF(OR(LEFT(Nhaplieu!$M169,3)='Sổ quỹ tiền mặt S06'!$J$2,LEFT(Nhaplieu!$N169,3)='Sổ quỹ tiền mặt S06'!$J$2),Nhaplieu!L169,IF(OR(Nhaplieu!$M169='Sổ quỹ tiền mặt S06'!$J$2,Nhaplieu!$N169='Sổ quỹ tiền mặt S06'!$J$2),Nhaplieu!L169,""))</f>
        <v/>
      </c>
      <c r="D164" s="78" t="str">
        <f>IF(LEFT(Nhaplieu!$M169,3)='Sổ quỹ tiền mặt S06'!$J$2,Nhaplieu!N169,IF(LEFT(Nhaplieu!$N169,3)='Sổ quỹ tiền mặt S06'!$J$2,Nhaplieu!M169,IF(Nhaplieu!$M169='Sổ quỹ tiền mặt S06'!$J$2,Nhaplieu!N169,IF(Nhaplieu!$N169='Sổ quỹ tiền mặt S06'!$J$2,Nhaplieu!M169,""))))</f>
        <v/>
      </c>
      <c r="E164" s="77" t="str">
        <f>IF(LEFT(Nhaplieu!M169,3)='Sổ quỹ tiền mặt S06'!$J$2,Nhaplieu!$O169,IF(Nhaplieu!M169='Sổ quỹ tiền mặt S06'!$J$2,Nhaplieu!$O169,""))</f>
        <v/>
      </c>
      <c r="F164" s="77" t="str">
        <f>IF(LEFT(Nhaplieu!N169,3)='Sổ quỹ tiền mặt S06'!$J$2,Nhaplieu!$O169,IF(Nhaplieu!N169='Sổ quỹ tiền mặt S06'!$J$2,Nhaplieu!$O169,""))</f>
        <v/>
      </c>
      <c r="G164" s="572">
        <f>IF(SUM(E164:F164)=0,0,$G$10+SUM(E$11:$E164)-SUM(F$11:$F164))</f>
        <v>0</v>
      </c>
      <c r="H164" s="573"/>
    </row>
    <row r="165" spans="1:8" s="4" customFormat="1" ht="15.6">
      <c r="A165" s="76" t="str">
        <f>IF(OR(LEFT(Nhaplieu!$M170,3)='Sổ quỹ tiền mặt S06'!$J$2,LEFT(Nhaplieu!$N170,3)='Sổ quỹ tiền mặt S06'!$J$2),Nhaplieu!F170,IF(OR(Nhaplieu!$M170='Sổ quỹ tiền mặt S06'!$J$2,Nhaplieu!$N170='Sổ quỹ tiền mặt S06'!$J$2),Nhaplieu!F170,""))</f>
        <v/>
      </c>
      <c r="B165" s="77" t="str">
        <f>IF(OR(LEFT(Nhaplieu!$M170,3)='Sổ quỹ tiền mặt S06'!$J$2,LEFT(Nhaplieu!$N170,3)='Sổ quỹ tiền mặt S06'!$J$2),Nhaplieu!E170,IF(OR(Nhaplieu!$M170='Sổ quỹ tiền mặt S06'!$J$2,Nhaplieu!$N170='Sổ quỹ tiền mặt S06'!$J$2),Nhaplieu!E170,""))</f>
        <v/>
      </c>
      <c r="C165" s="571" t="str">
        <f>IF(OR(LEFT(Nhaplieu!$M170,3)='Sổ quỹ tiền mặt S06'!$J$2,LEFT(Nhaplieu!$N170,3)='Sổ quỹ tiền mặt S06'!$J$2),Nhaplieu!L170,IF(OR(Nhaplieu!$M170='Sổ quỹ tiền mặt S06'!$J$2,Nhaplieu!$N170='Sổ quỹ tiền mặt S06'!$J$2),Nhaplieu!L170,""))</f>
        <v/>
      </c>
      <c r="D165" s="78" t="str">
        <f>IF(LEFT(Nhaplieu!$M170,3)='Sổ quỹ tiền mặt S06'!$J$2,Nhaplieu!N170,IF(LEFT(Nhaplieu!$N170,3)='Sổ quỹ tiền mặt S06'!$J$2,Nhaplieu!M170,IF(Nhaplieu!$M170='Sổ quỹ tiền mặt S06'!$J$2,Nhaplieu!N170,IF(Nhaplieu!$N170='Sổ quỹ tiền mặt S06'!$J$2,Nhaplieu!M170,""))))</f>
        <v/>
      </c>
      <c r="E165" s="77" t="str">
        <f>IF(LEFT(Nhaplieu!M170,3)='Sổ quỹ tiền mặt S06'!$J$2,Nhaplieu!$O170,IF(Nhaplieu!M170='Sổ quỹ tiền mặt S06'!$J$2,Nhaplieu!$O170,""))</f>
        <v/>
      </c>
      <c r="F165" s="77" t="str">
        <f>IF(LEFT(Nhaplieu!N170,3)='Sổ quỹ tiền mặt S06'!$J$2,Nhaplieu!$O170,IF(Nhaplieu!N170='Sổ quỹ tiền mặt S06'!$J$2,Nhaplieu!$O170,""))</f>
        <v/>
      </c>
      <c r="G165" s="572">
        <f>IF(SUM(E165:F165)=0,0,$G$10+SUM(E$11:$E165)-SUM(F$11:$F165))</f>
        <v>0</v>
      </c>
      <c r="H165" s="573"/>
    </row>
    <row r="166" spans="1:8" s="4" customFormat="1" ht="15.6">
      <c r="A166" s="76" t="str">
        <f>IF(OR(LEFT(Nhaplieu!$M171,3)='Sổ quỹ tiền mặt S06'!$J$2,LEFT(Nhaplieu!$N171,3)='Sổ quỹ tiền mặt S06'!$J$2),Nhaplieu!F171,IF(OR(Nhaplieu!$M171='Sổ quỹ tiền mặt S06'!$J$2,Nhaplieu!$N171='Sổ quỹ tiền mặt S06'!$J$2),Nhaplieu!F171,""))</f>
        <v/>
      </c>
      <c r="B166" s="77" t="str">
        <f>IF(OR(LEFT(Nhaplieu!$M171,3)='Sổ quỹ tiền mặt S06'!$J$2,LEFT(Nhaplieu!$N171,3)='Sổ quỹ tiền mặt S06'!$J$2),Nhaplieu!E171,IF(OR(Nhaplieu!$M171='Sổ quỹ tiền mặt S06'!$J$2,Nhaplieu!$N171='Sổ quỹ tiền mặt S06'!$J$2),Nhaplieu!E171,""))</f>
        <v/>
      </c>
      <c r="C166" s="571" t="str">
        <f>IF(OR(LEFT(Nhaplieu!$M171,3)='Sổ quỹ tiền mặt S06'!$J$2,LEFT(Nhaplieu!$N171,3)='Sổ quỹ tiền mặt S06'!$J$2),Nhaplieu!L171,IF(OR(Nhaplieu!$M171='Sổ quỹ tiền mặt S06'!$J$2,Nhaplieu!$N171='Sổ quỹ tiền mặt S06'!$J$2),Nhaplieu!L171,""))</f>
        <v/>
      </c>
      <c r="D166" s="78" t="str">
        <f>IF(LEFT(Nhaplieu!$M171,3)='Sổ quỹ tiền mặt S06'!$J$2,Nhaplieu!N171,IF(LEFT(Nhaplieu!$N171,3)='Sổ quỹ tiền mặt S06'!$J$2,Nhaplieu!M171,IF(Nhaplieu!$M171='Sổ quỹ tiền mặt S06'!$J$2,Nhaplieu!N171,IF(Nhaplieu!$N171='Sổ quỹ tiền mặt S06'!$J$2,Nhaplieu!M171,""))))</f>
        <v/>
      </c>
      <c r="E166" s="77" t="str">
        <f>IF(LEFT(Nhaplieu!M171,3)='Sổ quỹ tiền mặt S06'!$J$2,Nhaplieu!$O171,IF(Nhaplieu!M171='Sổ quỹ tiền mặt S06'!$J$2,Nhaplieu!$O171,""))</f>
        <v/>
      </c>
      <c r="F166" s="77" t="str">
        <f>IF(LEFT(Nhaplieu!N171,3)='Sổ quỹ tiền mặt S06'!$J$2,Nhaplieu!$O171,IF(Nhaplieu!N171='Sổ quỹ tiền mặt S06'!$J$2,Nhaplieu!$O171,""))</f>
        <v/>
      </c>
      <c r="G166" s="572">
        <f>IF(SUM(E166:F166)=0,0,$G$10+SUM(E$11:$E166)-SUM(F$11:$F166))</f>
        <v>0</v>
      </c>
      <c r="H166" s="573"/>
    </row>
    <row r="167" spans="1:8" s="4" customFormat="1" ht="15.6">
      <c r="A167" s="76" t="str">
        <f>IF(OR(LEFT(Nhaplieu!$M172,3)='Sổ quỹ tiền mặt S06'!$J$2,LEFT(Nhaplieu!$N172,3)='Sổ quỹ tiền mặt S06'!$J$2),Nhaplieu!F172,IF(OR(Nhaplieu!$M172='Sổ quỹ tiền mặt S06'!$J$2,Nhaplieu!$N172='Sổ quỹ tiền mặt S06'!$J$2),Nhaplieu!F172,""))</f>
        <v/>
      </c>
      <c r="B167" s="77" t="str">
        <f>IF(OR(LEFT(Nhaplieu!$M172,3)='Sổ quỹ tiền mặt S06'!$J$2,LEFT(Nhaplieu!$N172,3)='Sổ quỹ tiền mặt S06'!$J$2),Nhaplieu!E172,IF(OR(Nhaplieu!$M172='Sổ quỹ tiền mặt S06'!$J$2,Nhaplieu!$N172='Sổ quỹ tiền mặt S06'!$J$2),Nhaplieu!E172,""))</f>
        <v/>
      </c>
      <c r="C167" s="571" t="str">
        <f>IF(OR(LEFT(Nhaplieu!$M172,3)='Sổ quỹ tiền mặt S06'!$J$2,LEFT(Nhaplieu!$N172,3)='Sổ quỹ tiền mặt S06'!$J$2),Nhaplieu!L172,IF(OR(Nhaplieu!$M172='Sổ quỹ tiền mặt S06'!$J$2,Nhaplieu!$N172='Sổ quỹ tiền mặt S06'!$J$2),Nhaplieu!L172,""))</f>
        <v/>
      </c>
      <c r="D167" s="78" t="str">
        <f>IF(LEFT(Nhaplieu!$M172,3)='Sổ quỹ tiền mặt S06'!$J$2,Nhaplieu!N172,IF(LEFT(Nhaplieu!$N172,3)='Sổ quỹ tiền mặt S06'!$J$2,Nhaplieu!M172,IF(Nhaplieu!$M172='Sổ quỹ tiền mặt S06'!$J$2,Nhaplieu!N172,IF(Nhaplieu!$N172='Sổ quỹ tiền mặt S06'!$J$2,Nhaplieu!M172,""))))</f>
        <v/>
      </c>
      <c r="E167" s="77" t="str">
        <f>IF(LEFT(Nhaplieu!M172,3)='Sổ quỹ tiền mặt S06'!$J$2,Nhaplieu!$O172,IF(Nhaplieu!M172='Sổ quỹ tiền mặt S06'!$J$2,Nhaplieu!$O172,""))</f>
        <v/>
      </c>
      <c r="F167" s="77" t="str">
        <f>IF(LEFT(Nhaplieu!N172,3)='Sổ quỹ tiền mặt S06'!$J$2,Nhaplieu!$O172,IF(Nhaplieu!N172='Sổ quỹ tiền mặt S06'!$J$2,Nhaplieu!$O172,""))</f>
        <v/>
      </c>
      <c r="G167" s="572">
        <f>IF(SUM(E167:F167)=0,0,$G$10+SUM(E$11:$E167)-SUM(F$11:$F167))</f>
        <v>0</v>
      </c>
      <c r="H167" s="573"/>
    </row>
    <row r="168" spans="1:8" s="4" customFormat="1" ht="15.6">
      <c r="A168" s="76" t="str">
        <f>IF(OR(LEFT(Nhaplieu!$M173,3)='Sổ quỹ tiền mặt S06'!$J$2,LEFT(Nhaplieu!$N173,3)='Sổ quỹ tiền mặt S06'!$J$2),Nhaplieu!F173,IF(OR(Nhaplieu!$M173='Sổ quỹ tiền mặt S06'!$J$2,Nhaplieu!$N173='Sổ quỹ tiền mặt S06'!$J$2),Nhaplieu!F173,""))</f>
        <v/>
      </c>
      <c r="B168" s="77" t="str">
        <f>IF(OR(LEFT(Nhaplieu!$M173,3)='Sổ quỹ tiền mặt S06'!$J$2,LEFT(Nhaplieu!$N173,3)='Sổ quỹ tiền mặt S06'!$J$2),Nhaplieu!E173,IF(OR(Nhaplieu!$M173='Sổ quỹ tiền mặt S06'!$J$2,Nhaplieu!$N173='Sổ quỹ tiền mặt S06'!$J$2),Nhaplieu!E173,""))</f>
        <v/>
      </c>
      <c r="C168" s="571" t="str">
        <f>IF(OR(LEFT(Nhaplieu!$M173,3)='Sổ quỹ tiền mặt S06'!$J$2,LEFT(Nhaplieu!$N173,3)='Sổ quỹ tiền mặt S06'!$J$2),Nhaplieu!L173,IF(OR(Nhaplieu!$M173='Sổ quỹ tiền mặt S06'!$J$2,Nhaplieu!$N173='Sổ quỹ tiền mặt S06'!$J$2),Nhaplieu!L173,""))</f>
        <v/>
      </c>
      <c r="D168" s="78" t="str">
        <f>IF(LEFT(Nhaplieu!$M173,3)='Sổ quỹ tiền mặt S06'!$J$2,Nhaplieu!N173,IF(LEFT(Nhaplieu!$N173,3)='Sổ quỹ tiền mặt S06'!$J$2,Nhaplieu!M173,IF(Nhaplieu!$M173='Sổ quỹ tiền mặt S06'!$J$2,Nhaplieu!N173,IF(Nhaplieu!$N173='Sổ quỹ tiền mặt S06'!$J$2,Nhaplieu!M173,""))))</f>
        <v/>
      </c>
      <c r="E168" s="77" t="str">
        <f>IF(LEFT(Nhaplieu!M173,3)='Sổ quỹ tiền mặt S06'!$J$2,Nhaplieu!$O173,IF(Nhaplieu!M173='Sổ quỹ tiền mặt S06'!$J$2,Nhaplieu!$O173,""))</f>
        <v/>
      </c>
      <c r="F168" s="77" t="str">
        <f>IF(LEFT(Nhaplieu!N173,3)='Sổ quỹ tiền mặt S06'!$J$2,Nhaplieu!$O173,IF(Nhaplieu!N173='Sổ quỹ tiền mặt S06'!$J$2,Nhaplieu!$O173,""))</f>
        <v/>
      </c>
      <c r="G168" s="572">
        <f>IF(SUM(E168:F168)=0,0,$G$10+SUM(E$11:$E168)-SUM(F$11:$F168))</f>
        <v>0</v>
      </c>
      <c r="H168" s="573"/>
    </row>
    <row r="169" spans="1:8" s="4" customFormat="1" ht="15.6">
      <c r="A169" s="76" t="str">
        <f>IF(OR(LEFT(Nhaplieu!$M174,3)='Sổ quỹ tiền mặt S06'!$J$2,LEFT(Nhaplieu!$N174,3)='Sổ quỹ tiền mặt S06'!$J$2),Nhaplieu!F174,IF(OR(Nhaplieu!$M174='Sổ quỹ tiền mặt S06'!$J$2,Nhaplieu!$N174='Sổ quỹ tiền mặt S06'!$J$2),Nhaplieu!F174,""))</f>
        <v/>
      </c>
      <c r="B169" s="77" t="str">
        <f>IF(OR(LEFT(Nhaplieu!$M174,3)='Sổ quỹ tiền mặt S06'!$J$2,LEFT(Nhaplieu!$N174,3)='Sổ quỹ tiền mặt S06'!$J$2),Nhaplieu!E174,IF(OR(Nhaplieu!$M174='Sổ quỹ tiền mặt S06'!$J$2,Nhaplieu!$N174='Sổ quỹ tiền mặt S06'!$J$2),Nhaplieu!E174,""))</f>
        <v/>
      </c>
      <c r="C169" s="571" t="str">
        <f>IF(OR(LEFT(Nhaplieu!$M174,3)='Sổ quỹ tiền mặt S06'!$J$2,LEFT(Nhaplieu!$N174,3)='Sổ quỹ tiền mặt S06'!$J$2),Nhaplieu!L174,IF(OR(Nhaplieu!$M174='Sổ quỹ tiền mặt S06'!$J$2,Nhaplieu!$N174='Sổ quỹ tiền mặt S06'!$J$2),Nhaplieu!L174,""))</f>
        <v/>
      </c>
      <c r="D169" s="78" t="str">
        <f>IF(LEFT(Nhaplieu!$M174,3)='Sổ quỹ tiền mặt S06'!$J$2,Nhaplieu!N174,IF(LEFT(Nhaplieu!$N174,3)='Sổ quỹ tiền mặt S06'!$J$2,Nhaplieu!M174,IF(Nhaplieu!$M174='Sổ quỹ tiền mặt S06'!$J$2,Nhaplieu!N174,IF(Nhaplieu!$N174='Sổ quỹ tiền mặt S06'!$J$2,Nhaplieu!M174,""))))</f>
        <v/>
      </c>
      <c r="E169" s="77" t="str">
        <f>IF(LEFT(Nhaplieu!M174,3)='Sổ quỹ tiền mặt S06'!$J$2,Nhaplieu!$O174,IF(Nhaplieu!M174='Sổ quỹ tiền mặt S06'!$J$2,Nhaplieu!$O174,""))</f>
        <v/>
      </c>
      <c r="F169" s="77" t="str">
        <f>IF(LEFT(Nhaplieu!N174,3)='Sổ quỹ tiền mặt S06'!$J$2,Nhaplieu!$O174,IF(Nhaplieu!N174='Sổ quỹ tiền mặt S06'!$J$2,Nhaplieu!$O174,""))</f>
        <v/>
      </c>
      <c r="G169" s="572">
        <f>IF(SUM(E169:F169)=0,0,$G$10+SUM(E$11:$E169)-SUM(F$11:$F169))</f>
        <v>0</v>
      </c>
      <c r="H169" s="573"/>
    </row>
    <row r="170" spans="1:8" s="4" customFormat="1" ht="15.6">
      <c r="A170" s="76" t="str">
        <f>IF(OR(LEFT(Nhaplieu!$M175,3)='Sổ quỹ tiền mặt S06'!$J$2,LEFT(Nhaplieu!$N175,3)='Sổ quỹ tiền mặt S06'!$J$2),Nhaplieu!F175,IF(OR(Nhaplieu!$M175='Sổ quỹ tiền mặt S06'!$J$2,Nhaplieu!$N175='Sổ quỹ tiền mặt S06'!$J$2),Nhaplieu!F175,""))</f>
        <v/>
      </c>
      <c r="B170" s="77" t="str">
        <f>IF(OR(LEFT(Nhaplieu!$M175,3)='Sổ quỹ tiền mặt S06'!$J$2,LEFT(Nhaplieu!$N175,3)='Sổ quỹ tiền mặt S06'!$J$2),Nhaplieu!E175,IF(OR(Nhaplieu!$M175='Sổ quỹ tiền mặt S06'!$J$2,Nhaplieu!$N175='Sổ quỹ tiền mặt S06'!$J$2),Nhaplieu!E175,""))</f>
        <v/>
      </c>
      <c r="C170" s="571" t="str">
        <f>IF(OR(LEFT(Nhaplieu!$M175,3)='Sổ quỹ tiền mặt S06'!$J$2,LEFT(Nhaplieu!$N175,3)='Sổ quỹ tiền mặt S06'!$J$2),Nhaplieu!L175,IF(OR(Nhaplieu!$M175='Sổ quỹ tiền mặt S06'!$J$2,Nhaplieu!$N175='Sổ quỹ tiền mặt S06'!$J$2),Nhaplieu!L175,""))</f>
        <v/>
      </c>
      <c r="D170" s="78" t="str">
        <f>IF(LEFT(Nhaplieu!$M175,3)='Sổ quỹ tiền mặt S06'!$J$2,Nhaplieu!N175,IF(LEFT(Nhaplieu!$N175,3)='Sổ quỹ tiền mặt S06'!$J$2,Nhaplieu!M175,IF(Nhaplieu!$M175='Sổ quỹ tiền mặt S06'!$J$2,Nhaplieu!N175,IF(Nhaplieu!$N175='Sổ quỹ tiền mặt S06'!$J$2,Nhaplieu!M175,""))))</f>
        <v/>
      </c>
      <c r="E170" s="77" t="str">
        <f>IF(LEFT(Nhaplieu!M175,3)='Sổ quỹ tiền mặt S06'!$J$2,Nhaplieu!$O175,IF(Nhaplieu!M175='Sổ quỹ tiền mặt S06'!$J$2,Nhaplieu!$O175,""))</f>
        <v/>
      </c>
      <c r="F170" s="77" t="str">
        <f>IF(LEFT(Nhaplieu!N175,3)='Sổ quỹ tiền mặt S06'!$J$2,Nhaplieu!$O175,IF(Nhaplieu!N175='Sổ quỹ tiền mặt S06'!$J$2,Nhaplieu!$O175,""))</f>
        <v/>
      </c>
      <c r="G170" s="572">
        <f>IF(SUM(E170:F170)=0,0,$G$10+SUM(E$11:$E170)-SUM(F$11:$F170))</f>
        <v>0</v>
      </c>
      <c r="H170" s="573"/>
    </row>
    <row r="171" spans="1:8" s="4" customFormat="1" ht="15.6">
      <c r="A171" s="76" t="str">
        <f>IF(OR(LEFT(Nhaplieu!$M176,3)='Sổ quỹ tiền mặt S06'!$J$2,LEFT(Nhaplieu!$N176,3)='Sổ quỹ tiền mặt S06'!$J$2),Nhaplieu!F176,IF(OR(Nhaplieu!$M176='Sổ quỹ tiền mặt S06'!$J$2,Nhaplieu!$N176='Sổ quỹ tiền mặt S06'!$J$2),Nhaplieu!F176,""))</f>
        <v/>
      </c>
      <c r="B171" s="77" t="str">
        <f>IF(OR(LEFT(Nhaplieu!$M176,3)='Sổ quỹ tiền mặt S06'!$J$2,LEFT(Nhaplieu!$N176,3)='Sổ quỹ tiền mặt S06'!$J$2),Nhaplieu!E176,IF(OR(Nhaplieu!$M176='Sổ quỹ tiền mặt S06'!$J$2,Nhaplieu!$N176='Sổ quỹ tiền mặt S06'!$J$2),Nhaplieu!E176,""))</f>
        <v/>
      </c>
      <c r="C171" s="571" t="str">
        <f>IF(OR(LEFT(Nhaplieu!$M176,3)='Sổ quỹ tiền mặt S06'!$J$2,LEFT(Nhaplieu!$N176,3)='Sổ quỹ tiền mặt S06'!$J$2),Nhaplieu!L176,IF(OR(Nhaplieu!$M176='Sổ quỹ tiền mặt S06'!$J$2,Nhaplieu!$N176='Sổ quỹ tiền mặt S06'!$J$2),Nhaplieu!L176,""))</f>
        <v/>
      </c>
      <c r="D171" s="78" t="str">
        <f>IF(LEFT(Nhaplieu!$M176,3)='Sổ quỹ tiền mặt S06'!$J$2,Nhaplieu!N176,IF(LEFT(Nhaplieu!$N176,3)='Sổ quỹ tiền mặt S06'!$J$2,Nhaplieu!M176,IF(Nhaplieu!$M176='Sổ quỹ tiền mặt S06'!$J$2,Nhaplieu!N176,IF(Nhaplieu!$N176='Sổ quỹ tiền mặt S06'!$J$2,Nhaplieu!M176,""))))</f>
        <v/>
      </c>
      <c r="E171" s="77" t="str">
        <f>IF(LEFT(Nhaplieu!M176,3)='Sổ quỹ tiền mặt S06'!$J$2,Nhaplieu!$O176,IF(Nhaplieu!M176='Sổ quỹ tiền mặt S06'!$J$2,Nhaplieu!$O176,""))</f>
        <v/>
      </c>
      <c r="F171" s="77" t="str">
        <f>IF(LEFT(Nhaplieu!N176,3)='Sổ quỹ tiền mặt S06'!$J$2,Nhaplieu!$O176,IF(Nhaplieu!N176='Sổ quỹ tiền mặt S06'!$J$2,Nhaplieu!$O176,""))</f>
        <v/>
      </c>
      <c r="G171" s="572">
        <f>IF(SUM(E171:F171)=0,0,$G$10+SUM(E$11:$E171)-SUM(F$11:$F171))</f>
        <v>0</v>
      </c>
      <c r="H171" s="573"/>
    </row>
    <row r="172" spans="1:8" s="4" customFormat="1" ht="15.6">
      <c r="A172" s="76" t="str">
        <f>IF(OR(LEFT(Nhaplieu!$M177,3)='Sổ quỹ tiền mặt S06'!$J$2,LEFT(Nhaplieu!$N177,3)='Sổ quỹ tiền mặt S06'!$J$2),Nhaplieu!F177,IF(OR(Nhaplieu!$M177='Sổ quỹ tiền mặt S06'!$J$2,Nhaplieu!$N177='Sổ quỹ tiền mặt S06'!$J$2),Nhaplieu!F177,""))</f>
        <v/>
      </c>
      <c r="B172" s="77" t="str">
        <f>IF(OR(LEFT(Nhaplieu!$M177,3)='Sổ quỹ tiền mặt S06'!$J$2,LEFT(Nhaplieu!$N177,3)='Sổ quỹ tiền mặt S06'!$J$2),Nhaplieu!E177,IF(OR(Nhaplieu!$M177='Sổ quỹ tiền mặt S06'!$J$2,Nhaplieu!$N177='Sổ quỹ tiền mặt S06'!$J$2),Nhaplieu!E177,""))</f>
        <v/>
      </c>
      <c r="C172" s="571" t="str">
        <f>IF(OR(LEFT(Nhaplieu!$M177,3)='Sổ quỹ tiền mặt S06'!$J$2,LEFT(Nhaplieu!$N177,3)='Sổ quỹ tiền mặt S06'!$J$2),Nhaplieu!L177,IF(OR(Nhaplieu!$M177='Sổ quỹ tiền mặt S06'!$J$2,Nhaplieu!$N177='Sổ quỹ tiền mặt S06'!$J$2),Nhaplieu!L177,""))</f>
        <v/>
      </c>
      <c r="D172" s="78" t="str">
        <f>IF(LEFT(Nhaplieu!$M177,3)='Sổ quỹ tiền mặt S06'!$J$2,Nhaplieu!N177,IF(LEFT(Nhaplieu!$N177,3)='Sổ quỹ tiền mặt S06'!$J$2,Nhaplieu!M177,IF(Nhaplieu!$M177='Sổ quỹ tiền mặt S06'!$J$2,Nhaplieu!N177,IF(Nhaplieu!$N177='Sổ quỹ tiền mặt S06'!$J$2,Nhaplieu!M177,""))))</f>
        <v/>
      </c>
      <c r="E172" s="77" t="str">
        <f>IF(LEFT(Nhaplieu!M177,3)='Sổ quỹ tiền mặt S06'!$J$2,Nhaplieu!$O177,IF(Nhaplieu!M177='Sổ quỹ tiền mặt S06'!$J$2,Nhaplieu!$O177,""))</f>
        <v/>
      </c>
      <c r="F172" s="77" t="str">
        <f>IF(LEFT(Nhaplieu!N177,3)='Sổ quỹ tiền mặt S06'!$J$2,Nhaplieu!$O177,IF(Nhaplieu!N177='Sổ quỹ tiền mặt S06'!$J$2,Nhaplieu!$O177,""))</f>
        <v/>
      </c>
      <c r="G172" s="572">
        <f>IF(SUM(E172:F172)=0,0,$G$10+SUM(E$11:$E172)-SUM(F$11:$F172))</f>
        <v>0</v>
      </c>
      <c r="H172" s="573"/>
    </row>
    <row r="173" spans="1:8" s="4" customFormat="1" ht="15.6">
      <c r="A173" s="76" t="str">
        <f>IF(OR(LEFT(Nhaplieu!$M178,3)='Sổ quỹ tiền mặt S06'!$J$2,LEFT(Nhaplieu!$N178,3)='Sổ quỹ tiền mặt S06'!$J$2),Nhaplieu!F178,IF(OR(Nhaplieu!$M178='Sổ quỹ tiền mặt S06'!$J$2,Nhaplieu!$N178='Sổ quỹ tiền mặt S06'!$J$2),Nhaplieu!F178,""))</f>
        <v/>
      </c>
      <c r="B173" s="77" t="str">
        <f>IF(OR(LEFT(Nhaplieu!$M178,3)='Sổ quỹ tiền mặt S06'!$J$2,LEFT(Nhaplieu!$N178,3)='Sổ quỹ tiền mặt S06'!$J$2),Nhaplieu!E178,IF(OR(Nhaplieu!$M178='Sổ quỹ tiền mặt S06'!$J$2,Nhaplieu!$N178='Sổ quỹ tiền mặt S06'!$J$2),Nhaplieu!E178,""))</f>
        <v/>
      </c>
      <c r="C173" s="571" t="str">
        <f>IF(OR(LEFT(Nhaplieu!$M178,3)='Sổ quỹ tiền mặt S06'!$J$2,LEFT(Nhaplieu!$N178,3)='Sổ quỹ tiền mặt S06'!$J$2),Nhaplieu!L178,IF(OR(Nhaplieu!$M178='Sổ quỹ tiền mặt S06'!$J$2,Nhaplieu!$N178='Sổ quỹ tiền mặt S06'!$J$2),Nhaplieu!L178,""))</f>
        <v/>
      </c>
      <c r="D173" s="78" t="str">
        <f>IF(LEFT(Nhaplieu!$M178,3)='Sổ quỹ tiền mặt S06'!$J$2,Nhaplieu!N178,IF(LEFT(Nhaplieu!$N178,3)='Sổ quỹ tiền mặt S06'!$J$2,Nhaplieu!M178,IF(Nhaplieu!$M178='Sổ quỹ tiền mặt S06'!$J$2,Nhaplieu!N178,IF(Nhaplieu!$N178='Sổ quỹ tiền mặt S06'!$J$2,Nhaplieu!M178,""))))</f>
        <v/>
      </c>
      <c r="E173" s="77" t="str">
        <f>IF(LEFT(Nhaplieu!M178,3)='Sổ quỹ tiền mặt S06'!$J$2,Nhaplieu!$O178,IF(Nhaplieu!M178='Sổ quỹ tiền mặt S06'!$J$2,Nhaplieu!$O178,""))</f>
        <v/>
      </c>
      <c r="F173" s="77" t="str">
        <f>IF(LEFT(Nhaplieu!N178,3)='Sổ quỹ tiền mặt S06'!$J$2,Nhaplieu!$O178,IF(Nhaplieu!N178='Sổ quỹ tiền mặt S06'!$J$2,Nhaplieu!$O178,""))</f>
        <v/>
      </c>
      <c r="G173" s="572">
        <f>IF(SUM(E173:F173)=0,0,$G$10+SUM(E$11:$E173)-SUM(F$11:$F173))</f>
        <v>0</v>
      </c>
      <c r="H173" s="573"/>
    </row>
    <row r="174" spans="1:8" s="4" customFormat="1" ht="15.6">
      <c r="A174" s="76" t="str">
        <f>IF(OR(LEFT(Nhaplieu!$M179,3)='Sổ quỹ tiền mặt S06'!$J$2,LEFT(Nhaplieu!$N179,3)='Sổ quỹ tiền mặt S06'!$J$2),Nhaplieu!F179,IF(OR(Nhaplieu!$M179='Sổ quỹ tiền mặt S06'!$J$2,Nhaplieu!$N179='Sổ quỹ tiền mặt S06'!$J$2),Nhaplieu!F179,""))</f>
        <v/>
      </c>
      <c r="B174" s="77" t="str">
        <f>IF(OR(LEFT(Nhaplieu!$M179,3)='Sổ quỹ tiền mặt S06'!$J$2,LEFT(Nhaplieu!$N179,3)='Sổ quỹ tiền mặt S06'!$J$2),Nhaplieu!E179,IF(OR(Nhaplieu!$M179='Sổ quỹ tiền mặt S06'!$J$2,Nhaplieu!$N179='Sổ quỹ tiền mặt S06'!$J$2),Nhaplieu!E179,""))</f>
        <v/>
      </c>
      <c r="C174" s="571" t="str">
        <f>IF(OR(LEFT(Nhaplieu!$M179,3)='Sổ quỹ tiền mặt S06'!$J$2,LEFT(Nhaplieu!$N179,3)='Sổ quỹ tiền mặt S06'!$J$2),Nhaplieu!L179,IF(OR(Nhaplieu!$M179='Sổ quỹ tiền mặt S06'!$J$2,Nhaplieu!$N179='Sổ quỹ tiền mặt S06'!$J$2),Nhaplieu!L179,""))</f>
        <v/>
      </c>
      <c r="D174" s="78" t="str">
        <f>IF(LEFT(Nhaplieu!$M179,3)='Sổ quỹ tiền mặt S06'!$J$2,Nhaplieu!N179,IF(LEFT(Nhaplieu!$N179,3)='Sổ quỹ tiền mặt S06'!$J$2,Nhaplieu!M179,IF(Nhaplieu!$M179='Sổ quỹ tiền mặt S06'!$J$2,Nhaplieu!N179,IF(Nhaplieu!$N179='Sổ quỹ tiền mặt S06'!$J$2,Nhaplieu!M179,""))))</f>
        <v/>
      </c>
      <c r="E174" s="77" t="str">
        <f>IF(LEFT(Nhaplieu!M179,3)='Sổ quỹ tiền mặt S06'!$J$2,Nhaplieu!$O179,IF(Nhaplieu!M179='Sổ quỹ tiền mặt S06'!$J$2,Nhaplieu!$O179,""))</f>
        <v/>
      </c>
      <c r="F174" s="77" t="str">
        <f>IF(LEFT(Nhaplieu!N179,3)='Sổ quỹ tiền mặt S06'!$J$2,Nhaplieu!$O179,IF(Nhaplieu!N179='Sổ quỹ tiền mặt S06'!$J$2,Nhaplieu!$O179,""))</f>
        <v/>
      </c>
      <c r="G174" s="572">
        <f>IF(SUM(E174:F174)=0,0,$G$10+SUM(E$11:$E174)-SUM(F$11:$F174))</f>
        <v>0</v>
      </c>
      <c r="H174" s="573"/>
    </row>
    <row r="175" spans="1:8" s="4" customFormat="1" ht="15.6">
      <c r="A175" s="76" t="str">
        <f>IF(OR(LEFT(Nhaplieu!$M180,3)='Sổ quỹ tiền mặt S06'!$J$2,LEFT(Nhaplieu!$N180,3)='Sổ quỹ tiền mặt S06'!$J$2),Nhaplieu!F180,IF(OR(Nhaplieu!$M180='Sổ quỹ tiền mặt S06'!$J$2,Nhaplieu!$N180='Sổ quỹ tiền mặt S06'!$J$2),Nhaplieu!F180,""))</f>
        <v/>
      </c>
      <c r="B175" s="77" t="str">
        <f>IF(OR(LEFT(Nhaplieu!$M180,3)='Sổ quỹ tiền mặt S06'!$J$2,LEFT(Nhaplieu!$N180,3)='Sổ quỹ tiền mặt S06'!$J$2),Nhaplieu!E180,IF(OR(Nhaplieu!$M180='Sổ quỹ tiền mặt S06'!$J$2,Nhaplieu!$N180='Sổ quỹ tiền mặt S06'!$J$2),Nhaplieu!E180,""))</f>
        <v/>
      </c>
      <c r="C175" s="571" t="str">
        <f>IF(OR(LEFT(Nhaplieu!$M180,3)='Sổ quỹ tiền mặt S06'!$J$2,LEFT(Nhaplieu!$N180,3)='Sổ quỹ tiền mặt S06'!$J$2),Nhaplieu!L180,IF(OR(Nhaplieu!$M180='Sổ quỹ tiền mặt S06'!$J$2,Nhaplieu!$N180='Sổ quỹ tiền mặt S06'!$J$2),Nhaplieu!L180,""))</f>
        <v/>
      </c>
      <c r="D175" s="78" t="str">
        <f>IF(LEFT(Nhaplieu!$M180,3)='Sổ quỹ tiền mặt S06'!$J$2,Nhaplieu!N180,IF(LEFT(Nhaplieu!$N180,3)='Sổ quỹ tiền mặt S06'!$J$2,Nhaplieu!M180,IF(Nhaplieu!$M180='Sổ quỹ tiền mặt S06'!$J$2,Nhaplieu!N180,IF(Nhaplieu!$N180='Sổ quỹ tiền mặt S06'!$J$2,Nhaplieu!M180,""))))</f>
        <v/>
      </c>
      <c r="E175" s="77" t="str">
        <f>IF(LEFT(Nhaplieu!M180,3)='Sổ quỹ tiền mặt S06'!$J$2,Nhaplieu!$O180,IF(Nhaplieu!M180='Sổ quỹ tiền mặt S06'!$J$2,Nhaplieu!$O180,""))</f>
        <v/>
      </c>
      <c r="F175" s="77" t="str">
        <f>IF(LEFT(Nhaplieu!N180,3)='Sổ quỹ tiền mặt S06'!$J$2,Nhaplieu!$O180,IF(Nhaplieu!N180='Sổ quỹ tiền mặt S06'!$J$2,Nhaplieu!$O180,""))</f>
        <v/>
      </c>
      <c r="G175" s="572">
        <f>IF(SUM(E175:F175)=0,0,$G$10+SUM(E$11:$E175)-SUM(F$11:$F175))</f>
        <v>0</v>
      </c>
      <c r="H175" s="573"/>
    </row>
    <row r="176" spans="1:8" s="4" customFormat="1" ht="15.6">
      <c r="A176" s="76" t="str">
        <f>IF(OR(LEFT(Nhaplieu!$M181,3)='Sổ quỹ tiền mặt S06'!$J$2,LEFT(Nhaplieu!$N181,3)='Sổ quỹ tiền mặt S06'!$J$2),Nhaplieu!F181,IF(OR(Nhaplieu!$M181='Sổ quỹ tiền mặt S06'!$J$2,Nhaplieu!$N181='Sổ quỹ tiền mặt S06'!$J$2),Nhaplieu!F181,""))</f>
        <v/>
      </c>
      <c r="B176" s="77" t="str">
        <f>IF(OR(LEFT(Nhaplieu!$M181,3)='Sổ quỹ tiền mặt S06'!$J$2,LEFT(Nhaplieu!$N181,3)='Sổ quỹ tiền mặt S06'!$J$2),Nhaplieu!E181,IF(OR(Nhaplieu!$M181='Sổ quỹ tiền mặt S06'!$J$2,Nhaplieu!$N181='Sổ quỹ tiền mặt S06'!$J$2),Nhaplieu!E181,""))</f>
        <v/>
      </c>
      <c r="C176" s="571" t="str">
        <f>IF(OR(LEFT(Nhaplieu!$M181,3)='Sổ quỹ tiền mặt S06'!$J$2,LEFT(Nhaplieu!$N181,3)='Sổ quỹ tiền mặt S06'!$J$2),Nhaplieu!L181,IF(OR(Nhaplieu!$M181='Sổ quỹ tiền mặt S06'!$J$2,Nhaplieu!$N181='Sổ quỹ tiền mặt S06'!$J$2),Nhaplieu!L181,""))</f>
        <v/>
      </c>
      <c r="D176" s="78" t="str">
        <f>IF(LEFT(Nhaplieu!$M181,3)='Sổ quỹ tiền mặt S06'!$J$2,Nhaplieu!N181,IF(LEFT(Nhaplieu!$N181,3)='Sổ quỹ tiền mặt S06'!$J$2,Nhaplieu!M181,IF(Nhaplieu!$M181='Sổ quỹ tiền mặt S06'!$J$2,Nhaplieu!N181,IF(Nhaplieu!$N181='Sổ quỹ tiền mặt S06'!$J$2,Nhaplieu!M181,""))))</f>
        <v/>
      </c>
      <c r="E176" s="77" t="str">
        <f>IF(LEFT(Nhaplieu!M181,3)='Sổ quỹ tiền mặt S06'!$J$2,Nhaplieu!$O181,IF(Nhaplieu!M181='Sổ quỹ tiền mặt S06'!$J$2,Nhaplieu!$O181,""))</f>
        <v/>
      </c>
      <c r="F176" s="77" t="str">
        <f>IF(LEFT(Nhaplieu!N181,3)='Sổ quỹ tiền mặt S06'!$J$2,Nhaplieu!$O181,IF(Nhaplieu!N181='Sổ quỹ tiền mặt S06'!$J$2,Nhaplieu!$O181,""))</f>
        <v/>
      </c>
      <c r="G176" s="572">
        <f>IF(SUM(E176:F176)=0,0,$G$10+SUM(E$11:$E176)-SUM(F$11:$F176))</f>
        <v>0</v>
      </c>
      <c r="H176" s="573"/>
    </row>
    <row r="177" spans="1:8" s="4" customFormat="1" ht="15.6">
      <c r="A177" s="76" t="str">
        <f>IF(OR(LEFT(Nhaplieu!$M182,3)='Sổ quỹ tiền mặt S06'!$J$2,LEFT(Nhaplieu!$N182,3)='Sổ quỹ tiền mặt S06'!$J$2),Nhaplieu!F182,IF(OR(Nhaplieu!$M182='Sổ quỹ tiền mặt S06'!$J$2,Nhaplieu!$N182='Sổ quỹ tiền mặt S06'!$J$2),Nhaplieu!F182,""))</f>
        <v/>
      </c>
      <c r="B177" s="77" t="str">
        <f>IF(OR(LEFT(Nhaplieu!$M182,3)='Sổ quỹ tiền mặt S06'!$J$2,LEFT(Nhaplieu!$N182,3)='Sổ quỹ tiền mặt S06'!$J$2),Nhaplieu!E182,IF(OR(Nhaplieu!$M182='Sổ quỹ tiền mặt S06'!$J$2,Nhaplieu!$N182='Sổ quỹ tiền mặt S06'!$J$2),Nhaplieu!E182,""))</f>
        <v/>
      </c>
      <c r="C177" s="571" t="str">
        <f>IF(OR(LEFT(Nhaplieu!$M182,3)='Sổ quỹ tiền mặt S06'!$J$2,LEFT(Nhaplieu!$N182,3)='Sổ quỹ tiền mặt S06'!$J$2),Nhaplieu!L182,IF(OR(Nhaplieu!$M182='Sổ quỹ tiền mặt S06'!$J$2,Nhaplieu!$N182='Sổ quỹ tiền mặt S06'!$J$2),Nhaplieu!L182,""))</f>
        <v/>
      </c>
      <c r="D177" s="78" t="str">
        <f>IF(LEFT(Nhaplieu!$M182,3)='Sổ quỹ tiền mặt S06'!$J$2,Nhaplieu!N182,IF(LEFT(Nhaplieu!$N182,3)='Sổ quỹ tiền mặt S06'!$J$2,Nhaplieu!M182,IF(Nhaplieu!$M182='Sổ quỹ tiền mặt S06'!$J$2,Nhaplieu!N182,IF(Nhaplieu!$N182='Sổ quỹ tiền mặt S06'!$J$2,Nhaplieu!M182,""))))</f>
        <v/>
      </c>
      <c r="E177" s="77" t="str">
        <f>IF(LEFT(Nhaplieu!M182,3)='Sổ quỹ tiền mặt S06'!$J$2,Nhaplieu!$O182,IF(Nhaplieu!M182='Sổ quỹ tiền mặt S06'!$J$2,Nhaplieu!$O182,""))</f>
        <v/>
      </c>
      <c r="F177" s="77" t="str">
        <f>IF(LEFT(Nhaplieu!N182,3)='Sổ quỹ tiền mặt S06'!$J$2,Nhaplieu!$O182,IF(Nhaplieu!N182='Sổ quỹ tiền mặt S06'!$J$2,Nhaplieu!$O182,""))</f>
        <v/>
      </c>
      <c r="G177" s="572">
        <f>IF(SUM(E177:F177)=0,0,$G$10+SUM(E$11:$E177)-SUM(F$11:$F177))</f>
        <v>0</v>
      </c>
      <c r="H177" s="573"/>
    </row>
    <row r="178" spans="1:8" s="4" customFormat="1" ht="15.6">
      <c r="A178" s="76" t="str">
        <f>IF(OR(LEFT(Nhaplieu!$M183,3)='Sổ quỹ tiền mặt S06'!$J$2,LEFT(Nhaplieu!$N183,3)='Sổ quỹ tiền mặt S06'!$J$2),Nhaplieu!F183,IF(OR(Nhaplieu!$M183='Sổ quỹ tiền mặt S06'!$J$2,Nhaplieu!$N183='Sổ quỹ tiền mặt S06'!$J$2),Nhaplieu!F183,""))</f>
        <v/>
      </c>
      <c r="B178" s="77" t="str">
        <f>IF(OR(LEFT(Nhaplieu!$M183,3)='Sổ quỹ tiền mặt S06'!$J$2,LEFT(Nhaplieu!$N183,3)='Sổ quỹ tiền mặt S06'!$J$2),Nhaplieu!E183,IF(OR(Nhaplieu!$M183='Sổ quỹ tiền mặt S06'!$J$2,Nhaplieu!$N183='Sổ quỹ tiền mặt S06'!$J$2),Nhaplieu!E183,""))</f>
        <v/>
      </c>
      <c r="C178" s="571" t="str">
        <f>IF(OR(LEFT(Nhaplieu!$M183,3)='Sổ quỹ tiền mặt S06'!$J$2,LEFT(Nhaplieu!$N183,3)='Sổ quỹ tiền mặt S06'!$J$2),Nhaplieu!L183,IF(OR(Nhaplieu!$M183='Sổ quỹ tiền mặt S06'!$J$2,Nhaplieu!$N183='Sổ quỹ tiền mặt S06'!$J$2),Nhaplieu!L183,""))</f>
        <v/>
      </c>
      <c r="D178" s="78" t="str">
        <f>IF(LEFT(Nhaplieu!$M183,3)='Sổ quỹ tiền mặt S06'!$J$2,Nhaplieu!N183,IF(LEFT(Nhaplieu!$N183,3)='Sổ quỹ tiền mặt S06'!$J$2,Nhaplieu!M183,IF(Nhaplieu!$M183='Sổ quỹ tiền mặt S06'!$J$2,Nhaplieu!N183,IF(Nhaplieu!$N183='Sổ quỹ tiền mặt S06'!$J$2,Nhaplieu!M183,""))))</f>
        <v/>
      </c>
      <c r="E178" s="77" t="str">
        <f>IF(LEFT(Nhaplieu!M183,3)='Sổ quỹ tiền mặt S06'!$J$2,Nhaplieu!$O183,IF(Nhaplieu!M183='Sổ quỹ tiền mặt S06'!$J$2,Nhaplieu!$O183,""))</f>
        <v/>
      </c>
      <c r="F178" s="77" t="str">
        <f>IF(LEFT(Nhaplieu!N183,3)='Sổ quỹ tiền mặt S06'!$J$2,Nhaplieu!$O183,IF(Nhaplieu!N183='Sổ quỹ tiền mặt S06'!$J$2,Nhaplieu!$O183,""))</f>
        <v/>
      </c>
      <c r="G178" s="572">
        <f>IF(SUM(E178:F178)=0,0,$G$10+SUM(E$11:$E178)-SUM(F$11:$F178))</f>
        <v>0</v>
      </c>
      <c r="H178" s="573"/>
    </row>
    <row r="179" spans="1:8" s="4" customFormat="1" ht="15.6">
      <c r="A179" s="76" t="str">
        <f>IF(OR(LEFT(Nhaplieu!$M184,3)='Sổ quỹ tiền mặt S06'!$J$2,LEFT(Nhaplieu!$N184,3)='Sổ quỹ tiền mặt S06'!$J$2),Nhaplieu!F184,IF(OR(Nhaplieu!$M184='Sổ quỹ tiền mặt S06'!$J$2,Nhaplieu!$N184='Sổ quỹ tiền mặt S06'!$J$2),Nhaplieu!F184,""))</f>
        <v/>
      </c>
      <c r="B179" s="77" t="str">
        <f>IF(OR(LEFT(Nhaplieu!$M184,3)='Sổ quỹ tiền mặt S06'!$J$2,LEFT(Nhaplieu!$N184,3)='Sổ quỹ tiền mặt S06'!$J$2),Nhaplieu!E184,IF(OR(Nhaplieu!$M184='Sổ quỹ tiền mặt S06'!$J$2,Nhaplieu!$N184='Sổ quỹ tiền mặt S06'!$J$2),Nhaplieu!E184,""))</f>
        <v/>
      </c>
      <c r="C179" s="571" t="str">
        <f>IF(OR(LEFT(Nhaplieu!$M184,3)='Sổ quỹ tiền mặt S06'!$J$2,LEFT(Nhaplieu!$N184,3)='Sổ quỹ tiền mặt S06'!$J$2),Nhaplieu!L184,IF(OR(Nhaplieu!$M184='Sổ quỹ tiền mặt S06'!$J$2,Nhaplieu!$N184='Sổ quỹ tiền mặt S06'!$J$2),Nhaplieu!L184,""))</f>
        <v/>
      </c>
      <c r="D179" s="78" t="str">
        <f>IF(LEFT(Nhaplieu!$M184,3)='Sổ quỹ tiền mặt S06'!$J$2,Nhaplieu!N184,IF(LEFT(Nhaplieu!$N184,3)='Sổ quỹ tiền mặt S06'!$J$2,Nhaplieu!M184,IF(Nhaplieu!$M184='Sổ quỹ tiền mặt S06'!$J$2,Nhaplieu!N184,IF(Nhaplieu!$N184='Sổ quỹ tiền mặt S06'!$J$2,Nhaplieu!M184,""))))</f>
        <v/>
      </c>
      <c r="E179" s="77" t="str">
        <f>IF(LEFT(Nhaplieu!M184,3)='Sổ quỹ tiền mặt S06'!$J$2,Nhaplieu!$O184,IF(Nhaplieu!M184='Sổ quỹ tiền mặt S06'!$J$2,Nhaplieu!$O184,""))</f>
        <v/>
      </c>
      <c r="F179" s="77" t="str">
        <f>IF(LEFT(Nhaplieu!N184,3)='Sổ quỹ tiền mặt S06'!$J$2,Nhaplieu!$O184,IF(Nhaplieu!N184='Sổ quỹ tiền mặt S06'!$J$2,Nhaplieu!$O184,""))</f>
        <v/>
      </c>
      <c r="G179" s="572">
        <f>IF(SUM(E179:F179)=0,0,$G$10+SUM(E$11:$E179)-SUM(F$11:$F179))</f>
        <v>0</v>
      </c>
      <c r="H179" s="573"/>
    </row>
    <row r="180" spans="1:8" s="4" customFormat="1" ht="15.6">
      <c r="A180" s="76" t="str">
        <f>IF(OR(LEFT(Nhaplieu!$M185,3)='Sổ quỹ tiền mặt S06'!$J$2,LEFT(Nhaplieu!$N185,3)='Sổ quỹ tiền mặt S06'!$J$2),Nhaplieu!F185,IF(OR(Nhaplieu!$M185='Sổ quỹ tiền mặt S06'!$J$2,Nhaplieu!$N185='Sổ quỹ tiền mặt S06'!$J$2),Nhaplieu!F185,""))</f>
        <v/>
      </c>
      <c r="B180" s="77" t="str">
        <f>IF(OR(LEFT(Nhaplieu!$M185,3)='Sổ quỹ tiền mặt S06'!$J$2,LEFT(Nhaplieu!$N185,3)='Sổ quỹ tiền mặt S06'!$J$2),Nhaplieu!E185,IF(OR(Nhaplieu!$M185='Sổ quỹ tiền mặt S06'!$J$2,Nhaplieu!$N185='Sổ quỹ tiền mặt S06'!$J$2),Nhaplieu!E185,""))</f>
        <v/>
      </c>
      <c r="C180" s="571" t="str">
        <f>IF(OR(LEFT(Nhaplieu!$M185,3)='Sổ quỹ tiền mặt S06'!$J$2,LEFT(Nhaplieu!$N185,3)='Sổ quỹ tiền mặt S06'!$J$2),Nhaplieu!L185,IF(OR(Nhaplieu!$M185='Sổ quỹ tiền mặt S06'!$J$2,Nhaplieu!$N185='Sổ quỹ tiền mặt S06'!$J$2),Nhaplieu!L185,""))</f>
        <v/>
      </c>
      <c r="D180" s="78" t="str">
        <f>IF(LEFT(Nhaplieu!$M185,3)='Sổ quỹ tiền mặt S06'!$J$2,Nhaplieu!N185,IF(LEFT(Nhaplieu!$N185,3)='Sổ quỹ tiền mặt S06'!$J$2,Nhaplieu!M185,IF(Nhaplieu!$M185='Sổ quỹ tiền mặt S06'!$J$2,Nhaplieu!N185,IF(Nhaplieu!$N185='Sổ quỹ tiền mặt S06'!$J$2,Nhaplieu!M185,""))))</f>
        <v/>
      </c>
      <c r="E180" s="77" t="str">
        <f>IF(LEFT(Nhaplieu!M185,3)='Sổ quỹ tiền mặt S06'!$J$2,Nhaplieu!$O185,IF(Nhaplieu!M185='Sổ quỹ tiền mặt S06'!$J$2,Nhaplieu!$O185,""))</f>
        <v/>
      </c>
      <c r="F180" s="77" t="str">
        <f>IF(LEFT(Nhaplieu!N185,3)='Sổ quỹ tiền mặt S06'!$J$2,Nhaplieu!$O185,IF(Nhaplieu!N185='Sổ quỹ tiền mặt S06'!$J$2,Nhaplieu!$O185,""))</f>
        <v/>
      </c>
      <c r="G180" s="572">
        <f>IF(SUM(E180:F180)=0,0,$G$10+SUM(E$11:$E180)-SUM(F$11:$F180))</f>
        <v>0</v>
      </c>
      <c r="H180" s="573"/>
    </row>
    <row r="181" spans="1:8" s="4" customFormat="1" ht="15.6">
      <c r="A181" s="76" t="str">
        <f>IF(OR(LEFT(Nhaplieu!$M186,3)='Sổ quỹ tiền mặt S06'!$J$2,LEFT(Nhaplieu!$N186,3)='Sổ quỹ tiền mặt S06'!$J$2),Nhaplieu!F186,IF(OR(Nhaplieu!$M186='Sổ quỹ tiền mặt S06'!$J$2,Nhaplieu!$N186='Sổ quỹ tiền mặt S06'!$J$2),Nhaplieu!F186,""))</f>
        <v/>
      </c>
      <c r="B181" s="77" t="str">
        <f>IF(OR(LEFT(Nhaplieu!$M186,3)='Sổ quỹ tiền mặt S06'!$J$2,LEFT(Nhaplieu!$N186,3)='Sổ quỹ tiền mặt S06'!$J$2),Nhaplieu!E186,IF(OR(Nhaplieu!$M186='Sổ quỹ tiền mặt S06'!$J$2,Nhaplieu!$N186='Sổ quỹ tiền mặt S06'!$J$2),Nhaplieu!E186,""))</f>
        <v/>
      </c>
      <c r="C181" s="571" t="str">
        <f>IF(OR(LEFT(Nhaplieu!$M186,3)='Sổ quỹ tiền mặt S06'!$J$2,LEFT(Nhaplieu!$N186,3)='Sổ quỹ tiền mặt S06'!$J$2),Nhaplieu!L186,IF(OR(Nhaplieu!$M186='Sổ quỹ tiền mặt S06'!$J$2,Nhaplieu!$N186='Sổ quỹ tiền mặt S06'!$J$2),Nhaplieu!L186,""))</f>
        <v/>
      </c>
      <c r="D181" s="78" t="str">
        <f>IF(LEFT(Nhaplieu!$M186,3)='Sổ quỹ tiền mặt S06'!$J$2,Nhaplieu!N186,IF(LEFT(Nhaplieu!$N186,3)='Sổ quỹ tiền mặt S06'!$J$2,Nhaplieu!M186,IF(Nhaplieu!$M186='Sổ quỹ tiền mặt S06'!$J$2,Nhaplieu!N186,IF(Nhaplieu!$N186='Sổ quỹ tiền mặt S06'!$J$2,Nhaplieu!M186,""))))</f>
        <v/>
      </c>
      <c r="E181" s="77" t="str">
        <f>IF(LEFT(Nhaplieu!M186,3)='Sổ quỹ tiền mặt S06'!$J$2,Nhaplieu!$O186,IF(Nhaplieu!M186='Sổ quỹ tiền mặt S06'!$J$2,Nhaplieu!$O186,""))</f>
        <v/>
      </c>
      <c r="F181" s="77" t="str">
        <f>IF(LEFT(Nhaplieu!N186,3)='Sổ quỹ tiền mặt S06'!$J$2,Nhaplieu!$O186,IF(Nhaplieu!N186='Sổ quỹ tiền mặt S06'!$J$2,Nhaplieu!$O186,""))</f>
        <v/>
      </c>
      <c r="G181" s="572">
        <f>IF(SUM(E181:F181)=0,0,$G$10+SUM(E$11:$E181)-SUM(F$11:$F181))</f>
        <v>0</v>
      </c>
      <c r="H181" s="573"/>
    </row>
    <row r="182" spans="1:8" s="4" customFormat="1" ht="15.6">
      <c r="A182" s="76" t="str">
        <f>IF(OR(LEFT(Nhaplieu!$M187,3)='Sổ quỹ tiền mặt S06'!$J$2,LEFT(Nhaplieu!$N187,3)='Sổ quỹ tiền mặt S06'!$J$2),Nhaplieu!F187,IF(OR(Nhaplieu!$M187='Sổ quỹ tiền mặt S06'!$J$2,Nhaplieu!$N187='Sổ quỹ tiền mặt S06'!$J$2),Nhaplieu!F187,""))</f>
        <v/>
      </c>
      <c r="B182" s="77" t="str">
        <f>IF(OR(LEFT(Nhaplieu!$M187,3)='Sổ quỹ tiền mặt S06'!$J$2,LEFT(Nhaplieu!$N187,3)='Sổ quỹ tiền mặt S06'!$J$2),Nhaplieu!E187,IF(OR(Nhaplieu!$M187='Sổ quỹ tiền mặt S06'!$J$2,Nhaplieu!$N187='Sổ quỹ tiền mặt S06'!$J$2),Nhaplieu!E187,""))</f>
        <v/>
      </c>
      <c r="C182" s="571" t="str">
        <f>IF(OR(LEFT(Nhaplieu!$M187,3)='Sổ quỹ tiền mặt S06'!$J$2,LEFT(Nhaplieu!$N187,3)='Sổ quỹ tiền mặt S06'!$J$2),Nhaplieu!L187,IF(OR(Nhaplieu!$M187='Sổ quỹ tiền mặt S06'!$J$2,Nhaplieu!$N187='Sổ quỹ tiền mặt S06'!$J$2),Nhaplieu!L187,""))</f>
        <v/>
      </c>
      <c r="D182" s="78" t="str">
        <f>IF(LEFT(Nhaplieu!$M187,3)='Sổ quỹ tiền mặt S06'!$J$2,Nhaplieu!N187,IF(LEFT(Nhaplieu!$N187,3)='Sổ quỹ tiền mặt S06'!$J$2,Nhaplieu!M187,IF(Nhaplieu!$M187='Sổ quỹ tiền mặt S06'!$J$2,Nhaplieu!N187,IF(Nhaplieu!$N187='Sổ quỹ tiền mặt S06'!$J$2,Nhaplieu!M187,""))))</f>
        <v/>
      </c>
      <c r="E182" s="77" t="str">
        <f>IF(LEFT(Nhaplieu!M187,3)='Sổ quỹ tiền mặt S06'!$J$2,Nhaplieu!$O187,IF(Nhaplieu!M187='Sổ quỹ tiền mặt S06'!$J$2,Nhaplieu!$O187,""))</f>
        <v/>
      </c>
      <c r="F182" s="77" t="str">
        <f>IF(LEFT(Nhaplieu!N187,3)='Sổ quỹ tiền mặt S06'!$J$2,Nhaplieu!$O187,IF(Nhaplieu!N187='Sổ quỹ tiền mặt S06'!$J$2,Nhaplieu!$O187,""))</f>
        <v/>
      </c>
      <c r="G182" s="572">
        <f>IF(SUM(E182:F182)=0,0,$G$10+SUM(E$11:$E182)-SUM(F$11:$F182))</f>
        <v>0</v>
      </c>
      <c r="H182" s="573"/>
    </row>
    <row r="183" spans="1:8" s="4" customFormat="1" ht="15.6">
      <c r="A183" s="76" t="str">
        <f>IF(OR(LEFT(Nhaplieu!$M188,3)='Sổ quỹ tiền mặt S06'!$J$2,LEFT(Nhaplieu!$N188,3)='Sổ quỹ tiền mặt S06'!$J$2),Nhaplieu!F188,IF(OR(Nhaplieu!$M188='Sổ quỹ tiền mặt S06'!$J$2,Nhaplieu!$N188='Sổ quỹ tiền mặt S06'!$J$2),Nhaplieu!F188,""))</f>
        <v/>
      </c>
      <c r="B183" s="77" t="str">
        <f>IF(OR(LEFT(Nhaplieu!$M188,3)='Sổ quỹ tiền mặt S06'!$J$2,LEFT(Nhaplieu!$N188,3)='Sổ quỹ tiền mặt S06'!$J$2),Nhaplieu!E188,IF(OR(Nhaplieu!$M188='Sổ quỹ tiền mặt S06'!$J$2,Nhaplieu!$N188='Sổ quỹ tiền mặt S06'!$J$2),Nhaplieu!E188,""))</f>
        <v/>
      </c>
      <c r="C183" s="571" t="str">
        <f>IF(OR(LEFT(Nhaplieu!$M188,3)='Sổ quỹ tiền mặt S06'!$J$2,LEFT(Nhaplieu!$N188,3)='Sổ quỹ tiền mặt S06'!$J$2),Nhaplieu!L188,IF(OR(Nhaplieu!$M188='Sổ quỹ tiền mặt S06'!$J$2,Nhaplieu!$N188='Sổ quỹ tiền mặt S06'!$J$2),Nhaplieu!L188,""))</f>
        <v/>
      </c>
      <c r="D183" s="78" t="str">
        <f>IF(LEFT(Nhaplieu!$M188,3)='Sổ quỹ tiền mặt S06'!$J$2,Nhaplieu!N188,IF(LEFT(Nhaplieu!$N188,3)='Sổ quỹ tiền mặt S06'!$J$2,Nhaplieu!M188,IF(Nhaplieu!$M188='Sổ quỹ tiền mặt S06'!$J$2,Nhaplieu!N188,IF(Nhaplieu!$N188='Sổ quỹ tiền mặt S06'!$J$2,Nhaplieu!M188,""))))</f>
        <v/>
      </c>
      <c r="E183" s="77" t="str">
        <f>IF(LEFT(Nhaplieu!M188,3)='Sổ quỹ tiền mặt S06'!$J$2,Nhaplieu!$O188,IF(Nhaplieu!M188='Sổ quỹ tiền mặt S06'!$J$2,Nhaplieu!$O188,""))</f>
        <v/>
      </c>
      <c r="F183" s="77" t="str">
        <f>IF(LEFT(Nhaplieu!N188,3)='Sổ quỹ tiền mặt S06'!$J$2,Nhaplieu!$O188,IF(Nhaplieu!N188='Sổ quỹ tiền mặt S06'!$J$2,Nhaplieu!$O188,""))</f>
        <v/>
      </c>
      <c r="G183" s="572">
        <f>IF(SUM(E183:F183)=0,0,$G$10+SUM(E$11:$E183)-SUM(F$11:$F183))</f>
        <v>0</v>
      </c>
      <c r="H183" s="573"/>
    </row>
    <row r="184" spans="1:8" s="4" customFormat="1" ht="15.6">
      <c r="A184" s="76" t="str">
        <f>IF(OR(LEFT(Nhaplieu!$M189,3)='Sổ quỹ tiền mặt S06'!$J$2,LEFT(Nhaplieu!$N189,3)='Sổ quỹ tiền mặt S06'!$J$2),Nhaplieu!F189,IF(OR(Nhaplieu!$M189='Sổ quỹ tiền mặt S06'!$J$2,Nhaplieu!$N189='Sổ quỹ tiền mặt S06'!$J$2),Nhaplieu!F189,""))</f>
        <v/>
      </c>
      <c r="B184" s="77" t="str">
        <f>IF(OR(LEFT(Nhaplieu!$M189,3)='Sổ quỹ tiền mặt S06'!$J$2,LEFT(Nhaplieu!$N189,3)='Sổ quỹ tiền mặt S06'!$J$2),Nhaplieu!E189,IF(OR(Nhaplieu!$M189='Sổ quỹ tiền mặt S06'!$J$2,Nhaplieu!$N189='Sổ quỹ tiền mặt S06'!$J$2),Nhaplieu!E189,""))</f>
        <v/>
      </c>
      <c r="C184" s="571" t="str">
        <f>IF(OR(LEFT(Nhaplieu!$M189,3)='Sổ quỹ tiền mặt S06'!$J$2,LEFT(Nhaplieu!$N189,3)='Sổ quỹ tiền mặt S06'!$J$2),Nhaplieu!L189,IF(OR(Nhaplieu!$M189='Sổ quỹ tiền mặt S06'!$J$2,Nhaplieu!$N189='Sổ quỹ tiền mặt S06'!$J$2),Nhaplieu!L189,""))</f>
        <v/>
      </c>
      <c r="D184" s="78" t="str">
        <f>IF(LEFT(Nhaplieu!$M189,3)='Sổ quỹ tiền mặt S06'!$J$2,Nhaplieu!N189,IF(LEFT(Nhaplieu!$N189,3)='Sổ quỹ tiền mặt S06'!$J$2,Nhaplieu!M189,IF(Nhaplieu!$M189='Sổ quỹ tiền mặt S06'!$J$2,Nhaplieu!N189,IF(Nhaplieu!$N189='Sổ quỹ tiền mặt S06'!$J$2,Nhaplieu!M189,""))))</f>
        <v/>
      </c>
      <c r="E184" s="77" t="str">
        <f>IF(LEFT(Nhaplieu!M189,3)='Sổ quỹ tiền mặt S06'!$J$2,Nhaplieu!$O189,IF(Nhaplieu!M189='Sổ quỹ tiền mặt S06'!$J$2,Nhaplieu!$O189,""))</f>
        <v/>
      </c>
      <c r="F184" s="77" t="str">
        <f>IF(LEFT(Nhaplieu!N189,3)='Sổ quỹ tiền mặt S06'!$J$2,Nhaplieu!$O189,IF(Nhaplieu!N189='Sổ quỹ tiền mặt S06'!$J$2,Nhaplieu!$O189,""))</f>
        <v/>
      </c>
      <c r="G184" s="572">
        <f>IF(SUM(E184:F184)=0,0,$G$10+SUM(E$11:$E184)-SUM(F$11:$F184))</f>
        <v>0</v>
      </c>
      <c r="H184" s="573"/>
    </row>
    <row r="185" spans="1:8" s="4" customFormat="1" ht="15.6">
      <c r="A185" s="76" t="str">
        <f>IF(OR(LEFT(Nhaplieu!$M190,3)='Sổ quỹ tiền mặt S06'!$J$2,LEFT(Nhaplieu!$N190,3)='Sổ quỹ tiền mặt S06'!$J$2),Nhaplieu!F190,IF(OR(Nhaplieu!$M190='Sổ quỹ tiền mặt S06'!$J$2,Nhaplieu!$N190='Sổ quỹ tiền mặt S06'!$J$2),Nhaplieu!F190,""))</f>
        <v/>
      </c>
      <c r="B185" s="77" t="str">
        <f>IF(OR(LEFT(Nhaplieu!$M190,3)='Sổ quỹ tiền mặt S06'!$J$2,LEFT(Nhaplieu!$N190,3)='Sổ quỹ tiền mặt S06'!$J$2),Nhaplieu!E190,IF(OR(Nhaplieu!$M190='Sổ quỹ tiền mặt S06'!$J$2,Nhaplieu!$N190='Sổ quỹ tiền mặt S06'!$J$2),Nhaplieu!E190,""))</f>
        <v/>
      </c>
      <c r="C185" s="571" t="str">
        <f>IF(OR(LEFT(Nhaplieu!$M190,3)='Sổ quỹ tiền mặt S06'!$J$2,LEFT(Nhaplieu!$N190,3)='Sổ quỹ tiền mặt S06'!$J$2),Nhaplieu!L190,IF(OR(Nhaplieu!$M190='Sổ quỹ tiền mặt S06'!$J$2,Nhaplieu!$N190='Sổ quỹ tiền mặt S06'!$J$2),Nhaplieu!L190,""))</f>
        <v/>
      </c>
      <c r="D185" s="78" t="str">
        <f>IF(LEFT(Nhaplieu!$M190,3)='Sổ quỹ tiền mặt S06'!$J$2,Nhaplieu!N190,IF(LEFT(Nhaplieu!$N190,3)='Sổ quỹ tiền mặt S06'!$J$2,Nhaplieu!M190,IF(Nhaplieu!$M190='Sổ quỹ tiền mặt S06'!$J$2,Nhaplieu!N190,IF(Nhaplieu!$N190='Sổ quỹ tiền mặt S06'!$J$2,Nhaplieu!M190,""))))</f>
        <v/>
      </c>
      <c r="E185" s="77" t="str">
        <f>IF(LEFT(Nhaplieu!M190,3)='Sổ quỹ tiền mặt S06'!$J$2,Nhaplieu!$O190,IF(Nhaplieu!M190='Sổ quỹ tiền mặt S06'!$J$2,Nhaplieu!$O190,""))</f>
        <v/>
      </c>
      <c r="F185" s="77" t="str">
        <f>IF(LEFT(Nhaplieu!N190,3)='Sổ quỹ tiền mặt S06'!$J$2,Nhaplieu!$O190,IF(Nhaplieu!N190='Sổ quỹ tiền mặt S06'!$J$2,Nhaplieu!$O190,""))</f>
        <v/>
      </c>
      <c r="G185" s="572">
        <f>IF(SUM(E185:F185)=0,0,$G$10+SUM(E$11:$E185)-SUM(F$11:$F185))</f>
        <v>0</v>
      </c>
      <c r="H185" s="573"/>
    </row>
    <row r="186" spans="1:8" s="4" customFormat="1" ht="15.6">
      <c r="A186" s="76" t="str">
        <f>IF(OR(LEFT(Nhaplieu!$M191,3)='Sổ quỹ tiền mặt S06'!$J$2,LEFT(Nhaplieu!$N191,3)='Sổ quỹ tiền mặt S06'!$J$2),Nhaplieu!F191,IF(OR(Nhaplieu!$M191='Sổ quỹ tiền mặt S06'!$J$2,Nhaplieu!$N191='Sổ quỹ tiền mặt S06'!$J$2),Nhaplieu!F191,""))</f>
        <v/>
      </c>
      <c r="B186" s="77" t="str">
        <f>IF(OR(LEFT(Nhaplieu!$M191,3)='Sổ quỹ tiền mặt S06'!$J$2,LEFT(Nhaplieu!$N191,3)='Sổ quỹ tiền mặt S06'!$J$2),Nhaplieu!E191,IF(OR(Nhaplieu!$M191='Sổ quỹ tiền mặt S06'!$J$2,Nhaplieu!$N191='Sổ quỹ tiền mặt S06'!$J$2),Nhaplieu!E191,""))</f>
        <v/>
      </c>
      <c r="C186" s="571" t="str">
        <f>IF(OR(LEFT(Nhaplieu!$M191,3)='Sổ quỹ tiền mặt S06'!$J$2,LEFT(Nhaplieu!$N191,3)='Sổ quỹ tiền mặt S06'!$J$2),Nhaplieu!L191,IF(OR(Nhaplieu!$M191='Sổ quỹ tiền mặt S06'!$J$2,Nhaplieu!$N191='Sổ quỹ tiền mặt S06'!$J$2),Nhaplieu!L191,""))</f>
        <v/>
      </c>
      <c r="D186" s="78" t="str">
        <f>IF(LEFT(Nhaplieu!$M191,3)='Sổ quỹ tiền mặt S06'!$J$2,Nhaplieu!N191,IF(LEFT(Nhaplieu!$N191,3)='Sổ quỹ tiền mặt S06'!$J$2,Nhaplieu!M191,IF(Nhaplieu!$M191='Sổ quỹ tiền mặt S06'!$J$2,Nhaplieu!N191,IF(Nhaplieu!$N191='Sổ quỹ tiền mặt S06'!$J$2,Nhaplieu!M191,""))))</f>
        <v/>
      </c>
      <c r="E186" s="77" t="str">
        <f>IF(LEFT(Nhaplieu!M191,3)='Sổ quỹ tiền mặt S06'!$J$2,Nhaplieu!$O191,IF(Nhaplieu!M191='Sổ quỹ tiền mặt S06'!$J$2,Nhaplieu!$O191,""))</f>
        <v/>
      </c>
      <c r="F186" s="77" t="str">
        <f>IF(LEFT(Nhaplieu!N191,3)='Sổ quỹ tiền mặt S06'!$J$2,Nhaplieu!$O191,IF(Nhaplieu!N191='Sổ quỹ tiền mặt S06'!$J$2,Nhaplieu!$O191,""))</f>
        <v/>
      </c>
      <c r="G186" s="572">
        <f>IF(SUM(E186:F186)=0,0,$G$10+SUM(E$11:$E186)-SUM(F$11:$F186))</f>
        <v>0</v>
      </c>
      <c r="H186" s="573"/>
    </row>
    <row r="187" spans="1:8" s="4" customFormat="1" ht="15.6">
      <c r="A187" s="76" t="str">
        <f>IF(OR(LEFT(Nhaplieu!$M192,3)='Sổ quỹ tiền mặt S06'!$J$2,LEFT(Nhaplieu!$N192,3)='Sổ quỹ tiền mặt S06'!$J$2),Nhaplieu!F192,IF(OR(Nhaplieu!$M192='Sổ quỹ tiền mặt S06'!$J$2,Nhaplieu!$N192='Sổ quỹ tiền mặt S06'!$J$2),Nhaplieu!F192,""))</f>
        <v/>
      </c>
      <c r="B187" s="77" t="str">
        <f>IF(OR(LEFT(Nhaplieu!$M192,3)='Sổ quỹ tiền mặt S06'!$J$2,LEFT(Nhaplieu!$N192,3)='Sổ quỹ tiền mặt S06'!$J$2),Nhaplieu!E192,IF(OR(Nhaplieu!$M192='Sổ quỹ tiền mặt S06'!$J$2,Nhaplieu!$N192='Sổ quỹ tiền mặt S06'!$J$2),Nhaplieu!E192,""))</f>
        <v/>
      </c>
      <c r="C187" s="571" t="str">
        <f>IF(OR(LEFT(Nhaplieu!$M192,3)='Sổ quỹ tiền mặt S06'!$J$2,LEFT(Nhaplieu!$N192,3)='Sổ quỹ tiền mặt S06'!$J$2),Nhaplieu!L192,IF(OR(Nhaplieu!$M192='Sổ quỹ tiền mặt S06'!$J$2,Nhaplieu!$N192='Sổ quỹ tiền mặt S06'!$J$2),Nhaplieu!L192,""))</f>
        <v/>
      </c>
      <c r="D187" s="78" t="str">
        <f>IF(LEFT(Nhaplieu!$M192,3)='Sổ quỹ tiền mặt S06'!$J$2,Nhaplieu!N192,IF(LEFT(Nhaplieu!$N192,3)='Sổ quỹ tiền mặt S06'!$J$2,Nhaplieu!M192,IF(Nhaplieu!$M192='Sổ quỹ tiền mặt S06'!$J$2,Nhaplieu!N192,IF(Nhaplieu!$N192='Sổ quỹ tiền mặt S06'!$J$2,Nhaplieu!M192,""))))</f>
        <v/>
      </c>
      <c r="E187" s="77" t="str">
        <f>IF(LEFT(Nhaplieu!M192,3)='Sổ quỹ tiền mặt S06'!$J$2,Nhaplieu!$O192,IF(Nhaplieu!M192='Sổ quỹ tiền mặt S06'!$J$2,Nhaplieu!$O192,""))</f>
        <v/>
      </c>
      <c r="F187" s="77" t="str">
        <f>IF(LEFT(Nhaplieu!N192,3)='Sổ quỹ tiền mặt S06'!$J$2,Nhaplieu!$O192,IF(Nhaplieu!N192='Sổ quỹ tiền mặt S06'!$J$2,Nhaplieu!$O192,""))</f>
        <v/>
      </c>
      <c r="G187" s="572">
        <f>IF(SUM(E187:F187)=0,0,$G$10+SUM(E$11:$E187)-SUM(F$11:$F187))</f>
        <v>0</v>
      </c>
      <c r="H187" s="573"/>
    </row>
    <row r="188" spans="1:8" s="4" customFormat="1" ht="15.6">
      <c r="A188" s="76" t="str">
        <f>IF(OR(LEFT(Nhaplieu!$M193,3)='Sổ quỹ tiền mặt S06'!$J$2,LEFT(Nhaplieu!$N193,3)='Sổ quỹ tiền mặt S06'!$J$2),Nhaplieu!F193,IF(OR(Nhaplieu!$M193='Sổ quỹ tiền mặt S06'!$J$2,Nhaplieu!$N193='Sổ quỹ tiền mặt S06'!$J$2),Nhaplieu!F193,""))</f>
        <v/>
      </c>
      <c r="B188" s="77" t="str">
        <f>IF(OR(LEFT(Nhaplieu!$M193,3)='Sổ quỹ tiền mặt S06'!$J$2,LEFT(Nhaplieu!$N193,3)='Sổ quỹ tiền mặt S06'!$J$2),Nhaplieu!E193,IF(OR(Nhaplieu!$M193='Sổ quỹ tiền mặt S06'!$J$2,Nhaplieu!$N193='Sổ quỹ tiền mặt S06'!$J$2),Nhaplieu!E193,""))</f>
        <v/>
      </c>
      <c r="C188" s="571" t="str">
        <f>IF(OR(LEFT(Nhaplieu!$M193,3)='Sổ quỹ tiền mặt S06'!$J$2,LEFT(Nhaplieu!$N193,3)='Sổ quỹ tiền mặt S06'!$J$2),Nhaplieu!L193,IF(OR(Nhaplieu!$M193='Sổ quỹ tiền mặt S06'!$J$2,Nhaplieu!$N193='Sổ quỹ tiền mặt S06'!$J$2),Nhaplieu!L193,""))</f>
        <v/>
      </c>
      <c r="D188" s="78" t="str">
        <f>IF(LEFT(Nhaplieu!$M193,3)='Sổ quỹ tiền mặt S06'!$J$2,Nhaplieu!N193,IF(LEFT(Nhaplieu!$N193,3)='Sổ quỹ tiền mặt S06'!$J$2,Nhaplieu!M193,IF(Nhaplieu!$M193='Sổ quỹ tiền mặt S06'!$J$2,Nhaplieu!N193,IF(Nhaplieu!$N193='Sổ quỹ tiền mặt S06'!$J$2,Nhaplieu!M193,""))))</f>
        <v/>
      </c>
      <c r="E188" s="77" t="str">
        <f>IF(LEFT(Nhaplieu!M193,3)='Sổ quỹ tiền mặt S06'!$J$2,Nhaplieu!$O193,IF(Nhaplieu!M193='Sổ quỹ tiền mặt S06'!$J$2,Nhaplieu!$O193,""))</f>
        <v/>
      </c>
      <c r="F188" s="77" t="str">
        <f>IF(LEFT(Nhaplieu!N193,3)='Sổ quỹ tiền mặt S06'!$J$2,Nhaplieu!$O193,IF(Nhaplieu!N193='Sổ quỹ tiền mặt S06'!$J$2,Nhaplieu!$O193,""))</f>
        <v/>
      </c>
      <c r="G188" s="572">
        <f>IF(SUM(E188:F188)=0,0,$G$10+SUM(E$11:$E188)-SUM(F$11:$F188))</f>
        <v>0</v>
      </c>
      <c r="H188" s="573"/>
    </row>
    <row r="189" spans="1:8" s="4" customFormat="1" ht="15.6">
      <c r="A189" s="76" t="str">
        <f>IF(OR(LEFT(Nhaplieu!$M194,3)='Sổ quỹ tiền mặt S06'!$J$2,LEFT(Nhaplieu!$N194,3)='Sổ quỹ tiền mặt S06'!$J$2),Nhaplieu!F194,IF(OR(Nhaplieu!$M194='Sổ quỹ tiền mặt S06'!$J$2,Nhaplieu!$N194='Sổ quỹ tiền mặt S06'!$J$2),Nhaplieu!F194,""))</f>
        <v/>
      </c>
      <c r="B189" s="77" t="str">
        <f>IF(OR(LEFT(Nhaplieu!$M194,3)='Sổ quỹ tiền mặt S06'!$J$2,LEFT(Nhaplieu!$N194,3)='Sổ quỹ tiền mặt S06'!$J$2),Nhaplieu!E194,IF(OR(Nhaplieu!$M194='Sổ quỹ tiền mặt S06'!$J$2,Nhaplieu!$N194='Sổ quỹ tiền mặt S06'!$J$2),Nhaplieu!E194,""))</f>
        <v/>
      </c>
      <c r="C189" s="571" t="str">
        <f>IF(OR(LEFT(Nhaplieu!$M194,3)='Sổ quỹ tiền mặt S06'!$J$2,LEFT(Nhaplieu!$N194,3)='Sổ quỹ tiền mặt S06'!$J$2),Nhaplieu!L194,IF(OR(Nhaplieu!$M194='Sổ quỹ tiền mặt S06'!$J$2,Nhaplieu!$N194='Sổ quỹ tiền mặt S06'!$J$2),Nhaplieu!L194,""))</f>
        <v/>
      </c>
      <c r="D189" s="78" t="str">
        <f>IF(LEFT(Nhaplieu!$M194,3)='Sổ quỹ tiền mặt S06'!$J$2,Nhaplieu!N194,IF(LEFT(Nhaplieu!$N194,3)='Sổ quỹ tiền mặt S06'!$J$2,Nhaplieu!M194,IF(Nhaplieu!$M194='Sổ quỹ tiền mặt S06'!$J$2,Nhaplieu!N194,IF(Nhaplieu!$N194='Sổ quỹ tiền mặt S06'!$J$2,Nhaplieu!M194,""))))</f>
        <v/>
      </c>
      <c r="E189" s="77" t="str">
        <f>IF(LEFT(Nhaplieu!M194,3)='Sổ quỹ tiền mặt S06'!$J$2,Nhaplieu!$O194,IF(Nhaplieu!M194='Sổ quỹ tiền mặt S06'!$J$2,Nhaplieu!$O194,""))</f>
        <v/>
      </c>
      <c r="F189" s="77" t="str">
        <f>IF(LEFT(Nhaplieu!N194,3)='Sổ quỹ tiền mặt S06'!$J$2,Nhaplieu!$O194,IF(Nhaplieu!N194='Sổ quỹ tiền mặt S06'!$J$2,Nhaplieu!$O194,""))</f>
        <v/>
      </c>
      <c r="G189" s="572">
        <f>IF(SUM(E189:F189)=0,0,$G$10+SUM(E$11:$E189)-SUM(F$11:$F189))</f>
        <v>0</v>
      </c>
      <c r="H189" s="573"/>
    </row>
    <row r="190" spans="1:8" s="4" customFormat="1" ht="15.6">
      <c r="A190" s="76" t="str">
        <f>IF(OR(LEFT(Nhaplieu!$M195,3)='Sổ quỹ tiền mặt S06'!$J$2,LEFT(Nhaplieu!$N195,3)='Sổ quỹ tiền mặt S06'!$J$2),Nhaplieu!F195,IF(OR(Nhaplieu!$M195='Sổ quỹ tiền mặt S06'!$J$2,Nhaplieu!$N195='Sổ quỹ tiền mặt S06'!$J$2),Nhaplieu!F195,""))</f>
        <v/>
      </c>
      <c r="B190" s="77" t="str">
        <f>IF(OR(LEFT(Nhaplieu!$M195,3)='Sổ quỹ tiền mặt S06'!$J$2,LEFT(Nhaplieu!$N195,3)='Sổ quỹ tiền mặt S06'!$J$2),Nhaplieu!E195,IF(OR(Nhaplieu!$M195='Sổ quỹ tiền mặt S06'!$J$2,Nhaplieu!$N195='Sổ quỹ tiền mặt S06'!$J$2),Nhaplieu!E195,""))</f>
        <v/>
      </c>
      <c r="C190" s="571" t="str">
        <f>IF(OR(LEFT(Nhaplieu!$M195,3)='Sổ quỹ tiền mặt S06'!$J$2,LEFT(Nhaplieu!$N195,3)='Sổ quỹ tiền mặt S06'!$J$2),Nhaplieu!L195,IF(OR(Nhaplieu!$M195='Sổ quỹ tiền mặt S06'!$J$2,Nhaplieu!$N195='Sổ quỹ tiền mặt S06'!$J$2),Nhaplieu!L195,""))</f>
        <v/>
      </c>
      <c r="D190" s="78" t="str">
        <f>IF(LEFT(Nhaplieu!$M195,3)='Sổ quỹ tiền mặt S06'!$J$2,Nhaplieu!N195,IF(LEFT(Nhaplieu!$N195,3)='Sổ quỹ tiền mặt S06'!$J$2,Nhaplieu!M195,IF(Nhaplieu!$M195='Sổ quỹ tiền mặt S06'!$J$2,Nhaplieu!N195,IF(Nhaplieu!$N195='Sổ quỹ tiền mặt S06'!$J$2,Nhaplieu!M195,""))))</f>
        <v/>
      </c>
      <c r="E190" s="77" t="str">
        <f>IF(LEFT(Nhaplieu!M195,3)='Sổ quỹ tiền mặt S06'!$J$2,Nhaplieu!$O195,IF(Nhaplieu!M195='Sổ quỹ tiền mặt S06'!$J$2,Nhaplieu!$O195,""))</f>
        <v/>
      </c>
      <c r="F190" s="77" t="str">
        <f>IF(LEFT(Nhaplieu!N195,3)='Sổ quỹ tiền mặt S06'!$J$2,Nhaplieu!$O195,IF(Nhaplieu!N195='Sổ quỹ tiền mặt S06'!$J$2,Nhaplieu!$O195,""))</f>
        <v/>
      </c>
      <c r="G190" s="572">
        <f>IF(SUM(E190:F190)=0,0,$G$10+SUM(E$11:$E190)-SUM(F$11:$F190))</f>
        <v>0</v>
      </c>
      <c r="H190" s="573"/>
    </row>
    <row r="191" spans="1:8" s="4" customFormat="1" ht="15.6">
      <c r="A191" s="76" t="str">
        <f>IF(OR(LEFT(Nhaplieu!$M196,3)='Sổ quỹ tiền mặt S06'!$J$2,LEFT(Nhaplieu!$N196,3)='Sổ quỹ tiền mặt S06'!$J$2),Nhaplieu!F196,IF(OR(Nhaplieu!$M196='Sổ quỹ tiền mặt S06'!$J$2,Nhaplieu!$N196='Sổ quỹ tiền mặt S06'!$J$2),Nhaplieu!F196,""))</f>
        <v/>
      </c>
      <c r="B191" s="77" t="str">
        <f>IF(OR(LEFT(Nhaplieu!$M196,3)='Sổ quỹ tiền mặt S06'!$J$2,LEFT(Nhaplieu!$N196,3)='Sổ quỹ tiền mặt S06'!$J$2),Nhaplieu!E196,IF(OR(Nhaplieu!$M196='Sổ quỹ tiền mặt S06'!$J$2,Nhaplieu!$N196='Sổ quỹ tiền mặt S06'!$J$2),Nhaplieu!E196,""))</f>
        <v/>
      </c>
      <c r="C191" s="571" t="str">
        <f>IF(OR(LEFT(Nhaplieu!$M196,3)='Sổ quỹ tiền mặt S06'!$J$2,LEFT(Nhaplieu!$N196,3)='Sổ quỹ tiền mặt S06'!$J$2),Nhaplieu!L196,IF(OR(Nhaplieu!$M196='Sổ quỹ tiền mặt S06'!$J$2,Nhaplieu!$N196='Sổ quỹ tiền mặt S06'!$J$2),Nhaplieu!L196,""))</f>
        <v/>
      </c>
      <c r="D191" s="78" t="str">
        <f>IF(LEFT(Nhaplieu!$M196,3)='Sổ quỹ tiền mặt S06'!$J$2,Nhaplieu!N196,IF(LEFT(Nhaplieu!$N196,3)='Sổ quỹ tiền mặt S06'!$J$2,Nhaplieu!M196,IF(Nhaplieu!$M196='Sổ quỹ tiền mặt S06'!$J$2,Nhaplieu!N196,IF(Nhaplieu!$N196='Sổ quỹ tiền mặt S06'!$J$2,Nhaplieu!M196,""))))</f>
        <v/>
      </c>
      <c r="E191" s="77" t="str">
        <f>IF(LEFT(Nhaplieu!M196,3)='Sổ quỹ tiền mặt S06'!$J$2,Nhaplieu!$O196,IF(Nhaplieu!M196='Sổ quỹ tiền mặt S06'!$J$2,Nhaplieu!$O196,""))</f>
        <v/>
      </c>
      <c r="F191" s="77" t="str">
        <f>IF(LEFT(Nhaplieu!N196,3)='Sổ quỹ tiền mặt S06'!$J$2,Nhaplieu!$O196,IF(Nhaplieu!N196='Sổ quỹ tiền mặt S06'!$J$2,Nhaplieu!$O196,""))</f>
        <v/>
      </c>
      <c r="G191" s="572">
        <f>IF(SUM(E191:F191)=0,0,$G$10+SUM(E$11:$E191)-SUM(F$11:$F191))</f>
        <v>0</v>
      </c>
      <c r="H191" s="573"/>
    </row>
    <row r="192" spans="1:8" s="4" customFormat="1" ht="15.6">
      <c r="A192" s="76" t="str">
        <f>IF(OR(LEFT(Nhaplieu!$M197,3)='Sổ quỹ tiền mặt S06'!$J$2,LEFT(Nhaplieu!$N197,3)='Sổ quỹ tiền mặt S06'!$J$2),Nhaplieu!F197,IF(OR(Nhaplieu!$M197='Sổ quỹ tiền mặt S06'!$J$2,Nhaplieu!$N197='Sổ quỹ tiền mặt S06'!$J$2),Nhaplieu!F197,""))</f>
        <v/>
      </c>
      <c r="B192" s="77" t="str">
        <f>IF(OR(LEFT(Nhaplieu!$M197,3)='Sổ quỹ tiền mặt S06'!$J$2,LEFT(Nhaplieu!$N197,3)='Sổ quỹ tiền mặt S06'!$J$2),Nhaplieu!E197,IF(OR(Nhaplieu!$M197='Sổ quỹ tiền mặt S06'!$J$2,Nhaplieu!$N197='Sổ quỹ tiền mặt S06'!$J$2),Nhaplieu!E197,""))</f>
        <v/>
      </c>
      <c r="C192" s="571" t="str">
        <f>IF(OR(LEFT(Nhaplieu!$M197,3)='Sổ quỹ tiền mặt S06'!$J$2,LEFT(Nhaplieu!$N197,3)='Sổ quỹ tiền mặt S06'!$J$2),Nhaplieu!L197,IF(OR(Nhaplieu!$M197='Sổ quỹ tiền mặt S06'!$J$2,Nhaplieu!$N197='Sổ quỹ tiền mặt S06'!$J$2),Nhaplieu!L197,""))</f>
        <v/>
      </c>
      <c r="D192" s="78" t="str">
        <f>IF(LEFT(Nhaplieu!$M197,3)='Sổ quỹ tiền mặt S06'!$J$2,Nhaplieu!N197,IF(LEFT(Nhaplieu!$N197,3)='Sổ quỹ tiền mặt S06'!$J$2,Nhaplieu!M197,IF(Nhaplieu!$M197='Sổ quỹ tiền mặt S06'!$J$2,Nhaplieu!N197,IF(Nhaplieu!$N197='Sổ quỹ tiền mặt S06'!$J$2,Nhaplieu!M197,""))))</f>
        <v/>
      </c>
      <c r="E192" s="77" t="str">
        <f>IF(LEFT(Nhaplieu!M197,3)='Sổ quỹ tiền mặt S06'!$J$2,Nhaplieu!$O197,IF(Nhaplieu!M197='Sổ quỹ tiền mặt S06'!$J$2,Nhaplieu!$O197,""))</f>
        <v/>
      </c>
      <c r="F192" s="77" t="str">
        <f>IF(LEFT(Nhaplieu!N197,3)='Sổ quỹ tiền mặt S06'!$J$2,Nhaplieu!$O197,IF(Nhaplieu!N197='Sổ quỹ tiền mặt S06'!$J$2,Nhaplieu!$O197,""))</f>
        <v/>
      </c>
      <c r="G192" s="572">
        <f>IF(SUM(E192:F192)=0,0,$G$10+SUM(E$11:$E192)-SUM(F$11:$F192))</f>
        <v>0</v>
      </c>
      <c r="H192" s="573"/>
    </row>
    <row r="193" spans="1:8" s="4" customFormat="1" ht="15.6">
      <c r="A193" s="76" t="str">
        <f>IF(OR(LEFT(Nhaplieu!$M198,3)='Sổ quỹ tiền mặt S06'!$J$2,LEFT(Nhaplieu!$N198,3)='Sổ quỹ tiền mặt S06'!$J$2),Nhaplieu!F198,IF(OR(Nhaplieu!$M198='Sổ quỹ tiền mặt S06'!$J$2,Nhaplieu!$N198='Sổ quỹ tiền mặt S06'!$J$2),Nhaplieu!F198,""))</f>
        <v/>
      </c>
      <c r="B193" s="77" t="str">
        <f>IF(OR(LEFT(Nhaplieu!$M198,3)='Sổ quỹ tiền mặt S06'!$J$2,LEFT(Nhaplieu!$N198,3)='Sổ quỹ tiền mặt S06'!$J$2),Nhaplieu!E198,IF(OR(Nhaplieu!$M198='Sổ quỹ tiền mặt S06'!$J$2,Nhaplieu!$N198='Sổ quỹ tiền mặt S06'!$J$2),Nhaplieu!E198,""))</f>
        <v/>
      </c>
      <c r="C193" s="571" t="str">
        <f>IF(OR(LEFT(Nhaplieu!$M198,3)='Sổ quỹ tiền mặt S06'!$J$2,LEFT(Nhaplieu!$N198,3)='Sổ quỹ tiền mặt S06'!$J$2),Nhaplieu!L198,IF(OR(Nhaplieu!$M198='Sổ quỹ tiền mặt S06'!$J$2,Nhaplieu!$N198='Sổ quỹ tiền mặt S06'!$J$2),Nhaplieu!L198,""))</f>
        <v/>
      </c>
      <c r="D193" s="78" t="str">
        <f>IF(LEFT(Nhaplieu!$M198,3)='Sổ quỹ tiền mặt S06'!$J$2,Nhaplieu!N198,IF(LEFT(Nhaplieu!$N198,3)='Sổ quỹ tiền mặt S06'!$J$2,Nhaplieu!M198,IF(Nhaplieu!$M198='Sổ quỹ tiền mặt S06'!$J$2,Nhaplieu!N198,IF(Nhaplieu!$N198='Sổ quỹ tiền mặt S06'!$J$2,Nhaplieu!M198,""))))</f>
        <v/>
      </c>
      <c r="E193" s="77" t="str">
        <f>IF(LEFT(Nhaplieu!M198,3)='Sổ quỹ tiền mặt S06'!$J$2,Nhaplieu!$O198,IF(Nhaplieu!M198='Sổ quỹ tiền mặt S06'!$J$2,Nhaplieu!$O198,""))</f>
        <v/>
      </c>
      <c r="F193" s="77" t="str">
        <f>IF(LEFT(Nhaplieu!N198,3)='Sổ quỹ tiền mặt S06'!$J$2,Nhaplieu!$O198,IF(Nhaplieu!N198='Sổ quỹ tiền mặt S06'!$J$2,Nhaplieu!$O198,""))</f>
        <v/>
      </c>
      <c r="G193" s="572">
        <f>IF(SUM(E193:F193)=0,0,$G$10+SUM(E$11:$E193)-SUM(F$11:$F193))</f>
        <v>0</v>
      </c>
      <c r="H193" s="573"/>
    </row>
    <row r="194" spans="1:8" s="4" customFormat="1" ht="15.6">
      <c r="A194" s="76" t="str">
        <f>IF(OR(LEFT(Nhaplieu!$M199,3)='Sổ quỹ tiền mặt S06'!$J$2,LEFT(Nhaplieu!$N199,3)='Sổ quỹ tiền mặt S06'!$J$2),Nhaplieu!F199,IF(OR(Nhaplieu!$M199='Sổ quỹ tiền mặt S06'!$J$2,Nhaplieu!$N199='Sổ quỹ tiền mặt S06'!$J$2),Nhaplieu!F199,""))</f>
        <v/>
      </c>
      <c r="B194" s="77" t="str">
        <f>IF(OR(LEFT(Nhaplieu!$M199,3)='Sổ quỹ tiền mặt S06'!$J$2,LEFT(Nhaplieu!$N199,3)='Sổ quỹ tiền mặt S06'!$J$2),Nhaplieu!E199,IF(OR(Nhaplieu!$M199='Sổ quỹ tiền mặt S06'!$J$2,Nhaplieu!$N199='Sổ quỹ tiền mặt S06'!$J$2),Nhaplieu!E199,""))</f>
        <v/>
      </c>
      <c r="C194" s="571" t="str">
        <f>IF(OR(LEFT(Nhaplieu!$M199,3)='Sổ quỹ tiền mặt S06'!$J$2,LEFT(Nhaplieu!$N199,3)='Sổ quỹ tiền mặt S06'!$J$2),Nhaplieu!L199,IF(OR(Nhaplieu!$M199='Sổ quỹ tiền mặt S06'!$J$2,Nhaplieu!$N199='Sổ quỹ tiền mặt S06'!$J$2),Nhaplieu!L199,""))</f>
        <v/>
      </c>
      <c r="D194" s="78" t="str">
        <f>IF(LEFT(Nhaplieu!$M199,3)='Sổ quỹ tiền mặt S06'!$J$2,Nhaplieu!N199,IF(LEFT(Nhaplieu!$N199,3)='Sổ quỹ tiền mặt S06'!$J$2,Nhaplieu!M199,IF(Nhaplieu!$M199='Sổ quỹ tiền mặt S06'!$J$2,Nhaplieu!N199,IF(Nhaplieu!$N199='Sổ quỹ tiền mặt S06'!$J$2,Nhaplieu!M199,""))))</f>
        <v/>
      </c>
      <c r="E194" s="77" t="str">
        <f>IF(LEFT(Nhaplieu!M199,3)='Sổ quỹ tiền mặt S06'!$J$2,Nhaplieu!$O199,IF(Nhaplieu!M199='Sổ quỹ tiền mặt S06'!$J$2,Nhaplieu!$O199,""))</f>
        <v/>
      </c>
      <c r="F194" s="77" t="str">
        <f>IF(LEFT(Nhaplieu!N199,3)='Sổ quỹ tiền mặt S06'!$J$2,Nhaplieu!$O199,IF(Nhaplieu!N199='Sổ quỹ tiền mặt S06'!$J$2,Nhaplieu!$O199,""))</f>
        <v/>
      </c>
      <c r="G194" s="572">
        <f>IF(SUM(E194:F194)=0,0,$G$10+SUM(E$11:$E194)-SUM(F$11:$F194))</f>
        <v>0</v>
      </c>
      <c r="H194" s="573"/>
    </row>
    <row r="195" spans="1:8" s="4" customFormat="1" ht="15.6">
      <c r="A195" s="76" t="str">
        <f>IF(OR(LEFT(Nhaplieu!$M200,3)='Sổ quỹ tiền mặt S06'!$J$2,LEFT(Nhaplieu!$N200,3)='Sổ quỹ tiền mặt S06'!$J$2),Nhaplieu!F200,IF(OR(Nhaplieu!$M200='Sổ quỹ tiền mặt S06'!$J$2,Nhaplieu!$N200='Sổ quỹ tiền mặt S06'!$J$2),Nhaplieu!F200,""))</f>
        <v/>
      </c>
      <c r="B195" s="77" t="str">
        <f>IF(OR(LEFT(Nhaplieu!$M200,3)='Sổ quỹ tiền mặt S06'!$J$2,LEFT(Nhaplieu!$N200,3)='Sổ quỹ tiền mặt S06'!$J$2),Nhaplieu!E200,IF(OR(Nhaplieu!$M200='Sổ quỹ tiền mặt S06'!$J$2,Nhaplieu!$N200='Sổ quỹ tiền mặt S06'!$J$2),Nhaplieu!E200,""))</f>
        <v/>
      </c>
      <c r="C195" s="571" t="str">
        <f>IF(OR(LEFT(Nhaplieu!$M200,3)='Sổ quỹ tiền mặt S06'!$J$2,LEFT(Nhaplieu!$N200,3)='Sổ quỹ tiền mặt S06'!$J$2),Nhaplieu!L200,IF(OR(Nhaplieu!$M200='Sổ quỹ tiền mặt S06'!$J$2,Nhaplieu!$N200='Sổ quỹ tiền mặt S06'!$J$2),Nhaplieu!L200,""))</f>
        <v/>
      </c>
      <c r="D195" s="78" t="str">
        <f>IF(LEFT(Nhaplieu!$M200,3)='Sổ quỹ tiền mặt S06'!$J$2,Nhaplieu!N200,IF(LEFT(Nhaplieu!$N200,3)='Sổ quỹ tiền mặt S06'!$J$2,Nhaplieu!M200,IF(Nhaplieu!$M200='Sổ quỹ tiền mặt S06'!$J$2,Nhaplieu!N200,IF(Nhaplieu!$N200='Sổ quỹ tiền mặt S06'!$J$2,Nhaplieu!M200,""))))</f>
        <v/>
      </c>
      <c r="E195" s="77" t="str">
        <f>IF(LEFT(Nhaplieu!M200,3)='Sổ quỹ tiền mặt S06'!$J$2,Nhaplieu!$O200,IF(Nhaplieu!M200='Sổ quỹ tiền mặt S06'!$J$2,Nhaplieu!$O200,""))</f>
        <v/>
      </c>
      <c r="F195" s="77" t="str">
        <f>IF(LEFT(Nhaplieu!N200,3)='Sổ quỹ tiền mặt S06'!$J$2,Nhaplieu!$O200,IF(Nhaplieu!N200='Sổ quỹ tiền mặt S06'!$J$2,Nhaplieu!$O200,""))</f>
        <v/>
      </c>
      <c r="G195" s="572">
        <f>IF(SUM(E195:F195)=0,0,$G$10+SUM(E$11:$E195)-SUM(F$11:$F195))</f>
        <v>0</v>
      </c>
      <c r="H195" s="573"/>
    </row>
    <row r="196" spans="1:8" s="4" customFormat="1" ht="15.6">
      <c r="A196" s="76" t="str">
        <f>IF(OR(LEFT(Nhaplieu!$M201,3)='Sổ quỹ tiền mặt S06'!$J$2,LEFT(Nhaplieu!$N201,3)='Sổ quỹ tiền mặt S06'!$J$2),Nhaplieu!F201,IF(OR(Nhaplieu!$M201='Sổ quỹ tiền mặt S06'!$J$2,Nhaplieu!$N201='Sổ quỹ tiền mặt S06'!$J$2),Nhaplieu!F201,""))</f>
        <v/>
      </c>
      <c r="B196" s="77" t="str">
        <f>IF(OR(LEFT(Nhaplieu!$M201,3)='Sổ quỹ tiền mặt S06'!$J$2,LEFT(Nhaplieu!$N201,3)='Sổ quỹ tiền mặt S06'!$J$2),Nhaplieu!E201,IF(OR(Nhaplieu!$M201='Sổ quỹ tiền mặt S06'!$J$2,Nhaplieu!$N201='Sổ quỹ tiền mặt S06'!$J$2),Nhaplieu!E201,""))</f>
        <v/>
      </c>
      <c r="C196" s="571" t="str">
        <f>IF(OR(LEFT(Nhaplieu!$M201,3)='Sổ quỹ tiền mặt S06'!$J$2,LEFT(Nhaplieu!$N201,3)='Sổ quỹ tiền mặt S06'!$J$2),Nhaplieu!L201,IF(OR(Nhaplieu!$M201='Sổ quỹ tiền mặt S06'!$J$2,Nhaplieu!$N201='Sổ quỹ tiền mặt S06'!$J$2),Nhaplieu!L201,""))</f>
        <v/>
      </c>
      <c r="D196" s="78" t="str">
        <f>IF(LEFT(Nhaplieu!$M201,3)='Sổ quỹ tiền mặt S06'!$J$2,Nhaplieu!N201,IF(LEFT(Nhaplieu!$N201,3)='Sổ quỹ tiền mặt S06'!$J$2,Nhaplieu!M201,IF(Nhaplieu!$M201='Sổ quỹ tiền mặt S06'!$J$2,Nhaplieu!N201,IF(Nhaplieu!$N201='Sổ quỹ tiền mặt S06'!$J$2,Nhaplieu!M201,""))))</f>
        <v/>
      </c>
      <c r="E196" s="77" t="str">
        <f>IF(LEFT(Nhaplieu!M201,3)='Sổ quỹ tiền mặt S06'!$J$2,Nhaplieu!$O201,IF(Nhaplieu!M201='Sổ quỹ tiền mặt S06'!$J$2,Nhaplieu!$O201,""))</f>
        <v/>
      </c>
      <c r="F196" s="77" t="str">
        <f>IF(LEFT(Nhaplieu!N201,3)='Sổ quỹ tiền mặt S06'!$J$2,Nhaplieu!$O201,IF(Nhaplieu!N201='Sổ quỹ tiền mặt S06'!$J$2,Nhaplieu!$O201,""))</f>
        <v/>
      </c>
      <c r="G196" s="572">
        <f>IF(SUM(E196:F196)=0,0,$G$10+SUM(E$11:$E196)-SUM(F$11:$F196))</f>
        <v>0</v>
      </c>
      <c r="H196" s="573"/>
    </row>
    <row r="197" spans="1:8" s="4" customFormat="1" ht="15.6">
      <c r="A197" s="76" t="str">
        <f>IF(OR(LEFT(Nhaplieu!$M202,3)='Sổ quỹ tiền mặt S06'!$J$2,LEFT(Nhaplieu!$N202,3)='Sổ quỹ tiền mặt S06'!$J$2),Nhaplieu!F202,IF(OR(Nhaplieu!$M202='Sổ quỹ tiền mặt S06'!$J$2,Nhaplieu!$N202='Sổ quỹ tiền mặt S06'!$J$2),Nhaplieu!F202,""))</f>
        <v/>
      </c>
      <c r="B197" s="77" t="str">
        <f>IF(OR(LEFT(Nhaplieu!$M202,3)='Sổ quỹ tiền mặt S06'!$J$2,LEFT(Nhaplieu!$N202,3)='Sổ quỹ tiền mặt S06'!$J$2),Nhaplieu!E202,IF(OR(Nhaplieu!$M202='Sổ quỹ tiền mặt S06'!$J$2,Nhaplieu!$N202='Sổ quỹ tiền mặt S06'!$J$2),Nhaplieu!E202,""))</f>
        <v/>
      </c>
      <c r="C197" s="571" t="str">
        <f>IF(OR(LEFT(Nhaplieu!$M202,3)='Sổ quỹ tiền mặt S06'!$J$2,LEFT(Nhaplieu!$N202,3)='Sổ quỹ tiền mặt S06'!$J$2),Nhaplieu!L202,IF(OR(Nhaplieu!$M202='Sổ quỹ tiền mặt S06'!$J$2,Nhaplieu!$N202='Sổ quỹ tiền mặt S06'!$J$2),Nhaplieu!L202,""))</f>
        <v/>
      </c>
      <c r="D197" s="78" t="str">
        <f>IF(LEFT(Nhaplieu!$M202,3)='Sổ quỹ tiền mặt S06'!$J$2,Nhaplieu!N202,IF(LEFT(Nhaplieu!$N202,3)='Sổ quỹ tiền mặt S06'!$J$2,Nhaplieu!M202,IF(Nhaplieu!$M202='Sổ quỹ tiền mặt S06'!$J$2,Nhaplieu!N202,IF(Nhaplieu!$N202='Sổ quỹ tiền mặt S06'!$J$2,Nhaplieu!M202,""))))</f>
        <v/>
      </c>
      <c r="E197" s="77" t="str">
        <f>IF(LEFT(Nhaplieu!M202,3)='Sổ quỹ tiền mặt S06'!$J$2,Nhaplieu!$O202,IF(Nhaplieu!M202='Sổ quỹ tiền mặt S06'!$J$2,Nhaplieu!$O202,""))</f>
        <v/>
      </c>
      <c r="F197" s="77" t="str">
        <f>IF(LEFT(Nhaplieu!N202,3)='Sổ quỹ tiền mặt S06'!$J$2,Nhaplieu!$O202,IF(Nhaplieu!N202='Sổ quỹ tiền mặt S06'!$J$2,Nhaplieu!$O202,""))</f>
        <v/>
      </c>
      <c r="G197" s="572">
        <f>IF(SUM(E197:F197)=0,0,$G$10+SUM(E$11:$E197)-SUM(F$11:$F197))</f>
        <v>0</v>
      </c>
      <c r="H197" s="573"/>
    </row>
    <row r="198" spans="1:8" s="4" customFormat="1" ht="15.6">
      <c r="A198" s="76" t="str">
        <f>IF(OR(LEFT(Nhaplieu!$M203,3)='Sổ quỹ tiền mặt S06'!$J$2,LEFT(Nhaplieu!$N203,3)='Sổ quỹ tiền mặt S06'!$J$2),Nhaplieu!F203,IF(OR(Nhaplieu!$M203='Sổ quỹ tiền mặt S06'!$J$2,Nhaplieu!$N203='Sổ quỹ tiền mặt S06'!$J$2),Nhaplieu!F203,""))</f>
        <v/>
      </c>
      <c r="B198" s="77" t="str">
        <f>IF(OR(LEFT(Nhaplieu!$M203,3)='Sổ quỹ tiền mặt S06'!$J$2,LEFT(Nhaplieu!$N203,3)='Sổ quỹ tiền mặt S06'!$J$2),Nhaplieu!E203,IF(OR(Nhaplieu!$M203='Sổ quỹ tiền mặt S06'!$J$2,Nhaplieu!$N203='Sổ quỹ tiền mặt S06'!$J$2),Nhaplieu!E203,""))</f>
        <v/>
      </c>
      <c r="C198" s="571" t="str">
        <f>IF(OR(LEFT(Nhaplieu!$M203,3)='Sổ quỹ tiền mặt S06'!$J$2,LEFT(Nhaplieu!$N203,3)='Sổ quỹ tiền mặt S06'!$J$2),Nhaplieu!L203,IF(OR(Nhaplieu!$M203='Sổ quỹ tiền mặt S06'!$J$2,Nhaplieu!$N203='Sổ quỹ tiền mặt S06'!$J$2),Nhaplieu!L203,""))</f>
        <v/>
      </c>
      <c r="D198" s="78" t="str">
        <f>IF(LEFT(Nhaplieu!$M203,3)='Sổ quỹ tiền mặt S06'!$J$2,Nhaplieu!N203,IF(LEFT(Nhaplieu!$N203,3)='Sổ quỹ tiền mặt S06'!$J$2,Nhaplieu!M203,IF(Nhaplieu!$M203='Sổ quỹ tiền mặt S06'!$J$2,Nhaplieu!N203,IF(Nhaplieu!$N203='Sổ quỹ tiền mặt S06'!$J$2,Nhaplieu!M203,""))))</f>
        <v/>
      </c>
      <c r="E198" s="77" t="str">
        <f>IF(LEFT(Nhaplieu!M203,3)='Sổ quỹ tiền mặt S06'!$J$2,Nhaplieu!$O203,IF(Nhaplieu!M203='Sổ quỹ tiền mặt S06'!$J$2,Nhaplieu!$O203,""))</f>
        <v/>
      </c>
      <c r="F198" s="77" t="str">
        <f>IF(LEFT(Nhaplieu!N203,3)='Sổ quỹ tiền mặt S06'!$J$2,Nhaplieu!$O203,IF(Nhaplieu!N203='Sổ quỹ tiền mặt S06'!$J$2,Nhaplieu!$O203,""))</f>
        <v/>
      </c>
      <c r="G198" s="572">
        <f>IF(SUM(E198:F198)=0,0,$G$10+SUM(E$11:$E198)-SUM(F$11:$F198))</f>
        <v>0</v>
      </c>
      <c r="H198" s="573"/>
    </row>
    <row r="199" spans="1:8" s="4" customFormat="1" ht="15.6">
      <c r="A199" s="76" t="str">
        <f>IF(OR(LEFT(Nhaplieu!$M204,3)='Sổ quỹ tiền mặt S06'!$J$2,LEFT(Nhaplieu!$N204,3)='Sổ quỹ tiền mặt S06'!$J$2),Nhaplieu!F204,IF(OR(Nhaplieu!$M204='Sổ quỹ tiền mặt S06'!$J$2,Nhaplieu!$N204='Sổ quỹ tiền mặt S06'!$J$2),Nhaplieu!F204,""))</f>
        <v/>
      </c>
      <c r="B199" s="77" t="str">
        <f>IF(OR(LEFT(Nhaplieu!$M204,3)='Sổ quỹ tiền mặt S06'!$J$2,LEFT(Nhaplieu!$N204,3)='Sổ quỹ tiền mặt S06'!$J$2),Nhaplieu!E204,IF(OR(Nhaplieu!$M204='Sổ quỹ tiền mặt S06'!$J$2,Nhaplieu!$N204='Sổ quỹ tiền mặt S06'!$J$2),Nhaplieu!E204,""))</f>
        <v/>
      </c>
      <c r="C199" s="571" t="str">
        <f>IF(OR(LEFT(Nhaplieu!$M204,3)='Sổ quỹ tiền mặt S06'!$J$2,LEFT(Nhaplieu!$N204,3)='Sổ quỹ tiền mặt S06'!$J$2),Nhaplieu!L204,IF(OR(Nhaplieu!$M204='Sổ quỹ tiền mặt S06'!$J$2,Nhaplieu!$N204='Sổ quỹ tiền mặt S06'!$J$2),Nhaplieu!L204,""))</f>
        <v/>
      </c>
      <c r="D199" s="78" t="str">
        <f>IF(LEFT(Nhaplieu!$M204,3)='Sổ quỹ tiền mặt S06'!$J$2,Nhaplieu!N204,IF(LEFT(Nhaplieu!$N204,3)='Sổ quỹ tiền mặt S06'!$J$2,Nhaplieu!M204,IF(Nhaplieu!$M204='Sổ quỹ tiền mặt S06'!$J$2,Nhaplieu!N204,IF(Nhaplieu!$N204='Sổ quỹ tiền mặt S06'!$J$2,Nhaplieu!M204,""))))</f>
        <v/>
      </c>
      <c r="E199" s="77" t="str">
        <f>IF(LEFT(Nhaplieu!M204,3)='Sổ quỹ tiền mặt S06'!$J$2,Nhaplieu!$O204,IF(Nhaplieu!M204='Sổ quỹ tiền mặt S06'!$J$2,Nhaplieu!$O204,""))</f>
        <v/>
      </c>
      <c r="F199" s="77" t="str">
        <f>IF(LEFT(Nhaplieu!N204,3)='Sổ quỹ tiền mặt S06'!$J$2,Nhaplieu!$O204,IF(Nhaplieu!N204='Sổ quỹ tiền mặt S06'!$J$2,Nhaplieu!$O204,""))</f>
        <v/>
      </c>
      <c r="G199" s="572">
        <f>IF(SUM(E199:F199)=0,0,$G$10+SUM(E$11:$E199)-SUM(F$11:$F199))</f>
        <v>0</v>
      </c>
      <c r="H199" s="573"/>
    </row>
    <row r="200" spans="1:8" s="4" customFormat="1" ht="15.6">
      <c r="A200" s="76" t="str">
        <f>IF(OR(LEFT(Nhaplieu!$M205,3)='Sổ quỹ tiền mặt S06'!$J$2,LEFT(Nhaplieu!$N205,3)='Sổ quỹ tiền mặt S06'!$J$2),Nhaplieu!F205,IF(OR(Nhaplieu!$M205='Sổ quỹ tiền mặt S06'!$J$2,Nhaplieu!$N205='Sổ quỹ tiền mặt S06'!$J$2),Nhaplieu!F205,""))</f>
        <v/>
      </c>
      <c r="B200" s="77" t="str">
        <f>IF(OR(LEFT(Nhaplieu!$M205,3)='Sổ quỹ tiền mặt S06'!$J$2,LEFT(Nhaplieu!$N205,3)='Sổ quỹ tiền mặt S06'!$J$2),Nhaplieu!E205,IF(OR(Nhaplieu!$M205='Sổ quỹ tiền mặt S06'!$J$2,Nhaplieu!$N205='Sổ quỹ tiền mặt S06'!$J$2),Nhaplieu!E205,""))</f>
        <v/>
      </c>
      <c r="C200" s="571" t="str">
        <f>IF(OR(LEFT(Nhaplieu!$M205,3)='Sổ quỹ tiền mặt S06'!$J$2,LEFT(Nhaplieu!$N205,3)='Sổ quỹ tiền mặt S06'!$J$2),Nhaplieu!L205,IF(OR(Nhaplieu!$M205='Sổ quỹ tiền mặt S06'!$J$2,Nhaplieu!$N205='Sổ quỹ tiền mặt S06'!$J$2),Nhaplieu!L205,""))</f>
        <v/>
      </c>
      <c r="D200" s="78" t="str">
        <f>IF(LEFT(Nhaplieu!$M205,3)='Sổ quỹ tiền mặt S06'!$J$2,Nhaplieu!N205,IF(LEFT(Nhaplieu!$N205,3)='Sổ quỹ tiền mặt S06'!$J$2,Nhaplieu!M205,IF(Nhaplieu!$M205='Sổ quỹ tiền mặt S06'!$J$2,Nhaplieu!N205,IF(Nhaplieu!$N205='Sổ quỹ tiền mặt S06'!$J$2,Nhaplieu!M205,""))))</f>
        <v/>
      </c>
      <c r="E200" s="77" t="str">
        <f>IF(LEFT(Nhaplieu!M205,3)='Sổ quỹ tiền mặt S06'!$J$2,Nhaplieu!$O205,IF(Nhaplieu!M205='Sổ quỹ tiền mặt S06'!$J$2,Nhaplieu!$O205,""))</f>
        <v/>
      </c>
      <c r="F200" s="77" t="str">
        <f>IF(LEFT(Nhaplieu!N205,3)='Sổ quỹ tiền mặt S06'!$J$2,Nhaplieu!$O205,IF(Nhaplieu!N205='Sổ quỹ tiền mặt S06'!$J$2,Nhaplieu!$O205,""))</f>
        <v/>
      </c>
      <c r="G200" s="572">
        <f>IF(SUM(E200:F200)=0,0,$G$10+SUM(E$11:$E200)-SUM(F$11:$F200))</f>
        <v>0</v>
      </c>
      <c r="H200" s="573"/>
    </row>
    <row r="201" spans="1:8" s="4" customFormat="1" ht="15.6">
      <c r="A201" s="76" t="str">
        <f>IF(OR(LEFT(Nhaplieu!$M206,3)='Sổ quỹ tiền mặt S06'!$J$2,LEFT(Nhaplieu!$N206,3)='Sổ quỹ tiền mặt S06'!$J$2),Nhaplieu!F206,IF(OR(Nhaplieu!$M206='Sổ quỹ tiền mặt S06'!$J$2,Nhaplieu!$N206='Sổ quỹ tiền mặt S06'!$J$2),Nhaplieu!F206,""))</f>
        <v/>
      </c>
      <c r="B201" s="77" t="str">
        <f>IF(OR(LEFT(Nhaplieu!$M206,3)='Sổ quỹ tiền mặt S06'!$J$2,LEFT(Nhaplieu!$N206,3)='Sổ quỹ tiền mặt S06'!$J$2),Nhaplieu!E206,IF(OR(Nhaplieu!$M206='Sổ quỹ tiền mặt S06'!$J$2,Nhaplieu!$N206='Sổ quỹ tiền mặt S06'!$J$2),Nhaplieu!E206,""))</f>
        <v/>
      </c>
      <c r="C201" s="571" t="str">
        <f>IF(OR(LEFT(Nhaplieu!$M206,3)='Sổ quỹ tiền mặt S06'!$J$2,LEFT(Nhaplieu!$N206,3)='Sổ quỹ tiền mặt S06'!$J$2),Nhaplieu!L206,IF(OR(Nhaplieu!$M206='Sổ quỹ tiền mặt S06'!$J$2,Nhaplieu!$N206='Sổ quỹ tiền mặt S06'!$J$2),Nhaplieu!L206,""))</f>
        <v/>
      </c>
      <c r="D201" s="78" t="str">
        <f>IF(LEFT(Nhaplieu!$M206,3)='Sổ quỹ tiền mặt S06'!$J$2,Nhaplieu!N206,IF(LEFT(Nhaplieu!$N206,3)='Sổ quỹ tiền mặt S06'!$J$2,Nhaplieu!M206,IF(Nhaplieu!$M206='Sổ quỹ tiền mặt S06'!$J$2,Nhaplieu!N206,IF(Nhaplieu!$N206='Sổ quỹ tiền mặt S06'!$J$2,Nhaplieu!M206,""))))</f>
        <v/>
      </c>
      <c r="E201" s="77" t="str">
        <f>IF(LEFT(Nhaplieu!M206,3)='Sổ quỹ tiền mặt S06'!$J$2,Nhaplieu!$O206,IF(Nhaplieu!M206='Sổ quỹ tiền mặt S06'!$J$2,Nhaplieu!$O206,""))</f>
        <v/>
      </c>
      <c r="F201" s="77" t="str">
        <f>IF(LEFT(Nhaplieu!N206,3)='Sổ quỹ tiền mặt S06'!$J$2,Nhaplieu!$O206,IF(Nhaplieu!N206='Sổ quỹ tiền mặt S06'!$J$2,Nhaplieu!$O206,""))</f>
        <v/>
      </c>
      <c r="G201" s="572">
        <f>IF(SUM(E201:F201)=0,0,$G$10+SUM(E$11:$E201)-SUM(F$11:$F201))</f>
        <v>0</v>
      </c>
      <c r="H201" s="573"/>
    </row>
    <row r="202" spans="1:8" s="4" customFormat="1" ht="15.6">
      <c r="A202" s="76" t="str">
        <f>IF(OR(LEFT(Nhaplieu!$M207,3)='Sổ quỹ tiền mặt S06'!$J$2,LEFT(Nhaplieu!$N207,3)='Sổ quỹ tiền mặt S06'!$J$2),Nhaplieu!F207,IF(OR(Nhaplieu!$M207='Sổ quỹ tiền mặt S06'!$J$2,Nhaplieu!$N207='Sổ quỹ tiền mặt S06'!$J$2),Nhaplieu!F207,""))</f>
        <v/>
      </c>
      <c r="B202" s="77" t="str">
        <f>IF(OR(LEFT(Nhaplieu!$M207,3)='Sổ quỹ tiền mặt S06'!$J$2,LEFT(Nhaplieu!$N207,3)='Sổ quỹ tiền mặt S06'!$J$2),Nhaplieu!E207,IF(OR(Nhaplieu!$M207='Sổ quỹ tiền mặt S06'!$J$2,Nhaplieu!$N207='Sổ quỹ tiền mặt S06'!$J$2),Nhaplieu!E207,""))</f>
        <v/>
      </c>
      <c r="C202" s="571" t="str">
        <f>IF(OR(LEFT(Nhaplieu!$M207,3)='Sổ quỹ tiền mặt S06'!$J$2,LEFT(Nhaplieu!$N207,3)='Sổ quỹ tiền mặt S06'!$J$2),Nhaplieu!L207,IF(OR(Nhaplieu!$M207='Sổ quỹ tiền mặt S06'!$J$2,Nhaplieu!$N207='Sổ quỹ tiền mặt S06'!$J$2),Nhaplieu!L207,""))</f>
        <v/>
      </c>
      <c r="D202" s="78" t="str">
        <f>IF(LEFT(Nhaplieu!$M207,3)='Sổ quỹ tiền mặt S06'!$J$2,Nhaplieu!N207,IF(LEFT(Nhaplieu!$N207,3)='Sổ quỹ tiền mặt S06'!$J$2,Nhaplieu!M207,IF(Nhaplieu!$M207='Sổ quỹ tiền mặt S06'!$J$2,Nhaplieu!N207,IF(Nhaplieu!$N207='Sổ quỹ tiền mặt S06'!$J$2,Nhaplieu!M207,""))))</f>
        <v/>
      </c>
      <c r="E202" s="77" t="str">
        <f>IF(LEFT(Nhaplieu!M207,3)='Sổ quỹ tiền mặt S06'!$J$2,Nhaplieu!$O207,IF(Nhaplieu!M207='Sổ quỹ tiền mặt S06'!$J$2,Nhaplieu!$O207,""))</f>
        <v/>
      </c>
      <c r="F202" s="77" t="str">
        <f>IF(LEFT(Nhaplieu!N207,3)='Sổ quỹ tiền mặt S06'!$J$2,Nhaplieu!$O207,IF(Nhaplieu!N207='Sổ quỹ tiền mặt S06'!$J$2,Nhaplieu!$O207,""))</f>
        <v/>
      </c>
      <c r="G202" s="572">
        <f>IF(SUM(E202:F202)=0,0,$G$10+SUM(E$11:$E202)-SUM(F$11:$F202))</f>
        <v>0</v>
      </c>
      <c r="H202" s="573"/>
    </row>
    <row r="203" spans="1:8" s="4" customFormat="1" ht="15.6">
      <c r="A203" s="76" t="str">
        <f>IF(OR(LEFT(Nhaplieu!$M208,3)='Sổ quỹ tiền mặt S06'!$J$2,LEFT(Nhaplieu!$N208,3)='Sổ quỹ tiền mặt S06'!$J$2),Nhaplieu!F208,IF(OR(Nhaplieu!$M208='Sổ quỹ tiền mặt S06'!$J$2,Nhaplieu!$N208='Sổ quỹ tiền mặt S06'!$J$2),Nhaplieu!F208,""))</f>
        <v/>
      </c>
      <c r="B203" s="77" t="str">
        <f>IF(OR(LEFT(Nhaplieu!$M208,3)='Sổ quỹ tiền mặt S06'!$J$2,LEFT(Nhaplieu!$N208,3)='Sổ quỹ tiền mặt S06'!$J$2),Nhaplieu!E208,IF(OR(Nhaplieu!$M208='Sổ quỹ tiền mặt S06'!$J$2,Nhaplieu!$N208='Sổ quỹ tiền mặt S06'!$J$2),Nhaplieu!E208,""))</f>
        <v/>
      </c>
      <c r="C203" s="571" t="str">
        <f>IF(OR(LEFT(Nhaplieu!$M208,3)='Sổ quỹ tiền mặt S06'!$J$2,LEFT(Nhaplieu!$N208,3)='Sổ quỹ tiền mặt S06'!$J$2),Nhaplieu!L208,IF(OR(Nhaplieu!$M208='Sổ quỹ tiền mặt S06'!$J$2,Nhaplieu!$N208='Sổ quỹ tiền mặt S06'!$J$2),Nhaplieu!L208,""))</f>
        <v/>
      </c>
      <c r="D203" s="78" t="str">
        <f>IF(LEFT(Nhaplieu!$M208,3)='Sổ quỹ tiền mặt S06'!$J$2,Nhaplieu!N208,IF(LEFT(Nhaplieu!$N208,3)='Sổ quỹ tiền mặt S06'!$J$2,Nhaplieu!M208,IF(Nhaplieu!$M208='Sổ quỹ tiền mặt S06'!$J$2,Nhaplieu!N208,IF(Nhaplieu!$N208='Sổ quỹ tiền mặt S06'!$J$2,Nhaplieu!M208,""))))</f>
        <v/>
      </c>
      <c r="E203" s="77" t="str">
        <f>IF(LEFT(Nhaplieu!M208,3)='Sổ quỹ tiền mặt S06'!$J$2,Nhaplieu!$O208,IF(Nhaplieu!M208='Sổ quỹ tiền mặt S06'!$J$2,Nhaplieu!$O208,""))</f>
        <v/>
      </c>
      <c r="F203" s="77" t="str">
        <f>IF(LEFT(Nhaplieu!N208,3)='Sổ quỹ tiền mặt S06'!$J$2,Nhaplieu!$O208,IF(Nhaplieu!N208='Sổ quỹ tiền mặt S06'!$J$2,Nhaplieu!$O208,""))</f>
        <v/>
      </c>
      <c r="G203" s="572">
        <f>IF(SUM(E203:F203)=0,0,$G$10+SUM(E$11:$E203)-SUM(F$11:$F203))</f>
        <v>0</v>
      </c>
      <c r="H203" s="573"/>
    </row>
    <row r="204" spans="1:8" s="4" customFormat="1" ht="15.6">
      <c r="A204" s="76" t="str">
        <f>IF(OR(LEFT(Nhaplieu!$M209,3)='Sổ quỹ tiền mặt S06'!$J$2,LEFT(Nhaplieu!$N209,3)='Sổ quỹ tiền mặt S06'!$J$2),Nhaplieu!F209,IF(OR(Nhaplieu!$M209='Sổ quỹ tiền mặt S06'!$J$2,Nhaplieu!$N209='Sổ quỹ tiền mặt S06'!$J$2),Nhaplieu!F209,""))</f>
        <v/>
      </c>
      <c r="B204" s="77" t="str">
        <f>IF(OR(LEFT(Nhaplieu!$M209,3)='Sổ quỹ tiền mặt S06'!$J$2,LEFT(Nhaplieu!$N209,3)='Sổ quỹ tiền mặt S06'!$J$2),Nhaplieu!E209,IF(OR(Nhaplieu!$M209='Sổ quỹ tiền mặt S06'!$J$2,Nhaplieu!$N209='Sổ quỹ tiền mặt S06'!$J$2),Nhaplieu!E209,""))</f>
        <v/>
      </c>
      <c r="C204" s="571" t="str">
        <f>IF(OR(LEFT(Nhaplieu!$M209,3)='Sổ quỹ tiền mặt S06'!$J$2,LEFT(Nhaplieu!$N209,3)='Sổ quỹ tiền mặt S06'!$J$2),Nhaplieu!L209,IF(OR(Nhaplieu!$M209='Sổ quỹ tiền mặt S06'!$J$2,Nhaplieu!$N209='Sổ quỹ tiền mặt S06'!$J$2),Nhaplieu!L209,""))</f>
        <v/>
      </c>
      <c r="D204" s="78" t="str">
        <f>IF(LEFT(Nhaplieu!$M209,3)='Sổ quỹ tiền mặt S06'!$J$2,Nhaplieu!N209,IF(LEFT(Nhaplieu!$N209,3)='Sổ quỹ tiền mặt S06'!$J$2,Nhaplieu!M209,IF(Nhaplieu!$M209='Sổ quỹ tiền mặt S06'!$J$2,Nhaplieu!N209,IF(Nhaplieu!$N209='Sổ quỹ tiền mặt S06'!$J$2,Nhaplieu!M209,""))))</f>
        <v/>
      </c>
      <c r="E204" s="77" t="str">
        <f>IF(LEFT(Nhaplieu!M209,3)='Sổ quỹ tiền mặt S06'!$J$2,Nhaplieu!$O209,IF(Nhaplieu!M209='Sổ quỹ tiền mặt S06'!$J$2,Nhaplieu!$O209,""))</f>
        <v/>
      </c>
      <c r="F204" s="77" t="str">
        <f>IF(LEFT(Nhaplieu!N209,3)='Sổ quỹ tiền mặt S06'!$J$2,Nhaplieu!$O209,IF(Nhaplieu!N209='Sổ quỹ tiền mặt S06'!$J$2,Nhaplieu!$O209,""))</f>
        <v/>
      </c>
      <c r="G204" s="572">
        <f>IF(SUM(E204:F204)=0,0,$G$10+SUM(E$11:$E204)-SUM(F$11:$F204))</f>
        <v>0</v>
      </c>
      <c r="H204" s="573"/>
    </row>
    <row r="205" spans="1:8" s="4" customFormat="1" ht="15.6">
      <c r="A205" s="76" t="str">
        <f>IF(OR(LEFT(Nhaplieu!$M210,3)='Sổ quỹ tiền mặt S06'!$J$2,LEFT(Nhaplieu!$N210,3)='Sổ quỹ tiền mặt S06'!$J$2),Nhaplieu!F210,IF(OR(Nhaplieu!$M210='Sổ quỹ tiền mặt S06'!$J$2,Nhaplieu!$N210='Sổ quỹ tiền mặt S06'!$J$2),Nhaplieu!F210,""))</f>
        <v/>
      </c>
      <c r="B205" s="77" t="str">
        <f>IF(OR(LEFT(Nhaplieu!$M210,3)='Sổ quỹ tiền mặt S06'!$J$2,LEFT(Nhaplieu!$N210,3)='Sổ quỹ tiền mặt S06'!$J$2),Nhaplieu!E210,IF(OR(Nhaplieu!$M210='Sổ quỹ tiền mặt S06'!$J$2,Nhaplieu!$N210='Sổ quỹ tiền mặt S06'!$J$2),Nhaplieu!E210,""))</f>
        <v/>
      </c>
      <c r="C205" s="571" t="str">
        <f>IF(OR(LEFT(Nhaplieu!$M210,3)='Sổ quỹ tiền mặt S06'!$J$2,LEFT(Nhaplieu!$N210,3)='Sổ quỹ tiền mặt S06'!$J$2),Nhaplieu!L210,IF(OR(Nhaplieu!$M210='Sổ quỹ tiền mặt S06'!$J$2,Nhaplieu!$N210='Sổ quỹ tiền mặt S06'!$J$2),Nhaplieu!L210,""))</f>
        <v/>
      </c>
      <c r="D205" s="78" t="str">
        <f>IF(LEFT(Nhaplieu!$M210,3)='Sổ quỹ tiền mặt S06'!$J$2,Nhaplieu!N210,IF(LEFT(Nhaplieu!$N210,3)='Sổ quỹ tiền mặt S06'!$J$2,Nhaplieu!M210,IF(Nhaplieu!$M210='Sổ quỹ tiền mặt S06'!$J$2,Nhaplieu!N210,IF(Nhaplieu!$N210='Sổ quỹ tiền mặt S06'!$J$2,Nhaplieu!M210,""))))</f>
        <v/>
      </c>
      <c r="E205" s="77" t="str">
        <f>IF(LEFT(Nhaplieu!M210,3)='Sổ quỹ tiền mặt S06'!$J$2,Nhaplieu!$O210,IF(Nhaplieu!M210='Sổ quỹ tiền mặt S06'!$J$2,Nhaplieu!$O210,""))</f>
        <v/>
      </c>
      <c r="F205" s="77" t="str">
        <f>IF(LEFT(Nhaplieu!N210,3)='Sổ quỹ tiền mặt S06'!$J$2,Nhaplieu!$O210,IF(Nhaplieu!N210='Sổ quỹ tiền mặt S06'!$J$2,Nhaplieu!$O210,""))</f>
        <v/>
      </c>
      <c r="G205" s="572">
        <f>IF(SUM(E205:F205)=0,0,$G$10+SUM(E$11:$E205)-SUM(F$11:$F205))</f>
        <v>0</v>
      </c>
      <c r="H205" s="573"/>
    </row>
    <row r="206" spans="1:8" s="4" customFormat="1" ht="15.6">
      <c r="A206" s="76" t="str">
        <f>IF(OR(LEFT(Nhaplieu!$M211,3)='Sổ quỹ tiền mặt S06'!$J$2,LEFT(Nhaplieu!$N211,3)='Sổ quỹ tiền mặt S06'!$J$2),Nhaplieu!F211,IF(OR(Nhaplieu!$M211='Sổ quỹ tiền mặt S06'!$J$2,Nhaplieu!$N211='Sổ quỹ tiền mặt S06'!$J$2),Nhaplieu!F211,""))</f>
        <v/>
      </c>
      <c r="B206" s="77" t="str">
        <f>IF(OR(LEFT(Nhaplieu!$M211,3)='Sổ quỹ tiền mặt S06'!$J$2,LEFT(Nhaplieu!$N211,3)='Sổ quỹ tiền mặt S06'!$J$2),Nhaplieu!E211,IF(OR(Nhaplieu!$M211='Sổ quỹ tiền mặt S06'!$J$2,Nhaplieu!$N211='Sổ quỹ tiền mặt S06'!$J$2),Nhaplieu!E211,""))</f>
        <v/>
      </c>
      <c r="C206" s="571" t="str">
        <f>IF(OR(LEFT(Nhaplieu!$M211,3)='Sổ quỹ tiền mặt S06'!$J$2,LEFT(Nhaplieu!$N211,3)='Sổ quỹ tiền mặt S06'!$J$2),Nhaplieu!L211,IF(OR(Nhaplieu!$M211='Sổ quỹ tiền mặt S06'!$J$2,Nhaplieu!$N211='Sổ quỹ tiền mặt S06'!$J$2),Nhaplieu!L211,""))</f>
        <v/>
      </c>
      <c r="D206" s="78" t="str">
        <f>IF(LEFT(Nhaplieu!$M211,3)='Sổ quỹ tiền mặt S06'!$J$2,Nhaplieu!N211,IF(LEFT(Nhaplieu!$N211,3)='Sổ quỹ tiền mặt S06'!$J$2,Nhaplieu!M211,IF(Nhaplieu!$M211='Sổ quỹ tiền mặt S06'!$J$2,Nhaplieu!N211,IF(Nhaplieu!$N211='Sổ quỹ tiền mặt S06'!$J$2,Nhaplieu!M211,""))))</f>
        <v/>
      </c>
      <c r="E206" s="77" t="str">
        <f>IF(LEFT(Nhaplieu!M211,3)='Sổ quỹ tiền mặt S06'!$J$2,Nhaplieu!$O211,IF(Nhaplieu!M211='Sổ quỹ tiền mặt S06'!$J$2,Nhaplieu!$O211,""))</f>
        <v/>
      </c>
      <c r="F206" s="77" t="str">
        <f>IF(LEFT(Nhaplieu!N211,3)='Sổ quỹ tiền mặt S06'!$J$2,Nhaplieu!$O211,IF(Nhaplieu!N211='Sổ quỹ tiền mặt S06'!$J$2,Nhaplieu!$O211,""))</f>
        <v/>
      </c>
      <c r="G206" s="572">
        <f>IF(SUM(E206:F206)=0,0,$G$10+SUM(E$11:$E206)-SUM(F$11:$F206))</f>
        <v>0</v>
      </c>
      <c r="H206" s="573"/>
    </row>
    <row r="207" spans="1:8" s="4" customFormat="1" ht="15.6">
      <c r="A207" s="76" t="str">
        <f>IF(OR(LEFT(Nhaplieu!$M212,3)='Sổ quỹ tiền mặt S06'!$J$2,LEFT(Nhaplieu!$N212,3)='Sổ quỹ tiền mặt S06'!$J$2),Nhaplieu!F212,IF(OR(Nhaplieu!$M212='Sổ quỹ tiền mặt S06'!$J$2,Nhaplieu!$N212='Sổ quỹ tiền mặt S06'!$J$2),Nhaplieu!F212,""))</f>
        <v/>
      </c>
      <c r="B207" s="77" t="str">
        <f>IF(OR(LEFT(Nhaplieu!$M212,3)='Sổ quỹ tiền mặt S06'!$J$2,LEFT(Nhaplieu!$N212,3)='Sổ quỹ tiền mặt S06'!$J$2),Nhaplieu!E212,IF(OR(Nhaplieu!$M212='Sổ quỹ tiền mặt S06'!$J$2,Nhaplieu!$N212='Sổ quỹ tiền mặt S06'!$J$2),Nhaplieu!E212,""))</f>
        <v/>
      </c>
      <c r="C207" s="571" t="str">
        <f>IF(OR(LEFT(Nhaplieu!$M212,3)='Sổ quỹ tiền mặt S06'!$J$2,LEFT(Nhaplieu!$N212,3)='Sổ quỹ tiền mặt S06'!$J$2),Nhaplieu!L212,IF(OR(Nhaplieu!$M212='Sổ quỹ tiền mặt S06'!$J$2,Nhaplieu!$N212='Sổ quỹ tiền mặt S06'!$J$2),Nhaplieu!L212,""))</f>
        <v/>
      </c>
      <c r="D207" s="78" t="str">
        <f>IF(LEFT(Nhaplieu!$M212,3)='Sổ quỹ tiền mặt S06'!$J$2,Nhaplieu!N212,IF(LEFT(Nhaplieu!$N212,3)='Sổ quỹ tiền mặt S06'!$J$2,Nhaplieu!M212,IF(Nhaplieu!$M212='Sổ quỹ tiền mặt S06'!$J$2,Nhaplieu!N212,IF(Nhaplieu!$N212='Sổ quỹ tiền mặt S06'!$J$2,Nhaplieu!M212,""))))</f>
        <v/>
      </c>
      <c r="E207" s="77" t="str">
        <f>IF(LEFT(Nhaplieu!M212,3)='Sổ quỹ tiền mặt S06'!$J$2,Nhaplieu!$O212,IF(Nhaplieu!M212='Sổ quỹ tiền mặt S06'!$J$2,Nhaplieu!$O212,""))</f>
        <v/>
      </c>
      <c r="F207" s="77" t="str">
        <f>IF(LEFT(Nhaplieu!N212,3)='Sổ quỹ tiền mặt S06'!$J$2,Nhaplieu!$O212,IF(Nhaplieu!N212='Sổ quỹ tiền mặt S06'!$J$2,Nhaplieu!$O212,""))</f>
        <v/>
      </c>
      <c r="G207" s="572">
        <f>IF(SUM(E207:F207)=0,0,$G$10+SUM(E$11:$E207)-SUM(F$11:$F207))</f>
        <v>0</v>
      </c>
      <c r="H207" s="573"/>
    </row>
    <row r="208" spans="1:8" s="4" customFormat="1" ht="15.6">
      <c r="A208" s="76" t="str">
        <f>IF(OR(LEFT(Nhaplieu!$M213,3)='Sổ quỹ tiền mặt S06'!$J$2,LEFT(Nhaplieu!$N213,3)='Sổ quỹ tiền mặt S06'!$J$2),Nhaplieu!F213,IF(OR(Nhaplieu!$M213='Sổ quỹ tiền mặt S06'!$J$2,Nhaplieu!$N213='Sổ quỹ tiền mặt S06'!$J$2),Nhaplieu!F213,""))</f>
        <v/>
      </c>
      <c r="B208" s="77" t="str">
        <f>IF(OR(LEFT(Nhaplieu!$M213,3)='Sổ quỹ tiền mặt S06'!$J$2,LEFT(Nhaplieu!$N213,3)='Sổ quỹ tiền mặt S06'!$J$2),Nhaplieu!E213,IF(OR(Nhaplieu!$M213='Sổ quỹ tiền mặt S06'!$J$2,Nhaplieu!$N213='Sổ quỹ tiền mặt S06'!$J$2),Nhaplieu!E213,""))</f>
        <v/>
      </c>
      <c r="C208" s="571" t="str">
        <f>IF(OR(LEFT(Nhaplieu!$M213,3)='Sổ quỹ tiền mặt S06'!$J$2,LEFT(Nhaplieu!$N213,3)='Sổ quỹ tiền mặt S06'!$J$2),Nhaplieu!L213,IF(OR(Nhaplieu!$M213='Sổ quỹ tiền mặt S06'!$J$2,Nhaplieu!$N213='Sổ quỹ tiền mặt S06'!$J$2),Nhaplieu!L213,""))</f>
        <v/>
      </c>
      <c r="D208" s="78" t="str">
        <f>IF(LEFT(Nhaplieu!$M213,3)='Sổ quỹ tiền mặt S06'!$J$2,Nhaplieu!N213,IF(LEFT(Nhaplieu!$N213,3)='Sổ quỹ tiền mặt S06'!$J$2,Nhaplieu!M213,IF(Nhaplieu!$M213='Sổ quỹ tiền mặt S06'!$J$2,Nhaplieu!N213,IF(Nhaplieu!$N213='Sổ quỹ tiền mặt S06'!$J$2,Nhaplieu!M213,""))))</f>
        <v/>
      </c>
      <c r="E208" s="77" t="str">
        <f>IF(LEFT(Nhaplieu!M213,3)='Sổ quỹ tiền mặt S06'!$J$2,Nhaplieu!$O213,IF(Nhaplieu!M213='Sổ quỹ tiền mặt S06'!$J$2,Nhaplieu!$O213,""))</f>
        <v/>
      </c>
      <c r="F208" s="77" t="str">
        <f>IF(LEFT(Nhaplieu!N213,3)='Sổ quỹ tiền mặt S06'!$J$2,Nhaplieu!$O213,IF(Nhaplieu!N213='Sổ quỹ tiền mặt S06'!$J$2,Nhaplieu!$O213,""))</f>
        <v/>
      </c>
      <c r="G208" s="572">
        <f>IF(SUM(E208:F208)=0,0,$G$10+SUM(E$11:$E208)-SUM(F$11:$F208))</f>
        <v>0</v>
      </c>
      <c r="H208" s="573"/>
    </row>
    <row r="209" spans="1:8" s="4" customFormat="1" ht="15.6">
      <c r="A209" s="76" t="str">
        <f>IF(OR(LEFT(Nhaplieu!$M214,3)='Sổ quỹ tiền mặt S06'!$J$2,LEFT(Nhaplieu!$N214,3)='Sổ quỹ tiền mặt S06'!$J$2),Nhaplieu!F214,IF(OR(Nhaplieu!$M214='Sổ quỹ tiền mặt S06'!$J$2,Nhaplieu!$N214='Sổ quỹ tiền mặt S06'!$J$2),Nhaplieu!F214,""))</f>
        <v/>
      </c>
      <c r="B209" s="77" t="str">
        <f>IF(OR(LEFT(Nhaplieu!$M214,3)='Sổ quỹ tiền mặt S06'!$J$2,LEFT(Nhaplieu!$N214,3)='Sổ quỹ tiền mặt S06'!$J$2),Nhaplieu!E214,IF(OR(Nhaplieu!$M214='Sổ quỹ tiền mặt S06'!$J$2,Nhaplieu!$N214='Sổ quỹ tiền mặt S06'!$J$2),Nhaplieu!E214,""))</f>
        <v/>
      </c>
      <c r="C209" s="571" t="str">
        <f>IF(OR(LEFT(Nhaplieu!$M214,3)='Sổ quỹ tiền mặt S06'!$J$2,LEFT(Nhaplieu!$N214,3)='Sổ quỹ tiền mặt S06'!$J$2),Nhaplieu!L214,IF(OR(Nhaplieu!$M214='Sổ quỹ tiền mặt S06'!$J$2,Nhaplieu!$N214='Sổ quỹ tiền mặt S06'!$J$2),Nhaplieu!L214,""))</f>
        <v/>
      </c>
      <c r="D209" s="78" t="str">
        <f>IF(LEFT(Nhaplieu!$M214,3)='Sổ quỹ tiền mặt S06'!$J$2,Nhaplieu!N214,IF(LEFT(Nhaplieu!$N214,3)='Sổ quỹ tiền mặt S06'!$J$2,Nhaplieu!M214,IF(Nhaplieu!$M214='Sổ quỹ tiền mặt S06'!$J$2,Nhaplieu!N214,IF(Nhaplieu!$N214='Sổ quỹ tiền mặt S06'!$J$2,Nhaplieu!M214,""))))</f>
        <v/>
      </c>
      <c r="E209" s="77" t="str">
        <f>IF(LEFT(Nhaplieu!M214,3)='Sổ quỹ tiền mặt S06'!$J$2,Nhaplieu!$O214,IF(Nhaplieu!M214='Sổ quỹ tiền mặt S06'!$J$2,Nhaplieu!$O214,""))</f>
        <v/>
      </c>
      <c r="F209" s="77" t="str">
        <f>IF(LEFT(Nhaplieu!N214,3)='Sổ quỹ tiền mặt S06'!$J$2,Nhaplieu!$O214,IF(Nhaplieu!N214='Sổ quỹ tiền mặt S06'!$J$2,Nhaplieu!$O214,""))</f>
        <v/>
      </c>
      <c r="G209" s="572">
        <f>IF(SUM(E209:F209)=0,0,$G$10+SUM(E$11:$E209)-SUM(F$11:$F209))</f>
        <v>0</v>
      </c>
      <c r="H209" s="573"/>
    </row>
    <row r="210" spans="1:8" s="4" customFormat="1" ht="15.6">
      <c r="A210" s="76" t="str">
        <f>IF(OR(LEFT(Nhaplieu!$M215,3)='Sổ quỹ tiền mặt S06'!$J$2,LEFT(Nhaplieu!$N215,3)='Sổ quỹ tiền mặt S06'!$J$2),Nhaplieu!F215,IF(OR(Nhaplieu!$M215='Sổ quỹ tiền mặt S06'!$J$2,Nhaplieu!$N215='Sổ quỹ tiền mặt S06'!$J$2),Nhaplieu!F215,""))</f>
        <v/>
      </c>
      <c r="B210" s="77" t="str">
        <f>IF(OR(LEFT(Nhaplieu!$M215,3)='Sổ quỹ tiền mặt S06'!$J$2,LEFT(Nhaplieu!$N215,3)='Sổ quỹ tiền mặt S06'!$J$2),Nhaplieu!E215,IF(OR(Nhaplieu!$M215='Sổ quỹ tiền mặt S06'!$J$2,Nhaplieu!$N215='Sổ quỹ tiền mặt S06'!$J$2),Nhaplieu!E215,""))</f>
        <v/>
      </c>
      <c r="C210" s="571" t="str">
        <f>IF(OR(LEFT(Nhaplieu!$M215,3)='Sổ quỹ tiền mặt S06'!$J$2,LEFT(Nhaplieu!$N215,3)='Sổ quỹ tiền mặt S06'!$J$2),Nhaplieu!L215,IF(OR(Nhaplieu!$M215='Sổ quỹ tiền mặt S06'!$J$2,Nhaplieu!$N215='Sổ quỹ tiền mặt S06'!$J$2),Nhaplieu!L215,""))</f>
        <v/>
      </c>
      <c r="D210" s="78" t="str">
        <f>IF(LEFT(Nhaplieu!$M215,3)='Sổ quỹ tiền mặt S06'!$J$2,Nhaplieu!N215,IF(LEFT(Nhaplieu!$N215,3)='Sổ quỹ tiền mặt S06'!$J$2,Nhaplieu!M215,IF(Nhaplieu!$M215='Sổ quỹ tiền mặt S06'!$J$2,Nhaplieu!N215,IF(Nhaplieu!$N215='Sổ quỹ tiền mặt S06'!$J$2,Nhaplieu!M215,""))))</f>
        <v/>
      </c>
      <c r="E210" s="77" t="str">
        <f>IF(LEFT(Nhaplieu!M215,3)='Sổ quỹ tiền mặt S06'!$J$2,Nhaplieu!$O215,IF(Nhaplieu!M215='Sổ quỹ tiền mặt S06'!$J$2,Nhaplieu!$O215,""))</f>
        <v/>
      </c>
      <c r="F210" s="77" t="str">
        <f>IF(LEFT(Nhaplieu!N215,3)='Sổ quỹ tiền mặt S06'!$J$2,Nhaplieu!$O215,IF(Nhaplieu!N215='Sổ quỹ tiền mặt S06'!$J$2,Nhaplieu!$O215,""))</f>
        <v/>
      </c>
      <c r="G210" s="572">
        <f>IF(SUM(E210:F210)=0,0,$G$10+SUM(E$11:$E210)-SUM(F$11:$F210))</f>
        <v>0</v>
      </c>
      <c r="H210" s="573"/>
    </row>
    <row r="211" spans="1:8" s="4" customFormat="1" ht="15.6">
      <c r="A211" s="76" t="str">
        <f>IF(OR(LEFT(Nhaplieu!$M216,3)='Sổ quỹ tiền mặt S06'!$J$2,LEFT(Nhaplieu!$N216,3)='Sổ quỹ tiền mặt S06'!$J$2),Nhaplieu!F216,IF(OR(Nhaplieu!$M216='Sổ quỹ tiền mặt S06'!$J$2,Nhaplieu!$N216='Sổ quỹ tiền mặt S06'!$J$2),Nhaplieu!F216,""))</f>
        <v/>
      </c>
      <c r="B211" s="77" t="str">
        <f>IF(OR(LEFT(Nhaplieu!$M216,3)='Sổ quỹ tiền mặt S06'!$J$2,LEFT(Nhaplieu!$N216,3)='Sổ quỹ tiền mặt S06'!$J$2),Nhaplieu!E216,IF(OR(Nhaplieu!$M216='Sổ quỹ tiền mặt S06'!$J$2,Nhaplieu!$N216='Sổ quỹ tiền mặt S06'!$J$2),Nhaplieu!E216,""))</f>
        <v/>
      </c>
      <c r="C211" s="571" t="str">
        <f>IF(OR(LEFT(Nhaplieu!$M216,3)='Sổ quỹ tiền mặt S06'!$J$2,LEFT(Nhaplieu!$N216,3)='Sổ quỹ tiền mặt S06'!$J$2),Nhaplieu!L216,IF(OR(Nhaplieu!$M216='Sổ quỹ tiền mặt S06'!$J$2,Nhaplieu!$N216='Sổ quỹ tiền mặt S06'!$J$2),Nhaplieu!L216,""))</f>
        <v/>
      </c>
      <c r="D211" s="78" t="str">
        <f>IF(LEFT(Nhaplieu!$M216,3)='Sổ quỹ tiền mặt S06'!$J$2,Nhaplieu!N216,IF(LEFT(Nhaplieu!$N216,3)='Sổ quỹ tiền mặt S06'!$J$2,Nhaplieu!M216,IF(Nhaplieu!$M216='Sổ quỹ tiền mặt S06'!$J$2,Nhaplieu!N216,IF(Nhaplieu!$N216='Sổ quỹ tiền mặt S06'!$J$2,Nhaplieu!M216,""))))</f>
        <v/>
      </c>
      <c r="E211" s="77" t="str">
        <f>IF(LEFT(Nhaplieu!M216,3)='Sổ quỹ tiền mặt S06'!$J$2,Nhaplieu!$O216,IF(Nhaplieu!M216='Sổ quỹ tiền mặt S06'!$J$2,Nhaplieu!$O216,""))</f>
        <v/>
      </c>
      <c r="F211" s="77" t="str">
        <f>IF(LEFT(Nhaplieu!N216,3)='Sổ quỹ tiền mặt S06'!$J$2,Nhaplieu!$O216,IF(Nhaplieu!N216='Sổ quỹ tiền mặt S06'!$J$2,Nhaplieu!$O216,""))</f>
        <v/>
      </c>
      <c r="G211" s="572">
        <f>IF(SUM(E211:F211)=0,0,$G$10+SUM(E$11:$E211)-SUM(F$11:$F211))</f>
        <v>0</v>
      </c>
      <c r="H211" s="573"/>
    </row>
    <row r="212" spans="1:8" s="4" customFormat="1" ht="15.6">
      <c r="A212" s="76" t="str">
        <f>IF(OR(LEFT(Nhaplieu!$M217,3)='Sổ quỹ tiền mặt S06'!$J$2,LEFT(Nhaplieu!$N217,3)='Sổ quỹ tiền mặt S06'!$J$2),Nhaplieu!F217,IF(OR(Nhaplieu!$M217='Sổ quỹ tiền mặt S06'!$J$2,Nhaplieu!$N217='Sổ quỹ tiền mặt S06'!$J$2),Nhaplieu!F217,""))</f>
        <v/>
      </c>
      <c r="B212" s="77" t="str">
        <f>IF(OR(LEFT(Nhaplieu!$M217,3)='Sổ quỹ tiền mặt S06'!$J$2,LEFT(Nhaplieu!$N217,3)='Sổ quỹ tiền mặt S06'!$J$2),Nhaplieu!E217,IF(OR(Nhaplieu!$M217='Sổ quỹ tiền mặt S06'!$J$2,Nhaplieu!$N217='Sổ quỹ tiền mặt S06'!$J$2),Nhaplieu!E217,""))</f>
        <v/>
      </c>
      <c r="C212" s="571" t="str">
        <f>IF(OR(LEFT(Nhaplieu!$M217,3)='Sổ quỹ tiền mặt S06'!$J$2,LEFT(Nhaplieu!$N217,3)='Sổ quỹ tiền mặt S06'!$J$2),Nhaplieu!L217,IF(OR(Nhaplieu!$M217='Sổ quỹ tiền mặt S06'!$J$2,Nhaplieu!$N217='Sổ quỹ tiền mặt S06'!$J$2),Nhaplieu!L217,""))</f>
        <v/>
      </c>
      <c r="D212" s="78" t="str">
        <f>IF(LEFT(Nhaplieu!$M217,3)='Sổ quỹ tiền mặt S06'!$J$2,Nhaplieu!N217,IF(LEFT(Nhaplieu!$N217,3)='Sổ quỹ tiền mặt S06'!$J$2,Nhaplieu!M217,IF(Nhaplieu!$M217='Sổ quỹ tiền mặt S06'!$J$2,Nhaplieu!N217,IF(Nhaplieu!$N217='Sổ quỹ tiền mặt S06'!$J$2,Nhaplieu!M217,""))))</f>
        <v/>
      </c>
      <c r="E212" s="77" t="str">
        <f>IF(LEFT(Nhaplieu!M217,3)='Sổ quỹ tiền mặt S06'!$J$2,Nhaplieu!$O217,IF(Nhaplieu!M217='Sổ quỹ tiền mặt S06'!$J$2,Nhaplieu!$O217,""))</f>
        <v/>
      </c>
      <c r="F212" s="77" t="str">
        <f>IF(LEFT(Nhaplieu!N217,3)='Sổ quỹ tiền mặt S06'!$J$2,Nhaplieu!$O217,IF(Nhaplieu!N217='Sổ quỹ tiền mặt S06'!$J$2,Nhaplieu!$O217,""))</f>
        <v/>
      </c>
      <c r="G212" s="572">
        <f>IF(SUM(E212:F212)=0,0,$G$10+SUM(E$11:$E212)-SUM(F$11:$F212))</f>
        <v>0</v>
      </c>
      <c r="H212" s="573"/>
    </row>
    <row r="213" spans="1:8" s="4" customFormat="1" ht="15.6">
      <c r="A213" s="76" t="str">
        <f>IF(OR(LEFT(Nhaplieu!$M218,3)='Sổ quỹ tiền mặt S06'!$J$2,LEFT(Nhaplieu!$N218,3)='Sổ quỹ tiền mặt S06'!$J$2),Nhaplieu!F218,IF(OR(Nhaplieu!$M218='Sổ quỹ tiền mặt S06'!$J$2,Nhaplieu!$N218='Sổ quỹ tiền mặt S06'!$J$2),Nhaplieu!F218,""))</f>
        <v/>
      </c>
      <c r="B213" s="77" t="str">
        <f>IF(OR(LEFT(Nhaplieu!$M218,3)='Sổ quỹ tiền mặt S06'!$J$2,LEFT(Nhaplieu!$N218,3)='Sổ quỹ tiền mặt S06'!$J$2),Nhaplieu!E218,IF(OR(Nhaplieu!$M218='Sổ quỹ tiền mặt S06'!$J$2,Nhaplieu!$N218='Sổ quỹ tiền mặt S06'!$J$2),Nhaplieu!E218,""))</f>
        <v/>
      </c>
      <c r="C213" s="571" t="str">
        <f>IF(OR(LEFT(Nhaplieu!$M218,3)='Sổ quỹ tiền mặt S06'!$J$2,LEFT(Nhaplieu!$N218,3)='Sổ quỹ tiền mặt S06'!$J$2),Nhaplieu!L218,IF(OR(Nhaplieu!$M218='Sổ quỹ tiền mặt S06'!$J$2,Nhaplieu!$N218='Sổ quỹ tiền mặt S06'!$J$2),Nhaplieu!L218,""))</f>
        <v/>
      </c>
      <c r="D213" s="78" t="str">
        <f>IF(LEFT(Nhaplieu!$M218,3)='Sổ quỹ tiền mặt S06'!$J$2,Nhaplieu!N218,IF(LEFT(Nhaplieu!$N218,3)='Sổ quỹ tiền mặt S06'!$J$2,Nhaplieu!M218,IF(Nhaplieu!$M218='Sổ quỹ tiền mặt S06'!$J$2,Nhaplieu!N218,IF(Nhaplieu!$N218='Sổ quỹ tiền mặt S06'!$J$2,Nhaplieu!M218,""))))</f>
        <v/>
      </c>
      <c r="E213" s="77" t="str">
        <f>IF(LEFT(Nhaplieu!M218,3)='Sổ quỹ tiền mặt S06'!$J$2,Nhaplieu!$O218,IF(Nhaplieu!M218='Sổ quỹ tiền mặt S06'!$J$2,Nhaplieu!$O218,""))</f>
        <v/>
      </c>
      <c r="F213" s="77" t="str">
        <f>IF(LEFT(Nhaplieu!N218,3)='Sổ quỹ tiền mặt S06'!$J$2,Nhaplieu!$O218,IF(Nhaplieu!N218='Sổ quỹ tiền mặt S06'!$J$2,Nhaplieu!$O218,""))</f>
        <v/>
      </c>
      <c r="G213" s="572">
        <f>IF(SUM(E213:F213)=0,0,$G$10+SUM(E$11:$E213)-SUM(F$11:$F213))</f>
        <v>0</v>
      </c>
      <c r="H213" s="573"/>
    </row>
    <row r="214" spans="1:8" s="4" customFormat="1" ht="15.6">
      <c r="A214" s="76" t="str">
        <f>IF(OR(LEFT(Nhaplieu!$M219,3)='Sổ quỹ tiền mặt S06'!$J$2,LEFT(Nhaplieu!$N219,3)='Sổ quỹ tiền mặt S06'!$J$2),Nhaplieu!F219,IF(OR(Nhaplieu!$M219='Sổ quỹ tiền mặt S06'!$J$2,Nhaplieu!$N219='Sổ quỹ tiền mặt S06'!$J$2),Nhaplieu!F219,""))</f>
        <v/>
      </c>
      <c r="B214" s="77" t="str">
        <f>IF(OR(LEFT(Nhaplieu!$M219,3)='Sổ quỹ tiền mặt S06'!$J$2,LEFT(Nhaplieu!$N219,3)='Sổ quỹ tiền mặt S06'!$J$2),Nhaplieu!E219,IF(OR(Nhaplieu!$M219='Sổ quỹ tiền mặt S06'!$J$2,Nhaplieu!$N219='Sổ quỹ tiền mặt S06'!$J$2),Nhaplieu!E219,""))</f>
        <v/>
      </c>
      <c r="C214" s="571" t="str">
        <f>IF(OR(LEFT(Nhaplieu!$M219,3)='Sổ quỹ tiền mặt S06'!$J$2,LEFT(Nhaplieu!$N219,3)='Sổ quỹ tiền mặt S06'!$J$2),Nhaplieu!L219,IF(OR(Nhaplieu!$M219='Sổ quỹ tiền mặt S06'!$J$2,Nhaplieu!$N219='Sổ quỹ tiền mặt S06'!$J$2),Nhaplieu!L219,""))</f>
        <v/>
      </c>
      <c r="D214" s="78" t="str">
        <f>IF(LEFT(Nhaplieu!$M219,3)='Sổ quỹ tiền mặt S06'!$J$2,Nhaplieu!N219,IF(LEFT(Nhaplieu!$N219,3)='Sổ quỹ tiền mặt S06'!$J$2,Nhaplieu!M219,IF(Nhaplieu!$M219='Sổ quỹ tiền mặt S06'!$J$2,Nhaplieu!N219,IF(Nhaplieu!$N219='Sổ quỹ tiền mặt S06'!$J$2,Nhaplieu!M219,""))))</f>
        <v/>
      </c>
      <c r="E214" s="77" t="str">
        <f>IF(LEFT(Nhaplieu!M219,3)='Sổ quỹ tiền mặt S06'!$J$2,Nhaplieu!$O219,IF(Nhaplieu!M219='Sổ quỹ tiền mặt S06'!$J$2,Nhaplieu!$O219,""))</f>
        <v/>
      </c>
      <c r="F214" s="77" t="str">
        <f>IF(LEFT(Nhaplieu!N219,3)='Sổ quỹ tiền mặt S06'!$J$2,Nhaplieu!$O219,IF(Nhaplieu!N219='Sổ quỹ tiền mặt S06'!$J$2,Nhaplieu!$O219,""))</f>
        <v/>
      </c>
      <c r="G214" s="572">
        <f>IF(SUM(E214:F214)=0,0,$G$10+SUM(E$11:$E214)-SUM(F$11:$F214))</f>
        <v>0</v>
      </c>
      <c r="H214" s="573"/>
    </row>
    <row r="215" spans="1:8" s="4" customFormat="1" ht="15.6">
      <c r="A215" s="76" t="str">
        <f>IF(OR(LEFT(Nhaplieu!$M220,3)='Sổ quỹ tiền mặt S06'!$J$2,LEFT(Nhaplieu!$N220,3)='Sổ quỹ tiền mặt S06'!$J$2),Nhaplieu!F220,IF(OR(Nhaplieu!$M220='Sổ quỹ tiền mặt S06'!$J$2,Nhaplieu!$N220='Sổ quỹ tiền mặt S06'!$J$2),Nhaplieu!F220,""))</f>
        <v/>
      </c>
      <c r="B215" s="77" t="str">
        <f>IF(OR(LEFT(Nhaplieu!$M220,3)='Sổ quỹ tiền mặt S06'!$J$2,LEFT(Nhaplieu!$N220,3)='Sổ quỹ tiền mặt S06'!$J$2),Nhaplieu!E220,IF(OR(Nhaplieu!$M220='Sổ quỹ tiền mặt S06'!$J$2,Nhaplieu!$N220='Sổ quỹ tiền mặt S06'!$J$2),Nhaplieu!E220,""))</f>
        <v/>
      </c>
      <c r="C215" s="571" t="str">
        <f>IF(OR(LEFT(Nhaplieu!$M220,3)='Sổ quỹ tiền mặt S06'!$J$2,LEFT(Nhaplieu!$N220,3)='Sổ quỹ tiền mặt S06'!$J$2),Nhaplieu!L220,IF(OR(Nhaplieu!$M220='Sổ quỹ tiền mặt S06'!$J$2,Nhaplieu!$N220='Sổ quỹ tiền mặt S06'!$J$2),Nhaplieu!L220,""))</f>
        <v/>
      </c>
      <c r="D215" s="78" t="str">
        <f>IF(LEFT(Nhaplieu!$M220,3)='Sổ quỹ tiền mặt S06'!$J$2,Nhaplieu!N220,IF(LEFT(Nhaplieu!$N220,3)='Sổ quỹ tiền mặt S06'!$J$2,Nhaplieu!M220,IF(Nhaplieu!$M220='Sổ quỹ tiền mặt S06'!$J$2,Nhaplieu!N220,IF(Nhaplieu!$N220='Sổ quỹ tiền mặt S06'!$J$2,Nhaplieu!M220,""))))</f>
        <v/>
      </c>
      <c r="E215" s="77" t="str">
        <f>IF(LEFT(Nhaplieu!M220,3)='Sổ quỹ tiền mặt S06'!$J$2,Nhaplieu!$O220,IF(Nhaplieu!M220='Sổ quỹ tiền mặt S06'!$J$2,Nhaplieu!$O220,""))</f>
        <v/>
      </c>
      <c r="F215" s="77" t="str">
        <f>IF(LEFT(Nhaplieu!N220,3)='Sổ quỹ tiền mặt S06'!$J$2,Nhaplieu!$O220,IF(Nhaplieu!N220='Sổ quỹ tiền mặt S06'!$J$2,Nhaplieu!$O220,""))</f>
        <v/>
      </c>
      <c r="G215" s="572">
        <f>IF(SUM(E215:F215)=0,0,$G$10+SUM(E$11:$E215)-SUM(F$11:$F215))</f>
        <v>0</v>
      </c>
      <c r="H215" s="573"/>
    </row>
    <row r="216" spans="1:8" s="5" customFormat="1" ht="15">
      <c r="A216" s="76" t="str">
        <f>IF(OR(LEFT(Nhaplieu!$M221,3)='Sổ quỹ tiền mặt S06'!$J$2,LEFT(Nhaplieu!$N221,3)='Sổ quỹ tiền mặt S06'!$J$2),Nhaplieu!F221,IF(OR(Nhaplieu!$M221='Sổ quỹ tiền mặt S06'!$J$2,Nhaplieu!$N221='Sổ quỹ tiền mặt S06'!$J$2),Nhaplieu!F221,""))</f>
        <v/>
      </c>
      <c r="B216" s="77" t="str">
        <f>IF(OR(LEFT(Nhaplieu!$M221,3)='Sổ quỹ tiền mặt S06'!$J$2,LEFT(Nhaplieu!$N221,3)='Sổ quỹ tiền mặt S06'!$J$2),Nhaplieu!E221,IF(OR(Nhaplieu!$M221='Sổ quỹ tiền mặt S06'!$J$2,Nhaplieu!$N221='Sổ quỹ tiền mặt S06'!$J$2),Nhaplieu!E221,""))</f>
        <v/>
      </c>
      <c r="C216" s="571" t="str">
        <f>IF(OR(LEFT(Nhaplieu!$M221,3)='Sổ quỹ tiền mặt S06'!$J$2,LEFT(Nhaplieu!$N221,3)='Sổ quỹ tiền mặt S06'!$J$2),Nhaplieu!L221,IF(OR(Nhaplieu!$M221='Sổ quỹ tiền mặt S06'!$J$2,Nhaplieu!$N221='Sổ quỹ tiền mặt S06'!$J$2),Nhaplieu!L221,""))</f>
        <v/>
      </c>
      <c r="D216" s="78" t="str">
        <f>IF(LEFT(Nhaplieu!$M221,3)='Sổ quỹ tiền mặt S06'!$J$2,Nhaplieu!N221,IF(LEFT(Nhaplieu!$N221,3)='Sổ quỹ tiền mặt S06'!$J$2,Nhaplieu!M221,IF(Nhaplieu!$M221='Sổ quỹ tiền mặt S06'!$J$2,Nhaplieu!N221,IF(Nhaplieu!$N221='Sổ quỹ tiền mặt S06'!$J$2,Nhaplieu!M221,""))))</f>
        <v/>
      </c>
      <c r="E216" s="77" t="str">
        <f>IF(LEFT(Nhaplieu!M221,3)='Sổ quỹ tiền mặt S06'!$J$2,Nhaplieu!$O221,IF(Nhaplieu!M221='Sổ quỹ tiền mặt S06'!$J$2,Nhaplieu!$O221,""))</f>
        <v/>
      </c>
      <c r="F216" s="77" t="str">
        <f>IF(LEFT(Nhaplieu!N221,3)='Sổ quỹ tiền mặt S06'!$J$2,Nhaplieu!$O221,IF(Nhaplieu!N221='Sổ quỹ tiền mặt S06'!$J$2,Nhaplieu!$O221,""))</f>
        <v/>
      </c>
      <c r="G216" s="572">
        <f>IF(SUM(E216:F216)=0,0,$G$10+SUM(E$11:$E216)-SUM(F$11:$F216))</f>
        <v>0</v>
      </c>
      <c r="H216" s="573"/>
    </row>
    <row r="217" spans="1:8" s="4" customFormat="1" ht="15.6">
      <c r="A217" s="76" t="str">
        <f>IF(OR(LEFT(Nhaplieu!$M222,3)='Sổ quỹ tiền mặt S06'!$J$2,LEFT(Nhaplieu!$N222,3)='Sổ quỹ tiền mặt S06'!$J$2),Nhaplieu!F222,IF(OR(Nhaplieu!$M222='Sổ quỹ tiền mặt S06'!$J$2,Nhaplieu!$N222='Sổ quỹ tiền mặt S06'!$J$2),Nhaplieu!F222,""))</f>
        <v/>
      </c>
      <c r="B217" s="77" t="str">
        <f>IF(OR(LEFT(Nhaplieu!$M222,3)='Sổ quỹ tiền mặt S06'!$J$2,LEFT(Nhaplieu!$N222,3)='Sổ quỹ tiền mặt S06'!$J$2),Nhaplieu!E222,IF(OR(Nhaplieu!$M222='Sổ quỹ tiền mặt S06'!$J$2,Nhaplieu!$N222='Sổ quỹ tiền mặt S06'!$J$2),Nhaplieu!E222,""))</f>
        <v/>
      </c>
      <c r="C217" s="571" t="str">
        <f>IF(OR(LEFT(Nhaplieu!$M222,3)='Sổ quỹ tiền mặt S06'!$J$2,LEFT(Nhaplieu!$N222,3)='Sổ quỹ tiền mặt S06'!$J$2),Nhaplieu!L222,IF(OR(Nhaplieu!$M222='Sổ quỹ tiền mặt S06'!$J$2,Nhaplieu!$N222='Sổ quỹ tiền mặt S06'!$J$2),Nhaplieu!L222,""))</f>
        <v/>
      </c>
      <c r="D217" s="78" t="str">
        <f>IF(LEFT(Nhaplieu!$M222,3)='Sổ quỹ tiền mặt S06'!$J$2,Nhaplieu!N222,IF(LEFT(Nhaplieu!$N222,3)='Sổ quỹ tiền mặt S06'!$J$2,Nhaplieu!M222,IF(Nhaplieu!$M222='Sổ quỹ tiền mặt S06'!$J$2,Nhaplieu!N222,IF(Nhaplieu!$N222='Sổ quỹ tiền mặt S06'!$J$2,Nhaplieu!M222,""))))</f>
        <v/>
      </c>
      <c r="E217" s="77" t="str">
        <f>IF(LEFT(Nhaplieu!M222,3)='Sổ quỹ tiền mặt S06'!$J$2,Nhaplieu!$O222,IF(Nhaplieu!M222='Sổ quỹ tiền mặt S06'!$J$2,Nhaplieu!$O222,""))</f>
        <v/>
      </c>
      <c r="F217" s="77" t="str">
        <f>IF(LEFT(Nhaplieu!N222,3)='Sổ quỹ tiền mặt S06'!$J$2,Nhaplieu!$O222,IF(Nhaplieu!N222='Sổ quỹ tiền mặt S06'!$J$2,Nhaplieu!$O222,""))</f>
        <v/>
      </c>
      <c r="G217" s="572">
        <f>IF(SUM(E217:F217)=0,0,$G$10+SUM(E$11:$E217)-SUM(F$11:$F217))</f>
        <v>0</v>
      </c>
      <c r="H217" s="573"/>
    </row>
    <row r="218" spans="1:8" s="4" customFormat="1" ht="15.6">
      <c r="A218" s="76" t="str">
        <f>IF(OR(LEFT(Nhaplieu!$M223,3)='Sổ quỹ tiền mặt S06'!$J$2,LEFT(Nhaplieu!$N223,3)='Sổ quỹ tiền mặt S06'!$J$2),Nhaplieu!F223,IF(OR(Nhaplieu!$M223='Sổ quỹ tiền mặt S06'!$J$2,Nhaplieu!$N223='Sổ quỹ tiền mặt S06'!$J$2),Nhaplieu!F223,""))</f>
        <v/>
      </c>
      <c r="B218" s="77" t="str">
        <f>IF(OR(LEFT(Nhaplieu!$M223,3)='Sổ quỹ tiền mặt S06'!$J$2,LEFT(Nhaplieu!$N223,3)='Sổ quỹ tiền mặt S06'!$J$2),Nhaplieu!E223,IF(OR(Nhaplieu!$M223='Sổ quỹ tiền mặt S06'!$J$2,Nhaplieu!$N223='Sổ quỹ tiền mặt S06'!$J$2),Nhaplieu!E223,""))</f>
        <v/>
      </c>
      <c r="C218" s="571" t="str">
        <f>IF(OR(LEFT(Nhaplieu!$M223,3)='Sổ quỹ tiền mặt S06'!$J$2,LEFT(Nhaplieu!$N223,3)='Sổ quỹ tiền mặt S06'!$J$2),Nhaplieu!L223,IF(OR(Nhaplieu!$M223='Sổ quỹ tiền mặt S06'!$J$2,Nhaplieu!$N223='Sổ quỹ tiền mặt S06'!$J$2),Nhaplieu!L223,""))</f>
        <v/>
      </c>
      <c r="D218" s="78" t="str">
        <f>IF(LEFT(Nhaplieu!$M223,3)='Sổ quỹ tiền mặt S06'!$J$2,Nhaplieu!N223,IF(LEFT(Nhaplieu!$N223,3)='Sổ quỹ tiền mặt S06'!$J$2,Nhaplieu!M223,IF(Nhaplieu!$M223='Sổ quỹ tiền mặt S06'!$J$2,Nhaplieu!N223,IF(Nhaplieu!$N223='Sổ quỹ tiền mặt S06'!$J$2,Nhaplieu!M223,""))))</f>
        <v/>
      </c>
      <c r="E218" s="77" t="str">
        <f>IF(LEFT(Nhaplieu!M223,3)='Sổ quỹ tiền mặt S06'!$J$2,Nhaplieu!$O223,IF(Nhaplieu!M223='Sổ quỹ tiền mặt S06'!$J$2,Nhaplieu!$O223,""))</f>
        <v/>
      </c>
      <c r="F218" s="77" t="str">
        <f>IF(LEFT(Nhaplieu!N223,3)='Sổ quỹ tiền mặt S06'!$J$2,Nhaplieu!$O223,IF(Nhaplieu!N223='Sổ quỹ tiền mặt S06'!$J$2,Nhaplieu!$O223,""))</f>
        <v/>
      </c>
      <c r="G218" s="572">
        <f>IF(SUM(E218:F218)=0,0,$G$10+SUM(E$11:$E218)-SUM(F$11:$F218))</f>
        <v>0</v>
      </c>
      <c r="H218" s="573"/>
    </row>
    <row r="219" spans="1:8" s="4" customFormat="1" ht="15.6">
      <c r="A219" s="76" t="str">
        <f>IF(OR(LEFT(Nhaplieu!$M224,3)='Sổ quỹ tiền mặt S06'!$J$2,LEFT(Nhaplieu!$N224,3)='Sổ quỹ tiền mặt S06'!$J$2),Nhaplieu!F224,IF(OR(Nhaplieu!$M224='Sổ quỹ tiền mặt S06'!$J$2,Nhaplieu!$N224='Sổ quỹ tiền mặt S06'!$J$2),Nhaplieu!F224,""))</f>
        <v/>
      </c>
      <c r="B219" s="77" t="str">
        <f>IF(OR(LEFT(Nhaplieu!$M224,3)='Sổ quỹ tiền mặt S06'!$J$2,LEFT(Nhaplieu!$N224,3)='Sổ quỹ tiền mặt S06'!$J$2),Nhaplieu!E224,IF(OR(Nhaplieu!$M224='Sổ quỹ tiền mặt S06'!$J$2,Nhaplieu!$N224='Sổ quỹ tiền mặt S06'!$J$2),Nhaplieu!E224,""))</f>
        <v/>
      </c>
      <c r="C219" s="571" t="str">
        <f>IF(OR(LEFT(Nhaplieu!$M224,3)='Sổ quỹ tiền mặt S06'!$J$2,LEFT(Nhaplieu!$N224,3)='Sổ quỹ tiền mặt S06'!$J$2),Nhaplieu!L224,IF(OR(Nhaplieu!$M224='Sổ quỹ tiền mặt S06'!$J$2,Nhaplieu!$N224='Sổ quỹ tiền mặt S06'!$J$2),Nhaplieu!L224,""))</f>
        <v/>
      </c>
      <c r="D219" s="78" t="str">
        <f>IF(LEFT(Nhaplieu!$M224,3)='Sổ quỹ tiền mặt S06'!$J$2,Nhaplieu!N224,IF(LEFT(Nhaplieu!$N224,3)='Sổ quỹ tiền mặt S06'!$J$2,Nhaplieu!M224,IF(Nhaplieu!$M224='Sổ quỹ tiền mặt S06'!$J$2,Nhaplieu!N224,IF(Nhaplieu!$N224='Sổ quỹ tiền mặt S06'!$J$2,Nhaplieu!M224,""))))</f>
        <v/>
      </c>
      <c r="E219" s="77" t="str">
        <f>IF(LEFT(Nhaplieu!M224,3)='Sổ quỹ tiền mặt S06'!$J$2,Nhaplieu!$O224,IF(Nhaplieu!M224='Sổ quỹ tiền mặt S06'!$J$2,Nhaplieu!$O224,""))</f>
        <v/>
      </c>
      <c r="F219" s="77" t="str">
        <f>IF(LEFT(Nhaplieu!N224,3)='Sổ quỹ tiền mặt S06'!$J$2,Nhaplieu!$O224,IF(Nhaplieu!N224='Sổ quỹ tiền mặt S06'!$J$2,Nhaplieu!$O224,""))</f>
        <v/>
      </c>
      <c r="G219" s="572">
        <f>IF(SUM(E219:F219)=0,0,$G$10+SUM(E$11:$E219)-SUM(F$11:$F219))</f>
        <v>0</v>
      </c>
      <c r="H219" s="573"/>
    </row>
    <row r="220" spans="1:8" s="4" customFormat="1" ht="15.6">
      <c r="A220" s="76" t="str">
        <f>IF(OR(LEFT(Nhaplieu!$M225,3)='Sổ quỹ tiền mặt S06'!$J$2,LEFT(Nhaplieu!$N225,3)='Sổ quỹ tiền mặt S06'!$J$2),Nhaplieu!F225,IF(OR(Nhaplieu!$M225='Sổ quỹ tiền mặt S06'!$J$2,Nhaplieu!$N225='Sổ quỹ tiền mặt S06'!$J$2),Nhaplieu!F225,""))</f>
        <v/>
      </c>
      <c r="B220" s="77" t="str">
        <f>IF(OR(LEFT(Nhaplieu!$M225,3)='Sổ quỹ tiền mặt S06'!$J$2,LEFT(Nhaplieu!$N225,3)='Sổ quỹ tiền mặt S06'!$J$2),Nhaplieu!E225,IF(OR(Nhaplieu!$M225='Sổ quỹ tiền mặt S06'!$J$2,Nhaplieu!$N225='Sổ quỹ tiền mặt S06'!$J$2),Nhaplieu!E225,""))</f>
        <v/>
      </c>
      <c r="C220" s="571" t="str">
        <f>IF(OR(LEFT(Nhaplieu!$M225,3)='Sổ quỹ tiền mặt S06'!$J$2,LEFT(Nhaplieu!$N225,3)='Sổ quỹ tiền mặt S06'!$J$2),Nhaplieu!L225,IF(OR(Nhaplieu!$M225='Sổ quỹ tiền mặt S06'!$J$2,Nhaplieu!$N225='Sổ quỹ tiền mặt S06'!$J$2),Nhaplieu!L225,""))</f>
        <v/>
      </c>
      <c r="D220" s="78" t="str">
        <f>IF(LEFT(Nhaplieu!$M225,3)='Sổ quỹ tiền mặt S06'!$J$2,Nhaplieu!N225,IF(LEFT(Nhaplieu!$N225,3)='Sổ quỹ tiền mặt S06'!$J$2,Nhaplieu!M225,IF(Nhaplieu!$M225='Sổ quỹ tiền mặt S06'!$J$2,Nhaplieu!N225,IF(Nhaplieu!$N225='Sổ quỹ tiền mặt S06'!$J$2,Nhaplieu!M225,""))))</f>
        <v/>
      </c>
      <c r="E220" s="77" t="str">
        <f>IF(LEFT(Nhaplieu!M225,3)='Sổ quỹ tiền mặt S06'!$J$2,Nhaplieu!$O225,IF(Nhaplieu!M225='Sổ quỹ tiền mặt S06'!$J$2,Nhaplieu!$O225,""))</f>
        <v/>
      </c>
      <c r="F220" s="77" t="str">
        <f>IF(LEFT(Nhaplieu!N225,3)='Sổ quỹ tiền mặt S06'!$J$2,Nhaplieu!$O225,IF(Nhaplieu!N225='Sổ quỹ tiền mặt S06'!$J$2,Nhaplieu!$O225,""))</f>
        <v/>
      </c>
      <c r="G220" s="572">
        <f>IF(SUM(E220:F220)=0,0,$G$10+SUM(E$11:$E220)-SUM(F$11:$F220))</f>
        <v>0</v>
      </c>
      <c r="H220" s="573"/>
    </row>
    <row r="221" spans="1:8" s="4" customFormat="1" ht="15.6">
      <c r="A221" s="76" t="str">
        <f>IF(OR(LEFT(Nhaplieu!$M226,3)='Sổ quỹ tiền mặt S06'!$J$2,LEFT(Nhaplieu!$N226,3)='Sổ quỹ tiền mặt S06'!$J$2),Nhaplieu!F226,IF(OR(Nhaplieu!$M226='Sổ quỹ tiền mặt S06'!$J$2,Nhaplieu!$N226='Sổ quỹ tiền mặt S06'!$J$2),Nhaplieu!F226,""))</f>
        <v/>
      </c>
      <c r="B221" s="77" t="str">
        <f>IF(OR(LEFT(Nhaplieu!$M226,3)='Sổ quỹ tiền mặt S06'!$J$2,LEFT(Nhaplieu!$N226,3)='Sổ quỹ tiền mặt S06'!$J$2),Nhaplieu!E226,IF(OR(Nhaplieu!$M226='Sổ quỹ tiền mặt S06'!$J$2,Nhaplieu!$N226='Sổ quỹ tiền mặt S06'!$J$2),Nhaplieu!E226,""))</f>
        <v/>
      </c>
      <c r="C221" s="571" t="str">
        <f>IF(OR(LEFT(Nhaplieu!$M226,3)='Sổ quỹ tiền mặt S06'!$J$2,LEFT(Nhaplieu!$N226,3)='Sổ quỹ tiền mặt S06'!$J$2),Nhaplieu!L226,IF(OR(Nhaplieu!$M226='Sổ quỹ tiền mặt S06'!$J$2,Nhaplieu!$N226='Sổ quỹ tiền mặt S06'!$J$2),Nhaplieu!L226,""))</f>
        <v/>
      </c>
      <c r="D221" s="78" t="str">
        <f>IF(LEFT(Nhaplieu!$M226,3)='Sổ quỹ tiền mặt S06'!$J$2,Nhaplieu!N226,IF(LEFT(Nhaplieu!$N226,3)='Sổ quỹ tiền mặt S06'!$J$2,Nhaplieu!M226,IF(Nhaplieu!$M226='Sổ quỹ tiền mặt S06'!$J$2,Nhaplieu!N226,IF(Nhaplieu!$N226='Sổ quỹ tiền mặt S06'!$J$2,Nhaplieu!M226,""))))</f>
        <v/>
      </c>
      <c r="E221" s="77" t="str">
        <f>IF(LEFT(Nhaplieu!M226,3)='Sổ quỹ tiền mặt S06'!$J$2,Nhaplieu!$O226,IF(Nhaplieu!M226='Sổ quỹ tiền mặt S06'!$J$2,Nhaplieu!$O226,""))</f>
        <v/>
      </c>
      <c r="F221" s="77" t="str">
        <f>IF(LEFT(Nhaplieu!N226,3)='Sổ quỹ tiền mặt S06'!$J$2,Nhaplieu!$O226,IF(Nhaplieu!N226='Sổ quỹ tiền mặt S06'!$J$2,Nhaplieu!$O226,""))</f>
        <v/>
      </c>
      <c r="G221" s="572">
        <f>IF(SUM(E221:F221)=0,0,$G$10+SUM(E$11:$E221)-SUM(F$11:$F221))</f>
        <v>0</v>
      </c>
      <c r="H221" s="573"/>
    </row>
    <row r="222" spans="1:8" s="4" customFormat="1" ht="15.6">
      <c r="A222" s="76" t="str">
        <f>IF(OR(LEFT(Nhaplieu!$M227,3)='Sổ quỹ tiền mặt S06'!$J$2,LEFT(Nhaplieu!$N227,3)='Sổ quỹ tiền mặt S06'!$J$2),Nhaplieu!F227,IF(OR(Nhaplieu!$M227='Sổ quỹ tiền mặt S06'!$J$2,Nhaplieu!$N227='Sổ quỹ tiền mặt S06'!$J$2),Nhaplieu!F227,""))</f>
        <v/>
      </c>
      <c r="B222" s="77" t="str">
        <f>IF(OR(LEFT(Nhaplieu!$M227,3)='Sổ quỹ tiền mặt S06'!$J$2,LEFT(Nhaplieu!$N227,3)='Sổ quỹ tiền mặt S06'!$J$2),Nhaplieu!E227,IF(OR(Nhaplieu!$M227='Sổ quỹ tiền mặt S06'!$J$2,Nhaplieu!$N227='Sổ quỹ tiền mặt S06'!$J$2),Nhaplieu!E227,""))</f>
        <v/>
      </c>
      <c r="C222" s="571" t="str">
        <f>IF(OR(LEFT(Nhaplieu!$M227,3)='Sổ quỹ tiền mặt S06'!$J$2,LEFT(Nhaplieu!$N227,3)='Sổ quỹ tiền mặt S06'!$J$2),Nhaplieu!L227,IF(OR(Nhaplieu!$M227='Sổ quỹ tiền mặt S06'!$J$2,Nhaplieu!$N227='Sổ quỹ tiền mặt S06'!$J$2),Nhaplieu!L227,""))</f>
        <v/>
      </c>
      <c r="D222" s="78" t="str">
        <f>IF(LEFT(Nhaplieu!$M227,3)='Sổ quỹ tiền mặt S06'!$J$2,Nhaplieu!N227,IF(LEFT(Nhaplieu!$N227,3)='Sổ quỹ tiền mặt S06'!$J$2,Nhaplieu!M227,IF(Nhaplieu!$M227='Sổ quỹ tiền mặt S06'!$J$2,Nhaplieu!N227,IF(Nhaplieu!$N227='Sổ quỹ tiền mặt S06'!$J$2,Nhaplieu!M227,""))))</f>
        <v/>
      </c>
      <c r="E222" s="77" t="str">
        <f>IF(LEFT(Nhaplieu!M227,3)='Sổ quỹ tiền mặt S06'!$J$2,Nhaplieu!$O227,IF(Nhaplieu!M227='Sổ quỹ tiền mặt S06'!$J$2,Nhaplieu!$O227,""))</f>
        <v/>
      </c>
      <c r="F222" s="77" t="str">
        <f>IF(LEFT(Nhaplieu!N227,3)='Sổ quỹ tiền mặt S06'!$J$2,Nhaplieu!$O227,IF(Nhaplieu!N227='Sổ quỹ tiền mặt S06'!$J$2,Nhaplieu!$O227,""))</f>
        <v/>
      </c>
      <c r="G222" s="572">
        <f>IF(SUM(E222:F222)=0,0,$G$10+SUM(E$11:$E222)-SUM(F$11:$F222))</f>
        <v>0</v>
      </c>
      <c r="H222" s="573"/>
    </row>
    <row r="223" spans="1:8" s="4" customFormat="1" ht="15.6">
      <c r="A223" s="76" t="str">
        <f>IF(OR(LEFT(Nhaplieu!$M228,3)='Sổ quỹ tiền mặt S06'!$J$2,LEFT(Nhaplieu!$N228,3)='Sổ quỹ tiền mặt S06'!$J$2),Nhaplieu!F228,IF(OR(Nhaplieu!$M228='Sổ quỹ tiền mặt S06'!$J$2,Nhaplieu!$N228='Sổ quỹ tiền mặt S06'!$J$2),Nhaplieu!F228,""))</f>
        <v/>
      </c>
      <c r="B223" s="77" t="str">
        <f>IF(OR(LEFT(Nhaplieu!$M228,3)='Sổ quỹ tiền mặt S06'!$J$2,LEFT(Nhaplieu!$N228,3)='Sổ quỹ tiền mặt S06'!$J$2),Nhaplieu!E228,IF(OR(Nhaplieu!$M228='Sổ quỹ tiền mặt S06'!$J$2,Nhaplieu!$N228='Sổ quỹ tiền mặt S06'!$J$2),Nhaplieu!E228,""))</f>
        <v/>
      </c>
      <c r="C223" s="571" t="str">
        <f>IF(OR(LEFT(Nhaplieu!$M228,3)='Sổ quỹ tiền mặt S06'!$J$2,LEFT(Nhaplieu!$N228,3)='Sổ quỹ tiền mặt S06'!$J$2),Nhaplieu!L228,IF(OR(Nhaplieu!$M228='Sổ quỹ tiền mặt S06'!$J$2,Nhaplieu!$N228='Sổ quỹ tiền mặt S06'!$J$2),Nhaplieu!L228,""))</f>
        <v/>
      </c>
      <c r="D223" s="78" t="str">
        <f>IF(LEFT(Nhaplieu!$M228,3)='Sổ quỹ tiền mặt S06'!$J$2,Nhaplieu!N228,IF(LEFT(Nhaplieu!$N228,3)='Sổ quỹ tiền mặt S06'!$J$2,Nhaplieu!M228,IF(Nhaplieu!$M228='Sổ quỹ tiền mặt S06'!$J$2,Nhaplieu!N228,IF(Nhaplieu!$N228='Sổ quỹ tiền mặt S06'!$J$2,Nhaplieu!M228,""))))</f>
        <v/>
      </c>
      <c r="E223" s="77" t="str">
        <f>IF(LEFT(Nhaplieu!M228,3)='Sổ quỹ tiền mặt S06'!$J$2,Nhaplieu!$O228,IF(Nhaplieu!M228='Sổ quỹ tiền mặt S06'!$J$2,Nhaplieu!$O228,""))</f>
        <v/>
      </c>
      <c r="F223" s="77" t="str">
        <f>IF(LEFT(Nhaplieu!N228,3)='Sổ quỹ tiền mặt S06'!$J$2,Nhaplieu!$O228,IF(Nhaplieu!N228='Sổ quỹ tiền mặt S06'!$J$2,Nhaplieu!$O228,""))</f>
        <v/>
      </c>
      <c r="G223" s="572">
        <f>IF(SUM(E223:F223)=0,0,$G$10+SUM(E$11:$E223)-SUM(F$11:$F223))</f>
        <v>0</v>
      </c>
      <c r="H223" s="573"/>
    </row>
    <row r="224" spans="1:8" s="4" customFormat="1" ht="15.6">
      <c r="A224" s="76" t="str">
        <f>IF(OR(LEFT(Nhaplieu!$M229,3)='Sổ quỹ tiền mặt S06'!$J$2,LEFT(Nhaplieu!$N229,3)='Sổ quỹ tiền mặt S06'!$J$2),Nhaplieu!F229,IF(OR(Nhaplieu!$M229='Sổ quỹ tiền mặt S06'!$J$2,Nhaplieu!$N229='Sổ quỹ tiền mặt S06'!$J$2),Nhaplieu!F229,""))</f>
        <v/>
      </c>
      <c r="B224" s="77" t="str">
        <f>IF(OR(LEFT(Nhaplieu!$M229,3)='Sổ quỹ tiền mặt S06'!$J$2,LEFT(Nhaplieu!$N229,3)='Sổ quỹ tiền mặt S06'!$J$2),Nhaplieu!E229,IF(OR(Nhaplieu!$M229='Sổ quỹ tiền mặt S06'!$J$2,Nhaplieu!$N229='Sổ quỹ tiền mặt S06'!$J$2),Nhaplieu!E229,""))</f>
        <v/>
      </c>
      <c r="C224" s="571" t="str">
        <f>IF(OR(LEFT(Nhaplieu!$M229,3)='Sổ quỹ tiền mặt S06'!$J$2,LEFT(Nhaplieu!$N229,3)='Sổ quỹ tiền mặt S06'!$J$2),Nhaplieu!L229,IF(OR(Nhaplieu!$M229='Sổ quỹ tiền mặt S06'!$J$2,Nhaplieu!$N229='Sổ quỹ tiền mặt S06'!$J$2),Nhaplieu!L229,""))</f>
        <v/>
      </c>
      <c r="D224" s="78" t="str">
        <f>IF(LEFT(Nhaplieu!$M229,3)='Sổ quỹ tiền mặt S06'!$J$2,Nhaplieu!N229,IF(LEFT(Nhaplieu!$N229,3)='Sổ quỹ tiền mặt S06'!$J$2,Nhaplieu!M229,IF(Nhaplieu!$M229='Sổ quỹ tiền mặt S06'!$J$2,Nhaplieu!N229,IF(Nhaplieu!$N229='Sổ quỹ tiền mặt S06'!$J$2,Nhaplieu!M229,""))))</f>
        <v/>
      </c>
      <c r="E224" s="77" t="str">
        <f>IF(LEFT(Nhaplieu!M229,3)='Sổ quỹ tiền mặt S06'!$J$2,Nhaplieu!$O229,IF(Nhaplieu!M229='Sổ quỹ tiền mặt S06'!$J$2,Nhaplieu!$O229,""))</f>
        <v/>
      </c>
      <c r="F224" s="77" t="str">
        <f>IF(LEFT(Nhaplieu!N229,3)='Sổ quỹ tiền mặt S06'!$J$2,Nhaplieu!$O229,IF(Nhaplieu!N229='Sổ quỹ tiền mặt S06'!$J$2,Nhaplieu!$O229,""))</f>
        <v/>
      </c>
      <c r="G224" s="572">
        <f>IF(SUM(E224:F224)=0,0,$G$10+SUM(E$11:$E224)-SUM(F$11:$F224))</f>
        <v>0</v>
      </c>
      <c r="H224" s="573"/>
    </row>
    <row r="225" spans="1:8" s="4" customFormat="1" ht="15.6">
      <c r="A225" s="76" t="str">
        <f>IF(OR(LEFT(Nhaplieu!$M230,3)='Sổ quỹ tiền mặt S06'!$J$2,LEFT(Nhaplieu!$N230,3)='Sổ quỹ tiền mặt S06'!$J$2),Nhaplieu!F230,IF(OR(Nhaplieu!$M230='Sổ quỹ tiền mặt S06'!$J$2,Nhaplieu!$N230='Sổ quỹ tiền mặt S06'!$J$2),Nhaplieu!F230,""))</f>
        <v/>
      </c>
      <c r="B225" s="77" t="str">
        <f>IF(OR(LEFT(Nhaplieu!$M230,3)='Sổ quỹ tiền mặt S06'!$J$2,LEFT(Nhaplieu!$N230,3)='Sổ quỹ tiền mặt S06'!$J$2),Nhaplieu!E230,IF(OR(Nhaplieu!$M230='Sổ quỹ tiền mặt S06'!$J$2,Nhaplieu!$N230='Sổ quỹ tiền mặt S06'!$J$2),Nhaplieu!E230,""))</f>
        <v/>
      </c>
      <c r="C225" s="571" t="str">
        <f>IF(OR(LEFT(Nhaplieu!$M230,3)='Sổ quỹ tiền mặt S06'!$J$2,LEFT(Nhaplieu!$N230,3)='Sổ quỹ tiền mặt S06'!$J$2),Nhaplieu!L230,IF(OR(Nhaplieu!$M230='Sổ quỹ tiền mặt S06'!$J$2,Nhaplieu!$N230='Sổ quỹ tiền mặt S06'!$J$2),Nhaplieu!L230,""))</f>
        <v/>
      </c>
      <c r="D225" s="78" t="str">
        <f>IF(LEFT(Nhaplieu!$M230,3)='Sổ quỹ tiền mặt S06'!$J$2,Nhaplieu!N230,IF(LEFT(Nhaplieu!$N230,3)='Sổ quỹ tiền mặt S06'!$J$2,Nhaplieu!M230,IF(Nhaplieu!$M230='Sổ quỹ tiền mặt S06'!$J$2,Nhaplieu!N230,IF(Nhaplieu!$N230='Sổ quỹ tiền mặt S06'!$J$2,Nhaplieu!M230,""))))</f>
        <v/>
      </c>
      <c r="E225" s="77" t="str">
        <f>IF(LEFT(Nhaplieu!M230,3)='Sổ quỹ tiền mặt S06'!$J$2,Nhaplieu!$O230,IF(Nhaplieu!M230='Sổ quỹ tiền mặt S06'!$J$2,Nhaplieu!$O230,""))</f>
        <v/>
      </c>
      <c r="F225" s="77" t="str">
        <f>IF(LEFT(Nhaplieu!N230,3)='Sổ quỹ tiền mặt S06'!$J$2,Nhaplieu!$O230,IF(Nhaplieu!N230='Sổ quỹ tiền mặt S06'!$J$2,Nhaplieu!$O230,""))</f>
        <v/>
      </c>
      <c r="G225" s="572">
        <f>IF(SUM(E225:F225)=0,0,$G$10+SUM(E$11:$E225)-SUM(F$11:$F225))</f>
        <v>0</v>
      </c>
      <c r="H225" s="573"/>
    </row>
    <row r="226" spans="1:8" s="4" customFormat="1" ht="15.6">
      <c r="A226" s="76" t="str">
        <f>IF(OR(LEFT(Nhaplieu!$M231,3)='Sổ quỹ tiền mặt S06'!$J$2,LEFT(Nhaplieu!$N231,3)='Sổ quỹ tiền mặt S06'!$J$2),Nhaplieu!F231,IF(OR(Nhaplieu!$M231='Sổ quỹ tiền mặt S06'!$J$2,Nhaplieu!$N231='Sổ quỹ tiền mặt S06'!$J$2),Nhaplieu!F231,""))</f>
        <v/>
      </c>
      <c r="B226" s="77" t="str">
        <f>IF(OR(LEFT(Nhaplieu!$M231,3)='Sổ quỹ tiền mặt S06'!$J$2,LEFT(Nhaplieu!$N231,3)='Sổ quỹ tiền mặt S06'!$J$2),Nhaplieu!E231,IF(OR(Nhaplieu!$M231='Sổ quỹ tiền mặt S06'!$J$2,Nhaplieu!$N231='Sổ quỹ tiền mặt S06'!$J$2),Nhaplieu!E231,""))</f>
        <v/>
      </c>
      <c r="C226" s="571" t="str">
        <f>IF(OR(LEFT(Nhaplieu!$M231,3)='Sổ quỹ tiền mặt S06'!$J$2,LEFT(Nhaplieu!$N231,3)='Sổ quỹ tiền mặt S06'!$J$2),Nhaplieu!L231,IF(OR(Nhaplieu!$M231='Sổ quỹ tiền mặt S06'!$J$2,Nhaplieu!$N231='Sổ quỹ tiền mặt S06'!$J$2),Nhaplieu!L231,""))</f>
        <v/>
      </c>
      <c r="D226" s="78" t="str">
        <f>IF(LEFT(Nhaplieu!$M231,3)='Sổ quỹ tiền mặt S06'!$J$2,Nhaplieu!N231,IF(LEFT(Nhaplieu!$N231,3)='Sổ quỹ tiền mặt S06'!$J$2,Nhaplieu!M231,IF(Nhaplieu!$M231='Sổ quỹ tiền mặt S06'!$J$2,Nhaplieu!N231,IF(Nhaplieu!$N231='Sổ quỹ tiền mặt S06'!$J$2,Nhaplieu!M231,""))))</f>
        <v/>
      </c>
      <c r="E226" s="77" t="str">
        <f>IF(LEFT(Nhaplieu!M231,3)='Sổ quỹ tiền mặt S06'!$J$2,Nhaplieu!$O231,IF(Nhaplieu!M231='Sổ quỹ tiền mặt S06'!$J$2,Nhaplieu!$O231,""))</f>
        <v/>
      </c>
      <c r="F226" s="77" t="str">
        <f>IF(LEFT(Nhaplieu!N231,3)='Sổ quỹ tiền mặt S06'!$J$2,Nhaplieu!$O231,IF(Nhaplieu!N231='Sổ quỹ tiền mặt S06'!$J$2,Nhaplieu!$O231,""))</f>
        <v/>
      </c>
      <c r="G226" s="572">
        <f>IF(SUM(E226:F226)=0,0,$G$10+SUM(E$11:$E226)-SUM(F$11:$F226))</f>
        <v>0</v>
      </c>
      <c r="H226" s="573"/>
    </row>
    <row r="227" spans="1:8" s="4" customFormat="1" ht="15.6">
      <c r="A227" s="76" t="str">
        <f>IF(OR(LEFT(Nhaplieu!$M232,3)='Sổ quỹ tiền mặt S06'!$J$2,LEFT(Nhaplieu!$N232,3)='Sổ quỹ tiền mặt S06'!$J$2),Nhaplieu!F232,IF(OR(Nhaplieu!$M232='Sổ quỹ tiền mặt S06'!$J$2,Nhaplieu!$N232='Sổ quỹ tiền mặt S06'!$J$2),Nhaplieu!F232,""))</f>
        <v/>
      </c>
      <c r="B227" s="77" t="str">
        <f>IF(OR(LEFT(Nhaplieu!$M232,3)='Sổ quỹ tiền mặt S06'!$J$2,LEFT(Nhaplieu!$N232,3)='Sổ quỹ tiền mặt S06'!$J$2),Nhaplieu!E232,IF(OR(Nhaplieu!$M232='Sổ quỹ tiền mặt S06'!$J$2,Nhaplieu!$N232='Sổ quỹ tiền mặt S06'!$J$2),Nhaplieu!E232,""))</f>
        <v/>
      </c>
      <c r="C227" s="571" t="str">
        <f>IF(OR(LEFT(Nhaplieu!$M232,3)='Sổ quỹ tiền mặt S06'!$J$2,LEFT(Nhaplieu!$N232,3)='Sổ quỹ tiền mặt S06'!$J$2),Nhaplieu!L232,IF(OR(Nhaplieu!$M232='Sổ quỹ tiền mặt S06'!$J$2,Nhaplieu!$N232='Sổ quỹ tiền mặt S06'!$J$2),Nhaplieu!L232,""))</f>
        <v/>
      </c>
      <c r="D227" s="78" t="str">
        <f>IF(LEFT(Nhaplieu!$M232,3)='Sổ quỹ tiền mặt S06'!$J$2,Nhaplieu!N232,IF(LEFT(Nhaplieu!$N232,3)='Sổ quỹ tiền mặt S06'!$J$2,Nhaplieu!M232,IF(Nhaplieu!$M232='Sổ quỹ tiền mặt S06'!$J$2,Nhaplieu!N232,IF(Nhaplieu!$N232='Sổ quỹ tiền mặt S06'!$J$2,Nhaplieu!M232,""))))</f>
        <v/>
      </c>
      <c r="E227" s="77" t="str">
        <f>IF(LEFT(Nhaplieu!M232,3)='Sổ quỹ tiền mặt S06'!$J$2,Nhaplieu!$O232,IF(Nhaplieu!M232='Sổ quỹ tiền mặt S06'!$J$2,Nhaplieu!$O232,""))</f>
        <v/>
      </c>
      <c r="F227" s="77" t="str">
        <f>IF(LEFT(Nhaplieu!N232,3)='Sổ quỹ tiền mặt S06'!$J$2,Nhaplieu!$O232,IF(Nhaplieu!N232='Sổ quỹ tiền mặt S06'!$J$2,Nhaplieu!$O232,""))</f>
        <v/>
      </c>
      <c r="G227" s="572">
        <f>IF(SUM(E227:F227)=0,0,$G$10+SUM(E$11:$E227)-SUM(F$11:$F227))</f>
        <v>0</v>
      </c>
      <c r="H227" s="573"/>
    </row>
    <row r="228" spans="1:8" s="4" customFormat="1" ht="15.6">
      <c r="A228" s="76" t="str">
        <f>IF(OR(LEFT(Nhaplieu!$M233,3)='Sổ quỹ tiền mặt S06'!$J$2,LEFT(Nhaplieu!$N233,3)='Sổ quỹ tiền mặt S06'!$J$2),Nhaplieu!F233,IF(OR(Nhaplieu!$M233='Sổ quỹ tiền mặt S06'!$J$2,Nhaplieu!$N233='Sổ quỹ tiền mặt S06'!$J$2),Nhaplieu!F233,""))</f>
        <v/>
      </c>
      <c r="B228" s="77" t="str">
        <f>IF(OR(LEFT(Nhaplieu!$M233,3)='Sổ quỹ tiền mặt S06'!$J$2,LEFT(Nhaplieu!$N233,3)='Sổ quỹ tiền mặt S06'!$J$2),Nhaplieu!E233,IF(OR(Nhaplieu!$M233='Sổ quỹ tiền mặt S06'!$J$2,Nhaplieu!$N233='Sổ quỹ tiền mặt S06'!$J$2),Nhaplieu!E233,""))</f>
        <v/>
      </c>
      <c r="C228" s="571" t="str">
        <f>IF(OR(LEFT(Nhaplieu!$M233,3)='Sổ quỹ tiền mặt S06'!$J$2,LEFT(Nhaplieu!$N233,3)='Sổ quỹ tiền mặt S06'!$J$2),Nhaplieu!L233,IF(OR(Nhaplieu!$M233='Sổ quỹ tiền mặt S06'!$J$2,Nhaplieu!$N233='Sổ quỹ tiền mặt S06'!$J$2),Nhaplieu!L233,""))</f>
        <v/>
      </c>
      <c r="D228" s="78" t="str">
        <f>IF(LEFT(Nhaplieu!$M233,3)='Sổ quỹ tiền mặt S06'!$J$2,Nhaplieu!N233,IF(LEFT(Nhaplieu!$N233,3)='Sổ quỹ tiền mặt S06'!$J$2,Nhaplieu!M233,IF(Nhaplieu!$M233='Sổ quỹ tiền mặt S06'!$J$2,Nhaplieu!N233,IF(Nhaplieu!$N233='Sổ quỹ tiền mặt S06'!$J$2,Nhaplieu!M233,""))))</f>
        <v/>
      </c>
      <c r="E228" s="77" t="str">
        <f>IF(LEFT(Nhaplieu!M233,3)='Sổ quỹ tiền mặt S06'!$J$2,Nhaplieu!$O233,IF(Nhaplieu!M233='Sổ quỹ tiền mặt S06'!$J$2,Nhaplieu!$O233,""))</f>
        <v/>
      </c>
      <c r="F228" s="77" t="str">
        <f>IF(LEFT(Nhaplieu!N233,3)='Sổ quỹ tiền mặt S06'!$J$2,Nhaplieu!$O233,IF(Nhaplieu!N233='Sổ quỹ tiền mặt S06'!$J$2,Nhaplieu!$O233,""))</f>
        <v/>
      </c>
      <c r="G228" s="572">
        <f>IF(SUM(E228:F228)=0,0,$G$10+SUM(E$11:$E228)-SUM(F$11:$F228))</f>
        <v>0</v>
      </c>
      <c r="H228" s="573"/>
    </row>
    <row r="229" spans="1:8" s="4" customFormat="1" ht="15.6">
      <c r="A229" s="76" t="str">
        <f>IF(OR(LEFT(Nhaplieu!$M234,3)='Sổ quỹ tiền mặt S06'!$J$2,LEFT(Nhaplieu!$N234,3)='Sổ quỹ tiền mặt S06'!$J$2),Nhaplieu!F234,IF(OR(Nhaplieu!$M234='Sổ quỹ tiền mặt S06'!$J$2,Nhaplieu!$N234='Sổ quỹ tiền mặt S06'!$J$2),Nhaplieu!F234,""))</f>
        <v/>
      </c>
      <c r="B229" s="77" t="str">
        <f>IF(OR(LEFT(Nhaplieu!$M234,3)='Sổ quỹ tiền mặt S06'!$J$2,LEFT(Nhaplieu!$N234,3)='Sổ quỹ tiền mặt S06'!$J$2),Nhaplieu!E234,IF(OR(Nhaplieu!$M234='Sổ quỹ tiền mặt S06'!$J$2,Nhaplieu!$N234='Sổ quỹ tiền mặt S06'!$J$2),Nhaplieu!E234,""))</f>
        <v/>
      </c>
      <c r="C229" s="571" t="str">
        <f>IF(OR(LEFT(Nhaplieu!$M234,3)='Sổ quỹ tiền mặt S06'!$J$2,LEFT(Nhaplieu!$N234,3)='Sổ quỹ tiền mặt S06'!$J$2),Nhaplieu!L234,IF(OR(Nhaplieu!$M234='Sổ quỹ tiền mặt S06'!$J$2,Nhaplieu!$N234='Sổ quỹ tiền mặt S06'!$J$2),Nhaplieu!L234,""))</f>
        <v/>
      </c>
      <c r="D229" s="78" t="str">
        <f>IF(LEFT(Nhaplieu!$M234,3)='Sổ quỹ tiền mặt S06'!$J$2,Nhaplieu!N234,IF(LEFT(Nhaplieu!$N234,3)='Sổ quỹ tiền mặt S06'!$J$2,Nhaplieu!M234,IF(Nhaplieu!$M234='Sổ quỹ tiền mặt S06'!$J$2,Nhaplieu!N234,IF(Nhaplieu!$N234='Sổ quỹ tiền mặt S06'!$J$2,Nhaplieu!M234,""))))</f>
        <v/>
      </c>
      <c r="E229" s="77" t="str">
        <f>IF(LEFT(Nhaplieu!M234,3)='Sổ quỹ tiền mặt S06'!$J$2,Nhaplieu!$O234,IF(Nhaplieu!M234='Sổ quỹ tiền mặt S06'!$J$2,Nhaplieu!$O234,""))</f>
        <v/>
      </c>
      <c r="F229" s="77" t="str">
        <f>IF(LEFT(Nhaplieu!N234,3)='Sổ quỹ tiền mặt S06'!$J$2,Nhaplieu!$O234,IF(Nhaplieu!N234='Sổ quỹ tiền mặt S06'!$J$2,Nhaplieu!$O234,""))</f>
        <v/>
      </c>
      <c r="G229" s="572">
        <f>IF(SUM(E229:F229)=0,0,$G$10+SUM(E$11:$E229)-SUM(F$11:$F229))</f>
        <v>0</v>
      </c>
      <c r="H229" s="573"/>
    </row>
    <row r="230" spans="1:8" s="4" customFormat="1" ht="15.6">
      <c r="A230" s="76" t="str">
        <f>IF(OR(LEFT(Nhaplieu!$M235,3)='Sổ quỹ tiền mặt S06'!$J$2,LEFT(Nhaplieu!$N235,3)='Sổ quỹ tiền mặt S06'!$J$2),Nhaplieu!F235,IF(OR(Nhaplieu!$M235='Sổ quỹ tiền mặt S06'!$J$2,Nhaplieu!$N235='Sổ quỹ tiền mặt S06'!$J$2),Nhaplieu!F235,""))</f>
        <v/>
      </c>
      <c r="B230" s="77" t="str">
        <f>IF(OR(LEFT(Nhaplieu!$M235,3)='Sổ quỹ tiền mặt S06'!$J$2,LEFT(Nhaplieu!$N235,3)='Sổ quỹ tiền mặt S06'!$J$2),Nhaplieu!E235,IF(OR(Nhaplieu!$M235='Sổ quỹ tiền mặt S06'!$J$2,Nhaplieu!$N235='Sổ quỹ tiền mặt S06'!$J$2),Nhaplieu!E235,""))</f>
        <v/>
      </c>
      <c r="C230" s="571" t="str">
        <f>IF(OR(LEFT(Nhaplieu!$M235,3)='Sổ quỹ tiền mặt S06'!$J$2,LEFT(Nhaplieu!$N235,3)='Sổ quỹ tiền mặt S06'!$J$2),Nhaplieu!L235,IF(OR(Nhaplieu!$M235='Sổ quỹ tiền mặt S06'!$J$2,Nhaplieu!$N235='Sổ quỹ tiền mặt S06'!$J$2),Nhaplieu!L235,""))</f>
        <v/>
      </c>
      <c r="D230" s="78" t="str">
        <f>IF(LEFT(Nhaplieu!$M235,3)='Sổ quỹ tiền mặt S06'!$J$2,Nhaplieu!N235,IF(LEFT(Nhaplieu!$N235,3)='Sổ quỹ tiền mặt S06'!$J$2,Nhaplieu!M235,IF(Nhaplieu!$M235='Sổ quỹ tiền mặt S06'!$J$2,Nhaplieu!N235,IF(Nhaplieu!$N235='Sổ quỹ tiền mặt S06'!$J$2,Nhaplieu!M235,""))))</f>
        <v/>
      </c>
      <c r="E230" s="77" t="str">
        <f>IF(LEFT(Nhaplieu!M235,3)='Sổ quỹ tiền mặt S06'!$J$2,Nhaplieu!$O235,IF(Nhaplieu!M235='Sổ quỹ tiền mặt S06'!$J$2,Nhaplieu!$O235,""))</f>
        <v/>
      </c>
      <c r="F230" s="77" t="str">
        <f>IF(LEFT(Nhaplieu!N235,3)='Sổ quỹ tiền mặt S06'!$J$2,Nhaplieu!$O235,IF(Nhaplieu!N235='Sổ quỹ tiền mặt S06'!$J$2,Nhaplieu!$O235,""))</f>
        <v/>
      </c>
      <c r="G230" s="572">
        <f>IF(SUM(E230:F230)=0,0,$G$10+SUM(E$11:$E230)-SUM(F$11:$F230))</f>
        <v>0</v>
      </c>
      <c r="H230" s="573"/>
    </row>
    <row r="231" spans="1:8" s="4" customFormat="1" ht="15.6">
      <c r="A231" s="76" t="str">
        <f>IF(OR(LEFT(Nhaplieu!$M236,3)='Sổ quỹ tiền mặt S06'!$J$2,LEFT(Nhaplieu!$N236,3)='Sổ quỹ tiền mặt S06'!$J$2),Nhaplieu!F236,IF(OR(Nhaplieu!$M236='Sổ quỹ tiền mặt S06'!$J$2,Nhaplieu!$N236='Sổ quỹ tiền mặt S06'!$J$2),Nhaplieu!F236,""))</f>
        <v/>
      </c>
      <c r="B231" s="77" t="str">
        <f>IF(OR(LEFT(Nhaplieu!$M236,3)='Sổ quỹ tiền mặt S06'!$J$2,LEFT(Nhaplieu!$N236,3)='Sổ quỹ tiền mặt S06'!$J$2),Nhaplieu!E236,IF(OR(Nhaplieu!$M236='Sổ quỹ tiền mặt S06'!$J$2,Nhaplieu!$N236='Sổ quỹ tiền mặt S06'!$J$2),Nhaplieu!E236,""))</f>
        <v/>
      </c>
      <c r="C231" s="571" t="str">
        <f>IF(OR(LEFT(Nhaplieu!$M236,3)='Sổ quỹ tiền mặt S06'!$J$2,LEFT(Nhaplieu!$N236,3)='Sổ quỹ tiền mặt S06'!$J$2),Nhaplieu!L236,IF(OR(Nhaplieu!$M236='Sổ quỹ tiền mặt S06'!$J$2,Nhaplieu!$N236='Sổ quỹ tiền mặt S06'!$J$2),Nhaplieu!L236,""))</f>
        <v/>
      </c>
      <c r="D231" s="78" t="str">
        <f>IF(LEFT(Nhaplieu!$M236,3)='Sổ quỹ tiền mặt S06'!$J$2,Nhaplieu!N236,IF(LEFT(Nhaplieu!$N236,3)='Sổ quỹ tiền mặt S06'!$J$2,Nhaplieu!M236,IF(Nhaplieu!$M236='Sổ quỹ tiền mặt S06'!$J$2,Nhaplieu!N236,IF(Nhaplieu!$N236='Sổ quỹ tiền mặt S06'!$J$2,Nhaplieu!M236,""))))</f>
        <v/>
      </c>
      <c r="E231" s="77" t="str">
        <f>IF(LEFT(Nhaplieu!M236,3)='Sổ quỹ tiền mặt S06'!$J$2,Nhaplieu!$O236,IF(Nhaplieu!M236='Sổ quỹ tiền mặt S06'!$J$2,Nhaplieu!$O236,""))</f>
        <v/>
      </c>
      <c r="F231" s="77" t="str">
        <f>IF(LEFT(Nhaplieu!N236,3)='Sổ quỹ tiền mặt S06'!$J$2,Nhaplieu!$O236,IF(Nhaplieu!N236='Sổ quỹ tiền mặt S06'!$J$2,Nhaplieu!$O236,""))</f>
        <v/>
      </c>
      <c r="G231" s="572">
        <f>IF(SUM(E231:F231)=0,0,$G$10+SUM(E$11:$E231)-SUM(F$11:$F231))</f>
        <v>0</v>
      </c>
      <c r="H231" s="573"/>
    </row>
    <row r="232" spans="1:8" s="4" customFormat="1" ht="15.6">
      <c r="A232" s="76" t="str">
        <f>IF(OR(LEFT(Nhaplieu!$M237,3)='Sổ quỹ tiền mặt S06'!$J$2,LEFT(Nhaplieu!$N237,3)='Sổ quỹ tiền mặt S06'!$J$2),Nhaplieu!F237,IF(OR(Nhaplieu!$M237='Sổ quỹ tiền mặt S06'!$J$2,Nhaplieu!$N237='Sổ quỹ tiền mặt S06'!$J$2),Nhaplieu!F237,""))</f>
        <v/>
      </c>
      <c r="B232" s="77" t="str">
        <f>IF(OR(LEFT(Nhaplieu!$M237,3)='Sổ quỹ tiền mặt S06'!$J$2,LEFT(Nhaplieu!$N237,3)='Sổ quỹ tiền mặt S06'!$J$2),Nhaplieu!E237,IF(OR(Nhaplieu!$M237='Sổ quỹ tiền mặt S06'!$J$2,Nhaplieu!$N237='Sổ quỹ tiền mặt S06'!$J$2),Nhaplieu!E237,""))</f>
        <v/>
      </c>
      <c r="C232" s="571" t="str">
        <f>IF(OR(LEFT(Nhaplieu!$M237,3)='Sổ quỹ tiền mặt S06'!$J$2,LEFT(Nhaplieu!$N237,3)='Sổ quỹ tiền mặt S06'!$J$2),Nhaplieu!L237,IF(OR(Nhaplieu!$M237='Sổ quỹ tiền mặt S06'!$J$2,Nhaplieu!$N237='Sổ quỹ tiền mặt S06'!$J$2),Nhaplieu!L237,""))</f>
        <v/>
      </c>
      <c r="D232" s="78" t="str">
        <f>IF(LEFT(Nhaplieu!$M237,3)='Sổ quỹ tiền mặt S06'!$J$2,Nhaplieu!N237,IF(LEFT(Nhaplieu!$N237,3)='Sổ quỹ tiền mặt S06'!$J$2,Nhaplieu!M237,IF(Nhaplieu!$M237='Sổ quỹ tiền mặt S06'!$J$2,Nhaplieu!N237,IF(Nhaplieu!$N237='Sổ quỹ tiền mặt S06'!$J$2,Nhaplieu!M237,""))))</f>
        <v/>
      </c>
      <c r="E232" s="77" t="str">
        <f>IF(LEFT(Nhaplieu!M237,3)='Sổ quỹ tiền mặt S06'!$J$2,Nhaplieu!$O237,IF(Nhaplieu!M237='Sổ quỹ tiền mặt S06'!$J$2,Nhaplieu!$O237,""))</f>
        <v/>
      </c>
      <c r="F232" s="77" t="str">
        <f>IF(LEFT(Nhaplieu!N237,3)='Sổ quỹ tiền mặt S06'!$J$2,Nhaplieu!$O237,IF(Nhaplieu!N237='Sổ quỹ tiền mặt S06'!$J$2,Nhaplieu!$O237,""))</f>
        <v/>
      </c>
      <c r="G232" s="572">
        <f>IF(SUM(E232:F232)=0,0,$G$10+SUM(E$11:$E232)-SUM(F$11:$F232))</f>
        <v>0</v>
      </c>
      <c r="H232" s="573"/>
    </row>
    <row r="233" spans="1:8" s="4" customFormat="1" ht="15.6">
      <c r="A233" s="76" t="str">
        <f>IF(OR(LEFT(Nhaplieu!$M238,3)='Sổ quỹ tiền mặt S06'!$J$2,LEFT(Nhaplieu!$N238,3)='Sổ quỹ tiền mặt S06'!$J$2),Nhaplieu!F238,IF(OR(Nhaplieu!$M238='Sổ quỹ tiền mặt S06'!$J$2,Nhaplieu!$N238='Sổ quỹ tiền mặt S06'!$J$2),Nhaplieu!F238,""))</f>
        <v/>
      </c>
      <c r="B233" s="77" t="str">
        <f>IF(OR(LEFT(Nhaplieu!$M238,3)='Sổ quỹ tiền mặt S06'!$J$2,LEFT(Nhaplieu!$N238,3)='Sổ quỹ tiền mặt S06'!$J$2),Nhaplieu!E238,IF(OR(Nhaplieu!$M238='Sổ quỹ tiền mặt S06'!$J$2,Nhaplieu!$N238='Sổ quỹ tiền mặt S06'!$J$2),Nhaplieu!E238,""))</f>
        <v/>
      </c>
      <c r="C233" s="571" t="str">
        <f>IF(OR(LEFT(Nhaplieu!$M238,3)='Sổ quỹ tiền mặt S06'!$J$2,LEFT(Nhaplieu!$N238,3)='Sổ quỹ tiền mặt S06'!$J$2),Nhaplieu!L238,IF(OR(Nhaplieu!$M238='Sổ quỹ tiền mặt S06'!$J$2,Nhaplieu!$N238='Sổ quỹ tiền mặt S06'!$J$2),Nhaplieu!L238,""))</f>
        <v/>
      </c>
      <c r="D233" s="78" t="str">
        <f>IF(LEFT(Nhaplieu!$M238,3)='Sổ quỹ tiền mặt S06'!$J$2,Nhaplieu!N238,IF(LEFT(Nhaplieu!$N238,3)='Sổ quỹ tiền mặt S06'!$J$2,Nhaplieu!M238,IF(Nhaplieu!$M238='Sổ quỹ tiền mặt S06'!$J$2,Nhaplieu!N238,IF(Nhaplieu!$N238='Sổ quỹ tiền mặt S06'!$J$2,Nhaplieu!M238,""))))</f>
        <v/>
      </c>
      <c r="E233" s="77" t="str">
        <f>IF(LEFT(Nhaplieu!M238,3)='Sổ quỹ tiền mặt S06'!$J$2,Nhaplieu!$O238,IF(Nhaplieu!M238='Sổ quỹ tiền mặt S06'!$J$2,Nhaplieu!$O238,""))</f>
        <v/>
      </c>
      <c r="F233" s="77" t="str">
        <f>IF(LEFT(Nhaplieu!N238,3)='Sổ quỹ tiền mặt S06'!$J$2,Nhaplieu!$O238,IF(Nhaplieu!N238='Sổ quỹ tiền mặt S06'!$J$2,Nhaplieu!$O238,""))</f>
        <v/>
      </c>
      <c r="G233" s="572">
        <f>IF(SUM(E233:F233)=0,0,$G$10+SUM(E$11:$E233)-SUM(F$11:$F233))</f>
        <v>0</v>
      </c>
      <c r="H233" s="573"/>
    </row>
    <row r="234" spans="1:8" s="4" customFormat="1" ht="15.6">
      <c r="A234" s="76" t="str">
        <f>IF(OR(LEFT(Nhaplieu!$M239,3)='Sổ quỹ tiền mặt S06'!$J$2,LEFT(Nhaplieu!$N239,3)='Sổ quỹ tiền mặt S06'!$J$2),Nhaplieu!F239,IF(OR(Nhaplieu!$M239='Sổ quỹ tiền mặt S06'!$J$2,Nhaplieu!$N239='Sổ quỹ tiền mặt S06'!$J$2),Nhaplieu!F239,""))</f>
        <v/>
      </c>
      <c r="B234" s="77" t="str">
        <f>IF(OR(LEFT(Nhaplieu!$M239,3)='Sổ quỹ tiền mặt S06'!$J$2,LEFT(Nhaplieu!$N239,3)='Sổ quỹ tiền mặt S06'!$J$2),Nhaplieu!E239,IF(OR(Nhaplieu!$M239='Sổ quỹ tiền mặt S06'!$J$2,Nhaplieu!$N239='Sổ quỹ tiền mặt S06'!$J$2),Nhaplieu!E239,""))</f>
        <v/>
      </c>
      <c r="C234" s="571" t="str">
        <f>IF(OR(LEFT(Nhaplieu!$M239,3)='Sổ quỹ tiền mặt S06'!$J$2,LEFT(Nhaplieu!$N239,3)='Sổ quỹ tiền mặt S06'!$J$2),Nhaplieu!L239,IF(OR(Nhaplieu!$M239='Sổ quỹ tiền mặt S06'!$J$2,Nhaplieu!$N239='Sổ quỹ tiền mặt S06'!$J$2),Nhaplieu!L239,""))</f>
        <v/>
      </c>
      <c r="D234" s="78" t="str">
        <f>IF(LEFT(Nhaplieu!$M239,3)='Sổ quỹ tiền mặt S06'!$J$2,Nhaplieu!N239,IF(LEFT(Nhaplieu!$N239,3)='Sổ quỹ tiền mặt S06'!$J$2,Nhaplieu!M239,IF(Nhaplieu!$M239='Sổ quỹ tiền mặt S06'!$J$2,Nhaplieu!N239,IF(Nhaplieu!$N239='Sổ quỹ tiền mặt S06'!$J$2,Nhaplieu!M239,""))))</f>
        <v/>
      </c>
      <c r="E234" s="77" t="str">
        <f>IF(LEFT(Nhaplieu!M239,3)='Sổ quỹ tiền mặt S06'!$J$2,Nhaplieu!$O239,IF(Nhaplieu!M239='Sổ quỹ tiền mặt S06'!$J$2,Nhaplieu!$O239,""))</f>
        <v/>
      </c>
      <c r="F234" s="77" t="str">
        <f>IF(LEFT(Nhaplieu!N239,3)='Sổ quỹ tiền mặt S06'!$J$2,Nhaplieu!$O239,IF(Nhaplieu!N239='Sổ quỹ tiền mặt S06'!$J$2,Nhaplieu!$O239,""))</f>
        <v/>
      </c>
      <c r="G234" s="572">
        <f>IF(SUM(E234:F234)=0,0,$G$10+SUM(E$11:$E234)-SUM(F$11:$F234))</f>
        <v>0</v>
      </c>
      <c r="H234" s="573"/>
    </row>
    <row r="235" spans="1:8" s="4" customFormat="1" ht="15.6">
      <c r="A235" s="76" t="str">
        <f>IF(OR(LEFT(Nhaplieu!$M240,3)='Sổ quỹ tiền mặt S06'!$J$2,LEFT(Nhaplieu!$N240,3)='Sổ quỹ tiền mặt S06'!$J$2),Nhaplieu!F240,IF(OR(Nhaplieu!$M240='Sổ quỹ tiền mặt S06'!$J$2,Nhaplieu!$N240='Sổ quỹ tiền mặt S06'!$J$2),Nhaplieu!F240,""))</f>
        <v/>
      </c>
      <c r="B235" s="77" t="str">
        <f>IF(OR(LEFT(Nhaplieu!$M240,3)='Sổ quỹ tiền mặt S06'!$J$2,LEFT(Nhaplieu!$N240,3)='Sổ quỹ tiền mặt S06'!$J$2),Nhaplieu!E240,IF(OR(Nhaplieu!$M240='Sổ quỹ tiền mặt S06'!$J$2,Nhaplieu!$N240='Sổ quỹ tiền mặt S06'!$J$2),Nhaplieu!E240,""))</f>
        <v/>
      </c>
      <c r="C235" s="571" t="str">
        <f>IF(OR(LEFT(Nhaplieu!$M240,3)='Sổ quỹ tiền mặt S06'!$J$2,LEFT(Nhaplieu!$N240,3)='Sổ quỹ tiền mặt S06'!$J$2),Nhaplieu!L240,IF(OR(Nhaplieu!$M240='Sổ quỹ tiền mặt S06'!$J$2,Nhaplieu!$N240='Sổ quỹ tiền mặt S06'!$J$2),Nhaplieu!L240,""))</f>
        <v/>
      </c>
      <c r="D235" s="78" t="str">
        <f>IF(LEFT(Nhaplieu!$M240,3)='Sổ quỹ tiền mặt S06'!$J$2,Nhaplieu!N240,IF(LEFT(Nhaplieu!$N240,3)='Sổ quỹ tiền mặt S06'!$J$2,Nhaplieu!M240,IF(Nhaplieu!$M240='Sổ quỹ tiền mặt S06'!$J$2,Nhaplieu!N240,IF(Nhaplieu!$N240='Sổ quỹ tiền mặt S06'!$J$2,Nhaplieu!M240,""))))</f>
        <v/>
      </c>
      <c r="E235" s="77" t="str">
        <f>IF(LEFT(Nhaplieu!M240,3)='Sổ quỹ tiền mặt S06'!$J$2,Nhaplieu!$O240,IF(Nhaplieu!M240='Sổ quỹ tiền mặt S06'!$J$2,Nhaplieu!$O240,""))</f>
        <v/>
      </c>
      <c r="F235" s="77" t="str">
        <f>IF(LEFT(Nhaplieu!N240,3)='Sổ quỹ tiền mặt S06'!$J$2,Nhaplieu!$O240,IF(Nhaplieu!N240='Sổ quỹ tiền mặt S06'!$J$2,Nhaplieu!$O240,""))</f>
        <v/>
      </c>
      <c r="G235" s="572">
        <f>IF(SUM(E235:F235)=0,0,$G$10+SUM(E$11:$E235)-SUM(F$11:$F235))</f>
        <v>0</v>
      </c>
      <c r="H235" s="573"/>
    </row>
    <row r="236" spans="1:8" s="4" customFormat="1" ht="15.6">
      <c r="A236" s="76" t="str">
        <f>IF(OR(LEFT(Nhaplieu!$M241,3)='Sổ quỹ tiền mặt S06'!$J$2,LEFT(Nhaplieu!$N241,3)='Sổ quỹ tiền mặt S06'!$J$2),Nhaplieu!F241,IF(OR(Nhaplieu!$M241='Sổ quỹ tiền mặt S06'!$J$2,Nhaplieu!$N241='Sổ quỹ tiền mặt S06'!$J$2),Nhaplieu!F241,""))</f>
        <v/>
      </c>
      <c r="B236" s="77" t="str">
        <f>IF(OR(LEFT(Nhaplieu!$M241,3)='Sổ quỹ tiền mặt S06'!$J$2,LEFT(Nhaplieu!$N241,3)='Sổ quỹ tiền mặt S06'!$J$2),Nhaplieu!E241,IF(OR(Nhaplieu!$M241='Sổ quỹ tiền mặt S06'!$J$2,Nhaplieu!$N241='Sổ quỹ tiền mặt S06'!$J$2),Nhaplieu!E241,""))</f>
        <v/>
      </c>
      <c r="C236" s="571" t="str">
        <f>IF(OR(LEFT(Nhaplieu!$M241,3)='Sổ quỹ tiền mặt S06'!$J$2,LEFT(Nhaplieu!$N241,3)='Sổ quỹ tiền mặt S06'!$J$2),Nhaplieu!L241,IF(OR(Nhaplieu!$M241='Sổ quỹ tiền mặt S06'!$J$2,Nhaplieu!$N241='Sổ quỹ tiền mặt S06'!$J$2),Nhaplieu!L241,""))</f>
        <v/>
      </c>
      <c r="D236" s="78" t="str">
        <f>IF(LEFT(Nhaplieu!$M241,3)='Sổ quỹ tiền mặt S06'!$J$2,Nhaplieu!N241,IF(LEFT(Nhaplieu!$N241,3)='Sổ quỹ tiền mặt S06'!$J$2,Nhaplieu!M241,IF(Nhaplieu!$M241='Sổ quỹ tiền mặt S06'!$J$2,Nhaplieu!N241,IF(Nhaplieu!$N241='Sổ quỹ tiền mặt S06'!$J$2,Nhaplieu!M241,""))))</f>
        <v/>
      </c>
      <c r="E236" s="77" t="str">
        <f>IF(LEFT(Nhaplieu!M241,3)='Sổ quỹ tiền mặt S06'!$J$2,Nhaplieu!$O241,IF(Nhaplieu!M241='Sổ quỹ tiền mặt S06'!$J$2,Nhaplieu!$O241,""))</f>
        <v/>
      </c>
      <c r="F236" s="77" t="str">
        <f>IF(LEFT(Nhaplieu!N241,3)='Sổ quỹ tiền mặt S06'!$J$2,Nhaplieu!$O241,IF(Nhaplieu!N241='Sổ quỹ tiền mặt S06'!$J$2,Nhaplieu!$O241,""))</f>
        <v/>
      </c>
      <c r="G236" s="572">
        <f>IF(SUM(E236:F236)=0,0,$G$10+SUM(E$11:$E236)-SUM(F$11:$F236))</f>
        <v>0</v>
      </c>
      <c r="H236" s="573"/>
    </row>
    <row r="237" spans="1:8" s="4" customFormat="1" ht="15.6">
      <c r="A237" s="76" t="str">
        <f>IF(OR(LEFT(Nhaplieu!$M242,3)='Sổ quỹ tiền mặt S06'!$J$2,LEFT(Nhaplieu!$N242,3)='Sổ quỹ tiền mặt S06'!$J$2),Nhaplieu!F242,IF(OR(Nhaplieu!$M242='Sổ quỹ tiền mặt S06'!$J$2,Nhaplieu!$N242='Sổ quỹ tiền mặt S06'!$J$2),Nhaplieu!F242,""))</f>
        <v/>
      </c>
      <c r="B237" s="77" t="str">
        <f>IF(OR(LEFT(Nhaplieu!$M242,3)='Sổ quỹ tiền mặt S06'!$J$2,LEFT(Nhaplieu!$N242,3)='Sổ quỹ tiền mặt S06'!$J$2),Nhaplieu!E242,IF(OR(Nhaplieu!$M242='Sổ quỹ tiền mặt S06'!$J$2,Nhaplieu!$N242='Sổ quỹ tiền mặt S06'!$J$2),Nhaplieu!E242,""))</f>
        <v/>
      </c>
      <c r="C237" s="571" t="str">
        <f>IF(OR(LEFT(Nhaplieu!$M242,3)='Sổ quỹ tiền mặt S06'!$J$2,LEFT(Nhaplieu!$N242,3)='Sổ quỹ tiền mặt S06'!$J$2),Nhaplieu!L242,IF(OR(Nhaplieu!$M242='Sổ quỹ tiền mặt S06'!$J$2,Nhaplieu!$N242='Sổ quỹ tiền mặt S06'!$J$2),Nhaplieu!L242,""))</f>
        <v/>
      </c>
      <c r="D237" s="78" t="str">
        <f>IF(LEFT(Nhaplieu!$M242,3)='Sổ quỹ tiền mặt S06'!$J$2,Nhaplieu!N242,IF(LEFT(Nhaplieu!$N242,3)='Sổ quỹ tiền mặt S06'!$J$2,Nhaplieu!M242,IF(Nhaplieu!$M242='Sổ quỹ tiền mặt S06'!$J$2,Nhaplieu!N242,IF(Nhaplieu!$N242='Sổ quỹ tiền mặt S06'!$J$2,Nhaplieu!M242,""))))</f>
        <v/>
      </c>
      <c r="E237" s="77" t="str">
        <f>IF(LEFT(Nhaplieu!M242,3)='Sổ quỹ tiền mặt S06'!$J$2,Nhaplieu!$O242,IF(Nhaplieu!M242='Sổ quỹ tiền mặt S06'!$J$2,Nhaplieu!$O242,""))</f>
        <v/>
      </c>
      <c r="F237" s="77" t="str">
        <f>IF(LEFT(Nhaplieu!N242,3)='Sổ quỹ tiền mặt S06'!$J$2,Nhaplieu!$O242,IF(Nhaplieu!N242='Sổ quỹ tiền mặt S06'!$J$2,Nhaplieu!$O242,""))</f>
        <v/>
      </c>
      <c r="G237" s="572">
        <f>IF(SUM(E237:F237)=0,0,$G$10+SUM(E$11:$E237)-SUM(F$11:$F237))</f>
        <v>0</v>
      </c>
      <c r="H237" s="573"/>
    </row>
    <row r="238" spans="1:8" s="4" customFormat="1" ht="15.6">
      <c r="A238" s="76" t="str">
        <f>IF(OR(LEFT(Nhaplieu!$M243,3)='Sổ quỹ tiền mặt S06'!$J$2,LEFT(Nhaplieu!$N243,3)='Sổ quỹ tiền mặt S06'!$J$2),Nhaplieu!F243,IF(OR(Nhaplieu!$M243='Sổ quỹ tiền mặt S06'!$J$2,Nhaplieu!$N243='Sổ quỹ tiền mặt S06'!$J$2),Nhaplieu!F243,""))</f>
        <v/>
      </c>
      <c r="B238" s="77" t="str">
        <f>IF(OR(LEFT(Nhaplieu!$M243,3)='Sổ quỹ tiền mặt S06'!$J$2,LEFT(Nhaplieu!$N243,3)='Sổ quỹ tiền mặt S06'!$J$2),Nhaplieu!E243,IF(OR(Nhaplieu!$M243='Sổ quỹ tiền mặt S06'!$J$2,Nhaplieu!$N243='Sổ quỹ tiền mặt S06'!$J$2),Nhaplieu!E243,""))</f>
        <v/>
      </c>
      <c r="C238" s="571" t="str">
        <f>IF(OR(LEFT(Nhaplieu!$M243,3)='Sổ quỹ tiền mặt S06'!$J$2,LEFT(Nhaplieu!$N243,3)='Sổ quỹ tiền mặt S06'!$J$2),Nhaplieu!L243,IF(OR(Nhaplieu!$M243='Sổ quỹ tiền mặt S06'!$J$2,Nhaplieu!$N243='Sổ quỹ tiền mặt S06'!$J$2),Nhaplieu!L243,""))</f>
        <v/>
      </c>
      <c r="D238" s="78" t="str">
        <f>IF(LEFT(Nhaplieu!$M243,3)='Sổ quỹ tiền mặt S06'!$J$2,Nhaplieu!N243,IF(LEFT(Nhaplieu!$N243,3)='Sổ quỹ tiền mặt S06'!$J$2,Nhaplieu!M243,IF(Nhaplieu!$M243='Sổ quỹ tiền mặt S06'!$J$2,Nhaplieu!N243,IF(Nhaplieu!$N243='Sổ quỹ tiền mặt S06'!$J$2,Nhaplieu!M243,""))))</f>
        <v/>
      </c>
      <c r="E238" s="77" t="str">
        <f>IF(LEFT(Nhaplieu!M243,3)='Sổ quỹ tiền mặt S06'!$J$2,Nhaplieu!$O243,IF(Nhaplieu!M243='Sổ quỹ tiền mặt S06'!$J$2,Nhaplieu!$O243,""))</f>
        <v/>
      </c>
      <c r="F238" s="77" t="str">
        <f>IF(LEFT(Nhaplieu!N243,3)='Sổ quỹ tiền mặt S06'!$J$2,Nhaplieu!$O243,IF(Nhaplieu!N243='Sổ quỹ tiền mặt S06'!$J$2,Nhaplieu!$O243,""))</f>
        <v/>
      </c>
      <c r="G238" s="572">
        <f>IF(SUM(E238:F238)=0,0,$G$10+SUM(E$11:$E238)-SUM(F$11:$F238))</f>
        <v>0</v>
      </c>
      <c r="H238" s="573"/>
    </row>
    <row r="239" spans="1:8" s="4" customFormat="1" ht="15.6">
      <c r="A239" s="76" t="str">
        <f>IF(OR(LEFT(Nhaplieu!$M244,3)='Sổ quỹ tiền mặt S06'!$J$2,LEFT(Nhaplieu!$N244,3)='Sổ quỹ tiền mặt S06'!$J$2),Nhaplieu!F244,IF(OR(Nhaplieu!$M244='Sổ quỹ tiền mặt S06'!$J$2,Nhaplieu!$N244='Sổ quỹ tiền mặt S06'!$J$2),Nhaplieu!F244,""))</f>
        <v/>
      </c>
      <c r="B239" s="77" t="str">
        <f>IF(OR(LEFT(Nhaplieu!$M244,3)='Sổ quỹ tiền mặt S06'!$J$2,LEFT(Nhaplieu!$N244,3)='Sổ quỹ tiền mặt S06'!$J$2),Nhaplieu!E244,IF(OR(Nhaplieu!$M244='Sổ quỹ tiền mặt S06'!$J$2,Nhaplieu!$N244='Sổ quỹ tiền mặt S06'!$J$2),Nhaplieu!E244,""))</f>
        <v/>
      </c>
      <c r="C239" s="571" t="str">
        <f>IF(OR(LEFT(Nhaplieu!$M244,3)='Sổ quỹ tiền mặt S06'!$J$2,LEFT(Nhaplieu!$N244,3)='Sổ quỹ tiền mặt S06'!$J$2),Nhaplieu!L244,IF(OR(Nhaplieu!$M244='Sổ quỹ tiền mặt S06'!$J$2,Nhaplieu!$N244='Sổ quỹ tiền mặt S06'!$J$2),Nhaplieu!L244,""))</f>
        <v/>
      </c>
      <c r="D239" s="78" t="str">
        <f>IF(LEFT(Nhaplieu!$M244,3)='Sổ quỹ tiền mặt S06'!$J$2,Nhaplieu!N244,IF(LEFT(Nhaplieu!$N244,3)='Sổ quỹ tiền mặt S06'!$J$2,Nhaplieu!M244,IF(Nhaplieu!$M244='Sổ quỹ tiền mặt S06'!$J$2,Nhaplieu!N244,IF(Nhaplieu!$N244='Sổ quỹ tiền mặt S06'!$J$2,Nhaplieu!M244,""))))</f>
        <v/>
      </c>
      <c r="E239" s="77" t="str">
        <f>IF(LEFT(Nhaplieu!M244,3)='Sổ quỹ tiền mặt S06'!$J$2,Nhaplieu!$O244,IF(Nhaplieu!M244='Sổ quỹ tiền mặt S06'!$J$2,Nhaplieu!$O244,""))</f>
        <v/>
      </c>
      <c r="F239" s="77" t="str">
        <f>IF(LEFT(Nhaplieu!N244,3)='Sổ quỹ tiền mặt S06'!$J$2,Nhaplieu!$O244,IF(Nhaplieu!N244='Sổ quỹ tiền mặt S06'!$J$2,Nhaplieu!$O244,""))</f>
        <v/>
      </c>
      <c r="G239" s="572">
        <f>IF(SUM(E239:F239)=0,0,$G$10+SUM(E$11:$E239)-SUM(F$11:$F239))</f>
        <v>0</v>
      </c>
      <c r="H239" s="573"/>
    </row>
    <row r="240" spans="1:8" s="4" customFormat="1" ht="15.6">
      <c r="A240" s="76" t="str">
        <f>IF(OR(LEFT(Nhaplieu!$M245,3)='Sổ quỹ tiền mặt S06'!$J$2,LEFT(Nhaplieu!$N245,3)='Sổ quỹ tiền mặt S06'!$J$2),Nhaplieu!F245,IF(OR(Nhaplieu!$M245='Sổ quỹ tiền mặt S06'!$J$2,Nhaplieu!$N245='Sổ quỹ tiền mặt S06'!$J$2),Nhaplieu!F245,""))</f>
        <v/>
      </c>
      <c r="B240" s="77" t="str">
        <f>IF(OR(LEFT(Nhaplieu!$M245,3)='Sổ quỹ tiền mặt S06'!$J$2,LEFT(Nhaplieu!$N245,3)='Sổ quỹ tiền mặt S06'!$J$2),Nhaplieu!E245,IF(OR(Nhaplieu!$M245='Sổ quỹ tiền mặt S06'!$J$2,Nhaplieu!$N245='Sổ quỹ tiền mặt S06'!$J$2),Nhaplieu!E245,""))</f>
        <v/>
      </c>
      <c r="C240" s="571" t="str">
        <f>IF(OR(LEFT(Nhaplieu!$M245,3)='Sổ quỹ tiền mặt S06'!$J$2,LEFT(Nhaplieu!$N245,3)='Sổ quỹ tiền mặt S06'!$J$2),Nhaplieu!L245,IF(OR(Nhaplieu!$M245='Sổ quỹ tiền mặt S06'!$J$2,Nhaplieu!$N245='Sổ quỹ tiền mặt S06'!$J$2),Nhaplieu!L245,""))</f>
        <v/>
      </c>
      <c r="D240" s="78" t="str">
        <f>IF(LEFT(Nhaplieu!$M245,3)='Sổ quỹ tiền mặt S06'!$J$2,Nhaplieu!N245,IF(LEFT(Nhaplieu!$N245,3)='Sổ quỹ tiền mặt S06'!$J$2,Nhaplieu!M245,IF(Nhaplieu!$M245='Sổ quỹ tiền mặt S06'!$J$2,Nhaplieu!N245,IF(Nhaplieu!$N245='Sổ quỹ tiền mặt S06'!$J$2,Nhaplieu!M245,""))))</f>
        <v/>
      </c>
      <c r="E240" s="77" t="str">
        <f>IF(LEFT(Nhaplieu!M245,3)='Sổ quỹ tiền mặt S06'!$J$2,Nhaplieu!$O245,IF(Nhaplieu!M245='Sổ quỹ tiền mặt S06'!$J$2,Nhaplieu!$O245,""))</f>
        <v/>
      </c>
      <c r="F240" s="77" t="str">
        <f>IF(LEFT(Nhaplieu!N245,3)='Sổ quỹ tiền mặt S06'!$J$2,Nhaplieu!$O245,IF(Nhaplieu!N245='Sổ quỹ tiền mặt S06'!$J$2,Nhaplieu!$O245,""))</f>
        <v/>
      </c>
      <c r="G240" s="572">
        <f>IF(SUM(E240:F240)=0,0,$G$10+SUM(E$11:$E240)-SUM(F$11:$F240))</f>
        <v>0</v>
      </c>
      <c r="H240" s="573"/>
    </row>
    <row r="241" spans="1:8" s="4" customFormat="1" ht="15.6">
      <c r="A241" s="76" t="str">
        <f>IF(OR(LEFT(Nhaplieu!$M246,3)='Sổ quỹ tiền mặt S06'!$J$2,LEFT(Nhaplieu!$N246,3)='Sổ quỹ tiền mặt S06'!$J$2),Nhaplieu!F246,IF(OR(Nhaplieu!$M246='Sổ quỹ tiền mặt S06'!$J$2,Nhaplieu!$N246='Sổ quỹ tiền mặt S06'!$J$2),Nhaplieu!F246,""))</f>
        <v/>
      </c>
      <c r="B241" s="77" t="str">
        <f>IF(OR(LEFT(Nhaplieu!$M246,3)='Sổ quỹ tiền mặt S06'!$J$2,LEFT(Nhaplieu!$N246,3)='Sổ quỹ tiền mặt S06'!$J$2),Nhaplieu!E246,IF(OR(Nhaplieu!$M246='Sổ quỹ tiền mặt S06'!$J$2,Nhaplieu!$N246='Sổ quỹ tiền mặt S06'!$J$2),Nhaplieu!E246,""))</f>
        <v/>
      </c>
      <c r="C241" s="571" t="str">
        <f>IF(OR(LEFT(Nhaplieu!$M246,3)='Sổ quỹ tiền mặt S06'!$J$2,LEFT(Nhaplieu!$N246,3)='Sổ quỹ tiền mặt S06'!$J$2),Nhaplieu!L246,IF(OR(Nhaplieu!$M246='Sổ quỹ tiền mặt S06'!$J$2,Nhaplieu!$N246='Sổ quỹ tiền mặt S06'!$J$2),Nhaplieu!L246,""))</f>
        <v/>
      </c>
      <c r="D241" s="78" t="str">
        <f>IF(LEFT(Nhaplieu!$M246,3)='Sổ quỹ tiền mặt S06'!$J$2,Nhaplieu!N246,IF(LEFT(Nhaplieu!$N246,3)='Sổ quỹ tiền mặt S06'!$J$2,Nhaplieu!M246,IF(Nhaplieu!$M246='Sổ quỹ tiền mặt S06'!$J$2,Nhaplieu!N246,IF(Nhaplieu!$N246='Sổ quỹ tiền mặt S06'!$J$2,Nhaplieu!M246,""))))</f>
        <v/>
      </c>
      <c r="E241" s="77" t="str">
        <f>IF(LEFT(Nhaplieu!M246,3)='Sổ quỹ tiền mặt S06'!$J$2,Nhaplieu!$O246,IF(Nhaplieu!M246='Sổ quỹ tiền mặt S06'!$J$2,Nhaplieu!$O246,""))</f>
        <v/>
      </c>
      <c r="F241" s="77" t="str">
        <f>IF(LEFT(Nhaplieu!N246,3)='Sổ quỹ tiền mặt S06'!$J$2,Nhaplieu!$O246,IF(Nhaplieu!N246='Sổ quỹ tiền mặt S06'!$J$2,Nhaplieu!$O246,""))</f>
        <v/>
      </c>
      <c r="G241" s="572">
        <f>IF(SUM(E241:F241)=0,0,$G$10+SUM(E$11:$E241)-SUM(F$11:$F241))</f>
        <v>0</v>
      </c>
      <c r="H241" s="573"/>
    </row>
    <row r="242" spans="1:8" s="4" customFormat="1" ht="15.6">
      <c r="A242" s="76" t="str">
        <f>IF(OR(LEFT(Nhaplieu!$M247,3)='Sổ quỹ tiền mặt S06'!$J$2,LEFT(Nhaplieu!$N247,3)='Sổ quỹ tiền mặt S06'!$J$2),Nhaplieu!F247,IF(OR(Nhaplieu!$M247='Sổ quỹ tiền mặt S06'!$J$2,Nhaplieu!$N247='Sổ quỹ tiền mặt S06'!$J$2),Nhaplieu!F247,""))</f>
        <v/>
      </c>
      <c r="B242" s="77" t="str">
        <f>IF(OR(LEFT(Nhaplieu!$M247,3)='Sổ quỹ tiền mặt S06'!$J$2,LEFT(Nhaplieu!$N247,3)='Sổ quỹ tiền mặt S06'!$J$2),Nhaplieu!E247,IF(OR(Nhaplieu!$M247='Sổ quỹ tiền mặt S06'!$J$2,Nhaplieu!$N247='Sổ quỹ tiền mặt S06'!$J$2),Nhaplieu!E247,""))</f>
        <v/>
      </c>
      <c r="C242" s="571" t="str">
        <f>IF(OR(LEFT(Nhaplieu!$M247,3)='Sổ quỹ tiền mặt S06'!$J$2,LEFT(Nhaplieu!$N247,3)='Sổ quỹ tiền mặt S06'!$J$2),Nhaplieu!L247,IF(OR(Nhaplieu!$M247='Sổ quỹ tiền mặt S06'!$J$2,Nhaplieu!$N247='Sổ quỹ tiền mặt S06'!$J$2),Nhaplieu!L247,""))</f>
        <v/>
      </c>
      <c r="D242" s="78" t="str">
        <f>IF(LEFT(Nhaplieu!$M247,3)='Sổ quỹ tiền mặt S06'!$J$2,Nhaplieu!N247,IF(LEFT(Nhaplieu!$N247,3)='Sổ quỹ tiền mặt S06'!$J$2,Nhaplieu!M247,IF(Nhaplieu!$M247='Sổ quỹ tiền mặt S06'!$J$2,Nhaplieu!N247,IF(Nhaplieu!$N247='Sổ quỹ tiền mặt S06'!$J$2,Nhaplieu!M247,""))))</f>
        <v/>
      </c>
      <c r="E242" s="77" t="str">
        <f>IF(LEFT(Nhaplieu!M247,3)='Sổ quỹ tiền mặt S06'!$J$2,Nhaplieu!$O247,IF(Nhaplieu!M247='Sổ quỹ tiền mặt S06'!$J$2,Nhaplieu!$O247,""))</f>
        <v/>
      </c>
      <c r="F242" s="77" t="str">
        <f>IF(LEFT(Nhaplieu!N247,3)='Sổ quỹ tiền mặt S06'!$J$2,Nhaplieu!$O247,IF(Nhaplieu!N247='Sổ quỹ tiền mặt S06'!$J$2,Nhaplieu!$O247,""))</f>
        <v/>
      </c>
      <c r="G242" s="572">
        <f>IF(SUM(E242:F242)=0,0,$G$10+SUM(E$11:$E242)-SUM(F$11:$F242))</f>
        <v>0</v>
      </c>
      <c r="H242" s="573"/>
    </row>
    <row r="243" spans="1:8" s="4" customFormat="1" ht="15.6">
      <c r="A243" s="76" t="str">
        <f>IF(OR(LEFT(Nhaplieu!$M248,3)='Sổ quỹ tiền mặt S06'!$J$2,LEFT(Nhaplieu!$N248,3)='Sổ quỹ tiền mặt S06'!$J$2),Nhaplieu!F248,IF(OR(Nhaplieu!$M248='Sổ quỹ tiền mặt S06'!$J$2,Nhaplieu!$N248='Sổ quỹ tiền mặt S06'!$J$2),Nhaplieu!F248,""))</f>
        <v/>
      </c>
      <c r="B243" s="77" t="str">
        <f>IF(OR(LEFT(Nhaplieu!$M248,3)='Sổ quỹ tiền mặt S06'!$J$2,LEFT(Nhaplieu!$N248,3)='Sổ quỹ tiền mặt S06'!$J$2),Nhaplieu!E248,IF(OR(Nhaplieu!$M248='Sổ quỹ tiền mặt S06'!$J$2,Nhaplieu!$N248='Sổ quỹ tiền mặt S06'!$J$2),Nhaplieu!E248,""))</f>
        <v/>
      </c>
      <c r="C243" s="571" t="str">
        <f>IF(OR(LEFT(Nhaplieu!$M248,3)='Sổ quỹ tiền mặt S06'!$J$2,LEFT(Nhaplieu!$N248,3)='Sổ quỹ tiền mặt S06'!$J$2),Nhaplieu!L248,IF(OR(Nhaplieu!$M248='Sổ quỹ tiền mặt S06'!$J$2,Nhaplieu!$N248='Sổ quỹ tiền mặt S06'!$J$2),Nhaplieu!L248,""))</f>
        <v/>
      </c>
      <c r="D243" s="78" t="str">
        <f>IF(LEFT(Nhaplieu!$M248,3)='Sổ quỹ tiền mặt S06'!$J$2,Nhaplieu!N248,IF(LEFT(Nhaplieu!$N248,3)='Sổ quỹ tiền mặt S06'!$J$2,Nhaplieu!M248,IF(Nhaplieu!$M248='Sổ quỹ tiền mặt S06'!$J$2,Nhaplieu!N248,IF(Nhaplieu!$N248='Sổ quỹ tiền mặt S06'!$J$2,Nhaplieu!M248,""))))</f>
        <v/>
      </c>
      <c r="E243" s="77" t="str">
        <f>IF(LEFT(Nhaplieu!M248,3)='Sổ quỹ tiền mặt S06'!$J$2,Nhaplieu!$O248,IF(Nhaplieu!M248='Sổ quỹ tiền mặt S06'!$J$2,Nhaplieu!$O248,""))</f>
        <v/>
      </c>
      <c r="F243" s="77" t="str">
        <f>IF(LEFT(Nhaplieu!N248,3)='Sổ quỹ tiền mặt S06'!$J$2,Nhaplieu!$O248,IF(Nhaplieu!N248='Sổ quỹ tiền mặt S06'!$J$2,Nhaplieu!$O248,""))</f>
        <v/>
      </c>
      <c r="G243" s="572">
        <f>IF(SUM(E243:F243)=0,0,$G$10+SUM(E$11:$E243)-SUM(F$11:$F243))</f>
        <v>0</v>
      </c>
      <c r="H243" s="573"/>
    </row>
    <row r="244" spans="1:8" s="4" customFormat="1" ht="15.6">
      <c r="A244" s="76" t="str">
        <f>IF(OR(LEFT(Nhaplieu!$M249,3)='Sổ quỹ tiền mặt S06'!$J$2,LEFT(Nhaplieu!$N249,3)='Sổ quỹ tiền mặt S06'!$J$2),Nhaplieu!F249,IF(OR(Nhaplieu!$M249='Sổ quỹ tiền mặt S06'!$J$2,Nhaplieu!$N249='Sổ quỹ tiền mặt S06'!$J$2),Nhaplieu!F249,""))</f>
        <v/>
      </c>
      <c r="B244" s="77" t="str">
        <f>IF(OR(LEFT(Nhaplieu!$M249,3)='Sổ quỹ tiền mặt S06'!$J$2,LEFT(Nhaplieu!$N249,3)='Sổ quỹ tiền mặt S06'!$J$2),Nhaplieu!E249,IF(OR(Nhaplieu!$M249='Sổ quỹ tiền mặt S06'!$J$2,Nhaplieu!$N249='Sổ quỹ tiền mặt S06'!$J$2),Nhaplieu!E249,""))</f>
        <v/>
      </c>
      <c r="C244" s="571" t="str">
        <f>IF(OR(LEFT(Nhaplieu!$M249,3)='Sổ quỹ tiền mặt S06'!$J$2,LEFT(Nhaplieu!$N249,3)='Sổ quỹ tiền mặt S06'!$J$2),Nhaplieu!L249,IF(OR(Nhaplieu!$M249='Sổ quỹ tiền mặt S06'!$J$2,Nhaplieu!$N249='Sổ quỹ tiền mặt S06'!$J$2),Nhaplieu!L249,""))</f>
        <v/>
      </c>
      <c r="D244" s="78" t="str">
        <f>IF(LEFT(Nhaplieu!$M249,3)='Sổ quỹ tiền mặt S06'!$J$2,Nhaplieu!N249,IF(LEFT(Nhaplieu!$N249,3)='Sổ quỹ tiền mặt S06'!$J$2,Nhaplieu!M249,IF(Nhaplieu!$M249='Sổ quỹ tiền mặt S06'!$J$2,Nhaplieu!N249,IF(Nhaplieu!$N249='Sổ quỹ tiền mặt S06'!$J$2,Nhaplieu!M249,""))))</f>
        <v/>
      </c>
      <c r="E244" s="77" t="str">
        <f>IF(LEFT(Nhaplieu!M249,3)='Sổ quỹ tiền mặt S06'!$J$2,Nhaplieu!$O249,IF(Nhaplieu!M249='Sổ quỹ tiền mặt S06'!$J$2,Nhaplieu!$O249,""))</f>
        <v/>
      </c>
      <c r="F244" s="77" t="str">
        <f>IF(LEFT(Nhaplieu!N249,3)='Sổ quỹ tiền mặt S06'!$J$2,Nhaplieu!$O249,IF(Nhaplieu!N249='Sổ quỹ tiền mặt S06'!$J$2,Nhaplieu!$O249,""))</f>
        <v/>
      </c>
      <c r="G244" s="572">
        <f>IF(SUM(E244:F244)=0,0,$G$10+SUM(E$11:$E244)-SUM(F$11:$F244))</f>
        <v>0</v>
      </c>
      <c r="H244" s="573"/>
    </row>
    <row r="245" spans="1:8" s="4" customFormat="1" ht="15.6">
      <c r="A245" s="76" t="str">
        <f>IF(OR(LEFT(Nhaplieu!$M250,3)='Sổ quỹ tiền mặt S06'!$J$2,LEFT(Nhaplieu!$N250,3)='Sổ quỹ tiền mặt S06'!$J$2),Nhaplieu!F250,IF(OR(Nhaplieu!$M250='Sổ quỹ tiền mặt S06'!$J$2,Nhaplieu!$N250='Sổ quỹ tiền mặt S06'!$J$2),Nhaplieu!F250,""))</f>
        <v/>
      </c>
      <c r="B245" s="77" t="str">
        <f>IF(OR(LEFT(Nhaplieu!$M250,3)='Sổ quỹ tiền mặt S06'!$J$2,LEFT(Nhaplieu!$N250,3)='Sổ quỹ tiền mặt S06'!$J$2),Nhaplieu!E250,IF(OR(Nhaplieu!$M250='Sổ quỹ tiền mặt S06'!$J$2,Nhaplieu!$N250='Sổ quỹ tiền mặt S06'!$J$2),Nhaplieu!E250,""))</f>
        <v/>
      </c>
      <c r="C245" s="571" t="str">
        <f>IF(OR(LEFT(Nhaplieu!$M250,3)='Sổ quỹ tiền mặt S06'!$J$2,LEFT(Nhaplieu!$N250,3)='Sổ quỹ tiền mặt S06'!$J$2),Nhaplieu!L250,IF(OR(Nhaplieu!$M250='Sổ quỹ tiền mặt S06'!$J$2,Nhaplieu!$N250='Sổ quỹ tiền mặt S06'!$J$2),Nhaplieu!L250,""))</f>
        <v/>
      </c>
      <c r="D245" s="78" t="str">
        <f>IF(LEFT(Nhaplieu!$M250,3)='Sổ quỹ tiền mặt S06'!$J$2,Nhaplieu!N250,IF(LEFT(Nhaplieu!$N250,3)='Sổ quỹ tiền mặt S06'!$J$2,Nhaplieu!M250,IF(Nhaplieu!$M250='Sổ quỹ tiền mặt S06'!$J$2,Nhaplieu!N250,IF(Nhaplieu!$N250='Sổ quỹ tiền mặt S06'!$J$2,Nhaplieu!M250,""))))</f>
        <v/>
      </c>
      <c r="E245" s="77" t="str">
        <f>IF(LEFT(Nhaplieu!M250,3)='Sổ quỹ tiền mặt S06'!$J$2,Nhaplieu!$O250,IF(Nhaplieu!M250='Sổ quỹ tiền mặt S06'!$J$2,Nhaplieu!$O250,""))</f>
        <v/>
      </c>
      <c r="F245" s="77" t="str">
        <f>IF(LEFT(Nhaplieu!N250,3)='Sổ quỹ tiền mặt S06'!$J$2,Nhaplieu!$O250,IF(Nhaplieu!N250='Sổ quỹ tiền mặt S06'!$J$2,Nhaplieu!$O250,""))</f>
        <v/>
      </c>
      <c r="G245" s="572">
        <f>IF(SUM(E245:F245)=0,0,$G$10+SUM(E$11:$E245)-SUM(F$11:$F245))</f>
        <v>0</v>
      </c>
      <c r="H245" s="573"/>
    </row>
    <row r="246" spans="1:8" s="4" customFormat="1" ht="15.6">
      <c r="A246" s="76" t="str">
        <f>IF(OR(LEFT(Nhaplieu!$M251,3)='Sổ quỹ tiền mặt S06'!$J$2,LEFT(Nhaplieu!$N251,3)='Sổ quỹ tiền mặt S06'!$J$2),Nhaplieu!F251,IF(OR(Nhaplieu!$M251='Sổ quỹ tiền mặt S06'!$J$2,Nhaplieu!$N251='Sổ quỹ tiền mặt S06'!$J$2),Nhaplieu!F251,""))</f>
        <v/>
      </c>
      <c r="B246" s="77" t="str">
        <f>IF(OR(LEFT(Nhaplieu!$M251,3)='Sổ quỹ tiền mặt S06'!$J$2,LEFT(Nhaplieu!$N251,3)='Sổ quỹ tiền mặt S06'!$J$2),Nhaplieu!E251,IF(OR(Nhaplieu!$M251='Sổ quỹ tiền mặt S06'!$J$2,Nhaplieu!$N251='Sổ quỹ tiền mặt S06'!$J$2),Nhaplieu!E251,""))</f>
        <v/>
      </c>
      <c r="C246" s="571" t="str">
        <f>IF(OR(LEFT(Nhaplieu!$M251,3)='Sổ quỹ tiền mặt S06'!$J$2,LEFT(Nhaplieu!$N251,3)='Sổ quỹ tiền mặt S06'!$J$2),Nhaplieu!L251,IF(OR(Nhaplieu!$M251='Sổ quỹ tiền mặt S06'!$J$2,Nhaplieu!$N251='Sổ quỹ tiền mặt S06'!$J$2),Nhaplieu!L251,""))</f>
        <v/>
      </c>
      <c r="D246" s="78" t="str">
        <f>IF(LEFT(Nhaplieu!$M251,3)='Sổ quỹ tiền mặt S06'!$J$2,Nhaplieu!N251,IF(LEFT(Nhaplieu!$N251,3)='Sổ quỹ tiền mặt S06'!$J$2,Nhaplieu!M251,IF(Nhaplieu!$M251='Sổ quỹ tiền mặt S06'!$J$2,Nhaplieu!N251,IF(Nhaplieu!$N251='Sổ quỹ tiền mặt S06'!$J$2,Nhaplieu!M251,""))))</f>
        <v/>
      </c>
      <c r="E246" s="77" t="str">
        <f>IF(LEFT(Nhaplieu!M251,3)='Sổ quỹ tiền mặt S06'!$J$2,Nhaplieu!$O251,IF(Nhaplieu!M251='Sổ quỹ tiền mặt S06'!$J$2,Nhaplieu!$O251,""))</f>
        <v/>
      </c>
      <c r="F246" s="77" t="str">
        <f>IF(LEFT(Nhaplieu!N251,3)='Sổ quỹ tiền mặt S06'!$J$2,Nhaplieu!$O251,IF(Nhaplieu!N251='Sổ quỹ tiền mặt S06'!$J$2,Nhaplieu!$O251,""))</f>
        <v/>
      </c>
      <c r="G246" s="572">
        <f>IF(SUM(E246:F246)=0,0,$G$10+SUM(E$11:$E246)-SUM(F$11:$F246))</f>
        <v>0</v>
      </c>
      <c r="H246" s="573"/>
    </row>
    <row r="247" spans="1:8" s="4" customFormat="1" ht="15.6">
      <c r="A247" s="76" t="str">
        <f>IF(OR(LEFT(Nhaplieu!$M252,3)='Sổ quỹ tiền mặt S06'!$J$2,LEFT(Nhaplieu!$N252,3)='Sổ quỹ tiền mặt S06'!$J$2),Nhaplieu!F252,IF(OR(Nhaplieu!$M252='Sổ quỹ tiền mặt S06'!$J$2,Nhaplieu!$N252='Sổ quỹ tiền mặt S06'!$J$2),Nhaplieu!F252,""))</f>
        <v/>
      </c>
      <c r="B247" s="77" t="str">
        <f>IF(OR(LEFT(Nhaplieu!$M252,3)='Sổ quỹ tiền mặt S06'!$J$2,LEFT(Nhaplieu!$N252,3)='Sổ quỹ tiền mặt S06'!$J$2),Nhaplieu!E252,IF(OR(Nhaplieu!$M252='Sổ quỹ tiền mặt S06'!$J$2,Nhaplieu!$N252='Sổ quỹ tiền mặt S06'!$J$2),Nhaplieu!E252,""))</f>
        <v/>
      </c>
      <c r="C247" s="571" t="str">
        <f>IF(OR(LEFT(Nhaplieu!$M252,3)='Sổ quỹ tiền mặt S06'!$J$2,LEFT(Nhaplieu!$N252,3)='Sổ quỹ tiền mặt S06'!$J$2),Nhaplieu!L252,IF(OR(Nhaplieu!$M252='Sổ quỹ tiền mặt S06'!$J$2,Nhaplieu!$N252='Sổ quỹ tiền mặt S06'!$J$2),Nhaplieu!L252,""))</f>
        <v/>
      </c>
      <c r="D247" s="78" t="str">
        <f>IF(LEFT(Nhaplieu!$M252,3)='Sổ quỹ tiền mặt S06'!$J$2,Nhaplieu!N252,IF(LEFT(Nhaplieu!$N252,3)='Sổ quỹ tiền mặt S06'!$J$2,Nhaplieu!M252,IF(Nhaplieu!$M252='Sổ quỹ tiền mặt S06'!$J$2,Nhaplieu!N252,IF(Nhaplieu!$N252='Sổ quỹ tiền mặt S06'!$J$2,Nhaplieu!M252,""))))</f>
        <v/>
      </c>
      <c r="E247" s="77" t="str">
        <f>IF(LEFT(Nhaplieu!M252,3)='Sổ quỹ tiền mặt S06'!$J$2,Nhaplieu!$O252,IF(Nhaplieu!M252='Sổ quỹ tiền mặt S06'!$J$2,Nhaplieu!$O252,""))</f>
        <v/>
      </c>
      <c r="F247" s="77" t="str">
        <f>IF(LEFT(Nhaplieu!N252,3)='Sổ quỹ tiền mặt S06'!$J$2,Nhaplieu!$O252,IF(Nhaplieu!N252='Sổ quỹ tiền mặt S06'!$J$2,Nhaplieu!$O252,""))</f>
        <v/>
      </c>
      <c r="G247" s="572">
        <f>IF(SUM(E247:F247)=0,0,$G$10+SUM(E$11:$E247)-SUM(F$11:$F247))</f>
        <v>0</v>
      </c>
      <c r="H247" s="573"/>
    </row>
    <row r="248" spans="1:8" s="4" customFormat="1" ht="15.6">
      <c r="A248" s="76" t="str">
        <f>IF(OR(LEFT(Nhaplieu!$M253,3)='Sổ quỹ tiền mặt S06'!$J$2,LEFT(Nhaplieu!$N253,3)='Sổ quỹ tiền mặt S06'!$J$2),Nhaplieu!F253,IF(OR(Nhaplieu!$M253='Sổ quỹ tiền mặt S06'!$J$2,Nhaplieu!$N253='Sổ quỹ tiền mặt S06'!$J$2),Nhaplieu!F253,""))</f>
        <v/>
      </c>
      <c r="B248" s="77" t="str">
        <f>IF(OR(LEFT(Nhaplieu!$M253,3)='Sổ quỹ tiền mặt S06'!$J$2,LEFT(Nhaplieu!$N253,3)='Sổ quỹ tiền mặt S06'!$J$2),Nhaplieu!E253,IF(OR(Nhaplieu!$M253='Sổ quỹ tiền mặt S06'!$J$2,Nhaplieu!$N253='Sổ quỹ tiền mặt S06'!$J$2),Nhaplieu!E253,""))</f>
        <v/>
      </c>
      <c r="C248" s="571" t="str">
        <f>IF(OR(LEFT(Nhaplieu!$M253,3)='Sổ quỹ tiền mặt S06'!$J$2,LEFT(Nhaplieu!$N253,3)='Sổ quỹ tiền mặt S06'!$J$2),Nhaplieu!L253,IF(OR(Nhaplieu!$M253='Sổ quỹ tiền mặt S06'!$J$2,Nhaplieu!$N253='Sổ quỹ tiền mặt S06'!$J$2),Nhaplieu!L253,""))</f>
        <v/>
      </c>
      <c r="D248" s="78" t="str">
        <f>IF(LEFT(Nhaplieu!$M253,3)='Sổ quỹ tiền mặt S06'!$J$2,Nhaplieu!N253,IF(LEFT(Nhaplieu!$N253,3)='Sổ quỹ tiền mặt S06'!$J$2,Nhaplieu!M253,IF(Nhaplieu!$M253='Sổ quỹ tiền mặt S06'!$J$2,Nhaplieu!N253,IF(Nhaplieu!$N253='Sổ quỹ tiền mặt S06'!$J$2,Nhaplieu!M253,""))))</f>
        <v/>
      </c>
      <c r="E248" s="77" t="str">
        <f>IF(LEFT(Nhaplieu!M253,3)='Sổ quỹ tiền mặt S06'!$J$2,Nhaplieu!$O253,IF(Nhaplieu!M253='Sổ quỹ tiền mặt S06'!$J$2,Nhaplieu!$O253,""))</f>
        <v/>
      </c>
      <c r="F248" s="77" t="str">
        <f>IF(LEFT(Nhaplieu!N253,3)='Sổ quỹ tiền mặt S06'!$J$2,Nhaplieu!$O253,IF(Nhaplieu!N253='Sổ quỹ tiền mặt S06'!$J$2,Nhaplieu!$O253,""))</f>
        <v/>
      </c>
      <c r="G248" s="572">
        <f>IF(SUM(E248:F248)=0,0,$G$10+SUM(E$11:$E248)-SUM(F$11:$F248))</f>
        <v>0</v>
      </c>
      <c r="H248" s="573"/>
    </row>
    <row r="249" spans="1:8" s="4" customFormat="1" ht="15.6">
      <c r="A249" s="76" t="str">
        <f>IF(OR(LEFT(Nhaplieu!$M254,3)='Sổ quỹ tiền mặt S06'!$J$2,LEFT(Nhaplieu!$N254,3)='Sổ quỹ tiền mặt S06'!$J$2),Nhaplieu!F254,IF(OR(Nhaplieu!$M254='Sổ quỹ tiền mặt S06'!$J$2,Nhaplieu!$N254='Sổ quỹ tiền mặt S06'!$J$2),Nhaplieu!F254,""))</f>
        <v/>
      </c>
      <c r="B249" s="77" t="str">
        <f>IF(OR(LEFT(Nhaplieu!$M254,3)='Sổ quỹ tiền mặt S06'!$J$2,LEFT(Nhaplieu!$N254,3)='Sổ quỹ tiền mặt S06'!$J$2),Nhaplieu!E254,IF(OR(Nhaplieu!$M254='Sổ quỹ tiền mặt S06'!$J$2,Nhaplieu!$N254='Sổ quỹ tiền mặt S06'!$J$2),Nhaplieu!E254,""))</f>
        <v/>
      </c>
      <c r="C249" s="571" t="str">
        <f>IF(OR(LEFT(Nhaplieu!$M254,3)='Sổ quỹ tiền mặt S06'!$J$2,LEFT(Nhaplieu!$N254,3)='Sổ quỹ tiền mặt S06'!$J$2),Nhaplieu!L254,IF(OR(Nhaplieu!$M254='Sổ quỹ tiền mặt S06'!$J$2,Nhaplieu!$N254='Sổ quỹ tiền mặt S06'!$J$2),Nhaplieu!L254,""))</f>
        <v/>
      </c>
      <c r="D249" s="78" t="str">
        <f>IF(LEFT(Nhaplieu!$M254,3)='Sổ quỹ tiền mặt S06'!$J$2,Nhaplieu!N254,IF(LEFT(Nhaplieu!$N254,3)='Sổ quỹ tiền mặt S06'!$J$2,Nhaplieu!M254,IF(Nhaplieu!$M254='Sổ quỹ tiền mặt S06'!$J$2,Nhaplieu!N254,IF(Nhaplieu!$N254='Sổ quỹ tiền mặt S06'!$J$2,Nhaplieu!M254,""))))</f>
        <v/>
      </c>
      <c r="E249" s="77" t="str">
        <f>IF(LEFT(Nhaplieu!M254,3)='Sổ quỹ tiền mặt S06'!$J$2,Nhaplieu!$O254,IF(Nhaplieu!M254='Sổ quỹ tiền mặt S06'!$J$2,Nhaplieu!$O254,""))</f>
        <v/>
      </c>
      <c r="F249" s="77" t="str">
        <f>IF(LEFT(Nhaplieu!N254,3)='Sổ quỹ tiền mặt S06'!$J$2,Nhaplieu!$O254,IF(Nhaplieu!N254='Sổ quỹ tiền mặt S06'!$J$2,Nhaplieu!$O254,""))</f>
        <v/>
      </c>
      <c r="G249" s="572">
        <f>IF(SUM(E249:F249)=0,0,$G$10+SUM(E$11:$E249)-SUM(F$11:$F249))</f>
        <v>0</v>
      </c>
      <c r="H249" s="573"/>
    </row>
    <row r="250" spans="1:8" s="4" customFormat="1" ht="15.6">
      <c r="A250" s="76" t="str">
        <f>IF(OR(LEFT(Nhaplieu!$M255,3)='Sổ quỹ tiền mặt S06'!$J$2,LEFT(Nhaplieu!$N255,3)='Sổ quỹ tiền mặt S06'!$J$2),Nhaplieu!F255,IF(OR(Nhaplieu!$M255='Sổ quỹ tiền mặt S06'!$J$2,Nhaplieu!$N255='Sổ quỹ tiền mặt S06'!$J$2),Nhaplieu!F255,""))</f>
        <v/>
      </c>
      <c r="B250" s="77" t="str">
        <f>IF(OR(LEFT(Nhaplieu!$M255,3)='Sổ quỹ tiền mặt S06'!$J$2,LEFT(Nhaplieu!$N255,3)='Sổ quỹ tiền mặt S06'!$J$2),Nhaplieu!E255,IF(OR(Nhaplieu!$M255='Sổ quỹ tiền mặt S06'!$J$2,Nhaplieu!$N255='Sổ quỹ tiền mặt S06'!$J$2),Nhaplieu!E255,""))</f>
        <v/>
      </c>
      <c r="C250" s="571" t="str">
        <f>IF(OR(LEFT(Nhaplieu!$M255,3)='Sổ quỹ tiền mặt S06'!$J$2,LEFT(Nhaplieu!$N255,3)='Sổ quỹ tiền mặt S06'!$J$2),Nhaplieu!L255,IF(OR(Nhaplieu!$M255='Sổ quỹ tiền mặt S06'!$J$2,Nhaplieu!$N255='Sổ quỹ tiền mặt S06'!$J$2),Nhaplieu!L255,""))</f>
        <v/>
      </c>
      <c r="D250" s="78" t="str">
        <f>IF(LEFT(Nhaplieu!$M255,3)='Sổ quỹ tiền mặt S06'!$J$2,Nhaplieu!N255,IF(LEFT(Nhaplieu!$N255,3)='Sổ quỹ tiền mặt S06'!$J$2,Nhaplieu!M255,IF(Nhaplieu!$M255='Sổ quỹ tiền mặt S06'!$J$2,Nhaplieu!N255,IF(Nhaplieu!$N255='Sổ quỹ tiền mặt S06'!$J$2,Nhaplieu!M255,""))))</f>
        <v/>
      </c>
      <c r="E250" s="77" t="str">
        <f>IF(LEFT(Nhaplieu!M255,3)='Sổ quỹ tiền mặt S06'!$J$2,Nhaplieu!$O255,IF(Nhaplieu!M255='Sổ quỹ tiền mặt S06'!$J$2,Nhaplieu!$O255,""))</f>
        <v/>
      </c>
      <c r="F250" s="77" t="str">
        <f>IF(LEFT(Nhaplieu!N255,3)='Sổ quỹ tiền mặt S06'!$J$2,Nhaplieu!$O255,IF(Nhaplieu!N255='Sổ quỹ tiền mặt S06'!$J$2,Nhaplieu!$O255,""))</f>
        <v/>
      </c>
      <c r="G250" s="572">
        <f>IF(SUM(E250:F250)=0,0,$G$10+SUM(E$11:$E250)-SUM(F$11:$F250))</f>
        <v>0</v>
      </c>
      <c r="H250" s="573"/>
    </row>
    <row r="251" spans="1:8" s="4" customFormat="1" ht="15.6">
      <c r="A251" s="76" t="str">
        <f>IF(OR(LEFT(Nhaplieu!$M256,3)='Sổ quỹ tiền mặt S06'!$J$2,LEFT(Nhaplieu!$N256,3)='Sổ quỹ tiền mặt S06'!$J$2),Nhaplieu!F256,IF(OR(Nhaplieu!$M256='Sổ quỹ tiền mặt S06'!$J$2,Nhaplieu!$N256='Sổ quỹ tiền mặt S06'!$J$2),Nhaplieu!F256,""))</f>
        <v/>
      </c>
      <c r="B251" s="77" t="str">
        <f>IF(OR(LEFT(Nhaplieu!$M256,3)='Sổ quỹ tiền mặt S06'!$J$2,LEFT(Nhaplieu!$N256,3)='Sổ quỹ tiền mặt S06'!$J$2),Nhaplieu!E256,IF(OR(Nhaplieu!$M256='Sổ quỹ tiền mặt S06'!$J$2,Nhaplieu!$N256='Sổ quỹ tiền mặt S06'!$J$2),Nhaplieu!E256,""))</f>
        <v/>
      </c>
      <c r="C251" s="571" t="str">
        <f>IF(OR(LEFT(Nhaplieu!$M256,3)='Sổ quỹ tiền mặt S06'!$J$2,LEFT(Nhaplieu!$N256,3)='Sổ quỹ tiền mặt S06'!$J$2),Nhaplieu!L256,IF(OR(Nhaplieu!$M256='Sổ quỹ tiền mặt S06'!$J$2,Nhaplieu!$N256='Sổ quỹ tiền mặt S06'!$J$2),Nhaplieu!L256,""))</f>
        <v/>
      </c>
      <c r="D251" s="78" t="str">
        <f>IF(LEFT(Nhaplieu!$M256,3)='Sổ quỹ tiền mặt S06'!$J$2,Nhaplieu!N256,IF(LEFT(Nhaplieu!$N256,3)='Sổ quỹ tiền mặt S06'!$J$2,Nhaplieu!M256,IF(Nhaplieu!$M256='Sổ quỹ tiền mặt S06'!$J$2,Nhaplieu!N256,IF(Nhaplieu!$N256='Sổ quỹ tiền mặt S06'!$J$2,Nhaplieu!M256,""))))</f>
        <v/>
      </c>
      <c r="E251" s="77" t="str">
        <f>IF(LEFT(Nhaplieu!M256,3)='Sổ quỹ tiền mặt S06'!$J$2,Nhaplieu!$O256,IF(Nhaplieu!M256='Sổ quỹ tiền mặt S06'!$J$2,Nhaplieu!$O256,""))</f>
        <v/>
      </c>
      <c r="F251" s="77" t="str">
        <f>IF(LEFT(Nhaplieu!N256,3)='Sổ quỹ tiền mặt S06'!$J$2,Nhaplieu!$O256,IF(Nhaplieu!N256='Sổ quỹ tiền mặt S06'!$J$2,Nhaplieu!$O256,""))</f>
        <v/>
      </c>
      <c r="G251" s="572">
        <f>IF(SUM(E251:F251)=0,0,$G$10+SUM(E$11:$E251)-SUM(F$11:$F251))</f>
        <v>0</v>
      </c>
      <c r="H251" s="573"/>
    </row>
    <row r="252" spans="1:8" s="4" customFormat="1" ht="15.6">
      <c r="A252" s="76" t="str">
        <f>IF(OR(LEFT(Nhaplieu!$M257,3)='Sổ quỹ tiền mặt S06'!$J$2,LEFT(Nhaplieu!$N257,3)='Sổ quỹ tiền mặt S06'!$J$2),Nhaplieu!F257,IF(OR(Nhaplieu!$M257='Sổ quỹ tiền mặt S06'!$J$2,Nhaplieu!$N257='Sổ quỹ tiền mặt S06'!$J$2),Nhaplieu!F257,""))</f>
        <v/>
      </c>
      <c r="B252" s="77" t="str">
        <f>IF(OR(LEFT(Nhaplieu!$M257,3)='Sổ quỹ tiền mặt S06'!$J$2,LEFT(Nhaplieu!$N257,3)='Sổ quỹ tiền mặt S06'!$J$2),Nhaplieu!E257,IF(OR(Nhaplieu!$M257='Sổ quỹ tiền mặt S06'!$J$2,Nhaplieu!$N257='Sổ quỹ tiền mặt S06'!$J$2),Nhaplieu!E257,""))</f>
        <v/>
      </c>
      <c r="C252" s="571" t="str">
        <f>IF(OR(LEFT(Nhaplieu!$M257,3)='Sổ quỹ tiền mặt S06'!$J$2,LEFT(Nhaplieu!$N257,3)='Sổ quỹ tiền mặt S06'!$J$2),Nhaplieu!L257,IF(OR(Nhaplieu!$M257='Sổ quỹ tiền mặt S06'!$J$2,Nhaplieu!$N257='Sổ quỹ tiền mặt S06'!$J$2),Nhaplieu!L257,""))</f>
        <v/>
      </c>
      <c r="D252" s="78" t="str">
        <f>IF(LEFT(Nhaplieu!$M257,3)='Sổ quỹ tiền mặt S06'!$J$2,Nhaplieu!N257,IF(LEFT(Nhaplieu!$N257,3)='Sổ quỹ tiền mặt S06'!$J$2,Nhaplieu!M257,IF(Nhaplieu!$M257='Sổ quỹ tiền mặt S06'!$J$2,Nhaplieu!N257,IF(Nhaplieu!$N257='Sổ quỹ tiền mặt S06'!$J$2,Nhaplieu!M257,""))))</f>
        <v/>
      </c>
      <c r="E252" s="77" t="str">
        <f>IF(LEFT(Nhaplieu!M257,3)='Sổ quỹ tiền mặt S06'!$J$2,Nhaplieu!$O257,IF(Nhaplieu!M257='Sổ quỹ tiền mặt S06'!$J$2,Nhaplieu!$O257,""))</f>
        <v/>
      </c>
      <c r="F252" s="77" t="str">
        <f>IF(LEFT(Nhaplieu!N257,3)='Sổ quỹ tiền mặt S06'!$J$2,Nhaplieu!$O257,IF(Nhaplieu!N257='Sổ quỹ tiền mặt S06'!$J$2,Nhaplieu!$O257,""))</f>
        <v/>
      </c>
      <c r="G252" s="572">
        <f>IF(SUM(E252:F252)=0,0,$G$10+SUM(E$11:$E252)-SUM(F$11:$F252))</f>
        <v>0</v>
      </c>
      <c r="H252" s="573"/>
    </row>
    <row r="253" spans="1:8" s="4" customFormat="1" ht="15.6">
      <c r="A253" s="76" t="str">
        <f>IF(OR(LEFT(Nhaplieu!$M258,3)='Sổ quỹ tiền mặt S06'!$J$2,LEFT(Nhaplieu!$N258,3)='Sổ quỹ tiền mặt S06'!$J$2),Nhaplieu!F258,IF(OR(Nhaplieu!$M258='Sổ quỹ tiền mặt S06'!$J$2,Nhaplieu!$N258='Sổ quỹ tiền mặt S06'!$J$2),Nhaplieu!F258,""))</f>
        <v/>
      </c>
      <c r="B253" s="77" t="str">
        <f>IF(OR(LEFT(Nhaplieu!$M258,3)='Sổ quỹ tiền mặt S06'!$J$2,LEFT(Nhaplieu!$N258,3)='Sổ quỹ tiền mặt S06'!$J$2),Nhaplieu!E258,IF(OR(Nhaplieu!$M258='Sổ quỹ tiền mặt S06'!$J$2,Nhaplieu!$N258='Sổ quỹ tiền mặt S06'!$J$2),Nhaplieu!E258,""))</f>
        <v/>
      </c>
      <c r="C253" s="571" t="str">
        <f>IF(OR(LEFT(Nhaplieu!$M258,3)='Sổ quỹ tiền mặt S06'!$J$2,LEFT(Nhaplieu!$N258,3)='Sổ quỹ tiền mặt S06'!$J$2),Nhaplieu!L258,IF(OR(Nhaplieu!$M258='Sổ quỹ tiền mặt S06'!$J$2,Nhaplieu!$N258='Sổ quỹ tiền mặt S06'!$J$2),Nhaplieu!L258,""))</f>
        <v/>
      </c>
      <c r="D253" s="78" t="str">
        <f>IF(LEFT(Nhaplieu!$M258,3)='Sổ quỹ tiền mặt S06'!$J$2,Nhaplieu!N258,IF(LEFT(Nhaplieu!$N258,3)='Sổ quỹ tiền mặt S06'!$J$2,Nhaplieu!M258,IF(Nhaplieu!$M258='Sổ quỹ tiền mặt S06'!$J$2,Nhaplieu!N258,IF(Nhaplieu!$N258='Sổ quỹ tiền mặt S06'!$J$2,Nhaplieu!M258,""))))</f>
        <v/>
      </c>
      <c r="E253" s="77" t="str">
        <f>IF(LEFT(Nhaplieu!M258,3)='Sổ quỹ tiền mặt S06'!$J$2,Nhaplieu!$O258,IF(Nhaplieu!M258='Sổ quỹ tiền mặt S06'!$J$2,Nhaplieu!$O258,""))</f>
        <v/>
      </c>
      <c r="F253" s="77" t="str">
        <f>IF(LEFT(Nhaplieu!N258,3)='Sổ quỹ tiền mặt S06'!$J$2,Nhaplieu!$O258,IF(Nhaplieu!N258='Sổ quỹ tiền mặt S06'!$J$2,Nhaplieu!$O258,""))</f>
        <v/>
      </c>
      <c r="G253" s="572">
        <f>IF(SUM(E253:F253)=0,0,$G$10+SUM(E$11:$E253)-SUM(F$11:$F253))</f>
        <v>0</v>
      </c>
      <c r="H253" s="573"/>
    </row>
    <row r="254" spans="1:8" s="4" customFormat="1" ht="15.6">
      <c r="A254" s="76" t="str">
        <f>IF(OR(LEFT(Nhaplieu!$M259,3)='Sổ quỹ tiền mặt S06'!$J$2,LEFT(Nhaplieu!$N259,3)='Sổ quỹ tiền mặt S06'!$J$2),Nhaplieu!F259,IF(OR(Nhaplieu!$M259='Sổ quỹ tiền mặt S06'!$J$2,Nhaplieu!$N259='Sổ quỹ tiền mặt S06'!$J$2),Nhaplieu!F259,""))</f>
        <v/>
      </c>
      <c r="B254" s="77" t="str">
        <f>IF(OR(LEFT(Nhaplieu!$M259,3)='Sổ quỹ tiền mặt S06'!$J$2,LEFT(Nhaplieu!$N259,3)='Sổ quỹ tiền mặt S06'!$J$2),Nhaplieu!E259,IF(OR(Nhaplieu!$M259='Sổ quỹ tiền mặt S06'!$J$2,Nhaplieu!$N259='Sổ quỹ tiền mặt S06'!$J$2),Nhaplieu!E259,""))</f>
        <v/>
      </c>
      <c r="C254" s="571" t="str">
        <f>IF(OR(LEFT(Nhaplieu!$M259,3)='Sổ quỹ tiền mặt S06'!$J$2,LEFT(Nhaplieu!$N259,3)='Sổ quỹ tiền mặt S06'!$J$2),Nhaplieu!L259,IF(OR(Nhaplieu!$M259='Sổ quỹ tiền mặt S06'!$J$2,Nhaplieu!$N259='Sổ quỹ tiền mặt S06'!$J$2),Nhaplieu!L259,""))</f>
        <v/>
      </c>
      <c r="D254" s="78" t="str">
        <f>IF(LEFT(Nhaplieu!$M259,3)='Sổ quỹ tiền mặt S06'!$J$2,Nhaplieu!N259,IF(LEFT(Nhaplieu!$N259,3)='Sổ quỹ tiền mặt S06'!$J$2,Nhaplieu!M259,IF(Nhaplieu!$M259='Sổ quỹ tiền mặt S06'!$J$2,Nhaplieu!N259,IF(Nhaplieu!$N259='Sổ quỹ tiền mặt S06'!$J$2,Nhaplieu!M259,""))))</f>
        <v/>
      </c>
      <c r="E254" s="77" t="str">
        <f>IF(LEFT(Nhaplieu!M259,3)='Sổ quỹ tiền mặt S06'!$J$2,Nhaplieu!$O259,IF(Nhaplieu!M259='Sổ quỹ tiền mặt S06'!$J$2,Nhaplieu!$O259,""))</f>
        <v/>
      </c>
      <c r="F254" s="77" t="str">
        <f>IF(LEFT(Nhaplieu!N259,3)='Sổ quỹ tiền mặt S06'!$J$2,Nhaplieu!$O259,IF(Nhaplieu!N259='Sổ quỹ tiền mặt S06'!$J$2,Nhaplieu!$O259,""))</f>
        <v/>
      </c>
      <c r="G254" s="572">
        <f>IF(SUM(E254:F254)=0,0,$G$10+SUM(E$11:$E254)-SUM(F$11:$F254))</f>
        <v>0</v>
      </c>
      <c r="H254" s="573"/>
    </row>
    <row r="255" spans="1:8" s="4" customFormat="1" ht="15.6">
      <c r="A255" s="76" t="str">
        <f>IF(OR(LEFT(Nhaplieu!$M260,3)='Sổ quỹ tiền mặt S06'!$J$2,LEFT(Nhaplieu!$N260,3)='Sổ quỹ tiền mặt S06'!$J$2),Nhaplieu!F260,IF(OR(Nhaplieu!$M260='Sổ quỹ tiền mặt S06'!$J$2,Nhaplieu!$N260='Sổ quỹ tiền mặt S06'!$J$2),Nhaplieu!F260,""))</f>
        <v/>
      </c>
      <c r="B255" s="77" t="str">
        <f>IF(OR(LEFT(Nhaplieu!$M260,3)='Sổ quỹ tiền mặt S06'!$J$2,LEFT(Nhaplieu!$N260,3)='Sổ quỹ tiền mặt S06'!$J$2),Nhaplieu!E260,IF(OR(Nhaplieu!$M260='Sổ quỹ tiền mặt S06'!$J$2,Nhaplieu!$N260='Sổ quỹ tiền mặt S06'!$J$2),Nhaplieu!E260,""))</f>
        <v/>
      </c>
      <c r="C255" s="571" t="str">
        <f>IF(OR(LEFT(Nhaplieu!$M260,3)='Sổ quỹ tiền mặt S06'!$J$2,LEFT(Nhaplieu!$N260,3)='Sổ quỹ tiền mặt S06'!$J$2),Nhaplieu!L260,IF(OR(Nhaplieu!$M260='Sổ quỹ tiền mặt S06'!$J$2,Nhaplieu!$N260='Sổ quỹ tiền mặt S06'!$J$2),Nhaplieu!L260,""))</f>
        <v/>
      </c>
      <c r="D255" s="78" t="str">
        <f>IF(LEFT(Nhaplieu!$M260,3)='Sổ quỹ tiền mặt S06'!$J$2,Nhaplieu!N260,IF(LEFT(Nhaplieu!$N260,3)='Sổ quỹ tiền mặt S06'!$J$2,Nhaplieu!M260,IF(Nhaplieu!$M260='Sổ quỹ tiền mặt S06'!$J$2,Nhaplieu!N260,IF(Nhaplieu!$N260='Sổ quỹ tiền mặt S06'!$J$2,Nhaplieu!M260,""))))</f>
        <v/>
      </c>
      <c r="E255" s="77" t="str">
        <f>IF(LEFT(Nhaplieu!M260,3)='Sổ quỹ tiền mặt S06'!$J$2,Nhaplieu!$O260,IF(Nhaplieu!M260='Sổ quỹ tiền mặt S06'!$J$2,Nhaplieu!$O260,""))</f>
        <v/>
      </c>
      <c r="F255" s="77" t="str">
        <f>IF(LEFT(Nhaplieu!N260,3)='Sổ quỹ tiền mặt S06'!$J$2,Nhaplieu!$O260,IF(Nhaplieu!N260='Sổ quỹ tiền mặt S06'!$J$2,Nhaplieu!$O260,""))</f>
        <v/>
      </c>
      <c r="G255" s="572">
        <f>IF(SUM(E255:F255)=0,0,$G$10+SUM(E$11:$E255)-SUM(F$11:$F255))</f>
        <v>0</v>
      </c>
      <c r="H255" s="573"/>
    </row>
    <row r="256" spans="1:8" s="4" customFormat="1" ht="15.6">
      <c r="A256" s="76" t="str">
        <f>IF(OR(LEFT(Nhaplieu!$M261,3)='Sổ quỹ tiền mặt S06'!$J$2,LEFT(Nhaplieu!$N261,3)='Sổ quỹ tiền mặt S06'!$J$2),Nhaplieu!F261,IF(OR(Nhaplieu!$M261='Sổ quỹ tiền mặt S06'!$J$2,Nhaplieu!$N261='Sổ quỹ tiền mặt S06'!$J$2),Nhaplieu!F261,""))</f>
        <v/>
      </c>
      <c r="B256" s="77" t="str">
        <f>IF(OR(LEFT(Nhaplieu!$M261,3)='Sổ quỹ tiền mặt S06'!$J$2,LEFT(Nhaplieu!$N261,3)='Sổ quỹ tiền mặt S06'!$J$2),Nhaplieu!E261,IF(OR(Nhaplieu!$M261='Sổ quỹ tiền mặt S06'!$J$2,Nhaplieu!$N261='Sổ quỹ tiền mặt S06'!$J$2),Nhaplieu!E261,""))</f>
        <v/>
      </c>
      <c r="C256" s="571" t="str">
        <f>IF(OR(LEFT(Nhaplieu!$M261,3)='Sổ quỹ tiền mặt S06'!$J$2,LEFT(Nhaplieu!$N261,3)='Sổ quỹ tiền mặt S06'!$J$2),Nhaplieu!L261,IF(OR(Nhaplieu!$M261='Sổ quỹ tiền mặt S06'!$J$2,Nhaplieu!$N261='Sổ quỹ tiền mặt S06'!$J$2),Nhaplieu!L261,""))</f>
        <v/>
      </c>
      <c r="D256" s="78" t="str">
        <f>IF(LEFT(Nhaplieu!$M261,3)='Sổ quỹ tiền mặt S06'!$J$2,Nhaplieu!N261,IF(LEFT(Nhaplieu!$N261,3)='Sổ quỹ tiền mặt S06'!$J$2,Nhaplieu!M261,IF(Nhaplieu!$M261='Sổ quỹ tiền mặt S06'!$J$2,Nhaplieu!N261,IF(Nhaplieu!$N261='Sổ quỹ tiền mặt S06'!$J$2,Nhaplieu!M261,""))))</f>
        <v/>
      </c>
      <c r="E256" s="77" t="str">
        <f>IF(LEFT(Nhaplieu!M261,3)='Sổ quỹ tiền mặt S06'!$J$2,Nhaplieu!$O261,IF(Nhaplieu!M261='Sổ quỹ tiền mặt S06'!$J$2,Nhaplieu!$O261,""))</f>
        <v/>
      </c>
      <c r="F256" s="77" t="str">
        <f>IF(LEFT(Nhaplieu!N261,3)='Sổ quỹ tiền mặt S06'!$J$2,Nhaplieu!$O261,IF(Nhaplieu!N261='Sổ quỹ tiền mặt S06'!$J$2,Nhaplieu!$O261,""))</f>
        <v/>
      </c>
      <c r="G256" s="572">
        <f>IF(SUM(E256:F256)=0,0,$G$10+SUM(E$11:$E256)-SUM(F$11:$F256))</f>
        <v>0</v>
      </c>
      <c r="H256" s="573"/>
    </row>
    <row r="257" spans="1:8" s="4" customFormat="1" ht="15.6">
      <c r="A257" s="76" t="str">
        <f>IF(OR(LEFT(Nhaplieu!$M262,3)='Sổ quỹ tiền mặt S06'!$J$2,LEFT(Nhaplieu!$N262,3)='Sổ quỹ tiền mặt S06'!$J$2),Nhaplieu!F262,IF(OR(Nhaplieu!$M262='Sổ quỹ tiền mặt S06'!$J$2,Nhaplieu!$N262='Sổ quỹ tiền mặt S06'!$J$2),Nhaplieu!F262,""))</f>
        <v/>
      </c>
      <c r="B257" s="77" t="str">
        <f>IF(OR(LEFT(Nhaplieu!$M262,3)='Sổ quỹ tiền mặt S06'!$J$2,LEFT(Nhaplieu!$N262,3)='Sổ quỹ tiền mặt S06'!$J$2),Nhaplieu!E262,IF(OR(Nhaplieu!$M262='Sổ quỹ tiền mặt S06'!$J$2,Nhaplieu!$N262='Sổ quỹ tiền mặt S06'!$J$2),Nhaplieu!E262,""))</f>
        <v/>
      </c>
      <c r="C257" s="571" t="str">
        <f>IF(OR(LEFT(Nhaplieu!$M262,3)='Sổ quỹ tiền mặt S06'!$J$2,LEFT(Nhaplieu!$N262,3)='Sổ quỹ tiền mặt S06'!$J$2),Nhaplieu!L262,IF(OR(Nhaplieu!$M262='Sổ quỹ tiền mặt S06'!$J$2,Nhaplieu!$N262='Sổ quỹ tiền mặt S06'!$J$2),Nhaplieu!L262,""))</f>
        <v/>
      </c>
      <c r="D257" s="78" t="str">
        <f>IF(LEFT(Nhaplieu!$M262,3)='Sổ quỹ tiền mặt S06'!$J$2,Nhaplieu!N262,IF(LEFT(Nhaplieu!$N262,3)='Sổ quỹ tiền mặt S06'!$J$2,Nhaplieu!M262,IF(Nhaplieu!$M262='Sổ quỹ tiền mặt S06'!$J$2,Nhaplieu!N262,IF(Nhaplieu!$N262='Sổ quỹ tiền mặt S06'!$J$2,Nhaplieu!M262,""))))</f>
        <v/>
      </c>
      <c r="E257" s="77" t="str">
        <f>IF(LEFT(Nhaplieu!M262,3)='Sổ quỹ tiền mặt S06'!$J$2,Nhaplieu!$O262,IF(Nhaplieu!M262='Sổ quỹ tiền mặt S06'!$J$2,Nhaplieu!$O262,""))</f>
        <v/>
      </c>
      <c r="F257" s="77" t="str">
        <f>IF(LEFT(Nhaplieu!N262,3)='Sổ quỹ tiền mặt S06'!$J$2,Nhaplieu!$O262,IF(Nhaplieu!N262='Sổ quỹ tiền mặt S06'!$J$2,Nhaplieu!$O262,""))</f>
        <v/>
      </c>
      <c r="G257" s="572">
        <f>IF(SUM(E257:F257)=0,0,$G$10+SUM(E$11:$E257)-SUM(F$11:$F257))</f>
        <v>0</v>
      </c>
      <c r="H257" s="573"/>
    </row>
    <row r="258" spans="1:8" s="4" customFormat="1" ht="15.6">
      <c r="A258" s="76" t="str">
        <f>IF(OR(LEFT(Nhaplieu!$M263,3)='Sổ quỹ tiền mặt S06'!$J$2,LEFT(Nhaplieu!$N263,3)='Sổ quỹ tiền mặt S06'!$J$2),Nhaplieu!F263,IF(OR(Nhaplieu!$M263='Sổ quỹ tiền mặt S06'!$J$2,Nhaplieu!$N263='Sổ quỹ tiền mặt S06'!$J$2),Nhaplieu!F263,""))</f>
        <v/>
      </c>
      <c r="B258" s="77" t="str">
        <f>IF(OR(LEFT(Nhaplieu!$M263,3)='Sổ quỹ tiền mặt S06'!$J$2,LEFT(Nhaplieu!$N263,3)='Sổ quỹ tiền mặt S06'!$J$2),Nhaplieu!E263,IF(OR(Nhaplieu!$M263='Sổ quỹ tiền mặt S06'!$J$2,Nhaplieu!$N263='Sổ quỹ tiền mặt S06'!$J$2),Nhaplieu!E263,""))</f>
        <v/>
      </c>
      <c r="C258" s="571" t="str">
        <f>IF(OR(LEFT(Nhaplieu!$M263,3)='Sổ quỹ tiền mặt S06'!$J$2,LEFT(Nhaplieu!$N263,3)='Sổ quỹ tiền mặt S06'!$J$2),Nhaplieu!L263,IF(OR(Nhaplieu!$M263='Sổ quỹ tiền mặt S06'!$J$2,Nhaplieu!$N263='Sổ quỹ tiền mặt S06'!$J$2),Nhaplieu!L263,""))</f>
        <v/>
      </c>
      <c r="D258" s="78" t="str">
        <f>IF(LEFT(Nhaplieu!$M263,3)='Sổ quỹ tiền mặt S06'!$J$2,Nhaplieu!N263,IF(LEFT(Nhaplieu!$N263,3)='Sổ quỹ tiền mặt S06'!$J$2,Nhaplieu!M263,IF(Nhaplieu!$M263='Sổ quỹ tiền mặt S06'!$J$2,Nhaplieu!N263,IF(Nhaplieu!$N263='Sổ quỹ tiền mặt S06'!$J$2,Nhaplieu!M263,""))))</f>
        <v/>
      </c>
      <c r="E258" s="77" t="str">
        <f>IF(LEFT(Nhaplieu!M263,3)='Sổ quỹ tiền mặt S06'!$J$2,Nhaplieu!$O263,IF(Nhaplieu!M263='Sổ quỹ tiền mặt S06'!$J$2,Nhaplieu!$O263,""))</f>
        <v/>
      </c>
      <c r="F258" s="77" t="str">
        <f>IF(LEFT(Nhaplieu!N263,3)='Sổ quỹ tiền mặt S06'!$J$2,Nhaplieu!$O263,IF(Nhaplieu!N263='Sổ quỹ tiền mặt S06'!$J$2,Nhaplieu!$O263,""))</f>
        <v/>
      </c>
      <c r="G258" s="572">
        <f>IF(SUM(E258:F258)=0,0,$G$10+SUM(E$11:$E258)-SUM(F$11:$F258))</f>
        <v>0</v>
      </c>
      <c r="H258" s="573"/>
    </row>
    <row r="259" spans="1:8" s="4" customFormat="1" ht="15.6">
      <c r="A259" s="76" t="str">
        <f>IF(OR(LEFT(Nhaplieu!$M264,3)='Sổ quỹ tiền mặt S06'!$J$2,LEFT(Nhaplieu!$N264,3)='Sổ quỹ tiền mặt S06'!$J$2),Nhaplieu!F264,IF(OR(Nhaplieu!$M264='Sổ quỹ tiền mặt S06'!$J$2,Nhaplieu!$N264='Sổ quỹ tiền mặt S06'!$J$2),Nhaplieu!F264,""))</f>
        <v/>
      </c>
      <c r="B259" s="77" t="str">
        <f>IF(OR(LEFT(Nhaplieu!$M264,3)='Sổ quỹ tiền mặt S06'!$J$2,LEFT(Nhaplieu!$N264,3)='Sổ quỹ tiền mặt S06'!$J$2),Nhaplieu!E264,IF(OR(Nhaplieu!$M264='Sổ quỹ tiền mặt S06'!$J$2,Nhaplieu!$N264='Sổ quỹ tiền mặt S06'!$J$2),Nhaplieu!E264,""))</f>
        <v/>
      </c>
      <c r="C259" s="571" t="str">
        <f>IF(OR(LEFT(Nhaplieu!$M264,3)='Sổ quỹ tiền mặt S06'!$J$2,LEFT(Nhaplieu!$N264,3)='Sổ quỹ tiền mặt S06'!$J$2),Nhaplieu!L264,IF(OR(Nhaplieu!$M264='Sổ quỹ tiền mặt S06'!$J$2,Nhaplieu!$N264='Sổ quỹ tiền mặt S06'!$J$2),Nhaplieu!L264,""))</f>
        <v/>
      </c>
      <c r="D259" s="78" t="str">
        <f>IF(LEFT(Nhaplieu!$M264,3)='Sổ quỹ tiền mặt S06'!$J$2,Nhaplieu!N264,IF(LEFT(Nhaplieu!$N264,3)='Sổ quỹ tiền mặt S06'!$J$2,Nhaplieu!M264,IF(Nhaplieu!$M264='Sổ quỹ tiền mặt S06'!$J$2,Nhaplieu!N264,IF(Nhaplieu!$N264='Sổ quỹ tiền mặt S06'!$J$2,Nhaplieu!M264,""))))</f>
        <v/>
      </c>
      <c r="E259" s="77" t="str">
        <f>IF(LEFT(Nhaplieu!M264,3)='Sổ quỹ tiền mặt S06'!$J$2,Nhaplieu!$O264,IF(Nhaplieu!M264='Sổ quỹ tiền mặt S06'!$J$2,Nhaplieu!$O264,""))</f>
        <v/>
      </c>
      <c r="F259" s="77" t="str">
        <f>IF(LEFT(Nhaplieu!N264,3)='Sổ quỹ tiền mặt S06'!$J$2,Nhaplieu!$O264,IF(Nhaplieu!N264='Sổ quỹ tiền mặt S06'!$J$2,Nhaplieu!$O264,""))</f>
        <v/>
      </c>
      <c r="G259" s="572">
        <f>IF(SUM(E259:F259)=0,0,$G$10+SUM(E$11:$E259)-SUM(F$11:$F259))</f>
        <v>0</v>
      </c>
      <c r="H259" s="573"/>
    </row>
    <row r="260" spans="1:8" s="4" customFormat="1" ht="15.6">
      <c r="A260" s="76" t="str">
        <f>IF(OR(LEFT(Nhaplieu!$M265,3)='Sổ quỹ tiền mặt S06'!$J$2,LEFT(Nhaplieu!$N265,3)='Sổ quỹ tiền mặt S06'!$J$2),Nhaplieu!F265,IF(OR(Nhaplieu!$M265='Sổ quỹ tiền mặt S06'!$J$2,Nhaplieu!$N265='Sổ quỹ tiền mặt S06'!$J$2),Nhaplieu!F265,""))</f>
        <v/>
      </c>
      <c r="B260" s="77" t="str">
        <f>IF(OR(LEFT(Nhaplieu!$M265,3)='Sổ quỹ tiền mặt S06'!$J$2,LEFT(Nhaplieu!$N265,3)='Sổ quỹ tiền mặt S06'!$J$2),Nhaplieu!E265,IF(OR(Nhaplieu!$M265='Sổ quỹ tiền mặt S06'!$J$2,Nhaplieu!$N265='Sổ quỹ tiền mặt S06'!$J$2),Nhaplieu!E265,""))</f>
        <v/>
      </c>
      <c r="C260" s="571" t="str">
        <f>IF(OR(LEFT(Nhaplieu!$M265,3)='Sổ quỹ tiền mặt S06'!$J$2,LEFT(Nhaplieu!$N265,3)='Sổ quỹ tiền mặt S06'!$J$2),Nhaplieu!L265,IF(OR(Nhaplieu!$M265='Sổ quỹ tiền mặt S06'!$J$2,Nhaplieu!$N265='Sổ quỹ tiền mặt S06'!$J$2),Nhaplieu!L265,""))</f>
        <v/>
      </c>
      <c r="D260" s="78" t="str">
        <f>IF(LEFT(Nhaplieu!$M265,3)='Sổ quỹ tiền mặt S06'!$J$2,Nhaplieu!N265,IF(LEFT(Nhaplieu!$N265,3)='Sổ quỹ tiền mặt S06'!$J$2,Nhaplieu!M265,IF(Nhaplieu!$M265='Sổ quỹ tiền mặt S06'!$J$2,Nhaplieu!N265,IF(Nhaplieu!$N265='Sổ quỹ tiền mặt S06'!$J$2,Nhaplieu!M265,""))))</f>
        <v/>
      </c>
      <c r="E260" s="77" t="str">
        <f>IF(LEFT(Nhaplieu!M265,3)='Sổ quỹ tiền mặt S06'!$J$2,Nhaplieu!$O265,IF(Nhaplieu!M265='Sổ quỹ tiền mặt S06'!$J$2,Nhaplieu!$O265,""))</f>
        <v/>
      </c>
      <c r="F260" s="77" t="str">
        <f>IF(LEFT(Nhaplieu!N265,3)='Sổ quỹ tiền mặt S06'!$J$2,Nhaplieu!$O265,IF(Nhaplieu!N265='Sổ quỹ tiền mặt S06'!$J$2,Nhaplieu!$O265,""))</f>
        <v/>
      </c>
      <c r="G260" s="572">
        <f>IF(SUM(E260:F260)=0,0,$G$10+SUM(E$11:$E260)-SUM(F$11:$F260))</f>
        <v>0</v>
      </c>
      <c r="H260" s="573"/>
    </row>
    <row r="261" spans="1:8" s="4" customFormat="1" ht="15.6">
      <c r="A261" s="76" t="str">
        <f>IF(OR(LEFT(Nhaplieu!$M266,3)='Sổ quỹ tiền mặt S06'!$J$2,LEFT(Nhaplieu!$N266,3)='Sổ quỹ tiền mặt S06'!$J$2),Nhaplieu!F266,IF(OR(Nhaplieu!$M266='Sổ quỹ tiền mặt S06'!$J$2,Nhaplieu!$N266='Sổ quỹ tiền mặt S06'!$J$2),Nhaplieu!F266,""))</f>
        <v/>
      </c>
      <c r="B261" s="77" t="str">
        <f>IF(OR(LEFT(Nhaplieu!$M266,3)='Sổ quỹ tiền mặt S06'!$J$2,LEFT(Nhaplieu!$N266,3)='Sổ quỹ tiền mặt S06'!$J$2),Nhaplieu!E266,IF(OR(Nhaplieu!$M266='Sổ quỹ tiền mặt S06'!$J$2,Nhaplieu!$N266='Sổ quỹ tiền mặt S06'!$J$2),Nhaplieu!E266,""))</f>
        <v/>
      </c>
      <c r="C261" s="571" t="str">
        <f>IF(OR(LEFT(Nhaplieu!$M266,3)='Sổ quỹ tiền mặt S06'!$J$2,LEFT(Nhaplieu!$N266,3)='Sổ quỹ tiền mặt S06'!$J$2),Nhaplieu!L266,IF(OR(Nhaplieu!$M266='Sổ quỹ tiền mặt S06'!$J$2,Nhaplieu!$N266='Sổ quỹ tiền mặt S06'!$J$2),Nhaplieu!L266,""))</f>
        <v/>
      </c>
      <c r="D261" s="78" t="str">
        <f>IF(LEFT(Nhaplieu!$M266,3)='Sổ quỹ tiền mặt S06'!$J$2,Nhaplieu!N266,IF(LEFT(Nhaplieu!$N266,3)='Sổ quỹ tiền mặt S06'!$J$2,Nhaplieu!M266,IF(Nhaplieu!$M266='Sổ quỹ tiền mặt S06'!$J$2,Nhaplieu!N266,IF(Nhaplieu!$N266='Sổ quỹ tiền mặt S06'!$J$2,Nhaplieu!M266,""))))</f>
        <v/>
      </c>
      <c r="E261" s="77" t="str">
        <f>IF(LEFT(Nhaplieu!M266,3)='Sổ quỹ tiền mặt S06'!$J$2,Nhaplieu!$O266,IF(Nhaplieu!M266='Sổ quỹ tiền mặt S06'!$J$2,Nhaplieu!$O266,""))</f>
        <v/>
      </c>
      <c r="F261" s="77" t="str">
        <f>IF(LEFT(Nhaplieu!N266,3)='Sổ quỹ tiền mặt S06'!$J$2,Nhaplieu!$O266,IF(Nhaplieu!N266='Sổ quỹ tiền mặt S06'!$J$2,Nhaplieu!$O266,""))</f>
        <v/>
      </c>
      <c r="G261" s="572">
        <f>IF(SUM(E261:F261)=0,0,$G$10+SUM(E$11:$E261)-SUM(F$11:$F261))</f>
        <v>0</v>
      </c>
      <c r="H261" s="573"/>
    </row>
    <row r="262" spans="1:8" s="4" customFormat="1" ht="15.6">
      <c r="A262" s="76" t="str">
        <f>IF(OR(LEFT(Nhaplieu!$M267,3)='Sổ quỹ tiền mặt S06'!$J$2,LEFT(Nhaplieu!$N267,3)='Sổ quỹ tiền mặt S06'!$J$2),Nhaplieu!F267,IF(OR(Nhaplieu!$M267='Sổ quỹ tiền mặt S06'!$J$2,Nhaplieu!$N267='Sổ quỹ tiền mặt S06'!$J$2),Nhaplieu!F267,""))</f>
        <v/>
      </c>
      <c r="B262" s="77" t="str">
        <f>IF(OR(LEFT(Nhaplieu!$M267,3)='Sổ quỹ tiền mặt S06'!$J$2,LEFT(Nhaplieu!$N267,3)='Sổ quỹ tiền mặt S06'!$J$2),Nhaplieu!E267,IF(OR(Nhaplieu!$M267='Sổ quỹ tiền mặt S06'!$J$2,Nhaplieu!$N267='Sổ quỹ tiền mặt S06'!$J$2),Nhaplieu!E267,""))</f>
        <v/>
      </c>
      <c r="C262" s="571" t="str">
        <f>IF(OR(LEFT(Nhaplieu!$M267,3)='Sổ quỹ tiền mặt S06'!$J$2,LEFT(Nhaplieu!$N267,3)='Sổ quỹ tiền mặt S06'!$J$2),Nhaplieu!L267,IF(OR(Nhaplieu!$M267='Sổ quỹ tiền mặt S06'!$J$2,Nhaplieu!$N267='Sổ quỹ tiền mặt S06'!$J$2),Nhaplieu!L267,""))</f>
        <v/>
      </c>
      <c r="D262" s="78" t="str">
        <f>IF(LEFT(Nhaplieu!$M267,3)='Sổ quỹ tiền mặt S06'!$J$2,Nhaplieu!N267,IF(LEFT(Nhaplieu!$N267,3)='Sổ quỹ tiền mặt S06'!$J$2,Nhaplieu!M267,IF(Nhaplieu!$M267='Sổ quỹ tiền mặt S06'!$J$2,Nhaplieu!N267,IF(Nhaplieu!$N267='Sổ quỹ tiền mặt S06'!$J$2,Nhaplieu!M267,""))))</f>
        <v/>
      </c>
      <c r="E262" s="77" t="str">
        <f>IF(LEFT(Nhaplieu!M267,3)='Sổ quỹ tiền mặt S06'!$J$2,Nhaplieu!$O267,IF(Nhaplieu!M267='Sổ quỹ tiền mặt S06'!$J$2,Nhaplieu!$O267,""))</f>
        <v/>
      </c>
      <c r="F262" s="77" t="str">
        <f>IF(LEFT(Nhaplieu!N267,3)='Sổ quỹ tiền mặt S06'!$J$2,Nhaplieu!$O267,IF(Nhaplieu!N267='Sổ quỹ tiền mặt S06'!$J$2,Nhaplieu!$O267,""))</f>
        <v/>
      </c>
      <c r="G262" s="572">
        <f>IF(SUM(E262:F262)=0,0,$G$10+SUM(E$11:$E262)-SUM(F$11:$F262))</f>
        <v>0</v>
      </c>
      <c r="H262" s="573"/>
    </row>
    <row r="263" spans="1:8" s="4" customFormat="1" ht="15.6">
      <c r="A263" s="76" t="str">
        <f>IF(OR(LEFT(Nhaplieu!$M268,3)='Sổ quỹ tiền mặt S06'!$J$2,LEFT(Nhaplieu!$N268,3)='Sổ quỹ tiền mặt S06'!$J$2),Nhaplieu!F268,IF(OR(Nhaplieu!$M268='Sổ quỹ tiền mặt S06'!$J$2,Nhaplieu!$N268='Sổ quỹ tiền mặt S06'!$J$2),Nhaplieu!F268,""))</f>
        <v/>
      </c>
      <c r="B263" s="77" t="str">
        <f>IF(OR(LEFT(Nhaplieu!$M268,3)='Sổ quỹ tiền mặt S06'!$J$2,LEFT(Nhaplieu!$N268,3)='Sổ quỹ tiền mặt S06'!$J$2),Nhaplieu!E268,IF(OR(Nhaplieu!$M268='Sổ quỹ tiền mặt S06'!$J$2,Nhaplieu!$N268='Sổ quỹ tiền mặt S06'!$J$2),Nhaplieu!E268,""))</f>
        <v/>
      </c>
      <c r="C263" s="571" t="str">
        <f>IF(OR(LEFT(Nhaplieu!$M268,3)='Sổ quỹ tiền mặt S06'!$J$2,LEFT(Nhaplieu!$N268,3)='Sổ quỹ tiền mặt S06'!$J$2),Nhaplieu!L268,IF(OR(Nhaplieu!$M268='Sổ quỹ tiền mặt S06'!$J$2,Nhaplieu!$N268='Sổ quỹ tiền mặt S06'!$J$2),Nhaplieu!L268,""))</f>
        <v/>
      </c>
      <c r="D263" s="78" t="str">
        <f>IF(LEFT(Nhaplieu!$M268,3)='Sổ quỹ tiền mặt S06'!$J$2,Nhaplieu!N268,IF(LEFT(Nhaplieu!$N268,3)='Sổ quỹ tiền mặt S06'!$J$2,Nhaplieu!M268,IF(Nhaplieu!$M268='Sổ quỹ tiền mặt S06'!$J$2,Nhaplieu!N268,IF(Nhaplieu!$N268='Sổ quỹ tiền mặt S06'!$J$2,Nhaplieu!M268,""))))</f>
        <v/>
      </c>
      <c r="E263" s="77" t="str">
        <f>IF(LEFT(Nhaplieu!M268,3)='Sổ quỹ tiền mặt S06'!$J$2,Nhaplieu!$O268,IF(Nhaplieu!M268='Sổ quỹ tiền mặt S06'!$J$2,Nhaplieu!$O268,""))</f>
        <v/>
      </c>
      <c r="F263" s="77" t="str">
        <f>IF(LEFT(Nhaplieu!N268,3)='Sổ quỹ tiền mặt S06'!$J$2,Nhaplieu!$O268,IF(Nhaplieu!N268='Sổ quỹ tiền mặt S06'!$J$2,Nhaplieu!$O268,""))</f>
        <v/>
      </c>
      <c r="G263" s="572">
        <f>IF(SUM(E263:F263)=0,0,$G$10+SUM(E$11:$E263)-SUM(F$11:$F263))</f>
        <v>0</v>
      </c>
      <c r="H263" s="573"/>
    </row>
    <row r="264" spans="1:8" s="4" customFormat="1" ht="15.6">
      <c r="A264" s="76" t="str">
        <f>IF(OR(LEFT(Nhaplieu!$M269,3)='Sổ quỹ tiền mặt S06'!$J$2,LEFT(Nhaplieu!$N269,3)='Sổ quỹ tiền mặt S06'!$J$2),Nhaplieu!F269,IF(OR(Nhaplieu!$M269='Sổ quỹ tiền mặt S06'!$J$2,Nhaplieu!$N269='Sổ quỹ tiền mặt S06'!$J$2),Nhaplieu!F269,""))</f>
        <v/>
      </c>
      <c r="B264" s="77" t="str">
        <f>IF(OR(LEFT(Nhaplieu!$M269,3)='Sổ quỹ tiền mặt S06'!$J$2,LEFT(Nhaplieu!$N269,3)='Sổ quỹ tiền mặt S06'!$J$2),Nhaplieu!E269,IF(OR(Nhaplieu!$M269='Sổ quỹ tiền mặt S06'!$J$2,Nhaplieu!$N269='Sổ quỹ tiền mặt S06'!$J$2),Nhaplieu!E269,""))</f>
        <v/>
      </c>
      <c r="C264" s="571" t="str">
        <f>IF(OR(LEFT(Nhaplieu!$M269,3)='Sổ quỹ tiền mặt S06'!$J$2,LEFT(Nhaplieu!$N269,3)='Sổ quỹ tiền mặt S06'!$J$2),Nhaplieu!L269,IF(OR(Nhaplieu!$M269='Sổ quỹ tiền mặt S06'!$J$2,Nhaplieu!$N269='Sổ quỹ tiền mặt S06'!$J$2),Nhaplieu!L269,""))</f>
        <v/>
      </c>
      <c r="D264" s="78" t="str">
        <f>IF(LEFT(Nhaplieu!$M269,3)='Sổ quỹ tiền mặt S06'!$J$2,Nhaplieu!N269,IF(LEFT(Nhaplieu!$N269,3)='Sổ quỹ tiền mặt S06'!$J$2,Nhaplieu!M269,IF(Nhaplieu!$M269='Sổ quỹ tiền mặt S06'!$J$2,Nhaplieu!N269,IF(Nhaplieu!$N269='Sổ quỹ tiền mặt S06'!$J$2,Nhaplieu!M269,""))))</f>
        <v/>
      </c>
      <c r="E264" s="77" t="str">
        <f>IF(LEFT(Nhaplieu!M269,3)='Sổ quỹ tiền mặt S06'!$J$2,Nhaplieu!$O269,IF(Nhaplieu!M269='Sổ quỹ tiền mặt S06'!$J$2,Nhaplieu!$O269,""))</f>
        <v/>
      </c>
      <c r="F264" s="77" t="str">
        <f>IF(LEFT(Nhaplieu!N269,3)='Sổ quỹ tiền mặt S06'!$J$2,Nhaplieu!$O269,IF(Nhaplieu!N269='Sổ quỹ tiền mặt S06'!$J$2,Nhaplieu!$O269,""))</f>
        <v/>
      </c>
      <c r="G264" s="572">
        <f>IF(SUM(E264:F264)=0,0,$G$10+SUM(E$11:$E264)-SUM(F$11:$F264))</f>
        <v>0</v>
      </c>
      <c r="H264" s="573"/>
    </row>
    <row r="265" spans="1:8" s="4" customFormat="1" ht="15.6">
      <c r="A265" s="76" t="str">
        <f>IF(OR(LEFT(Nhaplieu!$M270,3)='Sổ quỹ tiền mặt S06'!$J$2,LEFT(Nhaplieu!$N270,3)='Sổ quỹ tiền mặt S06'!$J$2),Nhaplieu!F270,IF(OR(Nhaplieu!$M270='Sổ quỹ tiền mặt S06'!$J$2,Nhaplieu!$N270='Sổ quỹ tiền mặt S06'!$J$2),Nhaplieu!F270,""))</f>
        <v/>
      </c>
      <c r="B265" s="77" t="str">
        <f>IF(OR(LEFT(Nhaplieu!$M270,3)='Sổ quỹ tiền mặt S06'!$J$2,LEFT(Nhaplieu!$N270,3)='Sổ quỹ tiền mặt S06'!$J$2),Nhaplieu!E270,IF(OR(Nhaplieu!$M270='Sổ quỹ tiền mặt S06'!$J$2,Nhaplieu!$N270='Sổ quỹ tiền mặt S06'!$J$2),Nhaplieu!E270,""))</f>
        <v/>
      </c>
      <c r="C265" s="571" t="str">
        <f>IF(OR(LEFT(Nhaplieu!$M270,3)='Sổ quỹ tiền mặt S06'!$J$2,LEFT(Nhaplieu!$N270,3)='Sổ quỹ tiền mặt S06'!$J$2),Nhaplieu!L270,IF(OR(Nhaplieu!$M270='Sổ quỹ tiền mặt S06'!$J$2,Nhaplieu!$N270='Sổ quỹ tiền mặt S06'!$J$2),Nhaplieu!L270,""))</f>
        <v/>
      </c>
      <c r="D265" s="78" t="str">
        <f>IF(LEFT(Nhaplieu!$M270,3)='Sổ quỹ tiền mặt S06'!$J$2,Nhaplieu!N270,IF(LEFT(Nhaplieu!$N270,3)='Sổ quỹ tiền mặt S06'!$J$2,Nhaplieu!M270,IF(Nhaplieu!$M270='Sổ quỹ tiền mặt S06'!$J$2,Nhaplieu!N270,IF(Nhaplieu!$N270='Sổ quỹ tiền mặt S06'!$J$2,Nhaplieu!M270,""))))</f>
        <v/>
      </c>
      <c r="E265" s="77" t="str">
        <f>IF(LEFT(Nhaplieu!M270,3)='Sổ quỹ tiền mặt S06'!$J$2,Nhaplieu!$O270,IF(Nhaplieu!M270='Sổ quỹ tiền mặt S06'!$J$2,Nhaplieu!$O270,""))</f>
        <v/>
      </c>
      <c r="F265" s="77" t="str">
        <f>IF(LEFT(Nhaplieu!N270,3)='Sổ quỹ tiền mặt S06'!$J$2,Nhaplieu!$O270,IF(Nhaplieu!N270='Sổ quỹ tiền mặt S06'!$J$2,Nhaplieu!$O270,""))</f>
        <v/>
      </c>
      <c r="G265" s="572">
        <f>IF(SUM(E265:F265)=0,0,$G$10+SUM(E$11:$E265)-SUM(F$11:$F265))</f>
        <v>0</v>
      </c>
      <c r="H265" s="573"/>
    </row>
    <row r="266" spans="1:8" s="4" customFormat="1" ht="15.6">
      <c r="A266" s="76" t="str">
        <f>IF(OR(LEFT(Nhaplieu!$M271,3)='Sổ quỹ tiền mặt S06'!$J$2,LEFT(Nhaplieu!$N271,3)='Sổ quỹ tiền mặt S06'!$J$2),Nhaplieu!F271,IF(OR(Nhaplieu!$M271='Sổ quỹ tiền mặt S06'!$J$2,Nhaplieu!$N271='Sổ quỹ tiền mặt S06'!$J$2),Nhaplieu!F271,""))</f>
        <v/>
      </c>
      <c r="B266" s="77" t="str">
        <f>IF(OR(LEFT(Nhaplieu!$M271,3)='Sổ quỹ tiền mặt S06'!$J$2,LEFT(Nhaplieu!$N271,3)='Sổ quỹ tiền mặt S06'!$J$2),Nhaplieu!E271,IF(OR(Nhaplieu!$M271='Sổ quỹ tiền mặt S06'!$J$2,Nhaplieu!$N271='Sổ quỹ tiền mặt S06'!$J$2),Nhaplieu!E271,""))</f>
        <v/>
      </c>
      <c r="C266" s="571" t="str">
        <f>IF(OR(LEFT(Nhaplieu!$M271,3)='Sổ quỹ tiền mặt S06'!$J$2,LEFT(Nhaplieu!$N271,3)='Sổ quỹ tiền mặt S06'!$J$2),Nhaplieu!L271,IF(OR(Nhaplieu!$M271='Sổ quỹ tiền mặt S06'!$J$2,Nhaplieu!$N271='Sổ quỹ tiền mặt S06'!$J$2),Nhaplieu!L271,""))</f>
        <v/>
      </c>
      <c r="D266" s="78" t="str">
        <f>IF(LEFT(Nhaplieu!$M271,3)='Sổ quỹ tiền mặt S06'!$J$2,Nhaplieu!N271,IF(LEFT(Nhaplieu!$N271,3)='Sổ quỹ tiền mặt S06'!$J$2,Nhaplieu!M271,IF(Nhaplieu!$M271='Sổ quỹ tiền mặt S06'!$J$2,Nhaplieu!N271,IF(Nhaplieu!$N271='Sổ quỹ tiền mặt S06'!$J$2,Nhaplieu!M271,""))))</f>
        <v/>
      </c>
      <c r="E266" s="77" t="str">
        <f>IF(LEFT(Nhaplieu!M271,3)='Sổ quỹ tiền mặt S06'!$J$2,Nhaplieu!$O271,IF(Nhaplieu!M271='Sổ quỹ tiền mặt S06'!$J$2,Nhaplieu!$O271,""))</f>
        <v/>
      </c>
      <c r="F266" s="77" t="str">
        <f>IF(LEFT(Nhaplieu!N271,3)='Sổ quỹ tiền mặt S06'!$J$2,Nhaplieu!$O271,IF(Nhaplieu!N271='Sổ quỹ tiền mặt S06'!$J$2,Nhaplieu!$O271,""))</f>
        <v/>
      </c>
      <c r="G266" s="572">
        <f>IF(SUM(E266:F266)=0,0,$G$10+SUM(E$11:$E266)-SUM(F$11:$F266))</f>
        <v>0</v>
      </c>
      <c r="H266" s="573"/>
    </row>
    <row r="267" spans="1:8" s="4" customFormat="1" ht="15.6">
      <c r="A267" s="76" t="str">
        <f>IF(OR(LEFT(Nhaplieu!$M272,3)='Sổ quỹ tiền mặt S06'!$J$2,LEFT(Nhaplieu!$N272,3)='Sổ quỹ tiền mặt S06'!$J$2),Nhaplieu!F272,IF(OR(Nhaplieu!$M272='Sổ quỹ tiền mặt S06'!$J$2,Nhaplieu!$N272='Sổ quỹ tiền mặt S06'!$J$2),Nhaplieu!F272,""))</f>
        <v/>
      </c>
      <c r="B267" s="77" t="str">
        <f>IF(OR(LEFT(Nhaplieu!$M272,3)='Sổ quỹ tiền mặt S06'!$J$2,LEFT(Nhaplieu!$N272,3)='Sổ quỹ tiền mặt S06'!$J$2),Nhaplieu!E272,IF(OR(Nhaplieu!$M272='Sổ quỹ tiền mặt S06'!$J$2,Nhaplieu!$N272='Sổ quỹ tiền mặt S06'!$J$2),Nhaplieu!E272,""))</f>
        <v/>
      </c>
      <c r="C267" s="571" t="str">
        <f>IF(OR(LEFT(Nhaplieu!$M272,3)='Sổ quỹ tiền mặt S06'!$J$2,LEFT(Nhaplieu!$N272,3)='Sổ quỹ tiền mặt S06'!$J$2),Nhaplieu!L272,IF(OR(Nhaplieu!$M272='Sổ quỹ tiền mặt S06'!$J$2,Nhaplieu!$N272='Sổ quỹ tiền mặt S06'!$J$2),Nhaplieu!L272,""))</f>
        <v/>
      </c>
      <c r="D267" s="78" t="str">
        <f>IF(LEFT(Nhaplieu!$M272,3)='Sổ quỹ tiền mặt S06'!$J$2,Nhaplieu!N272,IF(LEFT(Nhaplieu!$N272,3)='Sổ quỹ tiền mặt S06'!$J$2,Nhaplieu!M272,IF(Nhaplieu!$M272='Sổ quỹ tiền mặt S06'!$J$2,Nhaplieu!N272,IF(Nhaplieu!$N272='Sổ quỹ tiền mặt S06'!$J$2,Nhaplieu!M272,""))))</f>
        <v/>
      </c>
      <c r="E267" s="77" t="str">
        <f>IF(LEFT(Nhaplieu!M272,3)='Sổ quỹ tiền mặt S06'!$J$2,Nhaplieu!$O272,IF(Nhaplieu!M272='Sổ quỹ tiền mặt S06'!$J$2,Nhaplieu!$O272,""))</f>
        <v/>
      </c>
      <c r="F267" s="77" t="str">
        <f>IF(LEFT(Nhaplieu!N272,3)='Sổ quỹ tiền mặt S06'!$J$2,Nhaplieu!$O272,IF(Nhaplieu!N272='Sổ quỹ tiền mặt S06'!$J$2,Nhaplieu!$O272,""))</f>
        <v/>
      </c>
      <c r="G267" s="572">
        <f>IF(SUM(E267:F267)=0,0,$G$10+SUM(E$11:$E267)-SUM(F$11:$F267))</f>
        <v>0</v>
      </c>
      <c r="H267" s="573"/>
    </row>
    <row r="268" spans="1:8" s="4" customFormat="1" ht="15.6">
      <c r="A268" s="76" t="str">
        <f>IF(OR(LEFT(Nhaplieu!$M273,3)='Sổ quỹ tiền mặt S06'!$J$2,LEFT(Nhaplieu!$N273,3)='Sổ quỹ tiền mặt S06'!$J$2),Nhaplieu!F273,IF(OR(Nhaplieu!$M273='Sổ quỹ tiền mặt S06'!$J$2,Nhaplieu!$N273='Sổ quỹ tiền mặt S06'!$J$2),Nhaplieu!F273,""))</f>
        <v/>
      </c>
      <c r="B268" s="77" t="str">
        <f>IF(OR(LEFT(Nhaplieu!$M273,3)='Sổ quỹ tiền mặt S06'!$J$2,LEFT(Nhaplieu!$N273,3)='Sổ quỹ tiền mặt S06'!$J$2),Nhaplieu!E273,IF(OR(Nhaplieu!$M273='Sổ quỹ tiền mặt S06'!$J$2,Nhaplieu!$N273='Sổ quỹ tiền mặt S06'!$J$2),Nhaplieu!E273,""))</f>
        <v/>
      </c>
      <c r="C268" s="571" t="str">
        <f>IF(OR(LEFT(Nhaplieu!$M273,3)='Sổ quỹ tiền mặt S06'!$J$2,LEFT(Nhaplieu!$N273,3)='Sổ quỹ tiền mặt S06'!$J$2),Nhaplieu!L273,IF(OR(Nhaplieu!$M273='Sổ quỹ tiền mặt S06'!$J$2,Nhaplieu!$N273='Sổ quỹ tiền mặt S06'!$J$2),Nhaplieu!L273,""))</f>
        <v/>
      </c>
      <c r="D268" s="78" t="str">
        <f>IF(LEFT(Nhaplieu!$M273,3)='Sổ quỹ tiền mặt S06'!$J$2,Nhaplieu!N273,IF(LEFT(Nhaplieu!$N273,3)='Sổ quỹ tiền mặt S06'!$J$2,Nhaplieu!M273,IF(Nhaplieu!$M273='Sổ quỹ tiền mặt S06'!$J$2,Nhaplieu!N273,IF(Nhaplieu!$N273='Sổ quỹ tiền mặt S06'!$J$2,Nhaplieu!M273,""))))</f>
        <v/>
      </c>
      <c r="E268" s="77" t="str">
        <f>IF(LEFT(Nhaplieu!M273,3)='Sổ quỹ tiền mặt S06'!$J$2,Nhaplieu!$O273,IF(Nhaplieu!M273='Sổ quỹ tiền mặt S06'!$J$2,Nhaplieu!$O273,""))</f>
        <v/>
      </c>
      <c r="F268" s="77" t="str">
        <f>IF(LEFT(Nhaplieu!N273,3)='Sổ quỹ tiền mặt S06'!$J$2,Nhaplieu!$O273,IF(Nhaplieu!N273='Sổ quỹ tiền mặt S06'!$J$2,Nhaplieu!$O273,""))</f>
        <v/>
      </c>
      <c r="G268" s="572">
        <f>IF(SUM(E268:F268)=0,0,$G$10+SUM(E$11:$E268)-SUM(F$11:$F268))</f>
        <v>0</v>
      </c>
      <c r="H268" s="573"/>
    </row>
    <row r="269" spans="1:8" s="4" customFormat="1" ht="15.6">
      <c r="A269" s="76" t="str">
        <f>IF(OR(LEFT(Nhaplieu!$M274,3)='Sổ quỹ tiền mặt S06'!$J$2,LEFT(Nhaplieu!$N274,3)='Sổ quỹ tiền mặt S06'!$J$2),Nhaplieu!F274,IF(OR(Nhaplieu!$M274='Sổ quỹ tiền mặt S06'!$J$2,Nhaplieu!$N274='Sổ quỹ tiền mặt S06'!$J$2),Nhaplieu!F274,""))</f>
        <v/>
      </c>
      <c r="B269" s="77" t="str">
        <f>IF(OR(LEFT(Nhaplieu!$M274,3)='Sổ quỹ tiền mặt S06'!$J$2,LEFT(Nhaplieu!$N274,3)='Sổ quỹ tiền mặt S06'!$J$2),Nhaplieu!E274,IF(OR(Nhaplieu!$M274='Sổ quỹ tiền mặt S06'!$J$2,Nhaplieu!$N274='Sổ quỹ tiền mặt S06'!$J$2),Nhaplieu!E274,""))</f>
        <v/>
      </c>
      <c r="C269" s="571" t="str">
        <f>IF(OR(LEFT(Nhaplieu!$M274,3)='Sổ quỹ tiền mặt S06'!$J$2,LEFT(Nhaplieu!$N274,3)='Sổ quỹ tiền mặt S06'!$J$2),Nhaplieu!L274,IF(OR(Nhaplieu!$M274='Sổ quỹ tiền mặt S06'!$J$2,Nhaplieu!$N274='Sổ quỹ tiền mặt S06'!$J$2),Nhaplieu!L274,""))</f>
        <v/>
      </c>
      <c r="D269" s="78" t="str">
        <f>IF(LEFT(Nhaplieu!$M274,3)='Sổ quỹ tiền mặt S06'!$J$2,Nhaplieu!N274,IF(LEFT(Nhaplieu!$N274,3)='Sổ quỹ tiền mặt S06'!$J$2,Nhaplieu!M274,IF(Nhaplieu!$M274='Sổ quỹ tiền mặt S06'!$J$2,Nhaplieu!N274,IF(Nhaplieu!$N274='Sổ quỹ tiền mặt S06'!$J$2,Nhaplieu!M274,""))))</f>
        <v/>
      </c>
      <c r="E269" s="77" t="str">
        <f>IF(LEFT(Nhaplieu!M274,3)='Sổ quỹ tiền mặt S06'!$J$2,Nhaplieu!$O274,IF(Nhaplieu!M274='Sổ quỹ tiền mặt S06'!$J$2,Nhaplieu!$O274,""))</f>
        <v/>
      </c>
      <c r="F269" s="77" t="str">
        <f>IF(LEFT(Nhaplieu!N274,3)='Sổ quỹ tiền mặt S06'!$J$2,Nhaplieu!$O274,IF(Nhaplieu!N274='Sổ quỹ tiền mặt S06'!$J$2,Nhaplieu!$O274,""))</f>
        <v/>
      </c>
      <c r="G269" s="572">
        <f>IF(SUM(E269:F269)=0,0,$G$10+SUM(E$11:$E269)-SUM(F$11:$F269))</f>
        <v>0</v>
      </c>
      <c r="H269" s="573"/>
    </row>
    <row r="270" spans="1:8" s="4" customFormat="1" ht="15.6">
      <c r="A270" s="76" t="str">
        <f>IF(OR(LEFT(Nhaplieu!$M275,3)='Sổ quỹ tiền mặt S06'!$J$2,LEFT(Nhaplieu!$N275,3)='Sổ quỹ tiền mặt S06'!$J$2),Nhaplieu!F275,IF(OR(Nhaplieu!$M275='Sổ quỹ tiền mặt S06'!$J$2,Nhaplieu!$N275='Sổ quỹ tiền mặt S06'!$J$2),Nhaplieu!F275,""))</f>
        <v/>
      </c>
      <c r="B270" s="77" t="str">
        <f>IF(OR(LEFT(Nhaplieu!$M275,3)='Sổ quỹ tiền mặt S06'!$J$2,LEFT(Nhaplieu!$N275,3)='Sổ quỹ tiền mặt S06'!$J$2),Nhaplieu!E275,IF(OR(Nhaplieu!$M275='Sổ quỹ tiền mặt S06'!$J$2,Nhaplieu!$N275='Sổ quỹ tiền mặt S06'!$J$2),Nhaplieu!E275,""))</f>
        <v/>
      </c>
      <c r="C270" s="571" t="str">
        <f>IF(OR(LEFT(Nhaplieu!$M275,3)='Sổ quỹ tiền mặt S06'!$J$2,LEFT(Nhaplieu!$N275,3)='Sổ quỹ tiền mặt S06'!$J$2),Nhaplieu!L275,IF(OR(Nhaplieu!$M275='Sổ quỹ tiền mặt S06'!$J$2,Nhaplieu!$N275='Sổ quỹ tiền mặt S06'!$J$2),Nhaplieu!L275,""))</f>
        <v/>
      </c>
      <c r="D270" s="78" t="str">
        <f>IF(LEFT(Nhaplieu!$M275,3)='Sổ quỹ tiền mặt S06'!$J$2,Nhaplieu!N275,IF(LEFT(Nhaplieu!$N275,3)='Sổ quỹ tiền mặt S06'!$J$2,Nhaplieu!M275,IF(Nhaplieu!$M275='Sổ quỹ tiền mặt S06'!$J$2,Nhaplieu!N275,IF(Nhaplieu!$N275='Sổ quỹ tiền mặt S06'!$J$2,Nhaplieu!M275,""))))</f>
        <v/>
      </c>
      <c r="E270" s="77" t="str">
        <f>IF(LEFT(Nhaplieu!M275,3)='Sổ quỹ tiền mặt S06'!$J$2,Nhaplieu!$O275,IF(Nhaplieu!M275='Sổ quỹ tiền mặt S06'!$J$2,Nhaplieu!$O275,""))</f>
        <v/>
      </c>
      <c r="F270" s="77" t="str">
        <f>IF(LEFT(Nhaplieu!N275,3)='Sổ quỹ tiền mặt S06'!$J$2,Nhaplieu!$O275,IF(Nhaplieu!N275='Sổ quỹ tiền mặt S06'!$J$2,Nhaplieu!$O275,""))</f>
        <v/>
      </c>
      <c r="G270" s="572">
        <f>IF(SUM(E270:F270)=0,0,$G$10+SUM(E$11:$E270)-SUM(F$11:$F270))</f>
        <v>0</v>
      </c>
      <c r="H270" s="573"/>
    </row>
    <row r="271" spans="1:8" s="4" customFormat="1" ht="15.6">
      <c r="A271" s="76" t="str">
        <f>IF(OR(LEFT(Nhaplieu!$M276,3)='Sổ quỹ tiền mặt S06'!$J$2,LEFT(Nhaplieu!$N276,3)='Sổ quỹ tiền mặt S06'!$J$2),Nhaplieu!F276,IF(OR(Nhaplieu!$M276='Sổ quỹ tiền mặt S06'!$J$2,Nhaplieu!$N276='Sổ quỹ tiền mặt S06'!$J$2),Nhaplieu!F276,""))</f>
        <v/>
      </c>
      <c r="B271" s="77" t="str">
        <f>IF(OR(LEFT(Nhaplieu!$M276,3)='Sổ quỹ tiền mặt S06'!$J$2,LEFT(Nhaplieu!$N276,3)='Sổ quỹ tiền mặt S06'!$J$2),Nhaplieu!E276,IF(OR(Nhaplieu!$M276='Sổ quỹ tiền mặt S06'!$J$2,Nhaplieu!$N276='Sổ quỹ tiền mặt S06'!$J$2),Nhaplieu!E276,""))</f>
        <v/>
      </c>
      <c r="C271" s="571" t="str">
        <f>IF(OR(LEFT(Nhaplieu!$M276,3)='Sổ quỹ tiền mặt S06'!$J$2,LEFT(Nhaplieu!$N276,3)='Sổ quỹ tiền mặt S06'!$J$2),Nhaplieu!L276,IF(OR(Nhaplieu!$M276='Sổ quỹ tiền mặt S06'!$J$2,Nhaplieu!$N276='Sổ quỹ tiền mặt S06'!$J$2),Nhaplieu!L276,""))</f>
        <v/>
      </c>
      <c r="D271" s="78" t="str">
        <f>IF(LEFT(Nhaplieu!$M276,3)='Sổ quỹ tiền mặt S06'!$J$2,Nhaplieu!N276,IF(LEFT(Nhaplieu!$N276,3)='Sổ quỹ tiền mặt S06'!$J$2,Nhaplieu!M276,IF(Nhaplieu!$M276='Sổ quỹ tiền mặt S06'!$J$2,Nhaplieu!N276,IF(Nhaplieu!$N276='Sổ quỹ tiền mặt S06'!$J$2,Nhaplieu!M276,""))))</f>
        <v/>
      </c>
      <c r="E271" s="77" t="str">
        <f>IF(LEFT(Nhaplieu!M276,3)='Sổ quỹ tiền mặt S06'!$J$2,Nhaplieu!$O276,IF(Nhaplieu!M276='Sổ quỹ tiền mặt S06'!$J$2,Nhaplieu!$O276,""))</f>
        <v/>
      </c>
      <c r="F271" s="77" t="str">
        <f>IF(LEFT(Nhaplieu!N276,3)='Sổ quỹ tiền mặt S06'!$J$2,Nhaplieu!$O276,IF(Nhaplieu!N276='Sổ quỹ tiền mặt S06'!$J$2,Nhaplieu!$O276,""))</f>
        <v/>
      </c>
      <c r="G271" s="572">
        <f>IF(SUM(E271:F271)=0,0,$G$10+SUM(E$11:$E271)-SUM(F$11:$F271))</f>
        <v>0</v>
      </c>
      <c r="H271" s="573"/>
    </row>
    <row r="272" spans="1:8" s="4" customFormat="1" ht="15.6">
      <c r="A272" s="76" t="str">
        <f>IF(OR(LEFT(Nhaplieu!$M277,3)='Sổ quỹ tiền mặt S06'!$J$2,LEFT(Nhaplieu!$N277,3)='Sổ quỹ tiền mặt S06'!$J$2),Nhaplieu!F277,IF(OR(Nhaplieu!$M277='Sổ quỹ tiền mặt S06'!$J$2,Nhaplieu!$N277='Sổ quỹ tiền mặt S06'!$J$2),Nhaplieu!F277,""))</f>
        <v/>
      </c>
      <c r="B272" s="77" t="str">
        <f>IF(OR(LEFT(Nhaplieu!$M277,3)='Sổ quỹ tiền mặt S06'!$J$2,LEFT(Nhaplieu!$N277,3)='Sổ quỹ tiền mặt S06'!$J$2),Nhaplieu!E277,IF(OR(Nhaplieu!$M277='Sổ quỹ tiền mặt S06'!$J$2,Nhaplieu!$N277='Sổ quỹ tiền mặt S06'!$J$2),Nhaplieu!E277,""))</f>
        <v/>
      </c>
      <c r="C272" s="571" t="str">
        <f>IF(OR(LEFT(Nhaplieu!$M277,3)='Sổ quỹ tiền mặt S06'!$J$2,LEFT(Nhaplieu!$N277,3)='Sổ quỹ tiền mặt S06'!$J$2),Nhaplieu!L277,IF(OR(Nhaplieu!$M277='Sổ quỹ tiền mặt S06'!$J$2,Nhaplieu!$N277='Sổ quỹ tiền mặt S06'!$J$2),Nhaplieu!L277,""))</f>
        <v/>
      </c>
      <c r="D272" s="78" t="str">
        <f>IF(LEFT(Nhaplieu!$M277,3)='Sổ quỹ tiền mặt S06'!$J$2,Nhaplieu!N277,IF(LEFT(Nhaplieu!$N277,3)='Sổ quỹ tiền mặt S06'!$J$2,Nhaplieu!M277,IF(Nhaplieu!$M277='Sổ quỹ tiền mặt S06'!$J$2,Nhaplieu!N277,IF(Nhaplieu!$N277='Sổ quỹ tiền mặt S06'!$J$2,Nhaplieu!M277,""))))</f>
        <v/>
      </c>
      <c r="E272" s="77" t="str">
        <f>IF(LEFT(Nhaplieu!M277,3)='Sổ quỹ tiền mặt S06'!$J$2,Nhaplieu!$O277,IF(Nhaplieu!M277='Sổ quỹ tiền mặt S06'!$J$2,Nhaplieu!$O277,""))</f>
        <v/>
      </c>
      <c r="F272" s="77" t="str">
        <f>IF(LEFT(Nhaplieu!N277,3)='Sổ quỹ tiền mặt S06'!$J$2,Nhaplieu!$O277,IF(Nhaplieu!N277='Sổ quỹ tiền mặt S06'!$J$2,Nhaplieu!$O277,""))</f>
        <v/>
      </c>
      <c r="G272" s="572">
        <f>IF(SUM(E272:F272)=0,0,$G$10+SUM(E$11:$E272)-SUM(F$11:$F272))</f>
        <v>0</v>
      </c>
      <c r="H272" s="573"/>
    </row>
    <row r="273" spans="1:8" s="4" customFormat="1" ht="15.6">
      <c r="A273" s="76" t="str">
        <f>IF(OR(LEFT(Nhaplieu!$M278,3)='Sổ quỹ tiền mặt S06'!$J$2,LEFT(Nhaplieu!$N278,3)='Sổ quỹ tiền mặt S06'!$J$2),Nhaplieu!F278,IF(OR(Nhaplieu!$M278='Sổ quỹ tiền mặt S06'!$J$2,Nhaplieu!$N278='Sổ quỹ tiền mặt S06'!$J$2),Nhaplieu!F278,""))</f>
        <v/>
      </c>
      <c r="B273" s="77" t="str">
        <f>IF(OR(LEFT(Nhaplieu!$M278,3)='Sổ quỹ tiền mặt S06'!$J$2,LEFT(Nhaplieu!$N278,3)='Sổ quỹ tiền mặt S06'!$J$2),Nhaplieu!E278,IF(OR(Nhaplieu!$M278='Sổ quỹ tiền mặt S06'!$J$2,Nhaplieu!$N278='Sổ quỹ tiền mặt S06'!$J$2),Nhaplieu!E278,""))</f>
        <v/>
      </c>
      <c r="C273" s="571" t="str">
        <f>IF(OR(LEFT(Nhaplieu!$M278,3)='Sổ quỹ tiền mặt S06'!$J$2,LEFT(Nhaplieu!$N278,3)='Sổ quỹ tiền mặt S06'!$J$2),Nhaplieu!L278,IF(OR(Nhaplieu!$M278='Sổ quỹ tiền mặt S06'!$J$2,Nhaplieu!$N278='Sổ quỹ tiền mặt S06'!$J$2),Nhaplieu!L278,""))</f>
        <v/>
      </c>
      <c r="D273" s="78" t="str">
        <f>IF(LEFT(Nhaplieu!$M278,3)='Sổ quỹ tiền mặt S06'!$J$2,Nhaplieu!N278,IF(LEFT(Nhaplieu!$N278,3)='Sổ quỹ tiền mặt S06'!$J$2,Nhaplieu!M278,IF(Nhaplieu!$M278='Sổ quỹ tiền mặt S06'!$J$2,Nhaplieu!N278,IF(Nhaplieu!$N278='Sổ quỹ tiền mặt S06'!$J$2,Nhaplieu!M278,""))))</f>
        <v/>
      </c>
      <c r="E273" s="77" t="str">
        <f>IF(LEFT(Nhaplieu!M278,3)='Sổ quỹ tiền mặt S06'!$J$2,Nhaplieu!$O278,IF(Nhaplieu!M278='Sổ quỹ tiền mặt S06'!$J$2,Nhaplieu!$O278,""))</f>
        <v/>
      </c>
      <c r="F273" s="77" t="str">
        <f>IF(LEFT(Nhaplieu!N278,3)='Sổ quỹ tiền mặt S06'!$J$2,Nhaplieu!$O278,IF(Nhaplieu!N278='Sổ quỹ tiền mặt S06'!$J$2,Nhaplieu!$O278,""))</f>
        <v/>
      </c>
      <c r="G273" s="572">
        <f>IF(SUM(E273:F273)=0,0,$G$10+SUM(E$11:$E273)-SUM(F$11:$F273))</f>
        <v>0</v>
      </c>
      <c r="H273" s="573"/>
    </row>
    <row r="274" spans="1:8" s="4" customFormat="1" ht="15.6">
      <c r="A274" s="76" t="str">
        <f>IF(OR(LEFT(Nhaplieu!$M279,3)='Sổ quỹ tiền mặt S06'!$J$2,LEFT(Nhaplieu!$N279,3)='Sổ quỹ tiền mặt S06'!$J$2),Nhaplieu!F279,IF(OR(Nhaplieu!$M279='Sổ quỹ tiền mặt S06'!$J$2,Nhaplieu!$N279='Sổ quỹ tiền mặt S06'!$J$2),Nhaplieu!F279,""))</f>
        <v/>
      </c>
      <c r="B274" s="77" t="str">
        <f>IF(OR(LEFT(Nhaplieu!$M279,3)='Sổ quỹ tiền mặt S06'!$J$2,LEFT(Nhaplieu!$N279,3)='Sổ quỹ tiền mặt S06'!$J$2),Nhaplieu!E279,IF(OR(Nhaplieu!$M279='Sổ quỹ tiền mặt S06'!$J$2,Nhaplieu!$N279='Sổ quỹ tiền mặt S06'!$J$2),Nhaplieu!E279,""))</f>
        <v/>
      </c>
      <c r="C274" s="571" t="str">
        <f>IF(OR(LEFT(Nhaplieu!$M279,3)='Sổ quỹ tiền mặt S06'!$J$2,LEFT(Nhaplieu!$N279,3)='Sổ quỹ tiền mặt S06'!$J$2),Nhaplieu!L279,IF(OR(Nhaplieu!$M279='Sổ quỹ tiền mặt S06'!$J$2,Nhaplieu!$N279='Sổ quỹ tiền mặt S06'!$J$2),Nhaplieu!L279,""))</f>
        <v/>
      </c>
      <c r="D274" s="78" t="str">
        <f>IF(LEFT(Nhaplieu!$M279,3)='Sổ quỹ tiền mặt S06'!$J$2,Nhaplieu!N279,IF(LEFT(Nhaplieu!$N279,3)='Sổ quỹ tiền mặt S06'!$J$2,Nhaplieu!M279,IF(Nhaplieu!$M279='Sổ quỹ tiền mặt S06'!$J$2,Nhaplieu!N279,IF(Nhaplieu!$N279='Sổ quỹ tiền mặt S06'!$J$2,Nhaplieu!M279,""))))</f>
        <v/>
      </c>
      <c r="E274" s="77" t="str">
        <f>IF(LEFT(Nhaplieu!M279,3)='Sổ quỹ tiền mặt S06'!$J$2,Nhaplieu!$O279,IF(Nhaplieu!M279='Sổ quỹ tiền mặt S06'!$J$2,Nhaplieu!$O279,""))</f>
        <v/>
      </c>
      <c r="F274" s="77" t="str">
        <f>IF(LEFT(Nhaplieu!N279,3)='Sổ quỹ tiền mặt S06'!$J$2,Nhaplieu!$O279,IF(Nhaplieu!N279='Sổ quỹ tiền mặt S06'!$J$2,Nhaplieu!$O279,""))</f>
        <v/>
      </c>
      <c r="G274" s="572">
        <f>IF(SUM(E274:F274)=0,0,$G$10+SUM(E$11:$E274)-SUM(F$11:$F274))</f>
        <v>0</v>
      </c>
      <c r="H274" s="573"/>
    </row>
    <row r="275" spans="1:8" s="4" customFormat="1" ht="15.6">
      <c r="A275" s="76" t="str">
        <f>IF(OR(LEFT(Nhaplieu!$M280,3)='Sổ quỹ tiền mặt S06'!$J$2,LEFT(Nhaplieu!$N280,3)='Sổ quỹ tiền mặt S06'!$J$2),Nhaplieu!F280,IF(OR(Nhaplieu!$M280='Sổ quỹ tiền mặt S06'!$J$2,Nhaplieu!$N280='Sổ quỹ tiền mặt S06'!$J$2),Nhaplieu!F280,""))</f>
        <v/>
      </c>
      <c r="B275" s="77" t="str">
        <f>IF(OR(LEFT(Nhaplieu!$M280,3)='Sổ quỹ tiền mặt S06'!$J$2,LEFT(Nhaplieu!$N280,3)='Sổ quỹ tiền mặt S06'!$J$2),Nhaplieu!E280,IF(OR(Nhaplieu!$M280='Sổ quỹ tiền mặt S06'!$J$2,Nhaplieu!$N280='Sổ quỹ tiền mặt S06'!$J$2),Nhaplieu!E280,""))</f>
        <v/>
      </c>
      <c r="C275" s="571" t="str">
        <f>IF(OR(LEFT(Nhaplieu!$M280,3)='Sổ quỹ tiền mặt S06'!$J$2,LEFT(Nhaplieu!$N280,3)='Sổ quỹ tiền mặt S06'!$J$2),Nhaplieu!L280,IF(OR(Nhaplieu!$M280='Sổ quỹ tiền mặt S06'!$J$2,Nhaplieu!$N280='Sổ quỹ tiền mặt S06'!$J$2),Nhaplieu!L280,""))</f>
        <v/>
      </c>
      <c r="D275" s="78" t="str">
        <f>IF(LEFT(Nhaplieu!$M280,3)='Sổ quỹ tiền mặt S06'!$J$2,Nhaplieu!N280,IF(LEFT(Nhaplieu!$N280,3)='Sổ quỹ tiền mặt S06'!$J$2,Nhaplieu!M280,IF(Nhaplieu!$M280='Sổ quỹ tiền mặt S06'!$J$2,Nhaplieu!N280,IF(Nhaplieu!$N280='Sổ quỹ tiền mặt S06'!$J$2,Nhaplieu!M280,""))))</f>
        <v/>
      </c>
      <c r="E275" s="77" t="str">
        <f>IF(LEFT(Nhaplieu!M280,3)='Sổ quỹ tiền mặt S06'!$J$2,Nhaplieu!$O280,IF(Nhaplieu!M280='Sổ quỹ tiền mặt S06'!$J$2,Nhaplieu!$O280,""))</f>
        <v/>
      </c>
      <c r="F275" s="77" t="str">
        <f>IF(LEFT(Nhaplieu!N280,3)='Sổ quỹ tiền mặt S06'!$J$2,Nhaplieu!$O280,IF(Nhaplieu!N280='Sổ quỹ tiền mặt S06'!$J$2,Nhaplieu!$O280,""))</f>
        <v/>
      </c>
      <c r="G275" s="572">
        <f>IF(SUM(E275:F275)=0,0,$G$10+SUM(E$11:$E275)-SUM(F$11:$F275))</f>
        <v>0</v>
      </c>
      <c r="H275" s="573"/>
    </row>
    <row r="276" spans="1:8" s="4" customFormat="1" ht="15.6">
      <c r="A276" s="76" t="str">
        <f>IF(OR(LEFT(Nhaplieu!$M281,3)='Sổ quỹ tiền mặt S06'!$J$2,LEFT(Nhaplieu!$N281,3)='Sổ quỹ tiền mặt S06'!$J$2),Nhaplieu!F281,IF(OR(Nhaplieu!$M281='Sổ quỹ tiền mặt S06'!$J$2,Nhaplieu!$N281='Sổ quỹ tiền mặt S06'!$J$2),Nhaplieu!F281,""))</f>
        <v/>
      </c>
      <c r="B276" s="77" t="str">
        <f>IF(OR(LEFT(Nhaplieu!$M281,3)='Sổ quỹ tiền mặt S06'!$J$2,LEFT(Nhaplieu!$N281,3)='Sổ quỹ tiền mặt S06'!$J$2),Nhaplieu!E281,IF(OR(Nhaplieu!$M281='Sổ quỹ tiền mặt S06'!$J$2,Nhaplieu!$N281='Sổ quỹ tiền mặt S06'!$J$2),Nhaplieu!E281,""))</f>
        <v/>
      </c>
      <c r="C276" s="571" t="str">
        <f>IF(OR(LEFT(Nhaplieu!$M281,3)='Sổ quỹ tiền mặt S06'!$J$2,LEFT(Nhaplieu!$N281,3)='Sổ quỹ tiền mặt S06'!$J$2),Nhaplieu!L281,IF(OR(Nhaplieu!$M281='Sổ quỹ tiền mặt S06'!$J$2,Nhaplieu!$N281='Sổ quỹ tiền mặt S06'!$J$2),Nhaplieu!L281,""))</f>
        <v/>
      </c>
      <c r="D276" s="78" t="str">
        <f>IF(LEFT(Nhaplieu!$M281,3)='Sổ quỹ tiền mặt S06'!$J$2,Nhaplieu!N281,IF(LEFT(Nhaplieu!$N281,3)='Sổ quỹ tiền mặt S06'!$J$2,Nhaplieu!M281,IF(Nhaplieu!$M281='Sổ quỹ tiền mặt S06'!$J$2,Nhaplieu!N281,IF(Nhaplieu!$N281='Sổ quỹ tiền mặt S06'!$J$2,Nhaplieu!M281,""))))</f>
        <v/>
      </c>
      <c r="E276" s="77" t="str">
        <f>IF(LEFT(Nhaplieu!M281,3)='Sổ quỹ tiền mặt S06'!$J$2,Nhaplieu!$O281,IF(Nhaplieu!M281='Sổ quỹ tiền mặt S06'!$J$2,Nhaplieu!$O281,""))</f>
        <v/>
      </c>
      <c r="F276" s="77" t="str">
        <f>IF(LEFT(Nhaplieu!N281,3)='Sổ quỹ tiền mặt S06'!$J$2,Nhaplieu!$O281,IF(Nhaplieu!N281='Sổ quỹ tiền mặt S06'!$J$2,Nhaplieu!$O281,""))</f>
        <v/>
      </c>
      <c r="G276" s="572">
        <f>IF(SUM(E276:F276)=0,0,$G$10+SUM(E$11:$E276)-SUM(F$11:$F276))</f>
        <v>0</v>
      </c>
      <c r="H276" s="573"/>
    </row>
    <row r="277" spans="1:8" s="4" customFormat="1" ht="15.6">
      <c r="A277" s="76" t="str">
        <f>IF(OR(LEFT(Nhaplieu!$M282,3)='Sổ quỹ tiền mặt S06'!$J$2,LEFT(Nhaplieu!$N282,3)='Sổ quỹ tiền mặt S06'!$J$2),Nhaplieu!F282,IF(OR(Nhaplieu!$M282='Sổ quỹ tiền mặt S06'!$J$2,Nhaplieu!$N282='Sổ quỹ tiền mặt S06'!$J$2),Nhaplieu!F282,""))</f>
        <v/>
      </c>
      <c r="B277" s="77" t="str">
        <f>IF(OR(LEFT(Nhaplieu!$M282,3)='Sổ quỹ tiền mặt S06'!$J$2,LEFT(Nhaplieu!$N282,3)='Sổ quỹ tiền mặt S06'!$J$2),Nhaplieu!E282,IF(OR(Nhaplieu!$M282='Sổ quỹ tiền mặt S06'!$J$2,Nhaplieu!$N282='Sổ quỹ tiền mặt S06'!$J$2),Nhaplieu!E282,""))</f>
        <v/>
      </c>
      <c r="C277" s="571" t="str">
        <f>IF(OR(LEFT(Nhaplieu!$M282,3)='Sổ quỹ tiền mặt S06'!$J$2,LEFT(Nhaplieu!$N282,3)='Sổ quỹ tiền mặt S06'!$J$2),Nhaplieu!L282,IF(OR(Nhaplieu!$M282='Sổ quỹ tiền mặt S06'!$J$2,Nhaplieu!$N282='Sổ quỹ tiền mặt S06'!$J$2),Nhaplieu!L282,""))</f>
        <v/>
      </c>
      <c r="D277" s="78" t="str">
        <f>IF(LEFT(Nhaplieu!$M282,3)='Sổ quỹ tiền mặt S06'!$J$2,Nhaplieu!N282,IF(LEFT(Nhaplieu!$N282,3)='Sổ quỹ tiền mặt S06'!$J$2,Nhaplieu!M282,IF(Nhaplieu!$M282='Sổ quỹ tiền mặt S06'!$J$2,Nhaplieu!N282,IF(Nhaplieu!$N282='Sổ quỹ tiền mặt S06'!$J$2,Nhaplieu!M282,""))))</f>
        <v/>
      </c>
      <c r="E277" s="77" t="str">
        <f>IF(LEFT(Nhaplieu!M282,3)='Sổ quỹ tiền mặt S06'!$J$2,Nhaplieu!$O282,IF(Nhaplieu!M282='Sổ quỹ tiền mặt S06'!$J$2,Nhaplieu!$O282,""))</f>
        <v/>
      </c>
      <c r="F277" s="77" t="str">
        <f>IF(LEFT(Nhaplieu!N282,3)='Sổ quỹ tiền mặt S06'!$J$2,Nhaplieu!$O282,IF(Nhaplieu!N282='Sổ quỹ tiền mặt S06'!$J$2,Nhaplieu!$O282,""))</f>
        <v/>
      </c>
      <c r="G277" s="572">
        <f>IF(SUM(E277:F277)=0,0,$G$10+SUM(E$11:$E277)-SUM(F$11:$F277))</f>
        <v>0</v>
      </c>
      <c r="H277" s="573"/>
    </row>
    <row r="278" spans="1:8" s="4" customFormat="1" ht="15.6">
      <c r="A278" s="76" t="str">
        <f>IF(OR(LEFT(Nhaplieu!$M283,3)='Sổ quỹ tiền mặt S06'!$J$2,LEFT(Nhaplieu!$N283,3)='Sổ quỹ tiền mặt S06'!$J$2),Nhaplieu!F283,IF(OR(Nhaplieu!$M283='Sổ quỹ tiền mặt S06'!$J$2,Nhaplieu!$N283='Sổ quỹ tiền mặt S06'!$J$2),Nhaplieu!F283,""))</f>
        <v/>
      </c>
      <c r="B278" s="77" t="str">
        <f>IF(OR(LEFT(Nhaplieu!$M283,3)='Sổ quỹ tiền mặt S06'!$J$2,LEFT(Nhaplieu!$N283,3)='Sổ quỹ tiền mặt S06'!$J$2),Nhaplieu!E283,IF(OR(Nhaplieu!$M283='Sổ quỹ tiền mặt S06'!$J$2,Nhaplieu!$N283='Sổ quỹ tiền mặt S06'!$J$2),Nhaplieu!E283,""))</f>
        <v/>
      </c>
      <c r="C278" s="571" t="str">
        <f>IF(OR(LEFT(Nhaplieu!$M283,3)='Sổ quỹ tiền mặt S06'!$J$2,LEFT(Nhaplieu!$N283,3)='Sổ quỹ tiền mặt S06'!$J$2),Nhaplieu!L283,IF(OR(Nhaplieu!$M283='Sổ quỹ tiền mặt S06'!$J$2,Nhaplieu!$N283='Sổ quỹ tiền mặt S06'!$J$2),Nhaplieu!L283,""))</f>
        <v/>
      </c>
      <c r="D278" s="78" t="str">
        <f>IF(LEFT(Nhaplieu!$M283,3)='Sổ quỹ tiền mặt S06'!$J$2,Nhaplieu!N283,IF(LEFT(Nhaplieu!$N283,3)='Sổ quỹ tiền mặt S06'!$J$2,Nhaplieu!M283,IF(Nhaplieu!$M283='Sổ quỹ tiền mặt S06'!$J$2,Nhaplieu!N283,IF(Nhaplieu!$N283='Sổ quỹ tiền mặt S06'!$J$2,Nhaplieu!M283,""))))</f>
        <v/>
      </c>
      <c r="E278" s="77" t="str">
        <f>IF(LEFT(Nhaplieu!M283,3)='Sổ quỹ tiền mặt S06'!$J$2,Nhaplieu!$O283,IF(Nhaplieu!M283='Sổ quỹ tiền mặt S06'!$J$2,Nhaplieu!$O283,""))</f>
        <v/>
      </c>
      <c r="F278" s="77" t="str">
        <f>IF(LEFT(Nhaplieu!N283,3)='Sổ quỹ tiền mặt S06'!$J$2,Nhaplieu!$O283,IF(Nhaplieu!N283='Sổ quỹ tiền mặt S06'!$J$2,Nhaplieu!$O283,""))</f>
        <v/>
      </c>
      <c r="G278" s="572">
        <f>IF(SUM(E278:F278)=0,0,$G$10+SUM(E$11:$E278)-SUM(F$11:$F278))</f>
        <v>0</v>
      </c>
      <c r="H278" s="573"/>
    </row>
    <row r="279" spans="1:8" s="4" customFormat="1" ht="15.6">
      <c r="A279" s="76" t="str">
        <f>IF(OR(LEFT(Nhaplieu!$M284,3)='Sổ quỹ tiền mặt S06'!$J$2,LEFT(Nhaplieu!$N284,3)='Sổ quỹ tiền mặt S06'!$J$2),Nhaplieu!F284,IF(OR(Nhaplieu!$M284='Sổ quỹ tiền mặt S06'!$J$2,Nhaplieu!$N284='Sổ quỹ tiền mặt S06'!$J$2),Nhaplieu!F284,""))</f>
        <v/>
      </c>
      <c r="B279" s="77" t="str">
        <f>IF(OR(LEFT(Nhaplieu!$M284,3)='Sổ quỹ tiền mặt S06'!$J$2,LEFT(Nhaplieu!$N284,3)='Sổ quỹ tiền mặt S06'!$J$2),Nhaplieu!E284,IF(OR(Nhaplieu!$M284='Sổ quỹ tiền mặt S06'!$J$2,Nhaplieu!$N284='Sổ quỹ tiền mặt S06'!$J$2),Nhaplieu!E284,""))</f>
        <v/>
      </c>
      <c r="C279" s="571" t="str">
        <f>IF(OR(LEFT(Nhaplieu!$M284,3)='Sổ quỹ tiền mặt S06'!$J$2,LEFT(Nhaplieu!$N284,3)='Sổ quỹ tiền mặt S06'!$J$2),Nhaplieu!L284,IF(OR(Nhaplieu!$M284='Sổ quỹ tiền mặt S06'!$J$2,Nhaplieu!$N284='Sổ quỹ tiền mặt S06'!$J$2),Nhaplieu!L284,""))</f>
        <v/>
      </c>
      <c r="D279" s="78" t="str">
        <f>IF(LEFT(Nhaplieu!$M284,3)='Sổ quỹ tiền mặt S06'!$J$2,Nhaplieu!N284,IF(LEFT(Nhaplieu!$N284,3)='Sổ quỹ tiền mặt S06'!$J$2,Nhaplieu!M284,IF(Nhaplieu!$M284='Sổ quỹ tiền mặt S06'!$J$2,Nhaplieu!N284,IF(Nhaplieu!$N284='Sổ quỹ tiền mặt S06'!$J$2,Nhaplieu!M284,""))))</f>
        <v/>
      </c>
      <c r="E279" s="77" t="str">
        <f>IF(LEFT(Nhaplieu!M284,3)='Sổ quỹ tiền mặt S06'!$J$2,Nhaplieu!$O284,IF(Nhaplieu!M284='Sổ quỹ tiền mặt S06'!$J$2,Nhaplieu!$O284,""))</f>
        <v/>
      </c>
      <c r="F279" s="77" t="str">
        <f>IF(LEFT(Nhaplieu!N284,3)='Sổ quỹ tiền mặt S06'!$J$2,Nhaplieu!$O284,IF(Nhaplieu!N284='Sổ quỹ tiền mặt S06'!$J$2,Nhaplieu!$O284,""))</f>
        <v/>
      </c>
      <c r="G279" s="572">
        <f>IF(SUM(E279:F279)=0,0,$G$10+SUM(E$11:$E279)-SUM(F$11:$F279))</f>
        <v>0</v>
      </c>
      <c r="H279" s="573"/>
    </row>
    <row r="280" spans="1:8" s="4" customFormat="1" ht="15.6">
      <c r="A280" s="76" t="str">
        <f>IF(OR(LEFT(Nhaplieu!$M285,3)='Sổ quỹ tiền mặt S06'!$J$2,LEFT(Nhaplieu!$N285,3)='Sổ quỹ tiền mặt S06'!$J$2),Nhaplieu!F285,IF(OR(Nhaplieu!$M285='Sổ quỹ tiền mặt S06'!$J$2,Nhaplieu!$N285='Sổ quỹ tiền mặt S06'!$J$2),Nhaplieu!F285,""))</f>
        <v/>
      </c>
      <c r="B280" s="77" t="str">
        <f>IF(OR(LEFT(Nhaplieu!$M285,3)='Sổ quỹ tiền mặt S06'!$J$2,LEFT(Nhaplieu!$N285,3)='Sổ quỹ tiền mặt S06'!$J$2),Nhaplieu!E285,IF(OR(Nhaplieu!$M285='Sổ quỹ tiền mặt S06'!$J$2,Nhaplieu!$N285='Sổ quỹ tiền mặt S06'!$J$2),Nhaplieu!E285,""))</f>
        <v/>
      </c>
      <c r="C280" s="571" t="str">
        <f>IF(OR(LEFT(Nhaplieu!$M285,3)='Sổ quỹ tiền mặt S06'!$J$2,LEFT(Nhaplieu!$N285,3)='Sổ quỹ tiền mặt S06'!$J$2),Nhaplieu!L285,IF(OR(Nhaplieu!$M285='Sổ quỹ tiền mặt S06'!$J$2,Nhaplieu!$N285='Sổ quỹ tiền mặt S06'!$J$2),Nhaplieu!L285,""))</f>
        <v/>
      </c>
      <c r="D280" s="78" t="str">
        <f>IF(LEFT(Nhaplieu!$M285,3)='Sổ quỹ tiền mặt S06'!$J$2,Nhaplieu!N285,IF(LEFT(Nhaplieu!$N285,3)='Sổ quỹ tiền mặt S06'!$J$2,Nhaplieu!M285,IF(Nhaplieu!$M285='Sổ quỹ tiền mặt S06'!$J$2,Nhaplieu!N285,IF(Nhaplieu!$N285='Sổ quỹ tiền mặt S06'!$J$2,Nhaplieu!M285,""))))</f>
        <v/>
      </c>
      <c r="E280" s="77" t="str">
        <f>IF(LEFT(Nhaplieu!M285,3)='Sổ quỹ tiền mặt S06'!$J$2,Nhaplieu!$O285,IF(Nhaplieu!M285='Sổ quỹ tiền mặt S06'!$J$2,Nhaplieu!$O285,""))</f>
        <v/>
      </c>
      <c r="F280" s="77" t="str">
        <f>IF(LEFT(Nhaplieu!N285,3)='Sổ quỹ tiền mặt S06'!$J$2,Nhaplieu!$O285,IF(Nhaplieu!N285='Sổ quỹ tiền mặt S06'!$J$2,Nhaplieu!$O285,""))</f>
        <v/>
      </c>
      <c r="G280" s="572">
        <f>IF(SUM(E280:F280)=0,0,$G$10+SUM(E$11:$E280)-SUM(F$11:$F280))</f>
        <v>0</v>
      </c>
      <c r="H280" s="573"/>
    </row>
    <row r="281" spans="1:8" s="4" customFormat="1" ht="15.6">
      <c r="A281" s="76" t="str">
        <f>IF(OR(LEFT(Nhaplieu!$M286,3)='Sổ quỹ tiền mặt S06'!$J$2,LEFT(Nhaplieu!$N286,3)='Sổ quỹ tiền mặt S06'!$J$2),Nhaplieu!F286,IF(OR(Nhaplieu!$M286='Sổ quỹ tiền mặt S06'!$J$2,Nhaplieu!$N286='Sổ quỹ tiền mặt S06'!$J$2),Nhaplieu!F286,""))</f>
        <v/>
      </c>
      <c r="B281" s="77" t="str">
        <f>IF(OR(LEFT(Nhaplieu!$M286,3)='Sổ quỹ tiền mặt S06'!$J$2,LEFT(Nhaplieu!$N286,3)='Sổ quỹ tiền mặt S06'!$J$2),Nhaplieu!E286,IF(OR(Nhaplieu!$M286='Sổ quỹ tiền mặt S06'!$J$2,Nhaplieu!$N286='Sổ quỹ tiền mặt S06'!$J$2),Nhaplieu!E286,""))</f>
        <v/>
      </c>
      <c r="C281" s="571" t="str">
        <f>IF(OR(LEFT(Nhaplieu!$M286,3)='Sổ quỹ tiền mặt S06'!$J$2,LEFT(Nhaplieu!$N286,3)='Sổ quỹ tiền mặt S06'!$J$2),Nhaplieu!L286,IF(OR(Nhaplieu!$M286='Sổ quỹ tiền mặt S06'!$J$2,Nhaplieu!$N286='Sổ quỹ tiền mặt S06'!$J$2),Nhaplieu!L286,""))</f>
        <v/>
      </c>
      <c r="D281" s="78" t="str">
        <f>IF(LEFT(Nhaplieu!$M286,3)='Sổ quỹ tiền mặt S06'!$J$2,Nhaplieu!N286,IF(LEFT(Nhaplieu!$N286,3)='Sổ quỹ tiền mặt S06'!$J$2,Nhaplieu!M286,IF(Nhaplieu!$M286='Sổ quỹ tiền mặt S06'!$J$2,Nhaplieu!N286,IF(Nhaplieu!$N286='Sổ quỹ tiền mặt S06'!$J$2,Nhaplieu!M286,""))))</f>
        <v/>
      </c>
      <c r="E281" s="77" t="str">
        <f>IF(LEFT(Nhaplieu!M286,3)='Sổ quỹ tiền mặt S06'!$J$2,Nhaplieu!$O286,IF(Nhaplieu!M286='Sổ quỹ tiền mặt S06'!$J$2,Nhaplieu!$O286,""))</f>
        <v/>
      </c>
      <c r="F281" s="77" t="str">
        <f>IF(LEFT(Nhaplieu!N286,3)='Sổ quỹ tiền mặt S06'!$J$2,Nhaplieu!$O286,IF(Nhaplieu!N286='Sổ quỹ tiền mặt S06'!$J$2,Nhaplieu!$O286,""))</f>
        <v/>
      </c>
      <c r="G281" s="572">
        <f>IF(SUM(E281:F281)=0,0,$G$10+SUM(E$11:$E281)-SUM(F$11:$F281))</f>
        <v>0</v>
      </c>
      <c r="H281" s="573"/>
    </row>
    <row r="282" spans="1:8" s="4" customFormat="1" ht="15.6">
      <c r="A282" s="76" t="str">
        <f>IF(OR(LEFT(Nhaplieu!$M287,3)='Sổ quỹ tiền mặt S06'!$J$2,LEFT(Nhaplieu!$N287,3)='Sổ quỹ tiền mặt S06'!$J$2),Nhaplieu!F287,IF(OR(Nhaplieu!$M287='Sổ quỹ tiền mặt S06'!$J$2,Nhaplieu!$N287='Sổ quỹ tiền mặt S06'!$J$2),Nhaplieu!F287,""))</f>
        <v/>
      </c>
      <c r="B282" s="77" t="str">
        <f>IF(OR(LEFT(Nhaplieu!$M287,3)='Sổ quỹ tiền mặt S06'!$J$2,LEFT(Nhaplieu!$N287,3)='Sổ quỹ tiền mặt S06'!$J$2),Nhaplieu!E287,IF(OR(Nhaplieu!$M287='Sổ quỹ tiền mặt S06'!$J$2,Nhaplieu!$N287='Sổ quỹ tiền mặt S06'!$J$2),Nhaplieu!E287,""))</f>
        <v/>
      </c>
      <c r="C282" s="571" t="str">
        <f>IF(OR(LEFT(Nhaplieu!$M287,3)='Sổ quỹ tiền mặt S06'!$J$2,LEFT(Nhaplieu!$N287,3)='Sổ quỹ tiền mặt S06'!$J$2),Nhaplieu!L287,IF(OR(Nhaplieu!$M287='Sổ quỹ tiền mặt S06'!$J$2,Nhaplieu!$N287='Sổ quỹ tiền mặt S06'!$J$2),Nhaplieu!L287,""))</f>
        <v/>
      </c>
      <c r="D282" s="78" t="str">
        <f>IF(LEFT(Nhaplieu!$M287,3)='Sổ quỹ tiền mặt S06'!$J$2,Nhaplieu!N287,IF(LEFT(Nhaplieu!$N287,3)='Sổ quỹ tiền mặt S06'!$J$2,Nhaplieu!M287,IF(Nhaplieu!$M287='Sổ quỹ tiền mặt S06'!$J$2,Nhaplieu!N287,IF(Nhaplieu!$N287='Sổ quỹ tiền mặt S06'!$J$2,Nhaplieu!M287,""))))</f>
        <v/>
      </c>
      <c r="E282" s="77" t="str">
        <f>IF(LEFT(Nhaplieu!M287,3)='Sổ quỹ tiền mặt S06'!$J$2,Nhaplieu!$O287,IF(Nhaplieu!M287='Sổ quỹ tiền mặt S06'!$J$2,Nhaplieu!$O287,""))</f>
        <v/>
      </c>
      <c r="F282" s="77" t="str">
        <f>IF(LEFT(Nhaplieu!N287,3)='Sổ quỹ tiền mặt S06'!$J$2,Nhaplieu!$O287,IF(Nhaplieu!N287='Sổ quỹ tiền mặt S06'!$J$2,Nhaplieu!$O287,""))</f>
        <v/>
      </c>
      <c r="G282" s="572">
        <f>IF(SUM(E282:F282)=0,0,$G$10+SUM(E$11:$E282)-SUM(F$11:$F282))</f>
        <v>0</v>
      </c>
      <c r="H282" s="573"/>
    </row>
    <row r="283" spans="1:8" s="4" customFormat="1" ht="15.6">
      <c r="A283" s="76" t="str">
        <f>IF(OR(LEFT(Nhaplieu!$M288,3)='Sổ quỹ tiền mặt S06'!$J$2,LEFT(Nhaplieu!$N288,3)='Sổ quỹ tiền mặt S06'!$J$2),Nhaplieu!F288,IF(OR(Nhaplieu!$M288='Sổ quỹ tiền mặt S06'!$J$2,Nhaplieu!$N288='Sổ quỹ tiền mặt S06'!$J$2),Nhaplieu!F288,""))</f>
        <v/>
      </c>
      <c r="B283" s="77" t="str">
        <f>IF(OR(LEFT(Nhaplieu!$M288,3)='Sổ quỹ tiền mặt S06'!$J$2,LEFT(Nhaplieu!$N288,3)='Sổ quỹ tiền mặt S06'!$J$2),Nhaplieu!E288,IF(OR(Nhaplieu!$M288='Sổ quỹ tiền mặt S06'!$J$2,Nhaplieu!$N288='Sổ quỹ tiền mặt S06'!$J$2),Nhaplieu!E288,""))</f>
        <v/>
      </c>
      <c r="C283" s="571" t="str">
        <f>IF(OR(LEFT(Nhaplieu!$M288,3)='Sổ quỹ tiền mặt S06'!$J$2,LEFT(Nhaplieu!$N288,3)='Sổ quỹ tiền mặt S06'!$J$2),Nhaplieu!L288,IF(OR(Nhaplieu!$M288='Sổ quỹ tiền mặt S06'!$J$2,Nhaplieu!$N288='Sổ quỹ tiền mặt S06'!$J$2),Nhaplieu!L288,""))</f>
        <v/>
      </c>
      <c r="D283" s="78" t="str">
        <f>IF(LEFT(Nhaplieu!$M288,3)='Sổ quỹ tiền mặt S06'!$J$2,Nhaplieu!N288,IF(LEFT(Nhaplieu!$N288,3)='Sổ quỹ tiền mặt S06'!$J$2,Nhaplieu!M288,IF(Nhaplieu!$M288='Sổ quỹ tiền mặt S06'!$J$2,Nhaplieu!N288,IF(Nhaplieu!$N288='Sổ quỹ tiền mặt S06'!$J$2,Nhaplieu!M288,""))))</f>
        <v/>
      </c>
      <c r="E283" s="77" t="str">
        <f>IF(LEFT(Nhaplieu!M288,3)='Sổ quỹ tiền mặt S06'!$J$2,Nhaplieu!$O288,IF(Nhaplieu!M288='Sổ quỹ tiền mặt S06'!$J$2,Nhaplieu!$O288,""))</f>
        <v/>
      </c>
      <c r="F283" s="77" t="str">
        <f>IF(LEFT(Nhaplieu!N288,3)='Sổ quỹ tiền mặt S06'!$J$2,Nhaplieu!$O288,IF(Nhaplieu!N288='Sổ quỹ tiền mặt S06'!$J$2,Nhaplieu!$O288,""))</f>
        <v/>
      </c>
      <c r="G283" s="572">
        <f>IF(SUM(E283:F283)=0,0,$G$10+SUM(E$11:$E283)-SUM(F$11:$F283))</f>
        <v>0</v>
      </c>
      <c r="H283" s="573"/>
    </row>
    <row r="284" spans="1:8" s="4" customFormat="1" ht="15.6">
      <c r="A284" s="76" t="str">
        <f>IF(OR(LEFT(Nhaplieu!$M289,3)='Sổ quỹ tiền mặt S06'!$J$2,LEFT(Nhaplieu!$N289,3)='Sổ quỹ tiền mặt S06'!$J$2),Nhaplieu!F289,IF(OR(Nhaplieu!$M289='Sổ quỹ tiền mặt S06'!$J$2,Nhaplieu!$N289='Sổ quỹ tiền mặt S06'!$J$2),Nhaplieu!F289,""))</f>
        <v/>
      </c>
      <c r="B284" s="77" t="str">
        <f>IF(OR(LEFT(Nhaplieu!$M289,3)='Sổ quỹ tiền mặt S06'!$J$2,LEFT(Nhaplieu!$N289,3)='Sổ quỹ tiền mặt S06'!$J$2),Nhaplieu!E289,IF(OR(Nhaplieu!$M289='Sổ quỹ tiền mặt S06'!$J$2,Nhaplieu!$N289='Sổ quỹ tiền mặt S06'!$J$2),Nhaplieu!E289,""))</f>
        <v/>
      </c>
      <c r="C284" s="571" t="str">
        <f>IF(OR(LEFT(Nhaplieu!$M289,3)='Sổ quỹ tiền mặt S06'!$J$2,LEFT(Nhaplieu!$N289,3)='Sổ quỹ tiền mặt S06'!$J$2),Nhaplieu!L289,IF(OR(Nhaplieu!$M289='Sổ quỹ tiền mặt S06'!$J$2,Nhaplieu!$N289='Sổ quỹ tiền mặt S06'!$J$2),Nhaplieu!L289,""))</f>
        <v/>
      </c>
      <c r="D284" s="78" t="str">
        <f>IF(LEFT(Nhaplieu!$M289,3)='Sổ quỹ tiền mặt S06'!$J$2,Nhaplieu!N289,IF(LEFT(Nhaplieu!$N289,3)='Sổ quỹ tiền mặt S06'!$J$2,Nhaplieu!M289,IF(Nhaplieu!$M289='Sổ quỹ tiền mặt S06'!$J$2,Nhaplieu!N289,IF(Nhaplieu!$N289='Sổ quỹ tiền mặt S06'!$J$2,Nhaplieu!M289,""))))</f>
        <v/>
      </c>
      <c r="E284" s="77" t="str">
        <f>IF(LEFT(Nhaplieu!M289,3)='Sổ quỹ tiền mặt S06'!$J$2,Nhaplieu!$O289,IF(Nhaplieu!M289='Sổ quỹ tiền mặt S06'!$J$2,Nhaplieu!$O289,""))</f>
        <v/>
      </c>
      <c r="F284" s="77" t="str">
        <f>IF(LEFT(Nhaplieu!N289,3)='Sổ quỹ tiền mặt S06'!$J$2,Nhaplieu!$O289,IF(Nhaplieu!N289='Sổ quỹ tiền mặt S06'!$J$2,Nhaplieu!$O289,""))</f>
        <v/>
      </c>
      <c r="G284" s="572">
        <f>IF(SUM(E284:F284)=0,0,$G$10+SUM(E$11:$E284)-SUM(F$11:$F284))</f>
        <v>0</v>
      </c>
      <c r="H284" s="573"/>
    </row>
    <row r="285" spans="1:8" s="4" customFormat="1" ht="15.6">
      <c r="A285" s="76" t="str">
        <f>IF(OR(LEFT(Nhaplieu!$M290,3)='Sổ quỹ tiền mặt S06'!$J$2,LEFT(Nhaplieu!$N290,3)='Sổ quỹ tiền mặt S06'!$J$2),Nhaplieu!F290,IF(OR(Nhaplieu!$M290='Sổ quỹ tiền mặt S06'!$J$2,Nhaplieu!$N290='Sổ quỹ tiền mặt S06'!$J$2),Nhaplieu!F290,""))</f>
        <v/>
      </c>
      <c r="B285" s="77" t="str">
        <f>IF(OR(LEFT(Nhaplieu!$M290,3)='Sổ quỹ tiền mặt S06'!$J$2,LEFT(Nhaplieu!$N290,3)='Sổ quỹ tiền mặt S06'!$J$2),Nhaplieu!E290,IF(OR(Nhaplieu!$M290='Sổ quỹ tiền mặt S06'!$J$2,Nhaplieu!$N290='Sổ quỹ tiền mặt S06'!$J$2),Nhaplieu!E290,""))</f>
        <v/>
      </c>
      <c r="C285" s="571" t="str">
        <f>IF(OR(LEFT(Nhaplieu!$M290,3)='Sổ quỹ tiền mặt S06'!$J$2,LEFT(Nhaplieu!$N290,3)='Sổ quỹ tiền mặt S06'!$J$2),Nhaplieu!L290,IF(OR(Nhaplieu!$M290='Sổ quỹ tiền mặt S06'!$J$2,Nhaplieu!$N290='Sổ quỹ tiền mặt S06'!$J$2),Nhaplieu!L290,""))</f>
        <v/>
      </c>
      <c r="D285" s="78" t="str">
        <f>IF(LEFT(Nhaplieu!$M290,3)='Sổ quỹ tiền mặt S06'!$J$2,Nhaplieu!N290,IF(LEFT(Nhaplieu!$N290,3)='Sổ quỹ tiền mặt S06'!$J$2,Nhaplieu!M290,IF(Nhaplieu!$M290='Sổ quỹ tiền mặt S06'!$J$2,Nhaplieu!N290,IF(Nhaplieu!$N290='Sổ quỹ tiền mặt S06'!$J$2,Nhaplieu!M290,""))))</f>
        <v/>
      </c>
      <c r="E285" s="77" t="str">
        <f>IF(LEFT(Nhaplieu!M290,3)='Sổ quỹ tiền mặt S06'!$J$2,Nhaplieu!$O290,IF(Nhaplieu!M290='Sổ quỹ tiền mặt S06'!$J$2,Nhaplieu!$O290,""))</f>
        <v/>
      </c>
      <c r="F285" s="77" t="str">
        <f>IF(LEFT(Nhaplieu!N290,3)='Sổ quỹ tiền mặt S06'!$J$2,Nhaplieu!$O290,IF(Nhaplieu!N290='Sổ quỹ tiền mặt S06'!$J$2,Nhaplieu!$O290,""))</f>
        <v/>
      </c>
      <c r="G285" s="572">
        <f>IF(SUM(E285:F285)=0,0,$G$10+SUM(E$11:$E285)-SUM(F$11:$F285))</f>
        <v>0</v>
      </c>
      <c r="H285" s="573"/>
    </row>
    <row r="286" spans="1:8" s="4" customFormat="1" ht="15.6">
      <c r="A286" s="76" t="str">
        <f>IF(OR(LEFT(Nhaplieu!$M291,3)='Sổ quỹ tiền mặt S06'!$J$2,LEFT(Nhaplieu!$N291,3)='Sổ quỹ tiền mặt S06'!$J$2),Nhaplieu!F291,IF(OR(Nhaplieu!$M291='Sổ quỹ tiền mặt S06'!$J$2,Nhaplieu!$N291='Sổ quỹ tiền mặt S06'!$J$2),Nhaplieu!F291,""))</f>
        <v/>
      </c>
      <c r="B286" s="77" t="str">
        <f>IF(OR(LEFT(Nhaplieu!$M291,3)='Sổ quỹ tiền mặt S06'!$J$2,LEFT(Nhaplieu!$N291,3)='Sổ quỹ tiền mặt S06'!$J$2),Nhaplieu!E291,IF(OR(Nhaplieu!$M291='Sổ quỹ tiền mặt S06'!$J$2,Nhaplieu!$N291='Sổ quỹ tiền mặt S06'!$J$2),Nhaplieu!E291,""))</f>
        <v/>
      </c>
      <c r="C286" s="571" t="str">
        <f>IF(OR(LEFT(Nhaplieu!$M291,3)='Sổ quỹ tiền mặt S06'!$J$2,LEFT(Nhaplieu!$N291,3)='Sổ quỹ tiền mặt S06'!$J$2),Nhaplieu!L291,IF(OR(Nhaplieu!$M291='Sổ quỹ tiền mặt S06'!$J$2,Nhaplieu!$N291='Sổ quỹ tiền mặt S06'!$J$2),Nhaplieu!L291,""))</f>
        <v/>
      </c>
      <c r="D286" s="78" t="str">
        <f>IF(LEFT(Nhaplieu!$M291,3)='Sổ quỹ tiền mặt S06'!$J$2,Nhaplieu!N291,IF(LEFT(Nhaplieu!$N291,3)='Sổ quỹ tiền mặt S06'!$J$2,Nhaplieu!M291,IF(Nhaplieu!$M291='Sổ quỹ tiền mặt S06'!$J$2,Nhaplieu!N291,IF(Nhaplieu!$N291='Sổ quỹ tiền mặt S06'!$J$2,Nhaplieu!M291,""))))</f>
        <v/>
      </c>
      <c r="E286" s="77" t="str">
        <f>IF(LEFT(Nhaplieu!M291,3)='Sổ quỹ tiền mặt S06'!$J$2,Nhaplieu!$O291,IF(Nhaplieu!M291='Sổ quỹ tiền mặt S06'!$J$2,Nhaplieu!$O291,""))</f>
        <v/>
      </c>
      <c r="F286" s="77" t="str">
        <f>IF(LEFT(Nhaplieu!N291,3)='Sổ quỹ tiền mặt S06'!$J$2,Nhaplieu!$O291,IF(Nhaplieu!N291='Sổ quỹ tiền mặt S06'!$J$2,Nhaplieu!$O291,""))</f>
        <v/>
      </c>
      <c r="G286" s="572">
        <f>IF(SUM(E286:F286)=0,0,$G$10+SUM(E$11:$E286)-SUM(F$11:$F286))</f>
        <v>0</v>
      </c>
      <c r="H286" s="573"/>
    </row>
    <row r="287" spans="1:8" s="4" customFormat="1" ht="15.6">
      <c r="A287" s="76" t="str">
        <f>IF(OR(LEFT(Nhaplieu!$M292,3)='Sổ quỹ tiền mặt S06'!$J$2,LEFT(Nhaplieu!$N292,3)='Sổ quỹ tiền mặt S06'!$J$2),Nhaplieu!F292,IF(OR(Nhaplieu!$M292='Sổ quỹ tiền mặt S06'!$J$2,Nhaplieu!$N292='Sổ quỹ tiền mặt S06'!$J$2),Nhaplieu!F292,""))</f>
        <v/>
      </c>
      <c r="B287" s="77" t="str">
        <f>IF(OR(LEFT(Nhaplieu!$M292,3)='Sổ quỹ tiền mặt S06'!$J$2,LEFT(Nhaplieu!$N292,3)='Sổ quỹ tiền mặt S06'!$J$2),Nhaplieu!E292,IF(OR(Nhaplieu!$M292='Sổ quỹ tiền mặt S06'!$J$2,Nhaplieu!$N292='Sổ quỹ tiền mặt S06'!$J$2),Nhaplieu!E292,""))</f>
        <v/>
      </c>
      <c r="C287" s="571" t="str">
        <f>IF(OR(LEFT(Nhaplieu!$M292,3)='Sổ quỹ tiền mặt S06'!$J$2,LEFT(Nhaplieu!$N292,3)='Sổ quỹ tiền mặt S06'!$J$2),Nhaplieu!L292,IF(OR(Nhaplieu!$M292='Sổ quỹ tiền mặt S06'!$J$2,Nhaplieu!$N292='Sổ quỹ tiền mặt S06'!$J$2),Nhaplieu!L292,""))</f>
        <v/>
      </c>
      <c r="D287" s="78" t="str">
        <f>IF(LEFT(Nhaplieu!$M292,3)='Sổ quỹ tiền mặt S06'!$J$2,Nhaplieu!N292,IF(LEFT(Nhaplieu!$N292,3)='Sổ quỹ tiền mặt S06'!$J$2,Nhaplieu!M292,IF(Nhaplieu!$M292='Sổ quỹ tiền mặt S06'!$J$2,Nhaplieu!N292,IF(Nhaplieu!$N292='Sổ quỹ tiền mặt S06'!$J$2,Nhaplieu!M292,""))))</f>
        <v/>
      </c>
      <c r="E287" s="77" t="str">
        <f>IF(LEFT(Nhaplieu!M292,3)='Sổ quỹ tiền mặt S06'!$J$2,Nhaplieu!$O292,IF(Nhaplieu!M292='Sổ quỹ tiền mặt S06'!$J$2,Nhaplieu!$O292,""))</f>
        <v/>
      </c>
      <c r="F287" s="77" t="str">
        <f>IF(LEFT(Nhaplieu!N292,3)='Sổ quỹ tiền mặt S06'!$J$2,Nhaplieu!$O292,IF(Nhaplieu!N292='Sổ quỹ tiền mặt S06'!$J$2,Nhaplieu!$O292,""))</f>
        <v/>
      </c>
      <c r="G287" s="572">
        <f>IF(SUM(E287:F287)=0,0,$G$10+SUM(E$11:$E287)-SUM(F$11:$F287))</f>
        <v>0</v>
      </c>
      <c r="H287" s="573"/>
    </row>
    <row r="288" spans="1:8" s="4" customFormat="1" ht="15.6">
      <c r="A288" s="76" t="str">
        <f>IF(OR(LEFT(Nhaplieu!$M293,3)='Sổ quỹ tiền mặt S06'!$J$2,LEFT(Nhaplieu!$N293,3)='Sổ quỹ tiền mặt S06'!$J$2),Nhaplieu!F293,IF(OR(Nhaplieu!$M293='Sổ quỹ tiền mặt S06'!$J$2,Nhaplieu!$N293='Sổ quỹ tiền mặt S06'!$J$2),Nhaplieu!F293,""))</f>
        <v/>
      </c>
      <c r="B288" s="77" t="str">
        <f>IF(OR(LEFT(Nhaplieu!$M293,3)='Sổ quỹ tiền mặt S06'!$J$2,LEFT(Nhaplieu!$N293,3)='Sổ quỹ tiền mặt S06'!$J$2),Nhaplieu!E293,IF(OR(Nhaplieu!$M293='Sổ quỹ tiền mặt S06'!$J$2,Nhaplieu!$N293='Sổ quỹ tiền mặt S06'!$J$2),Nhaplieu!E293,""))</f>
        <v/>
      </c>
      <c r="C288" s="571" t="str">
        <f>IF(OR(LEFT(Nhaplieu!$M293,3)='Sổ quỹ tiền mặt S06'!$J$2,LEFT(Nhaplieu!$N293,3)='Sổ quỹ tiền mặt S06'!$J$2),Nhaplieu!L293,IF(OR(Nhaplieu!$M293='Sổ quỹ tiền mặt S06'!$J$2,Nhaplieu!$N293='Sổ quỹ tiền mặt S06'!$J$2),Nhaplieu!L293,""))</f>
        <v/>
      </c>
      <c r="D288" s="78" t="str">
        <f>IF(LEFT(Nhaplieu!$M293,3)='Sổ quỹ tiền mặt S06'!$J$2,Nhaplieu!N293,IF(LEFT(Nhaplieu!$N293,3)='Sổ quỹ tiền mặt S06'!$J$2,Nhaplieu!M293,IF(Nhaplieu!$M293='Sổ quỹ tiền mặt S06'!$J$2,Nhaplieu!N293,IF(Nhaplieu!$N293='Sổ quỹ tiền mặt S06'!$J$2,Nhaplieu!M293,""))))</f>
        <v/>
      </c>
      <c r="E288" s="77" t="str">
        <f>IF(LEFT(Nhaplieu!M293,3)='Sổ quỹ tiền mặt S06'!$J$2,Nhaplieu!$O293,IF(Nhaplieu!M293='Sổ quỹ tiền mặt S06'!$J$2,Nhaplieu!$O293,""))</f>
        <v/>
      </c>
      <c r="F288" s="77" t="str">
        <f>IF(LEFT(Nhaplieu!N293,3)='Sổ quỹ tiền mặt S06'!$J$2,Nhaplieu!$O293,IF(Nhaplieu!N293='Sổ quỹ tiền mặt S06'!$J$2,Nhaplieu!$O293,""))</f>
        <v/>
      </c>
      <c r="G288" s="572">
        <f>IF(SUM(E288:F288)=0,0,$G$10+SUM(E$11:$E288)-SUM(F$11:$F288))</f>
        <v>0</v>
      </c>
      <c r="H288" s="573"/>
    </row>
    <row r="289" spans="1:8" s="4" customFormat="1" ht="15.6">
      <c r="A289" s="76" t="str">
        <f>IF(OR(LEFT(Nhaplieu!$M294,3)='Sổ quỹ tiền mặt S06'!$J$2,LEFT(Nhaplieu!$N294,3)='Sổ quỹ tiền mặt S06'!$J$2),Nhaplieu!F294,IF(OR(Nhaplieu!$M294='Sổ quỹ tiền mặt S06'!$J$2,Nhaplieu!$N294='Sổ quỹ tiền mặt S06'!$J$2),Nhaplieu!F294,""))</f>
        <v/>
      </c>
      <c r="B289" s="77" t="str">
        <f>IF(OR(LEFT(Nhaplieu!$M294,3)='Sổ quỹ tiền mặt S06'!$J$2,LEFT(Nhaplieu!$N294,3)='Sổ quỹ tiền mặt S06'!$J$2),Nhaplieu!E294,IF(OR(Nhaplieu!$M294='Sổ quỹ tiền mặt S06'!$J$2,Nhaplieu!$N294='Sổ quỹ tiền mặt S06'!$J$2),Nhaplieu!E294,""))</f>
        <v/>
      </c>
      <c r="C289" s="571" t="str">
        <f>IF(OR(LEFT(Nhaplieu!$M294,3)='Sổ quỹ tiền mặt S06'!$J$2,LEFT(Nhaplieu!$N294,3)='Sổ quỹ tiền mặt S06'!$J$2),Nhaplieu!L294,IF(OR(Nhaplieu!$M294='Sổ quỹ tiền mặt S06'!$J$2,Nhaplieu!$N294='Sổ quỹ tiền mặt S06'!$J$2),Nhaplieu!L294,""))</f>
        <v/>
      </c>
      <c r="D289" s="78" t="str">
        <f>IF(LEFT(Nhaplieu!$M294,3)='Sổ quỹ tiền mặt S06'!$J$2,Nhaplieu!N294,IF(LEFT(Nhaplieu!$N294,3)='Sổ quỹ tiền mặt S06'!$J$2,Nhaplieu!M294,IF(Nhaplieu!$M294='Sổ quỹ tiền mặt S06'!$J$2,Nhaplieu!N294,IF(Nhaplieu!$N294='Sổ quỹ tiền mặt S06'!$J$2,Nhaplieu!M294,""))))</f>
        <v/>
      </c>
      <c r="E289" s="77" t="str">
        <f>IF(LEFT(Nhaplieu!M294,3)='Sổ quỹ tiền mặt S06'!$J$2,Nhaplieu!$O294,IF(Nhaplieu!M294='Sổ quỹ tiền mặt S06'!$J$2,Nhaplieu!$O294,""))</f>
        <v/>
      </c>
      <c r="F289" s="77" t="str">
        <f>IF(LEFT(Nhaplieu!N294,3)='Sổ quỹ tiền mặt S06'!$J$2,Nhaplieu!$O294,IF(Nhaplieu!N294='Sổ quỹ tiền mặt S06'!$J$2,Nhaplieu!$O294,""))</f>
        <v/>
      </c>
      <c r="G289" s="572">
        <f>IF(SUM(E289:F289)=0,0,$G$10+SUM(E$11:$E289)-SUM(F$11:$F289))</f>
        <v>0</v>
      </c>
      <c r="H289" s="573"/>
    </row>
    <row r="290" spans="1:8" s="4" customFormat="1" ht="15.6">
      <c r="A290" s="76" t="str">
        <f>IF(OR(LEFT(Nhaplieu!$M295,3)='Sổ quỹ tiền mặt S06'!$J$2,LEFT(Nhaplieu!$N295,3)='Sổ quỹ tiền mặt S06'!$J$2),Nhaplieu!F295,IF(OR(Nhaplieu!$M295='Sổ quỹ tiền mặt S06'!$J$2,Nhaplieu!$N295='Sổ quỹ tiền mặt S06'!$J$2),Nhaplieu!F295,""))</f>
        <v/>
      </c>
      <c r="B290" s="77" t="str">
        <f>IF(OR(LEFT(Nhaplieu!$M295,3)='Sổ quỹ tiền mặt S06'!$J$2,LEFT(Nhaplieu!$N295,3)='Sổ quỹ tiền mặt S06'!$J$2),Nhaplieu!E295,IF(OR(Nhaplieu!$M295='Sổ quỹ tiền mặt S06'!$J$2,Nhaplieu!$N295='Sổ quỹ tiền mặt S06'!$J$2),Nhaplieu!E295,""))</f>
        <v/>
      </c>
      <c r="C290" s="571" t="str">
        <f>IF(OR(LEFT(Nhaplieu!$M295,3)='Sổ quỹ tiền mặt S06'!$J$2,LEFT(Nhaplieu!$N295,3)='Sổ quỹ tiền mặt S06'!$J$2),Nhaplieu!L295,IF(OR(Nhaplieu!$M295='Sổ quỹ tiền mặt S06'!$J$2,Nhaplieu!$N295='Sổ quỹ tiền mặt S06'!$J$2),Nhaplieu!L295,""))</f>
        <v/>
      </c>
      <c r="D290" s="78" t="str">
        <f>IF(LEFT(Nhaplieu!$M295,3)='Sổ quỹ tiền mặt S06'!$J$2,Nhaplieu!N295,IF(LEFT(Nhaplieu!$N295,3)='Sổ quỹ tiền mặt S06'!$J$2,Nhaplieu!M295,IF(Nhaplieu!$M295='Sổ quỹ tiền mặt S06'!$J$2,Nhaplieu!N295,IF(Nhaplieu!$N295='Sổ quỹ tiền mặt S06'!$J$2,Nhaplieu!M295,""))))</f>
        <v/>
      </c>
      <c r="E290" s="77" t="str">
        <f>IF(LEFT(Nhaplieu!M295,3)='Sổ quỹ tiền mặt S06'!$J$2,Nhaplieu!$O295,IF(Nhaplieu!M295='Sổ quỹ tiền mặt S06'!$J$2,Nhaplieu!$O295,""))</f>
        <v/>
      </c>
      <c r="F290" s="77" t="str">
        <f>IF(LEFT(Nhaplieu!N295,3)='Sổ quỹ tiền mặt S06'!$J$2,Nhaplieu!$O295,IF(Nhaplieu!N295='Sổ quỹ tiền mặt S06'!$J$2,Nhaplieu!$O295,""))</f>
        <v/>
      </c>
      <c r="G290" s="572">
        <f>IF(SUM(E290:F290)=0,0,$G$10+SUM(E$11:$E290)-SUM(F$11:$F290))</f>
        <v>0</v>
      </c>
      <c r="H290" s="573"/>
    </row>
    <row r="291" spans="1:8" s="4" customFormat="1" ht="15.6">
      <c r="A291" s="76" t="str">
        <f>IF(OR(LEFT(Nhaplieu!$M296,3)='Sổ quỹ tiền mặt S06'!$J$2,LEFT(Nhaplieu!$N296,3)='Sổ quỹ tiền mặt S06'!$J$2),Nhaplieu!F296,IF(OR(Nhaplieu!$M296='Sổ quỹ tiền mặt S06'!$J$2,Nhaplieu!$N296='Sổ quỹ tiền mặt S06'!$J$2),Nhaplieu!F296,""))</f>
        <v/>
      </c>
      <c r="B291" s="77" t="str">
        <f>IF(OR(LEFT(Nhaplieu!$M296,3)='Sổ quỹ tiền mặt S06'!$J$2,LEFT(Nhaplieu!$N296,3)='Sổ quỹ tiền mặt S06'!$J$2),Nhaplieu!E296,IF(OR(Nhaplieu!$M296='Sổ quỹ tiền mặt S06'!$J$2,Nhaplieu!$N296='Sổ quỹ tiền mặt S06'!$J$2),Nhaplieu!E296,""))</f>
        <v/>
      </c>
      <c r="C291" s="571" t="str">
        <f>IF(OR(LEFT(Nhaplieu!$M296,3)='Sổ quỹ tiền mặt S06'!$J$2,LEFT(Nhaplieu!$N296,3)='Sổ quỹ tiền mặt S06'!$J$2),Nhaplieu!L296,IF(OR(Nhaplieu!$M296='Sổ quỹ tiền mặt S06'!$J$2,Nhaplieu!$N296='Sổ quỹ tiền mặt S06'!$J$2),Nhaplieu!L296,""))</f>
        <v/>
      </c>
      <c r="D291" s="78" t="str">
        <f>IF(LEFT(Nhaplieu!$M296,3)='Sổ quỹ tiền mặt S06'!$J$2,Nhaplieu!N296,IF(LEFT(Nhaplieu!$N296,3)='Sổ quỹ tiền mặt S06'!$J$2,Nhaplieu!M296,IF(Nhaplieu!$M296='Sổ quỹ tiền mặt S06'!$J$2,Nhaplieu!N296,IF(Nhaplieu!$N296='Sổ quỹ tiền mặt S06'!$J$2,Nhaplieu!M296,""))))</f>
        <v/>
      </c>
      <c r="E291" s="77" t="str">
        <f>IF(LEFT(Nhaplieu!M296,3)='Sổ quỹ tiền mặt S06'!$J$2,Nhaplieu!$O296,IF(Nhaplieu!M296='Sổ quỹ tiền mặt S06'!$J$2,Nhaplieu!$O296,""))</f>
        <v/>
      </c>
      <c r="F291" s="77" t="str">
        <f>IF(LEFT(Nhaplieu!N296,3)='Sổ quỹ tiền mặt S06'!$J$2,Nhaplieu!$O296,IF(Nhaplieu!N296='Sổ quỹ tiền mặt S06'!$J$2,Nhaplieu!$O296,""))</f>
        <v/>
      </c>
      <c r="G291" s="572">
        <f>IF(SUM(E291:F291)=0,0,$G$10+SUM(E$11:$E291)-SUM(F$11:$F291))</f>
        <v>0</v>
      </c>
      <c r="H291" s="573"/>
    </row>
    <row r="292" spans="1:8" s="4" customFormat="1" ht="15.6">
      <c r="A292" s="76" t="str">
        <f>IF(OR(LEFT(Nhaplieu!$M297,3)='Sổ quỹ tiền mặt S06'!$J$2,LEFT(Nhaplieu!$N297,3)='Sổ quỹ tiền mặt S06'!$J$2),Nhaplieu!F297,IF(OR(Nhaplieu!$M297='Sổ quỹ tiền mặt S06'!$J$2,Nhaplieu!$N297='Sổ quỹ tiền mặt S06'!$J$2),Nhaplieu!F297,""))</f>
        <v/>
      </c>
      <c r="B292" s="77" t="str">
        <f>IF(OR(LEFT(Nhaplieu!$M297,3)='Sổ quỹ tiền mặt S06'!$J$2,LEFT(Nhaplieu!$N297,3)='Sổ quỹ tiền mặt S06'!$J$2),Nhaplieu!E297,IF(OR(Nhaplieu!$M297='Sổ quỹ tiền mặt S06'!$J$2,Nhaplieu!$N297='Sổ quỹ tiền mặt S06'!$J$2),Nhaplieu!E297,""))</f>
        <v/>
      </c>
      <c r="C292" s="571" t="str">
        <f>IF(OR(LEFT(Nhaplieu!$M297,3)='Sổ quỹ tiền mặt S06'!$J$2,LEFT(Nhaplieu!$N297,3)='Sổ quỹ tiền mặt S06'!$J$2),Nhaplieu!L297,IF(OR(Nhaplieu!$M297='Sổ quỹ tiền mặt S06'!$J$2,Nhaplieu!$N297='Sổ quỹ tiền mặt S06'!$J$2),Nhaplieu!L297,""))</f>
        <v/>
      </c>
      <c r="D292" s="78" t="str">
        <f>IF(LEFT(Nhaplieu!$M297,3)='Sổ quỹ tiền mặt S06'!$J$2,Nhaplieu!N297,IF(LEFT(Nhaplieu!$N297,3)='Sổ quỹ tiền mặt S06'!$J$2,Nhaplieu!M297,IF(Nhaplieu!$M297='Sổ quỹ tiền mặt S06'!$J$2,Nhaplieu!N297,IF(Nhaplieu!$N297='Sổ quỹ tiền mặt S06'!$J$2,Nhaplieu!M297,""))))</f>
        <v/>
      </c>
      <c r="E292" s="77" t="str">
        <f>IF(LEFT(Nhaplieu!M297,3)='Sổ quỹ tiền mặt S06'!$J$2,Nhaplieu!$O297,IF(Nhaplieu!M297='Sổ quỹ tiền mặt S06'!$J$2,Nhaplieu!$O297,""))</f>
        <v/>
      </c>
      <c r="F292" s="77" t="str">
        <f>IF(LEFT(Nhaplieu!N297,3)='Sổ quỹ tiền mặt S06'!$J$2,Nhaplieu!$O297,IF(Nhaplieu!N297='Sổ quỹ tiền mặt S06'!$J$2,Nhaplieu!$O297,""))</f>
        <v/>
      </c>
      <c r="G292" s="572">
        <f>IF(SUM(E292:F292)=0,0,$G$10+SUM(E$11:$E292)-SUM(F$11:$F292))</f>
        <v>0</v>
      </c>
      <c r="H292" s="573"/>
    </row>
    <row r="293" spans="1:8" s="4" customFormat="1" ht="15.6">
      <c r="A293" s="76" t="str">
        <f>IF(OR(LEFT(Nhaplieu!$M298,3)='Sổ quỹ tiền mặt S06'!$J$2,LEFT(Nhaplieu!$N298,3)='Sổ quỹ tiền mặt S06'!$J$2),Nhaplieu!F298,IF(OR(Nhaplieu!$M298='Sổ quỹ tiền mặt S06'!$J$2,Nhaplieu!$N298='Sổ quỹ tiền mặt S06'!$J$2),Nhaplieu!F298,""))</f>
        <v/>
      </c>
      <c r="B293" s="77" t="str">
        <f>IF(OR(LEFT(Nhaplieu!$M298,3)='Sổ quỹ tiền mặt S06'!$J$2,LEFT(Nhaplieu!$N298,3)='Sổ quỹ tiền mặt S06'!$J$2),Nhaplieu!E298,IF(OR(Nhaplieu!$M298='Sổ quỹ tiền mặt S06'!$J$2,Nhaplieu!$N298='Sổ quỹ tiền mặt S06'!$J$2),Nhaplieu!E298,""))</f>
        <v/>
      </c>
      <c r="C293" s="571" t="str">
        <f>IF(OR(LEFT(Nhaplieu!$M298,3)='Sổ quỹ tiền mặt S06'!$J$2,LEFT(Nhaplieu!$N298,3)='Sổ quỹ tiền mặt S06'!$J$2),Nhaplieu!L298,IF(OR(Nhaplieu!$M298='Sổ quỹ tiền mặt S06'!$J$2,Nhaplieu!$N298='Sổ quỹ tiền mặt S06'!$J$2),Nhaplieu!L298,""))</f>
        <v/>
      </c>
      <c r="D293" s="78" t="str">
        <f>IF(LEFT(Nhaplieu!$M298,3)='Sổ quỹ tiền mặt S06'!$J$2,Nhaplieu!N298,IF(LEFT(Nhaplieu!$N298,3)='Sổ quỹ tiền mặt S06'!$J$2,Nhaplieu!M298,IF(Nhaplieu!$M298='Sổ quỹ tiền mặt S06'!$J$2,Nhaplieu!N298,IF(Nhaplieu!$N298='Sổ quỹ tiền mặt S06'!$J$2,Nhaplieu!M298,""))))</f>
        <v/>
      </c>
      <c r="E293" s="77" t="str">
        <f>IF(LEFT(Nhaplieu!M298,3)='Sổ quỹ tiền mặt S06'!$J$2,Nhaplieu!$O298,IF(Nhaplieu!M298='Sổ quỹ tiền mặt S06'!$J$2,Nhaplieu!$O298,""))</f>
        <v/>
      </c>
      <c r="F293" s="77" t="str">
        <f>IF(LEFT(Nhaplieu!N298,3)='Sổ quỹ tiền mặt S06'!$J$2,Nhaplieu!$O298,IF(Nhaplieu!N298='Sổ quỹ tiền mặt S06'!$J$2,Nhaplieu!$O298,""))</f>
        <v/>
      </c>
      <c r="G293" s="572">
        <f>IF(SUM(E293:F293)=0,0,$G$10+SUM(E$11:$E293)-SUM(F$11:$F293))</f>
        <v>0</v>
      </c>
      <c r="H293" s="573"/>
    </row>
    <row r="294" spans="1:8" s="4" customFormat="1" ht="15.6">
      <c r="A294" s="76" t="str">
        <f>IF(OR(LEFT(Nhaplieu!$M299,3)='Sổ quỹ tiền mặt S06'!$J$2,LEFT(Nhaplieu!$N299,3)='Sổ quỹ tiền mặt S06'!$J$2),Nhaplieu!F299,IF(OR(Nhaplieu!$M299='Sổ quỹ tiền mặt S06'!$J$2,Nhaplieu!$N299='Sổ quỹ tiền mặt S06'!$J$2),Nhaplieu!F299,""))</f>
        <v/>
      </c>
      <c r="B294" s="77" t="str">
        <f>IF(OR(LEFT(Nhaplieu!$M299,3)='Sổ quỹ tiền mặt S06'!$J$2,LEFT(Nhaplieu!$N299,3)='Sổ quỹ tiền mặt S06'!$J$2),Nhaplieu!E299,IF(OR(Nhaplieu!$M299='Sổ quỹ tiền mặt S06'!$J$2,Nhaplieu!$N299='Sổ quỹ tiền mặt S06'!$J$2),Nhaplieu!E299,""))</f>
        <v/>
      </c>
      <c r="C294" s="571" t="str">
        <f>IF(OR(LEFT(Nhaplieu!$M299,3)='Sổ quỹ tiền mặt S06'!$J$2,LEFT(Nhaplieu!$N299,3)='Sổ quỹ tiền mặt S06'!$J$2),Nhaplieu!L299,IF(OR(Nhaplieu!$M299='Sổ quỹ tiền mặt S06'!$J$2,Nhaplieu!$N299='Sổ quỹ tiền mặt S06'!$J$2),Nhaplieu!L299,""))</f>
        <v/>
      </c>
      <c r="D294" s="78" t="str">
        <f>IF(LEFT(Nhaplieu!$M299,3)='Sổ quỹ tiền mặt S06'!$J$2,Nhaplieu!N299,IF(LEFT(Nhaplieu!$N299,3)='Sổ quỹ tiền mặt S06'!$J$2,Nhaplieu!M299,IF(Nhaplieu!$M299='Sổ quỹ tiền mặt S06'!$J$2,Nhaplieu!N299,IF(Nhaplieu!$N299='Sổ quỹ tiền mặt S06'!$J$2,Nhaplieu!M299,""))))</f>
        <v/>
      </c>
      <c r="E294" s="77" t="str">
        <f>IF(LEFT(Nhaplieu!M299,3)='Sổ quỹ tiền mặt S06'!$J$2,Nhaplieu!$O299,IF(Nhaplieu!M299='Sổ quỹ tiền mặt S06'!$J$2,Nhaplieu!$O299,""))</f>
        <v/>
      </c>
      <c r="F294" s="77" t="str">
        <f>IF(LEFT(Nhaplieu!N299,3)='Sổ quỹ tiền mặt S06'!$J$2,Nhaplieu!$O299,IF(Nhaplieu!N299='Sổ quỹ tiền mặt S06'!$J$2,Nhaplieu!$O299,""))</f>
        <v/>
      </c>
      <c r="G294" s="572">
        <f>IF(SUM(E294:F294)=0,0,$G$10+SUM(E$11:$E294)-SUM(F$11:$F294))</f>
        <v>0</v>
      </c>
      <c r="H294" s="573"/>
    </row>
    <row r="295" spans="1:8" s="4" customFormat="1" ht="15.6">
      <c r="A295" s="76" t="str">
        <f>IF(OR(LEFT(Nhaplieu!$M300,3)='Sổ quỹ tiền mặt S06'!$J$2,LEFT(Nhaplieu!$N300,3)='Sổ quỹ tiền mặt S06'!$J$2),Nhaplieu!F300,IF(OR(Nhaplieu!$M300='Sổ quỹ tiền mặt S06'!$J$2,Nhaplieu!$N300='Sổ quỹ tiền mặt S06'!$J$2),Nhaplieu!F300,""))</f>
        <v/>
      </c>
      <c r="B295" s="77" t="str">
        <f>IF(OR(LEFT(Nhaplieu!$M300,3)='Sổ quỹ tiền mặt S06'!$J$2,LEFT(Nhaplieu!$N300,3)='Sổ quỹ tiền mặt S06'!$J$2),Nhaplieu!E300,IF(OR(Nhaplieu!$M300='Sổ quỹ tiền mặt S06'!$J$2,Nhaplieu!$N300='Sổ quỹ tiền mặt S06'!$J$2),Nhaplieu!E300,""))</f>
        <v/>
      </c>
      <c r="C295" s="571" t="str">
        <f>IF(OR(LEFT(Nhaplieu!$M300,3)='Sổ quỹ tiền mặt S06'!$J$2,LEFT(Nhaplieu!$N300,3)='Sổ quỹ tiền mặt S06'!$J$2),Nhaplieu!L300,IF(OR(Nhaplieu!$M300='Sổ quỹ tiền mặt S06'!$J$2,Nhaplieu!$N300='Sổ quỹ tiền mặt S06'!$J$2),Nhaplieu!L300,""))</f>
        <v/>
      </c>
      <c r="D295" s="78" t="str">
        <f>IF(LEFT(Nhaplieu!$M300,3)='Sổ quỹ tiền mặt S06'!$J$2,Nhaplieu!N300,IF(LEFT(Nhaplieu!$N300,3)='Sổ quỹ tiền mặt S06'!$J$2,Nhaplieu!M300,IF(Nhaplieu!$M300='Sổ quỹ tiền mặt S06'!$J$2,Nhaplieu!N300,IF(Nhaplieu!$N300='Sổ quỹ tiền mặt S06'!$J$2,Nhaplieu!M300,""))))</f>
        <v/>
      </c>
      <c r="E295" s="77" t="str">
        <f>IF(LEFT(Nhaplieu!M300,3)='Sổ quỹ tiền mặt S06'!$J$2,Nhaplieu!$O300,IF(Nhaplieu!M300='Sổ quỹ tiền mặt S06'!$J$2,Nhaplieu!$O300,""))</f>
        <v/>
      </c>
      <c r="F295" s="77" t="str">
        <f>IF(LEFT(Nhaplieu!N300,3)='Sổ quỹ tiền mặt S06'!$J$2,Nhaplieu!$O300,IF(Nhaplieu!N300='Sổ quỹ tiền mặt S06'!$J$2,Nhaplieu!$O300,""))</f>
        <v/>
      </c>
      <c r="G295" s="572">
        <f>IF(SUM(E295:F295)=0,0,$G$10+SUM(E$11:$E295)-SUM(F$11:$F295))</f>
        <v>0</v>
      </c>
      <c r="H295" s="573"/>
    </row>
    <row r="296" spans="1:8" s="4" customFormat="1" ht="15.6">
      <c r="A296" s="76" t="str">
        <f>IF(OR(LEFT(Nhaplieu!$M301,3)='Sổ quỹ tiền mặt S06'!$J$2,LEFT(Nhaplieu!$N301,3)='Sổ quỹ tiền mặt S06'!$J$2),Nhaplieu!F301,IF(OR(Nhaplieu!$M301='Sổ quỹ tiền mặt S06'!$J$2,Nhaplieu!$N301='Sổ quỹ tiền mặt S06'!$J$2),Nhaplieu!F301,""))</f>
        <v/>
      </c>
      <c r="B296" s="77" t="str">
        <f>IF(OR(LEFT(Nhaplieu!$M301,3)='Sổ quỹ tiền mặt S06'!$J$2,LEFT(Nhaplieu!$N301,3)='Sổ quỹ tiền mặt S06'!$J$2),Nhaplieu!E301,IF(OR(Nhaplieu!$M301='Sổ quỹ tiền mặt S06'!$J$2,Nhaplieu!$N301='Sổ quỹ tiền mặt S06'!$J$2),Nhaplieu!E301,""))</f>
        <v/>
      </c>
      <c r="C296" s="571" t="str">
        <f>IF(OR(LEFT(Nhaplieu!$M301,3)='Sổ quỹ tiền mặt S06'!$J$2,LEFT(Nhaplieu!$N301,3)='Sổ quỹ tiền mặt S06'!$J$2),Nhaplieu!L301,IF(OR(Nhaplieu!$M301='Sổ quỹ tiền mặt S06'!$J$2,Nhaplieu!$N301='Sổ quỹ tiền mặt S06'!$J$2),Nhaplieu!L301,""))</f>
        <v/>
      </c>
      <c r="D296" s="78" t="str">
        <f>IF(LEFT(Nhaplieu!$M301,3)='Sổ quỹ tiền mặt S06'!$J$2,Nhaplieu!N301,IF(LEFT(Nhaplieu!$N301,3)='Sổ quỹ tiền mặt S06'!$J$2,Nhaplieu!M301,IF(Nhaplieu!$M301='Sổ quỹ tiền mặt S06'!$J$2,Nhaplieu!N301,IF(Nhaplieu!$N301='Sổ quỹ tiền mặt S06'!$J$2,Nhaplieu!M301,""))))</f>
        <v/>
      </c>
      <c r="E296" s="77" t="str">
        <f>IF(LEFT(Nhaplieu!M301,3)='Sổ quỹ tiền mặt S06'!$J$2,Nhaplieu!$O301,IF(Nhaplieu!M301='Sổ quỹ tiền mặt S06'!$J$2,Nhaplieu!$O301,""))</f>
        <v/>
      </c>
      <c r="F296" s="77" t="str">
        <f>IF(LEFT(Nhaplieu!N301,3)='Sổ quỹ tiền mặt S06'!$J$2,Nhaplieu!$O301,IF(Nhaplieu!N301='Sổ quỹ tiền mặt S06'!$J$2,Nhaplieu!$O301,""))</f>
        <v/>
      </c>
      <c r="G296" s="572">
        <f>IF(SUM(E296:F296)=0,0,$G$10+SUM(E$11:$E296)-SUM(F$11:$F296))</f>
        <v>0</v>
      </c>
      <c r="H296" s="573"/>
    </row>
    <row r="297" spans="1:8" s="4" customFormat="1" ht="15.6">
      <c r="A297" s="76" t="str">
        <f>IF(OR(LEFT(Nhaplieu!$M302,3)='Sổ quỹ tiền mặt S06'!$J$2,LEFT(Nhaplieu!$N302,3)='Sổ quỹ tiền mặt S06'!$J$2),Nhaplieu!F302,IF(OR(Nhaplieu!$M302='Sổ quỹ tiền mặt S06'!$J$2,Nhaplieu!$N302='Sổ quỹ tiền mặt S06'!$J$2),Nhaplieu!F302,""))</f>
        <v/>
      </c>
      <c r="B297" s="77" t="str">
        <f>IF(OR(LEFT(Nhaplieu!$M302,3)='Sổ quỹ tiền mặt S06'!$J$2,LEFT(Nhaplieu!$N302,3)='Sổ quỹ tiền mặt S06'!$J$2),Nhaplieu!E302,IF(OR(Nhaplieu!$M302='Sổ quỹ tiền mặt S06'!$J$2,Nhaplieu!$N302='Sổ quỹ tiền mặt S06'!$J$2),Nhaplieu!E302,""))</f>
        <v/>
      </c>
      <c r="C297" s="571" t="str">
        <f>IF(OR(LEFT(Nhaplieu!$M302,3)='Sổ quỹ tiền mặt S06'!$J$2,LEFT(Nhaplieu!$N302,3)='Sổ quỹ tiền mặt S06'!$J$2),Nhaplieu!L302,IF(OR(Nhaplieu!$M302='Sổ quỹ tiền mặt S06'!$J$2,Nhaplieu!$N302='Sổ quỹ tiền mặt S06'!$J$2),Nhaplieu!L302,""))</f>
        <v/>
      </c>
      <c r="D297" s="78" t="str">
        <f>IF(LEFT(Nhaplieu!$M302,3)='Sổ quỹ tiền mặt S06'!$J$2,Nhaplieu!N302,IF(LEFT(Nhaplieu!$N302,3)='Sổ quỹ tiền mặt S06'!$J$2,Nhaplieu!M302,IF(Nhaplieu!$M302='Sổ quỹ tiền mặt S06'!$J$2,Nhaplieu!N302,IF(Nhaplieu!$N302='Sổ quỹ tiền mặt S06'!$J$2,Nhaplieu!M302,""))))</f>
        <v/>
      </c>
      <c r="E297" s="77" t="str">
        <f>IF(LEFT(Nhaplieu!M302,3)='Sổ quỹ tiền mặt S06'!$J$2,Nhaplieu!$O302,IF(Nhaplieu!M302='Sổ quỹ tiền mặt S06'!$J$2,Nhaplieu!$O302,""))</f>
        <v/>
      </c>
      <c r="F297" s="77" t="str">
        <f>IF(LEFT(Nhaplieu!N302,3)='Sổ quỹ tiền mặt S06'!$J$2,Nhaplieu!$O302,IF(Nhaplieu!N302='Sổ quỹ tiền mặt S06'!$J$2,Nhaplieu!$O302,""))</f>
        <v/>
      </c>
      <c r="G297" s="572">
        <f>IF(SUM(E297:F297)=0,0,$G$10+SUM(E$11:$E297)-SUM(F$11:$F297))</f>
        <v>0</v>
      </c>
      <c r="H297" s="573"/>
    </row>
    <row r="298" spans="1:8" s="4" customFormat="1" ht="15.6">
      <c r="A298" s="76" t="str">
        <f>IF(OR(LEFT(Nhaplieu!$M303,3)='Sổ quỹ tiền mặt S06'!$J$2,LEFT(Nhaplieu!$N303,3)='Sổ quỹ tiền mặt S06'!$J$2),Nhaplieu!F303,IF(OR(Nhaplieu!$M303='Sổ quỹ tiền mặt S06'!$J$2,Nhaplieu!$N303='Sổ quỹ tiền mặt S06'!$J$2),Nhaplieu!F303,""))</f>
        <v/>
      </c>
      <c r="B298" s="77" t="str">
        <f>IF(OR(LEFT(Nhaplieu!$M303,3)='Sổ quỹ tiền mặt S06'!$J$2,LEFT(Nhaplieu!$N303,3)='Sổ quỹ tiền mặt S06'!$J$2),Nhaplieu!E303,IF(OR(Nhaplieu!$M303='Sổ quỹ tiền mặt S06'!$J$2,Nhaplieu!$N303='Sổ quỹ tiền mặt S06'!$J$2),Nhaplieu!E303,""))</f>
        <v/>
      </c>
      <c r="C298" s="571" t="str">
        <f>IF(OR(LEFT(Nhaplieu!$M303,3)='Sổ quỹ tiền mặt S06'!$J$2,LEFT(Nhaplieu!$N303,3)='Sổ quỹ tiền mặt S06'!$J$2),Nhaplieu!L303,IF(OR(Nhaplieu!$M303='Sổ quỹ tiền mặt S06'!$J$2,Nhaplieu!$N303='Sổ quỹ tiền mặt S06'!$J$2),Nhaplieu!L303,""))</f>
        <v/>
      </c>
      <c r="D298" s="78" t="str">
        <f>IF(LEFT(Nhaplieu!$M303,3)='Sổ quỹ tiền mặt S06'!$J$2,Nhaplieu!N303,IF(LEFT(Nhaplieu!$N303,3)='Sổ quỹ tiền mặt S06'!$J$2,Nhaplieu!M303,IF(Nhaplieu!$M303='Sổ quỹ tiền mặt S06'!$J$2,Nhaplieu!N303,IF(Nhaplieu!$N303='Sổ quỹ tiền mặt S06'!$J$2,Nhaplieu!M303,""))))</f>
        <v/>
      </c>
      <c r="E298" s="77" t="str">
        <f>IF(LEFT(Nhaplieu!M303,3)='Sổ quỹ tiền mặt S06'!$J$2,Nhaplieu!$O303,IF(Nhaplieu!M303='Sổ quỹ tiền mặt S06'!$J$2,Nhaplieu!$O303,""))</f>
        <v/>
      </c>
      <c r="F298" s="77" t="str">
        <f>IF(LEFT(Nhaplieu!N303,3)='Sổ quỹ tiền mặt S06'!$J$2,Nhaplieu!$O303,IF(Nhaplieu!N303='Sổ quỹ tiền mặt S06'!$J$2,Nhaplieu!$O303,""))</f>
        <v/>
      </c>
      <c r="G298" s="572">
        <f>IF(SUM(E298:F298)=0,0,$G$10+SUM(E$11:$E298)-SUM(F$11:$F298))</f>
        <v>0</v>
      </c>
      <c r="H298" s="573"/>
    </row>
    <row r="299" spans="1:8" s="4" customFormat="1" ht="15.6">
      <c r="A299" s="76" t="str">
        <f>IF(OR(LEFT(Nhaplieu!$M304,3)='Sổ quỹ tiền mặt S06'!$J$2,LEFT(Nhaplieu!$N304,3)='Sổ quỹ tiền mặt S06'!$J$2),Nhaplieu!F304,IF(OR(Nhaplieu!$M304='Sổ quỹ tiền mặt S06'!$J$2,Nhaplieu!$N304='Sổ quỹ tiền mặt S06'!$J$2),Nhaplieu!F304,""))</f>
        <v/>
      </c>
      <c r="B299" s="77" t="str">
        <f>IF(OR(LEFT(Nhaplieu!$M304,3)='Sổ quỹ tiền mặt S06'!$J$2,LEFT(Nhaplieu!$N304,3)='Sổ quỹ tiền mặt S06'!$J$2),Nhaplieu!E304,IF(OR(Nhaplieu!$M304='Sổ quỹ tiền mặt S06'!$J$2,Nhaplieu!$N304='Sổ quỹ tiền mặt S06'!$J$2),Nhaplieu!E304,""))</f>
        <v/>
      </c>
      <c r="C299" s="571" t="str">
        <f>IF(OR(LEFT(Nhaplieu!$M304,3)='Sổ quỹ tiền mặt S06'!$J$2,LEFT(Nhaplieu!$N304,3)='Sổ quỹ tiền mặt S06'!$J$2),Nhaplieu!L304,IF(OR(Nhaplieu!$M304='Sổ quỹ tiền mặt S06'!$J$2,Nhaplieu!$N304='Sổ quỹ tiền mặt S06'!$J$2),Nhaplieu!L304,""))</f>
        <v/>
      </c>
      <c r="D299" s="78" t="str">
        <f>IF(LEFT(Nhaplieu!$M304,3)='Sổ quỹ tiền mặt S06'!$J$2,Nhaplieu!N304,IF(LEFT(Nhaplieu!$N304,3)='Sổ quỹ tiền mặt S06'!$J$2,Nhaplieu!M304,IF(Nhaplieu!$M304='Sổ quỹ tiền mặt S06'!$J$2,Nhaplieu!N304,IF(Nhaplieu!$N304='Sổ quỹ tiền mặt S06'!$J$2,Nhaplieu!M304,""))))</f>
        <v/>
      </c>
      <c r="E299" s="77" t="str">
        <f>IF(LEFT(Nhaplieu!M304,3)='Sổ quỹ tiền mặt S06'!$J$2,Nhaplieu!$O304,IF(Nhaplieu!M304='Sổ quỹ tiền mặt S06'!$J$2,Nhaplieu!$O304,""))</f>
        <v/>
      </c>
      <c r="F299" s="77" t="str">
        <f>IF(LEFT(Nhaplieu!N304,3)='Sổ quỹ tiền mặt S06'!$J$2,Nhaplieu!$O304,IF(Nhaplieu!N304='Sổ quỹ tiền mặt S06'!$J$2,Nhaplieu!$O304,""))</f>
        <v/>
      </c>
      <c r="G299" s="572">
        <f>IF(SUM(E299:F299)=0,0,$G$10+SUM(E$11:$E299)-SUM(F$11:$F299))</f>
        <v>0</v>
      </c>
      <c r="H299" s="573"/>
    </row>
    <row r="300" spans="1:8" s="4" customFormat="1" ht="15.6">
      <c r="A300" s="76" t="str">
        <f>IF(OR(LEFT(Nhaplieu!$M305,3)='Sổ quỹ tiền mặt S06'!$J$2,LEFT(Nhaplieu!$N305,3)='Sổ quỹ tiền mặt S06'!$J$2),Nhaplieu!F305,IF(OR(Nhaplieu!$M305='Sổ quỹ tiền mặt S06'!$J$2,Nhaplieu!$N305='Sổ quỹ tiền mặt S06'!$J$2),Nhaplieu!F305,""))</f>
        <v/>
      </c>
      <c r="B300" s="77" t="str">
        <f>IF(OR(LEFT(Nhaplieu!$M305,3)='Sổ quỹ tiền mặt S06'!$J$2,LEFT(Nhaplieu!$N305,3)='Sổ quỹ tiền mặt S06'!$J$2),Nhaplieu!E305,IF(OR(Nhaplieu!$M305='Sổ quỹ tiền mặt S06'!$J$2,Nhaplieu!$N305='Sổ quỹ tiền mặt S06'!$J$2),Nhaplieu!E305,""))</f>
        <v/>
      </c>
      <c r="C300" s="571" t="str">
        <f>IF(OR(LEFT(Nhaplieu!$M305,3)='Sổ quỹ tiền mặt S06'!$J$2,LEFT(Nhaplieu!$N305,3)='Sổ quỹ tiền mặt S06'!$J$2),Nhaplieu!L305,IF(OR(Nhaplieu!$M305='Sổ quỹ tiền mặt S06'!$J$2,Nhaplieu!$N305='Sổ quỹ tiền mặt S06'!$J$2),Nhaplieu!L305,""))</f>
        <v/>
      </c>
      <c r="D300" s="78" t="str">
        <f>IF(LEFT(Nhaplieu!$M305,3)='Sổ quỹ tiền mặt S06'!$J$2,Nhaplieu!N305,IF(LEFT(Nhaplieu!$N305,3)='Sổ quỹ tiền mặt S06'!$J$2,Nhaplieu!M305,IF(Nhaplieu!$M305='Sổ quỹ tiền mặt S06'!$J$2,Nhaplieu!N305,IF(Nhaplieu!$N305='Sổ quỹ tiền mặt S06'!$J$2,Nhaplieu!M305,""))))</f>
        <v/>
      </c>
      <c r="E300" s="77" t="str">
        <f>IF(LEFT(Nhaplieu!M305,3)='Sổ quỹ tiền mặt S06'!$J$2,Nhaplieu!$O305,IF(Nhaplieu!M305='Sổ quỹ tiền mặt S06'!$J$2,Nhaplieu!$O305,""))</f>
        <v/>
      </c>
      <c r="F300" s="77" t="str">
        <f>IF(LEFT(Nhaplieu!N305,3)='Sổ quỹ tiền mặt S06'!$J$2,Nhaplieu!$O305,IF(Nhaplieu!N305='Sổ quỹ tiền mặt S06'!$J$2,Nhaplieu!$O305,""))</f>
        <v/>
      </c>
      <c r="G300" s="572">
        <f>IF(SUM(E300:F300)=0,0,$G$10+SUM(E$11:$E300)-SUM(F$11:$F300))</f>
        <v>0</v>
      </c>
      <c r="H300" s="573"/>
    </row>
    <row r="301" spans="1:8" s="4" customFormat="1" ht="15.6">
      <c r="A301" s="76" t="str">
        <f>IF(OR(LEFT(Nhaplieu!$M306,3)='Sổ quỹ tiền mặt S06'!$J$2,LEFT(Nhaplieu!$N306,3)='Sổ quỹ tiền mặt S06'!$J$2),Nhaplieu!F306,IF(OR(Nhaplieu!$M306='Sổ quỹ tiền mặt S06'!$J$2,Nhaplieu!$N306='Sổ quỹ tiền mặt S06'!$J$2),Nhaplieu!F306,""))</f>
        <v/>
      </c>
      <c r="B301" s="77" t="str">
        <f>IF(OR(LEFT(Nhaplieu!$M306,3)='Sổ quỹ tiền mặt S06'!$J$2,LEFT(Nhaplieu!$N306,3)='Sổ quỹ tiền mặt S06'!$J$2),Nhaplieu!E306,IF(OR(Nhaplieu!$M306='Sổ quỹ tiền mặt S06'!$J$2,Nhaplieu!$N306='Sổ quỹ tiền mặt S06'!$J$2),Nhaplieu!E306,""))</f>
        <v/>
      </c>
      <c r="C301" s="571" t="str">
        <f>IF(OR(LEFT(Nhaplieu!$M306,3)='Sổ quỹ tiền mặt S06'!$J$2,LEFT(Nhaplieu!$N306,3)='Sổ quỹ tiền mặt S06'!$J$2),Nhaplieu!L306,IF(OR(Nhaplieu!$M306='Sổ quỹ tiền mặt S06'!$J$2,Nhaplieu!$N306='Sổ quỹ tiền mặt S06'!$J$2),Nhaplieu!L306,""))</f>
        <v/>
      </c>
      <c r="D301" s="78" t="str">
        <f>IF(LEFT(Nhaplieu!$M306,3)='Sổ quỹ tiền mặt S06'!$J$2,Nhaplieu!N306,IF(LEFT(Nhaplieu!$N306,3)='Sổ quỹ tiền mặt S06'!$J$2,Nhaplieu!M306,IF(Nhaplieu!$M306='Sổ quỹ tiền mặt S06'!$J$2,Nhaplieu!N306,IF(Nhaplieu!$N306='Sổ quỹ tiền mặt S06'!$J$2,Nhaplieu!M306,""))))</f>
        <v/>
      </c>
      <c r="E301" s="77" t="str">
        <f>IF(LEFT(Nhaplieu!M306,3)='Sổ quỹ tiền mặt S06'!$J$2,Nhaplieu!$O306,IF(Nhaplieu!M306='Sổ quỹ tiền mặt S06'!$J$2,Nhaplieu!$O306,""))</f>
        <v/>
      </c>
      <c r="F301" s="77" t="str">
        <f>IF(LEFT(Nhaplieu!N306,3)='Sổ quỹ tiền mặt S06'!$J$2,Nhaplieu!$O306,IF(Nhaplieu!N306='Sổ quỹ tiền mặt S06'!$J$2,Nhaplieu!$O306,""))</f>
        <v/>
      </c>
      <c r="G301" s="572">
        <f>IF(SUM(E301:F301)=0,0,$G$10+SUM(E$11:$E301)-SUM(F$11:$F301))</f>
        <v>0</v>
      </c>
      <c r="H301" s="573"/>
    </row>
    <row r="302" spans="1:8" s="4" customFormat="1" ht="15.6">
      <c r="A302" s="76" t="str">
        <f>IF(OR(LEFT(Nhaplieu!$M307,3)='Sổ quỹ tiền mặt S06'!$J$2,LEFT(Nhaplieu!$N307,3)='Sổ quỹ tiền mặt S06'!$J$2),Nhaplieu!F307,IF(OR(Nhaplieu!$M307='Sổ quỹ tiền mặt S06'!$J$2,Nhaplieu!$N307='Sổ quỹ tiền mặt S06'!$J$2),Nhaplieu!F307,""))</f>
        <v/>
      </c>
      <c r="B302" s="77" t="str">
        <f>IF(OR(LEFT(Nhaplieu!$M307,3)='Sổ quỹ tiền mặt S06'!$J$2,LEFT(Nhaplieu!$N307,3)='Sổ quỹ tiền mặt S06'!$J$2),Nhaplieu!E307,IF(OR(Nhaplieu!$M307='Sổ quỹ tiền mặt S06'!$J$2,Nhaplieu!$N307='Sổ quỹ tiền mặt S06'!$J$2),Nhaplieu!E307,""))</f>
        <v/>
      </c>
      <c r="C302" s="571" t="str">
        <f>IF(OR(LEFT(Nhaplieu!$M307,3)='Sổ quỹ tiền mặt S06'!$J$2,LEFT(Nhaplieu!$N307,3)='Sổ quỹ tiền mặt S06'!$J$2),Nhaplieu!L307,IF(OR(Nhaplieu!$M307='Sổ quỹ tiền mặt S06'!$J$2,Nhaplieu!$N307='Sổ quỹ tiền mặt S06'!$J$2),Nhaplieu!L307,""))</f>
        <v/>
      </c>
      <c r="D302" s="78" t="str">
        <f>IF(LEFT(Nhaplieu!$M307,3)='Sổ quỹ tiền mặt S06'!$J$2,Nhaplieu!N307,IF(LEFT(Nhaplieu!$N307,3)='Sổ quỹ tiền mặt S06'!$J$2,Nhaplieu!M307,IF(Nhaplieu!$M307='Sổ quỹ tiền mặt S06'!$J$2,Nhaplieu!N307,IF(Nhaplieu!$N307='Sổ quỹ tiền mặt S06'!$J$2,Nhaplieu!M307,""))))</f>
        <v/>
      </c>
      <c r="E302" s="77" t="str">
        <f>IF(LEFT(Nhaplieu!M307,3)='Sổ quỹ tiền mặt S06'!$J$2,Nhaplieu!$O307,IF(Nhaplieu!M307='Sổ quỹ tiền mặt S06'!$J$2,Nhaplieu!$O307,""))</f>
        <v/>
      </c>
      <c r="F302" s="77" t="str">
        <f>IF(LEFT(Nhaplieu!N307,3)='Sổ quỹ tiền mặt S06'!$J$2,Nhaplieu!$O307,IF(Nhaplieu!N307='Sổ quỹ tiền mặt S06'!$J$2,Nhaplieu!$O307,""))</f>
        <v/>
      </c>
      <c r="G302" s="572">
        <f>IF(SUM(E302:F302)=0,0,$G$10+SUM(E$11:$E302)-SUM(F$11:$F302))</f>
        <v>0</v>
      </c>
      <c r="H302" s="573"/>
    </row>
    <row r="303" spans="1:8" s="4" customFormat="1" ht="15.6">
      <c r="A303" s="76" t="str">
        <f>IF(OR(LEFT(Nhaplieu!$M308,3)='Sổ quỹ tiền mặt S06'!$J$2,LEFT(Nhaplieu!$N308,3)='Sổ quỹ tiền mặt S06'!$J$2),Nhaplieu!F308,IF(OR(Nhaplieu!$M308='Sổ quỹ tiền mặt S06'!$J$2,Nhaplieu!$N308='Sổ quỹ tiền mặt S06'!$J$2),Nhaplieu!F308,""))</f>
        <v/>
      </c>
      <c r="B303" s="77" t="str">
        <f>IF(OR(LEFT(Nhaplieu!$M308,3)='Sổ quỹ tiền mặt S06'!$J$2,LEFT(Nhaplieu!$N308,3)='Sổ quỹ tiền mặt S06'!$J$2),Nhaplieu!E308,IF(OR(Nhaplieu!$M308='Sổ quỹ tiền mặt S06'!$J$2,Nhaplieu!$N308='Sổ quỹ tiền mặt S06'!$J$2),Nhaplieu!E308,""))</f>
        <v/>
      </c>
      <c r="C303" s="571" t="str">
        <f>IF(OR(LEFT(Nhaplieu!$M308,3)='Sổ quỹ tiền mặt S06'!$J$2,LEFT(Nhaplieu!$N308,3)='Sổ quỹ tiền mặt S06'!$J$2),Nhaplieu!L308,IF(OR(Nhaplieu!$M308='Sổ quỹ tiền mặt S06'!$J$2,Nhaplieu!$N308='Sổ quỹ tiền mặt S06'!$J$2),Nhaplieu!L308,""))</f>
        <v/>
      </c>
      <c r="D303" s="78" t="str">
        <f>IF(LEFT(Nhaplieu!$M308,3)='Sổ quỹ tiền mặt S06'!$J$2,Nhaplieu!N308,IF(LEFT(Nhaplieu!$N308,3)='Sổ quỹ tiền mặt S06'!$J$2,Nhaplieu!M308,IF(Nhaplieu!$M308='Sổ quỹ tiền mặt S06'!$J$2,Nhaplieu!N308,IF(Nhaplieu!$N308='Sổ quỹ tiền mặt S06'!$J$2,Nhaplieu!M308,""))))</f>
        <v/>
      </c>
      <c r="E303" s="77" t="str">
        <f>IF(LEFT(Nhaplieu!M308,3)='Sổ quỹ tiền mặt S06'!$J$2,Nhaplieu!$O308,IF(Nhaplieu!M308='Sổ quỹ tiền mặt S06'!$J$2,Nhaplieu!$O308,""))</f>
        <v/>
      </c>
      <c r="F303" s="77" t="str">
        <f>IF(LEFT(Nhaplieu!N308,3)='Sổ quỹ tiền mặt S06'!$J$2,Nhaplieu!$O308,IF(Nhaplieu!N308='Sổ quỹ tiền mặt S06'!$J$2,Nhaplieu!$O308,""))</f>
        <v/>
      </c>
      <c r="G303" s="572">
        <f>IF(SUM(E303:F303)=0,0,$G$10+SUM(E$11:$E303)-SUM(F$11:$F303))</f>
        <v>0</v>
      </c>
      <c r="H303" s="573"/>
    </row>
    <row r="304" spans="1:8" s="4" customFormat="1" ht="15.6">
      <c r="A304" s="76" t="str">
        <f>IF(OR(LEFT(Nhaplieu!$M309,3)='Sổ quỹ tiền mặt S06'!$J$2,LEFT(Nhaplieu!$N309,3)='Sổ quỹ tiền mặt S06'!$J$2),Nhaplieu!F309,IF(OR(Nhaplieu!$M309='Sổ quỹ tiền mặt S06'!$J$2,Nhaplieu!$N309='Sổ quỹ tiền mặt S06'!$J$2),Nhaplieu!F309,""))</f>
        <v/>
      </c>
      <c r="B304" s="77" t="str">
        <f>IF(OR(LEFT(Nhaplieu!$M309,3)='Sổ quỹ tiền mặt S06'!$J$2,LEFT(Nhaplieu!$N309,3)='Sổ quỹ tiền mặt S06'!$J$2),Nhaplieu!E309,IF(OR(Nhaplieu!$M309='Sổ quỹ tiền mặt S06'!$J$2,Nhaplieu!$N309='Sổ quỹ tiền mặt S06'!$J$2),Nhaplieu!E309,""))</f>
        <v/>
      </c>
      <c r="C304" s="571" t="str">
        <f>IF(OR(LEFT(Nhaplieu!$M309,3)='Sổ quỹ tiền mặt S06'!$J$2,LEFT(Nhaplieu!$N309,3)='Sổ quỹ tiền mặt S06'!$J$2),Nhaplieu!L309,IF(OR(Nhaplieu!$M309='Sổ quỹ tiền mặt S06'!$J$2,Nhaplieu!$N309='Sổ quỹ tiền mặt S06'!$J$2),Nhaplieu!L309,""))</f>
        <v/>
      </c>
      <c r="D304" s="78" t="str">
        <f>IF(LEFT(Nhaplieu!$M309,3)='Sổ quỹ tiền mặt S06'!$J$2,Nhaplieu!N309,IF(LEFT(Nhaplieu!$N309,3)='Sổ quỹ tiền mặt S06'!$J$2,Nhaplieu!M309,IF(Nhaplieu!$M309='Sổ quỹ tiền mặt S06'!$J$2,Nhaplieu!N309,IF(Nhaplieu!$N309='Sổ quỹ tiền mặt S06'!$J$2,Nhaplieu!M309,""))))</f>
        <v/>
      </c>
      <c r="E304" s="77" t="str">
        <f>IF(LEFT(Nhaplieu!M309,3)='Sổ quỹ tiền mặt S06'!$J$2,Nhaplieu!$O309,IF(Nhaplieu!M309='Sổ quỹ tiền mặt S06'!$J$2,Nhaplieu!$O309,""))</f>
        <v/>
      </c>
      <c r="F304" s="77" t="str">
        <f>IF(LEFT(Nhaplieu!N309,3)='Sổ quỹ tiền mặt S06'!$J$2,Nhaplieu!$O309,IF(Nhaplieu!N309='Sổ quỹ tiền mặt S06'!$J$2,Nhaplieu!$O309,""))</f>
        <v/>
      </c>
      <c r="G304" s="572">
        <f>IF(SUM(E304:F304)=0,0,$G$10+SUM(E$11:$E304)-SUM(F$11:$F304))</f>
        <v>0</v>
      </c>
      <c r="H304" s="573"/>
    </row>
    <row r="305" spans="1:8" s="4" customFormat="1" ht="15.6">
      <c r="A305" s="76" t="str">
        <f>IF(OR(LEFT(Nhaplieu!$M310,3)='Sổ quỹ tiền mặt S06'!$J$2,LEFT(Nhaplieu!$N310,3)='Sổ quỹ tiền mặt S06'!$J$2),Nhaplieu!F310,IF(OR(Nhaplieu!$M310='Sổ quỹ tiền mặt S06'!$J$2,Nhaplieu!$N310='Sổ quỹ tiền mặt S06'!$J$2),Nhaplieu!F310,""))</f>
        <v/>
      </c>
      <c r="B305" s="77" t="str">
        <f>IF(OR(LEFT(Nhaplieu!$M310,3)='Sổ quỹ tiền mặt S06'!$J$2,LEFT(Nhaplieu!$N310,3)='Sổ quỹ tiền mặt S06'!$J$2),Nhaplieu!E310,IF(OR(Nhaplieu!$M310='Sổ quỹ tiền mặt S06'!$J$2,Nhaplieu!$N310='Sổ quỹ tiền mặt S06'!$J$2),Nhaplieu!E310,""))</f>
        <v/>
      </c>
      <c r="C305" s="571" t="str">
        <f>IF(OR(LEFT(Nhaplieu!$M310,3)='Sổ quỹ tiền mặt S06'!$J$2,LEFT(Nhaplieu!$N310,3)='Sổ quỹ tiền mặt S06'!$J$2),Nhaplieu!L310,IF(OR(Nhaplieu!$M310='Sổ quỹ tiền mặt S06'!$J$2,Nhaplieu!$N310='Sổ quỹ tiền mặt S06'!$J$2),Nhaplieu!L310,""))</f>
        <v/>
      </c>
      <c r="D305" s="78" t="str">
        <f>IF(LEFT(Nhaplieu!$M310,3)='Sổ quỹ tiền mặt S06'!$J$2,Nhaplieu!N310,IF(LEFT(Nhaplieu!$N310,3)='Sổ quỹ tiền mặt S06'!$J$2,Nhaplieu!M310,IF(Nhaplieu!$M310='Sổ quỹ tiền mặt S06'!$J$2,Nhaplieu!N310,IF(Nhaplieu!$N310='Sổ quỹ tiền mặt S06'!$J$2,Nhaplieu!M310,""))))</f>
        <v/>
      </c>
      <c r="E305" s="77" t="str">
        <f>IF(LEFT(Nhaplieu!M310,3)='Sổ quỹ tiền mặt S06'!$J$2,Nhaplieu!$O310,IF(Nhaplieu!M310='Sổ quỹ tiền mặt S06'!$J$2,Nhaplieu!$O310,""))</f>
        <v/>
      </c>
      <c r="F305" s="77" t="str">
        <f>IF(LEFT(Nhaplieu!N310,3)='Sổ quỹ tiền mặt S06'!$J$2,Nhaplieu!$O310,IF(Nhaplieu!N310='Sổ quỹ tiền mặt S06'!$J$2,Nhaplieu!$O310,""))</f>
        <v/>
      </c>
      <c r="G305" s="572">
        <f>IF(SUM(E305:F305)=0,0,$G$10+SUM(E$11:$E305)-SUM(F$11:$F305))</f>
        <v>0</v>
      </c>
      <c r="H305" s="573"/>
    </row>
    <row r="306" spans="1:8" s="4" customFormat="1" ht="15.6">
      <c r="A306" s="76" t="str">
        <f>IF(OR(LEFT(Nhaplieu!$M311,3)='Sổ quỹ tiền mặt S06'!$J$2,LEFT(Nhaplieu!$N311,3)='Sổ quỹ tiền mặt S06'!$J$2),Nhaplieu!F311,IF(OR(Nhaplieu!$M311='Sổ quỹ tiền mặt S06'!$J$2,Nhaplieu!$N311='Sổ quỹ tiền mặt S06'!$J$2),Nhaplieu!F311,""))</f>
        <v/>
      </c>
      <c r="B306" s="77" t="str">
        <f>IF(OR(LEFT(Nhaplieu!$M311,3)='Sổ quỹ tiền mặt S06'!$J$2,LEFT(Nhaplieu!$N311,3)='Sổ quỹ tiền mặt S06'!$J$2),Nhaplieu!E311,IF(OR(Nhaplieu!$M311='Sổ quỹ tiền mặt S06'!$J$2,Nhaplieu!$N311='Sổ quỹ tiền mặt S06'!$J$2),Nhaplieu!E311,""))</f>
        <v/>
      </c>
      <c r="C306" s="571" t="str">
        <f>IF(OR(LEFT(Nhaplieu!$M311,3)='Sổ quỹ tiền mặt S06'!$J$2,LEFT(Nhaplieu!$N311,3)='Sổ quỹ tiền mặt S06'!$J$2),Nhaplieu!L311,IF(OR(Nhaplieu!$M311='Sổ quỹ tiền mặt S06'!$J$2,Nhaplieu!$N311='Sổ quỹ tiền mặt S06'!$J$2),Nhaplieu!L311,""))</f>
        <v/>
      </c>
      <c r="D306" s="78" t="str">
        <f>IF(LEFT(Nhaplieu!$M311,3)='Sổ quỹ tiền mặt S06'!$J$2,Nhaplieu!N311,IF(LEFT(Nhaplieu!$N311,3)='Sổ quỹ tiền mặt S06'!$J$2,Nhaplieu!M311,IF(Nhaplieu!$M311='Sổ quỹ tiền mặt S06'!$J$2,Nhaplieu!N311,IF(Nhaplieu!$N311='Sổ quỹ tiền mặt S06'!$J$2,Nhaplieu!M311,""))))</f>
        <v/>
      </c>
      <c r="E306" s="77" t="str">
        <f>IF(LEFT(Nhaplieu!M311,3)='Sổ quỹ tiền mặt S06'!$J$2,Nhaplieu!$O311,IF(Nhaplieu!M311='Sổ quỹ tiền mặt S06'!$J$2,Nhaplieu!$O311,""))</f>
        <v/>
      </c>
      <c r="F306" s="77" t="str">
        <f>IF(LEFT(Nhaplieu!N311,3)='Sổ quỹ tiền mặt S06'!$J$2,Nhaplieu!$O311,IF(Nhaplieu!N311='Sổ quỹ tiền mặt S06'!$J$2,Nhaplieu!$O311,""))</f>
        <v/>
      </c>
      <c r="G306" s="572">
        <f>IF(SUM(E306:F306)=0,0,$G$10+SUM(E$11:$E306)-SUM(F$11:$F306))</f>
        <v>0</v>
      </c>
      <c r="H306" s="573"/>
    </row>
    <row r="307" spans="1:8" s="4" customFormat="1" ht="15.6">
      <c r="A307" s="76" t="str">
        <f>IF(OR(LEFT(Nhaplieu!$M312,3)='Sổ quỹ tiền mặt S06'!$J$2,LEFT(Nhaplieu!$N312,3)='Sổ quỹ tiền mặt S06'!$J$2),Nhaplieu!F312,IF(OR(Nhaplieu!$M312='Sổ quỹ tiền mặt S06'!$J$2,Nhaplieu!$N312='Sổ quỹ tiền mặt S06'!$J$2),Nhaplieu!F312,""))</f>
        <v/>
      </c>
      <c r="B307" s="77" t="str">
        <f>IF(OR(LEFT(Nhaplieu!$M312,3)='Sổ quỹ tiền mặt S06'!$J$2,LEFT(Nhaplieu!$N312,3)='Sổ quỹ tiền mặt S06'!$J$2),Nhaplieu!E312,IF(OR(Nhaplieu!$M312='Sổ quỹ tiền mặt S06'!$J$2,Nhaplieu!$N312='Sổ quỹ tiền mặt S06'!$J$2),Nhaplieu!E312,""))</f>
        <v/>
      </c>
      <c r="C307" s="571" t="str">
        <f>IF(OR(LEFT(Nhaplieu!$M312,3)='Sổ quỹ tiền mặt S06'!$J$2,LEFT(Nhaplieu!$N312,3)='Sổ quỹ tiền mặt S06'!$J$2),Nhaplieu!L312,IF(OR(Nhaplieu!$M312='Sổ quỹ tiền mặt S06'!$J$2,Nhaplieu!$N312='Sổ quỹ tiền mặt S06'!$J$2),Nhaplieu!L312,""))</f>
        <v/>
      </c>
      <c r="D307" s="78" t="str">
        <f>IF(LEFT(Nhaplieu!$M312,3)='Sổ quỹ tiền mặt S06'!$J$2,Nhaplieu!N312,IF(LEFT(Nhaplieu!$N312,3)='Sổ quỹ tiền mặt S06'!$J$2,Nhaplieu!M312,IF(Nhaplieu!$M312='Sổ quỹ tiền mặt S06'!$J$2,Nhaplieu!N312,IF(Nhaplieu!$N312='Sổ quỹ tiền mặt S06'!$J$2,Nhaplieu!M312,""))))</f>
        <v/>
      </c>
      <c r="E307" s="77" t="str">
        <f>IF(LEFT(Nhaplieu!M312,3)='Sổ quỹ tiền mặt S06'!$J$2,Nhaplieu!$O312,IF(Nhaplieu!M312='Sổ quỹ tiền mặt S06'!$J$2,Nhaplieu!$O312,""))</f>
        <v/>
      </c>
      <c r="F307" s="77" t="str">
        <f>IF(LEFT(Nhaplieu!N312,3)='Sổ quỹ tiền mặt S06'!$J$2,Nhaplieu!$O312,IF(Nhaplieu!N312='Sổ quỹ tiền mặt S06'!$J$2,Nhaplieu!$O312,""))</f>
        <v/>
      </c>
      <c r="G307" s="572">
        <f>IF(SUM(E307:F307)=0,0,$G$10+SUM(E$11:$E307)-SUM(F$11:$F307))</f>
        <v>0</v>
      </c>
      <c r="H307" s="573"/>
    </row>
    <row r="308" spans="1:8" s="4" customFormat="1" ht="15.6">
      <c r="A308" s="76" t="str">
        <f>IF(OR(LEFT(Nhaplieu!$M313,3)='Sổ quỹ tiền mặt S06'!$J$2,LEFT(Nhaplieu!$N313,3)='Sổ quỹ tiền mặt S06'!$J$2),Nhaplieu!F313,IF(OR(Nhaplieu!$M313='Sổ quỹ tiền mặt S06'!$J$2,Nhaplieu!$N313='Sổ quỹ tiền mặt S06'!$J$2),Nhaplieu!F313,""))</f>
        <v/>
      </c>
      <c r="B308" s="77" t="str">
        <f>IF(OR(LEFT(Nhaplieu!$M313,3)='Sổ quỹ tiền mặt S06'!$J$2,LEFT(Nhaplieu!$N313,3)='Sổ quỹ tiền mặt S06'!$J$2),Nhaplieu!E313,IF(OR(Nhaplieu!$M313='Sổ quỹ tiền mặt S06'!$J$2,Nhaplieu!$N313='Sổ quỹ tiền mặt S06'!$J$2),Nhaplieu!E313,""))</f>
        <v/>
      </c>
      <c r="C308" s="571" t="str">
        <f>IF(OR(LEFT(Nhaplieu!$M313,3)='Sổ quỹ tiền mặt S06'!$J$2,LEFT(Nhaplieu!$N313,3)='Sổ quỹ tiền mặt S06'!$J$2),Nhaplieu!L313,IF(OR(Nhaplieu!$M313='Sổ quỹ tiền mặt S06'!$J$2,Nhaplieu!$N313='Sổ quỹ tiền mặt S06'!$J$2),Nhaplieu!L313,""))</f>
        <v/>
      </c>
      <c r="D308" s="78" t="str">
        <f>IF(LEFT(Nhaplieu!$M313,3)='Sổ quỹ tiền mặt S06'!$J$2,Nhaplieu!N313,IF(LEFT(Nhaplieu!$N313,3)='Sổ quỹ tiền mặt S06'!$J$2,Nhaplieu!M313,IF(Nhaplieu!$M313='Sổ quỹ tiền mặt S06'!$J$2,Nhaplieu!N313,IF(Nhaplieu!$N313='Sổ quỹ tiền mặt S06'!$J$2,Nhaplieu!M313,""))))</f>
        <v/>
      </c>
      <c r="E308" s="77" t="str">
        <f>IF(LEFT(Nhaplieu!M313,3)='Sổ quỹ tiền mặt S06'!$J$2,Nhaplieu!$O313,IF(Nhaplieu!M313='Sổ quỹ tiền mặt S06'!$J$2,Nhaplieu!$O313,""))</f>
        <v/>
      </c>
      <c r="F308" s="77" t="str">
        <f>IF(LEFT(Nhaplieu!N313,3)='Sổ quỹ tiền mặt S06'!$J$2,Nhaplieu!$O313,IF(Nhaplieu!N313='Sổ quỹ tiền mặt S06'!$J$2,Nhaplieu!$O313,""))</f>
        <v/>
      </c>
      <c r="G308" s="572">
        <f>IF(SUM(E308:F308)=0,0,$G$10+SUM(E$11:$E308)-SUM(F$11:$F308))</f>
        <v>0</v>
      </c>
      <c r="H308" s="573"/>
    </row>
    <row r="309" spans="1:8" s="4" customFormat="1" ht="15.6">
      <c r="A309" s="76" t="str">
        <f>IF(OR(LEFT(Nhaplieu!$M314,3)='Sổ quỹ tiền mặt S06'!$J$2,LEFT(Nhaplieu!$N314,3)='Sổ quỹ tiền mặt S06'!$J$2),Nhaplieu!F314,IF(OR(Nhaplieu!$M314='Sổ quỹ tiền mặt S06'!$J$2,Nhaplieu!$N314='Sổ quỹ tiền mặt S06'!$J$2),Nhaplieu!F314,""))</f>
        <v/>
      </c>
      <c r="B309" s="77" t="str">
        <f>IF(OR(LEFT(Nhaplieu!$M314,3)='Sổ quỹ tiền mặt S06'!$J$2,LEFT(Nhaplieu!$N314,3)='Sổ quỹ tiền mặt S06'!$J$2),Nhaplieu!E314,IF(OR(Nhaplieu!$M314='Sổ quỹ tiền mặt S06'!$J$2,Nhaplieu!$N314='Sổ quỹ tiền mặt S06'!$J$2),Nhaplieu!E314,""))</f>
        <v/>
      </c>
      <c r="C309" s="571" t="str">
        <f>IF(OR(LEFT(Nhaplieu!$M314,3)='Sổ quỹ tiền mặt S06'!$J$2,LEFT(Nhaplieu!$N314,3)='Sổ quỹ tiền mặt S06'!$J$2),Nhaplieu!L314,IF(OR(Nhaplieu!$M314='Sổ quỹ tiền mặt S06'!$J$2,Nhaplieu!$N314='Sổ quỹ tiền mặt S06'!$J$2),Nhaplieu!L314,""))</f>
        <v/>
      </c>
      <c r="D309" s="78" t="str">
        <f>IF(LEFT(Nhaplieu!$M314,3)='Sổ quỹ tiền mặt S06'!$J$2,Nhaplieu!N314,IF(LEFT(Nhaplieu!$N314,3)='Sổ quỹ tiền mặt S06'!$J$2,Nhaplieu!M314,IF(Nhaplieu!$M314='Sổ quỹ tiền mặt S06'!$J$2,Nhaplieu!N314,IF(Nhaplieu!$N314='Sổ quỹ tiền mặt S06'!$J$2,Nhaplieu!M314,""))))</f>
        <v/>
      </c>
      <c r="E309" s="77" t="str">
        <f>IF(LEFT(Nhaplieu!M314,3)='Sổ quỹ tiền mặt S06'!$J$2,Nhaplieu!$O314,IF(Nhaplieu!M314='Sổ quỹ tiền mặt S06'!$J$2,Nhaplieu!$O314,""))</f>
        <v/>
      </c>
      <c r="F309" s="77" t="str">
        <f>IF(LEFT(Nhaplieu!N314,3)='Sổ quỹ tiền mặt S06'!$J$2,Nhaplieu!$O314,IF(Nhaplieu!N314='Sổ quỹ tiền mặt S06'!$J$2,Nhaplieu!$O314,""))</f>
        <v/>
      </c>
      <c r="G309" s="572">
        <f>IF(SUM(E309:F309)=0,0,$G$10+SUM(E$11:$E309)-SUM(F$11:$F309))</f>
        <v>0</v>
      </c>
      <c r="H309" s="573"/>
    </row>
    <row r="310" spans="1:8" s="4" customFormat="1" ht="15.6">
      <c r="A310" s="76" t="str">
        <f>IF(OR(LEFT(Nhaplieu!$M315,3)='Sổ quỹ tiền mặt S06'!$J$2,LEFT(Nhaplieu!$N315,3)='Sổ quỹ tiền mặt S06'!$J$2),Nhaplieu!F315,IF(OR(Nhaplieu!$M315='Sổ quỹ tiền mặt S06'!$J$2,Nhaplieu!$N315='Sổ quỹ tiền mặt S06'!$J$2),Nhaplieu!F315,""))</f>
        <v/>
      </c>
      <c r="B310" s="77" t="str">
        <f>IF(OR(LEFT(Nhaplieu!$M315,3)='Sổ quỹ tiền mặt S06'!$J$2,LEFT(Nhaplieu!$N315,3)='Sổ quỹ tiền mặt S06'!$J$2),Nhaplieu!E315,IF(OR(Nhaplieu!$M315='Sổ quỹ tiền mặt S06'!$J$2,Nhaplieu!$N315='Sổ quỹ tiền mặt S06'!$J$2),Nhaplieu!E315,""))</f>
        <v/>
      </c>
      <c r="C310" s="571" t="str">
        <f>IF(OR(LEFT(Nhaplieu!$M315,3)='Sổ quỹ tiền mặt S06'!$J$2,LEFT(Nhaplieu!$N315,3)='Sổ quỹ tiền mặt S06'!$J$2),Nhaplieu!L315,IF(OR(Nhaplieu!$M315='Sổ quỹ tiền mặt S06'!$J$2,Nhaplieu!$N315='Sổ quỹ tiền mặt S06'!$J$2),Nhaplieu!L315,""))</f>
        <v/>
      </c>
      <c r="D310" s="78" t="str">
        <f>IF(LEFT(Nhaplieu!$M315,3)='Sổ quỹ tiền mặt S06'!$J$2,Nhaplieu!N315,IF(LEFT(Nhaplieu!$N315,3)='Sổ quỹ tiền mặt S06'!$J$2,Nhaplieu!M315,IF(Nhaplieu!$M315='Sổ quỹ tiền mặt S06'!$J$2,Nhaplieu!N315,IF(Nhaplieu!$N315='Sổ quỹ tiền mặt S06'!$J$2,Nhaplieu!M315,""))))</f>
        <v/>
      </c>
      <c r="E310" s="77" t="str">
        <f>IF(LEFT(Nhaplieu!M315,3)='Sổ quỹ tiền mặt S06'!$J$2,Nhaplieu!$O315,IF(Nhaplieu!M315='Sổ quỹ tiền mặt S06'!$J$2,Nhaplieu!$O315,""))</f>
        <v/>
      </c>
      <c r="F310" s="77" t="str">
        <f>IF(LEFT(Nhaplieu!N315,3)='Sổ quỹ tiền mặt S06'!$J$2,Nhaplieu!$O315,IF(Nhaplieu!N315='Sổ quỹ tiền mặt S06'!$J$2,Nhaplieu!$O315,""))</f>
        <v/>
      </c>
      <c r="G310" s="572">
        <f>IF(SUM(E310:F310)=0,0,$G$10+SUM(E$11:$E310)-SUM(F$11:$F310))</f>
        <v>0</v>
      </c>
      <c r="H310" s="573"/>
    </row>
    <row r="311" spans="1:8" s="4" customFormat="1" ht="15.6">
      <c r="A311" s="76" t="str">
        <f>IF(OR(LEFT(Nhaplieu!$M316,3)='Sổ quỹ tiền mặt S06'!$J$2,LEFT(Nhaplieu!$N316,3)='Sổ quỹ tiền mặt S06'!$J$2),Nhaplieu!F316,IF(OR(Nhaplieu!$M316='Sổ quỹ tiền mặt S06'!$J$2,Nhaplieu!$N316='Sổ quỹ tiền mặt S06'!$J$2),Nhaplieu!F316,""))</f>
        <v/>
      </c>
      <c r="B311" s="77" t="str">
        <f>IF(OR(LEFT(Nhaplieu!$M316,3)='Sổ quỹ tiền mặt S06'!$J$2,LEFT(Nhaplieu!$N316,3)='Sổ quỹ tiền mặt S06'!$J$2),Nhaplieu!E316,IF(OR(Nhaplieu!$M316='Sổ quỹ tiền mặt S06'!$J$2,Nhaplieu!$N316='Sổ quỹ tiền mặt S06'!$J$2),Nhaplieu!E316,""))</f>
        <v/>
      </c>
      <c r="C311" s="571" t="str">
        <f>IF(OR(LEFT(Nhaplieu!$M316,3)='Sổ quỹ tiền mặt S06'!$J$2,LEFT(Nhaplieu!$N316,3)='Sổ quỹ tiền mặt S06'!$J$2),Nhaplieu!L316,IF(OR(Nhaplieu!$M316='Sổ quỹ tiền mặt S06'!$J$2,Nhaplieu!$N316='Sổ quỹ tiền mặt S06'!$J$2),Nhaplieu!L316,""))</f>
        <v/>
      </c>
      <c r="D311" s="78" t="str">
        <f>IF(LEFT(Nhaplieu!$M316,3)='Sổ quỹ tiền mặt S06'!$J$2,Nhaplieu!N316,IF(LEFT(Nhaplieu!$N316,3)='Sổ quỹ tiền mặt S06'!$J$2,Nhaplieu!M316,IF(Nhaplieu!$M316='Sổ quỹ tiền mặt S06'!$J$2,Nhaplieu!N316,IF(Nhaplieu!$N316='Sổ quỹ tiền mặt S06'!$J$2,Nhaplieu!M316,""))))</f>
        <v/>
      </c>
      <c r="E311" s="77" t="str">
        <f>IF(LEFT(Nhaplieu!M316,3)='Sổ quỹ tiền mặt S06'!$J$2,Nhaplieu!$O316,IF(Nhaplieu!M316='Sổ quỹ tiền mặt S06'!$J$2,Nhaplieu!$O316,""))</f>
        <v/>
      </c>
      <c r="F311" s="77" t="str">
        <f>IF(LEFT(Nhaplieu!N316,3)='Sổ quỹ tiền mặt S06'!$J$2,Nhaplieu!$O316,IF(Nhaplieu!N316='Sổ quỹ tiền mặt S06'!$J$2,Nhaplieu!$O316,""))</f>
        <v/>
      </c>
      <c r="G311" s="572">
        <f>IF(SUM(E311:F311)=0,0,$G$10+SUM(E$11:$E311)-SUM(F$11:$F311))</f>
        <v>0</v>
      </c>
      <c r="H311" s="573"/>
    </row>
    <row r="312" spans="1:8" s="4" customFormat="1" ht="15.6">
      <c r="A312" s="76" t="str">
        <f>IF(OR(LEFT(Nhaplieu!$M317,3)='Sổ quỹ tiền mặt S06'!$J$2,LEFT(Nhaplieu!$N317,3)='Sổ quỹ tiền mặt S06'!$J$2),Nhaplieu!F317,IF(OR(Nhaplieu!$M317='Sổ quỹ tiền mặt S06'!$J$2,Nhaplieu!$N317='Sổ quỹ tiền mặt S06'!$J$2),Nhaplieu!F317,""))</f>
        <v/>
      </c>
      <c r="B312" s="77" t="str">
        <f>IF(OR(LEFT(Nhaplieu!$M317,3)='Sổ quỹ tiền mặt S06'!$J$2,LEFT(Nhaplieu!$N317,3)='Sổ quỹ tiền mặt S06'!$J$2),Nhaplieu!E317,IF(OR(Nhaplieu!$M317='Sổ quỹ tiền mặt S06'!$J$2,Nhaplieu!$N317='Sổ quỹ tiền mặt S06'!$J$2),Nhaplieu!E317,""))</f>
        <v/>
      </c>
      <c r="C312" s="571" t="str">
        <f>IF(OR(LEFT(Nhaplieu!$M317,3)='Sổ quỹ tiền mặt S06'!$J$2,LEFT(Nhaplieu!$N317,3)='Sổ quỹ tiền mặt S06'!$J$2),Nhaplieu!L317,IF(OR(Nhaplieu!$M317='Sổ quỹ tiền mặt S06'!$J$2,Nhaplieu!$N317='Sổ quỹ tiền mặt S06'!$J$2),Nhaplieu!L317,""))</f>
        <v/>
      </c>
      <c r="D312" s="78" t="str">
        <f>IF(LEFT(Nhaplieu!$M317,3)='Sổ quỹ tiền mặt S06'!$J$2,Nhaplieu!N317,IF(LEFT(Nhaplieu!$N317,3)='Sổ quỹ tiền mặt S06'!$J$2,Nhaplieu!M317,IF(Nhaplieu!$M317='Sổ quỹ tiền mặt S06'!$J$2,Nhaplieu!N317,IF(Nhaplieu!$N317='Sổ quỹ tiền mặt S06'!$J$2,Nhaplieu!M317,""))))</f>
        <v/>
      </c>
      <c r="E312" s="77" t="str">
        <f>IF(LEFT(Nhaplieu!M317,3)='Sổ quỹ tiền mặt S06'!$J$2,Nhaplieu!$O317,IF(Nhaplieu!M317='Sổ quỹ tiền mặt S06'!$J$2,Nhaplieu!$O317,""))</f>
        <v/>
      </c>
      <c r="F312" s="77" t="str">
        <f>IF(LEFT(Nhaplieu!N317,3)='Sổ quỹ tiền mặt S06'!$J$2,Nhaplieu!$O317,IF(Nhaplieu!N317='Sổ quỹ tiền mặt S06'!$J$2,Nhaplieu!$O317,""))</f>
        <v/>
      </c>
      <c r="G312" s="572">
        <f>IF(SUM(E312:F312)=0,0,$G$10+SUM(E$11:$E312)-SUM(F$11:$F312))</f>
        <v>0</v>
      </c>
      <c r="H312" s="573"/>
    </row>
    <row r="313" spans="1:8" s="4" customFormat="1" ht="15.6">
      <c r="A313" s="76" t="str">
        <f>IF(OR(LEFT(Nhaplieu!$M318,3)='Sổ quỹ tiền mặt S06'!$J$2,LEFT(Nhaplieu!$N318,3)='Sổ quỹ tiền mặt S06'!$J$2),Nhaplieu!F318,IF(OR(Nhaplieu!$M318='Sổ quỹ tiền mặt S06'!$J$2,Nhaplieu!$N318='Sổ quỹ tiền mặt S06'!$J$2),Nhaplieu!F318,""))</f>
        <v/>
      </c>
      <c r="B313" s="77" t="str">
        <f>IF(OR(LEFT(Nhaplieu!$M318,3)='Sổ quỹ tiền mặt S06'!$J$2,LEFT(Nhaplieu!$N318,3)='Sổ quỹ tiền mặt S06'!$J$2),Nhaplieu!E318,IF(OR(Nhaplieu!$M318='Sổ quỹ tiền mặt S06'!$J$2,Nhaplieu!$N318='Sổ quỹ tiền mặt S06'!$J$2),Nhaplieu!E318,""))</f>
        <v/>
      </c>
      <c r="C313" s="571" t="str">
        <f>IF(OR(LEFT(Nhaplieu!$M318,3)='Sổ quỹ tiền mặt S06'!$J$2,LEFT(Nhaplieu!$N318,3)='Sổ quỹ tiền mặt S06'!$J$2),Nhaplieu!L318,IF(OR(Nhaplieu!$M318='Sổ quỹ tiền mặt S06'!$J$2,Nhaplieu!$N318='Sổ quỹ tiền mặt S06'!$J$2),Nhaplieu!L318,""))</f>
        <v/>
      </c>
      <c r="D313" s="78" t="str">
        <f>IF(LEFT(Nhaplieu!$M318,3)='Sổ quỹ tiền mặt S06'!$J$2,Nhaplieu!N318,IF(LEFT(Nhaplieu!$N318,3)='Sổ quỹ tiền mặt S06'!$J$2,Nhaplieu!M318,IF(Nhaplieu!$M318='Sổ quỹ tiền mặt S06'!$J$2,Nhaplieu!N318,IF(Nhaplieu!$N318='Sổ quỹ tiền mặt S06'!$J$2,Nhaplieu!M318,""))))</f>
        <v/>
      </c>
      <c r="E313" s="77" t="str">
        <f>IF(LEFT(Nhaplieu!M318,3)='Sổ quỹ tiền mặt S06'!$J$2,Nhaplieu!$O318,IF(Nhaplieu!M318='Sổ quỹ tiền mặt S06'!$J$2,Nhaplieu!$O318,""))</f>
        <v/>
      </c>
      <c r="F313" s="77" t="str">
        <f>IF(LEFT(Nhaplieu!N318,3)='Sổ quỹ tiền mặt S06'!$J$2,Nhaplieu!$O318,IF(Nhaplieu!N318='Sổ quỹ tiền mặt S06'!$J$2,Nhaplieu!$O318,""))</f>
        <v/>
      </c>
      <c r="G313" s="572">
        <f>IF(SUM(E313:F313)=0,0,$G$10+SUM(E$11:$E313)-SUM(F$11:$F313))</f>
        <v>0</v>
      </c>
      <c r="H313" s="573"/>
    </row>
    <row r="314" spans="1:8" s="4" customFormat="1" ht="15.6">
      <c r="A314" s="76" t="str">
        <f>IF(OR(LEFT(Nhaplieu!$M319,3)='Sổ quỹ tiền mặt S06'!$J$2,LEFT(Nhaplieu!$N319,3)='Sổ quỹ tiền mặt S06'!$J$2),Nhaplieu!F319,IF(OR(Nhaplieu!$M319='Sổ quỹ tiền mặt S06'!$J$2,Nhaplieu!$N319='Sổ quỹ tiền mặt S06'!$J$2),Nhaplieu!F319,""))</f>
        <v/>
      </c>
      <c r="B314" s="77" t="str">
        <f>IF(OR(LEFT(Nhaplieu!$M319,3)='Sổ quỹ tiền mặt S06'!$J$2,LEFT(Nhaplieu!$N319,3)='Sổ quỹ tiền mặt S06'!$J$2),Nhaplieu!E319,IF(OR(Nhaplieu!$M319='Sổ quỹ tiền mặt S06'!$J$2,Nhaplieu!$N319='Sổ quỹ tiền mặt S06'!$J$2),Nhaplieu!E319,""))</f>
        <v/>
      </c>
      <c r="C314" s="571" t="str">
        <f>IF(OR(LEFT(Nhaplieu!$M319,3)='Sổ quỹ tiền mặt S06'!$J$2,LEFT(Nhaplieu!$N319,3)='Sổ quỹ tiền mặt S06'!$J$2),Nhaplieu!L319,IF(OR(Nhaplieu!$M319='Sổ quỹ tiền mặt S06'!$J$2,Nhaplieu!$N319='Sổ quỹ tiền mặt S06'!$J$2),Nhaplieu!L319,""))</f>
        <v/>
      </c>
      <c r="D314" s="78" t="str">
        <f>IF(LEFT(Nhaplieu!$M319,3)='Sổ quỹ tiền mặt S06'!$J$2,Nhaplieu!N319,IF(LEFT(Nhaplieu!$N319,3)='Sổ quỹ tiền mặt S06'!$J$2,Nhaplieu!M319,IF(Nhaplieu!$M319='Sổ quỹ tiền mặt S06'!$J$2,Nhaplieu!N319,IF(Nhaplieu!$N319='Sổ quỹ tiền mặt S06'!$J$2,Nhaplieu!M319,""))))</f>
        <v/>
      </c>
      <c r="E314" s="77" t="str">
        <f>IF(LEFT(Nhaplieu!M319,3)='Sổ quỹ tiền mặt S06'!$J$2,Nhaplieu!$O319,IF(Nhaplieu!M319='Sổ quỹ tiền mặt S06'!$J$2,Nhaplieu!$O319,""))</f>
        <v/>
      </c>
      <c r="F314" s="77" t="str">
        <f>IF(LEFT(Nhaplieu!N319,3)='Sổ quỹ tiền mặt S06'!$J$2,Nhaplieu!$O319,IF(Nhaplieu!N319='Sổ quỹ tiền mặt S06'!$J$2,Nhaplieu!$O319,""))</f>
        <v/>
      </c>
      <c r="G314" s="572">
        <f>IF(SUM(E314:F314)=0,0,$G$10+SUM(E$11:$E314)-SUM(F$11:$F314))</f>
        <v>0</v>
      </c>
      <c r="H314" s="573"/>
    </row>
    <row r="315" spans="1:8" s="4" customFormat="1" ht="15.6">
      <c r="A315" s="76" t="str">
        <f>IF(OR(LEFT(Nhaplieu!$M320,3)='Sổ quỹ tiền mặt S06'!$J$2,LEFT(Nhaplieu!$N320,3)='Sổ quỹ tiền mặt S06'!$J$2),Nhaplieu!F320,IF(OR(Nhaplieu!$M320='Sổ quỹ tiền mặt S06'!$J$2,Nhaplieu!$N320='Sổ quỹ tiền mặt S06'!$J$2),Nhaplieu!F320,""))</f>
        <v/>
      </c>
      <c r="B315" s="77" t="str">
        <f>IF(OR(LEFT(Nhaplieu!$M320,3)='Sổ quỹ tiền mặt S06'!$J$2,LEFT(Nhaplieu!$N320,3)='Sổ quỹ tiền mặt S06'!$J$2),Nhaplieu!E320,IF(OR(Nhaplieu!$M320='Sổ quỹ tiền mặt S06'!$J$2,Nhaplieu!$N320='Sổ quỹ tiền mặt S06'!$J$2),Nhaplieu!E320,""))</f>
        <v/>
      </c>
      <c r="C315" s="571" t="str">
        <f>IF(OR(LEFT(Nhaplieu!$M320,3)='Sổ quỹ tiền mặt S06'!$J$2,LEFT(Nhaplieu!$N320,3)='Sổ quỹ tiền mặt S06'!$J$2),Nhaplieu!L320,IF(OR(Nhaplieu!$M320='Sổ quỹ tiền mặt S06'!$J$2,Nhaplieu!$N320='Sổ quỹ tiền mặt S06'!$J$2),Nhaplieu!L320,""))</f>
        <v/>
      </c>
      <c r="D315" s="78" t="str">
        <f>IF(LEFT(Nhaplieu!$M320,3)='Sổ quỹ tiền mặt S06'!$J$2,Nhaplieu!N320,IF(LEFT(Nhaplieu!$N320,3)='Sổ quỹ tiền mặt S06'!$J$2,Nhaplieu!M320,IF(Nhaplieu!$M320='Sổ quỹ tiền mặt S06'!$J$2,Nhaplieu!N320,IF(Nhaplieu!$N320='Sổ quỹ tiền mặt S06'!$J$2,Nhaplieu!M320,""))))</f>
        <v/>
      </c>
      <c r="E315" s="77" t="str">
        <f>IF(LEFT(Nhaplieu!M320,3)='Sổ quỹ tiền mặt S06'!$J$2,Nhaplieu!$O320,IF(Nhaplieu!M320='Sổ quỹ tiền mặt S06'!$J$2,Nhaplieu!$O320,""))</f>
        <v/>
      </c>
      <c r="F315" s="77" t="str">
        <f>IF(LEFT(Nhaplieu!N320,3)='Sổ quỹ tiền mặt S06'!$J$2,Nhaplieu!$O320,IF(Nhaplieu!N320='Sổ quỹ tiền mặt S06'!$J$2,Nhaplieu!$O320,""))</f>
        <v/>
      </c>
      <c r="G315" s="572">
        <f>IF(SUM(E315:F315)=0,0,$G$10+SUM(E$11:$E315)-SUM(F$11:$F315))</f>
        <v>0</v>
      </c>
      <c r="H315" s="573"/>
    </row>
    <row r="316" spans="1:8" s="4" customFormat="1" ht="15.6">
      <c r="A316" s="76" t="str">
        <f>IF(OR(LEFT(Nhaplieu!$M321,3)='Sổ quỹ tiền mặt S06'!$J$2,LEFT(Nhaplieu!$N321,3)='Sổ quỹ tiền mặt S06'!$J$2),Nhaplieu!F321,IF(OR(Nhaplieu!$M321='Sổ quỹ tiền mặt S06'!$J$2,Nhaplieu!$N321='Sổ quỹ tiền mặt S06'!$J$2),Nhaplieu!F321,""))</f>
        <v/>
      </c>
      <c r="B316" s="77" t="str">
        <f>IF(OR(LEFT(Nhaplieu!$M321,3)='Sổ quỹ tiền mặt S06'!$J$2,LEFT(Nhaplieu!$N321,3)='Sổ quỹ tiền mặt S06'!$J$2),Nhaplieu!E321,IF(OR(Nhaplieu!$M321='Sổ quỹ tiền mặt S06'!$J$2,Nhaplieu!$N321='Sổ quỹ tiền mặt S06'!$J$2),Nhaplieu!E321,""))</f>
        <v/>
      </c>
      <c r="C316" s="571" t="str">
        <f>IF(OR(LEFT(Nhaplieu!$M321,3)='Sổ quỹ tiền mặt S06'!$J$2,LEFT(Nhaplieu!$N321,3)='Sổ quỹ tiền mặt S06'!$J$2),Nhaplieu!L321,IF(OR(Nhaplieu!$M321='Sổ quỹ tiền mặt S06'!$J$2,Nhaplieu!$N321='Sổ quỹ tiền mặt S06'!$J$2),Nhaplieu!L321,""))</f>
        <v/>
      </c>
      <c r="D316" s="78" t="str">
        <f>IF(LEFT(Nhaplieu!$M321,3)='Sổ quỹ tiền mặt S06'!$J$2,Nhaplieu!N321,IF(LEFT(Nhaplieu!$N321,3)='Sổ quỹ tiền mặt S06'!$J$2,Nhaplieu!M321,IF(Nhaplieu!$M321='Sổ quỹ tiền mặt S06'!$J$2,Nhaplieu!N321,IF(Nhaplieu!$N321='Sổ quỹ tiền mặt S06'!$J$2,Nhaplieu!M321,""))))</f>
        <v/>
      </c>
      <c r="E316" s="77" t="str">
        <f>IF(LEFT(Nhaplieu!M321,3)='Sổ quỹ tiền mặt S06'!$J$2,Nhaplieu!$O321,IF(Nhaplieu!M321='Sổ quỹ tiền mặt S06'!$J$2,Nhaplieu!$O321,""))</f>
        <v/>
      </c>
      <c r="F316" s="77" t="str">
        <f>IF(LEFT(Nhaplieu!N321,3)='Sổ quỹ tiền mặt S06'!$J$2,Nhaplieu!$O321,IF(Nhaplieu!N321='Sổ quỹ tiền mặt S06'!$J$2,Nhaplieu!$O321,""))</f>
        <v/>
      </c>
      <c r="G316" s="572">
        <f>IF(SUM(E316:F316)=0,0,$G$10+SUM(E$11:$E316)-SUM(F$11:$F316))</f>
        <v>0</v>
      </c>
      <c r="H316" s="573"/>
    </row>
    <row r="317" spans="1:8" s="4" customFormat="1" ht="15.6">
      <c r="A317" s="76" t="str">
        <f>IF(OR(LEFT(Nhaplieu!$M322,3)='Sổ quỹ tiền mặt S06'!$J$2,LEFT(Nhaplieu!$N322,3)='Sổ quỹ tiền mặt S06'!$J$2),Nhaplieu!F322,IF(OR(Nhaplieu!$M322='Sổ quỹ tiền mặt S06'!$J$2,Nhaplieu!$N322='Sổ quỹ tiền mặt S06'!$J$2),Nhaplieu!F322,""))</f>
        <v/>
      </c>
      <c r="B317" s="77" t="str">
        <f>IF(OR(LEFT(Nhaplieu!$M322,3)='Sổ quỹ tiền mặt S06'!$J$2,LEFT(Nhaplieu!$N322,3)='Sổ quỹ tiền mặt S06'!$J$2),Nhaplieu!E322,IF(OR(Nhaplieu!$M322='Sổ quỹ tiền mặt S06'!$J$2,Nhaplieu!$N322='Sổ quỹ tiền mặt S06'!$J$2),Nhaplieu!E322,""))</f>
        <v/>
      </c>
      <c r="C317" s="571" t="str">
        <f>IF(OR(LEFT(Nhaplieu!$M322,3)='Sổ quỹ tiền mặt S06'!$J$2,LEFT(Nhaplieu!$N322,3)='Sổ quỹ tiền mặt S06'!$J$2),Nhaplieu!L322,IF(OR(Nhaplieu!$M322='Sổ quỹ tiền mặt S06'!$J$2,Nhaplieu!$N322='Sổ quỹ tiền mặt S06'!$J$2),Nhaplieu!L322,""))</f>
        <v/>
      </c>
      <c r="D317" s="78" t="str">
        <f>IF(LEFT(Nhaplieu!$M322,3)='Sổ quỹ tiền mặt S06'!$J$2,Nhaplieu!N322,IF(LEFT(Nhaplieu!$N322,3)='Sổ quỹ tiền mặt S06'!$J$2,Nhaplieu!M322,IF(Nhaplieu!$M322='Sổ quỹ tiền mặt S06'!$J$2,Nhaplieu!N322,IF(Nhaplieu!$N322='Sổ quỹ tiền mặt S06'!$J$2,Nhaplieu!M322,""))))</f>
        <v/>
      </c>
      <c r="E317" s="77" t="str">
        <f>IF(LEFT(Nhaplieu!M322,3)='Sổ quỹ tiền mặt S06'!$J$2,Nhaplieu!$O322,IF(Nhaplieu!M322='Sổ quỹ tiền mặt S06'!$J$2,Nhaplieu!$O322,""))</f>
        <v/>
      </c>
      <c r="F317" s="77" t="str">
        <f>IF(LEFT(Nhaplieu!N322,3)='Sổ quỹ tiền mặt S06'!$J$2,Nhaplieu!$O322,IF(Nhaplieu!N322='Sổ quỹ tiền mặt S06'!$J$2,Nhaplieu!$O322,""))</f>
        <v/>
      </c>
      <c r="G317" s="572">
        <f>IF(SUM(E317:F317)=0,0,$G$10+SUM(E$11:$E317)-SUM(F$11:$F317))</f>
        <v>0</v>
      </c>
      <c r="H317" s="573"/>
    </row>
    <row r="318" spans="1:8" s="4" customFormat="1" ht="15.6">
      <c r="A318" s="76" t="str">
        <f>IF(OR(LEFT(Nhaplieu!$M323,3)='Sổ quỹ tiền mặt S06'!$J$2,LEFT(Nhaplieu!$N323,3)='Sổ quỹ tiền mặt S06'!$J$2),Nhaplieu!F323,IF(OR(Nhaplieu!$M323='Sổ quỹ tiền mặt S06'!$J$2,Nhaplieu!$N323='Sổ quỹ tiền mặt S06'!$J$2),Nhaplieu!F323,""))</f>
        <v/>
      </c>
      <c r="B318" s="77" t="str">
        <f>IF(OR(LEFT(Nhaplieu!$M323,3)='Sổ quỹ tiền mặt S06'!$J$2,LEFT(Nhaplieu!$N323,3)='Sổ quỹ tiền mặt S06'!$J$2),Nhaplieu!E323,IF(OR(Nhaplieu!$M323='Sổ quỹ tiền mặt S06'!$J$2,Nhaplieu!$N323='Sổ quỹ tiền mặt S06'!$J$2),Nhaplieu!E323,""))</f>
        <v/>
      </c>
      <c r="C318" s="571" t="str">
        <f>IF(OR(LEFT(Nhaplieu!$M323,3)='Sổ quỹ tiền mặt S06'!$J$2,LEFT(Nhaplieu!$N323,3)='Sổ quỹ tiền mặt S06'!$J$2),Nhaplieu!L323,IF(OR(Nhaplieu!$M323='Sổ quỹ tiền mặt S06'!$J$2,Nhaplieu!$N323='Sổ quỹ tiền mặt S06'!$J$2),Nhaplieu!L323,""))</f>
        <v/>
      </c>
      <c r="D318" s="78" t="str">
        <f>IF(LEFT(Nhaplieu!$M323,3)='Sổ quỹ tiền mặt S06'!$J$2,Nhaplieu!N323,IF(LEFT(Nhaplieu!$N323,3)='Sổ quỹ tiền mặt S06'!$J$2,Nhaplieu!M323,IF(Nhaplieu!$M323='Sổ quỹ tiền mặt S06'!$J$2,Nhaplieu!N323,IF(Nhaplieu!$N323='Sổ quỹ tiền mặt S06'!$J$2,Nhaplieu!M323,""))))</f>
        <v/>
      </c>
      <c r="E318" s="77" t="str">
        <f>IF(LEFT(Nhaplieu!M323,3)='Sổ quỹ tiền mặt S06'!$J$2,Nhaplieu!$O323,IF(Nhaplieu!M323='Sổ quỹ tiền mặt S06'!$J$2,Nhaplieu!$O323,""))</f>
        <v/>
      </c>
      <c r="F318" s="77" t="str">
        <f>IF(LEFT(Nhaplieu!N323,3)='Sổ quỹ tiền mặt S06'!$J$2,Nhaplieu!$O323,IF(Nhaplieu!N323='Sổ quỹ tiền mặt S06'!$J$2,Nhaplieu!$O323,""))</f>
        <v/>
      </c>
      <c r="G318" s="572">
        <f>IF(SUM(E318:F318)=0,0,$G$10+SUM(E$11:$E318)-SUM(F$11:$F318))</f>
        <v>0</v>
      </c>
      <c r="H318" s="573"/>
    </row>
    <row r="319" spans="1:8" s="4" customFormat="1" ht="15.6">
      <c r="A319" s="76" t="str">
        <f>IF(OR(LEFT(Nhaplieu!$M324,3)='Sổ quỹ tiền mặt S06'!$J$2,LEFT(Nhaplieu!$N324,3)='Sổ quỹ tiền mặt S06'!$J$2),Nhaplieu!F324,IF(OR(Nhaplieu!$M324='Sổ quỹ tiền mặt S06'!$J$2,Nhaplieu!$N324='Sổ quỹ tiền mặt S06'!$J$2),Nhaplieu!F324,""))</f>
        <v/>
      </c>
      <c r="B319" s="77" t="str">
        <f>IF(OR(LEFT(Nhaplieu!$M324,3)='Sổ quỹ tiền mặt S06'!$J$2,LEFT(Nhaplieu!$N324,3)='Sổ quỹ tiền mặt S06'!$J$2),Nhaplieu!E324,IF(OR(Nhaplieu!$M324='Sổ quỹ tiền mặt S06'!$J$2,Nhaplieu!$N324='Sổ quỹ tiền mặt S06'!$J$2),Nhaplieu!E324,""))</f>
        <v/>
      </c>
      <c r="C319" s="571" t="str">
        <f>IF(OR(LEFT(Nhaplieu!$M324,3)='Sổ quỹ tiền mặt S06'!$J$2,LEFT(Nhaplieu!$N324,3)='Sổ quỹ tiền mặt S06'!$J$2),Nhaplieu!L324,IF(OR(Nhaplieu!$M324='Sổ quỹ tiền mặt S06'!$J$2,Nhaplieu!$N324='Sổ quỹ tiền mặt S06'!$J$2),Nhaplieu!L324,""))</f>
        <v/>
      </c>
      <c r="D319" s="78" t="str">
        <f>IF(LEFT(Nhaplieu!$M324,3)='Sổ quỹ tiền mặt S06'!$J$2,Nhaplieu!N324,IF(LEFT(Nhaplieu!$N324,3)='Sổ quỹ tiền mặt S06'!$J$2,Nhaplieu!M324,IF(Nhaplieu!$M324='Sổ quỹ tiền mặt S06'!$J$2,Nhaplieu!N324,IF(Nhaplieu!$N324='Sổ quỹ tiền mặt S06'!$J$2,Nhaplieu!M324,""))))</f>
        <v/>
      </c>
      <c r="E319" s="77" t="str">
        <f>IF(LEFT(Nhaplieu!M324,3)='Sổ quỹ tiền mặt S06'!$J$2,Nhaplieu!$O324,IF(Nhaplieu!M324='Sổ quỹ tiền mặt S06'!$J$2,Nhaplieu!$O324,""))</f>
        <v/>
      </c>
      <c r="F319" s="77" t="str">
        <f>IF(LEFT(Nhaplieu!N324,3)='Sổ quỹ tiền mặt S06'!$J$2,Nhaplieu!$O324,IF(Nhaplieu!N324='Sổ quỹ tiền mặt S06'!$J$2,Nhaplieu!$O324,""))</f>
        <v/>
      </c>
      <c r="G319" s="572">
        <f>IF(SUM(E319:F319)=0,0,$G$10+SUM(E$11:$E319)-SUM(F$11:$F319))</f>
        <v>0</v>
      </c>
      <c r="H319" s="573"/>
    </row>
    <row r="320" spans="1:8" s="4" customFormat="1" ht="15.6">
      <c r="A320" s="76" t="str">
        <f>IF(OR(LEFT(Nhaplieu!$M325,3)='Sổ quỹ tiền mặt S06'!$J$2,LEFT(Nhaplieu!$N325,3)='Sổ quỹ tiền mặt S06'!$J$2),Nhaplieu!F325,IF(OR(Nhaplieu!$M325='Sổ quỹ tiền mặt S06'!$J$2,Nhaplieu!$N325='Sổ quỹ tiền mặt S06'!$J$2),Nhaplieu!F325,""))</f>
        <v/>
      </c>
      <c r="B320" s="77" t="str">
        <f>IF(OR(LEFT(Nhaplieu!$M325,3)='Sổ quỹ tiền mặt S06'!$J$2,LEFT(Nhaplieu!$N325,3)='Sổ quỹ tiền mặt S06'!$J$2),Nhaplieu!E325,IF(OR(Nhaplieu!$M325='Sổ quỹ tiền mặt S06'!$J$2,Nhaplieu!$N325='Sổ quỹ tiền mặt S06'!$J$2),Nhaplieu!E325,""))</f>
        <v/>
      </c>
      <c r="C320" s="571" t="str">
        <f>IF(OR(LEFT(Nhaplieu!$M325,3)='Sổ quỹ tiền mặt S06'!$J$2,LEFT(Nhaplieu!$N325,3)='Sổ quỹ tiền mặt S06'!$J$2),Nhaplieu!L325,IF(OR(Nhaplieu!$M325='Sổ quỹ tiền mặt S06'!$J$2,Nhaplieu!$N325='Sổ quỹ tiền mặt S06'!$J$2),Nhaplieu!L325,""))</f>
        <v/>
      </c>
      <c r="D320" s="78" t="str">
        <f>IF(LEFT(Nhaplieu!$M325,3)='Sổ quỹ tiền mặt S06'!$J$2,Nhaplieu!N325,IF(LEFT(Nhaplieu!$N325,3)='Sổ quỹ tiền mặt S06'!$J$2,Nhaplieu!M325,IF(Nhaplieu!$M325='Sổ quỹ tiền mặt S06'!$J$2,Nhaplieu!N325,IF(Nhaplieu!$N325='Sổ quỹ tiền mặt S06'!$J$2,Nhaplieu!M325,""))))</f>
        <v/>
      </c>
      <c r="E320" s="77" t="str">
        <f>IF(LEFT(Nhaplieu!M325,3)='Sổ quỹ tiền mặt S06'!$J$2,Nhaplieu!$O325,IF(Nhaplieu!M325='Sổ quỹ tiền mặt S06'!$J$2,Nhaplieu!$O325,""))</f>
        <v/>
      </c>
      <c r="F320" s="77" t="str">
        <f>IF(LEFT(Nhaplieu!N325,3)='Sổ quỹ tiền mặt S06'!$J$2,Nhaplieu!$O325,IF(Nhaplieu!N325='Sổ quỹ tiền mặt S06'!$J$2,Nhaplieu!$O325,""))</f>
        <v/>
      </c>
      <c r="G320" s="572">
        <f>IF(SUM(E320:F320)=0,0,$G$10+SUM(E$11:$E320)-SUM(F$11:$F320))</f>
        <v>0</v>
      </c>
      <c r="H320" s="573"/>
    </row>
    <row r="321" spans="1:8" s="4" customFormat="1" ht="15.6">
      <c r="A321" s="76" t="str">
        <f>IF(OR(LEFT(Nhaplieu!$M326,3)='Sổ quỹ tiền mặt S06'!$J$2,LEFT(Nhaplieu!$N326,3)='Sổ quỹ tiền mặt S06'!$J$2),Nhaplieu!F326,IF(OR(Nhaplieu!$M326='Sổ quỹ tiền mặt S06'!$J$2,Nhaplieu!$N326='Sổ quỹ tiền mặt S06'!$J$2),Nhaplieu!F326,""))</f>
        <v/>
      </c>
      <c r="B321" s="77" t="str">
        <f>IF(OR(LEFT(Nhaplieu!$M326,3)='Sổ quỹ tiền mặt S06'!$J$2,LEFT(Nhaplieu!$N326,3)='Sổ quỹ tiền mặt S06'!$J$2),Nhaplieu!E326,IF(OR(Nhaplieu!$M326='Sổ quỹ tiền mặt S06'!$J$2,Nhaplieu!$N326='Sổ quỹ tiền mặt S06'!$J$2),Nhaplieu!E326,""))</f>
        <v/>
      </c>
      <c r="C321" s="571" t="str">
        <f>IF(OR(LEFT(Nhaplieu!$M326,3)='Sổ quỹ tiền mặt S06'!$J$2,LEFT(Nhaplieu!$N326,3)='Sổ quỹ tiền mặt S06'!$J$2),Nhaplieu!L326,IF(OR(Nhaplieu!$M326='Sổ quỹ tiền mặt S06'!$J$2,Nhaplieu!$N326='Sổ quỹ tiền mặt S06'!$J$2),Nhaplieu!L326,""))</f>
        <v/>
      </c>
      <c r="D321" s="78" t="str">
        <f>IF(LEFT(Nhaplieu!$M326,3)='Sổ quỹ tiền mặt S06'!$J$2,Nhaplieu!N326,IF(LEFT(Nhaplieu!$N326,3)='Sổ quỹ tiền mặt S06'!$J$2,Nhaplieu!M326,IF(Nhaplieu!$M326='Sổ quỹ tiền mặt S06'!$J$2,Nhaplieu!N326,IF(Nhaplieu!$N326='Sổ quỹ tiền mặt S06'!$J$2,Nhaplieu!M326,""))))</f>
        <v/>
      </c>
      <c r="E321" s="77" t="str">
        <f>IF(LEFT(Nhaplieu!M326,3)='Sổ quỹ tiền mặt S06'!$J$2,Nhaplieu!$O326,IF(Nhaplieu!M326='Sổ quỹ tiền mặt S06'!$J$2,Nhaplieu!$O326,""))</f>
        <v/>
      </c>
      <c r="F321" s="77" t="str">
        <f>IF(LEFT(Nhaplieu!N326,3)='Sổ quỹ tiền mặt S06'!$J$2,Nhaplieu!$O326,IF(Nhaplieu!N326='Sổ quỹ tiền mặt S06'!$J$2,Nhaplieu!$O326,""))</f>
        <v/>
      </c>
      <c r="G321" s="572">
        <f>IF(SUM(E321:F321)=0,0,$G$10+SUM(E$11:$E321)-SUM(F$11:$F321))</f>
        <v>0</v>
      </c>
      <c r="H321" s="573"/>
    </row>
    <row r="322" spans="1:8" s="4" customFormat="1" ht="15.6">
      <c r="A322" s="76" t="str">
        <f>IF(OR(LEFT(Nhaplieu!$M327,3)='Sổ quỹ tiền mặt S06'!$J$2,LEFT(Nhaplieu!$N327,3)='Sổ quỹ tiền mặt S06'!$J$2),Nhaplieu!F327,IF(OR(Nhaplieu!$M327='Sổ quỹ tiền mặt S06'!$J$2,Nhaplieu!$N327='Sổ quỹ tiền mặt S06'!$J$2),Nhaplieu!F327,""))</f>
        <v/>
      </c>
      <c r="B322" s="77" t="str">
        <f>IF(OR(LEFT(Nhaplieu!$M327,3)='Sổ quỹ tiền mặt S06'!$J$2,LEFT(Nhaplieu!$N327,3)='Sổ quỹ tiền mặt S06'!$J$2),Nhaplieu!E327,IF(OR(Nhaplieu!$M327='Sổ quỹ tiền mặt S06'!$J$2,Nhaplieu!$N327='Sổ quỹ tiền mặt S06'!$J$2),Nhaplieu!E327,""))</f>
        <v/>
      </c>
      <c r="C322" s="571" t="str">
        <f>IF(OR(LEFT(Nhaplieu!$M327,3)='Sổ quỹ tiền mặt S06'!$J$2,LEFT(Nhaplieu!$N327,3)='Sổ quỹ tiền mặt S06'!$J$2),Nhaplieu!L327,IF(OR(Nhaplieu!$M327='Sổ quỹ tiền mặt S06'!$J$2,Nhaplieu!$N327='Sổ quỹ tiền mặt S06'!$J$2),Nhaplieu!L327,""))</f>
        <v/>
      </c>
      <c r="D322" s="78" t="str">
        <f>IF(LEFT(Nhaplieu!$M327,3)='Sổ quỹ tiền mặt S06'!$J$2,Nhaplieu!N327,IF(LEFT(Nhaplieu!$N327,3)='Sổ quỹ tiền mặt S06'!$J$2,Nhaplieu!M327,IF(Nhaplieu!$M327='Sổ quỹ tiền mặt S06'!$J$2,Nhaplieu!N327,IF(Nhaplieu!$N327='Sổ quỹ tiền mặt S06'!$J$2,Nhaplieu!M327,""))))</f>
        <v/>
      </c>
      <c r="E322" s="77" t="str">
        <f>IF(LEFT(Nhaplieu!M327,3)='Sổ quỹ tiền mặt S06'!$J$2,Nhaplieu!$O327,IF(Nhaplieu!M327='Sổ quỹ tiền mặt S06'!$J$2,Nhaplieu!$O327,""))</f>
        <v/>
      </c>
      <c r="F322" s="77" t="str">
        <f>IF(LEFT(Nhaplieu!N327,3)='Sổ quỹ tiền mặt S06'!$J$2,Nhaplieu!$O327,IF(Nhaplieu!N327='Sổ quỹ tiền mặt S06'!$J$2,Nhaplieu!$O327,""))</f>
        <v/>
      </c>
      <c r="G322" s="572">
        <f>IF(SUM(E322:F322)=0,0,$G$10+SUM(E$11:$E322)-SUM(F$11:$F322))</f>
        <v>0</v>
      </c>
      <c r="H322" s="573"/>
    </row>
    <row r="323" spans="1:8" s="4" customFormat="1" ht="15.6">
      <c r="A323" s="76" t="str">
        <f>IF(OR(LEFT(Nhaplieu!$M328,3)='Sổ quỹ tiền mặt S06'!$J$2,LEFT(Nhaplieu!$N328,3)='Sổ quỹ tiền mặt S06'!$J$2),Nhaplieu!F328,IF(OR(Nhaplieu!$M328='Sổ quỹ tiền mặt S06'!$J$2,Nhaplieu!$N328='Sổ quỹ tiền mặt S06'!$J$2),Nhaplieu!F328,""))</f>
        <v/>
      </c>
      <c r="B323" s="77" t="str">
        <f>IF(OR(LEFT(Nhaplieu!$M328,3)='Sổ quỹ tiền mặt S06'!$J$2,LEFT(Nhaplieu!$N328,3)='Sổ quỹ tiền mặt S06'!$J$2),Nhaplieu!E328,IF(OR(Nhaplieu!$M328='Sổ quỹ tiền mặt S06'!$J$2,Nhaplieu!$N328='Sổ quỹ tiền mặt S06'!$J$2),Nhaplieu!E328,""))</f>
        <v/>
      </c>
      <c r="C323" s="571" t="str">
        <f>IF(OR(LEFT(Nhaplieu!$M328,3)='Sổ quỹ tiền mặt S06'!$J$2,LEFT(Nhaplieu!$N328,3)='Sổ quỹ tiền mặt S06'!$J$2),Nhaplieu!L328,IF(OR(Nhaplieu!$M328='Sổ quỹ tiền mặt S06'!$J$2,Nhaplieu!$N328='Sổ quỹ tiền mặt S06'!$J$2),Nhaplieu!L328,""))</f>
        <v/>
      </c>
      <c r="D323" s="78" t="str">
        <f>IF(LEFT(Nhaplieu!$M328,3)='Sổ quỹ tiền mặt S06'!$J$2,Nhaplieu!N328,IF(LEFT(Nhaplieu!$N328,3)='Sổ quỹ tiền mặt S06'!$J$2,Nhaplieu!M328,IF(Nhaplieu!$M328='Sổ quỹ tiền mặt S06'!$J$2,Nhaplieu!N328,IF(Nhaplieu!$N328='Sổ quỹ tiền mặt S06'!$J$2,Nhaplieu!M328,""))))</f>
        <v/>
      </c>
      <c r="E323" s="77" t="str">
        <f>IF(LEFT(Nhaplieu!M328,3)='Sổ quỹ tiền mặt S06'!$J$2,Nhaplieu!$O328,IF(Nhaplieu!M328='Sổ quỹ tiền mặt S06'!$J$2,Nhaplieu!$O328,""))</f>
        <v/>
      </c>
      <c r="F323" s="77" t="str">
        <f>IF(LEFT(Nhaplieu!N328,3)='Sổ quỹ tiền mặt S06'!$J$2,Nhaplieu!$O328,IF(Nhaplieu!N328='Sổ quỹ tiền mặt S06'!$J$2,Nhaplieu!$O328,""))</f>
        <v/>
      </c>
      <c r="G323" s="572">
        <f>IF(SUM(E323:F323)=0,0,$G$10+SUM(E$11:$E323)-SUM(F$11:$F323))</f>
        <v>0</v>
      </c>
      <c r="H323" s="573"/>
    </row>
    <row r="324" spans="1:8" s="4" customFormat="1" ht="15.6">
      <c r="A324" s="76" t="str">
        <f>IF(OR(LEFT(Nhaplieu!$M329,3)='Sổ quỹ tiền mặt S06'!$J$2,LEFT(Nhaplieu!$N329,3)='Sổ quỹ tiền mặt S06'!$J$2),Nhaplieu!F329,IF(OR(Nhaplieu!$M329='Sổ quỹ tiền mặt S06'!$J$2,Nhaplieu!$N329='Sổ quỹ tiền mặt S06'!$J$2),Nhaplieu!F329,""))</f>
        <v/>
      </c>
      <c r="B324" s="77" t="str">
        <f>IF(OR(LEFT(Nhaplieu!$M329,3)='Sổ quỹ tiền mặt S06'!$J$2,LEFT(Nhaplieu!$N329,3)='Sổ quỹ tiền mặt S06'!$J$2),Nhaplieu!E329,IF(OR(Nhaplieu!$M329='Sổ quỹ tiền mặt S06'!$J$2,Nhaplieu!$N329='Sổ quỹ tiền mặt S06'!$J$2),Nhaplieu!E329,""))</f>
        <v/>
      </c>
      <c r="C324" s="571" t="str">
        <f>IF(OR(LEFT(Nhaplieu!$M329,3)='Sổ quỹ tiền mặt S06'!$J$2,LEFT(Nhaplieu!$N329,3)='Sổ quỹ tiền mặt S06'!$J$2),Nhaplieu!L329,IF(OR(Nhaplieu!$M329='Sổ quỹ tiền mặt S06'!$J$2,Nhaplieu!$N329='Sổ quỹ tiền mặt S06'!$J$2),Nhaplieu!L329,""))</f>
        <v/>
      </c>
      <c r="D324" s="78" t="str">
        <f>IF(LEFT(Nhaplieu!$M329,3)='Sổ quỹ tiền mặt S06'!$J$2,Nhaplieu!N329,IF(LEFT(Nhaplieu!$N329,3)='Sổ quỹ tiền mặt S06'!$J$2,Nhaplieu!M329,IF(Nhaplieu!$M329='Sổ quỹ tiền mặt S06'!$J$2,Nhaplieu!N329,IF(Nhaplieu!$N329='Sổ quỹ tiền mặt S06'!$J$2,Nhaplieu!M329,""))))</f>
        <v/>
      </c>
      <c r="E324" s="77" t="str">
        <f>IF(LEFT(Nhaplieu!M329,3)='Sổ quỹ tiền mặt S06'!$J$2,Nhaplieu!$O329,IF(Nhaplieu!M329='Sổ quỹ tiền mặt S06'!$J$2,Nhaplieu!$O329,""))</f>
        <v/>
      </c>
      <c r="F324" s="77" t="str">
        <f>IF(LEFT(Nhaplieu!N329,3)='Sổ quỹ tiền mặt S06'!$J$2,Nhaplieu!$O329,IF(Nhaplieu!N329='Sổ quỹ tiền mặt S06'!$J$2,Nhaplieu!$O329,""))</f>
        <v/>
      </c>
      <c r="G324" s="572">
        <f>IF(SUM(E324:F324)=0,0,$G$10+SUM(E$11:$E324)-SUM(F$11:$F324))</f>
        <v>0</v>
      </c>
      <c r="H324" s="573"/>
    </row>
    <row r="325" spans="1:8" s="4" customFormat="1" ht="15.6">
      <c r="A325" s="76" t="str">
        <f>IF(OR(LEFT(Nhaplieu!$M330,3)='Sổ quỹ tiền mặt S06'!$J$2,LEFT(Nhaplieu!$N330,3)='Sổ quỹ tiền mặt S06'!$J$2),Nhaplieu!F330,IF(OR(Nhaplieu!$M330='Sổ quỹ tiền mặt S06'!$J$2,Nhaplieu!$N330='Sổ quỹ tiền mặt S06'!$J$2),Nhaplieu!F330,""))</f>
        <v/>
      </c>
      <c r="B325" s="77" t="str">
        <f>IF(OR(LEFT(Nhaplieu!$M330,3)='Sổ quỹ tiền mặt S06'!$J$2,LEFT(Nhaplieu!$N330,3)='Sổ quỹ tiền mặt S06'!$J$2),Nhaplieu!E330,IF(OR(Nhaplieu!$M330='Sổ quỹ tiền mặt S06'!$J$2,Nhaplieu!$N330='Sổ quỹ tiền mặt S06'!$J$2),Nhaplieu!E330,""))</f>
        <v/>
      </c>
      <c r="C325" s="571" t="str">
        <f>IF(OR(LEFT(Nhaplieu!$M330,3)='Sổ quỹ tiền mặt S06'!$J$2,LEFT(Nhaplieu!$N330,3)='Sổ quỹ tiền mặt S06'!$J$2),Nhaplieu!L330,IF(OR(Nhaplieu!$M330='Sổ quỹ tiền mặt S06'!$J$2,Nhaplieu!$N330='Sổ quỹ tiền mặt S06'!$J$2),Nhaplieu!L330,""))</f>
        <v/>
      </c>
      <c r="D325" s="78" t="str">
        <f>IF(LEFT(Nhaplieu!$M330,3)='Sổ quỹ tiền mặt S06'!$J$2,Nhaplieu!N330,IF(LEFT(Nhaplieu!$N330,3)='Sổ quỹ tiền mặt S06'!$J$2,Nhaplieu!M330,IF(Nhaplieu!$M330='Sổ quỹ tiền mặt S06'!$J$2,Nhaplieu!N330,IF(Nhaplieu!$N330='Sổ quỹ tiền mặt S06'!$J$2,Nhaplieu!M330,""))))</f>
        <v/>
      </c>
      <c r="E325" s="77" t="str">
        <f>IF(LEFT(Nhaplieu!M330,3)='Sổ quỹ tiền mặt S06'!$J$2,Nhaplieu!$O330,IF(Nhaplieu!M330='Sổ quỹ tiền mặt S06'!$J$2,Nhaplieu!$O330,""))</f>
        <v/>
      </c>
      <c r="F325" s="77" t="str">
        <f>IF(LEFT(Nhaplieu!N330,3)='Sổ quỹ tiền mặt S06'!$J$2,Nhaplieu!$O330,IF(Nhaplieu!N330='Sổ quỹ tiền mặt S06'!$J$2,Nhaplieu!$O330,""))</f>
        <v/>
      </c>
      <c r="G325" s="572">
        <f>IF(SUM(E325:F325)=0,0,$G$10+SUM(E$11:$E325)-SUM(F$11:$F325))</f>
        <v>0</v>
      </c>
      <c r="H325" s="573"/>
    </row>
    <row r="326" spans="1:8" s="4" customFormat="1" ht="15.6">
      <c r="A326" s="76" t="str">
        <f>IF(OR(LEFT(Nhaplieu!$M331,3)='Sổ quỹ tiền mặt S06'!$J$2,LEFT(Nhaplieu!$N331,3)='Sổ quỹ tiền mặt S06'!$J$2),Nhaplieu!F331,IF(OR(Nhaplieu!$M331='Sổ quỹ tiền mặt S06'!$J$2,Nhaplieu!$N331='Sổ quỹ tiền mặt S06'!$J$2),Nhaplieu!F331,""))</f>
        <v/>
      </c>
      <c r="B326" s="77" t="str">
        <f>IF(OR(LEFT(Nhaplieu!$M331,3)='Sổ quỹ tiền mặt S06'!$J$2,LEFT(Nhaplieu!$N331,3)='Sổ quỹ tiền mặt S06'!$J$2),Nhaplieu!E331,IF(OR(Nhaplieu!$M331='Sổ quỹ tiền mặt S06'!$J$2,Nhaplieu!$N331='Sổ quỹ tiền mặt S06'!$J$2),Nhaplieu!E331,""))</f>
        <v/>
      </c>
      <c r="C326" s="571" t="str">
        <f>IF(OR(LEFT(Nhaplieu!$M331,3)='Sổ quỹ tiền mặt S06'!$J$2,LEFT(Nhaplieu!$N331,3)='Sổ quỹ tiền mặt S06'!$J$2),Nhaplieu!L331,IF(OR(Nhaplieu!$M331='Sổ quỹ tiền mặt S06'!$J$2,Nhaplieu!$N331='Sổ quỹ tiền mặt S06'!$J$2),Nhaplieu!L331,""))</f>
        <v/>
      </c>
      <c r="D326" s="78" t="str">
        <f>IF(LEFT(Nhaplieu!$M331,3)='Sổ quỹ tiền mặt S06'!$J$2,Nhaplieu!N331,IF(LEFT(Nhaplieu!$N331,3)='Sổ quỹ tiền mặt S06'!$J$2,Nhaplieu!M331,IF(Nhaplieu!$M331='Sổ quỹ tiền mặt S06'!$J$2,Nhaplieu!N331,IF(Nhaplieu!$N331='Sổ quỹ tiền mặt S06'!$J$2,Nhaplieu!M331,""))))</f>
        <v/>
      </c>
      <c r="E326" s="77" t="str">
        <f>IF(LEFT(Nhaplieu!M331,3)='Sổ quỹ tiền mặt S06'!$J$2,Nhaplieu!$O331,IF(Nhaplieu!M331='Sổ quỹ tiền mặt S06'!$J$2,Nhaplieu!$O331,""))</f>
        <v/>
      </c>
      <c r="F326" s="77" t="str">
        <f>IF(LEFT(Nhaplieu!N331,3)='Sổ quỹ tiền mặt S06'!$J$2,Nhaplieu!$O331,IF(Nhaplieu!N331='Sổ quỹ tiền mặt S06'!$J$2,Nhaplieu!$O331,""))</f>
        <v/>
      </c>
      <c r="G326" s="572">
        <f>IF(SUM(E326:F326)=0,0,$G$10+SUM(E$11:$E326)-SUM(F$11:$F326))</f>
        <v>0</v>
      </c>
      <c r="H326" s="573"/>
    </row>
    <row r="327" spans="1:8" s="4" customFormat="1" ht="15.6">
      <c r="A327" s="76" t="str">
        <f>IF(OR(LEFT(Nhaplieu!$M332,3)='Sổ quỹ tiền mặt S06'!$J$2,LEFT(Nhaplieu!$N332,3)='Sổ quỹ tiền mặt S06'!$J$2),Nhaplieu!F332,IF(OR(Nhaplieu!$M332='Sổ quỹ tiền mặt S06'!$J$2,Nhaplieu!$N332='Sổ quỹ tiền mặt S06'!$J$2),Nhaplieu!F332,""))</f>
        <v/>
      </c>
      <c r="B327" s="77" t="str">
        <f>IF(OR(LEFT(Nhaplieu!$M332,3)='Sổ quỹ tiền mặt S06'!$J$2,LEFT(Nhaplieu!$N332,3)='Sổ quỹ tiền mặt S06'!$J$2),Nhaplieu!E332,IF(OR(Nhaplieu!$M332='Sổ quỹ tiền mặt S06'!$J$2,Nhaplieu!$N332='Sổ quỹ tiền mặt S06'!$J$2),Nhaplieu!E332,""))</f>
        <v/>
      </c>
      <c r="C327" s="571" t="str">
        <f>IF(OR(LEFT(Nhaplieu!$M332,3)='Sổ quỹ tiền mặt S06'!$J$2,LEFT(Nhaplieu!$N332,3)='Sổ quỹ tiền mặt S06'!$J$2),Nhaplieu!L332,IF(OR(Nhaplieu!$M332='Sổ quỹ tiền mặt S06'!$J$2,Nhaplieu!$N332='Sổ quỹ tiền mặt S06'!$J$2),Nhaplieu!L332,""))</f>
        <v/>
      </c>
      <c r="D327" s="78" t="str">
        <f>IF(LEFT(Nhaplieu!$M332,3)='Sổ quỹ tiền mặt S06'!$J$2,Nhaplieu!N332,IF(LEFT(Nhaplieu!$N332,3)='Sổ quỹ tiền mặt S06'!$J$2,Nhaplieu!M332,IF(Nhaplieu!$M332='Sổ quỹ tiền mặt S06'!$J$2,Nhaplieu!N332,IF(Nhaplieu!$N332='Sổ quỹ tiền mặt S06'!$J$2,Nhaplieu!M332,""))))</f>
        <v/>
      </c>
      <c r="E327" s="77" t="str">
        <f>IF(LEFT(Nhaplieu!M332,3)='Sổ quỹ tiền mặt S06'!$J$2,Nhaplieu!$O332,IF(Nhaplieu!M332='Sổ quỹ tiền mặt S06'!$J$2,Nhaplieu!$O332,""))</f>
        <v/>
      </c>
      <c r="F327" s="77" t="str">
        <f>IF(LEFT(Nhaplieu!N332,3)='Sổ quỹ tiền mặt S06'!$J$2,Nhaplieu!$O332,IF(Nhaplieu!N332='Sổ quỹ tiền mặt S06'!$J$2,Nhaplieu!$O332,""))</f>
        <v/>
      </c>
      <c r="G327" s="572">
        <f>IF(SUM(E327:F327)=0,0,$G$10+SUM(E$11:$E327)-SUM(F$11:$F327))</f>
        <v>0</v>
      </c>
      <c r="H327" s="573"/>
    </row>
    <row r="328" spans="1:8" s="4" customFormat="1" ht="15.6">
      <c r="A328" s="76" t="str">
        <f>IF(OR(LEFT(Nhaplieu!$M333,3)='Sổ quỹ tiền mặt S06'!$J$2,LEFT(Nhaplieu!$N333,3)='Sổ quỹ tiền mặt S06'!$J$2),Nhaplieu!F333,IF(OR(Nhaplieu!$M333='Sổ quỹ tiền mặt S06'!$J$2,Nhaplieu!$N333='Sổ quỹ tiền mặt S06'!$J$2),Nhaplieu!F333,""))</f>
        <v/>
      </c>
      <c r="B328" s="77" t="str">
        <f>IF(OR(LEFT(Nhaplieu!$M333,3)='Sổ quỹ tiền mặt S06'!$J$2,LEFT(Nhaplieu!$N333,3)='Sổ quỹ tiền mặt S06'!$J$2),Nhaplieu!E333,IF(OR(Nhaplieu!$M333='Sổ quỹ tiền mặt S06'!$J$2,Nhaplieu!$N333='Sổ quỹ tiền mặt S06'!$J$2),Nhaplieu!E333,""))</f>
        <v/>
      </c>
      <c r="C328" s="571" t="str">
        <f>IF(OR(LEFT(Nhaplieu!$M333,3)='Sổ quỹ tiền mặt S06'!$J$2,LEFT(Nhaplieu!$N333,3)='Sổ quỹ tiền mặt S06'!$J$2),Nhaplieu!L333,IF(OR(Nhaplieu!$M333='Sổ quỹ tiền mặt S06'!$J$2,Nhaplieu!$N333='Sổ quỹ tiền mặt S06'!$J$2),Nhaplieu!L333,""))</f>
        <v/>
      </c>
      <c r="D328" s="78" t="str">
        <f>IF(LEFT(Nhaplieu!$M333,3)='Sổ quỹ tiền mặt S06'!$J$2,Nhaplieu!N333,IF(LEFT(Nhaplieu!$N333,3)='Sổ quỹ tiền mặt S06'!$J$2,Nhaplieu!M333,IF(Nhaplieu!$M333='Sổ quỹ tiền mặt S06'!$J$2,Nhaplieu!N333,IF(Nhaplieu!$N333='Sổ quỹ tiền mặt S06'!$J$2,Nhaplieu!M333,""))))</f>
        <v/>
      </c>
      <c r="E328" s="77" t="str">
        <f>IF(LEFT(Nhaplieu!M333,3)='Sổ quỹ tiền mặt S06'!$J$2,Nhaplieu!$O333,IF(Nhaplieu!M333='Sổ quỹ tiền mặt S06'!$J$2,Nhaplieu!$O333,""))</f>
        <v/>
      </c>
      <c r="F328" s="77" t="str">
        <f>IF(LEFT(Nhaplieu!N333,3)='Sổ quỹ tiền mặt S06'!$J$2,Nhaplieu!$O333,IF(Nhaplieu!N333='Sổ quỹ tiền mặt S06'!$J$2,Nhaplieu!$O333,""))</f>
        <v/>
      </c>
      <c r="G328" s="572">
        <f>IF(SUM(E328:F328)=0,0,$G$10+SUM(E$11:$E328)-SUM(F$11:$F328))</f>
        <v>0</v>
      </c>
      <c r="H328" s="573"/>
    </row>
    <row r="329" spans="1:8" s="4" customFormat="1" ht="15.6">
      <c r="A329" s="76" t="str">
        <f>IF(OR(LEFT(Nhaplieu!$M334,3)='Sổ quỹ tiền mặt S06'!$J$2,LEFT(Nhaplieu!$N334,3)='Sổ quỹ tiền mặt S06'!$J$2),Nhaplieu!F334,IF(OR(Nhaplieu!$M334='Sổ quỹ tiền mặt S06'!$J$2,Nhaplieu!$N334='Sổ quỹ tiền mặt S06'!$J$2),Nhaplieu!F334,""))</f>
        <v/>
      </c>
      <c r="B329" s="77" t="str">
        <f>IF(OR(LEFT(Nhaplieu!$M334,3)='Sổ quỹ tiền mặt S06'!$J$2,LEFT(Nhaplieu!$N334,3)='Sổ quỹ tiền mặt S06'!$J$2),Nhaplieu!E334,IF(OR(Nhaplieu!$M334='Sổ quỹ tiền mặt S06'!$J$2,Nhaplieu!$N334='Sổ quỹ tiền mặt S06'!$J$2),Nhaplieu!E334,""))</f>
        <v/>
      </c>
      <c r="C329" s="571" t="str">
        <f>IF(OR(LEFT(Nhaplieu!$M334,3)='Sổ quỹ tiền mặt S06'!$J$2,LEFT(Nhaplieu!$N334,3)='Sổ quỹ tiền mặt S06'!$J$2),Nhaplieu!L334,IF(OR(Nhaplieu!$M334='Sổ quỹ tiền mặt S06'!$J$2,Nhaplieu!$N334='Sổ quỹ tiền mặt S06'!$J$2),Nhaplieu!L334,""))</f>
        <v/>
      </c>
      <c r="D329" s="78" t="str">
        <f>IF(LEFT(Nhaplieu!$M334,3)='Sổ quỹ tiền mặt S06'!$J$2,Nhaplieu!N334,IF(LEFT(Nhaplieu!$N334,3)='Sổ quỹ tiền mặt S06'!$J$2,Nhaplieu!M334,IF(Nhaplieu!$M334='Sổ quỹ tiền mặt S06'!$J$2,Nhaplieu!N334,IF(Nhaplieu!$N334='Sổ quỹ tiền mặt S06'!$J$2,Nhaplieu!M334,""))))</f>
        <v/>
      </c>
      <c r="E329" s="77" t="str">
        <f>IF(LEFT(Nhaplieu!M334,3)='Sổ quỹ tiền mặt S06'!$J$2,Nhaplieu!$O334,IF(Nhaplieu!M334='Sổ quỹ tiền mặt S06'!$J$2,Nhaplieu!$O334,""))</f>
        <v/>
      </c>
      <c r="F329" s="77" t="str">
        <f>IF(LEFT(Nhaplieu!N334,3)='Sổ quỹ tiền mặt S06'!$J$2,Nhaplieu!$O334,IF(Nhaplieu!N334='Sổ quỹ tiền mặt S06'!$J$2,Nhaplieu!$O334,""))</f>
        <v/>
      </c>
      <c r="G329" s="572">
        <f>IF(SUM(E329:F329)=0,0,$G$10+SUM(E$11:$E329)-SUM(F$11:$F329))</f>
        <v>0</v>
      </c>
      <c r="H329" s="573"/>
    </row>
    <row r="330" spans="1:8" s="4" customFormat="1" ht="15.6">
      <c r="A330" s="76" t="str">
        <f>IF(OR(LEFT(Nhaplieu!$M335,3)='Sổ quỹ tiền mặt S06'!$J$2,LEFT(Nhaplieu!$N335,3)='Sổ quỹ tiền mặt S06'!$J$2),Nhaplieu!F335,IF(OR(Nhaplieu!$M335='Sổ quỹ tiền mặt S06'!$J$2,Nhaplieu!$N335='Sổ quỹ tiền mặt S06'!$J$2),Nhaplieu!F335,""))</f>
        <v/>
      </c>
      <c r="B330" s="77" t="str">
        <f>IF(OR(LEFT(Nhaplieu!$M335,3)='Sổ quỹ tiền mặt S06'!$J$2,LEFT(Nhaplieu!$N335,3)='Sổ quỹ tiền mặt S06'!$J$2),Nhaplieu!E335,IF(OR(Nhaplieu!$M335='Sổ quỹ tiền mặt S06'!$J$2,Nhaplieu!$N335='Sổ quỹ tiền mặt S06'!$J$2),Nhaplieu!E335,""))</f>
        <v/>
      </c>
      <c r="C330" s="571" t="str">
        <f>IF(OR(LEFT(Nhaplieu!$M335,3)='Sổ quỹ tiền mặt S06'!$J$2,LEFT(Nhaplieu!$N335,3)='Sổ quỹ tiền mặt S06'!$J$2),Nhaplieu!L335,IF(OR(Nhaplieu!$M335='Sổ quỹ tiền mặt S06'!$J$2,Nhaplieu!$N335='Sổ quỹ tiền mặt S06'!$J$2),Nhaplieu!L335,""))</f>
        <v/>
      </c>
      <c r="D330" s="78" t="str">
        <f>IF(LEFT(Nhaplieu!$M335,3)='Sổ quỹ tiền mặt S06'!$J$2,Nhaplieu!N335,IF(LEFT(Nhaplieu!$N335,3)='Sổ quỹ tiền mặt S06'!$J$2,Nhaplieu!M335,IF(Nhaplieu!$M335='Sổ quỹ tiền mặt S06'!$J$2,Nhaplieu!N335,IF(Nhaplieu!$N335='Sổ quỹ tiền mặt S06'!$J$2,Nhaplieu!M335,""))))</f>
        <v/>
      </c>
      <c r="E330" s="77" t="str">
        <f>IF(LEFT(Nhaplieu!M335,3)='Sổ quỹ tiền mặt S06'!$J$2,Nhaplieu!$O335,IF(Nhaplieu!M335='Sổ quỹ tiền mặt S06'!$J$2,Nhaplieu!$O335,""))</f>
        <v/>
      </c>
      <c r="F330" s="77" t="str">
        <f>IF(LEFT(Nhaplieu!N335,3)='Sổ quỹ tiền mặt S06'!$J$2,Nhaplieu!$O335,IF(Nhaplieu!N335='Sổ quỹ tiền mặt S06'!$J$2,Nhaplieu!$O335,""))</f>
        <v/>
      </c>
      <c r="G330" s="572">
        <f>IF(SUM(E330:F330)=0,0,$G$10+SUM(E$11:$E330)-SUM(F$11:$F330))</f>
        <v>0</v>
      </c>
      <c r="H330" s="573"/>
    </row>
    <row r="331" spans="1:8" s="4" customFormat="1" ht="15.6">
      <c r="A331" s="76" t="str">
        <f>IF(OR(LEFT(Nhaplieu!$M336,3)='Sổ quỹ tiền mặt S06'!$J$2,LEFT(Nhaplieu!$N336,3)='Sổ quỹ tiền mặt S06'!$J$2),Nhaplieu!F336,IF(OR(Nhaplieu!$M336='Sổ quỹ tiền mặt S06'!$J$2,Nhaplieu!$N336='Sổ quỹ tiền mặt S06'!$J$2),Nhaplieu!F336,""))</f>
        <v/>
      </c>
      <c r="B331" s="77" t="str">
        <f>IF(OR(LEFT(Nhaplieu!$M336,3)='Sổ quỹ tiền mặt S06'!$J$2,LEFT(Nhaplieu!$N336,3)='Sổ quỹ tiền mặt S06'!$J$2),Nhaplieu!E336,IF(OR(Nhaplieu!$M336='Sổ quỹ tiền mặt S06'!$J$2,Nhaplieu!$N336='Sổ quỹ tiền mặt S06'!$J$2),Nhaplieu!E336,""))</f>
        <v/>
      </c>
      <c r="C331" s="571" t="str">
        <f>IF(OR(LEFT(Nhaplieu!$M336,3)='Sổ quỹ tiền mặt S06'!$J$2,LEFT(Nhaplieu!$N336,3)='Sổ quỹ tiền mặt S06'!$J$2),Nhaplieu!L336,IF(OR(Nhaplieu!$M336='Sổ quỹ tiền mặt S06'!$J$2,Nhaplieu!$N336='Sổ quỹ tiền mặt S06'!$J$2),Nhaplieu!L336,""))</f>
        <v/>
      </c>
      <c r="D331" s="78" t="str">
        <f>IF(LEFT(Nhaplieu!$M336,3)='Sổ quỹ tiền mặt S06'!$J$2,Nhaplieu!N336,IF(LEFT(Nhaplieu!$N336,3)='Sổ quỹ tiền mặt S06'!$J$2,Nhaplieu!M336,IF(Nhaplieu!$M336='Sổ quỹ tiền mặt S06'!$J$2,Nhaplieu!N336,IF(Nhaplieu!$N336='Sổ quỹ tiền mặt S06'!$J$2,Nhaplieu!M336,""))))</f>
        <v/>
      </c>
      <c r="E331" s="77" t="str">
        <f>IF(LEFT(Nhaplieu!M336,3)='Sổ quỹ tiền mặt S06'!$J$2,Nhaplieu!$O336,IF(Nhaplieu!M336='Sổ quỹ tiền mặt S06'!$J$2,Nhaplieu!$O336,""))</f>
        <v/>
      </c>
      <c r="F331" s="77" t="str">
        <f>IF(LEFT(Nhaplieu!N336,3)='Sổ quỹ tiền mặt S06'!$J$2,Nhaplieu!$O336,IF(Nhaplieu!N336='Sổ quỹ tiền mặt S06'!$J$2,Nhaplieu!$O336,""))</f>
        <v/>
      </c>
      <c r="G331" s="572">
        <f>IF(SUM(E331:F331)=0,0,$G$10+SUM(E$11:$E331)-SUM(F$11:$F331))</f>
        <v>0</v>
      </c>
      <c r="H331" s="573"/>
    </row>
    <row r="332" spans="1:8" s="4" customFormat="1" ht="15.6">
      <c r="A332" s="76" t="str">
        <f>IF(OR(LEFT(Nhaplieu!$M337,3)='Sổ quỹ tiền mặt S06'!$J$2,LEFT(Nhaplieu!$N337,3)='Sổ quỹ tiền mặt S06'!$J$2),Nhaplieu!F337,IF(OR(Nhaplieu!$M337='Sổ quỹ tiền mặt S06'!$J$2,Nhaplieu!$N337='Sổ quỹ tiền mặt S06'!$J$2),Nhaplieu!F337,""))</f>
        <v/>
      </c>
      <c r="B332" s="77" t="str">
        <f>IF(OR(LEFT(Nhaplieu!$M337,3)='Sổ quỹ tiền mặt S06'!$J$2,LEFT(Nhaplieu!$N337,3)='Sổ quỹ tiền mặt S06'!$J$2),Nhaplieu!E337,IF(OR(Nhaplieu!$M337='Sổ quỹ tiền mặt S06'!$J$2,Nhaplieu!$N337='Sổ quỹ tiền mặt S06'!$J$2),Nhaplieu!E337,""))</f>
        <v/>
      </c>
      <c r="C332" s="571" t="str">
        <f>IF(OR(LEFT(Nhaplieu!$M337,3)='Sổ quỹ tiền mặt S06'!$J$2,LEFT(Nhaplieu!$N337,3)='Sổ quỹ tiền mặt S06'!$J$2),Nhaplieu!L337,IF(OR(Nhaplieu!$M337='Sổ quỹ tiền mặt S06'!$J$2,Nhaplieu!$N337='Sổ quỹ tiền mặt S06'!$J$2),Nhaplieu!L337,""))</f>
        <v/>
      </c>
      <c r="D332" s="78" t="str">
        <f>IF(LEFT(Nhaplieu!$M337,3)='Sổ quỹ tiền mặt S06'!$J$2,Nhaplieu!N337,IF(LEFT(Nhaplieu!$N337,3)='Sổ quỹ tiền mặt S06'!$J$2,Nhaplieu!M337,IF(Nhaplieu!$M337='Sổ quỹ tiền mặt S06'!$J$2,Nhaplieu!N337,IF(Nhaplieu!$N337='Sổ quỹ tiền mặt S06'!$J$2,Nhaplieu!M337,""))))</f>
        <v/>
      </c>
      <c r="E332" s="77" t="str">
        <f>IF(LEFT(Nhaplieu!M337,3)='Sổ quỹ tiền mặt S06'!$J$2,Nhaplieu!$O337,IF(Nhaplieu!M337='Sổ quỹ tiền mặt S06'!$J$2,Nhaplieu!$O337,""))</f>
        <v/>
      </c>
      <c r="F332" s="77" t="str">
        <f>IF(LEFT(Nhaplieu!N337,3)='Sổ quỹ tiền mặt S06'!$J$2,Nhaplieu!$O337,IF(Nhaplieu!N337='Sổ quỹ tiền mặt S06'!$J$2,Nhaplieu!$O337,""))</f>
        <v/>
      </c>
      <c r="G332" s="572">
        <f>IF(SUM(E332:F332)=0,0,$G$10+SUM(E$11:$E332)-SUM(F$11:$F332))</f>
        <v>0</v>
      </c>
      <c r="H332" s="573"/>
    </row>
    <row r="333" spans="1:8" s="4" customFormat="1" ht="15.6">
      <c r="A333" s="76" t="str">
        <f>IF(OR(LEFT(Nhaplieu!$M338,3)='Sổ quỹ tiền mặt S06'!$J$2,LEFT(Nhaplieu!$N338,3)='Sổ quỹ tiền mặt S06'!$J$2),Nhaplieu!F338,IF(OR(Nhaplieu!$M338='Sổ quỹ tiền mặt S06'!$J$2,Nhaplieu!$N338='Sổ quỹ tiền mặt S06'!$J$2),Nhaplieu!F338,""))</f>
        <v/>
      </c>
      <c r="B333" s="77" t="str">
        <f>IF(OR(LEFT(Nhaplieu!$M338,3)='Sổ quỹ tiền mặt S06'!$J$2,LEFT(Nhaplieu!$N338,3)='Sổ quỹ tiền mặt S06'!$J$2),Nhaplieu!E338,IF(OR(Nhaplieu!$M338='Sổ quỹ tiền mặt S06'!$J$2,Nhaplieu!$N338='Sổ quỹ tiền mặt S06'!$J$2),Nhaplieu!E338,""))</f>
        <v/>
      </c>
      <c r="C333" s="571" t="str">
        <f>IF(OR(LEFT(Nhaplieu!$M338,3)='Sổ quỹ tiền mặt S06'!$J$2,LEFT(Nhaplieu!$N338,3)='Sổ quỹ tiền mặt S06'!$J$2),Nhaplieu!L338,IF(OR(Nhaplieu!$M338='Sổ quỹ tiền mặt S06'!$J$2,Nhaplieu!$N338='Sổ quỹ tiền mặt S06'!$J$2),Nhaplieu!L338,""))</f>
        <v/>
      </c>
      <c r="D333" s="78" t="str">
        <f>IF(LEFT(Nhaplieu!$M338,3)='Sổ quỹ tiền mặt S06'!$J$2,Nhaplieu!N338,IF(LEFT(Nhaplieu!$N338,3)='Sổ quỹ tiền mặt S06'!$J$2,Nhaplieu!M338,IF(Nhaplieu!$M338='Sổ quỹ tiền mặt S06'!$J$2,Nhaplieu!N338,IF(Nhaplieu!$N338='Sổ quỹ tiền mặt S06'!$J$2,Nhaplieu!M338,""))))</f>
        <v/>
      </c>
      <c r="E333" s="77" t="str">
        <f>IF(LEFT(Nhaplieu!M338,3)='Sổ quỹ tiền mặt S06'!$J$2,Nhaplieu!$O338,IF(Nhaplieu!M338='Sổ quỹ tiền mặt S06'!$J$2,Nhaplieu!$O338,""))</f>
        <v/>
      </c>
      <c r="F333" s="77" t="str">
        <f>IF(LEFT(Nhaplieu!N338,3)='Sổ quỹ tiền mặt S06'!$J$2,Nhaplieu!$O338,IF(Nhaplieu!N338='Sổ quỹ tiền mặt S06'!$J$2,Nhaplieu!$O338,""))</f>
        <v/>
      </c>
      <c r="G333" s="572">
        <f>IF(SUM(E333:F333)=0,0,$G$10+SUM(E$11:$E333)-SUM(F$11:$F333))</f>
        <v>0</v>
      </c>
      <c r="H333" s="573"/>
    </row>
    <row r="334" spans="1:8" s="4" customFormat="1" ht="15.6">
      <c r="A334" s="76" t="str">
        <f>IF(OR(LEFT(Nhaplieu!$M339,3)='Sổ quỹ tiền mặt S06'!$J$2,LEFT(Nhaplieu!$N339,3)='Sổ quỹ tiền mặt S06'!$J$2),Nhaplieu!F339,IF(OR(Nhaplieu!$M339='Sổ quỹ tiền mặt S06'!$J$2,Nhaplieu!$N339='Sổ quỹ tiền mặt S06'!$J$2),Nhaplieu!F339,""))</f>
        <v/>
      </c>
      <c r="B334" s="77" t="str">
        <f>IF(OR(LEFT(Nhaplieu!$M339,3)='Sổ quỹ tiền mặt S06'!$J$2,LEFT(Nhaplieu!$N339,3)='Sổ quỹ tiền mặt S06'!$J$2),Nhaplieu!E339,IF(OR(Nhaplieu!$M339='Sổ quỹ tiền mặt S06'!$J$2,Nhaplieu!$N339='Sổ quỹ tiền mặt S06'!$J$2),Nhaplieu!E339,""))</f>
        <v/>
      </c>
      <c r="C334" s="571" t="str">
        <f>IF(OR(LEFT(Nhaplieu!$M339,3)='Sổ quỹ tiền mặt S06'!$J$2,LEFT(Nhaplieu!$N339,3)='Sổ quỹ tiền mặt S06'!$J$2),Nhaplieu!L339,IF(OR(Nhaplieu!$M339='Sổ quỹ tiền mặt S06'!$J$2,Nhaplieu!$N339='Sổ quỹ tiền mặt S06'!$J$2),Nhaplieu!L339,""))</f>
        <v/>
      </c>
      <c r="D334" s="78" t="str">
        <f>IF(LEFT(Nhaplieu!$M339,3)='Sổ quỹ tiền mặt S06'!$J$2,Nhaplieu!N339,IF(LEFT(Nhaplieu!$N339,3)='Sổ quỹ tiền mặt S06'!$J$2,Nhaplieu!M339,IF(Nhaplieu!$M339='Sổ quỹ tiền mặt S06'!$J$2,Nhaplieu!N339,IF(Nhaplieu!$N339='Sổ quỹ tiền mặt S06'!$J$2,Nhaplieu!M339,""))))</f>
        <v/>
      </c>
      <c r="E334" s="77" t="str">
        <f>IF(LEFT(Nhaplieu!M339,3)='Sổ quỹ tiền mặt S06'!$J$2,Nhaplieu!$O339,IF(Nhaplieu!M339='Sổ quỹ tiền mặt S06'!$J$2,Nhaplieu!$O339,""))</f>
        <v/>
      </c>
      <c r="F334" s="77" t="str">
        <f>IF(LEFT(Nhaplieu!N339,3)='Sổ quỹ tiền mặt S06'!$J$2,Nhaplieu!$O339,IF(Nhaplieu!N339='Sổ quỹ tiền mặt S06'!$J$2,Nhaplieu!$O339,""))</f>
        <v/>
      </c>
      <c r="G334" s="572">
        <f>IF(SUM(E334:F334)=0,0,$G$10+SUM(E$11:$E334)-SUM(F$11:$F334))</f>
        <v>0</v>
      </c>
      <c r="H334" s="573"/>
    </row>
    <row r="335" spans="1:8" s="4" customFormat="1" ht="15.6">
      <c r="A335" s="76" t="str">
        <f>IF(OR(LEFT(Nhaplieu!$M340,3)='Sổ quỹ tiền mặt S06'!$J$2,LEFT(Nhaplieu!$N340,3)='Sổ quỹ tiền mặt S06'!$J$2),Nhaplieu!F340,IF(OR(Nhaplieu!$M340='Sổ quỹ tiền mặt S06'!$J$2,Nhaplieu!$N340='Sổ quỹ tiền mặt S06'!$J$2),Nhaplieu!F340,""))</f>
        <v/>
      </c>
      <c r="B335" s="77" t="str">
        <f>IF(OR(LEFT(Nhaplieu!$M340,3)='Sổ quỹ tiền mặt S06'!$J$2,LEFT(Nhaplieu!$N340,3)='Sổ quỹ tiền mặt S06'!$J$2),Nhaplieu!E340,IF(OR(Nhaplieu!$M340='Sổ quỹ tiền mặt S06'!$J$2,Nhaplieu!$N340='Sổ quỹ tiền mặt S06'!$J$2),Nhaplieu!E340,""))</f>
        <v/>
      </c>
      <c r="C335" s="571" t="str">
        <f>IF(OR(LEFT(Nhaplieu!$M340,3)='Sổ quỹ tiền mặt S06'!$J$2,LEFT(Nhaplieu!$N340,3)='Sổ quỹ tiền mặt S06'!$J$2),Nhaplieu!L340,IF(OR(Nhaplieu!$M340='Sổ quỹ tiền mặt S06'!$J$2,Nhaplieu!$N340='Sổ quỹ tiền mặt S06'!$J$2),Nhaplieu!L340,""))</f>
        <v/>
      </c>
      <c r="D335" s="78" t="str">
        <f>IF(LEFT(Nhaplieu!$M340,3)='Sổ quỹ tiền mặt S06'!$J$2,Nhaplieu!N340,IF(LEFT(Nhaplieu!$N340,3)='Sổ quỹ tiền mặt S06'!$J$2,Nhaplieu!M340,IF(Nhaplieu!$M340='Sổ quỹ tiền mặt S06'!$J$2,Nhaplieu!N340,IF(Nhaplieu!$N340='Sổ quỹ tiền mặt S06'!$J$2,Nhaplieu!M340,""))))</f>
        <v/>
      </c>
      <c r="E335" s="77" t="str">
        <f>IF(LEFT(Nhaplieu!M340,3)='Sổ quỹ tiền mặt S06'!$J$2,Nhaplieu!$O340,IF(Nhaplieu!M340='Sổ quỹ tiền mặt S06'!$J$2,Nhaplieu!$O340,""))</f>
        <v/>
      </c>
      <c r="F335" s="77" t="str">
        <f>IF(LEFT(Nhaplieu!N340,3)='Sổ quỹ tiền mặt S06'!$J$2,Nhaplieu!$O340,IF(Nhaplieu!N340='Sổ quỹ tiền mặt S06'!$J$2,Nhaplieu!$O340,""))</f>
        <v/>
      </c>
      <c r="G335" s="572">
        <f>IF(SUM(E335:F335)=0,0,$G$10+SUM(E$11:$E335)-SUM(F$11:$F335))</f>
        <v>0</v>
      </c>
      <c r="H335" s="573"/>
    </row>
    <row r="336" spans="1:8" s="4" customFormat="1" ht="15.6">
      <c r="A336" s="76" t="str">
        <f>IF(OR(LEFT(Nhaplieu!$M341,3)='Sổ quỹ tiền mặt S06'!$J$2,LEFT(Nhaplieu!$N341,3)='Sổ quỹ tiền mặt S06'!$J$2),Nhaplieu!F341,IF(OR(Nhaplieu!$M341='Sổ quỹ tiền mặt S06'!$J$2,Nhaplieu!$N341='Sổ quỹ tiền mặt S06'!$J$2),Nhaplieu!F341,""))</f>
        <v/>
      </c>
      <c r="B336" s="77" t="str">
        <f>IF(OR(LEFT(Nhaplieu!$M341,3)='Sổ quỹ tiền mặt S06'!$J$2,LEFT(Nhaplieu!$N341,3)='Sổ quỹ tiền mặt S06'!$J$2),Nhaplieu!E341,IF(OR(Nhaplieu!$M341='Sổ quỹ tiền mặt S06'!$J$2,Nhaplieu!$N341='Sổ quỹ tiền mặt S06'!$J$2),Nhaplieu!E341,""))</f>
        <v/>
      </c>
      <c r="C336" s="571" t="str">
        <f>IF(OR(LEFT(Nhaplieu!$M341,3)='Sổ quỹ tiền mặt S06'!$J$2,LEFT(Nhaplieu!$N341,3)='Sổ quỹ tiền mặt S06'!$J$2),Nhaplieu!L341,IF(OR(Nhaplieu!$M341='Sổ quỹ tiền mặt S06'!$J$2,Nhaplieu!$N341='Sổ quỹ tiền mặt S06'!$J$2),Nhaplieu!L341,""))</f>
        <v/>
      </c>
      <c r="D336" s="78" t="str">
        <f>IF(LEFT(Nhaplieu!$M341,3)='Sổ quỹ tiền mặt S06'!$J$2,Nhaplieu!N341,IF(LEFT(Nhaplieu!$N341,3)='Sổ quỹ tiền mặt S06'!$J$2,Nhaplieu!M341,IF(Nhaplieu!$M341='Sổ quỹ tiền mặt S06'!$J$2,Nhaplieu!N341,IF(Nhaplieu!$N341='Sổ quỹ tiền mặt S06'!$J$2,Nhaplieu!M341,""))))</f>
        <v/>
      </c>
      <c r="E336" s="77" t="str">
        <f>IF(LEFT(Nhaplieu!M341,3)='Sổ quỹ tiền mặt S06'!$J$2,Nhaplieu!$O341,IF(Nhaplieu!M341='Sổ quỹ tiền mặt S06'!$J$2,Nhaplieu!$O341,""))</f>
        <v/>
      </c>
      <c r="F336" s="77" t="str">
        <f>IF(LEFT(Nhaplieu!N341,3)='Sổ quỹ tiền mặt S06'!$J$2,Nhaplieu!$O341,IF(Nhaplieu!N341='Sổ quỹ tiền mặt S06'!$J$2,Nhaplieu!$O341,""))</f>
        <v/>
      </c>
      <c r="G336" s="572">
        <f>IF(SUM(E336:F336)=0,0,$G$10+SUM(E$11:$E336)-SUM(F$11:$F336))</f>
        <v>0</v>
      </c>
      <c r="H336" s="573"/>
    </row>
    <row r="337" spans="1:8" s="4" customFormat="1" ht="15.6">
      <c r="A337" s="76" t="str">
        <f>IF(OR(LEFT(Nhaplieu!$M342,3)='Sổ quỹ tiền mặt S06'!$J$2,LEFT(Nhaplieu!$N342,3)='Sổ quỹ tiền mặt S06'!$J$2),Nhaplieu!F342,IF(OR(Nhaplieu!$M342='Sổ quỹ tiền mặt S06'!$J$2,Nhaplieu!$N342='Sổ quỹ tiền mặt S06'!$J$2),Nhaplieu!F342,""))</f>
        <v/>
      </c>
      <c r="B337" s="77" t="str">
        <f>IF(OR(LEFT(Nhaplieu!$M342,3)='Sổ quỹ tiền mặt S06'!$J$2,LEFT(Nhaplieu!$N342,3)='Sổ quỹ tiền mặt S06'!$J$2),Nhaplieu!E342,IF(OR(Nhaplieu!$M342='Sổ quỹ tiền mặt S06'!$J$2,Nhaplieu!$N342='Sổ quỹ tiền mặt S06'!$J$2),Nhaplieu!E342,""))</f>
        <v/>
      </c>
      <c r="C337" s="571" t="str">
        <f>IF(OR(LEFT(Nhaplieu!$M342,3)='Sổ quỹ tiền mặt S06'!$J$2,LEFT(Nhaplieu!$N342,3)='Sổ quỹ tiền mặt S06'!$J$2),Nhaplieu!L342,IF(OR(Nhaplieu!$M342='Sổ quỹ tiền mặt S06'!$J$2,Nhaplieu!$N342='Sổ quỹ tiền mặt S06'!$J$2),Nhaplieu!L342,""))</f>
        <v/>
      </c>
      <c r="D337" s="78" t="str">
        <f>IF(LEFT(Nhaplieu!$M342,3)='Sổ quỹ tiền mặt S06'!$J$2,Nhaplieu!N342,IF(LEFT(Nhaplieu!$N342,3)='Sổ quỹ tiền mặt S06'!$J$2,Nhaplieu!M342,IF(Nhaplieu!$M342='Sổ quỹ tiền mặt S06'!$J$2,Nhaplieu!N342,IF(Nhaplieu!$N342='Sổ quỹ tiền mặt S06'!$J$2,Nhaplieu!M342,""))))</f>
        <v/>
      </c>
      <c r="E337" s="77" t="str">
        <f>IF(LEFT(Nhaplieu!M342,3)='Sổ quỹ tiền mặt S06'!$J$2,Nhaplieu!$O342,IF(Nhaplieu!M342='Sổ quỹ tiền mặt S06'!$J$2,Nhaplieu!$O342,""))</f>
        <v/>
      </c>
      <c r="F337" s="77" t="str">
        <f>IF(LEFT(Nhaplieu!N342,3)='Sổ quỹ tiền mặt S06'!$J$2,Nhaplieu!$O342,IF(Nhaplieu!N342='Sổ quỹ tiền mặt S06'!$J$2,Nhaplieu!$O342,""))</f>
        <v/>
      </c>
      <c r="G337" s="572">
        <f>IF(SUM(E337:F337)=0,0,$G$10+SUM(E$11:$E337)-SUM(F$11:$F337))</f>
        <v>0</v>
      </c>
      <c r="H337" s="573"/>
    </row>
    <row r="338" spans="1:8" s="4" customFormat="1" ht="15.6">
      <c r="A338" s="76" t="str">
        <f>IF(OR(LEFT(Nhaplieu!$M343,3)='Sổ quỹ tiền mặt S06'!$J$2,LEFT(Nhaplieu!$N343,3)='Sổ quỹ tiền mặt S06'!$J$2),Nhaplieu!F343,IF(OR(Nhaplieu!$M343='Sổ quỹ tiền mặt S06'!$J$2,Nhaplieu!$N343='Sổ quỹ tiền mặt S06'!$J$2),Nhaplieu!F343,""))</f>
        <v/>
      </c>
      <c r="B338" s="77" t="str">
        <f>IF(OR(LEFT(Nhaplieu!$M343,3)='Sổ quỹ tiền mặt S06'!$J$2,LEFT(Nhaplieu!$N343,3)='Sổ quỹ tiền mặt S06'!$J$2),Nhaplieu!E343,IF(OR(Nhaplieu!$M343='Sổ quỹ tiền mặt S06'!$J$2,Nhaplieu!$N343='Sổ quỹ tiền mặt S06'!$J$2),Nhaplieu!E343,""))</f>
        <v/>
      </c>
      <c r="C338" s="571" t="str">
        <f>IF(OR(LEFT(Nhaplieu!$M343,3)='Sổ quỹ tiền mặt S06'!$J$2,LEFT(Nhaplieu!$N343,3)='Sổ quỹ tiền mặt S06'!$J$2),Nhaplieu!L343,IF(OR(Nhaplieu!$M343='Sổ quỹ tiền mặt S06'!$J$2,Nhaplieu!$N343='Sổ quỹ tiền mặt S06'!$J$2),Nhaplieu!L343,""))</f>
        <v/>
      </c>
      <c r="D338" s="78" t="str">
        <f>IF(LEFT(Nhaplieu!$M343,3)='Sổ quỹ tiền mặt S06'!$J$2,Nhaplieu!N343,IF(LEFT(Nhaplieu!$N343,3)='Sổ quỹ tiền mặt S06'!$J$2,Nhaplieu!M343,IF(Nhaplieu!$M343='Sổ quỹ tiền mặt S06'!$J$2,Nhaplieu!N343,IF(Nhaplieu!$N343='Sổ quỹ tiền mặt S06'!$J$2,Nhaplieu!M343,""))))</f>
        <v/>
      </c>
      <c r="E338" s="77" t="str">
        <f>IF(LEFT(Nhaplieu!M343,3)='Sổ quỹ tiền mặt S06'!$J$2,Nhaplieu!$O343,IF(Nhaplieu!M343='Sổ quỹ tiền mặt S06'!$J$2,Nhaplieu!$O343,""))</f>
        <v/>
      </c>
      <c r="F338" s="77" t="str">
        <f>IF(LEFT(Nhaplieu!N343,3)='Sổ quỹ tiền mặt S06'!$J$2,Nhaplieu!$O343,IF(Nhaplieu!N343='Sổ quỹ tiền mặt S06'!$J$2,Nhaplieu!$O343,""))</f>
        <v/>
      </c>
      <c r="G338" s="572">
        <f>IF(SUM(E338:F338)=0,0,$G$10+SUM(E$11:$E338)-SUM(F$11:$F338))</f>
        <v>0</v>
      </c>
      <c r="H338" s="573"/>
    </row>
    <row r="339" spans="1:8" s="4" customFormat="1" ht="15.6">
      <c r="A339" s="76" t="str">
        <f>IF(OR(LEFT(Nhaplieu!$M344,3)='Sổ quỹ tiền mặt S06'!$J$2,LEFT(Nhaplieu!$N344,3)='Sổ quỹ tiền mặt S06'!$J$2),Nhaplieu!F344,IF(OR(Nhaplieu!$M344='Sổ quỹ tiền mặt S06'!$J$2,Nhaplieu!$N344='Sổ quỹ tiền mặt S06'!$J$2),Nhaplieu!F344,""))</f>
        <v/>
      </c>
      <c r="B339" s="77" t="str">
        <f>IF(OR(LEFT(Nhaplieu!$M344,3)='Sổ quỹ tiền mặt S06'!$J$2,LEFT(Nhaplieu!$N344,3)='Sổ quỹ tiền mặt S06'!$J$2),Nhaplieu!E344,IF(OR(Nhaplieu!$M344='Sổ quỹ tiền mặt S06'!$J$2,Nhaplieu!$N344='Sổ quỹ tiền mặt S06'!$J$2),Nhaplieu!E344,""))</f>
        <v/>
      </c>
      <c r="C339" s="571" t="str">
        <f>IF(OR(LEFT(Nhaplieu!$M344,3)='Sổ quỹ tiền mặt S06'!$J$2,LEFT(Nhaplieu!$N344,3)='Sổ quỹ tiền mặt S06'!$J$2),Nhaplieu!L344,IF(OR(Nhaplieu!$M344='Sổ quỹ tiền mặt S06'!$J$2,Nhaplieu!$N344='Sổ quỹ tiền mặt S06'!$J$2),Nhaplieu!L344,""))</f>
        <v/>
      </c>
      <c r="D339" s="78" t="str">
        <f>IF(LEFT(Nhaplieu!$M344,3)='Sổ quỹ tiền mặt S06'!$J$2,Nhaplieu!N344,IF(LEFT(Nhaplieu!$N344,3)='Sổ quỹ tiền mặt S06'!$J$2,Nhaplieu!M344,IF(Nhaplieu!$M344='Sổ quỹ tiền mặt S06'!$J$2,Nhaplieu!N344,IF(Nhaplieu!$N344='Sổ quỹ tiền mặt S06'!$J$2,Nhaplieu!M344,""))))</f>
        <v/>
      </c>
      <c r="E339" s="77" t="str">
        <f>IF(LEFT(Nhaplieu!M344,3)='Sổ quỹ tiền mặt S06'!$J$2,Nhaplieu!$O344,IF(Nhaplieu!M344='Sổ quỹ tiền mặt S06'!$J$2,Nhaplieu!$O344,""))</f>
        <v/>
      </c>
      <c r="F339" s="77" t="str">
        <f>IF(LEFT(Nhaplieu!N344,3)='Sổ quỹ tiền mặt S06'!$J$2,Nhaplieu!$O344,IF(Nhaplieu!N344='Sổ quỹ tiền mặt S06'!$J$2,Nhaplieu!$O344,""))</f>
        <v/>
      </c>
      <c r="G339" s="572">
        <f>IF(SUM(E339:F339)=0,0,$G$10+SUM(E$11:$E339)-SUM(F$11:$F339))</f>
        <v>0</v>
      </c>
      <c r="H339" s="573"/>
    </row>
    <row r="340" spans="1:8" s="4" customFormat="1" ht="15.6">
      <c r="A340" s="76" t="str">
        <f>IF(OR(LEFT(Nhaplieu!$M345,3)='Sổ quỹ tiền mặt S06'!$J$2,LEFT(Nhaplieu!$N345,3)='Sổ quỹ tiền mặt S06'!$J$2),Nhaplieu!F345,IF(OR(Nhaplieu!$M345='Sổ quỹ tiền mặt S06'!$J$2,Nhaplieu!$N345='Sổ quỹ tiền mặt S06'!$J$2),Nhaplieu!F345,""))</f>
        <v/>
      </c>
      <c r="B340" s="77" t="str">
        <f>IF(OR(LEFT(Nhaplieu!$M345,3)='Sổ quỹ tiền mặt S06'!$J$2,LEFT(Nhaplieu!$N345,3)='Sổ quỹ tiền mặt S06'!$J$2),Nhaplieu!E345,IF(OR(Nhaplieu!$M345='Sổ quỹ tiền mặt S06'!$J$2,Nhaplieu!$N345='Sổ quỹ tiền mặt S06'!$J$2),Nhaplieu!E345,""))</f>
        <v/>
      </c>
      <c r="C340" s="571" t="str">
        <f>IF(OR(LEFT(Nhaplieu!$M345,3)='Sổ quỹ tiền mặt S06'!$J$2,LEFT(Nhaplieu!$N345,3)='Sổ quỹ tiền mặt S06'!$J$2),Nhaplieu!L345,IF(OR(Nhaplieu!$M345='Sổ quỹ tiền mặt S06'!$J$2,Nhaplieu!$N345='Sổ quỹ tiền mặt S06'!$J$2),Nhaplieu!L345,""))</f>
        <v/>
      </c>
      <c r="D340" s="78" t="str">
        <f>IF(LEFT(Nhaplieu!$M345,3)='Sổ quỹ tiền mặt S06'!$J$2,Nhaplieu!N345,IF(LEFT(Nhaplieu!$N345,3)='Sổ quỹ tiền mặt S06'!$J$2,Nhaplieu!M345,IF(Nhaplieu!$M345='Sổ quỹ tiền mặt S06'!$J$2,Nhaplieu!N345,IF(Nhaplieu!$N345='Sổ quỹ tiền mặt S06'!$J$2,Nhaplieu!M345,""))))</f>
        <v/>
      </c>
      <c r="E340" s="77" t="str">
        <f>IF(LEFT(Nhaplieu!M345,3)='Sổ quỹ tiền mặt S06'!$J$2,Nhaplieu!$O345,IF(Nhaplieu!M345='Sổ quỹ tiền mặt S06'!$J$2,Nhaplieu!$O345,""))</f>
        <v/>
      </c>
      <c r="F340" s="77" t="str">
        <f>IF(LEFT(Nhaplieu!N345,3)='Sổ quỹ tiền mặt S06'!$J$2,Nhaplieu!$O345,IF(Nhaplieu!N345='Sổ quỹ tiền mặt S06'!$J$2,Nhaplieu!$O345,""))</f>
        <v/>
      </c>
      <c r="G340" s="572">
        <f>IF(SUM(E340:F340)=0,0,$G$10+SUM(E$11:$E340)-SUM(F$11:$F340))</f>
        <v>0</v>
      </c>
      <c r="H340" s="573"/>
    </row>
    <row r="341" spans="1:8" s="4" customFormat="1" ht="15.6">
      <c r="A341" s="76" t="str">
        <f>IF(OR(LEFT(Nhaplieu!$M346,3)='Sổ quỹ tiền mặt S06'!$J$2,LEFT(Nhaplieu!$N346,3)='Sổ quỹ tiền mặt S06'!$J$2),Nhaplieu!F346,IF(OR(Nhaplieu!$M346='Sổ quỹ tiền mặt S06'!$J$2,Nhaplieu!$N346='Sổ quỹ tiền mặt S06'!$J$2),Nhaplieu!F346,""))</f>
        <v/>
      </c>
      <c r="B341" s="77" t="str">
        <f>IF(OR(LEFT(Nhaplieu!$M346,3)='Sổ quỹ tiền mặt S06'!$J$2,LEFT(Nhaplieu!$N346,3)='Sổ quỹ tiền mặt S06'!$J$2),Nhaplieu!E346,IF(OR(Nhaplieu!$M346='Sổ quỹ tiền mặt S06'!$J$2,Nhaplieu!$N346='Sổ quỹ tiền mặt S06'!$J$2),Nhaplieu!E346,""))</f>
        <v/>
      </c>
      <c r="C341" s="571" t="str">
        <f>IF(OR(LEFT(Nhaplieu!$M346,3)='Sổ quỹ tiền mặt S06'!$J$2,LEFT(Nhaplieu!$N346,3)='Sổ quỹ tiền mặt S06'!$J$2),Nhaplieu!L346,IF(OR(Nhaplieu!$M346='Sổ quỹ tiền mặt S06'!$J$2,Nhaplieu!$N346='Sổ quỹ tiền mặt S06'!$J$2),Nhaplieu!L346,""))</f>
        <v/>
      </c>
      <c r="D341" s="78" t="str">
        <f>IF(LEFT(Nhaplieu!$M346,3)='Sổ quỹ tiền mặt S06'!$J$2,Nhaplieu!N346,IF(LEFT(Nhaplieu!$N346,3)='Sổ quỹ tiền mặt S06'!$J$2,Nhaplieu!M346,IF(Nhaplieu!$M346='Sổ quỹ tiền mặt S06'!$J$2,Nhaplieu!N346,IF(Nhaplieu!$N346='Sổ quỹ tiền mặt S06'!$J$2,Nhaplieu!M346,""))))</f>
        <v/>
      </c>
      <c r="E341" s="77" t="str">
        <f>IF(LEFT(Nhaplieu!M346,3)='Sổ quỹ tiền mặt S06'!$J$2,Nhaplieu!$O346,IF(Nhaplieu!M346='Sổ quỹ tiền mặt S06'!$J$2,Nhaplieu!$O346,""))</f>
        <v/>
      </c>
      <c r="F341" s="77" t="str">
        <f>IF(LEFT(Nhaplieu!N346,3)='Sổ quỹ tiền mặt S06'!$J$2,Nhaplieu!$O346,IF(Nhaplieu!N346='Sổ quỹ tiền mặt S06'!$J$2,Nhaplieu!$O346,""))</f>
        <v/>
      </c>
      <c r="G341" s="572">
        <f>IF(SUM(E341:F341)=0,0,$G$10+SUM(E$11:$E341)-SUM(F$11:$F341))</f>
        <v>0</v>
      </c>
      <c r="H341" s="573"/>
    </row>
    <row r="342" spans="1:8" s="4" customFormat="1" ht="15.6">
      <c r="A342" s="76" t="str">
        <f>IF(OR(LEFT(Nhaplieu!$M347,3)='Sổ quỹ tiền mặt S06'!$J$2,LEFT(Nhaplieu!$N347,3)='Sổ quỹ tiền mặt S06'!$J$2),Nhaplieu!F347,IF(OR(Nhaplieu!$M347='Sổ quỹ tiền mặt S06'!$J$2,Nhaplieu!$N347='Sổ quỹ tiền mặt S06'!$J$2),Nhaplieu!F347,""))</f>
        <v/>
      </c>
      <c r="B342" s="77" t="str">
        <f>IF(OR(LEFT(Nhaplieu!$M347,3)='Sổ quỹ tiền mặt S06'!$J$2,LEFT(Nhaplieu!$N347,3)='Sổ quỹ tiền mặt S06'!$J$2),Nhaplieu!E347,IF(OR(Nhaplieu!$M347='Sổ quỹ tiền mặt S06'!$J$2,Nhaplieu!$N347='Sổ quỹ tiền mặt S06'!$J$2),Nhaplieu!E347,""))</f>
        <v/>
      </c>
      <c r="C342" s="571" t="str">
        <f>IF(OR(LEFT(Nhaplieu!$M347,3)='Sổ quỹ tiền mặt S06'!$J$2,LEFT(Nhaplieu!$N347,3)='Sổ quỹ tiền mặt S06'!$J$2),Nhaplieu!L347,IF(OR(Nhaplieu!$M347='Sổ quỹ tiền mặt S06'!$J$2,Nhaplieu!$N347='Sổ quỹ tiền mặt S06'!$J$2),Nhaplieu!L347,""))</f>
        <v/>
      </c>
      <c r="D342" s="78" t="str">
        <f>IF(LEFT(Nhaplieu!$M347,3)='Sổ quỹ tiền mặt S06'!$J$2,Nhaplieu!N347,IF(LEFT(Nhaplieu!$N347,3)='Sổ quỹ tiền mặt S06'!$J$2,Nhaplieu!M347,IF(Nhaplieu!$M347='Sổ quỹ tiền mặt S06'!$J$2,Nhaplieu!N347,IF(Nhaplieu!$N347='Sổ quỹ tiền mặt S06'!$J$2,Nhaplieu!M347,""))))</f>
        <v/>
      </c>
      <c r="E342" s="77" t="str">
        <f>IF(LEFT(Nhaplieu!M347,3)='Sổ quỹ tiền mặt S06'!$J$2,Nhaplieu!$O347,IF(Nhaplieu!M347='Sổ quỹ tiền mặt S06'!$J$2,Nhaplieu!$O347,""))</f>
        <v/>
      </c>
      <c r="F342" s="77" t="str">
        <f>IF(LEFT(Nhaplieu!N347,3)='Sổ quỹ tiền mặt S06'!$J$2,Nhaplieu!$O347,IF(Nhaplieu!N347='Sổ quỹ tiền mặt S06'!$J$2,Nhaplieu!$O347,""))</f>
        <v/>
      </c>
      <c r="G342" s="572">
        <f>IF(SUM(E342:F342)=0,0,$G$10+SUM(E$11:$E342)-SUM(F$11:$F342))</f>
        <v>0</v>
      </c>
      <c r="H342" s="573"/>
    </row>
    <row r="343" spans="1:8" s="4" customFormat="1" ht="15.6">
      <c r="A343" s="76" t="str">
        <f>IF(OR(LEFT(Nhaplieu!$M348,3)='Sổ quỹ tiền mặt S06'!$J$2,LEFT(Nhaplieu!$N348,3)='Sổ quỹ tiền mặt S06'!$J$2),Nhaplieu!F348,IF(OR(Nhaplieu!$M348='Sổ quỹ tiền mặt S06'!$J$2,Nhaplieu!$N348='Sổ quỹ tiền mặt S06'!$J$2),Nhaplieu!F348,""))</f>
        <v/>
      </c>
      <c r="B343" s="77" t="str">
        <f>IF(OR(LEFT(Nhaplieu!$M348,3)='Sổ quỹ tiền mặt S06'!$J$2,LEFT(Nhaplieu!$N348,3)='Sổ quỹ tiền mặt S06'!$J$2),Nhaplieu!E348,IF(OR(Nhaplieu!$M348='Sổ quỹ tiền mặt S06'!$J$2,Nhaplieu!$N348='Sổ quỹ tiền mặt S06'!$J$2),Nhaplieu!E348,""))</f>
        <v/>
      </c>
      <c r="C343" s="571" t="str">
        <f>IF(OR(LEFT(Nhaplieu!$M348,3)='Sổ quỹ tiền mặt S06'!$J$2,LEFT(Nhaplieu!$N348,3)='Sổ quỹ tiền mặt S06'!$J$2),Nhaplieu!L348,IF(OR(Nhaplieu!$M348='Sổ quỹ tiền mặt S06'!$J$2,Nhaplieu!$N348='Sổ quỹ tiền mặt S06'!$J$2),Nhaplieu!L348,""))</f>
        <v/>
      </c>
      <c r="D343" s="78" t="str">
        <f>IF(LEFT(Nhaplieu!$M348,3)='Sổ quỹ tiền mặt S06'!$J$2,Nhaplieu!N348,IF(LEFT(Nhaplieu!$N348,3)='Sổ quỹ tiền mặt S06'!$J$2,Nhaplieu!M348,IF(Nhaplieu!$M348='Sổ quỹ tiền mặt S06'!$J$2,Nhaplieu!N348,IF(Nhaplieu!$N348='Sổ quỹ tiền mặt S06'!$J$2,Nhaplieu!M348,""))))</f>
        <v/>
      </c>
      <c r="E343" s="77" t="str">
        <f>IF(LEFT(Nhaplieu!M348,3)='Sổ quỹ tiền mặt S06'!$J$2,Nhaplieu!$O348,IF(Nhaplieu!M348='Sổ quỹ tiền mặt S06'!$J$2,Nhaplieu!$O348,""))</f>
        <v/>
      </c>
      <c r="F343" s="77" t="str">
        <f>IF(LEFT(Nhaplieu!N348,3)='Sổ quỹ tiền mặt S06'!$J$2,Nhaplieu!$O348,IF(Nhaplieu!N348='Sổ quỹ tiền mặt S06'!$J$2,Nhaplieu!$O348,""))</f>
        <v/>
      </c>
      <c r="G343" s="572">
        <f>IF(SUM(E343:F343)=0,0,$G$10+SUM(E$11:$E343)-SUM(F$11:$F343))</f>
        <v>0</v>
      </c>
      <c r="H343" s="573"/>
    </row>
    <row r="344" spans="1:8" s="4" customFormat="1" ht="15.6">
      <c r="A344" s="76" t="str">
        <f>IF(OR(LEFT(Nhaplieu!$M349,3)='Sổ quỹ tiền mặt S06'!$J$2,LEFT(Nhaplieu!$N349,3)='Sổ quỹ tiền mặt S06'!$J$2),Nhaplieu!F349,IF(OR(Nhaplieu!$M349='Sổ quỹ tiền mặt S06'!$J$2,Nhaplieu!$N349='Sổ quỹ tiền mặt S06'!$J$2),Nhaplieu!F349,""))</f>
        <v/>
      </c>
      <c r="B344" s="77" t="str">
        <f>IF(OR(LEFT(Nhaplieu!$M349,3)='Sổ quỹ tiền mặt S06'!$J$2,LEFT(Nhaplieu!$N349,3)='Sổ quỹ tiền mặt S06'!$J$2),Nhaplieu!E349,IF(OR(Nhaplieu!$M349='Sổ quỹ tiền mặt S06'!$J$2,Nhaplieu!$N349='Sổ quỹ tiền mặt S06'!$J$2),Nhaplieu!E349,""))</f>
        <v/>
      </c>
      <c r="C344" s="571" t="str">
        <f>IF(OR(LEFT(Nhaplieu!$M349,3)='Sổ quỹ tiền mặt S06'!$J$2,LEFT(Nhaplieu!$N349,3)='Sổ quỹ tiền mặt S06'!$J$2),Nhaplieu!L349,IF(OR(Nhaplieu!$M349='Sổ quỹ tiền mặt S06'!$J$2,Nhaplieu!$N349='Sổ quỹ tiền mặt S06'!$J$2),Nhaplieu!L349,""))</f>
        <v/>
      </c>
      <c r="D344" s="78" t="str">
        <f>IF(LEFT(Nhaplieu!$M349,3)='Sổ quỹ tiền mặt S06'!$J$2,Nhaplieu!N349,IF(LEFT(Nhaplieu!$N349,3)='Sổ quỹ tiền mặt S06'!$J$2,Nhaplieu!M349,IF(Nhaplieu!$M349='Sổ quỹ tiền mặt S06'!$J$2,Nhaplieu!N349,IF(Nhaplieu!$N349='Sổ quỹ tiền mặt S06'!$J$2,Nhaplieu!M349,""))))</f>
        <v/>
      </c>
      <c r="E344" s="77" t="str">
        <f>IF(LEFT(Nhaplieu!M349,3)='Sổ quỹ tiền mặt S06'!$J$2,Nhaplieu!$O349,IF(Nhaplieu!M349='Sổ quỹ tiền mặt S06'!$J$2,Nhaplieu!$O349,""))</f>
        <v/>
      </c>
      <c r="F344" s="77" t="str">
        <f>IF(LEFT(Nhaplieu!N349,3)='Sổ quỹ tiền mặt S06'!$J$2,Nhaplieu!$O349,IF(Nhaplieu!N349='Sổ quỹ tiền mặt S06'!$J$2,Nhaplieu!$O349,""))</f>
        <v/>
      </c>
      <c r="G344" s="572">
        <f>IF(SUM(E344:F344)=0,0,$G$10+SUM(E$11:$E344)-SUM(F$11:$F344))</f>
        <v>0</v>
      </c>
      <c r="H344" s="573"/>
    </row>
    <row r="345" spans="1:8" s="4" customFormat="1" ht="15.6">
      <c r="A345" s="76" t="str">
        <f>IF(OR(LEFT(Nhaplieu!$M350,3)='Sổ quỹ tiền mặt S06'!$J$2,LEFT(Nhaplieu!$N350,3)='Sổ quỹ tiền mặt S06'!$J$2),Nhaplieu!F350,IF(OR(Nhaplieu!$M350='Sổ quỹ tiền mặt S06'!$J$2,Nhaplieu!$N350='Sổ quỹ tiền mặt S06'!$J$2),Nhaplieu!F350,""))</f>
        <v/>
      </c>
      <c r="B345" s="77" t="str">
        <f>IF(OR(LEFT(Nhaplieu!$M350,3)='Sổ quỹ tiền mặt S06'!$J$2,LEFT(Nhaplieu!$N350,3)='Sổ quỹ tiền mặt S06'!$J$2),Nhaplieu!E350,IF(OR(Nhaplieu!$M350='Sổ quỹ tiền mặt S06'!$J$2,Nhaplieu!$N350='Sổ quỹ tiền mặt S06'!$J$2),Nhaplieu!E350,""))</f>
        <v/>
      </c>
      <c r="C345" s="571" t="str">
        <f>IF(OR(LEFT(Nhaplieu!$M350,3)='Sổ quỹ tiền mặt S06'!$J$2,LEFT(Nhaplieu!$N350,3)='Sổ quỹ tiền mặt S06'!$J$2),Nhaplieu!L350,IF(OR(Nhaplieu!$M350='Sổ quỹ tiền mặt S06'!$J$2,Nhaplieu!$N350='Sổ quỹ tiền mặt S06'!$J$2),Nhaplieu!L350,""))</f>
        <v/>
      </c>
      <c r="D345" s="78" t="str">
        <f>IF(LEFT(Nhaplieu!$M350,3)='Sổ quỹ tiền mặt S06'!$J$2,Nhaplieu!N350,IF(LEFT(Nhaplieu!$N350,3)='Sổ quỹ tiền mặt S06'!$J$2,Nhaplieu!M350,IF(Nhaplieu!$M350='Sổ quỹ tiền mặt S06'!$J$2,Nhaplieu!N350,IF(Nhaplieu!$N350='Sổ quỹ tiền mặt S06'!$J$2,Nhaplieu!M350,""))))</f>
        <v/>
      </c>
      <c r="E345" s="77" t="str">
        <f>IF(LEFT(Nhaplieu!M350,3)='Sổ quỹ tiền mặt S06'!$J$2,Nhaplieu!$O350,IF(Nhaplieu!M350='Sổ quỹ tiền mặt S06'!$J$2,Nhaplieu!$O350,""))</f>
        <v/>
      </c>
      <c r="F345" s="77" t="str">
        <f>IF(LEFT(Nhaplieu!N350,3)='Sổ quỹ tiền mặt S06'!$J$2,Nhaplieu!$O350,IF(Nhaplieu!N350='Sổ quỹ tiền mặt S06'!$J$2,Nhaplieu!$O350,""))</f>
        <v/>
      </c>
      <c r="G345" s="572">
        <f>IF(SUM(E345:F345)=0,0,$G$10+SUM(E$11:$E345)-SUM(F$11:$F345))</f>
        <v>0</v>
      </c>
      <c r="H345" s="573"/>
    </row>
    <row r="346" spans="1:8" s="4" customFormat="1" ht="15.6">
      <c r="A346" s="76" t="str">
        <f>IF(OR(LEFT(Nhaplieu!$M351,3)='Sổ quỹ tiền mặt S06'!$J$2,LEFT(Nhaplieu!$N351,3)='Sổ quỹ tiền mặt S06'!$J$2),Nhaplieu!F351,IF(OR(Nhaplieu!$M351='Sổ quỹ tiền mặt S06'!$J$2,Nhaplieu!$N351='Sổ quỹ tiền mặt S06'!$J$2),Nhaplieu!F351,""))</f>
        <v/>
      </c>
      <c r="B346" s="77" t="str">
        <f>IF(OR(LEFT(Nhaplieu!$M351,3)='Sổ quỹ tiền mặt S06'!$J$2,LEFT(Nhaplieu!$N351,3)='Sổ quỹ tiền mặt S06'!$J$2),Nhaplieu!E351,IF(OR(Nhaplieu!$M351='Sổ quỹ tiền mặt S06'!$J$2,Nhaplieu!$N351='Sổ quỹ tiền mặt S06'!$J$2),Nhaplieu!E351,""))</f>
        <v/>
      </c>
      <c r="C346" s="571" t="str">
        <f>IF(OR(LEFT(Nhaplieu!$M351,3)='Sổ quỹ tiền mặt S06'!$J$2,LEFT(Nhaplieu!$N351,3)='Sổ quỹ tiền mặt S06'!$J$2),Nhaplieu!L351,IF(OR(Nhaplieu!$M351='Sổ quỹ tiền mặt S06'!$J$2,Nhaplieu!$N351='Sổ quỹ tiền mặt S06'!$J$2),Nhaplieu!L351,""))</f>
        <v/>
      </c>
      <c r="D346" s="78" t="str">
        <f>IF(LEFT(Nhaplieu!$M351,3)='Sổ quỹ tiền mặt S06'!$J$2,Nhaplieu!N351,IF(LEFT(Nhaplieu!$N351,3)='Sổ quỹ tiền mặt S06'!$J$2,Nhaplieu!M351,IF(Nhaplieu!$M351='Sổ quỹ tiền mặt S06'!$J$2,Nhaplieu!N351,IF(Nhaplieu!$N351='Sổ quỹ tiền mặt S06'!$J$2,Nhaplieu!M351,""))))</f>
        <v/>
      </c>
      <c r="E346" s="77" t="str">
        <f>IF(LEFT(Nhaplieu!M351,3)='Sổ quỹ tiền mặt S06'!$J$2,Nhaplieu!$O351,IF(Nhaplieu!M351='Sổ quỹ tiền mặt S06'!$J$2,Nhaplieu!$O351,""))</f>
        <v/>
      </c>
      <c r="F346" s="77" t="str">
        <f>IF(LEFT(Nhaplieu!N351,3)='Sổ quỹ tiền mặt S06'!$J$2,Nhaplieu!$O351,IF(Nhaplieu!N351='Sổ quỹ tiền mặt S06'!$J$2,Nhaplieu!$O351,""))</f>
        <v/>
      </c>
      <c r="G346" s="572">
        <f>IF(SUM(E346:F346)=0,0,$G$10+SUM(E$11:$E346)-SUM(F$11:$F346))</f>
        <v>0</v>
      </c>
      <c r="H346" s="573"/>
    </row>
    <row r="347" spans="1:8" s="4" customFormat="1" ht="15.6">
      <c r="A347" s="76" t="str">
        <f>IF(OR(LEFT(Nhaplieu!$M352,3)='Sổ quỹ tiền mặt S06'!$J$2,LEFT(Nhaplieu!$N352,3)='Sổ quỹ tiền mặt S06'!$J$2),Nhaplieu!F352,IF(OR(Nhaplieu!$M352='Sổ quỹ tiền mặt S06'!$J$2,Nhaplieu!$N352='Sổ quỹ tiền mặt S06'!$J$2),Nhaplieu!F352,""))</f>
        <v/>
      </c>
      <c r="B347" s="77" t="str">
        <f>IF(OR(LEFT(Nhaplieu!$M352,3)='Sổ quỹ tiền mặt S06'!$J$2,LEFT(Nhaplieu!$N352,3)='Sổ quỹ tiền mặt S06'!$J$2),Nhaplieu!E352,IF(OR(Nhaplieu!$M352='Sổ quỹ tiền mặt S06'!$J$2,Nhaplieu!$N352='Sổ quỹ tiền mặt S06'!$J$2),Nhaplieu!E352,""))</f>
        <v/>
      </c>
      <c r="C347" s="571" t="str">
        <f>IF(OR(LEFT(Nhaplieu!$M352,3)='Sổ quỹ tiền mặt S06'!$J$2,LEFT(Nhaplieu!$N352,3)='Sổ quỹ tiền mặt S06'!$J$2),Nhaplieu!L352,IF(OR(Nhaplieu!$M352='Sổ quỹ tiền mặt S06'!$J$2,Nhaplieu!$N352='Sổ quỹ tiền mặt S06'!$J$2),Nhaplieu!L352,""))</f>
        <v/>
      </c>
      <c r="D347" s="78" t="str">
        <f>IF(LEFT(Nhaplieu!$M352,3)='Sổ quỹ tiền mặt S06'!$J$2,Nhaplieu!N352,IF(LEFT(Nhaplieu!$N352,3)='Sổ quỹ tiền mặt S06'!$J$2,Nhaplieu!M352,IF(Nhaplieu!$M352='Sổ quỹ tiền mặt S06'!$J$2,Nhaplieu!N352,IF(Nhaplieu!$N352='Sổ quỹ tiền mặt S06'!$J$2,Nhaplieu!M352,""))))</f>
        <v/>
      </c>
      <c r="E347" s="77" t="str">
        <f>IF(LEFT(Nhaplieu!M352,3)='Sổ quỹ tiền mặt S06'!$J$2,Nhaplieu!$O352,IF(Nhaplieu!M352='Sổ quỹ tiền mặt S06'!$J$2,Nhaplieu!$O352,""))</f>
        <v/>
      </c>
      <c r="F347" s="77" t="str">
        <f>IF(LEFT(Nhaplieu!N352,3)='Sổ quỹ tiền mặt S06'!$J$2,Nhaplieu!$O352,IF(Nhaplieu!N352='Sổ quỹ tiền mặt S06'!$J$2,Nhaplieu!$O352,""))</f>
        <v/>
      </c>
      <c r="G347" s="572">
        <f>IF(SUM(E347:F347)=0,0,$G$10+SUM(E$11:$E347)-SUM(F$11:$F347))</f>
        <v>0</v>
      </c>
      <c r="H347" s="573"/>
    </row>
    <row r="348" spans="1:8" s="4" customFormat="1" ht="15.6">
      <c r="A348" s="76" t="str">
        <f>IF(OR(LEFT(Nhaplieu!$M353,3)='Sổ quỹ tiền mặt S06'!$J$2,LEFT(Nhaplieu!$N353,3)='Sổ quỹ tiền mặt S06'!$J$2),Nhaplieu!F353,IF(OR(Nhaplieu!$M353='Sổ quỹ tiền mặt S06'!$J$2,Nhaplieu!$N353='Sổ quỹ tiền mặt S06'!$J$2),Nhaplieu!F353,""))</f>
        <v/>
      </c>
      <c r="B348" s="77" t="str">
        <f>IF(OR(LEFT(Nhaplieu!$M353,3)='Sổ quỹ tiền mặt S06'!$J$2,LEFT(Nhaplieu!$N353,3)='Sổ quỹ tiền mặt S06'!$J$2),Nhaplieu!E353,IF(OR(Nhaplieu!$M353='Sổ quỹ tiền mặt S06'!$J$2,Nhaplieu!$N353='Sổ quỹ tiền mặt S06'!$J$2),Nhaplieu!E353,""))</f>
        <v/>
      </c>
      <c r="C348" s="571" t="str">
        <f>IF(OR(LEFT(Nhaplieu!$M353,3)='Sổ quỹ tiền mặt S06'!$J$2,LEFT(Nhaplieu!$N353,3)='Sổ quỹ tiền mặt S06'!$J$2),Nhaplieu!L353,IF(OR(Nhaplieu!$M353='Sổ quỹ tiền mặt S06'!$J$2,Nhaplieu!$N353='Sổ quỹ tiền mặt S06'!$J$2),Nhaplieu!L353,""))</f>
        <v/>
      </c>
      <c r="D348" s="78" t="str">
        <f>IF(LEFT(Nhaplieu!$M353,3)='Sổ quỹ tiền mặt S06'!$J$2,Nhaplieu!N353,IF(LEFT(Nhaplieu!$N353,3)='Sổ quỹ tiền mặt S06'!$J$2,Nhaplieu!M353,IF(Nhaplieu!$M353='Sổ quỹ tiền mặt S06'!$J$2,Nhaplieu!N353,IF(Nhaplieu!$N353='Sổ quỹ tiền mặt S06'!$J$2,Nhaplieu!M353,""))))</f>
        <v/>
      </c>
      <c r="E348" s="77" t="str">
        <f>IF(LEFT(Nhaplieu!M353,3)='Sổ quỹ tiền mặt S06'!$J$2,Nhaplieu!$O353,IF(Nhaplieu!M353='Sổ quỹ tiền mặt S06'!$J$2,Nhaplieu!$O353,""))</f>
        <v/>
      </c>
      <c r="F348" s="77" t="str">
        <f>IF(LEFT(Nhaplieu!N353,3)='Sổ quỹ tiền mặt S06'!$J$2,Nhaplieu!$O353,IF(Nhaplieu!N353='Sổ quỹ tiền mặt S06'!$J$2,Nhaplieu!$O353,""))</f>
        <v/>
      </c>
      <c r="G348" s="572">
        <f>IF(SUM(E348:F348)=0,0,$G$10+SUM(E$11:$E348)-SUM(F$11:$F348))</f>
        <v>0</v>
      </c>
      <c r="H348" s="573"/>
    </row>
    <row r="349" spans="1:8" s="4" customFormat="1" ht="15.6">
      <c r="A349" s="76" t="str">
        <f>IF(OR(LEFT(Nhaplieu!$M354,3)='Sổ quỹ tiền mặt S06'!$J$2,LEFT(Nhaplieu!$N354,3)='Sổ quỹ tiền mặt S06'!$J$2),Nhaplieu!F354,IF(OR(Nhaplieu!$M354='Sổ quỹ tiền mặt S06'!$J$2,Nhaplieu!$N354='Sổ quỹ tiền mặt S06'!$J$2),Nhaplieu!F354,""))</f>
        <v/>
      </c>
      <c r="B349" s="77" t="str">
        <f>IF(OR(LEFT(Nhaplieu!$M354,3)='Sổ quỹ tiền mặt S06'!$J$2,LEFT(Nhaplieu!$N354,3)='Sổ quỹ tiền mặt S06'!$J$2),Nhaplieu!E354,IF(OR(Nhaplieu!$M354='Sổ quỹ tiền mặt S06'!$J$2,Nhaplieu!$N354='Sổ quỹ tiền mặt S06'!$J$2),Nhaplieu!E354,""))</f>
        <v/>
      </c>
      <c r="C349" s="571" t="str">
        <f>IF(OR(LEFT(Nhaplieu!$M354,3)='Sổ quỹ tiền mặt S06'!$J$2,LEFT(Nhaplieu!$N354,3)='Sổ quỹ tiền mặt S06'!$J$2),Nhaplieu!L354,IF(OR(Nhaplieu!$M354='Sổ quỹ tiền mặt S06'!$J$2,Nhaplieu!$N354='Sổ quỹ tiền mặt S06'!$J$2),Nhaplieu!L354,""))</f>
        <v/>
      </c>
      <c r="D349" s="78" t="str">
        <f>IF(LEFT(Nhaplieu!$M354,3)='Sổ quỹ tiền mặt S06'!$J$2,Nhaplieu!N354,IF(LEFT(Nhaplieu!$N354,3)='Sổ quỹ tiền mặt S06'!$J$2,Nhaplieu!M354,IF(Nhaplieu!$M354='Sổ quỹ tiền mặt S06'!$J$2,Nhaplieu!N354,IF(Nhaplieu!$N354='Sổ quỹ tiền mặt S06'!$J$2,Nhaplieu!M354,""))))</f>
        <v/>
      </c>
      <c r="E349" s="77" t="str">
        <f>IF(LEFT(Nhaplieu!M354,3)='Sổ quỹ tiền mặt S06'!$J$2,Nhaplieu!$O354,IF(Nhaplieu!M354='Sổ quỹ tiền mặt S06'!$J$2,Nhaplieu!$O354,""))</f>
        <v/>
      </c>
      <c r="F349" s="77" t="str">
        <f>IF(LEFT(Nhaplieu!N354,3)='Sổ quỹ tiền mặt S06'!$J$2,Nhaplieu!$O354,IF(Nhaplieu!N354='Sổ quỹ tiền mặt S06'!$J$2,Nhaplieu!$O354,""))</f>
        <v/>
      </c>
      <c r="G349" s="572">
        <f>IF(SUM(E349:F349)=0,0,$G$10+SUM(E$11:$E349)-SUM(F$11:$F349))</f>
        <v>0</v>
      </c>
      <c r="H349" s="573"/>
    </row>
    <row r="350" spans="1:8" s="4" customFormat="1" ht="15.6">
      <c r="A350" s="76" t="str">
        <f>IF(OR(LEFT(Nhaplieu!$M355,3)='Sổ quỹ tiền mặt S06'!$J$2,LEFT(Nhaplieu!$N355,3)='Sổ quỹ tiền mặt S06'!$J$2),Nhaplieu!F355,IF(OR(Nhaplieu!$M355='Sổ quỹ tiền mặt S06'!$J$2,Nhaplieu!$N355='Sổ quỹ tiền mặt S06'!$J$2),Nhaplieu!F355,""))</f>
        <v/>
      </c>
      <c r="B350" s="77" t="str">
        <f>IF(OR(LEFT(Nhaplieu!$M355,3)='Sổ quỹ tiền mặt S06'!$J$2,LEFT(Nhaplieu!$N355,3)='Sổ quỹ tiền mặt S06'!$J$2),Nhaplieu!E355,IF(OR(Nhaplieu!$M355='Sổ quỹ tiền mặt S06'!$J$2,Nhaplieu!$N355='Sổ quỹ tiền mặt S06'!$J$2),Nhaplieu!E355,""))</f>
        <v/>
      </c>
      <c r="C350" s="571" t="str">
        <f>IF(OR(LEFT(Nhaplieu!$M355,3)='Sổ quỹ tiền mặt S06'!$J$2,LEFT(Nhaplieu!$N355,3)='Sổ quỹ tiền mặt S06'!$J$2),Nhaplieu!L355,IF(OR(Nhaplieu!$M355='Sổ quỹ tiền mặt S06'!$J$2,Nhaplieu!$N355='Sổ quỹ tiền mặt S06'!$J$2),Nhaplieu!L355,""))</f>
        <v/>
      </c>
      <c r="D350" s="78" t="str">
        <f>IF(LEFT(Nhaplieu!$M355,3)='Sổ quỹ tiền mặt S06'!$J$2,Nhaplieu!N355,IF(LEFT(Nhaplieu!$N355,3)='Sổ quỹ tiền mặt S06'!$J$2,Nhaplieu!M355,IF(Nhaplieu!$M355='Sổ quỹ tiền mặt S06'!$J$2,Nhaplieu!N355,IF(Nhaplieu!$N355='Sổ quỹ tiền mặt S06'!$J$2,Nhaplieu!M355,""))))</f>
        <v/>
      </c>
      <c r="E350" s="77" t="str">
        <f>IF(LEFT(Nhaplieu!M355,3)='Sổ quỹ tiền mặt S06'!$J$2,Nhaplieu!$O355,IF(Nhaplieu!M355='Sổ quỹ tiền mặt S06'!$J$2,Nhaplieu!$O355,""))</f>
        <v/>
      </c>
      <c r="F350" s="77" t="str">
        <f>IF(LEFT(Nhaplieu!N355,3)='Sổ quỹ tiền mặt S06'!$J$2,Nhaplieu!$O355,IF(Nhaplieu!N355='Sổ quỹ tiền mặt S06'!$J$2,Nhaplieu!$O355,""))</f>
        <v/>
      </c>
      <c r="G350" s="572">
        <f>IF(SUM(E350:F350)=0,0,$G$10+SUM(E$11:$E350)-SUM(F$11:$F350))</f>
        <v>0</v>
      </c>
      <c r="H350" s="573"/>
    </row>
    <row r="351" spans="1:8" s="4" customFormat="1" ht="15.6">
      <c r="A351" s="76" t="str">
        <f>IF(OR(LEFT(Nhaplieu!$M356,3)='Sổ quỹ tiền mặt S06'!$J$2,LEFT(Nhaplieu!$N356,3)='Sổ quỹ tiền mặt S06'!$J$2),Nhaplieu!F356,IF(OR(Nhaplieu!$M356='Sổ quỹ tiền mặt S06'!$J$2,Nhaplieu!$N356='Sổ quỹ tiền mặt S06'!$J$2),Nhaplieu!F356,""))</f>
        <v/>
      </c>
      <c r="B351" s="77" t="str">
        <f>IF(OR(LEFT(Nhaplieu!$M356,3)='Sổ quỹ tiền mặt S06'!$J$2,LEFT(Nhaplieu!$N356,3)='Sổ quỹ tiền mặt S06'!$J$2),Nhaplieu!E356,IF(OR(Nhaplieu!$M356='Sổ quỹ tiền mặt S06'!$J$2,Nhaplieu!$N356='Sổ quỹ tiền mặt S06'!$J$2),Nhaplieu!E356,""))</f>
        <v/>
      </c>
      <c r="C351" s="571" t="str">
        <f>IF(OR(LEFT(Nhaplieu!$M356,3)='Sổ quỹ tiền mặt S06'!$J$2,LEFT(Nhaplieu!$N356,3)='Sổ quỹ tiền mặt S06'!$J$2),Nhaplieu!L356,IF(OR(Nhaplieu!$M356='Sổ quỹ tiền mặt S06'!$J$2,Nhaplieu!$N356='Sổ quỹ tiền mặt S06'!$J$2),Nhaplieu!L356,""))</f>
        <v/>
      </c>
      <c r="D351" s="78" t="str">
        <f>IF(LEFT(Nhaplieu!$M356,3)='Sổ quỹ tiền mặt S06'!$J$2,Nhaplieu!N356,IF(LEFT(Nhaplieu!$N356,3)='Sổ quỹ tiền mặt S06'!$J$2,Nhaplieu!M356,IF(Nhaplieu!$M356='Sổ quỹ tiền mặt S06'!$J$2,Nhaplieu!N356,IF(Nhaplieu!$N356='Sổ quỹ tiền mặt S06'!$J$2,Nhaplieu!M356,""))))</f>
        <v/>
      </c>
      <c r="E351" s="77" t="str">
        <f>IF(LEFT(Nhaplieu!M356,3)='Sổ quỹ tiền mặt S06'!$J$2,Nhaplieu!$O356,IF(Nhaplieu!M356='Sổ quỹ tiền mặt S06'!$J$2,Nhaplieu!$O356,""))</f>
        <v/>
      </c>
      <c r="F351" s="77" t="str">
        <f>IF(LEFT(Nhaplieu!N356,3)='Sổ quỹ tiền mặt S06'!$J$2,Nhaplieu!$O356,IF(Nhaplieu!N356='Sổ quỹ tiền mặt S06'!$J$2,Nhaplieu!$O356,""))</f>
        <v/>
      </c>
      <c r="G351" s="572">
        <f>IF(SUM(E351:F351)=0,0,$G$10+SUM(E$11:$E351)-SUM(F$11:$F351))</f>
        <v>0</v>
      </c>
      <c r="H351" s="573"/>
    </row>
    <row r="352" spans="1:8" s="4" customFormat="1" ht="15.6">
      <c r="A352" s="76" t="str">
        <f>IF(OR(LEFT(Nhaplieu!$M357,3)='Sổ quỹ tiền mặt S06'!$J$2,LEFT(Nhaplieu!$N357,3)='Sổ quỹ tiền mặt S06'!$J$2),Nhaplieu!F357,IF(OR(Nhaplieu!$M357='Sổ quỹ tiền mặt S06'!$J$2,Nhaplieu!$N357='Sổ quỹ tiền mặt S06'!$J$2),Nhaplieu!F357,""))</f>
        <v/>
      </c>
      <c r="B352" s="77" t="str">
        <f>IF(OR(LEFT(Nhaplieu!$M357,3)='Sổ quỹ tiền mặt S06'!$J$2,LEFT(Nhaplieu!$N357,3)='Sổ quỹ tiền mặt S06'!$J$2),Nhaplieu!E357,IF(OR(Nhaplieu!$M357='Sổ quỹ tiền mặt S06'!$J$2,Nhaplieu!$N357='Sổ quỹ tiền mặt S06'!$J$2),Nhaplieu!E357,""))</f>
        <v/>
      </c>
      <c r="C352" s="571" t="str">
        <f>IF(OR(LEFT(Nhaplieu!$M357,3)='Sổ quỹ tiền mặt S06'!$J$2,LEFT(Nhaplieu!$N357,3)='Sổ quỹ tiền mặt S06'!$J$2),Nhaplieu!L357,IF(OR(Nhaplieu!$M357='Sổ quỹ tiền mặt S06'!$J$2,Nhaplieu!$N357='Sổ quỹ tiền mặt S06'!$J$2),Nhaplieu!L357,""))</f>
        <v/>
      </c>
      <c r="D352" s="78" t="str">
        <f>IF(LEFT(Nhaplieu!$M357,3)='Sổ quỹ tiền mặt S06'!$J$2,Nhaplieu!N357,IF(LEFT(Nhaplieu!$N357,3)='Sổ quỹ tiền mặt S06'!$J$2,Nhaplieu!M357,IF(Nhaplieu!$M357='Sổ quỹ tiền mặt S06'!$J$2,Nhaplieu!N357,IF(Nhaplieu!$N357='Sổ quỹ tiền mặt S06'!$J$2,Nhaplieu!M357,""))))</f>
        <v/>
      </c>
      <c r="E352" s="77" t="str">
        <f>IF(LEFT(Nhaplieu!M357,3)='Sổ quỹ tiền mặt S06'!$J$2,Nhaplieu!$O357,IF(Nhaplieu!M357='Sổ quỹ tiền mặt S06'!$J$2,Nhaplieu!$O357,""))</f>
        <v/>
      </c>
      <c r="F352" s="77" t="str">
        <f>IF(LEFT(Nhaplieu!N357,3)='Sổ quỹ tiền mặt S06'!$J$2,Nhaplieu!$O357,IF(Nhaplieu!N357='Sổ quỹ tiền mặt S06'!$J$2,Nhaplieu!$O357,""))</f>
        <v/>
      </c>
      <c r="G352" s="572">
        <f>IF(SUM(E352:F352)=0,0,$G$10+SUM(E$11:$E352)-SUM(F$11:$F352))</f>
        <v>0</v>
      </c>
      <c r="H352" s="573"/>
    </row>
    <row r="353" spans="1:8" s="4" customFormat="1" ht="15.6">
      <c r="A353" s="76" t="str">
        <f>IF(OR(LEFT(Nhaplieu!$M358,3)='Sổ quỹ tiền mặt S06'!$J$2,LEFT(Nhaplieu!$N358,3)='Sổ quỹ tiền mặt S06'!$J$2),Nhaplieu!F358,IF(OR(Nhaplieu!$M358='Sổ quỹ tiền mặt S06'!$J$2,Nhaplieu!$N358='Sổ quỹ tiền mặt S06'!$J$2),Nhaplieu!F358,""))</f>
        <v/>
      </c>
      <c r="B353" s="77" t="str">
        <f>IF(OR(LEFT(Nhaplieu!$M358,3)='Sổ quỹ tiền mặt S06'!$J$2,LEFT(Nhaplieu!$N358,3)='Sổ quỹ tiền mặt S06'!$J$2),Nhaplieu!E358,IF(OR(Nhaplieu!$M358='Sổ quỹ tiền mặt S06'!$J$2,Nhaplieu!$N358='Sổ quỹ tiền mặt S06'!$J$2),Nhaplieu!E358,""))</f>
        <v/>
      </c>
      <c r="C353" s="571" t="str">
        <f>IF(OR(LEFT(Nhaplieu!$M358,3)='Sổ quỹ tiền mặt S06'!$J$2,LEFT(Nhaplieu!$N358,3)='Sổ quỹ tiền mặt S06'!$J$2),Nhaplieu!L358,IF(OR(Nhaplieu!$M358='Sổ quỹ tiền mặt S06'!$J$2,Nhaplieu!$N358='Sổ quỹ tiền mặt S06'!$J$2),Nhaplieu!L358,""))</f>
        <v/>
      </c>
      <c r="D353" s="78" t="str">
        <f>IF(LEFT(Nhaplieu!$M358,3)='Sổ quỹ tiền mặt S06'!$J$2,Nhaplieu!N358,IF(LEFT(Nhaplieu!$N358,3)='Sổ quỹ tiền mặt S06'!$J$2,Nhaplieu!M358,IF(Nhaplieu!$M358='Sổ quỹ tiền mặt S06'!$J$2,Nhaplieu!N358,IF(Nhaplieu!$N358='Sổ quỹ tiền mặt S06'!$J$2,Nhaplieu!M358,""))))</f>
        <v/>
      </c>
      <c r="E353" s="77" t="str">
        <f>IF(LEFT(Nhaplieu!M358,3)='Sổ quỹ tiền mặt S06'!$J$2,Nhaplieu!$O358,IF(Nhaplieu!M358='Sổ quỹ tiền mặt S06'!$J$2,Nhaplieu!$O358,""))</f>
        <v/>
      </c>
      <c r="F353" s="77" t="str">
        <f>IF(LEFT(Nhaplieu!N358,3)='Sổ quỹ tiền mặt S06'!$J$2,Nhaplieu!$O358,IF(Nhaplieu!N358='Sổ quỹ tiền mặt S06'!$J$2,Nhaplieu!$O358,""))</f>
        <v/>
      </c>
      <c r="G353" s="572">
        <f>IF(SUM(E353:F353)=0,0,$G$10+SUM(E$11:$E353)-SUM(F$11:$F353))</f>
        <v>0</v>
      </c>
      <c r="H353" s="573"/>
    </row>
    <row r="354" spans="1:8" s="4" customFormat="1" ht="15.6">
      <c r="A354" s="76" t="str">
        <f>IF(OR(LEFT(Nhaplieu!$M359,3)='Sổ quỹ tiền mặt S06'!$J$2,LEFT(Nhaplieu!$N359,3)='Sổ quỹ tiền mặt S06'!$J$2),Nhaplieu!F359,IF(OR(Nhaplieu!$M359='Sổ quỹ tiền mặt S06'!$J$2,Nhaplieu!$N359='Sổ quỹ tiền mặt S06'!$J$2),Nhaplieu!F359,""))</f>
        <v/>
      </c>
      <c r="B354" s="77" t="str">
        <f>IF(OR(LEFT(Nhaplieu!$M359,3)='Sổ quỹ tiền mặt S06'!$J$2,LEFT(Nhaplieu!$N359,3)='Sổ quỹ tiền mặt S06'!$J$2),Nhaplieu!E359,IF(OR(Nhaplieu!$M359='Sổ quỹ tiền mặt S06'!$J$2,Nhaplieu!$N359='Sổ quỹ tiền mặt S06'!$J$2),Nhaplieu!E359,""))</f>
        <v/>
      </c>
      <c r="C354" s="571" t="str">
        <f>IF(OR(LEFT(Nhaplieu!$M359,3)='Sổ quỹ tiền mặt S06'!$J$2,LEFT(Nhaplieu!$N359,3)='Sổ quỹ tiền mặt S06'!$J$2),Nhaplieu!L359,IF(OR(Nhaplieu!$M359='Sổ quỹ tiền mặt S06'!$J$2,Nhaplieu!$N359='Sổ quỹ tiền mặt S06'!$J$2),Nhaplieu!L359,""))</f>
        <v/>
      </c>
      <c r="D354" s="78" t="str">
        <f>IF(LEFT(Nhaplieu!$M359,3)='Sổ quỹ tiền mặt S06'!$J$2,Nhaplieu!N359,IF(LEFT(Nhaplieu!$N359,3)='Sổ quỹ tiền mặt S06'!$J$2,Nhaplieu!M359,IF(Nhaplieu!$M359='Sổ quỹ tiền mặt S06'!$J$2,Nhaplieu!N359,IF(Nhaplieu!$N359='Sổ quỹ tiền mặt S06'!$J$2,Nhaplieu!M359,""))))</f>
        <v/>
      </c>
      <c r="E354" s="77" t="str">
        <f>IF(LEFT(Nhaplieu!M359,3)='Sổ quỹ tiền mặt S06'!$J$2,Nhaplieu!$O359,IF(Nhaplieu!M359='Sổ quỹ tiền mặt S06'!$J$2,Nhaplieu!$O359,""))</f>
        <v/>
      </c>
      <c r="F354" s="77" t="str">
        <f>IF(LEFT(Nhaplieu!N359,3)='Sổ quỹ tiền mặt S06'!$J$2,Nhaplieu!$O359,IF(Nhaplieu!N359='Sổ quỹ tiền mặt S06'!$J$2,Nhaplieu!$O359,""))</f>
        <v/>
      </c>
      <c r="G354" s="572">
        <f>IF(SUM(E354:F354)=0,0,$G$10+SUM(E$11:$E354)-SUM(F$11:$F354))</f>
        <v>0</v>
      </c>
      <c r="H354" s="573"/>
    </row>
    <row r="355" spans="1:8" s="4" customFormat="1" ht="15.6">
      <c r="A355" s="76" t="str">
        <f>IF(OR(LEFT(Nhaplieu!$M360,3)='Sổ quỹ tiền mặt S06'!$J$2,LEFT(Nhaplieu!$N360,3)='Sổ quỹ tiền mặt S06'!$J$2),Nhaplieu!F360,IF(OR(Nhaplieu!$M360='Sổ quỹ tiền mặt S06'!$J$2,Nhaplieu!$N360='Sổ quỹ tiền mặt S06'!$J$2),Nhaplieu!F360,""))</f>
        <v/>
      </c>
      <c r="B355" s="77" t="str">
        <f>IF(OR(LEFT(Nhaplieu!$M360,3)='Sổ quỹ tiền mặt S06'!$J$2,LEFT(Nhaplieu!$N360,3)='Sổ quỹ tiền mặt S06'!$J$2),Nhaplieu!E360,IF(OR(Nhaplieu!$M360='Sổ quỹ tiền mặt S06'!$J$2,Nhaplieu!$N360='Sổ quỹ tiền mặt S06'!$J$2),Nhaplieu!E360,""))</f>
        <v/>
      </c>
      <c r="C355" s="571" t="str">
        <f>IF(OR(LEFT(Nhaplieu!$M360,3)='Sổ quỹ tiền mặt S06'!$J$2,LEFT(Nhaplieu!$N360,3)='Sổ quỹ tiền mặt S06'!$J$2),Nhaplieu!L360,IF(OR(Nhaplieu!$M360='Sổ quỹ tiền mặt S06'!$J$2,Nhaplieu!$N360='Sổ quỹ tiền mặt S06'!$J$2),Nhaplieu!L360,""))</f>
        <v/>
      </c>
      <c r="D355" s="78" t="str">
        <f>IF(LEFT(Nhaplieu!$M360,3)='Sổ quỹ tiền mặt S06'!$J$2,Nhaplieu!N360,IF(LEFT(Nhaplieu!$N360,3)='Sổ quỹ tiền mặt S06'!$J$2,Nhaplieu!M360,IF(Nhaplieu!$M360='Sổ quỹ tiền mặt S06'!$J$2,Nhaplieu!N360,IF(Nhaplieu!$N360='Sổ quỹ tiền mặt S06'!$J$2,Nhaplieu!M360,""))))</f>
        <v/>
      </c>
      <c r="E355" s="77" t="str">
        <f>IF(LEFT(Nhaplieu!M360,3)='Sổ quỹ tiền mặt S06'!$J$2,Nhaplieu!$O360,IF(Nhaplieu!M360='Sổ quỹ tiền mặt S06'!$J$2,Nhaplieu!$O360,""))</f>
        <v/>
      </c>
      <c r="F355" s="77" t="str">
        <f>IF(LEFT(Nhaplieu!N360,3)='Sổ quỹ tiền mặt S06'!$J$2,Nhaplieu!$O360,IF(Nhaplieu!N360='Sổ quỹ tiền mặt S06'!$J$2,Nhaplieu!$O360,""))</f>
        <v/>
      </c>
      <c r="G355" s="572">
        <f>IF(SUM(E355:F355)=0,0,$G$10+SUM(E$11:$E355)-SUM(F$11:$F355))</f>
        <v>0</v>
      </c>
      <c r="H355" s="573"/>
    </row>
    <row r="356" spans="1:8" s="4" customFormat="1" ht="15.6">
      <c r="A356" s="76" t="str">
        <f>IF(OR(LEFT(Nhaplieu!$M361,3)='Sổ quỹ tiền mặt S06'!$J$2,LEFT(Nhaplieu!$N361,3)='Sổ quỹ tiền mặt S06'!$J$2),Nhaplieu!F361,IF(OR(Nhaplieu!$M361='Sổ quỹ tiền mặt S06'!$J$2,Nhaplieu!$N361='Sổ quỹ tiền mặt S06'!$J$2),Nhaplieu!F361,""))</f>
        <v/>
      </c>
      <c r="B356" s="77" t="str">
        <f>IF(OR(LEFT(Nhaplieu!$M361,3)='Sổ quỹ tiền mặt S06'!$J$2,LEFT(Nhaplieu!$N361,3)='Sổ quỹ tiền mặt S06'!$J$2),Nhaplieu!E361,IF(OR(Nhaplieu!$M361='Sổ quỹ tiền mặt S06'!$J$2,Nhaplieu!$N361='Sổ quỹ tiền mặt S06'!$J$2),Nhaplieu!E361,""))</f>
        <v/>
      </c>
      <c r="C356" s="571" t="str">
        <f>IF(OR(LEFT(Nhaplieu!$M361,3)='Sổ quỹ tiền mặt S06'!$J$2,LEFT(Nhaplieu!$N361,3)='Sổ quỹ tiền mặt S06'!$J$2),Nhaplieu!L361,IF(OR(Nhaplieu!$M361='Sổ quỹ tiền mặt S06'!$J$2,Nhaplieu!$N361='Sổ quỹ tiền mặt S06'!$J$2),Nhaplieu!L361,""))</f>
        <v/>
      </c>
      <c r="D356" s="78" t="str">
        <f>IF(LEFT(Nhaplieu!$M361,3)='Sổ quỹ tiền mặt S06'!$J$2,Nhaplieu!N361,IF(LEFT(Nhaplieu!$N361,3)='Sổ quỹ tiền mặt S06'!$J$2,Nhaplieu!M361,IF(Nhaplieu!$M361='Sổ quỹ tiền mặt S06'!$J$2,Nhaplieu!N361,IF(Nhaplieu!$N361='Sổ quỹ tiền mặt S06'!$J$2,Nhaplieu!M361,""))))</f>
        <v/>
      </c>
      <c r="E356" s="77" t="str">
        <f>IF(LEFT(Nhaplieu!M361,3)='Sổ quỹ tiền mặt S06'!$J$2,Nhaplieu!$O361,IF(Nhaplieu!M361='Sổ quỹ tiền mặt S06'!$J$2,Nhaplieu!$O361,""))</f>
        <v/>
      </c>
      <c r="F356" s="77" t="str">
        <f>IF(LEFT(Nhaplieu!N361,3)='Sổ quỹ tiền mặt S06'!$J$2,Nhaplieu!$O361,IF(Nhaplieu!N361='Sổ quỹ tiền mặt S06'!$J$2,Nhaplieu!$O361,""))</f>
        <v/>
      </c>
      <c r="G356" s="572">
        <f>IF(SUM(E356:F356)=0,0,$G$10+SUM(E$11:$E356)-SUM(F$11:$F356))</f>
        <v>0</v>
      </c>
      <c r="H356" s="573"/>
    </row>
    <row r="357" spans="1:8" s="4" customFormat="1" ht="15.6">
      <c r="A357" s="76" t="str">
        <f>IF(OR(LEFT(Nhaplieu!$M362,3)='Sổ quỹ tiền mặt S06'!$J$2,LEFT(Nhaplieu!$N362,3)='Sổ quỹ tiền mặt S06'!$J$2),Nhaplieu!F362,IF(OR(Nhaplieu!$M362='Sổ quỹ tiền mặt S06'!$J$2,Nhaplieu!$N362='Sổ quỹ tiền mặt S06'!$J$2),Nhaplieu!F362,""))</f>
        <v/>
      </c>
      <c r="B357" s="77" t="str">
        <f>IF(OR(LEFT(Nhaplieu!$M362,3)='Sổ quỹ tiền mặt S06'!$J$2,LEFT(Nhaplieu!$N362,3)='Sổ quỹ tiền mặt S06'!$J$2),Nhaplieu!E362,IF(OR(Nhaplieu!$M362='Sổ quỹ tiền mặt S06'!$J$2,Nhaplieu!$N362='Sổ quỹ tiền mặt S06'!$J$2),Nhaplieu!E362,""))</f>
        <v/>
      </c>
      <c r="C357" s="571" t="str">
        <f>IF(OR(LEFT(Nhaplieu!$M362,3)='Sổ quỹ tiền mặt S06'!$J$2,LEFT(Nhaplieu!$N362,3)='Sổ quỹ tiền mặt S06'!$J$2),Nhaplieu!L362,IF(OR(Nhaplieu!$M362='Sổ quỹ tiền mặt S06'!$J$2,Nhaplieu!$N362='Sổ quỹ tiền mặt S06'!$J$2),Nhaplieu!L362,""))</f>
        <v/>
      </c>
      <c r="D357" s="78" t="str">
        <f>IF(LEFT(Nhaplieu!$M362,3)='Sổ quỹ tiền mặt S06'!$J$2,Nhaplieu!N362,IF(LEFT(Nhaplieu!$N362,3)='Sổ quỹ tiền mặt S06'!$J$2,Nhaplieu!M362,IF(Nhaplieu!$M362='Sổ quỹ tiền mặt S06'!$J$2,Nhaplieu!N362,IF(Nhaplieu!$N362='Sổ quỹ tiền mặt S06'!$J$2,Nhaplieu!M362,""))))</f>
        <v/>
      </c>
      <c r="E357" s="77" t="str">
        <f>IF(LEFT(Nhaplieu!M362,3)='Sổ quỹ tiền mặt S06'!$J$2,Nhaplieu!$O362,IF(Nhaplieu!M362='Sổ quỹ tiền mặt S06'!$J$2,Nhaplieu!$O362,""))</f>
        <v/>
      </c>
      <c r="F357" s="77" t="str">
        <f>IF(LEFT(Nhaplieu!N362,3)='Sổ quỹ tiền mặt S06'!$J$2,Nhaplieu!$O362,IF(Nhaplieu!N362='Sổ quỹ tiền mặt S06'!$J$2,Nhaplieu!$O362,""))</f>
        <v/>
      </c>
      <c r="G357" s="572">
        <f>IF(SUM(E357:F357)=0,0,$G$10+SUM(E$11:$E357)-SUM(F$11:$F357))</f>
        <v>0</v>
      </c>
      <c r="H357" s="573"/>
    </row>
    <row r="358" spans="1:8" s="4" customFormat="1" ht="15.6">
      <c r="A358" s="76" t="str">
        <f>IF(OR(LEFT(Nhaplieu!$M363,3)='Sổ quỹ tiền mặt S06'!$J$2,LEFT(Nhaplieu!$N363,3)='Sổ quỹ tiền mặt S06'!$J$2),Nhaplieu!F363,IF(OR(Nhaplieu!$M363='Sổ quỹ tiền mặt S06'!$J$2,Nhaplieu!$N363='Sổ quỹ tiền mặt S06'!$J$2),Nhaplieu!F363,""))</f>
        <v/>
      </c>
      <c r="B358" s="77" t="str">
        <f>IF(OR(LEFT(Nhaplieu!$M363,3)='Sổ quỹ tiền mặt S06'!$J$2,LEFT(Nhaplieu!$N363,3)='Sổ quỹ tiền mặt S06'!$J$2),Nhaplieu!E363,IF(OR(Nhaplieu!$M363='Sổ quỹ tiền mặt S06'!$J$2,Nhaplieu!$N363='Sổ quỹ tiền mặt S06'!$J$2),Nhaplieu!E363,""))</f>
        <v/>
      </c>
      <c r="C358" s="571" t="str">
        <f>IF(OR(LEFT(Nhaplieu!$M363,3)='Sổ quỹ tiền mặt S06'!$J$2,LEFT(Nhaplieu!$N363,3)='Sổ quỹ tiền mặt S06'!$J$2),Nhaplieu!L363,IF(OR(Nhaplieu!$M363='Sổ quỹ tiền mặt S06'!$J$2,Nhaplieu!$N363='Sổ quỹ tiền mặt S06'!$J$2),Nhaplieu!L363,""))</f>
        <v/>
      </c>
      <c r="D358" s="78" t="str">
        <f>IF(LEFT(Nhaplieu!$M363,3)='Sổ quỹ tiền mặt S06'!$J$2,Nhaplieu!N363,IF(LEFT(Nhaplieu!$N363,3)='Sổ quỹ tiền mặt S06'!$J$2,Nhaplieu!M363,IF(Nhaplieu!$M363='Sổ quỹ tiền mặt S06'!$J$2,Nhaplieu!N363,IF(Nhaplieu!$N363='Sổ quỹ tiền mặt S06'!$J$2,Nhaplieu!M363,""))))</f>
        <v/>
      </c>
      <c r="E358" s="77" t="str">
        <f>IF(LEFT(Nhaplieu!M363,3)='Sổ quỹ tiền mặt S06'!$J$2,Nhaplieu!$O363,IF(Nhaplieu!M363='Sổ quỹ tiền mặt S06'!$J$2,Nhaplieu!$O363,""))</f>
        <v/>
      </c>
      <c r="F358" s="77" t="str">
        <f>IF(LEFT(Nhaplieu!N363,3)='Sổ quỹ tiền mặt S06'!$J$2,Nhaplieu!$O363,IF(Nhaplieu!N363='Sổ quỹ tiền mặt S06'!$J$2,Nhaplieu!$O363,""))</f>
        <v/>
      </c>
      <c r="G358" s="572">
        <f>IF(SUM(E358:F358)=0,0,$G$10+SUM(E$11:$E358)-SUM(F$11:$F358))</f>
        <v>0</v>
      </c>
      <c r="H358" s="573"/>
    </row>
    <row r="359" spans="1:8" s="4" customFormat="1" ht="15.6">
      <c r="A359" s="76" t="str">
        <f>IF(OR(LEFT(Nhaplieu!$M364,3)='Sổ quỹ tiền mặt S06'!$J$2,LEFT(Nhaplieu!$N364,3)='Sổ quỹ tiền mặt S06'!$J$2),Nhaplieu!F364,IF(OR(Nhaplieu!$M364='Sổ quỹ tiền mặt S06'!$J$2,Nhaplieu!$N364='Sổ quỹ tiền mặt S06'!$J$2),Nhaplieu!F364,""))</f>
        <v/>
      </c>
      <c r="B359" s="77" t="str">
        <f>IF(OR(LEFT(Nhaplieu!$M364,3)='Sổ quỹ tiền mặt S06'!$J$2,LEFT(Nhaplieu!$N364,3)='Sổ quỹ tiền mặt S06'!$J$2),Nhaplieu!E364,IF(OR(Nhaplieu!$M364='Sổ quỹ tiền mặt S06'!$J$2,Nhaplieu!$N364='Sổ quỹ tiền mặt S06'!$J$2),Nhaplieu!E364,""))</f>
        <v/>
      </c>
      <c r="C359" s="571" t="str">
        <f>IF(OR(LEFT(Nhaplieu!$M364,3)='Sổ quỹ tiền mặt S06'!$J$2,LEFT(Nhaplieu!$N364,3)='Sổ quỹ tiền mặt S06'!$J$2),Nhaplieu!L364,IF(OR(Nhaplieu!$M364='Sổ quỹ tiền mặt S06'!$J$2,Nhaplieu!$N364='Sổ quỹ tiền mặt S06'!$J$2),Nhaplieu!L364,""))</f>
        <v/>
      </c>
      <c r="D359" s="78" t="str">
        <f>IF(LEFT(Nhaplieu!$M364,3)='Sổ quỹ tiền mặt S06'!$J$2,Nhaplieu!N364,IF(LEFT(Nhaplieu!$N364,3)='Sổ quỹ tiền mặt S06'!$J$2,Nhaplieu!M364,IF(Nhaplieu!$M364='Sổ quỹ tiền mặt S06'!$J$2,Nhaplieu!N364,IF(Nhaplieu!$N364='Sổ quỹ tiền mặt S06'!$J$2,Nhaplieu!M364,""))))</f>
        <v/>
      </c>
      <c r="E359" s="77" t="str">
        <f>IF(LEFT(Nhaplieu!M364,3)='Sổ quỹ tiền mặt S06'!$J$2,Nhaplieu!$O364,IF(Nhaplieu!M364='Sổ quỹ tiền mặt S06'!$J$2,Nhaplieu!$O364,""))</f>
        <v/>
      </c>
      <c r="F359" s="77" t="str">
        <f>IF(LEFT(Nhaplieu!N364,3)='Sổ quỹ tiền mặt S06'!$J$2,Nhaplieu!$O364,IF(Nhaplieu!N364='Sổ quỹ tiền mặt S06'!$J$2,Nhaplieu!$O364,""))</f>
        <v/>
      </c>
      <c r="G359" s="572">
        <f>IF(SUM(E359:F359)=0,0,$G$10+SUM(E$11:$E359)-SUM(F$11:$F359))</f>
        <v>0</v>
      </c>
      <c r="H359" s="573"/>
    </row>
    <row r="360" spans="1:8" s="4" customFormat="1" ht="15.6">
      <c r="A360" s="76" t="str">
        <f>IF(OR(LEFT(Nhaplieu!$M365,3)='Sổ quỹ tiền mặt S06'!$J$2,LEFT(Nhaplieu!$N365,3)='Sổ quỹ tiền mặt S06'!$J$2),Nhaplieu!F365,IF(OR(Nhaplieu!$M365='Sổ quỹ tiền mặt S06'!$J$2,Nhaplieu!$N365='Sổ quỹ tiền mặt S06'!$J$2),Nhaplieu!F365,""))</f>
        <v/>
      </c>
      <c r="B360" s="77" t="str">
        <f>IF(OR(LEFT(Nhaplieu!$M365,3)='Sổ quỹ tiền mặt S06'!$J$2,LEFT(Nhaplieu!$N365,3)='Sổ quỹ tiền mặt S06'!$J$2),Nhaplieu!E365,IF(OR(Nhaplieu!$M365='Sổ quỹ tiền mặt S06'!$J$2,Nhaplieu!$N365='Sổ quỹ tiền mặt S06'!$J$2),Nhaplieu!E365,""))</f>
        <v/>
      </c>
      <c r="C360" s="571" t="str">
        <f>IF(OR(LEFT(Nhaplieu!$M365,3)='Sổ quỹ tiền mặt S06'!$J$2,LEFT(Nhaplieu!$N365,3)='Sổ quỹ tiền mặt S06'!$J$2),Nhaplieu!L365,IF(OR(Nhaplieu!$M365='Sổ quỹ tiền mặt S06'!$J$2,Nhaplieu!$N365='Sổ quỹ tiền mặt S06'!$J$2),Nhaplieu!L365,""))</f>
        <v/>
      </c>
      <c r="D360" s="78" t="str">
        <f>IF(LEFT(Nhaplieu!$M365,3)='Sổ quỹ tiền mặt S06'!$J$2,Nhaplieu!N365,IF(LEFT(Nhaplieu!$N365,3)='Sổ quỹ tiền mặt S06'!$J$2,Nhaplieu!M365,IF(Nhaplieu!$M365='Sổ quỹ tiền mặt S06'!$J$2,Nhaplieu!N365,IF(Nhaplieu!$N365='Sổ quỹ tiền mặt S06'!$J$2,Nhaplieu!M365,""))))</f>
        <v/>
      </c>
      <c r="E360" s="77" t="str">
        <f>IF(LEFT(Nhaplieu!M365,3)='Sổ quỹ tiền mặt S06'!$J$2,Nhaplieu!$O365,IF(Nhaplieu!M365='Sổ quỹ tiền mặt S06'!$J$2,Nhaplieu!$O365,""))</f>
        <v/>
      </c>
      <c r="F360" s="77" t="str">
        <f>IF(LEFT(Nhaplieu!N365,3)='Sổ quỹ tiền mặt S06'!$J$2,Nhaplieu!$O365,IF(Nhaplieu!N365='Sổ quỹ tiền mặt S06'!$J$2,Nhaplieu!$O365,""))</f>
        <v/>
      </c>
      <c r="G360" s="572">
        <f>IF(SUM(E360:F360)=0,0,$G$10+SUM(E$11:$E360)-SUM(F$11:$F360))</f>
        <v>0</v>
      </c>
      <c r="H360" s="573"/>
    </row>
    <row r="361" spans="1:8" s="4" customFormat="1" ht="15.6">
      <c r="A361" s="76" t="str">
        <f>IF(OR(LEFT(Nhaplieu!$M366,3)='Sổ quỹ tiền mặt S06'!$J$2,LEFT(Nhaplieu!$N366,3)='Sổ quỹ tiền mặt S06'!$J$2),Nhaplieu!F366,IF(OR(Nhaplieu!$M366='Sổ quỹ tiền mặt S06'!$J$2,Nhaplieu!$N366='Sổ quỹ tiền mặt S06'!$J$2),Nhaplieu!F366,""))</f>
        <v/>
      </c>
      <c r="B361" s="77" t="str">
        <f>IF(OR(LEFT(Nhaplieu!$M366,3)='Sổ quỹ tiền mặt S06'!$J$2,LEFT(Nhaplieu!$N366,3)='Sổ quỹ tiền mặt S06'!$J$2),Nhaplieu!E366,IF(OR(Nhaplieu!$M366='Sổ quỹ tiền mặt S06'!$J$2,Nhaplieu!$N366='Sổ quỹ tiền mặt S06'!$J$2),Nhaplieu!E366,""))</f>
        <v/>
      </c>
      <c r="C361" s="571" t="str">
        <f>IF(OR(LEFT(Nhaplieu!$M366,3)='Sổ quỹ tiền mặt S06'!$J$2,LEFT(Nhaplieu!$N366,3)='Sổ quỹ tiền mặt S06'!$J$2),Nhaplieu!L366,IF(OR(Nhaplieu!$M366='Sổ quỹ tiền mặt S06'!$J$2,Nhaplieu!$N366='Sổ quỹ tiền mặt S06'!$J$2),Nhaplieu!L366,""))</f>
        <v/>
      </c>
      <c r="D361" s="78" t="str">
        <f>IF(LEFT(Nhaplieu!$M366,3)='Sổ quỹ tiền mặt S06'!$J$2,Nhaplieu!N366,IF(LEFT(Nhaplieu!$N366,3)='Sổ quỹ tiền mặt S06'!$J$2,Nhaplieu!M366,IF(Nhaplieu!$M366='Sổ quỹ tiền mặt S06'!$J$2,Nhaplieu!N366,IF(Nhaplieu!$N366='Sổ quỹ tiền mặt S06'!$J$2,Nhaplieu!M366,""))))</f>
        <v/>
      </c>
      <c r="E361" s="77" t="str">
        <f>IF(LEFT(Nhaplieu!M366,3)='Sổ quỹ tiền mặt S06'!$J$2,Nhaplieu!$O366,IF(Nhaplieu!M366='Sổ quỹ tiền mặt S06'!$J$2,Nhaplieu!$O366,""))</f>
        <v/>
      </c>
      <c r="F361" s="77" t="str">
        <f>IF(LEFT(Nhaplieu!N366,3)='Sổ quỹ tiền mặt S06'!$J$2,Nhaplieu!$O366,IF(Nhaplieu!N366='Sổ quỹ tiền mặt S06'!$J$2,Nhaplieu!$O366,""))</f>
        <v/>
      </c>
      <c r="G361" s="572">
        <f>IF(SUM(E361:F361)=0,0,$G$10+SUM(E$11:$E361)-SUM(F$11:$F361))</f>
        <v>0</v>
      </c>
      <c r="H361" s="573"/>
    </row>
    <row r="362" spans="1:8" s="4" customFormat="1" ht="15.6">
      <c r="A362" s="76" t="str">
        <f>IF(OR(LEFT(Nhaplieu!$M367,3)='Sổ quỹ tiền mặt S06'!$J$2,LEFT(Nhaplieu!$N367,3)='Sổ quỹ tiền mặt S06'!$J$2),Nhaplieu!F367,IF(OR(Nhaplieu!$M367='Sổ quỹ tiền mặt S06'!$J$2,Nhaplieu!$N367='Sổ quỹ tiền mặt S06'!$J$2),Nhaplieu!F367,""))</f>
        <v/>
      </c>
      <c r="B362" s="77" t="str">
        <f>IF(OR(LEFT(Nhaplieu!$M367,3)='Sổ quỹ tiền mặt S06'!$J$2,LEFT(Nhaplieu!$N367,3)='Sổ quỹ tiền mặt S06'!$J$2),Nhaplieu!E367,IF(OR(Nhaplieu!$M367='Sổ quỹ tiền mặt S06'!$J$2,Nhaplieu!$N367='Sổ quỹ tiền mặt S06'!$J$2),Nhaplieu!E367,""))</f>
        <v/>
      </c>
      <c r="C362" s="571" t="str">
        <f>IF(OR(LEFT(Nhaplieu!$M367,3)='Sổ quỹ tiền mặt S06'!$J$2,LEFT(Nhaplieu!$N367,3)='Sổ quỹ tiền mặt S06'!$J$2),Nhaplieu!L367,IF(OR(Nhaplieu!$M367='Sổ quỹ tiền mặt S06'!$J$2,Nhaplieu!$N367='Sổ quỹ tiền mặt S06'!$J$2),Nhaplieu!L367,""))</f>
        <v/>
      </c>
      <c r="D362" s="78" t="str">
        <f>IF(LEFT(Nhaplieu!$M367,3)='Sổ quỹ tiền mặt S06'!$J$2,Nhaplieu!N367,IF(LEFT(Nhaplieu!$N367,3)='Sổ quỹ tiền mặt S06'!$J$2,Nhaplieu!M367,IF(Nhaplieu!$M367='Sổ quỹ tiền mặt S06'!$J$2,Nhaplieu!N367,IF(Nhaplieu!$N367='Sổ quỹ tiền mặt S06'!$J$2,Nhaplieu!M367,""))))</f>
        <v/>
      </c>
      <c r="E362" s="77" t="str">
        <f>IF(LEFT(Nhaplieu!M367,3)='Sổ quỹ tiền mặt S06'!$J$2,Nhaplieu!$O367,IF(Nhaplieu!M367='Sổ quỹ tiền mặt S06'!$J$2,Nhaplieu!$O367,""))</f>
        <v/>
      </c>
      <c r="F362" s="77" t="str">
        <f>IF(LEFT(Nhaplieu!N367,3)='Sổ quỹ tiền mặt S06'!$J$2,Nhaplieu!$O367,IF(Nhaplieu!N367='Sổ quỹ tiền mặt S06'!$J$2,Nhaplieu!$O367,""))</f>
        <v/>
      </c>
      <c r="G362" s="572">
        <f>IF(SUM(E362:F362)=0,0,$G$10+SUM(E$11:$E362)-SUM(F$11:$F362))</f>
        <v>0</v>
      </c>
      <c r="H362" s="573"/>
    </row>
    <row r="363" spans="1:8" s="4" customFormat="1" ht="15.6">
      <c r="A363" s="76" t="str">
        <f>IF(OR(LEFT(Nhaplieu!$M368,3)='Sổ quỹ tiền mặt S06'!$J$2,LEFT(Nhaplieu!$N368,3)='Sổ quỹ tiền mặt S06'!$J$2),Nhaplieu!F368,IF(OR(Nhaplieu!$M368='Sổ quỹ tiền mặt S06'!$J$2,Nhaplieu!$N368='Sổ quỹ tiền mặt S06'!$J$2),Nhaplieu!F368,""))</f>
        <v/>
      </c>
      <c r="B363" s="77" t="str">
        <f>IF(OR(LEFT(Nhaplieu!$M368,3)='Sổ quỹ tiền mặt S06'!$J$2,LEFT(Nhaplieu!$N368,3)='Sổ quỹ tiền mặt S06'!$J$2),Nhaplieu!E368,IF(OR(Nhaplieu!$M368='Sổ quỹ tiền mặt S06'!$J$2,Nhaplieu!$N368='Sổ quỹ tiền mặt S06'!$J$2),Nhaplieu!E368,""))</f>
        <v/>
      </c>
      <c r="C363" s="571" t="str">
        <f>IF(OR(LEFT(Nhaplieu!$M368,3)='Sổ quỹ tiền mặt S06'!$J$2,LEFT(Nhaplieu!$N368,3)='Sổ quỹ tiền mặt S06'!$J$2),Nhaplieu!L368,IF(OR(Nhaplieu!$M368='Sổ quỹ tiền mặt S06'!$J$2,Nhaplieu!$N368='Sổ quỹ tiền mặt S06'!$J$2),Nhaplieu!L368,""))</f>
        <v/>
      </c>
      <c r="D363" s="78" t="str">
        <f>IF(LEFT(Nhaplieu!$M368,3)='Sổ quỹ tiền mặt S06'!$J$2,Nhaplieu!N368,IF(LEFT(Nhaplieu!$N368,3)='Sổ quỹ tiền mặt S06'!$J$2,Nhaplieu!M368,IF(Nhaplieu!$M368='Sổ quỹ tiền mặt S06'!$J$2,Nhaplieu!N368,IF(Nhaplieu!$N368='Sổ quỹ tiền mặt S06'!$J$2,Nhaplieu!M368,""))))</f>
        <v/>
      </c>
      <c r="E363" s="77" t="str">
        <f>IF(LEFT(Nhaplieu!M368,3)='Sổ quỹ tiền mặt S06'!$J$2,Nhaplieu!$O368,IF(Nhaplieu!M368='Sổ quỹ tiền mặt S06'!$J$2,Nhaplieu!$O368,""))</f>
        <v/>
      </c>
      <c r="F363" s="77" t="str">
        <f>IF(LEFT(Nhaplieu!N368,3)='Sổ quỹ tiền mặt S06'!$J$2,Nhaplieu!$O368,IF(Nhaplieu!N368='Sổ quỹ tiền mặt S06'!$J$2,Nhaplieu!$O368,""))</f>
        <v/>
      </c>
      <c r="G363" s="572">
        <f>IF(SUM(E363:F363)=0,0,$G$10+SUM(E$11:$E363)-SUM(F$11:$F363))</f>
        <v>0</v>
      </c>
      <c r="H363" s="573"/>
    </row>
    <row r="364" spans="1:8" s="4" customFormat="1" ht="15.6">
      <c r="A364" s="76" t="str">
        <f>IF(OR(LEFT(Nhaplieu!$M369,3)='Sổ quỹ tiền mặt S06'!$J$2,LEFT(Nhaplieu!$N369,3)='Sổ quỹ tiền mặt S06'!$J$2),Nhaplieu!F369,IF(OR(Nhaplieu!$M369='Sổ quỹ tiền mặt S06'!$J$2,Nhaplieu!$N369='Sổ quỹ tiền mặt S06'!$J$2),Nhaplieu!F369,""))</f>
        <v/>
      </c>
      <c r="B364" s="77" t="str">
        <f>IF(OR(LEFT(Nhaplieu!$M369,3)='Sổ quỹ tiền mặt S06'!$J$2,LEFT(Nhaplieu!$N369,3)='Sổ quỹ tiền mặt S06'!$J$2),Nhaplieu!E369,IF(OR(Nhaplieu!$M369='Sổ quỹ tiền mặt S06'!$J$2,Nhaplieu!$N369='Sổ quỹ tiền mặt S06'!$J$2),Nhaplieu!E369,""))</f>
        <v/>
      </c>
      <c r="C364" s="571" t="str">
        <f>IF(OR(LEFT(Nhaplieu!$M369,3)='Sổ quỹ tiền mặt S06'!$J$2,LEFT(Nhaplieu!$N369,3)='Sổ quỹ tiền mặt S06'!$J$2),Nhaplieu!L369,IF(OR(Nhaplieu!$M369='Sổ quỹ tiền mặt S06'!$J$2,Nhaplieu!$N369='Sổ quỹ tiền mặt S06'!$J$2),Nhaplieu!L369,""))</f>
        <v/>
      </c>
      <c r="D364" s="78" t="str">
        <f>IF(LEFT(Nhaplieu!$M369,3)='Sổ quỹ tiền mặt S06'!$J$2,Nhaplieu!N369,IF(LEFT(Nhaplieu!$N369,3)='Sổ quỹ tiền mặt S06'!$J$2,Nhaplieu!M369,IF(Nhaplieu!$M369='Sổ quỹ tiền mặt S06'!$J$2,Nhaplieu!N369,IF(Nhaplieu!$N369='Sổ quỹ tiền mặt S06'!$J$2,Nhaplieu!M369,""))))</f>
        <v/>
      </c>
      <c r="E364" s="77" t="str">
        <f>IF(LEFT(Nhaplieu!M369,3)='Sổ quỹ tiền mặt S06'!$J$2,Nhaplieu!$O369,IF(Nhaplieu!M369='Sổ quỹ tiền mặt S06'!$J$2,Nhaplieu!$O369,""))</f>
        <v/>
      </c>
      <c r="F364" s="77" t="str">
        <f>IF(LEFT(Nhaplieu!N369,3)='Sổ quỹ tiền mặt S06'!$J$2,Nhaplieu!$O369,IF(Nhaplieu!N369='Sổ quỹ tiền mặt S06'!$J$2,Nhaplieu!$O369,""))</f>
        <v/>
      </c>
      <c r="G364" s="572">
        <f>IF(SUM(E364:F364)=0,0,$G$10+SUM(E$11:$E364)-SUM(F$11:$F364))</f>
        <v>0</v>
      </c>
      <c r="H364" s="573"/>
    </row>
    <row r="365" spans="1:8" s="4" customFormat="1" ht="15.6">
      <c r="A365" s="76" t="str">
        <f>IF(OR(LEFT(Nhaplieu!$M370,3)='Sổ quỹ tiền mặt S06'!$J$2,LEFT(Nhaplieu!$N370,3)='Sổ quỹ tiền mặt S06'!$J$2),Nhaplieu!F370,IF(OR(Nhaplieu!$M370='Sổ quỹ tiền mặt S06'!$J$2,Nhaplieu!$N370='Sổ quỹ tiền mặt S06'!$J$2),Nhaplieu!F370,""))</f>
        <v/>
      </c>
      <c r="B365" s="77" t="str">
        <f>IF(OR(LEFT(Nhaplieu!$M370,3)='Sổ quỹ tiền mặt S06'!$J$2,LEFT(Nhaplieu!$N370,3)='Sổ quỹ tiền mặt S06'!$J$2),Nhaplieu!E370,IF(OR(Nhaplieu!$M370='Sổ quỹ tiền mặt S06'!$J$2,Nhaplieu!$N370='Sổ quỹ tiền mặt S06'!$J$2),Nhaplieu!E370,""))</f>
        <v/>
      </c>
      <c r="C365" s="571" t="str">
        <f>IF(OR(LEFT(Nhaplieu!$M370,3)='Sổ quỹ tiền mặt S06'!$J$2,LEFT(Nhaplieu!$N370,3)='Sổ quỹ tiền mặt S06'!$J$2),Nhaplieu!L370,IF(OR(Nhaplieu!$M370='Sổ quỹ tiền mặt S06'!$J$2,Nhaplieu!$N370='Sổ quỹ tiền mặt S06'!$J$2),Nhaplieu!L370,""))</f>
        <v/>
      </c>
      <c r="D365" s="78" t="str">
        <f>IF(LEFT(Nhaplieu!$M370,3)='Sổ quỹ tiền mặt S06'!$J$2,Nhaplieu!N370,IF(LEFT(Nhaplieu!$N370,3)='Sổ quỹ tiền mặt S06'!$J$2,Nhaplieu!M370,IF(Nhaplieu!$M370='Sổ quỹ tiền mặt S06'!$J$2,Nhaplieu!N370,IF(Nhaplieu!$N370='Sổ quỹ tiền mặt S06'!$J$2,Nhaplieu!M370,""))))</f>
        <v/>
      </c>
      <c r="E365" s="77" t="str">
        <f>IF(LEFT(Nhaplieu!M370,3)='Sổ quỹ tiền mặt S06'!$J$2,Nhaplieu!$O370,IF(Nhaplieu!M370='Sổ quỹ tiền mặt S06'!$J$2,Nhaplieu!$O370,""))</f>
        <v/>
      </c>
      <c r="F365" s="77" t="str">
        <f>IF(LEFT(Nhaplieu!N370,3)='Sổ quỹ tiền mặt S06'!$J$2,Nhaplieu!$O370,IF(Nhaplieu!N370='Sổ quỹ tiền mặt S06'!$J$2,Nhaplieu!$O370,""))</f>
        <v/>
      </c>
      <c r="G365" s="572">
        <f>IF(SUM(E365:F365)=0,0,$G$10+SUM(E$11:$E365)-SUM(F$11:$F365))</f>
        <v>0</v>
      </c>
      <c r="H365" s="573"/>
    </row>
    <row r="366" spans="1:8" s="4" customFormat="1" ht="15.6">
      <c r="A366" s="76" t="str">
        <f>IF(OR(LEFT(Nhaplieu!$M371,3)='Sổ quỹ tiền mặt S06'!$J$2,LEFT(Nhaplieu!$N371,3)='Sổ quỹ tiền mặt S06'!$J$2),Nhaplieu!F371,IF(OR(Nhaplieu!$M371='Sổ quỹ tiền mặt S06'!$J$2,Nhaplieu!$N371='Sổ quỹ tiền mặt S06'!$J$2),Nhaplieu!F371,""))</f>
        <v/>
      </c>
      <c r="B366" s="77" t="str">
        <f>IF(OR(LEFT(Nhaplieu!$M371,3)='Sổ quỹ tiền mặt S06'!$J$2,LEFT(Nhaplieu!$N371,3)='Sổ quỹ tiền mặt S06'!$J$2),Nhaplieu!E371,IF(OR(Nhaplieu!$M371='Sổ quỹ tiền mặt S06'!$J$2,Nhaplieu!$N371='Sổ quỹ tiền mặt S06'!$J$2),Nhaplieu!E371,""))</f>
        <v/>
      </c>
      <c r="C366" s="571" t="str">
        <f>IF(OR(LEFT(Nhaplieu!$M371,3)='Sổ quỹ tiền mặt S06'!$J$2,LEFT(Nhaplieu!$N371,3)='Sổ quỹ tiền mặt S06'!$J$2),Nhaplieu!L371,IF(OR(Nhaplieu!$M371='Sổ quỹ tiền mặt S06'!$J$2,Nhaplieu!$N371='Sổ quỹ tiền mặt S06'!$J$2),Nhaplieu!L371,""))</f>
        <v/>
      </c>
      <c r="D366" s="78" t="str">
        <f>IF(LEFT(Nhaplieu!$M371,3)='Sổ quỹ tiền mặt S06'!$J$2,Nhaplieu!N371,IF(LEFT(Nhaplieu!$N371,3)='Sổ quỹ tiền mặt S06'!$J$2,Nhaplieu!M371,IF(Nhaplieu!$M371='Sổ quỹ tiền mặt S06'!$J$2,Nhaplieu!N371,IF(Nhaplieu!$N371='Sổ quỹ tiền mặt S06'!$J$2,Nhaplieu!M371,""))))</f>
        <v/>
      </c>
      <c r="E366" s="77" t="str">
        <f>IF(LEFT(Nhaplieu!M371,3)='Sổ quỹ tiền mặt S06'!$J$2,Nhaplieu!$O371,IF(Nhaplieu!M371='Sổ quỹ tiền mặt S06'!$J$2,Nhaplieu!$O371,""))</f>
        <v/>
      </c>
      <c r="F366" s="77" t="str">
        <f>IF(LEFT(Nhaplieu!N371,3)='Sổ quỹ tiền mặt S06'!$J$2,Nhaplieu!$O371,IF(Nhaplieu!N371='Sổ quỹ tiền mặt S06'!$J$2,Nhaplieu!$O371,""))</f>
        <v/>
      </c>
      <c r="G366" s="572">
        <f>IF(SUM(E366:F366)=0,0,$G$10+SUM(E$11:$E366)-SUM(F$11:$F366))</f>
        <v>0</v>
      </c>
      <c r="H366" s="573"/>
    </row>
    <row r="367" spans="1:8" s="4" customFormat="1" ht="15.6">
      <c r="A367" s="76" t="str">
        <f>IF(OR(LEFT(Nhaplieu!$M372,3)='Sổ quỹ tiền mặt S06'!$J$2,LEFT(Nhaplieu!$N372,3)='Sổ quỹ tiền mặt S06'!$J$2),Nhaplieu!F372,IF(OR(Nhaplieu!$M372='Sổ quỹ tiền mặt S06'!$J$2,Nhaplieu!$N372='Sổ quỹ tiền mặt S06'!$J$2),Nhaplieu!F372,""))</f>
        <v/>
      </c>
      <c r="B367" s="77" t="str">
        <f>IF(OR(LEFT(Nhaplieu!$M372,3)='Sổ quỹ tiền mặt S06'!$J$2,LEFT(Nhaplieu!$N372,3)='Sổ quỹ tiền mặt S06'!$J$2),Nhaplieu!E372,IF(OR(Nhaplieu!$M372='Sổ quỹ tiền mặt S06'!$J$2,Nhaplieu!$N372='Sổ quỹ tiền mặt S06'!$J$2),Nhaplieu!E372,""))</f>
        <v/>
      </c>
      <c r="C367" s="571" t="str">
        <f>IF(OR(LEFT(Nhaplieu!$M372,3)='Sổ quỹ tiền mặt S06'!$J$2,LEFT(Nhaplieu!$N372,3)='Sổ quỹ tiền mặt S06'!$J$2),Nhaplieu!L372,IF(OR(Nhaplieu!$M372='Sổ quỹ tiền mặt S06'!$J$2,Nhaplieu!$N372='Sổ quỹ tiền mặt S06'!$J$2),Nhaplieu!L372,""))</f>
        <v/>
      </c>
      <c r="D367" s="78" t="str">
        <f>IF(LEFT(Nhaplieu!$M372,3)='Sổ quỹ tiền mặt S06'!$J$2,Nhaplieu!N372,IF(LEFT(Nhaplieu!$N372,3)='Sổ quỹ tiền mặt S06'!$J$2,Nhaplieu!M372,IF(Nhaplieu!$M372='Sổ quỹ tiền mặt S06'!$J$2,Nhaplieu!N372,IF(Nhaplieu!$N372='Sổ quỹ tiền mặt S06'!$J$2,Nhaplieu!M372,""))))</f>
        <v/>
      </c>
      <c r="E367" s="77" t="str">
        <f>IF(LEFT(Nhaplieu!M372,3)='Sổ quỹ tiền mặt S06'!$J$2,Nhaplieu!$O372,IF(Nhaplieu!M372='Sổ quỹ tiền mặt S06'!$J$2,Nhaplieu!$O372,""))</f>
        <v/>
      </c>
      <c r="F367" s="77" t="str">
        <f>IF(LEFT(Nhaplieu!N372,3)='Sổ quỹ tiền mặt S06'!$J$2,Nhaplieu!$O372,IF(Nhaplieu!N372='Sổ quỹ tiền mặt S06'!$J$2,Nhaplieu!$O372,""))</f>
        <v/>
      </c>
      <c r="G367" s="572">
        <f>IF(SUM(E367:F367)=0,0,$G$10+SUM(E$11:$E367)-SUM(F$11:$F367))</f>
        <v>0</v>
      </c>
      <c r="H367" s="573"/>
    </row>
    <row r="368" spans="1:8" s="4" customFormat="1" ht="15.6">
      <c r="A368" s="76" t="str">
        <f>IF(OR(LEFT(Nhaplieu!$M373,3)='Sổ quỹ tiền mặt S06'!$J$2,LEFT(Nhaplieu!$N373,3)='Sổ quỹ tiền mặt S06'!$J$2),Nhaplieu!F373,IF(OR(Nhaplieu!$M373='Sổ quỹ tiền mặt S06'!$J$2,Nhaplieu!$N373='Sổ quỹ tiền mặt S06'!$J$2),Nhaplieu!F373,""))</f>
        <v/>
      </c>
      <c r="B368" s="77" t="str">
        <f>IF(OR(LEFT(Nhaplieu!$M373,3)='Sổ quỹ tiền mặt S06'!$J$2,LEFT(Nhaplieu!$N373,3)='Sổ quỹ tiền mặt S06'!$J$2),Nhaplieu!E373,IF(OR(Nhaplieu!$M373='Sổ quỹ tiền mặt S06'!$J$2,Nhaplieu!$N373='Sổ quỹ tiền mặt S06'!$J$2),Nhaplieu!E373,""))</f>
        <v/>
      </c>
      <c r="C368" s="571" t="str">
        <f>IF(OR(LEFT(Nhaplieu!$M373,3)='Sổ quỹ tiền mặt S06'!$J$2,LEFT(Nhaplieu!$N373,3)='Sổ quỹ tiền mặt S06'!$J$2),Nhaplieu!L373,IF(OR(Nhaplieu!$M373='Sổ quỹ tiền mặt S06'!$J$2,Nhaplieu!$N373='Sổ quỹ tiền mặt S06'!$J$2),Nhaplieu!L373,""))</f>
        <v/>
      </c>
      <c r="D368" s="78" t="str">
        <f>IF(LEFT(Nhaplieu!$M373,3)='Sổ quỹ tiền mặt S06'!$J$2,Nhaplieu!N373,IF(LEFT(Nhaplieu!$N373,3)='Sổ quỹ tiền mặt S06'!$J$2,Nhaplieu!M373,IF(Nhaplieu!$M373='Sổ quỹ tiền mặt S06'!$J$2,Nhaplieu!N373,IF(Nhaplieu!$N373='Sổ quỹ tiền mặt S06'!$J$2,Nhaplieu!M373,""))))</f>
        <v/>
      </c>
      <c r="E368" s="77" t="str">
        <f>IF(LEFT(Nhaplieu!M373,3)='Sổ quỹ tiền mặt S06'!$J$2,Nhaplieu!$O373,IF(Nhaplieu!M373='Sổ quỹ tiền mặt S06'!$J$2,Nhaplieu!$O373,""))</f>
        <v/>
      </c>
      <c r="F368" s="77" t="str">
        <f>IF(LEFT(Nhaplieu!N373,3)='Sổ quỹ tiền mặt S06'!$J$2,Nhaplieu!$O373,IF(Nhaplieu!N373='Sổ quỹ tiền mặt S06'!$J$2,Nhaplieu!$O373,""))</f>
        <v/>
      </c>
      <c r="G368" s="572">
        <f>IF(SUM(E368:F368)=0,0,$G$10+SUM(E$11:$E368)-SUM(F$11:$F368))</f>
        <v>0</v>
      </c>
      <c r="H368" s="573"/>
    </row>
    <row r="369" spans="1:8" s="4" customFormat="1" ht="15.6">
      <c r="A369" s="76" t="str">
        <f>IF(OR(LEFT(Nhaplieu!$M374,3)='Sổ quỹ tiền mặt S06'!$J$2,LEFT(Nhaplieu!$N374,3)='Sổ quỹ tiền mặt S06'!$J$2),Nhaplieu!F374,IF(OR(Nhaplieu!$M374='Sổ quỹ tiền mặt S06'!$J$2,Nhaplieu!$N374='Sổ quỹ tiền mặt S06'!$J$2),Nhaplieu!F374,""))</f>
        <v/>
      </c>
      <c r="B369" s="77" t="str">
        <f>IF(OR(LEFT(Nhaplieu!$M374,3)='Sổ quỹ tiền mặt S06'!$J$2,LEFT(Nhaplieu!$N374,3)='Sổ quỹ tiền mặt S06'!$J$2),Nhaplieu!E374,IF(OR(Nhaplieu!$M374='Sổ quỹ tiền mặt S06'!$J$2,Nhaplieu!$N374='Sổ quỹ tiền mặt S06'!$J$2),Nhaplieu!E374,""))</f>
        <v/>
      </c>
      <c r="C369" s="571" t="str">
        <f>IF(OR(LEFT(Nhaplieu!$M374,3)='Sổ quỹ tiền mặt S06'!$J$2,LEFT(Nhaplieu!$N374,3)='Sổ quỹ tiền mặt S06'!$J$2),Nhaplieu!L374,IF(OR(Nhaplieu!$M374='Sổ quỹ tiền mặt S06'!$J$2,Nhaplieu!$N374='Sổ quỹ tiền mặt S06'!$J$2),Nhaplieu!L374,""))</f>
        <v/>
      </c>
      <c r="D369" s="78" t="str">
        <f>IF(LEFT(Nhaplieu!$M374,3)='Sổ quỹ tiền mặt S06'!$J$2,Nhaplieu!N374,IF(LEFT(Nhaplieu!$N374,3)='Sổ quỹ tiền mặt S06'!$J$2,Nhaplieu!M374,IF(Nhaplieu!$M374='Sổ quỹ tiền mặt S06'!$J$2,Nhaplieu!N374,IF(Nhaplieu!$N374='Sổ quỹ tiền mặt S06'!$J$2,Nhaplieu!M374,""))))</f>
        <v/>
      </c>
      <c r="E369" s="77" t="str">
        <f>IF(LEFT(Nhaplieu!M374,3)='Sổ quỹ tiền mặt S06'!$J$2,Nhaplieu!$O374,IF(Nhaplieu!M374='Sổ quỹ tiền mặt S06'!$J$2,Nhaplieu!$O374,""))</f>
        <v/>
      </c>
      <c r="F369" s="77" t="str">
        <f>IF(LEFT(Nhaplieu!N374,3)='Sổ quỹ tiền mặt S06'!$J$2,Nhaplieu!$O374,IF(Nhaplieu!N374='Sổ quỹ tiền mặt S06'!$J$2,Nhaplieu!$O374,""))</f>
        <v/>
      </c>
      <c r="G369" s="572">
        <f>IF(SUM(E369:F369)=0,0,$G$10+SUM(E$11:$E369)-SUM(F$11:$F369))</f>
        <v>0</v>
      </c>
      <c r="H369" s="573"/>
    </row>
    <row r="370" spans="1:8" s="4" customFormat="1" ht="15.6">
      <c r="A370" s="76" t="str">
        <f>IF(OR(LEFT(Nhaplieu!$M375,3)='Sổ quỹ tiền mặt S06'!$J$2,LEFT(Nhaplieu!$N375,3)='Sổ quỹ tiền mặt S06'!$J$2),Nhaplieu!F375,IF(OR(Nhaplieu!$M375='Sổ quỹ tiền mặt S06'!$J$2,Nhaplieu!$N375='Sổ quỹ tiền mặt S06'!$J$2),Nhaplieu!F375,""))</f>
        <v/>
      </c>
      <c r="B370" s="77" t="str">
        <f>IF(OR(LEFT(Nhaplieu!$M375,3)='Sổ quỹ tiền mặt S06'!$J$2,LEFT(Nhaplieu!$N375,3)='Sổ quỹ tiền mặt S06'!$J$2),Nhaplieu!E375,IF(OR(Nhaplieu!$M375='Sổ quỹ tiền mặt S06'!$J$2,Nhaplieu!$N375='Sổ quỹ tiền mặt S06'!$J$2),Nhaplieu!E375,""))</f>
        <v/>
      </c>
      <c r="C370" s="571" t="str">
        <f>IF(OR(LEFT(Nhaplieu!$M375,3)='Sổ quỹ tiền mặt S06'!$J$2,LEFT(Nhaplieu!$N375,3)='Sổ quỹ tiền mặt S06'!$J$2),Nhaplieu!L375,IF(OR(Nhaplieu!$M375='Sổ quỹ tiền mặt S06'!$J$2,Nhaplieu!$N375='Sổ quỹ tiền mặt S06'!$J$2),Nhaplieu!L375,""))</f>
        <v/>
      </c>
      <c r="D370" s="78" t="str">
        <f>IF(LEFT(Nhaplieu!$M375,3)='Sổ quỹ tiền mặt S06'!$J$2,Nhaplieu!N375,IF(LEFT(Nhaplieu!$N375,3)='Sổ quỹ tiền mặt S06'!$J$2,Nhaplieu!M375,IF(Nhaplieu!$M375='Sổ quỹ tiền mặt S06'!$J$2,Nhaplieu!N375,IF(Nhaplieu!$N375='Sổ quỹ tiền mặt S06'!$J$2,Nhaplieu!M375,""))))</f>
        <v/>
      </c>
      <c r="E370" s="77" t="str">
        <f>IF(LEFT(Nhaplieu!M375,3)='Sổ quỹ tiền mặt S06'!$J$2,Nhaplieu!$O375,IF(Nhaplieu!M375='Sổ quỹ tiền mặt S06'!$J$2,Nhaplieu!$O375,""))</f>
        <v/>
      </c>
      <c r="F370" s="77" t="str">
        <f>IF(LEFT(Nhaplieu!N375,3)='Sổ quỹ tiền mặt S06'!$J$2,Nhaplieu!$O375,IF(Nhaplieu!N375='Sổ quỹ tiền mặt S06'!$J$2,Nhaplieu!$O375,""))</f>
        <v/>
      </c>
      <c r="G370" s="572">
        <f>IF(SUM(E370:F370)=0,0,$G$10+SUM(E$11:$E370)-SUM(F$11:$F370))</f>
        <v>0</v>
      </c>
      <c r="H370" s="573"/>
    </row>
    <row r="371" spans="1:8" s="4" customFormat="1" ht="15.6">
      <c r="A371" s="76" t="str">
        <f>IF(OR(LEFT(Nhaplieu!$M376,3)='Sổ quỹ tiền mặt S06'!$J$2,LEFT(Nhaplieu!$N376,3)='Sổ quỹ tiền mặt S06'!$J$2),Nhaplieu!F376,IF(OR(Nhaplieu!$M376='Sổ quỹ tiền mặt S06'!$J$2,Nhaplieu!$N376='Sổ quỹ tiền mặt S06'!$J$2),Nhaplieu!F376,""))</f>
        <v/>
      </c>
      <c r="B371" s="77" t="str">
        <f>IF(OR(LEFT(Nhaplieu!$M376,3)='Sổ quỹ tiền mặt S06'!$J$2,LEFT(Nhaplieu!$N376,3)='Sổ quỹ tiền mặt S06'!$J$2),Nhaplieu!E376,IF(OR(Nhaplieu!$M376='Sổ quỹ tiền mặt S06'!$J$2,Nhaplieu!$N376='Sổ quỹ tiền mặt S06'!$J$2),Nhaplieu!E376,""))</f>
        <v/>
      </c>
      <c r="C371" s="571" t="str">
        <f>IF(OR(LEFT(Nhaplieu!$M376,3)='Sổ quỹ tiền mặt S06'!$J$2,LEFT(Nhaplieu!$N376,3)='Sổ quỹ tiền mặt S06'!$J$2),Nhaplieu!L376,IF(OR(Nhaplieu!$M376='Sổ quỹ tiền mặt S06'!$J$2,Nhaplieu!$N376='Sổ quỹ tiền mặt S06'!$J$2),Nhaplieu!L376,""))</f>
        <v/>
      </c>
      <c r="D371" s="78" t="str">
        <f>IF(LEFT(Nhaplieu!$M376,3)='Sổ quỹ tiền mặt S06'!$J$2,Nhaplieu!N376,IF(LEFT(Nhaplieu!$N376,3)='Sổ quỹ tiền mặt S06'!$J$2,Nhaplieu!M376,IF(Nhaplieu!$M376='Sổ quỹ tiền mặt S06'!$J$2,Nhaplieu!N376,IF(Nhaplieu!$N376='Sổ quỹ tiền mặt S06'!$J$2,Nhaplieu!M376,""))))</f>
        <v/>
      </c>
      <c r="E371" s="77" t="str">
        <f>IF(LEFT(Nhaplieu!M376,3)='Sổ quỹ tiền mặt S06'!$J$2,Nhaplieu!$O376,IF(Nhaplieu!M376='Sổ quỹ tiền mặt S06'!$J$2,Nhaplieu!$O376,""))</f>
        <v/>
      </c>
      <c r="F371" s="77" t="str">
        <f>IF(LEFT(Nhaplieu!N376,3)='Sổ quỹ tiền mặt S06'!$J$2,Nhaplieu!$O376,IF(Nhaplieu!N376='Sổ quỹ tiền mặt S06'!$J$2,Nhaplieu!$O376,""))</f>
        <v/>
      </c>
      <c r="G371" s="572">
        <f>IF(SUM(E371:F371)=0,0,$G$10+SUM(E$11:$E371)-SUM(F$11:$F371))</f>
        <v>0</v>
      </c>
      <c r="H371" s="573"/>
    </row>
    <row r="372" spans="1:8" s="4" customFormat="1" ht="15.6">
      <c r="A372" s="76" t="str">
        <f>IF(OR(LEFT(Nhaplieu!$M377,3)='Sổ quỹ tiền mặt S06'!$J$2,LEFT(Nhaplieu!$N377,3)='Sổ quỹ tiền mặt S06'!$J$2),Nhaplieu!F377,IF(OR(Nhaplieu!$M377='Sổ quỹ tiền mặt S06'!$J$2,Nhaplieu!$N377='Sổ quỹ tiền mặt S06'!$J$2),Nhaplieu!F377,""))</f>
        <v/>
      </c>
      <c r="B372" s="77" t="str">
        <f>IF(OR(LEFT(Nhaplieu!$M377,3)='Sổ quỹ tiền mặt S06'!$J$2,LEFT(Nhaplieu!$N377,3)='Sổ quỹ tiền mặt S06'!$J$2),Nhaplieu!E377,IF(OR(Nhaplieu!$M377='Sổ quỹ tiền mặt S06'!$J$2,Nhaplieu!$N377='Sổ quỹ tiền mặt S06'!$J$2),Nhaplieu!E377,""))</f>
        <v/>
      </c>
      <c r="C372" s="571" t="str">
        <f>IF(OR(LEFT(Nhaplieu!$M377,3)='Sổ quỹ tiền mặt S06'!$J$2,LEFT(Nhaplieu!$N377,3)='Sổ quỹ tiền mặt S06'!$J$2),Nhaplieu!L377,IF(OR(Nhaplieu!$M377='Sổ quỹ tiền mặt S06'!$J$2,Nhaplieu!$N377='Sổ quỹ tiền mặt S06'!$J$2),Nhaplieu!L377,""))</f>
        <v/>
      </c>
      <c r="D372" s="78" t="str">
        <f>IF(LEFT(Nhaplieu!$M377,3)='Sổ quỹ tiền mặt S06'!$J$2,Nhaplieu!N377,IF(LEFT(Nhaplieu!$N377,3)='Sổ quỹ tiền mặt S06'!$J$2,Nhaplieu!M377,IF(Nhaplieu!$M377='Sổ quỹ tiền mặt S06'!$J$2,Nhaplieu!N377,IF(Nhaplieu!$N377='Sổ quỹ tiền mặt S06'!$J$2,Nhaplieu!M377,""))))</f>
        <v/>
      </c>
      <c r="E372" s="77" t="str">
        <f>IF(LEFT(Nhaplieu!M377,3)='Sổ quỹ tiền mặt S06'!$J$2,Nhaplieu!$O377,IF(Nhaplieu!M377='Sổ quỹ tiền mặt S06'!$J$2,Nhaplieu!$O377,""))</f>
        <v/>
      </c>
      <c r="F372" s="77" t="str">
        <f>IF(LEFT(Nhaplieu!N377,3)='Sổ quỹ tiền mặt S06'!$J$2,Nhaplieu!$O377,IF(Nhaplieu!N377='Sổ quỹ tiền mặt S06'!$J$2,Nhaplieu!$O377,""))</f>
        <v/>
      </c>
      <c r="G372" s="572">
        <f>IF(SUM(E372:F372)=0,0,$G$10+SUM(E$11:$E372)-SUM(F$11:$F372))</f>
        <v>0</v>
      </c>
      <c r="H372" s="573"/>
    </row>
    <row r="373" spans="1:8" s="4" customFormat="1" ht="15.6">
      <c r="A373" s="76" t="str">
        <f>IF(OR(LEFT(Nhaplieu!$M378,3)='Sổ quỹ tiền mặt S06'!$J$2,LEFT(Nhaplieu!$N378,3)='Sổ quỹ tiền mặt S06'!$J$2),Nhaplieu!F378,IF(OR(Nhaplieu!$M378='Sổ quỹ tiền mặt S06'!$J$2,Nhaplieu!$N378='Sổ quỹ tiền mặt S06'!$J$2),Nhaplieu!F378,""))</f>
        <v/>
      </c>
      <c r="B373" s="77" t="str">
        <f>IF(OR(LEFT(Nhaplieu!$M378,3)='Sổ quỹ tiền mặt S06'!$J$2,LEFT(Nhaplieu!$N378,3)='Sổ quỹ tiền mặt S06'!$J$2),Nhaplieu!E378,IF(OR(Nhaplieu!$M378='Sổ quỹ tiền mặt S06'!$J$2,Nhaplieu!$N378='Sổ quỹ tiền mặt S06'!$J$2),Nhaplieu!E378,""))</f>
        <v/>
      </c>
      <c r="C373" s="571" t="str">
        <f>IF(OR(LEFT(Nhaplieu!$M378,3)='Sổ quỹ tiền mặt S06'!$J$2,LEFT(Nhaplieu!$N378,3)='Sổ quỹ tiền mặt S06'!$J$2),Nhaplieu!L378,IF(OR(Nhaplieu!$M378='Sổ quỹ tiền mặt S06'!$J$2,Nhaplieu!$N378='Sổ quỹ tiền mặt S06'!$J$2),Nhaplieu!L378,""))</f>
        <v/>
      </c>
      <c r="D373" s="78" t="str">
        <f>IF(LEFT(Nhaplieu!$M378,3)='Sổ quỹ tiền mặt S06'!$J$2,Nhaplieu!N378,IF(LEFT(Nhaplieu!$N378,3)='Sổ quỹ tiền mặt S06'!$J$2,Nhaplieu!M378,IF(Nhaplieu!$M378='Sổ quỹ tiền mặt S06'!$J$2,Nhaplieu!N378,IF(Nhaplieu!$N378='Sổ quỹ tiền mặt S06'!$J$2,Nhaplieu!M378,""))))</f>
        <v/>
      </c>
      <c r="E373" s="77" t="str">
        <f>IF(LEFT(Nhaplieu!M378,3)='Sổ quỹ tiền mặt S06'!$J$2,Nhaplieu!$O378,IF(Nhaplieu!M378='Sổ quỹ tiền mặt S06'!$J$2,Nhaplieu!$O378,""))</f>
        <v/>
      </c>
      <c r="F373" s="77" t="str">
        <f>IF(LEFT(Nhaplieu!N378,3)='Sổ quỹ tiền mặt S06'!$J$2,Nhaplieu!$O378,IF(Nhaplieu!N378='Sổ quỹ tiền mặt S06'!$J$2,Nhaplieu!$O378,""))</f>
        <v/>
      </c>
      <c r="G373" s="572">
        <f>IF(SUM(E373:F373)=0,0,$G$10+SUM(E$11:$E373)-SUM(F$11:$F373))</f>
        <v>0</v>
      </c>
      <c r="H373" s="573"/>
    </row>
    <row r="374" spans="1:8" s="4" customFormat="1" ht="15.6">
      <c r="A374" s="76" t="str">
        <f>IF(OR(LEFT(Nhaplieu!$M379,3)='Sổ quỹ tiền mặt S06'!$J$2,LEFT(Nhaplieu!$N379,3)='Sổ quỹ tiền mặt S06'!$J$2),Nhaplieu!F379,IF(OR(Nhaplieu!$M379='Sổ quỹ tiền mặt S06'!$J$2,Nhaplieu!$N379='Sổ quỹ tiền mặt S06'!$J$2),Nhaplieu!F379,""))</f>
        <v/>
      </c>
      <c r="B374" s="77" t="str">
        <f>IF(OR(LEFT(Nhaplieu!$M379,3)='Sổ quỹ tiền mặt S06'!$J$2,LEFT(Nhaplieu!$N379,3)='Sổ quỹ tiền mặt S06'!$J$2),Nhaplieu!E379,IF(OR(Nhaplieu!$M379='Sổ quỹ tiền mặt S06'!$J$2,Nhaplieu!$N379='Sổ quỹ tiền mặt S06'!$J$2),Nhaplieu!E379,""))</f>
        <v/>
      </c>
      <c r="C374" s="571" t="str">
        <f>IF(OR(LEFT(Nhaplieu!$M379,3)='Sổ quỹ tiền mặt S06'!$J$2,LEFT(Nhaplieu!$N379,3)='Sổ quỹ tiền mặt S06'!$J$2),Nhaplieu!L379,IF(OR(Nhaplieu!$M379='Sổ quỹ tiền mặt S06'!$J$2,Nhaplieu!$N379='Sổ quỹ tiền mặt S06'!$J$2),Nhaplieu!L379,""))</f>
        <v/>
      </c>
      <c r="D374" s="78" t="str">
        <f>IF(LEFT(Nhaplieu!$M379,3)='Sổ quỹ tiền mặt S06'!$J$2,Nhaplieu!N379,IF(LEFT(Nhaplieu!$N379,3)='Sổ quỹ tiền mặt S06'!$J$2,Nhaplieu!M379,IF(Nhaplieu!$M379='Sổ quỹ tiền mặt S06'!$J$2,Nhaplieu!N379,IF(Nhaplieu!$N379='Sổ quỹ tiền mặt S06'!$J$2,Nhaplieu!M379,""))))</f>
        <v/>
      </c>
      <c r="E374" s="77" t="str">
        <f>IF(LEFT(Nhaplieu!M379,3)='Sổ quỹ tiền mặt S06'!$J$2,Nhaplieu!$O379,IF(Nhaplieu!M379='Sổ quỹ tiền mặt S06'!$J$2,Nhaplieu!$O379,""))</f>
        <v/>
      </c>
      <c r="F374" s="77" t="str">
        <f>IF(LEFT(Nhaplieu!N379,3)='Sổ quỹ tiền mặt S06'!$J$2,Nhaplieu!$O379,IF(Nhaplieu!N379='Sổ quỹ tiền mặt S06'!$J$2,Nhaplieu!$O379,""))</f>
        <v/>
      </c>
      <c r="G374" s="572">
        <f>IF(SUM(E374:F374)=0,0,$G$10+SUM(E$11:$E374)-SUM(F$11:$F374))</f>
        <v>0</v>
      </c>
      <c r="H374" s="573"/>
    </row>
    <row r="375" spans="1:8" s="4" customFormat="1" ht="15.6">
      <c r="A375" s="76" t="str">
        <f>IF(OR(LEFT(Nhaplieu!$M380,3)='Sổ quỹ tiền mặt S06'!$J$2,LEFT(Nhaplieu!$N380,3)='Sổ quỹ tiền mặt S06'!$J$2),Nhaplieu!F380,IF(OR(Nhaplieu!$M380='Sổ quỹ tiền mặt S06'!$J$2,Nhaplieu!$N380='Sổ quỹ tiền mặt S06'!$J$2),Nhaplieu!F380,""))</f>
        <v/>
      </c>
      <c r="B375" s="77" t="str">
        <f>IF(OR(LEFT(Nhaplieu!$M380,3)='Sổ quỹ tiền mặt S06'!$J$2,LEFT(Nhaplieu!$N380,3)='Sổ quỹ tiền mặt S06'!$J$2),Nhaplieu!E380,IF(OR(Nhaplieu!$M380='Sổ quỹ tiền mặt S06'!$J$2,Nhaplieu!$N380='Sổ quỹ tiền mặt S06'!$J$2),Nhaplieu!E380,""))</f>
        <v/>
      </c>
      <c r="C375" s="571" t="str">
        <f>IF(OR(LEFT(Nhaplieu!$M380,3)='Sổ quỹ tiền mặt S06'!$J$2,LEFT(Nhaplieu!$N380,3)='Sổ quỹ tiền mặt S06'!$J$2),Nhaplieu!L380,IF(OR(Nhaplieu!$M380='Sổ quỹ tiền mặt S06'!$J$2,Nhaplieu!$N380='Sổ quỹ tiền mặt S06'!$J$2),Nhaplieu!L380,""))</f>
        <v/>
      </c>
      <c r="D375" s="78" t="str">
        <f>IF(LEFT(Nhaplieu!$M380,3)='Sổ quỹ tiền mặt S06'!$J$2,Nhaplieu!N380,IF(LEFT(Nhaplieu!$N380,3)='Sổ quỹ tiền mặt S06'!$J$2,Nhaplieu!M380,IF(Nhaplieu!$M380='Sổ quỹ tiền mặt S06'!$J$2,Nhaplieu!N380,IF(Nhaplieu!$N380='Sổ quỹ tiền mặt S06'!$J$2,Nhaplieu!M380,""))))</f>
        <v/>
      </c>
      <c r="E375" s="77" t="str">
        <f>IF(LEFT(Nhaplieu!M380,3)='Sổ quỹ tiền mặt S06'!$J$2,Nhaplieu!$O380,IF(Nhaplieu!M380='Sổ quỹ tiền mặt S06'!$J$2,Nhaplieu!$O380,""))</f>
        <v/>
      </c>
      <c r="F375" s="77" t="str">
        <f>IF(LEFT(Nhaplieu!N380,3)='Sổ quỹ tiền mặt S06'!$J$2,Nhaplieu!$O380,IF(Nhaplieu!N380='Sổ quỹ tiền mặt S06'!$J$2,Nhaplieu!$O380,""))</f>
        <v/>
      </c>
      <c r="G375" s="572">
        <f>IF(SUM(E375:F375)=0,0,$G$10+SUM(E$11:$E375)-SUM(F$11:$F375))</f>
        <v>0</v>
      </c>
      <c r="H375" s="573"/>
    </row>
    <row r="376" spans="1:8" s="4" customFormat="1" ht="15.6">
      <c r="A376" s="76" t="str">
        <f>IF(OR(LEFT(Nhaplieu!$M381,3)='Sổ quỹ tiền mặt S06'!$J$2,LEFT(Nhaplieu!$N381,3)='Sổ quỹ tiền mặt S06'!$J$2),Nhaplieu!F381,IF(OR(Nhaplieu!$M381='Sổ quỹ tiền mặt S06'!$J$2,Nhaplieu!$N381='Sổ quỹ tiền mặt S06'!$J$2),Nhaplieu!F381,""))</f>
        <v/>
      </c>
      <c r="B376" s="77" t="str">
        <f>IF(OR(LEFT(Nhaplieu!$M381,3)='Sổ quỹ tiền mặt S06'!$J$2,LEFT(Nhaplieu!$N381,3)='Sổ quỹ tiền mặt S06'!$J$2),Nhaplieu!E381,IF(OR(Nhaplieu!$M381='Sổ quỹ tiền mặt S06'!$J$2,Nhaplieu!$N381='Sổ quỹ tiền mặt S06'!$J$2),Nhaplieu!E381,""))</f>
        <v/>
      </c>
      <c r="C376" s="571" t="str">
        <f>IF(OR(LEFT(Nhaplieu!$M381,3)='Sổ quỹ tiền mặt S06'!$J$2,LEFT(Nhaplieu!$N381,3)='Sổ quỹ tiền mặt S06'!$J$2),Nhaplieu!L381,IF(OR(Nhaplieu!$M381='Sổ quỹ tiền mặt S06'!$J$2,Nhaplieu!$N381='Sổ quỹ tiền mặt S06'!$J$2),Nhaplieu!L381,""))</f>
        <v/>
      </c>
      <c r="D376" s="78" t="str">
        <f>IF(LEFT(Nhaplieu!$M381,3)='Sổ quỹ tiền mặt S06'!$J$2,Nhaplieu!N381,IF(LEFT(Nhaplieu!$N381,3)='Sổ quỹ tiền mặt S06'!$J$2,Nhaplieu!M381,IF(Nhaplieu!$M381='Sổ quỹ tiền mặt S06'!$J$2,Nhaplieu!N381,IF(Nhaplieu!$N381='Sổ quỹ tiền mặt S06'!$J$2,Nhaplieu!M381,""))))</f>
        <v/>
      </c>
      <c r="E376" s="77" t="str">
        <f>IF(LEFT(Nhaplieu!M381,3)='Sổ quỹ tiền mặt S06'!$J$2,Nhaplieu!$O381,IF(Nhaplieu!M381='Sổ quỹ tiền mặt S06'!$J$2,Nhaplieu!$O381,""))</f>
        <v/>
      </c>
      <c r="F376" s="77" t="str">
        <f>IF(LEFT(Nhaplieu!N381,3)='Sổ quỹ tiền mặt S06'!$J$2,Nhaplieu!$O381,IF(Nhaplieu!N381='Sổ quỹ tiền mặt S06'!$J$2,Nhaplieu!$O381,""))</f>
        <v/>
      </c>
      <c r="G376" s="572">
        <f>IF(SUM(E376:F376)=0,0,$G$10+SUM(E$11:$E376)-SUM(F$11:$F376))</f>
        <v>0</v>
      </c>
      <c r="H376" s="573"/>
    </row>
    <row r="377" spans="1:8" s="4" customFormat="1" ht="15.6">
      <c r="A377" s="76" t="str">
        <f>IF(OR(LEFT(Nhaplieu!$M382,3)='Sổ quỹ tiền mặt S06'!$J$2,LEFT(Nhaplieu!$N382,3)='Sổ quỹ tiền mặt S06'!$J$2),Nhaplieu!F382,IF(OR(Nhaplieu!$M382='Sổ quỹ tiền mặt S06'!$J$2,Nhaplieu!$N382='Sổ quỹ tiền mặt S06'!$J$2),Nhaplieu!F382,""))</f>
        <v/>
      </c>
      <c r="B377" s="77" t="str">
        <f>IF(OR(LEFT(Nhaplieu!$M382,3)='Sổ quỹ tiền mặt S06'!$J$2,LEFT(Nhaplieu!$N382,3)='Sổ quỹ tiền mặt S06'!$J$2),Nhaplieu!E382,IF(OR(Nhaplieu!$M382='Sổ quỹ tiền mặt S06'!$J$2,Nhaplieu!$N382='Sổ quỹ tiền mặt S06'!$J$2),Nhaplieu!E382,""))</f>
        <v/>
      </c>
      <c r="C377" s="571" t="str">
        <f>IF(OR(LEFT(Nhaplieu!$M382,3)='Sổ quỹ tiền mặt S06'!$J$2,LEFT(Nhaplieu!$N382,3)='Sổ quỹ tiền mặt S06'!$J$2),Nhaplieu!L382,IF(OR(Nhaplieu!$M382='Sổ quỹ tiền mặt S06'!$J$2,Nhaplieu!$N382='Sổ quỹ tiền mặt S06'!$J$2),Nhaplieu!L382,""))</f>
        <v/>
      </c>
      <c r="D377" s="78" t="str">
        <f>IF(LEFT(Nhaplieu!$M382,3)='Sổ quỹ tiền mặt S06'!$J$2,Nhaplieu!N382,IF(LEFT(Nhaplieu!$N382,3)='Sổ quỹ tiền mặt S06'!$J$2,Nhaplieu!M382,IF(Nhaplieu!$M382='Sổ quỹ tiền mặt S06'!$J$2,Nhaplieu!N382,IF(Nhaplieu!$N382='Sổ quỹ tiền mặt S06'!$J$2,Nhaplieu!M382,""))))</f>
        <v/>
      </c>
      <c r="E377" s="77" t="str">
        <f>IF(LEFT(Nhaplieu!M382,3)='Sổ quỹ tiền mặt S06'!$J$2,Nhaplieu!$O382,IF(Nhaplieu!M382='Sổ quỹ tiền mặt S06'!$J$2,Nhaplieu!$O382,""))</f>
        <v/>
      </c>
      <c r="F377" s="77" t="str">
        <f>IF(LEFT(Nhaplieu!N382,3)='Sổ quỹ tiền mặt S06'!$J$2,Nhaplieu!$O382,IF(Nhaplieu!N382='Sổ quỹ tiền mặt S06'!$J$2,Nhaplieu!$O382,""))</f>
        <v/>
      </c>
      <c r="G377" s="572">
        <f>IF(SUM(E377:F377)=0,0,$G$10+SUM(E$11:$E377)-SUM(F$11:$F377))</f>
        <v>0</v>
      </c>
      <c r="H377" s="573"/>
    </row>
    <row r="378" spans="1:8" s="4" customFormat="1" ht="15.6">
      <c r="A378" s="76" t="str">
        <f>IF(OR(LEFT(Nhaplieu!$M383,3)='Sổ quỹ tiền mặt S06'!$J$2,LEFT(Nhaplieu!$N383,3)='Sổ quỹ tiền mặt S06'!$J$2),Nhaplieu!F383,IF(OR(Nhaplieu!$M383='Sổ quỹ tiền mặt S06'!$J$2,Nhaplieu!$N383='Sổ quỹ tiền mặt S06'!$J$2),Nhaplieu!F383,""))</f>
        <v/>
      </c>
      <c r="B378" s="77" t="str">
        <f>IF(OR(LEFT(Nhaplieu!$M383,3)='Sổ quỹ tiền mặt S06'!$J$2,LEFT(Nhaplieu!$N383,3)='Sổ quỹ tiền mặt S06'!$J$2),Nhaplieu!E383,IF(OR(Nhaplieu!$M383='Sổ quỹ tiền mặt S06'!$J$2,Nhaplieu!$N383='Sổ quỹ tiền mặt S06'!$J$2),Nhaplieu!E383,""))</f>
        <v/>
      </c>
      <c r="C378" s="571" t="str">
        <f>IF(OR(LEFT(Nhaplieu!$M383,3)='Sổ quỹ tiền mặt S06'!$J$2,LEFT(Nhaplieu!$N383,3)='Sổ quỹ tiền mặt S06'!$J$2),Nhaplieu!L383,IF(OR(Nhaplieu!$M383='Sổ quỹ tiền mặt S06'!$J$2,Nhaplieu!$N383='Sổ quỹ tiền mặt S06'!$J$2),Nhaplieu!L383,""))</f>
        <v/>
      </c>
      <c r="D378" s="78" t="str">
        <f>IF(LEFT(Nhaplieu!$M383,3)='Sổ quỹ tiền mặt S06'!$J$2,Nhaplieu!N383,IF(LEFT(Nhaplieu!$N383,3)='Sổ quỹ tiền mặt S06'!$J$2,Nhaplieu!M383,IF(Nhaplieu!$M383='Sổ quỹ tiền mặt S06'!$J$2,Nhaplieu!N383,IF(Nhaplieu!$N383='Sổ quỹ tiền mặt S06'!$J$2,Nhaplieu!M383,""))))</f>
        <v/>
      </c>
      <c r="E378" s="77" t="str">
        <f>IF(LEFT(Nhaplieu!M383,3)='Sổ quỹ tiền mặt S06'!$J$2,Nhaplieu!$O383,IF(Nhaplieu!M383='Sổ quỹ tiền mặt S06'!$J$2,Nhaplieu!$O383,""))</f>
        <v/>
      </c>
      <c r="F378" s="77" t="str">
        <f>IF(LEFT(Nhaplieu!N383,3)='Sổ quỹ tiền mặt S06'!$J$2,Nhaplieu!$O383,IF(Nhaplieu!N383='Sổ quỹ tiền mặt S06'!$J$2,Nhaplieu!$O383,""))</f>
        <v/>
      </c>
      <c r="G378" s="572">
        <f>IF(SUM(E378:F378)=0,0,$G$10+SUM(E$11:$E378)-SUM(F$11:$F378))</f>
        <v>0</v>
      </c>
      <c r="H378" s="573"/>
    </row>
    <row r="379" spans="1:8" s="4" customFormat="1" ht="15.6">
      <c r="A379" s="76" t="str">
        <f>IF(OR(LEFT(Nhaplieu!$M384,3)='Sổ quỹ tiền mặt S06'!$J$2,LEFT(Nhaplieu!$N384,3)='Sổ quỹ tiền mặt S06'!$J$2),Nhaplieu!F384,IF(OR(Nhaplieu!$M384='Sổ quỹ tiền mặt S06'!$J$2,Nhaplieu!$N384='Sổ quỹ tiền mặt S06'!$J$2),Nhaplieu!F384,""))</f>
        <v/>
      </c>
      <c r="B379" s="77" t="str">
        <f>IF(OR(LEFT(Nhaplieu!$M384,3)='Sổ quỹ tiền mặt S06'!$J$2,LEFT(Nhaplieu!$N384,3)='Sổ quỹ tiền mặt S06'!$J$2),Nhaplieu!E384,IF(OR(Nhaplieu!$M384='Sổ quỹ tiền mặt S06'!$J$2,Nhaplieu!$N384='Sổ quỹ tiền mặt S06'!$J$2),Nhaplieu!E384,""))</f>
        <v/>
      </c>
      <c r="C379" s="571" t="str">
        <f>IF(OR(LEFT(Nhaplieu!$M384,3)='Sổ quỹ tiền mặt S06'!$J$2,LEFT(Nhaplieu!$N384,3)='Sổ quỹ tiền mặt S06'!$J$2),Nhaplieu!L384,IF(OR(Nhaplieu!$M384='Sổ quỹ tiền mặt S06'!$J$2,Nhaplieu!$N384='Sổ quỹ tiền mặt S06'!$J$2),Nhaplieu!L384,""))</f>
        <v/>
      </c>
      <c r="D379" s="78" t="str">
        <f>IF(LEFT(Nhaplieu!$M384,3)='Sổ quỹ tiền mặt S06'!$J$2,Nhaplieu!N384,IF(LEFT(Nhaplieu!$N384,3)='Sổ quỹ tiền mặt S06'!$J$2,Nhaplieu!M384,IF(Nhaplieu!$M384='Sổ quỹ tiền mặt S06'!$J$2,Nhaplieu!N384,IF(Nhaplieu!$N384='Sổ quỹ tiền mặt S06'!$J$2,Nhaplieu!M384,""))))</f>
        <v/>
      </c>
      <c r="E379" s="77" t="str">
        <f>IF(LEFT(Nhaplieu!M384,3)='Sổ quỹ tiền mặt S06'!$J$2,Nhaplieu!$O384,IF(Nhaplieu!M384='Sổ quỹ tiền mặt S06'!$J$2,Nhaplieu!$O384,""))</f>
        <v/>
      </c>
      <c r="F379" s="77" t="str">
        <f>IF(LEFT(Nhaplieu!N384,3)='Sổ quỹ tiền mặt S06'!$J$2,Nhaplieu!$O384,IF(Nhaplieu!N384='Sổ quỹ tiền mặt S06'!$J$2,Nhaplieu!$O384,""))</f>
        <v/>
      </c>
      <c r="G379" s="572">
        <f>IF(SUM(E379:F379)=0,0,$G$10+SUM(E$11:$E379)-SUM(F$11:$F379))</f>
        <v>0</v>
      </c>
      <c r="H379" s="573"/>
    </row>
    <row r="380" spans="1:8" s="4" customFormat="1" ht="15.6">
      <c r="A380" s="76" t="str">
        <f>IF(OR(LEFT(Nhaplieu!$M385,3)='Sổ quỹ tiền mặt S06'!$J$2,LEFT(Nhaplieu!$N385,3)='Sổ quỹ tiền mặt S06'!$J$2),Nhaplieu!F385,IF(OR(Nhaplieu!$M385='Sổ quỹ tiền mặt S06'!$J$2,Nhaplieu!$N385='Sổ quỹ tiền mặt S06'!$J$2),Nhaplieu!F385,""))</f>
        <v/>
      </c>
      <c r="B380" s="77" t="str">
        <f>IF(OR(LEFT(Nhaplieu!$M385,3)='Sổ quỹ tiền mặt S06'!$J$2,LEFT(Nhaplieu!$N385,3)='Sổ quỹ tiền mặt S06'!$J$2),Nhaplieu!E385,IF(OR(Nhaplieu!$M385='Sổ quỹ tiền mặt S06'!$J$2,Nhaplieu!$N385='Sổ quỹ tiền mặt S06'!$J$2),Nhaplieu!E385,""))</f>
        <v/>
      </c>
      <c r="C380" s="571" t="str">
        <f>IF(OR(LEFT(Nhaplieu!$M385,3)='Sổ quỹ tiền mặt S06'!$J$2,LEFT(Nhaplieu!$N385,3)='Sổ quỹ tiền mặt S06'!$J$2),Nhaplieu!L385,IF(OR(Nhaplieu!$M385='Sổ quỹ tiền mặt S06'!$J$2,Nhaplieu!$N385='Sổ quỹ tiền mặt S06'!$J$2),Nhaplieu!L385,""))</f>
        <v/>
      </c>
      <c r="D380" s="78" t="str">
        <f>IF(LEFT(Nhaplieu!$M385,3)='Sổ quỹ tiền mặt S06'!$J$2,Nhaplieu!N385,IF(LEFT(Nhaplieu!$N385,3)='Sổ quỹ tiền mặt S06'!$J$2,Nhaplieu!M385,IF(Nhaplieu!$M385='Sổ quỹ tiền mặt S06'!$J$2,Nhaplieu!N385,IF(Nhaplieu!$N385='Sổ quỹ tiền mặt S06'!$J$2,Nhaplieu!M385,""))))</f>
        <v/>
      </c>
      <c r="E380" s="77" t="str">
        <f>IF(LEFT(Nhaplieu!M385,3)='Sổ quỹ tiền mặt S06'!$J$2,Nhaplieu!$O385,IF(Nhaplieu!M385='Sổ quỹ tiền mặt S06'!$J$2,Nhaplieu!$O385,""))</f>
        <v/>
      </c>
      <c r="F380" s="77" t="str">
        <f>IF(LEFT(Nhaplieu!N385,3)='Sổ quỹ tiền mặt S06'!$J$2,Nhaplieu!$O385,IF(Nhaplieu!N385='Sổ quỹ tiền mặt S06'!$J$2,Nhaplieu!$O385,""))</f>
        <v/>
      </c>
      <c r="G380" s="572">
        <f>IF(SUM(E380:F380)=0,0,$G$10+SUM(E$11:$E380)-SUM(F$11:$F380))</f>
        <v>0</v>
      </c>
      <c r="H380" s="573"/>
    </row>
    <row r="381" spans="1:8" s="4" customFormat="1" ht="15.6">
      <c r="A381" s="76" t="str">
        <f>IF(OR(LEFT(Nhaplieu!$M386,3)='Sổ quỹ tiền mặt S06'!$J$2,LEFT(Nhaplieu!$N386,3)='Sổ quỹ tiền mặt S06'!$J$2),Nhaplieu!F386,IF(OR(Nhaplieu!$M386='Sổ quỹ tiền mặt S06'!$J$2,Nhaplieu!$N386='Sổ quỹ tiền mặt S06'!$J$2),Nhaplieu!F386,""))</f>
        <v/>
      </c>
      <c r="B381" s="77" t="str">
        <f>IF(OR(LEFT(Nhaplieu!$M386,3)='Sổ quỹ tiền mặt S06'!$J$2,LEFT(Nhaplieu!$N386,3)='Sổ quỹ tiền mặt S06'!$J$2),Nhaplieu!E386,IF(OR(Nhaplieu!$M386='Sổ quỹ tiền mặt S06'!$J$2,Nhaplieu!$N386='Sổ quỹ tiền mặt S06'!$J$2),Nhaplieu!E386,""))</f>
        <v/>
      </c>
      <c r="C381" s="571" t="str">
        <f>IF(OR(LEFT(Nhaplieu!$M386,3)='Sổ quỹ tiền mặt S06'!$J$2,LEFT(Nhaplieu!$N386,3)='Sổ quỹ tiền mặt S06'!$J$2),Nhaplieu!L386,IF(OR(Nhaplieu!$M386='Sổ quỹ tiền mặt S06'!$J$2,Nhaplieu!$N386='Sổ quỹ tiền mặt S06'!$J$2),Nhaplieu!L386,""))</f>
        <v/>
      </c>
      <c r="D381" s="78" t="str">
        <f>IF(LEFT(Nhaplieu!$M386,3)='Sổ quỹ tiền mặt S06'!$J$2,Nhaplieu!N386,IF(LEFT(Nhaplieu!$N386,3)='Sổ quỹ tiền mặt S06'!$J$2,Nhaplieu!M386,IF(Nhaplieu!$M386='Sổ quỹ tiền mặt S06'!$J$2,Nhaplieu!N386,IF(Nhaplieu!$N386='Sổ quỹ tiền mặt S06'!$J$2,Nhaplieu!M386,""))))</f>
        <v/>
      </c>
      <c r="E381" s="77" t="str">
        <f>IF(LEFT(Nhaplieu!M386,3)='Sổ quỹ tiền mặt S06'!$J$2,Nhaplieu!$O386,IF(Nhaplieu!M386='Sổ quỹ tiền mặt S06'!$J$2,Nhaplieu!$O386,""))</f>
        <v/>
      </c>
      <c r="F381" s="77" t="str">
        <f>IF(LEFT(Nhaplieu!N386,3)='Sổ quỹ tiền mặt S06'!$J$2,Nhaplieu!$O386,IF(Nhaplieu!N386='Sổ quỹ tiền mặt S06'!$J$2,Nhaplieu!$O386,""))</f>
        <v/>
      </c>
      <c r="G381" s="572">
        <f>IF(SUM(E381:F381)=0,0,$G$10+SUM(E$11:$E381)-SUM(F$11:$F381))</f>
        <v>0</v>
      </c>
      <c r="H381" s="573"/>
    </row>
    <row r="382" spans="1:8" s="4" customFormat="1" ht="15.6">
      <c r="A382" s="76" t="str">
        <f>IF(OR(LEFT(Nhaplieu!$M387,3)='Sổ quỹ tiền mặt S06'!$J$2,LEFT(Nhaplieu!$N387,3)='Sổ quỹ tiền mặt S06'!$J$2),Nhaplieu!F387,IF(OR(Nhaplieu!$M387='Sổ quỹ tiền mặt S06'!$J$2,Nhaplieu!$N387='Sổ quỹ tiền mặt S06'!$J$2),Nhaplieu!F387,""))</f>
        <v/>
      </c>
      <c r="B382" s="77" t="str">
        <f>IF(OR(LEFT(Nhaplieu!$M387,3)='Sổ quỹ tiền mặt S06'!$J$2,LEFT(Nhaplieu!$N387,3)='Sổ quỹ tiền mặt S06'!$J$2),Nhaplieu!E387,IF(OR(Nhaplieu!$M387='Sổ quỹ tiền mặt S06'!$J$2,Nhaplieu!$N387='Sổ quỹ tiền mặt S06'!$J$2),Nhaplieu!E387,""))</f>
        <v/>
      </c>
      <c r="C382" s="571" t="str">
        <f>IF(OR(LEFT(Nhaplieu!$M387,3)='Sổ quỹ tiền mặt S06'!$J$2,LEFT(Nhaplieu!$N387,3)='Sổ quỹ tiền mặt S06'!$J$2),Nhaplieu!L387,IF(OR(Nhaplieu!$M387='Sổ quỹ tiền mặt S06'!$J$2,Nhaplieu!$N387='Sổ quỹ tiền mặt S06'!$J$2),Nhaplieu!L387,""))</f>
        <v/>
      </c>
      <c r="D382" s="78" t="str">
        <f>IF(LEFT(Nhaplieu!$M387,3)='Sổ quỹ tiền mặt S06'!$J$2,Nhaplieu!N387,IF(LEFT(Nhaplieu!$N387,3)='Sổ quỹ tiền mặt S06'!$J$2,Nhaplieu!M387,IF(Nhaplieu!$M387='Sổ quỹ tiền mặt S06'!$J$2,Nhaplieu!N387,IF(Nhaplieu!$N387='Sổ quỹ tiền mặt S06'!$J$2,Nhaplieu!M387,""))))</f>
        <v/>
      </c>
      <c r="E382" s="77" t="str">
        <f>IF(LEFT(Nhaplieu!M387,3)='Sổ quỹ tiền mặt S06'!$J$2,Nhaplieu!$O387,IF(Nhaplieu!M387='Sổ quỹ tiền mặt S06'!$J$2,Nhaplieu!$O387,""))</f>
        <v/>
      </c>
      <c r="F382" s="77" t="str">
        <f>IF(LEFT(Nhaplieu!N387,3)='Sổ quỹ tiền mặt S06'!$J$2,Nhaplieu!$O387,IF(Nhaplieu!N387='Sổ quỹ tiền mặt S06'!$J$2,Nhaplieu!$O387,""))</f>
        <v/>
      </c>
      <c r="G382" s="572">
        <f>IF(SUM(E382:F382)=0,0,$G$10+SUM(E$11:$E382)-SUM(F$11:$F382))</f>
        <v>0</v>
      </c>
      <c r="H382" s="573"/>
    </row>
    <row r="383" spans="1:8" s="4" customFormat="1" ht="15.6">
      <c r="A383" s="76" t="str">
        <f>IF(OR(LEFT(Nhaplieu!$M388,3)='Sổ quỹ tiền mặt S06'!$J$2,LEFT(Nhaplieu!$N388,3)='Sổ quỹ tiền mặt S06'!$J$2),Nhaplieu!F388,IF(OR(Nhaplieu!$M388='Sổ quỹ tiền mặt S06'!$J$2,Nhaplieu!$N388='Sổ quỹ tiền mặt S06'!$J$2),Nhaplieu!F388,""))</f>
        <v/>
      </c>
      <c r="B383" s="77" t="str">
        <f>IF(OR(LEFT(Nhaplieu!$M388,3)='Sổ quỹ tiền mặt S06'!$J$2,LEFT(Nhaplieu!$N388,3)='Sổ quỹ tiền mặt S06'!$J$2),Nhaplieu!E388,IF(OR(Nhaplieu!$M388='Sổ quỹ tiền mặt S06'!$J$2,Nhaplieu!$N388='Sổ quỹ tiền mặt S06'!$J$2),Nhaplieu!E388,""))</f>
        <v/>
      </c>
      <c r="C383" s="571" t="str">
        <f>IF(OR(LEFT(Nhaplieu!$M388,3)='Sổ quỹ tiền mặt S06'!$J$2,LEFT(Nhaplieu!$N388,3)='Sổ quỹ tiền mặt S06'!$J$2),Nhaplieu!L388,IF(OR(Nhaplieu!$M388='Sổ quỹ tiền mặt S06'!$J$2,Nhaplieu!$N388='Sổ quỹ tiền mặt S06'!$J$2),Nhaplieu!L388,""))</f>
        <v/>
      </c>
      <c r="D383" s="78" t="str">
        <f>IF(LEFT(Nhaplieu!$M388,3)='Sổ quỹ tiền mặt S06'!$J$2,Nhaplieu!N388,IF(LEFT(Nhaplieu!$N388,3)='Sổ quỹ tiền mặt S06'!$J$2,Nhaplieu!M388,IF(Nhaplieu!$M388='Sổ quỹ tiền mặt S06'!$J$2,Nhaplieu!N388,IF(Nhaplieu!$N388='Sổ quỹ tiền mặt S06'!$J$2,Nhaplieu!M388,""))))</f>
        <v/>
      </c>
      <c r="E383" s="77" t="str">
        <f>IF(LEFT(Nhaplieu!M388,3)='Sổ quỹ tiền mặt S06'!$J$2,Nhaplieu!$O388,IF(Nhaplieu!M388='Sổ quỹ tiền mặt S06'!$J$2,Nhaplieu!$O388,""))</f>
        <v/>
      </c>
      <c r="F383" s="77" t="str">
        <f>IF(LEFT(Nhaplieu!N388,3)='Sổ quỹ tiền mặt S06'!$J$2,Nhaplieu!$O388,IF(Nhaplieu!N388='Sổ quỹ tiền mặt S06'!$J$2,Nhaplieu!$O388,""))</f>
        <v/>
      </c>
      <c r="G383" s="572">
        <f>IF(SUM(E383:F383)=0,0,$G$10+SUM(E$11:$E383)-SUM(F$11:$F383))</f>
        <v>0</v>
      </c>
      <c r="H383" s="573"/>
    </row>
    <row r="384" spans="1:8" s="4" customFormat="1" ht="15.6">
      <c r="A384" s="76" t="str">
        <f>IF(OR(LEFT(Nhaplieu!$M389,3)='Sổ quỹ tiền mặt S06'!$J$2,LEFT(Nhaplieu!$N389,3)='Sổ quỹ tiền mặt S06'!$J$2),Nhaplieu!F389,IF(OR(Nhaplieu!$M389='Sổ quỹ tiền mặt S06'!$J$2,Nhaplieu!$N389='Sổ quỹ tiền mặt S06'!$J$2),Nhaplieu!F389,""))</f>
        <v/>
      </c>
      <c r="B384" s="77" t="str">
        <f>IF(OR(LEFT(Nhaplieu!$M389,3)='Sổ quỹ tiền mặt S06'!$J$2,LEFT(Nhaplieu!$N389,3)='Sổ quỹ tiền mặt S06'!$J$2),Nhaplieu!E389,IF(OR(Nhaplieu!$M389='Sổ quỹ tiền mặt S06'!$J$2,Nhaplieu!$N389='Sổ quỹ tiền mặt S06'!$J$2),Nhaplieu!E389,""))</f>
        <v/>
      </c>
      <c r="C384" s="571" t="str">
        <f>IF(OR(LEFT(Nhaplieu!$M389,3)='Sổ quỹ tiền mặt S06'!$J$2,LEFT(Nhaplieu!$N389,3)='Sổ quỹ tiền mặt S06'!$J$2),Nhaplieu!L389,IF(OR(Nhaplieu!$M389='Sổ quỹ tiền mặt S06'!$J$2,Nhaplieu!$N389='Sổ quỹ tiền mặt S06'!$J$2),Nhaplieu!L389,""))</f>
        <v/>
      </c>
      <c r="D384" s="78" t="str">
        <f>IF(LEFT(Nhaplieu!$M389,3)='Sổ quỹ tiền mặt S06'!$J$2,Nhaplieu!N389,IF(LEFT(Nhaplieu!$N389,3)='Sổ quỹ tiền mặt S06'!$J$2,Nhaplieu!M389,IF(Nhaplieu!$M389='Sổ quỹ tiền mặt S06'!$J$2,Nhaplieu!N389,IF(Nhaplieu!$N389='Sổ quỹ tiền mặt S06'!$J$2,Nhaplieu!M389,""))))</f>
        <v/>
      </c>
      <c r="E384" s="77" t="str">
        <f>IF(LEFT(Nhaplieu!M389,3)='Sổ quỹ tiền mặt S06'!$J$2,Nhaplieu!$O389,IF(Nhaplieu!M389='Sổ quỹ tiền mặt S06'!$J$2,Nhaplieu!$O389,""))</f>
        <v/>
      </c>
      <c r="F384" s="77" t="str">
        <f>IF(LEFT(Nhaplieu!N389,3)='Sổ quỹ tiền mặt S06'!$J$2,Nhaplieu!$O389,IF(Nhaplieu!N389='Sổ quỹ tiền mặt S06'!$J$2,Nhaplieu!$O389,""))</f>
        <v/>
      </c>
      <c r="G384" s="572">
        <f>IF(SUM(E384:F384)=0,0,$G$10+SUM(E$11:$E384)-SUM(F$11:$F384))</f>
        <v>0</v>
      </c>
      <c r="H384" s="573"/>
    </row>
    <row r="385" spans="1:8" s="4" customFormat="1" ht="15.6">
      <c r="A385" s="76" t="str">
        <f>IF(OR(LEFT(Nhaplieu!$M390,3)='Sổ quỹ tiền mặt S06'!$J$2,LEFT(Nhaplieu!$N390,3)='Sổ quỹ tiền mặt S06'!$J$2),Nhaplieu!F390,IF(OR(Nhaplieu!$M390='Sổ quỹ tiền mặt S06'!$J$2,Nhaplieu!$N390='Sổ quỹ tiền mặt S06'!$J$2),Nhaplieu!F390,""))</f>
        <v/>
      </c>
      <c r="B385" s="77" t="str">
        <f>IF(OR(LEFT(Nhaplieu!$M390,3)='Sổ quỹ tiền mặt S06'!$J$2,LEFT(Nhaplieu!$N390,3)='Sổ quỹ tiền mặt S06'!$J$2),Nhaplieu!E390,IF(OR(Nhaplieu!$M390='Sổ quỹ tiền mặt S06'!$J$2,Nhaplieu!$N390='Sổ quỹ tiền mặt S06'!$J$2),Nhaplieu!E390,""))</f>
        <v/>
      </c>
      <c r="C385" s="571" t="str">
        <f>IF(OR(LEFT(Nhaplieu!$M390,3)='Sổ quỹ tiền mặt S06'!$J$2,LEFT(Nhaplieu!$N390,3)='Sổ quỹ tiền mặt S06'!$J$2),Nhaplieu!L390,IF(OR(Nhaplieu!$M390='Sổ quỹ tiền mặt S06'!$J$2,Nhaplieu!$N390='Sổ quỹ tiền mặt S06'!$J$2),Nhaplieu!L390,""))</f>
        <v/>
      </c>
      <c r="D385" s="78" t="str">
        <f>IF(LEFT(Nhaplieu!$M390,3)='Sổ quỹ tiền mặt S06'!$J$2,Nhaplieu!N390,IF(LEFT(Nhaplieu!$N390,3)='Sổ quỹ tiền mặt S06'!$J$2,Nhaplieu!M390,IF(Nhaplieu!$M390='Sổ quỹ tiền mặt S06'!$J$2,Nhaplieu!N390,IF(Nhaplieu!$N390='Sổ quỹ tiền mặt S06'!$J$2,Nhaplieu!M390,""))))</f>
        <v/>
      </c>
      <c r="E385" s="77" t="str">
        <f>IF(LEFT(Nhaplieu!M390,3)='Sổ quỹ tiền mặt S06'!$J$2,Nhaplieu!$O390,IF(Nhaplieu!M390='Sổ quỹ tiền mặt S06'!$J$2,Nhaplieu!$O390,""))</f>
        <v/>
      </c>
      <c r="F385" s="77" t="str">
        <f>IF(LEFT(Nhaplieu!N390,3)='Sổ quỹ tiền mặt S06'!$J$2,Nhaplieu!$O390,IF(Nhaplieu!N390='Sổ quỹ tiền mặt S06'!$J$2,Nhaplieu!$O390,""))</f>
        <v/>
      </c>
      <c r="G385" s="572">
        <f>IF(SUM(E385:F385)=0,0,$G$10+SUM(E$11:$E385)-SUM(F$11:$F385))</f>
        <v>0</v>
      </c>
      <c r="H385" s="573"/>
    </row>
    <row r="386" spans="1:8" s="4" customFormat="1" ht="15.6">
      <c r="A386" s="76" t="str">
        <f>IF(OR(LEFT(Nhaplieu!$M391,3)='Sổ quỹ tiền mặt S06'!$J$2,LEFT(Nhaplieu!$N391,3)='Sổ quỹ tiền mặt S06'!$J$2),Nhaplieu!F391,IF(OR(Nhaplieu!$M391='Sổ quỹ tiền mặt S06'!$J$2,Nhaplieu!$N391='Sổ quỹ tiền mặt S06'!$J$2),Nhaplieu!F391,""))</f>
        <v/>
      </c>
      <c r="B386" s="77" t="str">
        <f>IF(OR(LEFT(Nhaplieu!$M391,3)='Sổ quỹ tiền mặt S06'!$J$2,LEFT(Nhaplieu!$N391,3)='Sổ quỹ tiền mặt S06'!$J$2),Nhaplieu!E391,IF(OR(Nhaplieu!$M391='Sổ quỹ tiền mặt S06'!$J$2,Nhaplieu!$N391='Sổ quỹ tiền mặt S06'!$J$2),Nhaplieu!E391,""))</f>
        <v/>
      </c>
      <c r="C386" s="571" t="str">
        <f>IF(OR(LEFT(Nhaplieu!$M391,3)='Sổ quỹ tiền mặt S06'!$J$2,LEFT(Nhaplieu!$N391,3)='Sổ quỹ tiền mặt S06'!$J$2),Nhaplieu!L391,IF(OR(Nhaplieu!$M391='Sổ quỹ tiền mặt S06'!$J$2,Nhaplieu!$N391='Sổ quỹ tiền mặt S06'!$J$2),Nhaplieu!L391,""))</f>
        <v/>
      </c>
      <c r="D386" s="78" t="str">
        <f>IF(LEFT(Nhaplieu!$M391,3)='Sổ quỹ tiền mặt S06'!$J$2,Nhaplieu!N391,IF(LEFT(Nhaplieu!$N391,3)='Sổ quỹ tiền mặt S06'!$J$2,Nhaplieu!M391,IF(Nhaplieu!$M391='Sổ quỹ tiền mặt S06'!$J$2,Nhaplieu!N391,IF(Nhaplieu!$N391='Sổ quỹ tiền mặt S06'!$J$2,Nhaplieu!M391,""))))</f>
        <v/>
      </c>
      <c r="E386" s="77" t="str">
        <f>IF(LEFT(Nhaplieu!M391,3)='Sổ quỹ tiền mặt S06'!$J$2,Nhaplieu!$O391,IF(Nhaplieu!M391='Sổ quỹ tiền mặt S06'!$J$2,Nhaplieu!$O391,""))</f>
        <v/>
      </c>
      <c r="F386" s="77" t="str">
        <f>IF(LEFT(Nhaplieu!N391,3)='Sổ quỹ tiền mặt S06'!$J$2,Nhaplieu!$O391,IF(Nhaplieu!N391='Sổ quỹ tiền mặt S06'!$J$2,Nhaplieu!$O391,""))</f>
        <v/>
      </c>
      <c r="G386" s="572">
        <f>IF(SUM(E386:F386)=0,0,$G$10+SUM(E$11:$E386)-SUM(F$11:$F386))</f>
        <v>0</v>
      </c>
      <c r="H386" s="573"/>
    </row>
    <row r="387" spans="1:8" s="4" customFormat="1" ht="15.6">
      <c r="A387" s="76" t="str">
        <f>IF(OR(LEFT(Nhaplieu!$M392,3)='Sổ quỹ tiền mặt S06'!$J$2,LEFT(Nhaplieu!$N392,3)='Sổ quỹ tiền mặt S06'!$J$2),Nhaplieu!F392,IF(OR(Nhaplieu!$M392='Sổ quỹ tiền mặt S06'!$J$2,Nhaplieu!$N392='Sổ quỹ tiền mặt S06'!$J$2),Nhaplieu!F392,""))</f>
        <v/>
      </c>
      <c r="B387" s="77" t="str">
        <f>IF(OR(LEFT(Nhaplieu!$M392,3)='Sổ quỹ tiền mặt S06'!$J$2,LEFT(Nhaplieu!$N392,3)='Sổ quỹ tiền mặt S06'!$J$2),Nhaplieu!E392,IF(OR(Nhaplieu!$M392='Sổ quỹ tiền mặt S06'!$J$2,Nhaplieu!$N392='Sổ quỹ tiền mặt S06'!$J$2),Nhaplieu!E392,""))</f>
        <v/>
      </c>
      <c r="C387" s="571" t="str">
        <f>IF(OR(LEFT(Nhaplieu!$M392,3)='Sổ quỹ tiền mặt S06'!$J$2,LEFT(Nhaplieu!$N392,3)='Sổ quỹ tiền mặt S06'!$J$2),Nhaplieu!L392,IF(OR(Nhaplieu!$M392='Sổ quỹ tiền mặt S06'!$J$2,Nhaplieu!$N392='Sổ quỹ tiền mặt S06'!$J$2),Nhaplieu!L392,""))</f>
        <v/>
      </c>
      <c r="D387" s="78" t="str">
        <f>IF(LEFT(Nhaplieu!$M392,3)='Sổ quỹ tiền mặt S06'!$J$2,Nhaplieu!N392,IF(LEFT(Nhaplieu!$N392,3)='Sổ quỹ tiền mặt S06'!$J$2,Nhaplieu!M392,IF(Nhaplieu!$M392='Sổ quỹ tiền mặt S06'!$J$2,Nhaplieu!N392,IF(Nhaplieu!$N392='Sổ quỹ tiền mặt S06'!$J$2,Nhaplieu!M392,""))))</f>
        <v/>
      </c>
      <c r="E387" s="77" t="str">
        <f>IF(LEFT(Nhaplieu!M392,3)='Sổ quỹ tiền mặt S06'!$J$2,Nhaplieu!$O392,IF(Nhaplieu!M392='Sổ quỹ tiền mặt S06'!$J$2,Nhaplieu!$O392,""))</f>
        <v/>
      </c>
      <c r="F387" s="77" t="str">
        <f>IF(LEFT(Nhaplieu!N392,3)='Sổ quỹ tiền mặt S06'!$J$2,Nhaplieu!$O392,IF(Nhaplieu!N392='Sổ quỹ tiền mặt S06'!$J$2,Nhaplieu!$O392,""))</f>
        <v/>
      </c>
      <c r="G387" s="572">
        <f>IF(SUM(E387:F387)=0,0,$G$10+SUM(E$11:$E387)-SUM(F$11:$F387))</f>
        <v>0</v>
      </c>
      <c r="H387" s="573"/>
    </row>
    <row r="388" spans="1:8" s="4" customFormat="1" ht="15.6">
      <c r="A388" s="76" t="str">
        <f>IF(OR(LEFT(Nhaplieu!$M393,3)='Sổ quỹ tiền mặt S06'!$J$2,LEFT(Nhaplieu!$N393,3)='Sổ quỹ tiền mặt S06'!$J$2),Nhaplieu!F393,IF(OR(Nhaplieu!$M393='Sổ quỹ tiền mặt S06'!$J$2,Nhaplieu!$N393='Sổ quỹ tiền mặt S06'!$J$2),Nhaplieu!F393,""))</f>
        <v/>
      </c>
      <c r="B388" s="77" t="str">
        <f>IF(OR(LEFT(Nhaplieu!$M393,3)='Sổ quỹ tiền mặt S06'!$J$2,LEFT(Nhaplieu!$N393,3)='Sổ quỹ tiền mặt S06'!$J$2),Nhaplieu!E393,IF(OR(Nhaplieu!$M393='Sổ quỹ tiền mặt S06'!$J$2,Nhaplieu!$N393='Sổ quỹ tiền mặt S06'!$J$2),Nhaplieu!E393,""))</f>
        <v/>
      </c>
      <c r="C388" s="571" t="str">
        <f>IF(OR(LEFT(Nhaplieu!$M393,3)='Sổ quỹ tiền mặt S06'!$J$2,LEFT(Nhaplieu!$N393,3)='Sổ quỹ tiền mặt S06'!$J$2),Nhaplieu!L393,IF(OR(Nhaplieu!$M393='Sổ quỹ tiền mặt S06'!$J$2,Nhaplieu!$N393='Sổ quỹ tiền mặt S06'!$J$2),Nhaplieu!L393,""))</f>
        <v/>
      </c>
      <c r="D388" s="78" t="str">
        <f>IF(LEFT(Nhaplieu!$M393,3)='Sổ quỹ tiền mặt S06'!$J$2,Nhaplieu!N393,IF(LEFT(Nhaplieu!$N393,3)='Sổ quỹ tiền mặt S06'!$J$2,Nhaplieu!M393,IF(Nhaplieu!$M393='Sổ quỹ tiền mặt S06'!$J$2,Nhaplieu!N393,IF(Nhaplieu!$N393='Sổ quỹ tiền mặt S06'!$J$2,Nhaplieu!M393,""))))</f>
        <v/>
      </c>
      <c r="E388" s="77" t="str">
        <f>IF(LEFT(Nhaplieu!M393,3)='Sổ quỹ tiền mặt S06'!$J$2,Nhaplieu!$O393,IF(Nhaplieu!M393='Sổ quỹ tiền mặt S06'!$J$2,Nhaplieu!$O393,""))</f>
        <v/>
      </c>
      <c r="F388" s="77" t="str">
        <f>IF(LEFT(Nhaplieu!N393,3)='Sổ quỹ tiền mặt S06'!$J$2,Nhaplieu!$O393,IF(Nhaplieu!N393='Sổ quỹ tiền mặt S06'!$J$2,Nhaplieu!$O393,""))</f>
        <v/>
      </c>
      <c r="G388" s="572">
        <f>IF(SUM(E388:F388)=0,0,$G$10+SUM(E$11:$E388)-SUM(F$11:$F388))</f>
        <v>0</v>
      </c>
      <c r="H388" s="573"/>
    </row>
    <row r="389" spans="1:8" s="4" customFormat="1" ht="15.6">
      <c r="A389" s="76" t="str">
        <f>IF(OR(LEFT(Nhaplieu!$M394,3)='Sổ quỹ tiền mặt S06'!$J$2,LEFT(Nhaplieu!$N394,3)='Sổ quỹ tiền mặt S06'!$J$2),Nhaplieu!F394,IF(OR(Nhaplieu!$M394='Sổ quỹ tiền mặt S06'!$J$2,Nhaplieu!$N394='Sổ quỹ tiền mặt S06'!$J$2),Nhaplieu!F394,""))</f>
        <v/>
      </c>
      <c r="B389" s="77" t="str">
        <f>IF(OR(LEFT(Nhaplieu!$M394,3)='Sổ quỹ tiền mặt S06'!$J$2,LEFT(Nhaplieu!$N394,3)='Sổ quỹ tiền mặt S06'!$J$2),Nhaplieu!E394,IF(OR(Nhaplieu!$M394='Sổ quỹ tiền mặt S06'!$J$2,Nhaplieu!$N394='Sổ quỹ tiền mặt S06'!$J$2),Nhaplieu!E394,""))</f>
        <v/>
      </c>
      <c r="C389" s="571" t="str">
        <f>IF(OR(LEFT(Nhaplieu!$M394,3)='Sổ quỹ tiền mặt S06'!$J$2,LEFT(Nhaplieu!$N394,3)='Sổ quỹ tiền mặt S06'!$J$2),Nhaplieu!L394,IF(OR(Nhaplieu!$M394='Sổ quỹ tiền mặt S06'!$J$2,Nhaplieu!$N394='Sổ quỹ tiền mặt S06'!$J$2),Nhaplieu!L394,""))</f>
        <v/>
      </c>
      <c r="D389" s="78" t="str">
        <f>IF(LEFT(Nhaplieu!$M394,3)='Sổ quỹ tiền mặt S06'!$J$2,Nhaplieu!N394,IF(LEFT(Nhaplieu!$N394,3)='Sổ quỹ tiền mặt S06'!$J$2,Nhaplieu!M394,IF(Nhaplieu!$M394='Sổ quỹ tiền mặt S06'!$J$2,Nhaplieu!N394,IF(Nhaplieu!$N394='Sổ quỹ tiền mặt S06'!$J$2,Nhaplieu!M394,""))))</f>
        <v/>
      </c>
      <c r="E389" s="77" t="str">
        <f>IF(LEFT(Nhaplieu!M394,3)='Sổ quỹ tiền mặt S06'!$J$2,Nhaplieu!$O394,IF(Nhaplieu!M394='Sổ quỹ tiền mặt S06'!$J$2,Nhaplieu!$O394,""))</f>
        <v/>
      </c>
      <c r="F389" s="77" t="str">
        <f>IF(LEFT(Nhaplieu!N394,3)='Sổ quỹ tiền mặt S06'!$J$2,Nhaplieu!$O394,IF(Nhaplieu!N394='Sổ quỹ tiền mặt S06'!$J$2,Nhaplieu!$O394,""))</f>
        <v/>
      </c>
      <c r="G389" s="572">
        <f>IF(SUM(E389:F389)=0,0,$G$10+SUM(E$11:$E389)-SUM(F$11:$F389))</f>
        <v>0</v>
      </c>
      <c r="H389" s="573"/>
    </row>
    <row r="390" spans="1:8" s="4" customFormat="1" ht="15.6">
      <c r="A390" s="76" t="str">
        <f>IF(OR(LEFT(Nhaplieu!$M395,3)='Sổ quỹ tiền mặt S06'!$J$2,LEFT(Nhaplieu!$N395,3)='Sổ quỹ tiền mặt S06'!$J$2),Nhaplieu!F395,IF(OR(Nhaplieu!$M395='Sổ quỹ tiền mặt S06'!$J$2,Nhaplieu!$N395='Sổ quỹ tiền mặt S06'!$J$2),Nhaplieu!F395,""))</f>
        <v/>
      </c>
      <c r="B390" s="77" t="str">
        <f>IF(OR(LEFT(Nhaplieu!$M395,3)='Sổ quỹ tiền mặt S06'!$J$2,LEFT(Nhaplieu!$N395,3)='Sổ quỹ tiền mặt S06'!$J$2),Nhaplieu!E395,IF(OR(Nhaplieu!$M395='Sổ quỹ tiền mặt S06'!$J$2,Nhaplieu!$N395='Sổ quỹ tiền mặt S06'!$J$2),Nhaplieu!E395,""))</f>
        <v/>
      </c>
      <c r="C390" s="571" t="str">
        <f>IF(OR(LEFT(Nhaplieu!$M395,3)='Sổ quỹ tiền mặt S06'!$J$2,LEFT(Nhaplieu!$N395,3)='Sổ quỹ tiền mặt S06'!$J$2),Nhaplieu!L395,IF(OR(Nhaplieu!$M395='Sổ quỹ tiền mặt S06'!$J$2,Nhaplieu!$N395='Sổ quỹ tiền mặt S06'!$J$2),Nhaplieu!L395,""))</f>
        <v/>
      </c>
      <c r="D390" s="78" t="str">
        <f>IF(LEFT(Nhaplieu!$M395,3)='Sổ quỹ tiền mặt S06'!$J$2,Nhaplieu!N395,IF(LEFT(Nhaplieu!$N395,3)='Sổ quỹ tiền mặt S06'!$J$2,Nhaplieu!M395,IF(Nhaplieu!$M395='Sổ quỹ tiền mặt S06'!$J$2,Nhaplieu!N395,IF(Nhaplieu!$N395='Sổ quỹ tiền mặt S06'!$J$2,Nhaplieu!M395,""))))</f>
        <v/>
      </c>
      <c r="E390" s="77" t="str">
        <f>IF(LEFT(Nhaplieu!M395,3)='Sổ quỹ tiền mặt S06'!$J$2,Nhaplieu!$O395,IF(Nhaplieu!M395='Sổ quỹ tiền mặt S06'!$J$2,Nhaplieu!$O395,""))</f>
        <v/>
      </c>
      <c r="F390" s="77" t="str">
        <f>IF(LEFT(Nhaplieu!N395,3)='Sổ quỹ tiền mặt S06'!$J$2,Nhaplieu!$O395,IF(Nhaplieu!N395='Sổ quỹ tiền mặt S06'!$J$2,Nhaplieu!$O395,""))</f>
        <v/>
      </c>
      <c r="G390" s="572">
        <f>IF(SUM(E390:F390)=0,0,$G$10+SUM(E$11:$E390)-SUM(F$11:$F390))</f>
        <v>0</v>
      </c>
      <c r="H390" s="573"/>
    </row>
    <row r="391" spans="1:8" s="4" customFormat="1" ht="15.6">
      <c r="A391" s="76" t="str">
        <f>IF(OR(LEFT(Nhaplieu!$M396,3)='Sổ quỹ tiền mặt S06'!$J$2,LEFT(Nhaplieu!$N396,3)='Sổ quỹ tiền mặt S06'!$J$2),Nhaplieu!F396,IF(OR(Nhaplieu!$M396='Sổ quỹ tiền mặt S06'!$J$2,Nhaplieu!$N396='Sổ quỹ tiền mặt S06'!$J$2),Nhaplieu!F396,""))</f>
        <v/>
      </c>
      <c r="B391" s="77" t="str">
        <f>IF(OR(LEFT(Nhaplieu!$M396,3)='Sổ quỹ tiền mặt S06'!$J$2,LEFT(Nhaplieu!$N396,3)='Sổ quỹ tiền mặt S06'!$J$2),Nhaplieu!E396,IF(OR(Nhaplieu!$M396='Sổ quỹ tiền mặt S06'!$J$2,Nhaplieu!$N396='Sổ quỹ tiền mặt S06'!$J$2),Nhaplieu!E396,""))</f>
        <v/>
      </c>
      <c r="C391" s="571" t="str">
        <f>IF(OR(LEFT(Nhaplieu!$M396,3)='Sổ quỹ tiền mặt S06'!$J$2,LEFT(Nhaplieu!$N396,3)='Sổ quỹ tiền mặt S06'!$J$2),Nhaplieu!L396,IF(OR(Nhaplieu!$M396='Sổ quỹ tiền mặt S06'!$J$2,Nhaplieu!$N396='Sổ quỹ tiền mặt S06'!$J$2),Nhaplieu!L396,""))</f>
        <v/>
      </c>
      <c r="D391" s="78" t="str">
        <f>IF(LEFT(Nhaplieu!$M396,3)='Sổ quỹ tiền mặt S06'!$J$2,Nhaplieu!N396,IF(LEFT(Nhaplieu!$N396,3)='Sổ quỹ tiền mặt S06'!$J$2,Nhaplieu!M396,IF(Nhaplieu!$M396='Sổ quỹ tiền mặt S06'!$J$2,Nhaplieu!N396,IF(Nhaplieu!$N396='Sổ quỹ tiền mặt S06'!$J$2,Nhaplieu!M396,""))))</f>
        <v/>
      </c>
      <c r="E391" s="77" t="str">
        <f>IF(LEFT(Nhaplieu!M396,3)='Sổ quỹ tiền mặt S06'!$J$2,Nhaplieu!$O396,IF(Nhaplieu!M396='Sổ quỹ tiền mặt S06'!$J$2,Nhaplieu!$O396,""))</f>
        <v/>
      </c>
      <c r="F391" s="77" t="str">
        <f>IF(LEFT(Nhaplieu!N396,3)='Sổ quỹ tiền mặt S06'!$J$2,Nhaplieu!$O396,IF(Nhaplieu!N396='Sổ quỹ tiền mặt S06'!$J$2,Nhaplieu!$O396,""))</f>
        <v/>
      </c>
      <c r="G391" s="572">
        <f>IF(SUM(E391:F391)=0,0,$G$10+SUM(E$11:$E391)-SUM(F$11:$F391))</f>
        <v>0</v>
      </c>
      <c r="H391" s="573"/>
    </row>
    <row r="392" spans="1:8" s="4" customFormat="1" ht="15.6">
      <c r="A392" s="76" t="str">
        <f>IF(OR(LEFT(Nhaplieu!$M397,3)='Sổ quỹ tiền mặt S06'!$J$2,LEFT(Nhaplieu!$N397,3)='Sổ quỹ tiền mặt S06'!$J$2),Nhaplieu!F397,IF(OR(Nhaplieu!$M397='Sổ quỹ tiền mặt S06'!$J$2,Nhaplieu!$N397='Sổ quỹ tiền mặt S06'!$J$2),Nhaplieu!F397,""))</f>
        <v/>
      </c>
      <c r="B392" s="77" t="str">
        <f>IF(OR(LEFT(Nhaplieu!$M397,3)='Sổ quỹ tiền mặt S06'!$J$2,LEFT(Nhaplieu!$N397,3)='Sổ quỹ tiền mặt S06'!$J$2),Nhaplieu!E397,IF(OR(Nhaplieu!$M397='Sổ quỹ tiền mặt S06'!$J$2,Nhaplieu!$N397='Sổ quỹ tiền mặt S06'!$J$2),Nhaplieu!E397,""))</f>
        <v/>
      </c>
      <c r="C392" s="571" t="str">
        <f>IF(OR(LEFT(Nhaplieu!$M397,3)='Sổ quỹ tiền mặt S06'!$J$2,LEFT(Nhaplieu!$N397,3)='Sổ quỹ tiền mặt S06'!$J$2),Nhaplieu!L397,IF(OR(Nhaplieu!$M397='Sổ quỹ tiền mặt S06'!$J$2,Nhaplieu!$N397='Sổ quỹ tiền mặt S06'!$J$2),Nhaplieu!L397,""))</f>
        <v/>
      </c>
      <c r="D392" s="78" t="str">
        <f>IF(LEFT(Nhaplieu!$M397,3)='Sổ quỹ tiền mặt S06'!$J$2,Nhaplieu!N397,IF(LEFT(Nhaplieu!$N397,3)='Sổ quỹ tiền mặt S06'!$J$2,Nhaplieu!M397,IF(Nhaplieu!$M397='Sổ quỹ tiền mặt S06'!$J$2,Nhaplieu!N397,IF(Nhaplieu!$N397='Sổ quỹ tiền mặt S06'!$J$2,Nhaplieu!M397,""))))</f>
        <v/>
      </c>
      <c r="E392" s="77" t="str">
        <f>IF(LEFT(Nhaplieu!M397,3)='Sổ quỹ tiền mặt S06'!$J$2,Nhaplieu!$O397,IF(Nhaplieu!M397='Sổ quỹ tiền mặt S06'!$J$2,Nhaplieu!$O397,""))</f>
        <v/>
      </c>
      <c r="F392" s="77" t="str">
        <f>IF(LEFT(Nhaplieu!N397,3)='Sổ quỹ tiền mặt S06'!$J$2,Nhaplieu!$O397,IF(Nhaplieu!N397='Sổ quỹ tiền mặt S06'!$J$2,Nhaplieu!$O397,""))</f>
        <v/>
      </c>
      <c r="G392" s="572">
        <f>IF(SUM(E392:F392)=0,0,$G$10+SUM(E$11:$E392)-SUM(F$11:$F392))</f>
        <v>0</v>
      </c>
      <c r="H392" s="573"/>
    </row>
    <row r="393" spans="1:8" s="4" customFormat="1" ht="15.6">
      <c r="A393" s="76" t="str">
        <f>IF(OR(LEFT(Nhaplieu!$M398,3)='Sổ quỹ tiền mặt S06'!$J$2,LEFT(Nhaplieu!$N398,3)='Sổ quỹ tiền mặt S06'!$J$2),Nhaplieu!F398,IF(OR(Nhaplieu!$M398='Sổ quỹ tiền mặt S06'!$J$2,Nhaplieu!$N398='Sổ quỹ tiền mặt S06'!$J$2),Nhaplieu!F398,""))</f>
        <v/>
      </c>
      <c r="B393" s="77" t="str">
        <f>IF(OR(LEFT(Nhaplieu!$M398,3)='Sổ quỹ tiền mặt S06'!$J$2,LEFT(Nhaplieu!$N398,3)='Sổ quỹ tiền mặt S06'!$J$2),Nhaplieu!E398,IF(OR(Nhaplieu!$M398='Sổ quỹ tiền mặt S06'!$J$2,Nhaplieu!$N398='Sổ quỹ tiền mặt S06'!$J$2),Nhaplieu!E398,""))</f>
        <v/>
      </c>
      <c r="C393" s="571" t="str">
        <f>IF(OR(LEFT(Nhaplieu!$M398,3)='Sổ quỹ tiền mặt S06'!$J$2,LEFT(Nhaplieu!$N398,3)='Sổ quỹ tiền mặt S06'!$J$2),Nhaplieu!L398,IF(OR(Nhaplieu!$M398='Sổ quỹ tiền mặt S06'!$J$2,Nhaplieu!$N398='Sổ quỹ tiền mặt S06'!$J$2),Nhaplieu!L398,""))</f>
        <v/>
      </c>
      <c r="D393" s="78" t="str">
        <f>IF(LEFT(Nhaplieu!$M398,3)='Sổ quỹ tiền mặt S06'!$J$2,Nhaplieu!N398,IF(LEFT(Nhaplieu!$N398,3)='Sổ quỹ tiền mặt S06'!$J$2,Nhaplieu!M398,IF(Nhaplieu!$M398='Sổ quỹ tiền mặt S06'!$J$2,Nhaplieu!N398,IF(Nhaplieu!$N398='Sổ quỹ tiền mặt S06'!$J$2,Nhaplieu!M398,""))))</f>
        <v/>
      </c>
      <c r="E393" s="77" t="str">
        <f>IF(LEFT(Nhaplieu!M398,3)='Sổ quỹ tiền mặt S06'!$J$2,Nhaplieu!$O398,IF(Nhaplieu!M398='Sổ quỹ tiền mặt S06'!$J$2,Nhaplieu!$O398,""))</f>
        <v/>
      </c>
      <c r="F393" s="77" t="str">
        <f>IF(LEFT(Nhaplieu!N398,3)='Sổ quỹ tiền mặt S06'!$J$2,Nhaplieu!$O398,IF(Nhaplieu!N398='Sổ quỹ tiền mặt S06'!$J$2,Nhaplieu!$O398,""))</f>
        <v/>
      </c>
      <c r="G393" s="572">
        <f>IF(SUM(E393:F393)=0,0,$G$10+SUM(E$11:$E393)-SUM(F$11:$F393))</f>
        <v>0</v>
      </c>
      <c r="H393" s="573"/>
    </row>
    <row r="394" spans="1:8" s="4" customFormat="1" ht="15.6">
      <c r="A394" s="76" t="str">
        <f>IF(OR(LEFT(Nhaplieu!$M399,3)='Sổ quỹ tiền mặt S06'!$J$2,LEFT(Nhaplieu!$N399,3)='Sổ quỹ tiền mặt S06'!$J$2),Nhaplieu!F399,IF(OR(Nhaplieu!$M399='Sổ quỹ tiền mặt S06'!$J$2,Nhaplieu!$N399='Sổ quỹ tiền mặt S06'!$J$2),Nhaplieu!F399,""))</f>
        <v/>
      </c>
      <c r="B394" s="77" t="str">
        <f>IF(OR(LEFT(Nhaplieu!$M399,3)='Sổ quỹ tiền mặt S06'!$J$2,LEFT(Nhaplieu!$N399,3)='Sổ quỹ tiền mặt S06'!$J$2),Nhaplieu!E399,IF(OR(Nhaplieu!$M399='Sổ quỹ tiền mặt S06'!$J$2,Nhaplieu!$N399='Sổ quỹ tiền mặt S06'!$J$2),Nhaplieu!E399,""))</f>
        <v/>
      </c>
      <c r="C394" s="571" t="str">
        <f>IF(OR(LEFT(Nhaplieu!$M399,3)='Sổ quỹ tiền mặt S06'!$J$2,LEFT(Nhaplieu!$N399,3)='Sổ quỹ tiền mặt S06'!$J$2),Nhaplieu!L399,IF(OR(Nhaplieu!$M399='Sổ quỹ tiền mặt S06'!$J$2,Nhaplieu!$N399='Sổ quỹ tiền mặt S06'!$J$2),Nhaplieu!L399,""))</f>
        <v/>
      </c>
      <c r="D394" s="78" t="str">
        <f>IF(LEFT(Nhaplieu!$M399,3)='Sổ quỹ tiền mặt S06'!$J$2,Nhaplieu!N399,IF(LEFT(Nhaplieu!$N399,3)='Sổ quỹ tiền mặt S06'!$J$2,Nhaplieu!M399,IF(Nhaplieu!$M399='Sổ quỹ tiền mặt S06'!$J$2,Nhaplieu!N399,IF(Nhaplieu!$N399='Sổ quỹ tiền mặt S06'!$J$2,Nhaplieu!M399,""))))</f>
        <v/>
      </c>
      <c r="E394" s="77" t="str">
        <f>IF(LEFT(Nhaplieu!M399,3)='Sổ quỹ tiền mặt S06'!$J$2,Nhaplieu!$O399,IF(Nhaplieu!M399='Sổ quỹ tiền mặt S06'!$J$2,Nhaplieu!$O399,""))</f>
        <v/>
      </c>
      <c r="F394" s="77" t="str">
        <f>IF(LEFT(Nhaplieu!N399,3)='Sổ quỹ tiền mặt S06'!$J$2,Nhaplieu!$O399,IF(Nhaplieu!N399='Sổ quỹ tiền mặt S06'!$J$2,Nhaplieu!$O399,""))</f>
        <v/>
      </c>
      <c r="G394" s="572">
        <f>IF(SUM(E394:F394)=0,0,$G$10+SUM(E$11:$E394)-SUM(F$11:$F394))</f>
        <v>0</v>
      </c>
      <c r="H394" s="573"/>
    </row>
    <row r="395" spans="1:8" s="4" customFormat="1" ht="15.6">
      <c r="A395" s="76" t="str">
        <f>IF(OR(LEFT(Nhaplieu!$M400,3)='Sổ quỹ tiền mặt S06'!$J$2,LEFT(Nhaplieu!$N400,3)='Sổ quỹ tiền mặt S06'!$J$2),Nhaplieu!F400,IF(OR(Nhaplieu!$M400='Sổ quỹ tiền mặt S06'!$J$2,Nhaplieu!$N400='Sổ quỹ tiền mặt S06'!$J$2),Nhaplieu!F400,""))</f>
        <v/>
      </c>
      <c r="B395" s="77" t="str">
        <f>IF(OR(LEFT(Nhaplieu!$M400,3)='Sổ quỹ tiền mặt S06'!$J$2,LEFT(Nhaplieu!$N400,3)='Sổ quỹ tiền mặt S06'!$J$2),Nhaplieu!E400,IF(OR(Nhaplieu!$M400='Sổ quỹ tiền mặt S06'!$J$2,Nhaplieu!$N400='Sổ quỹ tiền mặt S06'!$J$2),Nhaplieu!E400,""))</f>
        <v/>
      </c>
      <c r="C395" s="571" t="str">
        <f>IF(OR(LEFT(Nhaplieu!$M400,3)='Sổ quỹ tiền mặt S06'!$J$2,LEFT(Nhaplieu!$N400,3)='Sổ quỹ tiền mặt S06'!$J$2),Nhaplieu!L400,IF(OR(Nhaplieu!$M400='Sổ quỹ tiền mặt S06'!$J$2,Nhaplieu!$N400='Sổ quỹ tiền mặt S06'!$J$2),Nhaplieu!L400,""))</f>
        <v/>
      </c>
      <c r="D395" s="78" t="str">
        <f>IF(LEFT(Nhaplieu!$M400,3)='Sổ quỹ tiền mặt S06'!$J$2,Nhaplieu!N400,IF(LEFT(Nhaplieu!$N400,3)='Sổ quỹ tiền mặt S06'!$J$2,Nhaplieu!M400,IF(Nhaplieu!$M400='Sổ quỹ tiền mặt S06'!$J$2,Nhaplieu!N400,IF(Nhaplieu!$N400='Sổ quỹ tiền mặt S06'!$J$2,Nhaplieu!M400,""))))</f>
        <v/>
      </c>
      <c r="E395" s="77" t="str">
        <f>IF(LEFT(Nhaplieu!M400,3)='Sổ quỹ tiền mặt S06'!$J$2,Nhaplieu!$O400,IF(Nhaplieu!M400='Sổ quỹ tiền mặt S06'!$J$2,Nhaplieu!$O400,""))</f>
        <v/>
      </c>
      <c r="F395" s="77" t="str">
        <f>IF(LEFT(Nhaplieu!N400,3)='Sổ quỹ tiền mặt S06'!$J$2,Nhaplieu!$O400,IF(Nhaplieu!N400='Sổ quỹ tiền mặt S06'!$J$2,Nhaplieu!$O400,""))</f>
        <v/>
      </c>
      <c r="G395" s="572">
        <f>IF(SUM(E395:F395)=0,0,$G$10+SUM(E$11:$E395)-SUM(F$11:$F395))</f>
        <v>0</v>
      </c>
      <c r="H395" s="573"/>
    </row>
    <row r="396" spans="1:8" s="4" customFormat="1" ht="15.6">
      <c r="A396" s="76" t="str">
        <f>IF(OR(LEFT(Nhaplieu!$M401,3)='Sổ quỹ tiền mặt S06'!$J$2,LEFT(Nhaplieu!$N401,3)='Sổ quỹ tiền mặt S06'!$J$2),Nhaplieu!F401,IF(OR(Nhaplieu!$M401='Sổ quỹ tiền mặt S06'!$J$2,Nhaplieu!$N401='Sổ quỹ tiền mặt S06'!$J$2),Nhaplieu!F401,""))</f>
        <v/>
      </c>
      <c r="B396" s="77" t="str">
        <f>IF(OR(LEFT(Nhaplieu!$M401,3)='Sổ quỹ tiền mặt S06'!$J$2,LEFT(Nhaplieu!$N401,3)='Sổ quỹ tiền mặt S06'!$J$2),Nhaplieu!E401,IF(OR(Nhaplieu!$M401='Sổ quỹ tiền mặt S06'!$J$2,Nhaplieu!$N401='Sổ quỹ tiền mặt S06'!$J$2),Nhaplieu!E401,""))</f>
        <v/>
      </c>
      <c r="C396" s="571" t="str">
        <f>IF(OR(LEFT(Nhaplieu!$M401,3)='Sổ quỹ tiền mặt S06'!$J$2,LEFT(Nhaplieu!$N401,3)='Sổ quỹ tiền mặt S06'!$J$2),Nhaplieu!L401,IF(OR(Nhaplieu!$M401='Sổ quỹ tiền mặt S06'!$J$2,Nhaplieu!$N401='Sổ quỹ tiền mặt S06'!$J$2),Nhaplieu!L401,""))</f>
        <v/>
      </c>
      <c r="D396" s="78" t="str">
        <f>IF(LEFT(Nhaplieu!$M401,3)='Sổ quỹ tiền mặt S06'!$J$2,Nhaplieu!N401,IF(LEFT(Nhaplieu!$N401,3)='Sổ quỹ tiền mặt S06'!$J$2,Nhaplieu!M401,IF(Nhaplieu!$M401='Sổ quỹ tiền mặt S06'!$J$2,Nhaplieu!N401,IF(Nhaplieu!$N401='Sổ quỹ tiền mặt S06'!$J$2,Nhaplieu!M401,""))))</f>
        <v/>
      </c>
      <c r="E396" s="77" t="str">
        <f>IF(LEFT(Nhaplieu!M401,3)='Sổ quỹ tiền mặt S06'!$J$2,Nhaplieu!$O401,IF(Nhaplieu!M401='Sổ quỹ tiền mặt S06'!$J$2,Nhaplieu!$O401,""))</f>
        <v/>
      </c>
      <c r="F396" s="77" t="str">
        <f>IF(LEFT(Nhaplieu!N401,3)='Sổ quỹ tiền mặt S06'!$J$2,Nhaplieu!$O401,IF(Nhaplieu!N401='Sổ quỹ tiền mặt S06'!$J$2,Nhaplieu!$O401,""))</f>
        <v/>
      </c>
      <c r="G396" s="572">
        <f>IF(SUM(E396:F396)=0,0,$G$10+SUM(E$11:$E396)-SUM(F$11:$F396))</f>
        <v>0</v>
      </c>
      <c r="H396" s="573"/>
    </row>
    <row r="397" spans="1:8" s="4" customFormat="1" ht="15.6">
      <c r="A397" s="76" t="str">
        <f>IF(OR(LEFT(Nhaplieu!$M402,3)='Sổ quỹ tiền mặt S06'!$J$2,LEFT(Nhaplieu!$N402,3)='Sổ quỹ tiền mặt S06'!$J$2),Nhaplieu!F402,IF(OR(Nhaplieu!$M402='Sổ quỹ tiền mặt S06'!$J$2,Nhaplieu!$N402='Sổ quỹ tiền mặt S06'!$J$2),Nhaplieu!F402,""))</f>
        <v/>
      </c>
      <c r="B397" s="77" t="str">
        <f>IF(OR(LEFT(Nhaplieu!$M402,3)='Sổ quỹ tiền mặt S06'!$J$2,LEFT(Nhaplieu!$N402,3)='Sổ quỹ tiền mặt S06'!$J$2),Nhaplieu!E402,IF(OR(Nhaplieu!$M402='Sổ quỹ tiền mặt S06'!$J$2,Nhaplieu!$N402='Sổ quỹ tiền mặt S06'!$J$2),Nhaplieu!E402,""))</f>
        <v/>
      </c>
      <c r="C397" s="571" t="str">
        <f>IF(OR(LEFT(Nhaplieu!$M402,3)='Sổ quỹ tiền mặt S06'!$J$2,LEFT(Nhaplieu!$N402,3)='Sổ quỹ tiền mặt S06'!$J$2),Nhaplieu!L402,IF(OR(Nhaplieu!$M402='Sổ quỹ tiền mặt S06'!$J$2,Nhaplieu!$N402='Sổ quỹ tiền mặt S06'!$J$2),Nhaplieu!L402,""))</f>
        <v/>
      </c>
      <c r="D397" s="78" t="str">
        <f>IF(LEFT(Nhaplieu!$M402,3)='Sổ quỹ tiền mặt S06'!$J$2,Nhaplieu!N402,IF(LEFT(Nhaplieu!$N402,3)='Sổ quỹ tiền mặt S06'!$J$2,Nhaplieu!M402,IF(Nhaplieu!$M402='Sổ quỹ tiền mặt S06'!$J$2,Nhaplieu!N402,IF(Nhaplieu!$N402='Sổ quỹ tiền mặt S06'!$J$2,Nhaplieu!M402,""))))</f>
        <v/>
      </c>
      <c r="E397" s="77" t="str">
        <f>IF(LEFT(Nhaplieu!M402,3)='Sổ quỹ tiền mặt S06'!$J$2,Nhaplieu!$O402,IF(Nhaplieu!M402='Sổ quỹ tiền mặt S06'!$J$2,Nhaplieu!$O402,""))</f>
        <v/>
      </c>
      <c r="F397" s="77" t="str">
        <f>IF(LEFT(Nhaplieu!N402,3)='Sổ quỹ tiền mặt S06'!$J$2,Nhaplieu!$O402,IF(Nhaplieu!N402='Sổ quỹ tiền mặt S06'!$J$2,Nhaplieu!$O402,""))</f>
        <v/>
      </c>
      <c r="G397" s="572">
        <f>IF(SUM(E397:F397)=0,0,$G$10+SUM(E$11:$E397)-SUM(F$11:$F397))</f>
        <v>0</v>
      </c>
      <c r="H397" s="573"/>
    </row>
    <row r="398" spans="1:8" s="4" customFormat="1" ht="15.6">
      <c r="A398" s="76" t="str">
        <f>IF(OR(LEFT(Nhaplieu!$M403,3)='Sổ quỹ tiền mặt S06'!$J$2,LEFT(Nhaplieu!$N403,3)='Sổ quỹ tiền mặt S06'!$J$2),Nhaplieu!F403,IF(OR(Nhaplieu!$M403='Sổ quỹ tiền mặt S06'!$J$2,Nhaplieu!$N403='Sổ quỹ tiền mặt S06'!$J$2),Nhaplieu!F403,""))</f>
        <v/>
      </c>
      <c r="B398" s="77" t="str">
        <f>IF(OR(LEFT(Nhaplieu!$M403,3)='Sổ quỹ tiền mặt S06'!$J$2,LEFT(Nhaplieu!$N403,3)='Sổ quỹ tiền mặt S06'!$J$2),Nhaplieu!E403,IF(OR(Nhaplieu!$M403='Sổ quỹ tiền mặt S06'!$J$2,Nhaplieu!$N403='Sổ quỹ tiền mặt S06'!$J$2),Nhaplieu!E403,""))</f>
        <v/>
      </c>
      <c r="C398" s="571" t="str">
        <f>IF(OR(LEFT(Nhaplieu!$M403,3)='Sổ quỹ tiền mặt S06'!$J$2,LEFT(Nhaplieu!$N403,3)='Sổ quỹ tiền mặt S06'!$J$2),Nhaplieu!L403,IF(OR(Nhaplieu!$M403='Sổ quỹ tiền mặt S06'!$J$2,Nhaplieu!$N403='Sổ quỹ tiền mặt S06'!$J$2),Nhaplieu!L403,""))</f>
        <v/>
      </c>
      <c r="D398" s="78" t="str">
        <f>IF(LEFT(Nhaplieu!$M403,3)='Sổ quỹ tiền mặt S06'!$J$2,Nhaplieu!N403,IF(LEFT(Nhaplieu!$N403,3)='Sổ quỹ tiền mặt S06'!$J$2,Nhaplieu!M403,IF(Nhaplieu!$M403='Sổ quỹ tiền mặt S06'!$J$2,Nhaplieu!N403,IF(Nhaplieu!$N403='Sổ quỹ tiền mặt S06'!$J$2,Nhaplieu!M403,""))))</f>
        <v/>
      </c>
      <c r="E398" s="77" t="str">
        <f>IF(LEFT(Nhaplieu!M403,3)='Sổ quỹ tiền mặt S06'!$J$2,Nhaplieu!$O403,IF(Nhaplieu!M403='Sổ quỹ tiền mặt S06'!$J$2,Nhaplieu!$O403,""))</f>
        <v/>
      </c>
      <c r="F398" s="77" t="str">
        <f>IF(LEFT(Nhaplieu!N403,3)='Sổ quỹ tiền mặt S06'!$J$2,Nhaplieu!$O403,IF(Nhaplieu!N403='Sổ quỹ tiền mặt S06'!$J$2,Nhaplieu!$O403,""))</f>
        <v/>
      </c>
      <c r="G398" s="572">
        <f>IF(SUM(E398:F398)=0,0,$G$10+SUM(E$11:$E398)-SUM(F$11:$F398))</f>
        <v>0</v>
      </c>
      <c r="H398" s="573"/>
    </row>
    <row r="399" spans="1:8" s="4" customFormat="1" ht="15.6">
      <c r="A399" s="76" t="str">
        <f>IF(OR(LEFT(Nhaplieu!$M404,3)='Sổ quỹ tiền mặt S06'!$J$2,LEFT(Nhaplieu!$N404,3)='Sổ quỹ tiền mặt S06'!$J$2),Nhaplieu!F404,IF(OR(Nhaplieu!$M404='Sổ quỹ tiền mặt S06'!$J$2,Nhaplieu!$N404='Sổ quỹ tiền mặt S06'!$J$2),Nhaplieu!F404,""))</f>
        <v/>
      </c>
      <c r="B399" s="77" t="str">
        <f>IF(OR(LEFT(Nhaplieu!$M404,3)='Sổ quỹ tiền mặt S06'!$J$2,LEFT(Nhaplieu!$N404,3)='Sổ quỹ tiền mặt S06'!$J$2),Nhaplieu!E404,IF(OR(Nhaplieu!$M404='Sổ quỹ tiền mặt S06'!$J$2,Nhaplieu!$N404='Sổ quỹ tiền mặt S06'!$J$2),Nhaplieu!E404,""))</f>
        <v/>
      </c>
      <c r="C399" s="571" t="str">
        <f>IF(OR(LEFT(Nhaplieu!$M404,3)='Sổ quỹ tiền mặt S06'!$J$2,LEFT(Nhaplieu!$N404,3)='Sổ quỹ tiền mặt S06'!$J$2),Nhaplieu!L404,IF(OR(Nhaplieu!$M404='Sổ quỹ tiền mặt S06'!$J$2,Nhaplieu!$N404='Sổ quỹ tiền mặt S06'!$J$2),Nhaplieu!L404,""))</f>
        <v/>
      </c>
      <c r="D399" s="78" t="str">
        <f>IF(LEFT(Nhaplieu!$M404,3)='Sổ quỹ tiền mặt S06'!$J$2,Nhaplieu!N404,IF(LEFT(Nhaplieu!$N404,3)='Sổ quỹ tiền mặt S06'!$J$2,Nhaplieu!M404,IF(Nhaplieu!$M404='Sổ quỹ tiền mặt S06'!$J$2,Nhaplieu!N404,IF(Nhaplieu!$N404='Sổ quỹ tiền mặt S06'!$J$2,Nhaplieu!M404,""))))</f>
        <v/>
      </c>
      <c r="E399" s="77" t="str">
        <f>IF(LEFT(Nhaplieu!M404,3)='Sổ quỹ tiền mặt S06'!$J$2,Nhaplieu!$O404,IF(Nhaplieu!M404='Sổ quỹ tiền mặt S06'!$J$2,Nhaplieu!$O404,""))</f>
        <v/>
      </c>
      <c r="F399" s="77" t="str">
        <f>IF(LEFT(Nhaplieu!N404,3)='Sổ quỹ tiền mặt S06'!$J$2,Nhaplieu!$O404,IF(Nhaplieu!N404='Sổ quỹ tiền mặt S06'!$J$2,Nhaplieu!$O404,""))</f>
        <v/>
      </c>
      <c r="G399" s="572">
        <f>IF(SUM(E399:F399)=0,0,$G$10+SUM(E$11:$E399)-SUM(F$11:$F399))</f>
        <v>0</v>
      </c>
      <c r="H399" s="573"/>
    </row>
    <row r="400" spans="1:8" s="4" customFormat="1" ht="15.6">
      <c r="A400" s="76" t="str">
        <f>IF(OR(LEFT(Nhaplieu!$M405,3)='Sổ quỹ tiền mặt S06'!$J$2,LEFT(Nhaplieu!$N405,3)='Sổ quỹ tiền mặt S06'!$J$2),Nhaplieu!F405,IF(OR(Nhaplieu!$M405='Sổ quỹ tiền mặt S06'!$J$2,Nhaplieu!$N405='Sổ quỹ tiền mặt S06'!$J$2),Nhaplieu!F405,""))</f>
        <v/>
      </c>
      <c r="B400" s="77" t="str">
        <f>IF(OR(LEFT(Nhaplieu!$M405,3)='Sổ quỹ tiền mặt S06'!$J$2,LEFT(Nhaplieu!$N405,3)='Sổ quỹ tiền mặt S06'!$J$2),Nhaplieu!E405,IF(OR(Nhaplieu!$M405='Sổ quỹ tiền mặt S06'!$J$2,Nhaplieu!$N405='Sổ quỹ tiền mặt S06'!$J$2),Nhaplieu!E405,""))</f>
        <v/>
      </c>
      <c r="C400" s="571" t="str">
        <f>IF(OR(LEFT(Nhaplieu!$M405,3)='Sổ quỹ tiền mặt S06'!$J$2,LEFT(Nhaplieu!$N405,3)='Sổ quỹ tiền mặt S06'!$J$2),Nhaplieu!L405,IF(OR(Nhaplieu!$M405='Sổ quỹ tiền mặt S06'!$J$2,Nhaplieu!$N405='Sổ quỹ tiền mặt S06'!$J$2),Nhaplieu!L405,""))</f>
        <v/>
      </c>
      <c r="D400" s="78" t="str">
        <f>IF(LEFT(Nhaplieu!$M405,3)='Sổ quỹ tiền mặt S06'!$J$2,Nhaplieu!N405,IF(LEFT(Nhaplieu!$N405,3)='Sổ quỹ tiền mặt S06'!$J$2,Nhaplieu!M405,IF(Nhaplieu!$M405='Sổ quỹ tiền mặt S06'!$J$2,Nhaplieu!N405,IF(Nhaplieu!$N405='Sổ quỹ tiền mặt S06'!$J$2,Nhaplieu!M405,""))))</f>
        <v/>
      </c>
      <c r="E400" s="77" t="str">
        <f>IF(LEFT(Nhaplieu!M405,3)='Sổ quỹ tiền mặt S06'!$J$2,Nhaplieu!$O405,IF(Nhaplieu!M405='Sổ quỹ tiền mặt S06'!$J$2,Nhaplieu!$O405,""))</f>
        <v/>
      </c>
      <c r="F400" s="77" t="str">
        <f>IF(LEFT(Nhaplieu!N405,3)='Sổ quỹ tiền mặt S06'!$J$2,Nhaplieu!$O405,IF(Nhaplieu!N405='Sổ quỹ tiền mặt S06'!$J$2,Nhaplieu!$O405,""))</f>
        <v/>
      </c>
      <c r="G400" s="572">
        <f>IF(SUM(E400:F400)=0,0,$G$10+SUM(E$11:$E400)-SUM(F$11:$F400))</f>
        <v>0</v>
      </c>
      <c r="H400" s="573"/>
    </row>
    <row r="401" spans="1:8" s="4" customFormat="1" ht="15.6">
      <c r="A401" s="76" t="str">
        <f>IF(OR(LEFT(Nhaplieu!$M406,3)='Sổ quỹ tiền mặt S06'!$J$2,LEFT(Nhaplieu!$N406,3)='Sổ quỹ tiền mặt S06'!$J$2),Nhaplieu!F406,IF(OR(Nhaplieu!$M406='Sổ quỹ tiền mặt S06'!$J$2,Nhaplieu!$N406='Sổ quỹ tiền mặt S06'!$J$2),Nhaplieu!F406,""))</f>
        <v/>
      </c>
      <c r="B401" s="77" t="str">
        <f>IF(OR(LEFT(Nhaplieu!$M406,3)='Sổ quỹ tiền mặt S06'!$J$2,LEFT(Nhaplieu!$N406,3)='Sổ quỹ tiền mặt S06'!$J$2),Nhaplieu!E406,IF(OR(Nhaplieu!$M406='Sổ quỹ tiền mặt S06'!$J$2,Nhaplieu!$N406='Sổ quỹ tiền mặt S06'!$J$2),Nhaplieu!E406,""))</f>
        <v/>
      </c>
      <c r="C401" s="571" t="str">
        <f>IF(OR(LEFT(Nhaplieu!$M406,3)='Sổ quỹ tiền mặt S06'!$J$2,LEFT(Nhaplieu!$N406,3)='Sổ quỹ tiền mặt S06'!$J$2),Nhaplieu!L406,IF(OR(Nhaplieu!$M406='Sổ quỹ tiền mặt S06'!$J$2,Nhaplieu!$N406='Sổ quỹ tiền mặt S06'!$J$2),Nhaplieu!L406,""))</f>
        <v/>
      </c>
      <c r="D401" s="78" t="str">
        <f>IF(LEFT(Nhaplieu!$M406,3)='Sổ quỹ tiền mặt S06'!$J$2,Nhaplieu!N406,IF(LEFT(Nhaplieu!$N406,3)='Sổ quỹ tiền mặt S06'!$J$2,Nhaplieu!M406,IF(Nhaplieu!$M406='Sổ quỹ tiền mặt S06'!$J$2,Nhaplieu!N406,IF(Nhaplieu!$N406='Sổ quỹ tiền mặt S06'!$J$2,Nhaplieu!M406,""))))</f>
        <v/>
      </c>
      <c r="E401" s="77" t="str">
        <f>IF(LEFT(Nhaplieu!M406,3)='Sổ quỹ tiền mặt S06'!$J$2,Nhaplieu!$O406,IF(Nhaplieu!M406='Sổ quỹ tiền mặt S06'!$J$2,Nhaplieu!$O406,""))</f>
        <v/>
      </c>
      <c r="F401" s="77" t="str">
        <f>IF(LEFT(Nhaplieu!N406,3)='Sổ quỹ tiền mặt S06'!$J$2,Nhaplieu!$O406,IF(Nhaplieu!N406='Sổ quỹ tiền mặt S06'!$J$2,Nhaplieu!$O406,""))</f>
        <v/>
      </c>
      <c r="G401" s="572">
        <f>IF(SUM(E401:F401)=0,0,$G$10+SUM(E$11:$E401)-SUM(F$11:$F401))</f>
        <v>0</v>
      </c>
      <c r="H401" s="573"/>
    </row>
    <row r="402" spans="1:8" s="4" customFormat="1" ht="15.6">
      <c r="A402" s="76" t="str">
        <f>IF(OR(LEFT(Nhaplieu!$M407,3)='Sổ quỹ tiền mặt S06'!$J$2,LEFT(Nhaplieu!$N407,3)='Sổ quỹ tiền mặt S06'!$J$2),Nhaplieu!F407,IF(OR(Nhaplieu!$M407='Sổ quỹ tiền mặt S06'!$J$2,Nhaplieu!$N407='Sổ quỹ tiền mặt S06'!$J$2),Nhaplieu!F407,""))</f>
        <v/>
      </c>
      <c r="B402" s="77" t="str">
        <f>IF(OR(LEFT(Nhaplieu!$M407,3)='Sổ quỹ tiền mặt S06'!$J$2,LEFT(Nhaplieu!$N407,3)='Sổ quỹ tiền mặt S06'!$J$2),Nhaplieu!E407,IF(OR(Nhaplieu!$M407='Sổ quỹ tiền mặt S06'!$J$2,Nhaplieu!$N407='Sổ quỹ tiền mặt S06'!$J$2),Nhaplieu!E407,""))</f>
        <v/>
      </c>
      <c r="C402" s="571" t="str">
        <f>IF(OR(LEFT(Nhaplieu!$M407,3)='Sổ quỹ tiền mặt S06'!$J$2,LEFT(Nhaplieu!$N407,3)='Sổ quỹ tiền mặt S06'!$J$2),Nhaplieu!L407,IF(OR(Nhaplieu!$M407='Sổ quỹ tiền mặt S06'!$J$2,Nhaplieu!$N407='Sổ quỹ tiền mặt S06'!$J$2),Nhaplieu!L407,""))</f>
        <v/>
      </c>
      <c r="D402" s="78" t="str">
        <f>IF(LEFT(Nhaplieu!$M407,3)='Sổ quỹ tiền mặt S06'!$J$2,Nhaplieu!N407,IF(LEFT(Nhaplieu!$N407,3)='Sổ quỹ tiền mặt S06'!$J$2,Nhaplieu!M407,IF(Nhaplieu!$M407='Sổ quỹ tiền mặt S06'!$J$2,Nhaplieu!N407,IF(Nhaplieu!$N407='Sổ quỹ tiền mặt S06'!$J$2,Nhaplieu!M407,""))))</f>
        <v/>
      </c>
      <c r="E402" s="77" t="str">
        <f>IF(LEFT(Nhaplieu!M407,3)='Sổ quỹ tiền mặt S06'!$J$2,Nhaplieu!$O407,IF(Nhaplieu!M407='Sổ quỹ tiền mặt S06'!$J$2,Nhaplieu!$O407,""))</f>
        <v/>
      </c>
      <c r="F402" s="77" t="str">
        <f>IF(LEFT(Nhaplieu!N407,3)='Sổ quỹ tiền mặt S06'!$J$2,Nhaplieu!$O407,IF(Nhaplieu!N407='Sổ quỹ tiền mặt S06'!$J$2,Nhaplieu!$O407,""))</f>
        <v/>
      </c>
      <c r="G402" s="572">
        <f>IF(SUM(E402:F402)=0,0,$G$10+SUM(E$11:$E402)-SUM(F$11:$F402))</f>
        <v>0</v>
      </c>
      <c r="H402" s="573"/>
    </row>
    <row r="403" spans="1:8" s="4" customFormat="1" ht="15.6">
      <c r="A403" s="76" t="str">
        <f>IF(OR(LEFT(Nhaplieu!$M408,3)='Sổ quỹ tiền mặt S06'!$J$2,LEFT(Nhaplieu!$N408,3)='Sổ quỹ tiền mặt S06'!$J$2),Nhaplieu!F408,IF(OR(Nhaplieu!$M408='Sổ quỹ tiền mặt S06'!$J$2,Nhaplieu!$N408='Sổ quỹ tiền mặt S06'!$J$2),Nhaplieu!F408,""))</f>
        <v/>
      </c>
      <c r="B403" s="77" t="str">
        <f>IF(OR(LEFT(Nhaplieu!$M408,3)='Sổ quỹ tiền mặt S06'!$J$2,LEFT(Nhaplieu!$N408,3)='Sổ quỹ tiền mặt S06'!$J$2),Nhaplieu!E408,IF(OR(Nhaplieu!$M408='Sổ quỹ tiền mặt S06'!$J$2,Nhaplieu!$N408='Sổ quỹ tiền mặt S06'!$J$2),Nhaplieu!E408,""))</f>
        <v/>
      </c>
      <c r="C403" s="571" t="str">
        <f>IF(OR(LEFT(Nhaplieu!$M408,3)='Sổ quỹ tiền mặt S06'!$J$2,LEFT(Nhaplieu!$N408,3)='Sổ quỹ tiền mặt S06'!$J$2),Nhaplieu!L408,IF(OR(Nhaplieu!$M408='Sổ quỹ tiền mặt S06'!$J$2,Nhaplieu!$N408='Sổ quỹ tiền mặt S06'!$J$2),Nhaplieu!L408,""))</f>
        <v/>
      </c>
      <c r="D403" s="78" t="str">
        <f>IF(LEFT(Nhaplieu!$M408,3)='Sổ quỹ tiền mặt S06'!$J$2,Nhaplieu!N408,IF(LEFT(Nhaplieu!$N408,3)='Sổ quỹ tiền mặt S06'!$J$2,Nhaplieu!M408,IF(Nhaplieu!$M408='Sổ quỹ tiền mặt S06'!$J$2,Nhaplieu!N408,IF(Nhaplieu!$N408='Sổ quỹ tiền mặt S06'!$J$2,Nhaplieu!M408,""))))</f>
        <v/>
      </c>
      <c r="E403" s="77" t="str">
        <f>IF(LEFT(Nhaplieu!M408,3)='Sổ quỹ tiền mặt S06'!$J$2,Nhaplieu!$O408,IF(Nhaplieu!M408='Sổ quỹ tiền mặt S06'!$J$2,Nhaplieu!$O408,""))</f>
        <v/>
      </c>
      <c r="F403" s="77" t="str">
        <f>IF(LEFT(Nhaplieu!N408,3)='Sổ quỹ tiền mặt S06'!$J$2,Nhaplieu!$O408,IF(Nhaplieu!N408='Sổ quỹ tiền mặt S06'!$J$2,Nhaplieu!$O408,""))</f>
        <v/>
      </c>
      <c r="G403" s="572">
        <f>IF(SUM(E403:F403)=0,0,$G$10+SUM(E$11:$E403)-SUM(F$11:$F403))</f>
        <v>0</v>
      </c>
      <c r="H403" s="573"/>
    </row>
    <row r="404" spans="1:8" s="4" customFormat="1" ht="15.6">
      <c r="A404" s="76" t="str">
        <f>IF(OR(LEFT(Nhaplieu!$M409,3)='Sổ quỹ tiền mặt S06'!$J$2,LEFT(Nhaplieu!$N409,3)='Sổ quỹ tiền mặt S06'!$J$2),Nhaplieu!F409,IF(OR(Nhaplieu!$M409='Sổ quỹ tiền mặt S06'!$J$2,Nhaplieu!$N409='Sổ quỹ tiền mặt S06'!$J$2),Nhaplieu!F409,""))</f>
        <v/>
      </c>
      <c r="B404" s="77" t="str">
        <f>IF(OR(LEFT(Nhaplieu!$M409,3)='Sổ quỹ tiền mặt S06'!$J$2,LEFT(Nhaplieu!$N409,3)='Sổ quỹ tiền mặt S06'!$J$2),Nhaplieu!E409,IF(OR(Nhaplieu!$M409='Sổ quỹ tiền mặt S06'!$J$2,Nhaplieu!$N409='Sổ quỹ tiền mặt S06'!$J$2),Nhaplieu!E409,""))</f>
        <v/>
      </c>
      <c r="C404" s="571" t="str">
        <f>IF(OR(LEFT(Nhaplieu!$M409,3)='Sổ quỹ tiền mặt S06'!$J$2,LEFT(Nhaplieu!$N409,3)='Sổ quỹ tiền mặt S06'!$J$2),Nhaplieu!L409,IF(OR(Nhaplieu!$M409='Sổ quỹ tiền mặt S06'!$J$2,Nhaplieu!$N409='Sổ quỹ tiền mặt S06'!$J$2),Nhaplieu!L409,""))</f>
        <v/>
      </c>
      <c r="D404" s="78" t="str">
        <f>IF(LEFT(Nhaplieu!$M409,3)='Sổ quỹ tiền mặt S06'!$J$2,Nhaplieu!N409,IF(LEFT(Nhaplieu!$N409,3)='Sổ quỹ tiền mặt S06'!$J$2,Nhaplieu!M409,IF(Nhaplieu!$M409='Sổ quỹ tiền mặt S06'!$J$2,Nhaplieu!N409,IF(Nhaplieu!$N409='Sổ quỹ tiền mặt S06'!$J$2,Nhaplieu!M409,""))))</f>
        <v/>
      </c>
      <c r="E404" s="77" t="str">
        <f>IF(LEFT(Nhaplieu!M409,3)='Sổ quỹ tiền mặt S06'!$J$2,Nhaplieu!$O409,IF(Nhaplieu!M409='Sổ quỹ tiền mặt S06'!$J$2,Nhaplieu!$O409,""))</f>
        <v/>
      </c>
      <c r="F404" s="77" t="str">
        <f>IF(LEFT(Nhaplieu!N409,3)='Sổ quỹ tiền mặt S06'!$J$2,Nhaplieu!$O409,IF(Nhaplieu!N409='Sổ quỹ tiền mặt S06'!$J$2,Nhaplieu!$O409,""))</f>
        <v/>
      </c>
      <c r="G404" s="572">
        <f>IF(SUM(E404:F404)=0,0,$G$10+SUM(E$11:$E404)-SUM(F$11:$F404))</f>
        <v>0</v>
      </c>
      <c r="H404" s="573"/>
    </row>
    <row r="405" spans="1:8" s="4" customFormat="1" ht="15.6">
      <c r="A405" s="76" t="str">
        <f>IF(OR(LEFT(Nhaplieu!$M410,3)='Sổ quỹ tiền mặt S06'!$J$2,LEFT(Nhaplieu!$N410,3)='Sổ quỹ tiền mặt S06'!$J$2),Nhaplieu!F410,IF(OR(Nhaplieu!$M410='Sổ quỹ tiền mặt S06'!$J$2,Nhaplieu!$N410='Sổ quỹ tiền mặt S06'!$J$2),Nhaplieu!F410,""))</f>
        <v/>
      </c>
      <c r="B405" s="77" t="str">
        <f>IF(OR(LEFT(Nhaplieu!$M410,3)='Sổ quỹ tiền mặt S06'!$J$2,LEFT(Nhaplieu!$N410,3)='Sổ quỹ tiền mặt S06'!$J$2),Nhaplieu!E410,IF(OR(Nhaplieu!$M410='Sổ quỹ tiền mặt S06'!$J$2,Nhaplieu!$N410='Sổ quỹ tiền mặt S06'!$J$2),Nhaplieu!E410,""))</f>
        <v/>
      </c>
      <c r="C405" s="571" t="str">
        <f>IF(OR(LEFT(Nhaplieu!$M410,3)='Sổ quỹ tiền mặt S06'!$J$2,LEFT(Nhaplieu!$N410,3)='Sổ quỹ tiền mặt S06'!$J$2),Nhaplieu!L410,IF(OR(Nhaplieu!$M410='Sổ quỹ tiền mặt S06'!$J$2,Nhaplieu!$N410='Sổ quỹ tiền mặt S06'!$J$2),Nhaplieu!L410,""))</f>
        <v/>
      </c>
      <c r="D405" s="78" t="str">
        <f>IF(LEFT(Nhaplieu!$M410,3)='Sổ quỹ tiền mặt S06'!$J$2,Nhaplieu!N410,IF(LEFT(Nhaplieu!$N410,3)='Sổ quỹ tiền mặt S06'!$J$2,Nhaplieu!M410,IF(Nhaplieu!$M410='Sổ quỹ tiền mặt S06'!$J$2,Nhaplieu!N410,IF(Nhaplieu!$N410='Sổ quỹ tiền mặt S06'!$J$2,Nhaplieu!M410,""))))</f>
        <v/>
      </c>
      <c r="E405" s="77" t="str">
        <f>IF(LEFT(Nhaplieu!M410,3)='Sổ quỹ tiền mặt S06'!$J$2,Nhaplieu!$O410,IF(Nhaplieu!M410='Sổ quỹ tiền mặt S06'!$J$2,Nhaplieu!$O410,""))</f>
        <v/>
      </c>
      <c r="F405" s="77" t="str">
        <f>IF(LEFT(Nhaplieu!N410,3)='Sổ quỹ tiền mặt S06'!$J$2,Nhaplieu!$O410,IF(Nhaplieu!N410='Sổ quỹ tiền mặt S06'!$J$2,Nhaplieu!$O410,""))</f>
        <v/>
      </c>
      <c r="G405" s="572">
        <f>IF(SUM(E405:F405)=0,0,$G$10+SUM(E$11:$E405)-SUM(F$11:$F405))</f>
        <v>0</v>
      </c>
      <c r="H405" s="573"/>
    </row>
    <row r="406" spans="1:8" s="4" customFormat="1" ht="15.6">
      <c r="A406" s="76" t="str">
        <f>IF(OR(LEFT(Nhaplieu!$M411,3)='Sổ quỹ tiền mặt S06'!$J$2,LEFT(Nhaplieu!$N411,3)='Sổ quỹ tiền mặt S06'!$J$2),Nhaplieu!F411,IF(OR(Nhaplieu!$M411='Sổ quỹ tiền mặt S06'!$J$2,Nhaplieu!$N411='Sổ quỹ tiền mặt S06'!$J$2),Nhaplieu!F411,""))</f>
        <v/>
      </c>
      <c r="B406" s="77" t="str">
        <f>IF(OR(LEFT(Nhaplieu!$M411,3)='Sổ quỹ tiền mặt S06'!$J$2,LEFT(Nhaplieu!$N411,3)='Sổ quỹ tiền mặt S06'!$J$2),Nhaplieu!E411,IF(OR(Nhaplieu!$M411='Sổ quỹ tiền mặt S06'!$J$2,Nhaplieu!$N411='Sổ quỹ tiền mặt S06'!$J$2),Nhaplieu!E411,""))</f>
        <v/>
      </c>
      <c r="C406" s="571" t="str">
        <f>IF(OR(LEFT(Nhaplieu!$M411,3)='Sổ quỹ tiền mặt S06'!$J$2,LEFT(Nhaplieu!$N411,3)='Sổ quỹ tiền mặt S06'!$J$2),Nhaplieu!L411,IF(OR(Nhaplieu!$M411='Sổ quỹ tiền mặt S06'!$J$2,Nhaplieu!$N411='Sổ quỹ tiền mặt S06'!$J$2),Nhaplieu!L411,""))</f>
        <v/>
      </c>
      <c r="D406" s="78" t="str">
        <f>IF(LEFT(Nhaplieu!$M411,3)='Sổ quỹ tiền mặt S06'!$J$2,Nhaplieu!N411,IF(LEFT(Nhaplieu!$N411,3)='Sổ quỹ tiền mặt S06'!$J$2,Nhaplieu!M411,IF(Nhaplieu!$M411='Sổ quỹ tiền mặt S06'!$J$2,Nhaplieu!N411,IF(Nhaplieu!$N411='Sổ quỹ tiền mặt S06'!$J$2,Nhaplieu!M411,""))))</f>
        <v/>
      </c>
      <c r="E406" s="77" t="str">
        <f>IF(LEFT(Nhaplieu!M411,3)='Sổ quỹ tiền mặt S06'!$J$2,Nhaplieu!$O411,IF(Nhaplieu!M411='Sổ quỹ tiền mặt S06'!$J$2,Nhaplieu!$O411,""))</f>
        <v/>
      </c>
      <c r="F406" s="77" t="str">
        <f>IF(LEFT(Nhaplieu!N411,3)='Sổ quỹ tiền mặt S06'!$J$2,Nhaplieu!$O411,IF(Nhaplieu!N411='Sổ quỹ tiền mặt S06'!$J$2,Nhaplieu!$O411,""))</f>
        <v/>
      </c>
      <c r="G406" s="572">
        <f>IF(SUM(E406:F406)=0,0,$G$10+SUM(E$11:$E406)-SUM(F$11:$F406))</f>
        <v>0</v>
      </c>
      <c r="H406" s="573"/>
    </row>
    <row r="407" spans="1:8" s="4" customFormat="1" ht="15.6">
      <c r="A407" s="76" t="str">
        <f>IF(OR(LEFT(Nhaplieu!$M412,3)='Sổ quỹ tiền mặt S06'!$J$2,LEFT(Nhaplieu!$N412,3)='Sổ quỹ tiền mặt S06'!$J$2),Nhaplieu!F412,IF(OR(Nhaplieu!$M412='Sổ quỹ tiền mặt S06'!$J$2,Nhaplieu!$N412='Sổ quỹ tiền mặt S06'!$J$2),Nhaplieu!F412,""))</f>
        <v/>
      </c>
      <c r="B407" s="77" t="str">
        <f>IF(OR(LEFT(Nhaplieu!$M412,3)='Sổ quỹ tiền mặt S06'!$J$2,LEFT(Nhaplieu!$N412,3)='Sổ quỹ tiền mặt S06'!$J$2),Nhaplieu!E412,IF(OR(Nhaplieu!$M412='Sổ quỹ tiền mặt S06'!$J$2,Nhaplieu!$N412='Sổ quỹ tiền mặt S06'!$J$2),Nhaplieu!E412,""))</f>
        <v/>
      </c>
      <c r="C407" s="571" t="str">
        <f>IF(OR(LEFT(Nhaplieu!$M412,3)='Sổ quỹ tiền mặt S06'!$J$2,LEFT(Nhaplieu!$N412,3)='Sổ quỹ tiền mặt S06'!$J$2),Nhaplieu!L412,IF(OR(Nhaplieu!$M412='Sổ quỹ tiền mặt S06'!$J$2,Nhaplieu!$N412='Sổ quỹ tiền mặt S06'!$J$2),Nhaplieu!L412,""))</f>
        <v/>
      </c>
      <c r="D407" s="78" t="str">
        <f>IF(LEFT(Nhaplieu!$M412,3)='Sổ quỹ tiền mặt S06'!$J$2,Nhaplieu!N412,IF(LEFT(Nhaplieu!$N412,3)='Sổ quỹ tiền mặt S06'!$J$2,Nhaplieu!M412,IF(Nhaplieu!$M412='Sổ quỹ tiền mặt S06'!$J$2,Nhaplieu!N412,IF(Nhaplieu!$N412='Sổ quỹ tiền mặt S06'!$J$2,Nhaplieu!M412,""))))</f>
        <v/>
      </c>
      <c r="E407" s="77" t="str">
        <f>IF(LEFT(Nhaplieu!M412,3)='Sổ quỹ tiền mặt S06'!$J$2,Nhaplieu!$O412,IF(Nhaplieu!M412='Sổ quỹ tiền mặt S06'!$J$2,Nhaplieu!$O412,""))</f>
        <v/>
      </c>
      <c r="F407" s="77" t="str">
        <f>IF(LEFT(Nhaplieu!N412,3)='Sổ quỹ tiền mặt S06'!$J$2,Nhaplieu!$O412,IF(Nhaplieu!N412='Sổ quỹ tiền mặt S06'!$J$2,Nhaplieu!$O412,""))</f>
        <v/>
      </c>
      <c r="G407" s="572">
        <f>IF(SUM(E407:F407)=0,0,$G$10+SUM(E$11:$E407)-SUM(F$11:$F407))</f>
        <v>0</v>
      </c>
      <c r="H407" s="573"/>
    </row>
    <row r="408" spans="1:8" s="4" customFormat="1" ht="15.6">
      <c r="A408" s="76" t="str">
        <f>IF(OR(LEFT(Nhaplieu!$M413,3)='Sổ quỹ tiền mặt S06'!$J$2,LEFT(Nhaplieu!$N413,3)='Sổ quỹ tiền mặt S06'!$J$2),Nhaplieu!F413,IF(OR(Nhaplieu!$M413='Sổ quỹ tiền mặt S06'!$J$2,Nhaplieu!$N413='Sổ quỹ tiền mặt S06'!$J$2),Nhaplieu!F413,""))</f>
        <v/>
      </c>
      <c r="B408" s="77" t="str">
        <f>IF(OR(LEFT(Nhaplieu!$M413,3)='Sổ quỹ tiền mặt S06'!$J$2,LEFT(Nhaplieu!$N413,3)='Sổ quỹ tiền mặt S06'!$J$2),Nhaplieu!E413,IF(OR(Nhaplieu!$M413='Sổ quỹ tiền mặt S06'!$J$2,Nhaplieu!$N413='Sổ quỹ tiền mặt S06'!$J$2),Nhaplieu!E413,""))</f>
        <v/>
      </c>
      <c r="C408" s="571" t="str">
        <f>IF(OR(LEFT(Nhaplieu!$M413,3)='Sổ quỹ tiền mặt S06'!$J$2,LEFT(Nhaplieu!$N413,3)='Sổ quỹ tiền mặt S06'!$J$2),Nhaplieu!L413,IF(OR(Nhaplieu!$M413='Sổ quỹ tiền mặt S06'!$J$2,Nhaplieu!$N413='Sổ quỹ tiền mặt S06'!$J$2),Nhaplieu!L413,""))</f>
        <v/>
      </c>
      <c r="D408" s="78" t="str">
        <f>IF(LEFT(Nhaplieu!$M413,3)='Sổ quỹ tiền mặt S06'!$J$2,Nhaplieu!N413,IF(LEFT(Nhaplieu!$N413,3)='Sổ quỹ tiền mặt S06'!$J$2,Nhaplieu!M413,IF(Nhaplieu!$M413='Sổ quỹ tiền mặt S06'!$J$2,Nhaplieu!N413,IF(Nhaplieu!$N413='Sổ quỹ tiền mặt S06'!$J$2,Nhaplieu!M413,""))))</f>
        <v/>
      </c>
      <c r="E408" s="77" t="str">
        <f>IF(LEFT(Nhaplieu!M413,3)='Sổ quỹ tiền mặt S06'!$J$2,Nhaplieu!$O413,IF(Nhaplieu!M413='Sổ quỹ tiền mặt S06'!$J$2,Nhaplieu!$O413,""))</f>
        <v/>
      </c>
      <c r="F408" s="77" t="str">
        <f>IF(LEFT(Nhaplieu!N413,3)='Sổ quỹ tiền mặt S06'!$J$2,Nhaplieu!$O413,IF(Nhaplieu!N413='Sổ quỹ tiền mặt S06'!$J$2,Nhaplieu!$O413,""))</f>
        <v/>
      </c>
      <c r="G408" s="572">
        <f>IF(SUM(E408:F408)=0,0,$G$10+SUM(E$11:$E408)-SUM(F$11:$F408))</f>
        <v>0</v>
      </c>
      <c r="H408" s="573"/>
    </row>
    <row r="409" spans="1:8" s="4" customFormat="1" ht="15.6">
      <c r="A409" s="76" t="str">
        <f>IF(OR(LEFT(Nhaplieu!$M414,3)='Sổ quỹ tiền mặt S06'!$J$2,LEFT(Nhaplieu!$N414,3)='Sổ quỹ tiền mặt S06'!$J$2),Nhaplieu!F414,IF(OR(Nhaplieu!$M414='Sổ quỹ tiền mặt S06'!$J$2,Nhaplieu!$N414='Sổ quỹ tiền mặt S06'!$J$2),Nhaplieu!F414,""))</f>
        <v/>
      </c>
      <c r="B409" s="77" t="str">
        <f>IF(OR(LEFT(Nhaplieu!$M414,3)='Sổ quỹ tiền mặt S06'!$J$2,LEFT(Nhaplieu!$N414,3)='Sổ quỹ tiền mặt S06'!$J$2),Nhaplieu!E414,IF(OR(Nhaplieu!$M414='Sổ quỹ tiền mặt S06'!$J$2,Nhaplieu!$N414='Sổ quỹ tiền mặt S06'!$J$2),Nhaplieu!E414,""))</f>
        <v/>
      </c>
      <c r="C409" s="571" t="str">
        <f>IF(OR(LEFT(Nhaplieu!$M414,3)='Sổ quỹ tiền mặt S06'!$J$2,LEFT(Nhaplieu!$N414,3)='Sổ quỹ tiền mặt S06'!$J$2),Nhaplieu!L414,IF(OR(Nhaplieu!$M414='Sổ quỹ tiền mặt S06'!$J$2,Nhaplieu!$N414='Sổ quỹ tiền mặt S06'!$J$2),Nhaplieu!L414,""))</f>
        <v/>
      </c>
      <c r="D409" s="78" t="str">
        <f>IF(LEFT(Nhaplieu!$M414,3)='Sổ quỹ tiền mặt S06'!$J$2,Nhaplieu!N414,IF(LEFT(Nhaplieu!$N414,3)='Sổ quỹ tiền mặt S06'!$J$2,Nhaplieu!M414,IF(Nhaplieu!$M414='Sổ quỹ tiền mặt S06'!$J$2,Nhaplieu!N414,IF(Nhaplieu!$N414='Sổ quỹ tiền mặt S06'!$J$2,Nhaplieu!M414,""))))</f>
        <v/>
      </c>
      <c r="E409" s="77" t="str">
        <f>IF(LEFT(Nhaplieu!M414,3)='Sổ quỹ tiền mặt S06'!$J$2,Nhaplieu!$O414,IF(Nhaplieu!M414='Sổ quỹ tiền mặt S06'!$J$2,Nhaplieu!$O414,""))</f>
        <v/>
      </c>
      <c r="F409" s="77" t="str">
        <f>IF(LEFT(Nhaplieu!N414,3)='Sổ quỹ tiền mặt S06'!$J$2,Nhaplieu!$O414,IF(Nhaplieu!N414='Sổ quỹ tiền mặt S06'!$J$2,Nhaplieu!$O414,""))</f>
        <v/>
      </c>
      <c r="G409" s="572">
        <f>IF(SUM(E409:F409)=0,0,$G$10+SUM(E$11:$E409)-SUM(F$11:$F409))</f>
        <v>0</v>
      </c>
      <c r="H409" s="573"/>
    </row>
    <row r="410" spans="1:8" s="4" customFormat="1" ht="15.6">
      <c r="A410" s="76" t="str">
        <f>IF(OR(LEFT(Nhaplieu!$M415,3)='Sổ quỹ tiền mặt S06'!$J$2,LEFT(Nhaplieu!$N415,3)='Sổ quỹ tiền mặt S06'!$J$2),Nhaplieu!F415,IF(OR(Nhaplieu!$M415='Sổ quỹ tiền mặt S06'!$J$2,Nhaplieu!$N415='Sổ quỹ tiền mặt S06'!$J$2),Nhaplieu!F415,""))</f>
        <v/>
      </c>
      <c r="B410" s="77" t="str">
        <f>IF(OR(LEFT(Nhaplieu!$M415,3)='Sổ quỹ tiền mặt S06'!$J$2,LEFT(Nhaplieu!$N415,3)='Sổ quỹ tiền mặt S06'!$J$2),Nhaplieu!E415,IF(OR(Nhaplieu!$M415='Sổ quỹ tiền mặt S06'!$J$2,Nhaplieu!$N415='Sổ quỹ tiền mặt S06'!$J$2),Nhaplieu!E415,""))</f>
        <v/>
      </c>
      <c r="C410" s="571" t="str">
        <f>IF(OR(LEFT(Nhaplieu!$M415,3)='Sổ quỹ tiền mặt S06'!$J$2,LEFT(Nhaplieu!$N415,3)='Sổ quỹ tiền mặt S06'!$J$2),Nhaplieu!L415,IF(OR(Nhaplieu!$M415='Sổ quỹ tiền mặt S06'!$J$2,Nhaplieu!$N415='Sổ quỹ tiền mặt S06'!$J$2),Nhaplieu!L415,""))</f>
        <v/>
      </c>
      <c r="D410" s="78" t="str">
        <f>IF(LEFT(Nhaplieu!$M415,3)='Sổ quỹ tiền mặt S06'!$J$2,Nhaplieu!N415,IF(LEFT(Nhaplieu!$N415,3)='Sổ quỹ tiền mặt S06'!$J$2,Nhaplieu!M415,IF(Nhaplieu!$M415='Sổ quỹ tiền mặt S06'!$J$2,Nhaplieu!N415,IF(Nhaplieu!$N415='Sổ quỹ tiền mặt S06'!$J$2,Nhaplieu!M415,""))))</f>
        <v/>
      </c>
      <c r="E410" s="77" t="str">
        <f>IF(LEFT(Nhaplieu!M415,3)='Sổ quỹ tiền mặt S06'!$J$2,Nhaplieu!$O415,IF(Nhaplieu!M415='Sổ quỹ tiền mặt S06'!$J$2,Nhaplieu!$O415,""))</f>
        <v/>
      </c>
      <c r="F410" s="77" t="str">
        <f>IF(LEFT(Nhaplieu!N415,3)='Sổ quỹ tiền mặt S06'!$J$2,Nhaplieu!$O415,IF(Nhaplieu!N415='Sổ quỹ tiền mặt S06'!$J$2,Nhaplieu!$O415,""))</f>
        <v/>
      </c>
      <c r="G410" s="572">
        <f>IF(SUM(E410:F410)=0,0,$G$10+SUM(E$11:$E410)-SUM(F$11:$F410))</f>
        <v>0</v>
      </c>
      <c r="H410" s="573"/>
    </row>
    <row r="411" spans="1:8" s="4" customFormat="1" ht="15.6">
      <c r="A411" s="76" t="str">
        <f>IF(OR(LEFT(Nhaplieu!$M416,3)='Sổ quỹ tiền mặt S06'!$J$2,LEFT(Nhaplieu!$N416,3)='Sổ quỹ tiền mặt S06'!$J$2),Nhaplieu!F416,IF(OR(Nhaplieu!$M416='Sổ quỹ tiền mặt S06'!$J$2,Nhaplieu!$N416='Sổ quỹ tiền mặt S06'!$J$2),Nhaplieu!F416,""))</f>
        <v/>
      </c>
      <c r="B411" s="77" t="str">
        <f>IF(OR(LEFT(Nhaplieu!$M416,3)='Sổ quỹ tiền mặt S06'!$J$2,LEFT(Nhaplieu!$N416,3)='Sổ quỹ tiền mặt S06'!$J$2),Nhaplieu!E416,IF(OR(Nhaplieu!$M416='Sổ quỹ tiền mặt S06'!$J$2,Nhaplieu!$N416='Sổ quỹ tiền mặt S06'!$J$2),Nhaplieu!E416,""))</f>
        <v/>
      </c>
      <c r="C411" s="571" t="str">
        <f>IF(OR(LEFT(Nhaplieu!$M416,3)='Sổ quỹ tiền mặt S06'!$J$2,LEFT(Nhaplieu!$N416,3)='Sổ quỹ tiền mặt S06'!$J$2),Nhaplieu!L416,IF(OR(Nhaplieu!$M416='Sổ quỹ tiền mặt S06'!$J$2,Nhaplieu!$N416='Sổ quỹ tiền mặt S06'!$J$2),Nhaplieu!L416,""))</f>
        <v/>
      </c>
      <c r="D411" s="78" t="str">
        <f>IF(LEFT(Nhaplieu!$M416,3)='Sổ quỹ tiền mặt S06'!$J$2,Nhaplieu!N416,IF(LEFT(Nhaplieu!$N416,3)='Sổ quỹ tiền mặt S06'!$J$2,Nhaplieu!M416,IF(Nhaplieu!$M416='Sổ quỹ tiền mặt S06'!$J$2,Nhaplieu!N416,IF(Nhaplieu!$N416='Sổ quỹ tiền mặt S06'!$J$2,Nhaplieu!M416,""))))</f>
        <v/>
      </c>
      <c r="E411" s="77" t="str">
        <f>IF(LEFT(Nhaplieu!M416,3)='Sổ quỹ tiền mặt S06'!$J$2,Nhaplieu!$O416,IF(Nhaplieu!M416='Sổ quỹ tiền mặt S06'!$J$2,Nhaplieu!$O416,""))</f>
        <v/>
      </c>
      <c r="F411" s="77" t="str">
        <f>IF(LEFT(Nhaplieu!N416,3)='Sổ quỹ tiền mặt S06'!$J$2,Nhaplieu!$O416,IF(Nhaplieu!N416='Sổ quỹ tiền mặt S06'!$J$2,Nhaplieu!$O416,""))</f>
        <v/>
      </c>
      <c r="G411" s="572">
        <f>IF(SUM(E411:F411)=0,0,$G$10+SUM(E$11:$E411)-SUM(F$11:$F411))</f>
        <v>0</v>
      </c>
      <c r="H411" s="573"/>
    </row>
    <row r="412" spans="1:8" s="4" customFormat="1" ht="15.6">
      <c r="A412" s="76" t="str">
        <f>IF(OR(LEFT(Nhaplieu!$M417,3)='Sổ quỹ tiền mặt S06'!$J$2,LEFT(Nhaplieu!$N417,3)='Sổ quỹ tiền mặt S06'!$J$2),Nhaplieu!F417,IF(OR(Nhaplieu!$M417='Sổ quỹ tiền mặt S06'!$J$2,Nhaplieu!$N417='Sổ quỹ tiền mặt S06'!$J$2),Nhaplieu!F417,""))</f>
        <v/>
      </c>
      <c r="B412" s="77" t="str">
        <f>IF(OR(LEFT(Nhaplieu!$M417,3)='Sổ quỹ tiền mặt S06'!$J$2,LEFT(Nhaplieu!$N417,3)='Sổ quỹ tiền mặt S06'!$J$2),Nhaplieu!E417,IF(OR(Nhaplieu!$M417='Sổ quỹ tiền mặt S06'!$J$2,Nhaplieu!$N417='Sổ quỹ tiền mặt S06'!$J$2),Nhaplieu!E417,""))</f>
        <v/>
      </c>
      <c r="C412" s="571" t="str">
        <f>IF(OR(LEFT(Nhaplieu!$M417,3)='Sổ quỹ tiền mặt S06'!$J$2,LEFT(Nhaplieu!$N417,3)='Sổ quỹ tiền mặt S06'!$J$2),Nhaplieu!L417,IF(OR(Nhaplieu!$M417='Sổ quỹ tiền mặt S06'!$J$2,Nhaplieu!$N417='Sổ quỹ tiền mặt S06'!$J$2),Nhaplieu!L417,""))</f>
        <v/>
      </c>
      <c r="D412" s="78" t="str">
        <f>IF(LEFT(Nhaplieu!$M417,3)='Sổ quỹ tiền mặt S06'!$J$2,Nhaplieu!N417,IF(LEFT(Nhaplieu!$N417,3)='Sổ quỹ tiền mặt S06'!$J$2,Nhaplieu!M417,IF(Nhaplieu!$M417='Sổ quỹ tiền mặt S06'!$J$2,Nhaplieu!N417,IF(Nhaplieu!$N417='Sổ quỹ tiền mặt S06'!$J$2,Nhaplieu!M417,""))))</f>
        <v/>
      </c>
      <c r="E412" s="77" t="str">
        <f>IF(LEFT(Nhaplieu!M417,3)='Sổ quỹ tiền mặt S06'!$J$2,Nhaplieu!$O417,IF(Nhaplieu!M417='Sổ quỹ tiền mặt S06'!$J$2,Nhaplieu!$O417,""))</f>
        <v/>
      </c>
      <c r="F412" s="77" t="str">
        <f>IF(LEFT(Nhaplieu!N417,3)='Sổ quỹ tiền mặt S06'!$J$2,Nhaplieu!$O417,IF(Nhaplieu!N417='Sổ quỹ tiền mặt S06'!$J$2,Nhaplieu!$O417,""))</f>
        <v/>
      </c>
      <c r="G412" s="572">
        <f>IF(SUM(E412:F412)=0,0,$G$10+SUM(E$11:$E412)-SUM(F$11:$F412))</f>
        <v>0</v>
      </c>
      <c r="H412" s="573"/>
    </row>
    <row r="413" spans="1:8" s="4" customFormat="1" ht="15.6">
      <c r="A413" s="76" t="str">
        <f>IF(OR(LEFT(Nhaplieu!$M418,3)='Sổ quỹ tiền mặt S06'!$J$2,LEFT(Nhaplieu!$N418,3)='Sổ quỹ tiền mặt S06'!$J$2),Nhaplieu!F418,IF(OR(Nhaplieu!$M418='Sổ quỹ tiền mặt S06'!$J$2,Nhaplieu!$N418='Sổ quỹ tiền mặt S06'!$J$2),Nhaplieu!F418,""))</f>
        <v/>
      </c>
      <c r="B413" s="77" t="str">
        <f>IF(OR(LEFT(Nhaplieu!$M418,3)='Sổ quỹ tiền mặt S06'!$J$2,LEFT(Nhaplieu!$N418,3)='Sổ quỹ tiền mặt S06'!$J$2),Nhaplieu!E418,IF(OR(Nhaplieu!$M418='Sổ quỹ tiền mặt S06'!$J$2,Nhaplieu!$N418='Sổ quỹ tiền mặt S06'!$J$2),Nhaplieu!E418,""))</f>
        <v/>
      </c>
      <c r="C413" s="571" t="str">
        <f>IF(OR(LEFT(Nhaplieu!$M418,3)='Sổ quỹ tiền mặt S06'!$J$2,LEFT(Nhaplieu!$N418,3)='Sổ quỹ tiền mặt S06'!$J$2),Nhaplieu!L418,IF(OR(Nhaplieu!$M418='Sổ quỹ tiền mặt S06'!$J$2,Nhaplieu!$N418='Sổ quỹ tiền mặt S06'!$J$2),Nhaplieu!L418,""))</f>
        <v/>
      </c>
      <c r="D413" s="78" t="str">
        <f>IF(LEFT(Nhaplieu!$M418,3)='Sổ quỹ tiền mặt S06'!$J$2,Nhaplieu!N418,IF(LEFT(Nhaplieu!$N418,3)='Sổ quỹ tiền mặt S06'!$J$2,Nhaplieu!M418,IF(Nhaplieu!$M418='Sổ quỹ tiền mặt S06'!$J$2,Nhaplieu!N418,IF(Nhaplieu!$N418='Sổ quỹ tiền mặt S06'!$J$2,Nhaplieu!M418,""))))</f>
        <v/>
      </c>
      <c r="E413" s="77" t="str">
        <f>IF(LEFT(Nhaplieu!M418,3)='Sổ quỹ tiền mặt S06'!$J$2,Nhaplieu!$O418,IF(Nhaplieu!M418='Sổ quỹ tiền mặt S06'!$J$2,Nhaplieu!$O418,""))</f>
        <v/>
      </c>
      <c r="F413" s="77" t="str">
        <f>IF(LEFT(Nhaplieu!N418,3)='Sổ quỹ tiền mặt S06'!$J$2,Nhaplieu!$O418,IF(Nhaplieu!N418='Sổ quỹ tiền mặt S06'!$J$2,Nhaplieu!$O418,""))</f>
        <v/>
      </c>
      <c r="G413" s="572">
        <f>IF(SUM(E413:F413)=0,0,$G$10+SUM(E$11:$E413)-SUM(F$11:$F413))</f>
        <v>0</v>
      </c>
      <c r="H413" s="573"/>
    </row>
    <row r="414" spans="1:8" s="4" customFormat="1" ht="15.6">
      <c r="A414" s="76" t="str">
        <f>IF(OR(LEFT(Nhaplieu!$M419,3)='Sổ quỹ tiền mặt S06'!$J$2,LEFT(Nhaplieu!$N419,3)='Sổ quỹ tiền mặt S06'!$J$2),Nhaplieu!F419,IF(OR(Nhaplieu!$M419='Sổ quỹ tiền mặt S06'!$J$2,Nhaplieu!$N419='Sổ quỹ tiền mặt S06'!$J$2),Nhaplieu!F419,""))</f>
        <v/>
      </c>
      <c r="B414" s="77" t="str">
        <f>IF(OR(LEFT(Nhaplieu!$M419,3)='Sổ quỹ tiền mặt S06'!$J$2,LEFT(Nhaplieu!$N419,3)='Sổ quỹ tiền mặt S06'!$J$2),Nhaplieu!E419,IF(OR(Nhaplieu!$M419='Sổ quỹ tiền mặt S06'!$J$2,Nhaplieu!$N419='Sổ quỹ tiền mặt S06'!$J$2),Nhaplieu!E419,""))</f>
        <v/>
      </c>
      <c r="C414" s="571" t="str">
        <f>IF(OR(LEFT(Nhaplieu!$M419,3)='Sổ quỹ tiền mặt S06'!$J$2,LEFT(Nhaplieu!$N419,3)='Sổ quỹ tiền mặt S06'!$J$2),Nhaplieu!L419,IF(OR(Nhaplieu!$M419='Sổ quỹ tiền mặt S06'!$J$2,Nhaplieu!$N419='Sổ quỹ tiền mặt S06'!$J$2),Nhaplieu!L419,""))</f>
        <v/>
      </c>
      <c r="D414" s="78" t="str">
        <f>IF(LEFT(Nhaplieu!$M419,3)='Sổ quỹ tiền mặt S06'!$J$2,Nhaplieu!N419,IF(LEFT(Nhaplieu!$N419,3)='Sổ quỹ tiền mặt S06'!$J$2,Nhaplieu!M419,IF(Nhaplieu!$M419='Sổ quỹ tiền mặt S06'!$J$2,Nhaplieu!N419,IF(Nhaplieu!$N419='Sổ quỹ tiền mặt S06'!$J$2,Nhaplieu!M419,""))))</f>
        <v/>
      </c>
      <c r="E414" s="77" t="str">
        <f>IF(LEFT(Nhaplieu!M419,3)='Sổ quỹ tiền mặt S06'!$J$2,Nhaplieu!$O419,IF(Nhaplieu!M419='Sổ quỹ tiền mặt S06'!$J$2,Nhaplieu!$O419,""))</f>
        <v/>
      </c>
      <c r="F414" s="77" t="str">
        <f>IF(LEFT(Nhaplieu!N419,3)='Sổ quỹ tiền mặt S06'!$J$2,Nhaplieu!$O419,IF(Nhaplieu!N419='Sổ quỹ tiền mặt S06'!$J$2,Nhaplieu!$O419,""))</f>
        <v/>
      </c>
      <c r="G414" s="572">
        <f>IF(SUM(E414:F414)=0,0,$G$10+SUM(E$11:$E414)-SUM(F$11:$F414))</f>
        <v>0</v>
      </c>
      <c r="H414" s="573"/>
    </row>
    <row r="415" spans="1:8" s="4" customFormat="1" ht="15.6">
      <c r="A415" s="76" t="str">
        <f>IF(OR(LEFT(Nhaplieu!$M420,3)='Sổ quỹ tiền mặt S06'!$J$2,LEFT(Nhaplieu!$N420,3)='Sổ quỹ tiền mặt S06'!$J$2),Nhaplieu!F420,IF(OR(Nhaplieu!$M420='Sổ quỹ tiền mặt S06'!$J$2,Nhaplieu!$N420='Sổ quỹ tiền mặt S06'!$J$2),Nhaplieu!F420,""))</f>
        <v/>
      </c>
      <c r="B415" s="77" t="str">
        <f>IF(OR(LEFT(Nhaplieu!$M420,3)='Sổ quỹ tiền mặt S06'!$J$2,LEFT(Nhaplieu!$N420,3)='Sổ quỹ tiền mặt S06'!$J$2),Nhaplieu!E420,IF(OR(Nhaplieu!$M420='Sổ quỹ tiền mặt S06'!$J$2,Nhaplieu!$N420='Sổ quỹ tiền mặt S06'!$J$2),Nhaplieu!E420,""))</f>
        <v/>
      </c>
      <c r="C415" s="571" t="str">
        <f>IF(OR(LEFT(Nhaplieu!$M420,3)='Sổ quỹ tiền mặt S06'!$J$2,LEFT(Nhaplieu!$N420,3)='Sổ quỹ tiền mặt S06'!$J$2),Nhaplieu!L420,IF(OR(Nhaplieu!$M420='Sổ quỹ tiền mặt S06'!$J$2,Nhaplieu!$N420='Sổ quỹ tiền mặt S06'!$J$2),Nhaplieu!L420,""))</f>
        <v/>
      </c>
      <c r="D415" s="78" t="str">
        <f>IF(LEFT(Nhaplieu!$M420,3)='Sổ quỹ tiền mặt S06'!$J$2,Nhaplieu!N420,IF(LEFT(Nhaplieu!$N420,3)='Sổ quỹ tiền mặt S06'!$J$2,Nhaplieu!M420,IF(Nhaplieu!$M420='Sổ quỹ tiền mặt S06'!$J$2,Nhaplieu!N420,IF(Nhaplieu!$N420='Sổ quỹ tiền mặt S06'!$J$2,Nhaplieu!M420,""))))</f>
        <v/>
      </c>
      <c r="E415" s="77" t="str">
        <f>IF(LEFT(Nhaplieu!M420,3)='Sổ quỹ tiền mặt S06'!$J$2,Nhaplieu!$O420,IF(Nhaplieu!M420='Sổ quỹ tiền mặt S06'!$J$2,Nhaplieu!$O420,""))</f>
        <v/>
      </c>
      <c r="F415" s="77" t="str">
        <f>IF(LEFT(Nhaplieu!N420,3)='Sổ quỹ tiền mặt S06'!$J$2,Nhaplieu!$O420,IF(Nhaplieu!N420='Sổ quỹ tiền mặt S06'!$J$2,Nhaplieu!$O420,""))</f>
        <v/>
      </c>
      <c r="G415" s="572">
        <f>IF(SUM(E415:F415)=0,0,$G$10+SUM(E$11:$E415)-SUM(F$11:$F415))</f>
        <v>0</v>
      </c>
      <c r="H415" s="573"/>
    </row>
    <row r="416" spans="1:8" s="4" customFormat="1" ht="15.6">
      <c r="A416" s="76" t="str">
        <f>IF(OR(LEFT(Nhaplieu!$M421,3)='Sổ quỹ tiền mặt S06'!$J$2,LEFT(Nhaplieu!$N421,3)='Sổ quỹ tiền mặt S06'!$J$2),Nhaplieu!F421,IF(OR(Nhaplieu!$M421='Sổ quỹ tiền mặt S06'!$J$2,Nhaplieu!$N421='Sổ quỹ tiền mặt S06'!$J$2),Nhaplieu!F421,""))</f>
        <v/>
      </c>
      <c r="B416" s="77" t="str">
        <f>IF(OR(LEFT(Nhaplieu!$M421,3)='Sổ quỹ tiền mặt S06'!$J$2,LEFT(Nhaplieu!$N421,3)='Sổ quỹ tiền mặt S06'!$J$2),Nhaplieu!E421,IF(OR(Nhaplieu!$M421='Sổ quỹ tiền mặt S06'!$J$2,Nhaplieu!$N421='Sổ quỹ tiền mặt S06'!$J$2),Nhaplieu!E421,""))</f>
        <v/>
      </c>
      <c r="C416" s="571" t="str">
        <f>IF(OR(LEFT(Nhaplieu!$M421,3)='Sổ quỹ tiền mặt S06'!$J$2,LEFT(Nhaplieu!$N421,3)='Sổ quỹ tiền mặt S06'!$J$2),Nhaplieu!L421,IF(OR(Nhaplieu!$M421='Sổ quỹ tiền mặt S06'!$J$2,Nhaplieu!$N421='Sổ quỹ tiền mặt S06'!$J$2),Nhaplieu!L421,""))</f>
        <v/>
      </c>
      <c r="D416" s="78" t="str">
        <f>IF(LEFT(Nhaplieu!$M421,3)='Sổ quỹ tiền mặt S06'!$J$2,Nhaplieu!N421,IF(LEFT(Nhaplieu!$N421,3)='Sổ quỹ tiền mặt S06'!$J$2,Nhaplieu!M421,IF(Nhaplieu!$M421='Sổ quỹ tiền mặt S06'!$J$2,Nhaplieu!N421,IF(Nhaplieu!$N421='Sổ quỹ tiền mặt S06'!$J$2,Nhaplieu!M421,""))))</f>
        <v/>
      </c>
      <c r="E416" s="77" t="str">
        <f>IF(LEFT(Nhaplieu!M421,3)='Sổ quỹ tiền mặt S06'!$J$2,Nhaplieu!$O421,IF(Nhaplieu!M421='Sổ quỹ tiền mặt S06'!$J$2,Nhaplieu!$O421,""))</f>
        <v/>
      </c>
      <c r="F416" s="77" t="str">
        <f>IF(LEFT(Nhaplieu!N421,3)='Sổ quỹ tiền mặt S06'!$J$2,Nhaplieu!$O421,IF(Nhaplieu!N421='Sổ quỹ tiền mặt S06'!$J$2,Nhaplieu!$O421,""))</f>
        <v/>
      </c>
      <c r="G416" s="572">
        <f>IF(SUM(E416:F416)=0,0,$G$10+SUM(E$11:$E416)-SUM(F$11:$F416))</f>
        <v>0</v>
      </c>
      <c r="H416" s="573"/>
    </row>
    <row r="417" spans="1:8" s="4" customFormat="1" ht="15.6">
      <c r="A417" s="76" t="str">
        <f>IF(OR(LEFT(Nhaplieu!$M422,3)='Sổ quỹ tiền mặt S06'!$J$2,LEFT(Nhaplieu!$N422,3)='Sổ quỹ tiền mặt S06'!$J$2),Nhaplieu!F422,IF(OR(Nhaplieu!$M422='Sổ quỹ tiền mặt S06'!$J$2,Nhaplieu!$N422='Sổ quỹ tiền mặt S06'!$J$2),Nhaplieu!F422,""))</f>
        <v/>
      </c>
      <c r="B417" s="77" t="str">
        <f>IF(OR(LEFT(Nhaplieu!$M422,3)='Sổ quỹ tiền mặt S06'!$J$2,LEFT(Nhaplieu!$N422,3)='Sổ quỹ tiền mặt S06'!$J$2),Nhaplieu!E422,IF(OR(Nhaplieu!$M422='Sổ quỹ tiền mặt S06'!$J$2,Nhaplieu!$N422='Sổ quỹ tiền mặt S06'!$J$2),Nhaplieu!E422,""))</f>
        <v/>
      </c>
      <c r="C417" s="571" t="str">
        <f>IF(OR(LEFT(Nhaplieu!$M422,3)='Sổ quỹ tiền mặt S06'!$J$2,LEFT(Nhaplieu!$N422,3)='Sổ quỹ tiền mặt S06'!$J$2),Nhaplieu!L422,IF(OR(Nhaplieu!$M422='Sổ quỹ tiền mặt S06'!$J$2,Nhaplieu!$N422='Sổ quỹ tiền mặt S06'!$J$2),Nhaplieu!L422,""))</f>
        <v/>
      </c>
      <c r="D417" s="78" t="str">
        <f>IF(LEFT(Nhaplieu!$M422,3)='Sổ quỹ tiền mặt S06'!$J$2,Nhaplieu!N422,IF(LEFT(Nhaplieu!$N422,3)='Sổ quỹ tiền mặt S06'!$J$2,Nhaplieu!M422,IF(Nhaplieu!$M422='Sổ quỹ tiền mặt S06'!$J$2,Nhaplieu!N422,IF(Nhaplieu!$N422='Sổ quỹ tiền mặt S06'!$J$2,Nhaplieu!M422,""))))</f>
        <v/>
      </c>
      <c r="E417" s="77" t="str">
        <f>IF(LEFT(Nhaplieu!M422,3)='Sổ quỹ tiền mặt S06'!$J$2,Nhaplieu!$O422,IF(Nhaplieu!M422='Sổ quỹ tiền mặt S06'!$J$2,Nhaplieu!$O422,""))</f>
        <v/>
      </c>
      <c r="F417" s="77" t="str">
        <f>IF(LEFT(Nhaplieu!N422,3)='Sổ quỹ tiền mặt S06'!$J$2,Nhaplieu!$O422,IF(Nhaplieu!N422='Sổ quỹ tiền mặt S06'!$J$2,Nhaplieu!$O422,""))</f>
        <v/>
      </c>
      <c r="G417" s="572">
        <f>IF(SUM(E417:F417)=0,0,$G$10+SUM(E$11:$E417)-SUM(F$11:$F417))</f>
        <v>0</v>
      </c>
      <c r="H417" s="573"/>
    </row>
    <row r="418" spans="1:8" s="4" customFormat="1" ht="15.6">
      <c r="A418" s="76" t="str">
        <f>IF(OR(LEFT(Nhaplieu!$M423,3)='Sổ quỹ tiền mặt S06'!$J$2,LEFT(Nhaplieu!$N423,3)='Sổ quỹ tiền mặt S06'!$J$2),Nhaplieu!F423,IF(OR(Nhaplieu!$M423='Sổ quỹ tiền mặt S06'!$J$2,Nhaplieu!$N423='Sổ quỹ tiền mặt S06'!$J$2),Nhaplieu!F423,""))</f>
        <v/>
      </c>
      <c r="B418" s="77" t="str">
        <f>IF(OR(LEFT(Nhaplieu!$M423,3)='Sổ quỹ tiền mặt S06'!$J$2,LEFT(Nhaplieu!$N423,3)='Sổ quỹ tiền mặt S06'!$J$2),Nhaplieu!E423,IF(OR(Nhaplieu!$M423='Sổ quỹ tiền mặt S06'!$J$2,Nhaplieu!$N423='Sổ quỹ tiền mặt S06'!$J$2),Nhaplieu!E423,""))</f>
        <v/>
      </c>
      <c r="C418" s="571" t="str">
        <f>IF(OR(LEFT(Nhaplieu!$M423,3)='Sổ quỹ tiền mặt S06'!$J$2,LEFT(Nhaplieu!$N423,3)='Sổ quỹ tiền mặt S06'!$J$2),Nhaplieu!L423,IF(OR(Nhaplieu!$M423='Sổ quỹ tiền mặt S06'!$J$2,Nhaplieu!$N423='Sổ quỹ tiền mặt S06'!$J$2),Nhaplieu!L423,""))</f>
        <v/>
      </c>
      <c r="D418" s="78" t="str">
        <f>IF(LEFT(Nhaplieu!$M423,3)='Sổ quỹ tiền mặt S06'!$J$2,Nhaplieu!N423,IF(LEFT(Nhaplieu!$N423,3)='Sổ quỹ tiền mặt S06'!$J$2,Nhaplieu!M423,IF(Nhaplieu!$M423='Sổ quỹ tiền mặt S06'!$J$2,Nhaplieu!N423,IF(Nhaplieu!$N423='Sổ quỹ tiền mặt S06'!$J$2,Nhaplieu!M423,""))))</f>
        <v/>
      </c>
      <c r="E418" s="77" t="str">
        <f>IF(LEFT(Nhaplieu!M423,3)='Sổ quỹ tiền mặt S06'!$J$2,Nhaplieu!$O423,IF(Nhaplieu!M423='Sổ quỹ tiền mặt S06'!$J$2,Nhaplieu!$O423,""))</f>
        <v/>
      </c>
      <c r="F418" s="77" t="str">
        <f>IF(LEFT(Nhaplieu!N423,3)='Sổ quỹ tiền mặt S06'!$J$2,Nhaplieu!$O423,IF(Nhaplieu!N423='Sổ quỹ tiền mặt S06'!$J$2,Nhaplieu!$O423,""))</f>
        <v/>
      </c>
      <c r="G418" s="572">
        <f>IF(SUM(E418:F418)=0,0,$G$10+SUM(E$11:$E418)-SUM(F$11:$F418))</f>
        <v>0</v>
      </c>
      <c r="H418" s="573"/>
    </row>
    <row r="419" spans="1:8" s="4" customFormat="1" ht="15.6">
      <c r="A419" s="76" t="str">
        <f>IF(OR(LEFT(Nhaplieu!$M424,3)='Sổ quỹ tiền mặt S06'!$J$2,LEFT(Nhaplieu!$N424,3)='Sổ quỹ tiền mặt S06'!$J$2),Nhaplieu!F424,IF(OR(Nhaplieu!$M424='Sổ quỹ tiền mặt S06'!$J$2,Nhaplieu!$N424='Sổ quỹ tiền mặt S06'!$J$2),Nhaplieu!F424,""))</f>
        <v/>
      </c>
      <c r="B419" s="77" t="str">
        <f>IF(OR(LEFT(Nhaplieu!$M424,3)='Sổ quỹ tiền mặt S06'!$J$2,LEFT(Nhaplieu!$N424,3)='Sổ quỹ tiền mặt S06'!$J$2),Nhaplieu!E424,IF(OR(Nhaplieu!$M424='Sổ quỹ tiền mặt S06'!$J$2,Nhaplieu!$N424='Sổ quỹ tiền mặt S06'!$J$2),Nhaplieu!E424,""))</f>
        <v/>
      </c>
      <c r="C419" s="571" t="str">
        <f>IF(OR(LEFT(Nhaplieu!$M424,3)='Sổ quỹ tiền mặt S06'!$J$2,LEFT(Nhaplieu!$N424,3)='Sổ quỹ tiền mặt S06'!$J$2),Nhaplieu!L424,IF(OR(Nhaplieu!$M424='Sổ quỹ tiền mặt S06'!$J$2,Nhaplieu!$N424='Sổ quỹ tiền mặt S06'!$J$2),Nhaplieu!L424,""))</f>
        <v/>
      </c>
      <c r="D419" s="78" t="str">
        <f>IF(LEFT(Nhaplieu!$M424,3)='Sổ quỹ tiền mặt S06'!$J$2,Nhaplieu!N424,IF(LEFT(Nhaplieu!$N424,3)='Sổ quỹ tiền mặt S06'!$J$2,Nhaplieu!M424,IF(Nhaplieu!$M424='Sổ quỹ tiền mặt S06'!$J$2,Nhaplieu!N424,IF(Nhaplieu!$N424='Sổ quỹ tiền mặt S06'!$J$2,Nhaplieu!M424,""))))</f>
        <v/>
      </c>
      <c r="E419" s="77" t="str">
        <f>IF(LEFT(Nhaplieu!M424,3)='Sổ quỹ tiền mặt S06'!$J$2,Nhaplieu!$O424,IF(Nhaplieu!M424='Sổ quỹ tiền mặt S06'!$J$2,Nhaplieu!$O424,""))</f>
        <v/>
      </c>
      <c r="F419" s="77" t="str">
        <f>IF(LEFT(Nhaplieu!N424,3)='Sổ quỹ tiền mặt S06'!$J$2,Nhaplieu!$O424,IF(Nhaplieu!N424='Sổ quỹ tiền mặt S06'!$J$2,Nhaplieu!$O424,""))</f>
        <v/>
      </c>
      <c r="G419" s="572">
        <f>IF(SUM(E419:F419)=0,0,$G$10+SUM(E$11:$E419)-SUM(F$11:$F419))</f>
        <v>0</v>
      </c>
      <c r="H419" s="573"/>
    </row>
    <row r="420" spans="1:8" s="4" customFormat="1" ht="15.6">
      <c r="A420" s="76" t="str">
        <f>IF(OR(LEFT(Nhaplieu!$M425,3)='Sổ quỹ tiền mặt S06'!$J$2,LEFT(Nhaplieu!$N425,3)='Sổ quỹ tiền mặt S06'!$J$2),Nhaplieu!F425,IF(OR(Nhaplieu!$M425='Sổ quỹ tiền mặt S06'!$J$2,Nhaplieu!$N425='Sổ quỹ tiền mặt S06'!$J$2),Nhaplieu!F425,""))</f>
        <v/>
      </c>
      <c r="B420" s="77" t="str">
        <f>IF(OR(LEFT(Nhaplieu!$M425,3)='Sổ quỹ tiền mặt S06'!$J$2,LEFT(Nhaplieu!$N425,3)='Sổ quỹ tiền mặt S06'!$J$2),Nhaplieu!E425,IF(OR(Nhaplieu!$M425='Sổ quỹ tiền mặt S06'!$J$2,Nhaplieu!$N425='Sổ quỹ tiền mặt S06'!$J$2),Nhaplieu!E425,""))</f>
        <v/>
      </c>
      <c r="C420" s="571" t="str">
        <f>IF(OR(LEFT(Nhaplieu!$M425,3)='Sổ quỹ tiền mặt S06'!$J$2,LEFT(Nhaplieu!$N425,3)='Sổ quỹ tiền mặt S06'!$J$2),Nhaplieu!L425,IF(OR(Nhaplieu!$M425='Sổ quỹ tiền mặt S06'!$J$2,Nhaplieu!$N425='Sổ quỹ tiền mặt S06'!$J$2),Nhaplieu!L425,""))</f>
        <v/>
      </c>
      <c r="D420" s="78" t="str">
        <f>IF(LEFT(Nhaplieu!$M425,3)='Sổ quỹ tiền mặt S06'!$J$2,Nhaplieu!N425,IF(LEFT(Nhaplieu!$N425,3)='Sổ quỹ tiền mặt S06'!$J$2,Nhaplieu!M425,IF(Nhaplieu!$M425='Sổ quỹ tiền mặt S06'!$J$2,Nhaplieu!N425,IF(Nhaplieu!$N425='Sổ quỹ tiền mặt S06'!$J$2,Nhaplieu!M425,""))))</f>
        <v/>
      </c>
      <c r="E420" s="77" t="str">
        <f>IF(LEFT(Nhaplieu!M425,3)='Sổ quỹ tiền mặt S06'!$J$2,Nhaplieu!$O425,IF(Nhaplieu!M425='Sổ quỹ tiền mặt S06'!$J$2,Nhaplieu!$O425,""))</f>
        <v/>
      </c>
      <c r="F420" s="77" t="str">
        <f>IF(LEFT(Nhaplieu!N425,3)='Sổ quỹ tiền mặt S06'!$J$2,Nhaplieu!$O425,IF(Nhaplieu!N425='Sổ quỹ tiền mặt S06'!$J$2,Nhaplieu!$O425,""))</f>
        <v/>
      </c>
      <c r="G420" s="572">
        <f>IF(SUM(E420:F420)=0,0,$G$10+SUM(E$11:$E420)-SUM(F$11:$F420))</f>
        <v>0</v>
      </c>
      <c r="H420" s="573"/>
    </row>
    <row r="421" spans="1:8" s="4" customFormat="1" ht="15.6">
      <c r="A421" s="76" t="str">
        <f>IF(OR(LEFT(Nhaplieu!$M426,3)='Sổ quỹ tiền mặt S06'!$J$2,LEFT(Nhaplieu!$N426,3)='Sổ quỹ tiền mặt S06'!$J$2),Nhaplieu!F426,IF(OR(Nhaplieu!$M426='Sổ quỹ tiền mặt S06'!$J$2,Nhaplieu!$N426='Sổ quỹ tiền mặt S06'!$J$2),Nhaplieu!F426,""))</f>
        <v/>
      </c>
      <c r="B421" s="77" t="str">
        <f>IF(OR(LEFT(Nhaplieu!$M426,3)='Sổ quỹ tiền mặt S06'!$J$2,LEFT(Nhaplieu!$N426,3)='Sổ quỹ tiền mặt S06'!$J$2),Nhaplieu!E426,IF(OR(Nhaplieu!$M426='Sổ quỹ tiền mặt S06'!$J$2,Nhaplieu!$N426='Sổ quỹ tiền mặt S06'!$J$2),Nhaplieu!E426,""))</f>
        <v/>
      </c>
      <c r="C421" s="571" t="str">
        <f>IF(OR(LEFT(Nhaplieu!$M426,3)='Sổ quỹ tiền mặt S06'!$J$2,LEFT(Nhaplieu!$N426,3)='Sổ quỹ tiền mặt S06'!$J$2),Nhaplieu!L426,IF(OR(Nhaplieu!$M426='Sổ quỹ tiền mặt S06'!$J$2,Nhaplieu!$N426='Sổ quỹ tiền mặt S06'!$J$2),Nhaplieu!L426,""))</f>
        <v/>
      </c>
      <c r="D421" s="78" t="str">
        <f>IF(LEFT(Nhaplieu!$M426,3)='Sổ quỹ tiền mặt S06'!$J$2,Nhaplieu!N426,IF(LEFT(Nhaplieu!$N426,3)='Sổ quỹ tiền mặt S06'!$J$2,Nhaplieu!M426,IF(Nhaplieu!$M426='Sổ quỹ tiền mặt S06'!$J$2,Nhaplieu!N426,IF(Nhaplieu!$N426='Sổ quỹ tiền mặt S06'!$J$2,Nhaplieu!M426,""))))</f>
        <v/>
      </c>
      <c r="E421" s="77" t="str">
        <f>IF(LEFT(Nhaplieu!M426,3)='Sổ quỹ tiền mặt S06'!$J$2,Nhaplieu!$O426,IF(Nhaplieu!M426='Sổ quỹ tiền mặt S06'!$J$2,Nhaplieu!$O426,""))</f>
        <v/>
      </c>
      <c r="F421" s="77" t="str">
        <f>IF(LEFT(Nhaplieu!N426,3)='Sổ quỹ tiền mặt S06'!$J$2,Nhaplieu!$O426,IF(Nhaplieu!N426='Sổ quỹ tiền mặt S06'!$J$2,Nhaplieu!$O426,""))</f>
        <v/>
      </c>
      <c r="G421" s="572">
        <f>IF(SUM(E421:F421)=0,0,$G$10+SUM(E$11:$E421)-SUM(F$11:$F421))</f>
        <v>0</v>
      </c>
      <c r="H421" s="573"/>
    </row>
    <row r="422" spans="1:8" s="4" customFormat="1" ht="15.6">
      <c r="A422" s="76" t="str">
        <f>IF(OR(LEFT(Nhaplieu!$M427,3)='Sổ quỹ tiền mặt S06'!$J$2,LEFT(Nhaplieu!$N427,3)='Sổ quỹ tiền mặt S06'!$J$2),Nhaplieu!F427,IF(OR(Nhaplieu!$M427='Sổ quỹ tiền mặt S06'!$J$2,Nhaplieu!$N427='Sổ quỹ tiền mặt S06'!$J$2),Nhaplieu!F427,""))</f>
        <v/>
      </c>
      <c r="B422" s="77" t="str">
        <f>IF(OR(LEFT(Nhaplieu!$M427,3)='Sổ quỹ tiền mặt S06'!$J$2,LEFT(Nhaplieu!$N427,3)='Sổ quỹ tiền mặt S06'!$J$2),Nhaplieu!E427,IF(OR(Nhaplieu!$M427='Sổ quỹ tiền mặt S06'!$J$2,Nhaplieu!$N427='Sổ quỹ tiền mặt S06'!$J$2),Nhaplieu!E427,""))</f>
        <v/>
      </c>
      <c r="C422" s="571" t="str">
        <f>IF(OR(LEFT(Nhaplieu!$M427,3)='Sổ quỹ tiền mặt S06'!$J$2,LEFT(Nhaplieu!$N427,3)='Sổ quỹ tiền mặt S06'!$J$2),Nhaplieu!L427,IF(OR(Nhaplieu!$M427='Sổ quỹ tiền mặt S06'!$J$2,Nhaplieu!$N427='Sổ quỹ tiền mặt S06'!$J$2),Nhaplieu!L427,""))</f>
        <v/>
      </c>
      <c r="D422" s="78" t="str">
        <f>IF(LEFT(Nhaplieu!$M427,3)='Sổ quỹ tiền mặt S06'!$J$2,Nhaplieu!N427,IF(LEFT(Nhaplieu!$N427,3)='Sổ quỹ tiền mặt S06'!$J$2,Nhaplieu!M427,IF(Nhaplieu!$M427='Sổ quỹ tiền mặt S06'!$J$2,Nhaplieu!N427,IF(Nhaplieu!$N427='Sổ quỹ tiền mặt S06'!$J$2,Nhaplieu!M427,""))))</f>
        <v/>
      </c>
      <c r="E422" s="77" t="str">
        <f>IF(LEFT(Nhaplieu!M427,3)='Sổ quỹ tiền mặt S06'!$J$2,Nhaplieu!$O427,IF(Nhaplieu!M427='Sổ quỹ tiền mặt S06'!$J$2,Nhaplieu!$O427,""))</f>
        <v/>
      </c>
      <c r="F422" s="77" t="str">
        <f>IF(LEFT(Nhaplieu!N427,3)='Sổ quỹ tiền mặt S06'!$J$2,Nhaplieu!$O427,IF(Nhaplieu!N427='Sổ quỹ tiền mặt S06'!$J$2,Nhaplieu!$O427,""))</f>
        <v/>
      </c>
      <c r="G422" s="572">
        <f>IF(SUM(E422:F422)=0,0,$G$10+SUM(E$11:$E422)-SUM(F$11:$F422))</f>
        <v>0</v>
      </c>
      <c r="H422" s="573"/>
    </row>
    <row r="423" spans="1:8" s="4" customFormat="1" ht="15.6">
      <c r="A423" s="76" t="str">
        <f>IF(OR(LEFT(Nhaplieu!$M428,3)='Sổ quỹ tiền mặt S06'!$J$2,LEFT(Nhaplieu!$N428,3)='Sổ quỹ tiền mặt S06'!$J$2),Nhaplieu!F428,IF(OR(Nhaplieu!$M428='Sổ quỹ tiền mặt S06'!$J$2,Nhaplieu!$N428='Sổ quỹ tiền mặt S06'!$J$2),Nhaplieu!F428,""))</f>
        <v/>
      </c>
      <c r="B423" s="77" t="str">
        <f>IF(OR(LEFT(Nhaplieu!$M428,3)='Sổ quỹ tiền mặt S06'!$J$2,LEFT(Nhaplieu!$N428,3)='Sổ quỹ tiền mặt S06'!$J$2),Nhaplieu!E428,IF(OR(Nhaplieu!$M428='Sổ quỹ tiền mặt S06'!$J$2,Nhaplieu!$N428='Sổ quỹ tiền mặt S06'!$J$2),Nhaplieu!E428,""))</f>
        <v/>
      </c>
      <c r="C423" s="571" t="str">
        <f>IF(OR(LEFT(Nhaplieu!$M428,3)='Sổ quỹ tiền mặt S06'!$J$2,LEFT(Nhaplieu!$N428,3)='Sổ quỹ tiền mặt S06'!$J$2),Nhaplieu!L428,IF(OR(Nhaplieu!$M428='Sổ quỹ tiền mặt S06'!$J$2,Nhaplieu!$N428='Sổ quỹ tiền mặt S06'!$J$2),Nhaplieu!L428,""))</f>
        <v/>
      </c>
      <c r="D423" s="78" t="str">
        <f>IF(LEFT(Nhaplieu!$M428,3)='Sổ quỹ tiền mặt S06'!$J$2,Nhaplieu!N428,IF(LEFT(Nhaplieu!$N428,3)='Sổ quỹ tiền mặt S06'!$J$2,Nhaplieu!M428,IF(Nhaplieu!$M428='Sổ quỹ tiền mặt S06'!$J$2,Nhaplieu!N428,IF(Nhaplieu!$N428='Sổ quỹ tiền mặt S06'!$J$2,Nhaplieu!M428,""))))</f>
        <v/>
      </c>
      <c r="E423" s="77" t="str">
        <f>IF(LEFT(Nhaplieu!M428,3)='Sổ quỹ tiền mặt S06'!$J$2,Nhaplieu!$O428,IF(Nhaplieu!M428='Sổ quỹ tiền mặt S06'!$J$2,Nhaplieu!$O428,""))</f>
        <v/>
      </c>
      <c r="F423" s="77" t="str">
        <f>IF(LEFT(Nhaplieu!N428,3)='Sổ quỹ tiền mặt S06'!$J$2,Nhaplieu!$O428,IF(Nhaplieu!N428='Sổ quỹ tiền mặt S06'!$J$2,Nhaplieu!$O428,""))</f>
        <v/>
      </c>
      <c r="G423" s="572">
        <f>IF(SUM(E423:F423)=0,0,$G$10+SUM(E$11:$E423)-SUM(F$11:$F423))</f>
        <v>0</v>
      </c>
      <c r="H423" s="573"/>
    </row>
    <row r="424" spans="1:8" s="4" customFormat="1" ht="15.6">
      <c r="A424" s="76" t="str">
        <f>IF(OR(LEFT(Nhaplieu!$M429,3)='Sổ quỹ tiền mặt S06'!$J$2,LEFT(Nhaplieu!$N429,3)='Sổ quỹ tiền mặt S06'!$J$2),Nhaplieu!F429,IF(OR(Nhaplieu!$M429='Sổ quỹ tiền mặt S06'!$J$2,Nhaplieu!$N429='Sổ quỹ tiền mặt S06'!$J$2),Nhaplieu!F429,""))</f>
        <v/>
      </c>
      <c r="B424" s="77" t="str">
        <f>IF(OR(LEFT(Nhaplieu!$M429,3)='Sổ quỹ tiền mặt S06'!$J$2,LEFT(Nhaplieu!$N429,3)='Sổ quỹ tiền mặt S06'!$J$2),Nhaplieu!E429,IF(OR(Nhaplieu!$M429='Sổ quỹ tiền mặt S06'!$J$2,Nhaplieu!$N429='Sổ quỹ tiền mặt S06'!$J$2),Nhaplieu!E429,""))</f>
        <v/>
      </c>
      <c r="C424" s="571" t="str">
        <f>IF(OR(LEFT(Nhaplieu!$M429,3)='Sổ quỹ tiền mặt S06'!$J$2,LEFT(Nhaplieu!$N429,3)='Sổ quỹ tiền mặt S06'!$J$2),Nhaplieu!L429,IF(OR(Nhaplieu!$M429='Sổ quỹ tiền mặt S06'!$J$2,Nhaplieu!$N429='Sổ quỹ tiền mặt S06'!$J$2),Nhaplieu!L429,""))</f>
        <v/>
      </c>
      <c r="D424" s="78" t="str">
        <f>IF(LEFT(Nhaplieu!$M429,3)='Sổ quỹ tiền mặt S06'!$J$2,Nhaplieu!N429,IF(LEFT(Nhaplieu!$N429,3)='Sổ quỹ tiền mặt S06'!$J$2,Nhaplieu!M429,IF(Nhaplieu!$M429='Sổ quỹ tiền mặt S06'!$J$2,Nhaplieu!N429,IF(Nhaplieu!$N429='Sổ quỹ tiền mặt S06'!$J$2,Nhaplieu!M429,""))))</f>
        <v/>
      </c>
      <c r="E424" s="77" t="str">
        <f>IF(LEFT(Nhaplieu!M429,3)='Sổ quỹ tiền mặt S06'!$J$2,Nhaplieu!$O429,IF(Nhaplieu!M429='Sổ quỹ tiền mặt S06'!$J$2,Nhaplieu!$O429,""))</f>
        <v/>
      </c>
      <c r="F424" s="77" t="str">
        <f>IF(LEFT(Nhaplieu!N429,3)='Sổ quỹ tiền mặt S06'!$J$2,Nhaplieu!$O429,IF(Nhaplieu!N429='Sổ quỹ tiền mặt S06'!$J$2,Nhaplieu!$O429,""))</f>
        <v/>
      </c>
      <c r="G424" s="572">
        <f>IF(SUM(E424:F424)=0,0,$G$10+SUM(E$11:$E424)-SUM(F$11:$F424))</f>
        <v>0</v>
      </c>
      <c r="H424" s="573"/>
    </row>
    <row r="425" spans="1:8" s="4" customFormat="1" ht="15.6">
      <c r="A425" s="76" t="str">
        <f>IF(OR(LEFT(Nhaplieu!$M430,3)='Sổ quỹ tiền mặt S06'!$J$2,LEFT(Nhaplieu!$N430,3)='Sổ quỹ tiền mặt S06'!$J$2),Nhaplieu!F430,IF(OR(Nhaplieu!$M430='Sổ quỹ tiền mặt S06'!$J$2,Nhaplieu!$N430='Sổ quỹ tiền mặt S06'!$J$2),Nhaplieu!F430,""))</f>
        <v/>
      </c>
      <c r="B425" s="77" t="str">
        <f>IF(OR(LEFT(Nhaplieu!$M430,3)='Sổ quỹ tiền mặt S06'!$J$2,LEFT(Nhaplieu!$N430,3)='Sổ quỹ tiền mặt S06'!$J$2),Nhaplieu!E430,IF(OR(Nhaplieu!$M430='Sổ quỹ tiền mặt S06'!$J$2,Nhaplieu!$N430='Sổ quỹ tiền mặt S06'!$J$2),Nhaplieu!E430,""))</f>
        <v/>
      </c>
      <c r="C425" s="571" t="str">
        <f>IF(OR(LEFT(Nhaplieu!$M430,3)='Sổ quỹ tiền mặt S06'!$J$2,LEFT(Nhaplieu!$N430,3)='Sổ quỹ tiền mặt S06'!$J$2),Nhaplieu!L430,IF(OR(Nhaplieu!$M430='Sổ quỹ tiền mặt S06'!$J$2,Nhaplieu!$N430='Sổ quỹ tiền mặt S06'!$J$2),Nhaplieu!L430,""))</f>
        <v/>
      </c>
      <c r="D425" s="78" t="str">
        <f>IF(LEFT(Nhaplieu!$M430,3)='Sổ quỹ tiền mặt S06'!$J$2,Nhaplieu!N430,IF(LEFT(Nhaplieu!$N430,3)='Sổ quỹ tiền mặt S06'!$J$2,Nhaplieu!M430,IF(Nhaplieu!$M430='Sổ quỹ tiền mặt S06'!$J$2,Nhaplieu!N430,IF(Nhaplieu!$N430='Sổ quỹ tiền mặt S06'!$J$2,Nhaplieu!M430,""))))</f>
        <v/>
      </c>
      <c r="E425" s="77" t="str">
        <f>IF(LEFT(Nhaplieu!M430,3)='Sổ quỹ tiền mặt S06'!$J$2,Nhaplieu!$O430,IF(Nhaplieu!M430='Sổ quỹ tiền mặt S06'!$J$2,Nhaplieu!$O430,""))</f>
        <v/>
      </c>
      <c r="F425" s="77" t="str">
        <f>IF(LEFT(Nhaplieu!N430,3)='Sổ quỹ tiền mặt S06'!$J$2,Nhaplieu!$O430,IF(Nhaplieu!N430='Sổ quỹ tiền mặt S06'!$J$2,Nhaplieu!$O430,""))</f>
        <v/>
      </c>
      <c r="G425" s="572">
        <f>IF(SUM(E425:F425)=0,0,$G$10+SUM(E$11:$E425)-SUM(F$11:$F425))</f>
        <v>0</v>
      </c>
      <c r="H425" s="573"/>
    </row>
    <row r="426" spans="1:8" s="4" customFormat="1" ht="15.6">
      <c r="A426" s="76" t="str">
        <f>IF(OR(LEFT(Nhaplieu!$M431,3)='Sổ quỹ tiền mặt S06'!$J$2,LEFT(Nhaplieu!$N431,3)='Sổ quỹ tiền mặt S06'!$J$2),Nhaplieu!F431,IF(OR(Nhaplieu!$M431='Sổ quỹ tiền mặt S06'!$J$2,Nhaplieu!$N431='Sổ quỹ tiền mặt S06'!$J$2),Nhaplieu!F431,""))</f>
        <v/>
      </c>
      <c r="B426" s="77" t="str">
        <f>IF(OR(LEFT(Nhaplieu!$M431,3)='Sổ quỹ tiền mặt S06'!$J$2,LEFT(Nhaplieu!$N431,3)='Sổ quỹ tiền mặt S06'!$J$2),Nhaplieu!E431,IF(OR(Nhaplieu!$M431='Sổ quỹ tiền mặt S06'!$J$2,Nhaplieu!$N431='Sổ quỹ tiền mặt S06'!$J$2),Nhaplieu!E431,""))</f>
        <v/>
      </c>
      <c r="C426" s="571" t="str">
        <f>IF(OR(LEFT(Nhaplieu!$M431,3)='Sổ quỹ tiền mặt S06'!$J$2,LEFT(Nhaplieu!$N431,3)='Sổ quỹ tiền mặt S06'!$J$2),Nhaplieu!L431,IF(OR(Nhaplieu!$M431='Sổ quỹ tiền mặt S06'!$J$2,Nhaplieu!$N431='Sổ quỹ tiền mặt S06'!$J$2),Nhaplieu!L431,""))</f>
        <v/>
      </c>
      <c r="D426" s="78" t="str">
        <f>IF(LEFT(Nhaplieu!$M431,3)='Sổ quỹ tiền mặt S06'!$J$2,Nhaplieu!N431,IF(LEFT(Nhaplieu!$N431,3)='Sổ quỹ tiền mặt S06'!$J$2,Nhaplieu!M431,IF(Nhaplieu!$M431='Sổ quỹ tiền mặt S06'!$J$2,Nhaplieu!N431,IF(Nhaplieu!$N431='Sổ quỹ tiền mặt S06'!$J$2,Nhaplieu!M431,""))))</f>
        <v/>
      </c>
      <c r="E426" s="77" t="str">
        <f>IF(LEFT(Nhaplieu!M431,3)='Sổ quỹ tiền mặt S06'!$J$2,Nhaplieu!$O431,IF(Nhaplieu!M431='Sổ quỹ tiền mặt S06'!$J$2,Nhaplieu!$O431,""))</f>
        <v/>
      </c>
      <c r="F426" s="77" t="str">
        <f>IF(LEFT(Nhaplieu!N431,3)='Sổ quỹ tiền mặt S06'!$J$2,Nhaplieu!$O431,IF(Nhaplieu!N431='Sổ quỹ tiền mặt S06'!$J$2,Nhaplieu!$O431,""))</f>
        <v/>
      </c>
      <c r="G426" s="572">
        <f>IF(SUM(E426:F426)=0,0,$G$10+SUM(E$11:$E426)-SUM(F$11:$F426))</f>
        <v>0</v>
      </c>
      <c r="H426" s="573"/>
    </row>
    <row r="427" spans="1:8" s="4" customFormat="1" ht="15.6">
      <c r="A427" s="76" t="str">
        <f>IF(OR(LEFT(Nhaplieu!$M432,3)='Sổ quỹ tiền mặt S06'!$J$2,LEFT(Nhaplieu!$N432,3)='Sổ quỹ tiền mặt S06'!$J$2),Nhaplieu!F432,IF(OR(Nhaplieu!$M432='Sổ quỹ tiền mặt S06'!$J$2,Nhaplieu!$N432='Sổ quỹ tiền mặt S06'!$J$2),Nhaplieu!F432,""))</f>
        <v/>
      </c>
      <c r="B427" s="77" t="str">
        <f>IF(OR(LEFT(Nhaplieu!$M432,3)='Sổ quỹ tiền mặt S06'!$J$2,LEFT(Nhaplieu!$N432,3)='Sổ quỹ tiền mặt S06'!$J$2),Nhaplieu!E432,IF(OR(Nhaplieu!$M432='Sổ quỹ tiền mặt S06'!$J$2,Nhaplieu!$N432='Sổ quỹ tiền mặt S06'!$J$2),Nhaplieu!E432,""))</f>
        <v/>
      </c>
      <c r="C427" s="571" t="str">
        <f>IF(OR(LEFT(Nhaplieu!$M432,3)='Sổ quỹ tiền mặt S06'!$J$2,LEFT(Nhaplieu!$N432,3)='Sổ quỹ tiền mặt S06'!$J$2),Nhaplieu!L432,IF(OR(Nhaplieu!$M432='Sổ quỹ tiền mặt S06'!$J$2,Nhaplieu!$N432='Sổ quỹ tiền mặt S06'!$J$2),Nhaplieu!L432,""))</f>
        <v/>
      </c>
      <c r="D427" s="78" t="str">
        <f>IF(LEFT(Nhaplieu!$M432,3)='Sổ quỹ tiền mặt S06'!$J$2,Nhaplieu!N432,IF(LEFT(Nhaplieu!$N432,3)='Sổ quỹ tiền mặt S06'!$J$2,Nhaplieu!M432,IF(Nhaplieu!$M432='Sổ quỹ tiền mặt S06'!$J$2,Nhaplieu!N432,IF(Nhaplieu!$N432='Sổ quỹ tiền mặt S06'!$J$2,Nhaplieu!M432,""))))</f>
        <v/>
      </c>
      <c r="E427" s="77" t="str">
        <f>IF(LEFT(Nhaplieu!M432,3)='Sổ quỹ tiền mặt S06'!$J$2,Nhaplieu!$O432,IF(Nhaplieu!M432='Sổ quỹ tiền mặt S06'!$J$2,Nhaplieu!$O432,""))</f>
        <v/>
      </c>
      <c r="F427" s="77" t="str">
        <f>IF(LEFT(Nhaplieu!N432,3)='Sổ quỹ tiền mặt S06'!$J$2,Nhaplieu!$O432,IF(Nhaplieu!N432='Sổ quỹ tiền mặt S06'!$J$2,Nhaplieu!$O432,""))</f>
        <v/>
      </c>
      <c r="G427" s="572">
        <f>IF(SUM(E427:F427)=0,0,$G$10+SUM(E$11:$E427)-SUM(F$11:$F427))</f>
        <v>0</v>
      </c>
      <c r="H427" s="573"/>
    </row>
    <row r="428" spans="1:8" s="4" customFormat="1" ht="15.6">
      <c r="A428" s="76" t="str">
        <f>IF(OR(LEFT(Nhaplieu!$M433,3)='Sổ quỹ tiền mặt S06'!$J$2,LEFT(Nhaplieu!$N433,3)='Sổ quỹ tiền mặt S06'!$J$2),Nhaplieu!F433,IF(OR(Nhaplieu!$M433='Sổ quỹ tiền mặt S06'!$J$2,Nhaplieu!$N433='Sổ quỹ tiền mặt S06'!$J$2),Nhaplieu!F433,""))</f>
        <v/>
      </c>
      <c r="B428" s="77" t="str">
        <f>IF(OR(LEFT(Nhaplieu!$M433,3)='Sổ quỹ tiền mặt S06'!$J$2,LEFT(Nhaplieu!$N433,3)='Sổ quỹ tiền mặt S06'!$J$2),Nhaplieu!E433,IF(OR(Nhaplieu!$M433='Sổ quỹ tiền mặt S06'!$J$2,Nhaplieu!$N433='Sổ quỹ tiền mặt S06'!$J$2),Nhaplieu!E433,""))</f>
        <v/>
      </c>
      <c r="C428" s="571" t="str">
        <f>IF(OR(LEFT(Nhaplieu!$M433,3)='Sổ quỹ tiền mặt S06'!$J$2,LEFT(Nhaplieu!$N433,3)='Sổ quỹ tiền mặt S06'!$J$2),Nhaplieu!L433,IF(OR(Nhaplieu!$M433='Sổ quỹ tiền mặt S06'!$J$2,Nhaplieu!$N433='Sổ quỹ tiền mặt S06'!$J$2),Nhaplieu!L433,""))</f>
        <v/>
      </c>
      <c r="D428" s="78" t="str">
        <f>IF(LEFT(Nhaplieu!$M433,3)='Sổ quỹ tiền mặt S06'!$J$2,Nhaplieu!N433,IF(LEFT(Nhaplieu!$N433,3)='Sổ quỹ tiền mặt S06'!$J$2,Nhaplieu!M433,IF(Nhaplieu!$M433='Sổ quỹ tiền mặt S06'!$J$2,Nhaplieu!N433,IF(Nhaplieu!$N433='Sổ quỹ tiền mặt S06'!$J$2,Nhaplieu!M433,""))))</f>
        <v/>
      </c>
      <c r="E428" s="77" t="str">
        <f>IF(LEFT(Nhaplieu!M433,3)='Sổ quỹ tiền mặt S06'!$J$2,Nhaplieu!$O433,IF(Nhaplieu!M433='Sổ quỹ tiền mặt S06'!$J$2,Nhaplieu!$O433,""))</f>
        <v/>
      </c>
      <c r="F428" s="77" t="str">
        <f>IF(LEFT(Nhaplieu!N433,3)='Sổ quỹ tiền mặt S06'!$J$2,Nhaplieu!$O433,IF(Nhaplieu!N433='Sổ quỹ tiền mặt S06'!$J$2,Nhaplieu!$O433,""))</f>
        <v/>
      </c>
      <c r="G428" s="572">
        <f>IF(SUM(E428:F428)=0,0,$G$10+SUM(E$11:$E428)-SUM(F$11:$F428))</f>
        <v>0</v>
      </c>
      <c r="H428" s="573"/>
    </row>
    <row r="429" spans="1:8" s="4" customFormat="1" ht="15.6">
      <c r="A429" s="76" t="str">
        <f>IF(OR(LEFT(Nhaplieu!$M434,3)='Sổ quỹ tiền mặt S06'!$J$2,LEFT(Nhaplieu!$N434,3)='Sổ quỹ tiền mặt S06'!$J$2),Nhaplieu!F434,IF(OR(Nhaplieu!$M434='Sổ quỹ tiền mặt S06'!$J$2,Nhaplieu!$N434='Sổ quỹ tiền mặt S06'!$J$2),Nhaplieu!F434,""))</f>
        <v/>
      </c>
      <c r="B429" s="77" t="str">
        <f>IF(OR(LEFT(Nhaplieu!$M434,3)='Sổ quỹ tiền mặt S06'!$J$2,LEFT(Nhaplieu!$N434,3)='Sổ quỹ tiền mặt S06'!$J$2),Nhaplieu!E434,IF(OR(Nhaplieu!$M434='Sổ quỹ tiền mặt S06'!$J$2,Nhaplieu!$N434='Sổ quỹ tiền mặt S06'!$J$2),Nhaplieu!E434,""))</f>
        <v/>
      </c>
      <c r="C429" s="571" t="str">
        <f>IF(OR(LEFT(Nhaplieu!$M434,3)='Sổ quỹ tiền mặt S06'!$J$2,LEFT(Nhaplieu!$N434,3)='Sổ quỹ tiền mặt S06'!$J$2),Nhaplieu!L434,IF(OR(Nhaplieu!$M434='Sổ quỹ tiền mặt S06'!$J$2,Nhaplieu!$N434='Sổ quỹ tiền mặt S06'!$J$2),Nhaplieu!L434,""))</f>
        <v/>
      </c>
      <c r="D429" s="78" t="str">
        <f>IF(LEFT(Nhaplieu!$M434,3)='Sổ quỹ tiền mặt S06'!$J$2,Nhaplieu!N434,IF(LEFT(Nhaplieu!$N434,3)='Sổ quỹ tiền mặt S06'!$J$2,Nhaplieu!M434,IF(Nhaplieu!$M434='Sổ quỹ tiền mặt S06'!$J$2,Nhaplieu!N434,IF(Nhaplieu!$N434='Sổ quỹ tiền mặt S06'!$J$2,Nhaplieu!M434,""))))</f>
        <v/>
      </c>
      <c r="E429" s="77" t="str">
        <f>IF(LEFT(Nhaplieu!M434,3)='Sổ quỹ tiền mặt S06'!$J$2,Nhaplieu!$O434,IF(Nhaplieu!M434='Sổ quỹ tiền mặt S06'!$J$2,Nhaplieu!$O434,""))</f>
        <v/>
      </c>
      <c r="F429" s="77" t="str">
        <f>IF(LEFT(Nhaplieu!N434,3)='Sổ quỹ tiền mặt S06'!$J$2,Nhaplieu!$O434,IF(Nhaplieu!N434='Sổ quỹ tiền mặt S06'!$J$2,Nhaplieu!$O434,""))</f>
        <v/>
      </c>
      <c r="G429" s="572">
        <f>IF(SUM(E429:F429)=0,0,$G$10+SUM(E$11:$E429)-SUM(F$11:$F429))</f>
        <v>0</v>
      </c>
      <c r="H429" s="573"/>
    </row>
    <row r="430" spans="1:8" s="4" customFormat="1" ht="15.6">
      <c r="A430" s="76" t="str">
        <f>IF(OR(LEFT(Nhaplieu!$M435,3)='Sổ quỹ tiền mặt S06'!$J$2,LEFT(Nhaplieu!$N435,3)='Sổ quỹ tiền mặt S06'!$J$2),Nhaplieu!F435,IF(OR(Nhaplieu!$M435='Sổ quỹ tiền mặt S06'!$J$2,Nhaplieu!$N435='Sổ quỹ tiền mặt S06'!$J$2),Nhaplieu!F435,""))</f>
        <v/>
      </c>
      <c r="B430" s="77" t="str">
        <f>IF(OR(LEFT(Nhaplieu!$M435,3)='Sổ quỹ tiền mặt S06'!$J$2,LEFT(Nhaplieu!$N435,3)='Sổ quỹ tiền mặt S06'!$J$2),Nhaplieu!E435,IF(OR(Nhaplieu!$M435='Sổ quỹ tiền mặt S06'!$J$2,Nhaplieu!$N435='Sổ quỹ tiền mặt S06'!$J$2),Nhaplieu!E435,""))</f>
        <v/>
      </c>
      <c r="C430" s="571" t="str">
        <f>IF(OR(LEFT(Nhaplieu!$M435,3)='Sổ quỹ tiền mặt S06'!$J$2,LEFT(Nhaplieu!$N435,3)='Sổ quỹ tiền mặt S06'!$J$2),Nhaplieu!L435,IF(OR(Nhaplieu!$M435='Sổ quỹ tiền mặt S06'!$J$2,Nhaplieu!$N435='Sổ quỹ tiền mặt S06'!$J$2),Nhaplieu!L435,""))</f>
        <v/>
      </c>
      <c r="D430" s="78" t="str">
        <f>IF(LEFT(Nhaplieu!$M435,3)='Sổ quỹ tiền mặt S06'!$J$2,Nhaplieu!N435,IF(LEFT(Nhaplieu!$N435,3)='Sổ quỹ tiền mặt S06'!$J$2,Nhaplieu!M435,IF(Nhaplieu!$M435='Sổ quỹ tiền mặt S06'!$J$2,Nhaplieu!N435,IF(Nhaplieu!$N435='Sổ quỹ tiền mặt S06'!$J$2,Nhaplieu!M435,""))))</f>
        <v/>
      </c>
      <c r="E430" s="77" t="str">
        <f>IF(LEFT(Nhaplieu!M435,3)='Sổ quỹ tiền mặt S06'!$J$2,Nhaplieu!$O435,IF(Nhaplieu!M435='Sổ quỹ tiền mặt S06'!$J$2,Nhaplieu!$O435,""))</f>
        <v/>
      </c>
      <c r="F430" s="77" t="str">
        <f>IF(LEFT(Nhaplieu!N435,3)='Sổ quỹ tiền mặt S06'!$J$2,Nhaplieu!$O435,IF(Nhaplieu!N435='Sổ quỹ tiền mặt S06'!$J$2,Nhaplieu!$O435,""))</f>
        <v/>
      </c>
      <c r="G430" s="572">
        <f>IF(SUM(E430:F430)=0,0,$G$10+SUM(E$11:$E430)-SUM(F$11:$F430))</f>
        <v>0</v>
      </c>
      <c r="H430" s="573"/>
    </row>
    <row r="431" spans="1:8" s="4" customFormat="1" ht="15.6">
      <c r="A431" s="76" t="str">
        <f>IF(OR(LEFT(Nhaplieu!$M436,3)='Sổ quỹ tiền mặt S06'!$J$2,LEFT(Nhaplieu!$N436,3)='Sổ quỹ tiền mặt S06'!$J$2),Nhaplieu!F436,IF(OR(Nhaplieu!$M436='Sổ quỹ tiền mặt S06'!$J$2,Nhaplieu!$N436='Sổ quỹ tiền mặt S06'!$J$2),Nhaplieu!F436,""))</f>
        <v/>
      </c>
      <c r="B431" s="77" t="str">
        <f>IF(OR(LEFT(Nhaplieu!$M436,3)='Sổ quỹ tiền mặt S06'!$J$2,LEFT(Nhaplieu!$N436,3)='Sổ quỹ tiền mặt S06'!$J$2),Nhaplieu!E436,IF(OR(Nhaplieu!$M436='Sổ quỹ tiền mặt S06'!$J$2,Nhaplieu!$N436='Sổ quỹ tiền mặt S06'!$J$2),Nhaplieu!E436,""))</f>
        <v/>
      </c>
      <c r="C431" s="571" t="str">
        <f>IF(OR(LEFT(Nhaplieu!$M436,3)='Sổ quỹ tiền mặt S06'!$J$2,LEFT(Nhaplieu!$N436,3)='Sổ quỹ tiền mặt S06'!$J$2),Nhaplieu!L436,IF(OR(Nhaplieu!$M436='Sổ quỹ tiền mặt S06'!$J$2,Nhaplieu!$N436='Sổ quỹ tiền mặt S06'!$J$2),Nhaplieu!L436,""))</f>
        <v/>
      </c>
      <c r="D431" s="78" t="str">
        <f>IF(LEFT(Nhaplieu!$M436,3)='Sổ quỹ tiền mặt S06'!$J$2,Nhaplieu!N436,IF(LEFT(Nhaplieu!$N436,3)='Sổ quỹ tiền mặt S06'!$J$2,Nhaplieu!M436,IF(Nhaplieu!$M436='Sổ quỹ tiền mặt S06'!$J$2,Nhaplieu!N436,IF(Nhaplieu!$N436='Sổ quỹ tiền mặt S06'!$J$2,Nhaplieu!M436,""))))</f>
        <v/>
      </c>
      <c r="E431" s="77" t="str">
        <f>IF(LEFT(Nhaplieu!M436,3)='Sổ quỹ tiền mặt S06'!$J$2,Nhaplieu!$O436,IF(Nhaplieu!M436='Sổ quỹ tiền mặt S06'!$J$2,Nhaplieu!$O436,""))</f>
        <v/>
      </c>
      <c r="F431" s="77" t="str">
        <f>IF(LEFT(Nhaplieu!N436,3)='Sổ quỹ tiền mặt S06'!$J$2,Nhaplieu!$O436,IF(Nhaplieu!N436='Sổ quỹ tiền mặt S06'!$J$2,Nhaplieu!$O436,""))</f>
        <v/>
      </c>
      <c r="G431" s="572">
        <f>IF(SUM(E431:F431)=0,0,$G$10+SUM(E$11:$E431)-SUM(F$11:$F431))</f>
        <v>0</v>
      </c>
      <c r="H431" s="573"/>
    </row>
    <row r="432" spans="1:8" s="4" customFormat="1" ht="15.6">
      <c r="A432" s="76" t="str">
        <f>IF(OR(LEFT(Nhaplieu!$M437,3)='Sổ quỹ tiền mặt S06'!$J$2,LEFT(Nhaplieu!$N437,3)='Sổ quỹ tiền mặt S06'!$J$2),Nhaplieu!F437,IF(OR(Nhaplieu!$M437='Sổ quỹ tiền mặt S06'!$J$2,Nhaplieu!$N437='Sổ quỹ tiền mặt S06'!$J$2),Nhaplieu!F437,""))</f>
        <v/>
      </c>
      <c r="B432" s="77" t="str">
        <f>IF(OR(LEFT(Nhaplieu!$M437,3)='Sổ quỹ tiền mặt S06'!$J$2,LEFT(Nhaplieu!$N437,3)='Sổ quỹ tiền mặt S06'!$J$2),Nhaplieu!E437,IF(OR(Nhaplieu!$M437='Sổ quỹ tiền mặt S06'!$J$2,Nhaplieu!$N437='Sổ quỹ tiền mặt S06'!$J$2),Nhaplieu!E437,""))</f>
        <v/>
      </c>
      <c r="C432" s="571" t="str">
        <f>IF(OR(LEFT(Nhaplieu!$M437,3)='Sổ quỹ tiền mặt S06'!$J$2,LEFT(Nhaplieu!$N437,3)='Sổ quỹ tiền mặt S06'!$J$2),Nhaplieu!L437,IF(OR(Nhaplieu!$M437='Sổ quỹ tiền mặt S06'!$J$2,Nhaplieu!$N437='Sổ quỹ tiền mặt S06'!$J$2),Nhaplieu!L437,""))</f>
        <v/>
      </c>
      <c r="D432" s="78" t="str">
        <f>IF(LEFT(Nhaplieu!$M437,3)='Sổ quỹ tiền mặt S06'!$J$2,Nhaplieu!N437,IF(LEFT(Nhaplieu!$N437,3)='Sổ quỹ tiền mặt S06'!$J$2,Nhaplieu!M437,IF(Nhaplieu!$M437='Sổ quỹ tiền mặt S06'!$J$2,Nhaplieu!N437,IF(Nhaplieu!$N437='Sổ quỹ tiền mặt S06'!$J$2,Nhaplieu!M437,""))))</f>
        <v/>
      </c>
      <c r="E432" s="77" t="str">
        <f>IF(LEFT(Nhaplieu!M437,3)='Sổ quỹ tiền mặt S06'!$J$2,Nhaplieu!$O437,IF(Nhaplieu!M437='Sổ quỹ tiền mặt S06'!$J$2,Nhaplieu!$O437,""))</f>
        <v/>
      </c>
      <c r="F432" s="77" t="str">
        <f>IF(LEFT(Nhaplieu!N437,3)='Sổ quỹ tiền mặt S06'!$J$2,Nhaplieu!$O437,IF(Nhaplieu!N437='Sổ quỹ tiền mặt S06'!$J$2,Nhaplieu!$O437,""))</f>
        <v/>
      </c>
      <c r="G432" s="572">
        <f>IF(SUM(E432:F432)=0,0,$G$10+SUM(E$11:$E432)-SUM(F$11:$F432))</f>
        <v>0</v>
      </c>
      <c r="H432" s="573"/>
    </row>
    <row r="433" spans="1:8" s="4" customFormat="1" ht="15.6">
      <c r="A433" s="76" t="str">
        <f>IF(OR(LEFT(Nhaplieu!$M438,3)='Sổ quỹ tiền mặt S06'!$J$2,LEFT(Nhaplieu!$N438,3)='Sổ quỹ tiền mặt S06'!$J$2),Nhaplieu!F438,IF(OR(Nhaplieu!$M438='Sổ quỹ tiền mặt S06'!$J$2,Nhaplieu!$N438='Sổ quỹ tiền mặt S06'!$J$2),Nhaplieu!F438,""))</f>
        <v/>
      </c>
      <c r="B433" s="77" t="str">
        <f>IF(OR(LEFT(Nhaplieu!$M438,3)='Sổ quỹ tiền mặt S06'!$J$2,LEFT(Nhaplieu!$N438,3)='Sổ quỹ tiền mặt S06'!$J$2),Nhaplieu!E438,IF(OR(Nhaplieu!$M438='Sổ quỹ tiền mặt S06'!$J$2,Nhaplieu!$N438='Sổ quỹ tiền mặt S06'!$J$2),Nhaplieu!E438,""))</f>
        <v/>
      </c>
      <c r="C433" s="571" t="str">
        <f>IF(OR(LEFT(Nhaplieu!$M438,3)='Sổ quỹ tiền mặt S06'!$J$2,LEFT(Nhaplieu!$N438,3)='Sổ quỹ tiền mặt S06'!$J$2),Nhaplieu!L438,IF(OR(Nhaplieu!$M438='Sổ quỹ tiền mặt S06'!$J$2,Nhaplieu!$N438='Sổ quỹ tiền mặt S06'!$J$2),Nhaplieu!L438,""))</f>
        <v/>
      </c>
      <c r="D433" s="78" t="str">
        <f>IF(LEFT(Nhaplieu!$M438,3)='Sổ quỹ tiền mặt S06'!$J$2,Nhaplieu!N438,IF(LEFT(Nhaplieu!$N438,3)='Sổ quỹ tiền mặt S06'!$J$2,Nhaplieu!M438,IF(Nhaplieu!$M438='Sổ quỹ tiền mặt S06'!$J$2,Nhaplieu!N438,IF(Nhaplieu!$N438='Sổ quỹ tiền mặt S06'!$J$2,Nhaplieu!M438,""))))</f>
        <v/>
      </c>
      <c r="E433" s="77" t="str">
        <f>IF(LEFT(Nhaplieu!M438,3)='Sổ quỹ tiền mặt S06'!$J$2,Nhaplieu!$O438,IF(Nhaplieu!M438='Sổ quỹ tiền mặt S06'!$J$2,Nhaplieu!$O438,""))</f>
        <v/>
      </c>
      <c r="F433" s="77" t="str">
        <f>IF(LEFT(Nhaplieu!N438,3)='Sổ quỹ tiền mặt S06'!$J$2,Nhaplieu!$O438,IF(Nhaplieu!N438='Sổ quỹ tiền mặt S06'!$J$2,Nhaplieu!$O438,""))</f>
        <v/>
      </c>
      <c r="G433" s="572">
        <f>IF(SUM(E433:F433)=0,0,$G$10+SUM(E$11:$E433)-SUM(F$11:$F433))</f>
        <v>0</v>
      </c>
      <c r="H433" s="573"/>
    </row>
    <row r="434" spans="1:8" s="4" customFormat="1" ht="15.6">
      <c r="A434" s="76" t="str">
        <f>IF(OR(LEFT(Nhaplieu!$M439,3)='Sổ quỹ tiền mặt S06'!$J$2,LEFT(Nhaplieu!$N439,3)='Sổ quỹ tiền mặt S06'!$J$2),Nhaplieu!F439,IF(OR(Nhaplieu!$M439='Sổ quỹ tiền mặt S06'!$J$2,Nhaplieu!$N439='Sổ quỹ tiền mặt S06'!$J$2),Nhaplieu!F439,""))</f>
        <v/>
      </c>
      <c r="B434" s="77" t="str">
        <f>IF(OR(LEFT(Nhaplieu!$M439,3)='Sổ quỹ tiền mặt S06'!$J$2,LEFT(Nhaplieu!$N439,3)='Sổ quỹ tiền mặt S06'!$J$2),Nhaplieu!E439,IF(OR(Nhaplieu!$M439='Sổ quỹ tiền mặt S06'!$J$2,Nhaplieu!$N439='Sổ quỹ tiền mặt S06'!$J$2),Nhaplieu!E439,""))</f>
        <v/>
      </c>
      <c r="C434" s="571" t="str">
        <f>IF(OR(LEFT(Nhaplieu!$M439,3)='Sổ quỹ tiền mặt S06'!$J$2,LEFT(Nhaplieu!$N439,3)='Sổ quỹ tiền mặt S06'!$J$2),Nhaplieu!L439,IF(OR(Nhaplieu!$M439='Sổ quỹ tiền mặt S06'!$J$2,Nhaplieu!$N439='Sổ quỹ tiền mặt S06'!$J$2),Nhaplieu!L439,""))</f>
        <v/>
      </c>
      <c r="D434" s="78" t="str">
        <f>IF(LEFT(Nhaplieu!$M439,3)='Sổ quỹ tiền mặt S06'!$J$2,Nhaplieu!N439,IF(LEFT(Nhaplieu!$N439,3)='Sổ quỹ tiền mặt S06'!$J$2,Nhaplieu!M439,IF(Nhaplieu!$M439='Sổ quỹ tiền mặt S06'!$J$2,Nhaplieu!N439,IF(Nhaplieu!$N439='Sổ quỹ tiền mặt S06'!$J$2,Nhaplieu!M439,""))))</f>
        <v/>
      </c>
      <c r="E434" s="77" t="str">
        <f>IF(LEFT(Nhaplieu!M439,3)='Sổ quỹ tiền mặt S06'!$J$2,Nhaplieu!$O439,IF(Nhaplieu!M439='Sổ quỹ tiền mặt S06'!$J$2,Nhaplieu!$O439,""))</f>
        <v/>
      </c>
      <c r="F434" s="77" t="str">
        <f>IF(LEFT(Nhaplieu!N439,3)='Sổ quỹ tiền mặt S06'!$J$2,Nhaplieu!$O439,IF(Nhaplieu!N439='Sổ quỹ tiền mặt S06'!$J$2,Nhaplieu!$O439,""))</f>
        <v/>
      </c>
      <c r="G434" s="572">
        <f>IF(SUM(E434:F434)=0,0,$G$10+SUM(E$11:$E434)-SUM(F$11:$F434))</f>
        <v>0</v>
      </c>
      <c r="H434" s="573"/>
    </row>
    <row r="435" spans="1:8" s="4" customFormat="1" ht="15.6">
      <c r="A435" s="76" t="str">
        <f>IF(OR(LEFT(Nhaplieu!$M440,3)='Sổ quỹ tiền mặt S06'!$J$2,LEFT(Nhaplieu!$N440,3)='Sổ quỹ tiền mặt S06'!$J$2),Nhaplieu!F440,IF(OR(Nhaplieu!$M440='Sổ quỹ tiền mặt S06'!$J$2,Nhaplieu!$N440='Sổ quỹ tiền mặt S06'!$J$2),Nhaplieu!F440,""))</f>
        <v/>
      </c>
      <c r="B435" s="77" t="str">
        <f>IF(OR(LEFT(Nhaplieu!$M440,3)='Sổ quỹ tiền mặt S06'!$J$2,LEFT(Nhaplieu!$N440,3)='Sổ quỹ tiền mặt S06'!$J$2),Nhaplieu!E440,IF(OR(Nhaplieu!$M440='Sổ quỹ tiền mặt S06'!$J$2,Nhaplieu!$N440='Sổ quỹ tiền mặt S06'!$J$2),Nhaplieu!E440,""))</f>
        <v/>
      </c>
      <c r="C435" s="571" t="str">
        <f>IF(OR(LEFT(Nhaplieu!$M440,3)='Sổ quỹ tiền mặt S06'!$J$2,LEFT(Nhaplieu!$N440,3)='Sổ quỹ tiền mặt S06'!$J$2),Nhaplieu!L440,IF(OR(Nhaplieu!$M440='Sổ quỹ tiền mặt S06'!$J$2,Nhaplieu!$N440='Sổ quỹ tiền mặt S06'!$J$2),Nhaplieu!L440,""))</f>
        <v/>
      </c>
      <c r="D435" s="78" t="str">
        <f>IF(LEFT(Nhaplieu!$M440,3)='Sổ quỹ tiền mặt S06'!$J$2,Nhaplieu!N440,IF(LEFT(Nhaplieu!$N440,3)='Sổ quỹ tiền mặt S06'!$J$2,Nhaplieu!M440,IF(Nhaplieu!$M440='Sổ quỹ tiền mặt S06'!$J$2,Nhaplieu!N440,IF(Nhaplieu!$N440='Sổ quỹ tiền mặt S06'!$J$2,Nhaplieu!M440,""))))</f>
        <v/>
      </c>
      <c r="E435" s="77" t="str">
        <f>IF(LEFT(Nhaplieu!M440,3)='Sổ quỹ tiền mặt S06'!$J$2,Nhaplieu!$O440,IF(Nhaplieu!M440='Sổ quỹ tiền mặt S06'!$J$2,Nhaplieu!$O440,""))</f>
        <v/>
      </c>
      <c r="F435" s="77" t="str">
        <f>IF(LEFT(Nhaplieu!N440,3)='Sổ quỹ tiền mặt S06'!$J$2,Nhaplieu!$O440,IF(Nhaplieu!N440='Sổ quỹ tiền mặt S06'!$J$2,Nhaplieu!$O440,""))</f>
        <v/>
      </c>
      <c r="G435" s="572">
        <f>IF(SUM(E435:F435)=0,0,$G$10+SUM(E$11:$E435)-SUM(F$11:$F435))</f>
        <v>0</v>
      </c>
      <c r="H435" s="573"/>
    </row>
    <row r="436" spans="1:8" s="4" customFormat="1" ht="15.6">
      <c r="A436" s="76" t="str">
        <f>IF(OR(LEFT(Nhaplieu!$M441,3)='Sổ quỹ tiền mặt S06'!$J$2,LEFT(Nhaplieu!$N441,3)='Sổ quỹ tiền mặt S06'!$J$2),Nhaplieu!F441,IF(OR(Nhaplieu!$M441='Sổ quỹ tiền mặt S06'!$J$2,Nhaplieu!$N441='Sổ quỹ tiền mặt S06'!$J$2),Nhaplieu!F441,""))</f>
        <v/>
      </c>
      <c r="B436" s="77" t="str">
        <f>IF(OR(LEFT(Nhaplieu!$M441,3)='Sổ quỹ tiền mặt S06'!$J$2,LEFT(Nhaplieu!$N441,3)='Sổ quỹ tiền mặt S06'!$J$2),Nhaplieu!E441,IF(OR(Nhaplieu!$M441='Sổ quỹ tiền mặt S06'!$J$2,Nhaplieu!$N441='Sổ quỹ tiền mặt S06'!$J$2),Nhaplieu!E441,""))</f>
        <v/>
      </c>
      <c r="C436" s="571" t="str">
        <f>IF(OR(LEFT(Nhaplieu!$M441,3)='Sổ quỹ tiền mặt S06'!$J$2,LEFT(Nhaplieu!$N441,3)='Sổ quỹ tiền mặt S06'!$J$2),Nhaplieu!L441,IF(OR(Nhaplieu!$M441='Sổ quỹ tiền mặt S06'!$J$2,Nhaplieu!$N441='Sổ quỹ tiền mặt S06'!$J$2),Nhaplieu!L441,""))</f>
        <v/>
      </c>
      <c r="D436" s="78" t="str">
        <f>IF(LEFT(Nhaplieu!$M441,3)='Sổ quỹ tiền mặt S06'!$J$2,Nhaplieu!N441,IF(LEFT(Nhaplieu!$N441,3)='Sổ quỹ tiền mặt S06'!$J$2,Nhaplieu!M441,IF(Nhaplieu!$M441='Sổ quỹ tiền mặt S06'!$J$2,Nhaplieu!N441,IF(Nhaplieu!$N441='Sổ quỹ tiền mặt S06'!$J$2,Nhaplieu!M441,""))))</f>
        <v/>
      </c>
      <c r="E436" s="77" t="str">
        <f>IF(LEFT(Nhaplieu!M441,3)='Sổ quỹ tiền mặt S06'!$J$2,Nhaplieu!$O441,IF(Nhaplieu!M441='Sổ quỹ tiền mặt S06'!$J$2,Nhaplieu!$O441,""))</f>
        <v/>
      </c>
      <c r="F436" s="77" t="str">
        <f>IF(LEFT(Nhaplieu!N441,3)='Sổ quỹ tiền mặt S06'!$J$2,Nhaplieu!$O441,IF(Nhaplieu!N441='Sổ quỹ tiền mặt S06'!$J$2,Nhaplieu!$O441,""))</f>
        <v/>
      </c>
      <c r="G436" s="572">
        <f>IF(SUM(E436:F436)=0,0,$G$10+SUM(E$11:$E436)-SUM(F$11:$F436))</f>
        <v>0</v>
      </c>
      <c r="H436" s="573"/>
    </row>
    <row r="437" spans="1:8" s="4" customFormat="1" ht="15.6">
      <c r="A437" s="76" t="str">
        <f>IF(OR(LEFT(Nhaplieu!$M442,3)='Sổ quỹ tiền mặt S06'!$J$2,LEFT(Nhaplieu!$N442,3)='Sổ quỹ tiền mặt S06'!$J$2),Nhaplieu!F442,IF(OR(Nhaplieu!$M442='Sổ quỹ tiền mặt S06'!$J$2,Nhaplieu!$N442='Sổ quỹ tiền mặt S06'!$J$2),Nhaplieu!F442,""))</f>
        <v/>
      </c>
      <c r="B437" s="77" t="str">
        <f>IF(OR(LEFT(Nhaplieu!$M442,3)='Sổ quỹ tiền mặt S06'!$J$2,LEFT(Nhaplieu!$N442,3)='Sổ quỹ tiền mặt S06'!$J$2),Nhaplieu!E442,IF(OR(Nhaplieu!$M442='Sổ quỹ tiền mặt S06'!$J$2,Nhaplieu!$N442='Sổ quỹ tiền mặt S06'!$J$2),Nhaplieu!E442,""))</f>
        <v/>
      </c>
      <c r="C437" s="571" t="str">
        <f>IF(OR(LEFT(Nhaplieu!$M442,3)='Sổ quỹ tiền mặt S06'!$J$2,LEFT(Nhaplieu!$N442,3)='Sổ quỹ tiền mặt S06'!$J$2),Nhaplieu!L442,IF(OR(Nhaplieu!$M442='Sổ quỹ tiền mặt S06'!$J$2,Nhaplieu!$N442='Sổ quỹ tiền mặt S06'!$J$2),Nhaplieu!L442,""))</f>
        <v/>
      </c>
      <c r="D437" s="78" t="str">
        <f>IF(LEFT(Nhaplieu!$M442,3)='Sổ quỹ tiền mặt S06'!$J$2,Nhaplieu!N442,IF(LEFT(Nhaplieu!$N442,3)='Sổ quỹ tiền mặt S06'!$J$2,Nhaplieu!M442,IF(Nhaplieu!$M442='Sổ quỹ tiền mặt S06'!$J$2,Nhaplieu!N442,IF(Nhaplieu!$N442='Sổ quỹ tiền mặt S06'!$J$2,Nhaplieu!M442,""))))</f>
        <v/>
      </c>
      <c r="E437" s="77" t="str">
        <f>IF(LEFT(Nhaplieu!M442,3)='Sổ quỹ tiền mặt S06'!$J$2,Nhaplieu!$O442,IF(Nhaplieu!M442='Sổ quỹ tiền mặt S06'!$J$2,Nhaplieu!$O442,""))</f>
        <v/>
      </c>
      <c r="F437" s="77" t="str">
        <f>IF(LEFT(Nhaplieu!N442,3)='Sổ quỹ tiền mặt S06'!$J$2,Nhaplieu!$O442,IF(Nhaplieu!N442='Sổ quỹ tiền mặt S06'!$J$2,Nhaplieu!$O442,""))</f>
        <v/>
      </c>
      <c r="G437" s="572">
        <f>IF(SUM(E437:F437)=0,0,$G$10+SUM(E$11:$E437)-SUM(F$11:$F437))</f>
        <v>0</v>
      </c>
      <c r="H437" s="573"/>
    </row>
    <row r="438" spans="1:8" s="4" customFormat="1" ht="15.6">
      <c r="A438" s="76" t="str">
        <f>IF(OR(LEFT(Nhaplieu!$M443,3)='Sổ quỹ tiền mặt S06'!$J$2,LEFT(Nhaplieu!$N443,3)='Sổ quỹ tiền mặt S06'!$J$2),Nhaplieu!F443,IF(OR(Nhaplieu!$M443='Sổ quỹ tiền mặt S06'!$J$2,Nhaplieu!$N443='Sổ quỹ tiền mặt S06'!$J$2),Nhaplieu!F443,""))</f>
        <v/>
      </c>
      <c r="B438" s="77" t="str">
        <f>IF(OR(LEFT(Nhaplieu!$M443,3)='Sổ quỹ tiền mặt S06'!$J$2,LEFT(Nhaplieu!$N443,3)='Sổ quỹ tiền mặt S06'!$J$2),Nhaplieu!E443,IF(OR(Nhaplieu!$M443='Sổ quỹ tiền mặt S06'!$J$2,Nhaplieu!$N443='Sổ quỹ tiền mặt S06'!$J$2),Nhaplieu!E443,""))</f>
        <v/>
      </c>
      <c r="C438" s="571" t="str">
        <f>IF(OR(LEFT(Nhaplieu!$M443,3)='Sổ quỹ tiền mặt S06'!$J$2,LEFT(Nhaplieu!$N443,3)='Sổ quỹ tiền mặt S06'!$J$2),Nhaplieu!L443,IF(OR(Nhaplieu!$M443='Sổ quỹ tiền mặt S06'!$J$2,Nhaplieu!$N443='Sổ quỹ tiền mặt S06'!$J$2),Nhaplieu!L443,""))</f>
        <v/>
      </c>
      <c r="D438" s="78" t="str">
        <f>IF(LEFT(Nhaplieu!$M443,3)='Sổ quỹ tiền mặt S06'!$J$2,Nhaplieu!N443,IF(LEFT(Nhaplieu!$N443,3)='Sổ quỹ tiền mặt S06'!$J$2,Nhaplieu!M443,IF(Nhaplieu!$M443='Sổ quỹ tiền mặt S06'!$J$2,Nhaplieu!N443,IF(Nhaplieu!$N443='Sổ quỹ tiền mặt S06'!$J$2,Nhaplieu!M443,""))))</f>
        <v/>
      </c>
      <c r="E438" s="77" t="str">
        <f>IF(LEFT(Nhaplieu!M443,3)='Sổ quỹ tiền mặt S06'!$J$2,Nhaplieu!$O443,IF(Nhaplieu!M443='Sổ quỹ tiền mặt S06'!$J$2,Nhaplieu!$O443,""))</f>
        <v/>
      </c>
      <c r="F438" s="77" t="str">
        <f>IF(LEFT(Nhaplieu!N443,3)='Sổ quỹ tiền mặt S06'!$J$2,Nhaplieu!$O443,IF(Nhaplieu!N443='Sổ quỹ tiền mặt S06'!$J$2,Nhaplieu!$O443,""))</f>
        <v/>
      </c>
      <c r="G438" s="572">
        <f>IF(SUM(E438:F438)=0,0,$G$10+SUM(E$11:$E438)-SUM(F$11:$F438))</f>
        <v>0</v>
      </c>
      <c r="H438" s="573"/>
    </row>
    <row r="439" spans="1:8" s="4" customFormat="1" ht="15.6">
      <c r="A439" s="76" t="str">
        <f>IF(OR(LEFT(Nhaplieu!$M444,3)='Sổ quỹ tiền mặt S06'!$J$2,LEFT(Nhaplieu!$N444,3)='Sổ quỹ tiền mặt S06'!$J$2),Nhaplieu!F444,IF(OR(Nhaplieu!$M444='Sổ quỹ tiền mặt S06'!$J$2,Nhaplieu!$N444='Sổ quỹ tiền mặt S06'!$J$2),Nhaplieu!F444,""))</f>
        <v/>
      </c>
      <c r="B439" s="77" t="str">
        <f>IF(OR(LEFT(Nhaplieu!$M444,3)='Sổ quỹ tiền mặt S06'!$J$2,LEFT(Nhaplieu!$N444,3)='Sổ quỹ tiền mặt S06'!$J$2),Nhaplieu!E444,IF(OR(Nhaplieu!$M444='Sổ quỹ tiền mặt S06'!$J$2,Nhaplieu!$N444='Sổ quỹ tiền mặt S06'!$J$2),Nhaplieu!E444,""))</f>
        <v/>
      </c>
      <c r="C439" s="571" t="str">
        <f>IF(OR(LEFT(Nhaplieu!$M444,3)='Sổ quỹ tiền mặt S06'!$J$2,LEFT(Nhaplieu!$N444,3)='Sổ quỹ tiền mặt S06'!$J$2),Nhaplieu!L444,IF(OR(Nhaplieu!$M444='Sổ quỹ tiền mặt S06'!$J$2,Nhaplieu!$N444='Sổ quỹ tiền mặt S06'!$J$2),Nhaplieu!L444,""))</f>
        <v/>
      </c>
      <c r="D439" s="78" t="str">
        <f>IF(LEFT(Nhaplieu!$M444,3)='Sổ quỹ tiền mặt S06'!$J$2,Nhaplieu!N444,IF(LEFT(Nhaplieu!$N444,3)='Sổ quỹ tiền mặt S06'!$J$2,Nhaplieu!M444,IF(Nhaplieu!$M444='Sổ quỹ tiền mặt S06'!$J$2,Nhaplieu!N444,IF(Nhaplieu!$N444='Sổ quỹ tiền mặt S06'!$J$2,Nhaplieu!M444,""))))</f>
        <v/>
      </c>
      <c r="E439" s="77" t="str">
        <f>IF(LEFT(Nhaplieu!M444,3)='Sổ quỹ tiền mặt S06'!$J$2,Nhaplieu!$O444,IF(Nhaplieu!M444='Sổ quỹ tiền mặt S06'!$J$2,Nhaplieu!$O444,""))</f>
        <v/>
      </c>
      <c r="F439" s="77" t="str">
        <f>IF(LEFT(Nhaplieu!N444,3)='Sổ quỹ tiền mặt S06'!$J$2,Nhaplieu!$O444,IF(Nhaplieu!N444='Sổ quỹ tiền mặt S06'!$J$2,Nhaplieu!$O444,""))</f>
        <v/>
      </c>
      <c r="G439" s="572">
        <f>IF(SUM(E439:F439)=0,0,$G$10+SUM(E$11:$E439)-SUM(F$11:$F439))</f>
        <v>0</v>
      </c>
      <c r="H439" s="573"/>
    </row>
    <row r="440" spans="1:8" s="4" customFormat="1" ht="15.6">
      <c r="A440" s="76" t="str">
        <f>IF(OR(LEFT(Nhaplieu!$M445,3)='Sổ quỹ tiền mặt S06'!$J$2,LEFT(Nhaplieu!$N445,3)='Sổ quỹ tiền mặt S06'!$J$2),Nhaplieu!F445,IF(OR(Nhaplieu!$M445='Sổ quỹ tiền mặt S06'!$J$2,Nhaplieu!$N445='Sổ quỹ tiền mặt S06'!$J$2),Nhaplieu!F445,""))</f>
        <v/>
      </c>
      <c r="B440" s="77" t="str">
        <f>IF(OR(LEFT(Nhaplieu!$M445,3)='Sổ quỹ tiền mặt S06'!$J$2,LEFT(Nhaplieu!$N445,3)='Sổ quỹ tiền mặt S06'!$J$2),Nhaplieu!E445,IF(OR(Nhaplieu!$M445='Sổ quỹ tiền mặt S06'!$J$2,Nhaplieu!$N445='Sổ quỹ tiền mặt S06'!$J$2),Nhaplieu!E445,""))</f>
        <v/>
      </c>
      <c r="C440" s="571" t="str">
        <f>IF(OR(LEFT(Nhaplieu!$M445,3)='Sổ quỹ tiền mặt S06'!$J$2,LEFT(Nhaplieu!$N445,3)='Sổ quỹ tiền mặt S06'!$J$2),Nhaplieu!L445,IF(OR(Nhaplieu!$M445='Sổ quỹ tiền mặt S06'!$J$2,Nhaplieu!$N445='Sổ quỹ tiền mặt S06'!$J$2),Nhaplieu!L445,""))</f>
        <v/>
      </c>
      <c r="D440" s="78" t="str">
        <f>IF(LEFT(Nhaplieu!$M445,3)='Sổ quỹ tiền mặt S06'!$J$2,Nhaplieu!N445,IF(LEFT(Nhaplieu!$N445,3)='Sổ quỹ tiền mặt S06'!$J$2,Nhaplieu!M445,IF(Nhaplieu!$M445='Sổ quỹ tiền mặt S06'!$J$2,Nhaplieu!N445,IF(Nhaplieu!$N445='Sổ quỹ tiền mặt S06'!$J$2,Nhaplieu!M445,""))))</f>
        <v/>
      </c>
      <c r="E440" s="77" t="str">
        <f>IF(LEFT(Nhaplieu!M445,3)='Sổ quỹ tiền mặt S06'!$J$2,Nhaplieu!$O445,IF(Nhaplieu!M445='Sổ quỹ tiền mặt S06'!$J$2,Nhaplieu!$O445,""))</f>
        <v/>
      </c>
      <c r="F440" s="77" t="str">
        <f>IF(LEFT(Nhaplieu!N445,3)='Sổ quỹ tiền mặt S06'!$J$2,Nhaplieu!$O445,IF(Nhaplieu!N445='Sổ quỹ tiền mặt S06'!$J$2,Nhaplieu!$O445,""))</f>
        <v/>
      </c>
      <c r="G440" s="572">
        <f>IF(SUM(E440:F440)=0,0,$G$10+SUM(E$11:$E440)-SUM(F$11:$F440))</f>
        <v>0</v>
      </c>
      <c r="H440" s="573"/>
    </row>
    <row r="441" spans="1:8" s="4" customFormat="1" ht="15.6">
      <c r="A441" s="76" t="str">
        <f>IF(OR(LEFT(Nhaplieu!$M446,3)='Sổ quỹ tiền mặt S06'!$J$2,LEFT(Nhaplieu!$N446,3)='Sổ quỹ tiền mặt S06'!$J$2),Nhaplieu!F446,IF(OR(Nhaplieu!$M446='Sổ quỹ tiền mặt S06'!$J$2,Nhaplieu!$N446='Sổ quỹ tiền mặt S06'!$J$2),Nhaplieu!F446,""))</f>
        <v/>
      </c>
      <c r="B441" s="77" t="str">
        <f>IF(OR(LEFT(Nhaplieu!$M446,3)='Sổ quỹ tiền mặt S06'!$J$2,LEFT(Nhaplieu!$N446,3)='Sổ quỹ tiền mặt S06'!$J$2),Nhaplieu!E446,IF(OR(Nhaplieu!$M446='Sổ quỹ tiền mặt S06'!$J$2,Nhaplieu!$N446='Sổ quỹ tiền mặt S06'!$J$2),Nhaplieu!E446,""))</f>
        <v/>
      </c>
      <c r="C441" s="571" t="str">
        <f>IF(OR(LEFT(Nhaplieu!$M446,3)='Sổ quỹ tiền mặt S06'!$J$2,LEFT(Nhaplieu!$N446,3)='Sổ quỹ tiền mặt S06'!$J$2),Nhaplieu!L446,IF(OR(Nhaplieu!$M446='Sổ quỹ tiền mặt S06'!$J$2,Nhaplieu!$N446='Sổ quỹ tiền mặt S06'!$J$2),Nhaplieu!L446,""))</f>
        <v/>
      </c>
      <c r="D441" s="78" t="str">
        <f>IF(LEFT(Nhaplieu!$M446,3)='Sổ quỹ tiền mặt S06'!$J$2,Nhaplieu!N446,IF(LEFT(Nhaplieu!$N446,3)='Sổ quỹ tiền mặt S06'!$J$2,Nhaplieu!M446,IF(Nhaplieu!$M446='Sổ quỹ tiền mặt S06'!$J$2,Nhaplieu!N446,IF(Nhaplieu!$N446='Sổ quỹ tiền mặt S06'!$J$2,Nhaplieu!M446,""))))</f>
        <v/>
      </c>
      <c r="E441" s="77" t="str">
        <f>IF(LEFT(Nhaplieu!M446,3)='Sổ quỹ tiền mặt S06'!$J$2,Nhaplieu!$O446,IF(Nhaplieu!M446='Sổ quỹ tiền mặt S06'!$J$2,Nhaplieu!$O446,""))</f>
        <v/>
      </c>
      <c r="F441" s="77" t="str">
        <f>IF(LEFT(Nhaplieu!N446,3)='Sổ quỹ tiền mặt S06'!$J$2,Nhaplieu!$O446,IF(Nhaplieu!N446='Sổ quỹ tiền mặt S06'!$J$2,Nhaplieu!$O446,""))</f>
        <v/>
      </c>
      <c r="G441" s="572">
        <f>IF(SUM(E441:F441)=0,0,$G$10+SUM(E$11:$E441)-SUM(F$11:$F441))</f>
        <v>0</v>
      </c>
      <c r="H441" s="573"/>
    </row>
    <row r="442" spans="1:8" s="4" customFormat="1" ht="15.6">
      <c r="A442" s="76" t="str">
        <f>IF(OR(LEFT(Nhaplieu!$M447,3)='Sổ quỹ tiền mặt S06'!$J$2,LEFT(Nhaplieu!$N447,3)='Sổ quỹ tiền mặt S06'!$J$2),Nhaplieu!F447,IF(OR(Nhaplieu!$M447='Sổ quỹ tiền mặt S06'!$J$2,Nhaplieu!$N447='Sổ quỹ tiền mặt S06'!$J$2),Nhaplieu!F447,""))</f>
        <v/>
      </c>
      <c r="B442" s="77" t="str">
        <f>IF(OR(LEFT(Nhaplieu!$M447,3)='Sổ quỹ tiền mặt S06'!$J$2,LEFT(Nhaplieu!$N447,3)='Sổ quỹ tiền mặt S06'!$J$2),Nhaplieu!E447,IF(OR(Nhaplieu!$M447='Sổ quỹ tiền mặt S06'!$J$2,Nhaplieu!$N447='Sổ quỹ tiền mặt S06'!$J$2),Nhaplieu!E447,""))</f>
        <v/>
      </c>
      <c r="C442" s="571" t="str">
        <f>IF(OR(LEFT(Nhaplieu!$M447,3)='Sổ quỹ tiền mặt S06'!$J$2,LEFT(Nhaplieu!$N447,3)='Sổ quỹ tiền mặt S06'!$J$2),Nhaplieu!L447,IF(OR(Nhaplieu!$M447='Sổ quỹ tiền mặt S06'!$J$2,Nhaplieu!$N447='Sổ quỹ tiền mặt S06'!$J$2),Nhaplieu!L447,""))</f>
        <v/>
      </c>
      <c r="D442" s="78" t="str">
        <f>IF(LEFT(Nhaplieu!$M447,3)='Sổ quỹ tiền mặt S06'!$J$2,Nhaplieu!N447,IF(LEFT(Nhaplieu!$N447,3)='Sổ quỹ tiền mặt S06'!$J$2,Nhaplieu!M447,IF(Nhaplieu!$M447='Sổ quỹ tiền mặt S06'!$J$2,Nhaplieu!N447,IF(Nhaplieu!$N447='Sổ quỹ tiền mặt S06'!$J$2,Nhaplieu!M447,""))))</f>
        <v/>
      </c>
      <c r="E442" s="77" t="str">
        <f>IF(LEFT(Nhaplieu!M447,3)='Sổ quỹ tiền mặt S06'!$J$2,Nhaplieu!$O447,IF(Nhaplieu!M447='Sổ quỹ tiền mặt S06'!$J$2,Nhaplieu!$O447,""))</f>
        <v/>
      </c>
      <c r="F442" s="77" t="str">
        <f>IF(LEFT(Nhaplieu!N447,3)='Sổ quỹ tiền mặt S06'!$J$2,Nhaplieu!$O447,IF(Nhaplieu!N447='Sổ quỹ tiền mặt S06'!$J$2,Nhaplieu!$O447,""))</f>
        <v/>
      </c>
      <c r="G442" s="572">
        <f>IF(SUM(E442:F442)=0,0,$G$10+SUM(E$11:$E442)-SUM(F$11:$F442))</f>
        <v>0</v>
      </c>
      <c r="H442" s="573"/>
    </row>
    <row r="443" spans="1:8" s="4" customFormat="1" ht="15.6">
      <c r="A443" s="76" t="str">
        <f>IF(OR(LEFT(Nhaplieu!$M448,3)='Sổ quỹ tiền mặt S06'!$J$2,LEFT(Nhaplieu!$N448,3)='Sổ quỹ tiền mặt S06'!$J$2),Nhaplieu!F448,IF(OR(Nhaplieu!$M448='Sổ quỹ tiền mặt S06'!$J$2,Nhaplieu!$N448='Sổ quỹ tiền mặt S06'!$J$2),Nhaplieu!F448,""))</f>
        <v/>
      </c>
      <c r="B443" s="77" t="str">
        <f>IF(OR(LEFT(Nhaplieu!$M448,3)='Sổ quỹ tiền mặt S06'!$J$2,LEFT(Nhaplieu!$N448,3)='Sổ quỹ tiền mặt S06'!$J$2),Nhaplieu!E448,IF(OR(Nhaplieu!$M448='Sổ quỹ tiền mặt S06'!$J$2,Nhaplieu!$N448='Sổ quỹ tiền mặt S06'!$J$2),Nhaplieu!E448,""))</f>
        <v/>
      </c>
      <c r="C443" s="571" t="str">
        <f>IF(OR(LEFT(Nhaplieu!$M448,3)='Sổ quỹ tiền mặt S06'!$J$2,LEFT(Nhaplieu!$N448,3)='Sổ quỹ tiền mặt S06'!$J$2),Nhaplieu!L448,IF(OR(Nhaplieu!$M448='Sổ quỹ tiền mặt S06'!$J$2,Nhaplieu!$N448='Sổ quỹ tiền mặt S06'!$J$2),Nhaplieu!L448,""))</f>
        <v/>
      </c>
      <c r="D443" s="78" t="str">
        <f>IF(LEFT(Nhaplieu!$M448,3)='Sổ quỹ tiền mặt S06'!$J$2,Nhaplieu!N448,IF(LEFT(Nhaplieu!$N448,3)='Sổ quỹ tiền mặt S06'!$J$2,Nhaplieu!M448,IF(Nhaplieu!$M448='Sổ quỹ tiền mặt S06'!$J$2,Nhaplieu!N448,IF(Nhaplieu!$N448='Sổ quỹ tiền mặt S06'!$J$2,Nhaplieu!M448,""))))</f>
        <v/>
      </c>
      <c r="E443" s="77" t="str">
        <f>IF(LEFT(Nhaplieu!M448,3)='Sổ quỹ tiền mặt S06'!$J$2,Nhaplieu!$O448,IF(Nhaplieu!M448='Sổ quỹ tiền mặt S06'!$J$2,Nhaplieu!$O448,""))</f>
        <v/>
      </c>
      <c r="F443" s="77" t="str">
        <f>IF(LEFT(Nhaplieu!N448,3)='Sổ quỹ tiền mặt S06'!$J$2,Nhaplieu!$O448,IF(Nhaplieu!N448='Sổ quỹ tiền mặt S06'!$J$2,Nhaplieu!$O448,""))</f>
        <v/>
      </c>
      <c r="G443" s="572">
        <f>IF(SUM(E443:F443)=0,0,$G$10+SUM(E$11:$E443)-SUM(F$11:$F443))</f>
        <v>0</v>
      </c>
      <c r="H443" s="573"/>
    </row>
    <row r="444" spans="1:8" s="4" customFormat="1" ht="15.6">
      <c r="A444" s="76" t="str">
        <f>IF(OR(LEFT(Nhaplieu!$M449,3)='Sổ quỹ tiền mặt S06'!$J$2,LEFT(Nhaplieu!$N449,3)='Sổ quỹ tiền mặt S06'!$J$2),Nhaplieu!F449,IF(OR(Nhaplieu!$M449='Sổ quỹ tiền mặt S06'!$J$2,Nhaplieu!$N449='Sổ quỹ tiền mặt S06'!$J$2),Nhaplieu!F449,""))</f>
        <v/>
      </c>
      <c r="B444" s="77" t="str">
        <f>IF(OR(LEFT(Nhaplieu!$M449,3)='Sổ quỹ tiền mặt S06'!$J$2,LEFT(Nhaplieu!$N449,3)='Sổ quỹ tiền mặt S06'!$J$2),Nhaplieu!E449,IF(OR(Nhaplieu!$M449='Sổ quỹ tiền mặt S06'!$J$2,Nhaplieu!$N449='Sổ quỹ tiền mặt S06'!$J$2),Nhaplieu!E449,""))</f>
        <v/>
      </c>
      <c r="C444" s="571" t="str">
        <f>IF(OR(LEFT(Nhaplieu!$M449,3)='Sổ quỹ tiền mặt S06'!$J$2,LEFT(Nhaplieu!$N449,3)='Sổ quỹ tiền mặt S06'!$J$2),Nhaplieu!L449,IF(OR(Nhaplieu!$M449='Sổ quỹ tiền mặt S06'!$J$2,Nhaplieu!$N449='Sổ quỹ tiền mặt S06'!$J$2),Nhaplieu!L449,""))</f>
        <v/>
      </c>
      <c r="D444" s="78" t="str">
        <f>IF(LEFT(Nhaplieu!$M449,3)='Sổ quỹ tiền mặt S06'!$J$2,Nhaplieu!N449,IF(LEFT(Nhaplieu!$N449,3)='Sổ quỹ tiền mặt S06'!$J$2,Nhaplieu!M449,IF(Nhaplieu!$M449='Sổ quỹ tiền mặt S06'!$J$2,Nhaplieu!N449,IF(Nhaplieu!$N449='Sổ quỹ tiền mặt S06'!$J$2,Nhaplieu!M449,""))))</f>
        <v/>
      </c>
      <c r="E444" s="77" t="str">
        <f>IF(LEFT(Nhaplieu!M449,3)='Sổ quỹ tiền mặt S06'!$J$2,Nhaplieu!$O449,IF(Nhaplieu!M449='Sổ quỹ tiền mặt S06'!$J$2,Nhaplieu!$O449,""))</f>
        <v/>
      </c>
      <c r="F444" s="77" t="str">
        <f>IF(LEFT(Nhaplieu!N449,3)='Sổ quỹ tiền mặt S06'!$J$2,Nhaplieu!$O449,IF(Nhaplieu!N449='Sổ quỹ tiền mặt S06'!$J$2,Nhaplieu!$O449,""))</f>
        <v/>
      </c>
      <c r="G444" s="572">
        <f>IF(SUM(E444:F444)=0,0,$G$10+SUM(E$11:$E444)-SUM(F$11:$F444))</f>
        <v>0</v>
      </c>
      <c r="H444" s="573"/>
    </row>
    <row r="445" spans="1:8" s="4" customFormat="1" ht="15.6">
      <c r="A445" s="76" t="str">
        <f>IF(OR(LEFT(Nhaplieu!$M450,3)='Sổ quỹ tiền mặt S06'!$J$2,LEFT(Nhaplieu!$N450,3)='Sổ quỹ tiền mặt S06'!$J$2),Nhaplieu!F450,IF(OR(Nhaplieu!$M450='Sổ quỹ tiền mặt S06'!$J$2,Nhaplieu!$N450='Sổ quỹ tiền mặt S06'!$J$2),Nhaplieu!F450,""))</f>
        <v/>
      </c>
      <c r="B445" s="77" t="str">
        <f>IF(OR(LEFT(Nhaplieu!$M450,3)='Sổ quỹ tiền mặt S06'!$J$2,LEFT(Nhaplieu!$N450,3)='Sổ quỹ tiền mặt S06'!$J$2),Nhaplieu!E450,IF(OR(Nhaplieu!$M450='Sổ quỹ tiền mặt S06'!$J$2,Nhaplieu!$N450='Sổ quỹ tiền mặt S06'!$J$2),Nhaplieu!E450,""))</f>
        <v/>
      </c>
      <c r="C445" s="571" t="str">
        <f>IF(OR(LEFT(Nhaplieu!$M450,3)='Sổ quỹ tiền mặt S06'!$J$2,LEFT(Nhaplieu!$N450,3)='Sổ quỹ tiền mặt S06'!$J$2),Nhaplieu!L450,IF(OR(Nhaplieu!$M450='Sổ quỹ tiền mặt S06'!$J$2,Nhaplieu!$N450='Sổ quỹ tiền mặt S06'!$J$2),Nhaplieu!L450,""))</f>
        <v/>
      </c>
      <c r="D445" s="78" t="str">
        <f>IF(LEFT(Nhaplieu!$M450,3)='Sổ quỹ tiền mặt S06'!$J$2,Nhaplieu!N450,IF(LEFT(Nhaplieu!$N450,3)='Sổ quỹ tiền mặt S06'!$J$2,Nhaplieu!M450,IF(Nhaplieu!$M450='Sổ quỹ tiền mặt S06'!$J$2,Nhaplieu!N450,IF(Nhaplieu!$N450='Sổ quỹ tiền mặt S06'!$J$2,Nhaplieu!M450,""))))</f>
        <v/>
      </c>
      <c r="E445" s="77" t="str">
        <f>IF(LEFT(Nhaplieu!M450,3)='Sổ quỹ tiền mặt S06'!$J$2,Nhaplieu!$O450,IF(Nhaplieu!M450='Sổ quỹ tiền mặt S06'!$J$2,Nhaplieu!$O450,""))</f>
        <v/>
      </c>
      <c r="F445" s="77" t="str">
        <f>IF(LEFT(Nhaplieu!N450,3)='Sổ quỹ tiền mặt S06'!$J$2,Nhaplieu!$O450,IF(Nhaplieu!N450='Sổ quỹ tiền mặt S06'!$J$2,Nhaplieu!$O450,""))</f>
        <v/>
      </c>
      <c r="G445" s="572">
        <f>IF(SUM(E445:F445)=0,0,$G$10+SUM(E$11:$E445)-SUM(F$11:$F445))</f>
        <v>0</v>
      </c>
      <c r="H445" s="573"/>
    </row>
    <row r="446" spans="1:8" s="4" customFormat="1" ht="15.6">
      <c r="A446" s="76" t="str">
        <f>IF(OR(LEFT(Nhaplieu!$M451,3)='Sổ quỹ tiền mặt S06'!$J$2,LEFT(Nhaplieu!$N451,3)='Sổ quỹ tiền mặt S06'!$J$2),Nhaplieu!F451,IF(OR(Nhaplieu!$M451='Sổ quỹ tiền mặt S06'!$J$2,Nhaplieu!$N451='Sổ quỹ tiền mặt S06'!$J$2),Nhaplieu!F451,""))</f>
        <v/>
      </c>
      <c r="B446" s="77" t="str">
        <f>IF(OR(LEFT(Nhaplieu!$M451,3)='Sổ quỹ tiền mặt S06'!$J$2,LEFT(Nhaplieu!$N451,3)='Sổ quỹ tiền mặt S06'!$J$2),Nhaplieu!E451,IF(OR(Nhaplieu!$M451='Sổ quỹ tiền mặt S06'!$J$2,Nhaplieu!$N451='Sổ quỹ tiền mặt S06'!$J$2),Nhaplieu!E451,""))</f>
        <v/>
      </c>
      <c r="C446" s="571" t="str">
        <f>IF(OR(LEFT(Nhaplieu!$M451,3)='Sổ quỹ tiền mặt S06'!$J$2,LEFT(Nhaplieu!$N451,3)='Sổ quỹ tiền mặt S06'!$J$2),Nhaplieu!L451,IF(OR(Nhaplieu!$M451='Sổ quỹ tiền mặt S06'!$J$2,Nhaplieu!$N451='Sổ quỹ tiền mặt S06'!$J$2),Nhaplieu!L451,""))</f>
        <v/>
      </c>
      <c r="D446" s="78" t="str">
        <f>IF(LEFT(Nhaplieu!$M451,3)='Sổ quỹ tiền mặt S06'!$J$2,Nhaplieu!N451,IF(LEFT(Nhaplieu!$N451,3)='Sổ quỹ tiền mặt S06'!$J$2,Nhaplieu!M451,IF(Nhaplieu!$M451='Sổ quỹ tiền mặt S06'!$J$2,Nhaplieu!N451,IF(Nhaplieu!$N451='Sổ quỹ tiền mặt S06'!$J$2,Nhaplieu!M451,""))))</f>
        <v/>
      </c>
      <c r="E446" s="77" t="str">
        <f>IF(LEFT(Nhaplieu!M451,3)='Sổ quỹ tiền mặt S06'!$J$2,Nhaplieu!$O451,IF(Nhaplieu!M451='Sổ quỹ tiền mặt S06'!$J$2,Nhaplieu!$O451,""))</f>
        <v/>
      </c>
      <c r="F446" s="77" t="str">
        <f>IF(LEFT(Nhaplieu!N451,3)='Sổ quỹ tiền mặt S06'!$J$2,Nhaplieu!$O451,IF(Nhaplieu!N451='Sổ quỹ tiền mặt S06'!$J$2,Nhaplieu!$O451,""))</f>
        <v/>
      </c>
      <c r="G446" s="572">
        <f>IF(SUM(E446:F446)=0,0,$G$10+SUM(E$11:$E446)-SUM(F$11:$F446))</f>
        <v>0</v>
      </c>
      <c r="H446" s="573"/>
    </row>
    <row r="447" spans="1:8" s="4" customFormat="1" ht="15.6">
      <c r="A447" s="76" t="str">
        <f>IF(OR(LEFT(Nhaplieu!$M452,3)='Sổ quỹ tiền mặt S06'!$J$2,LEFT(Nhaplieu!$N452,3)='Sổ quỹ tiền mặt S06'!$J$2),Nhaplieu!F452,IF(OR(Nhaplieu!$M452='Sổ quỹ tiền mặt S06'!$J$2,Nhaplieu!$N452='Sổ quỹ tiền mặt S06'!$J$2),Nhaplieu!F452,""))</f>
        <v/>
      </c>
      <c r="B447" s="77" t="str">
        <f>IF(OR(LEFT(Nhaplieu!$M452,3)='Sổ quỹ tiền mặt S06'!$J$2,LEFT(Nhaplieu!$N452,3)='Sổ quỹ tiền mặt S06'!$J$2),Nhaplieu!E452,IF(OR(Nhaplieu!$M452='Sổ quỹ tiền mặt S06'!$J$2,Nhaplieu!$N452='Sổ quỹ tiền mặt S06'!$J$2),Nhaplieu!E452,""))</f>
        <v/>
      </c>
      <c r="C447" s="571" t="str">
        <f>IF(OR(LEFT(Nhaplieu!$M452,3)='Sổ quỹ tiền mặt S06'!$J$2,LEFT(Nhaplieu!$N452,3)='Sổ quỹ tiền mặt S06'!$J$2),Nhaplieu!L452,IF(OR(Nhaplieu!$M452='Sổ quỹ tiền mặt S06'!$J$2,Nhaplieu!$N452='Sổ quỹ tiền mặt S06'!$J$2),Nhaplieu!L452,""))</f>
        <v/>
      </c>
      <c r="D447" s="78" t="str">
        <f>IF(LEFT(Nhaplieu!$M452,3)='Sổ quỹ tiền mặt S06'!$J$2,Nhaplieu!N452,IF(LEFT(Nhaplieu!$N452,3)='Sổ quỹ tiền mặt S06'!$J$2,Nhaplieu!M452,IF(Nhaplieu!$M452='Sổ quỹ tiền mặt S06'!$J$2,Nhaplieu!N452,IF(Nhaplieu!$N452='Sổ quỹ tiền mặt S06'!$J$2,Nhaplieu!M452,""))))</f>
        <v/>
      </c>
      <c r="E447" s="77" t="str">
        <f>IF(LEFT(Nhaplieu!M452,3)='Sổ quỹ tiền mặt S06'!$J$2,Nhaplieu!$O452,IF(Nhaplieu!M452='Sổ quỹ tiền mặt S06'!$J$2,Nhaplieu!$O452,""))</f>
        <v/>
      </c>
      <c r="F447" s="77" t="str">
        <f>IF(LEFT(Nhaplieu!N452,3)='Sổ quỹ tiền mặt S06'!$J$2,Nhaplieu!$O452,IF(Nhaplieu!N452='Sổ quỹ tiền mặt S06'!$J$2,Nhaplieu!$O452,""))</f>
        <v/>
      </c>
      <c r="G447" s="572">
        <f>IF(SUM(E447:F447)=0,0,$G$10+SUM(E$11:$E447)-SUM(F$11:$F447))</f>
        <v>0</v>
      </c>
      <c r="H447" s="573"/>
    </row>
    <row r="448" spans="1:8" s="4" customFormat="1" ht="15.6">
      <c r="A448" s="76" t="str">
        <f>IF(OR(LEFT(Nhaplieu!$M453,3)='Sổ quỹ tiền mặt S06'!$J$2,LEFT(Nhaplieu!$N453,3)='Sổ quỹ tiền mặt S06'!$J$2),Nhaplieu!F453,IF(OR(Nhaplieu!$M453='Sổ quỹ tiền mặt S06'!$J$2,Nhaplieu!$N453='Sổ quỹ tiền mặt S06'!$J$2),Nhaplieu!F453,""))</f>
        <v/>
      </c>
      <c r="B448" s="77" t="str">
        <f>IF(OR(LEFT(Nhaplieu!$M453,3)='Sổ quỹ tiền mặt S06'!$J$2,LEFT(Nhaplieu!$N453,3)='Sổ quỹ tiền mặt S06'!$J$2),Nhaplieu!E453,IF(OR(Nhaplieu!$M453='Sổ quỹ tiền mặt S06'!$J$2,Nhaplieu!$N453='Sổ quỹ tiền mặt S06'!$J$2),Nhaplieu!E453,""))</f>
        <v/>
      </c>
      <c r="C448" s="571" t="str">
        <f>IF(OR(LEFT(Nhaplieu!$M453,3)='Sổ quỹ tiền mặt S06'!$J$2,LEFT(Nhaplieu!$N453,3)='Sổ quỹ tiền mặt S06'!$J$2),Nhaplieu!L453,IF(OR(Nhaplieu!$M453='Sổ quỹ tiền mặt S06'!$J$2,Nhaplieu!$N453='Sổ quỹ tiền mặt S06'!$J$2),Nhaplieu!L453,""))</f>
        <v/>
      </c>
      <c r="D448" s="78" t="str">
        <f>IF(LEFT(Nhaplieu!$M453,3)='Sổ quỹ tiền mặt S06'!$J$2,Nhaplieu!N453,IF(LEFT(Nhaplieu!$N453,3)='Sổ quỹ tiền mặt S06'!$J$2,Nhaplieu!M453,IF(Nhaplieu!$M453='Sổ quỹ tiền mặt S06'!$J$2,Nhaplieu!N453,IF(Nhaplieu!$N453='Sổ quỹ tiền mặt S06'!$J$2,Nhaplieu!M453,""))))</f>
        <v/>
      </c>
      <c r="E448" s="77" t="str">
        <f>IF(LEFT(Nhaplieu!M453,3)='Sổ quỹ tiền mặt S06'!$J$2,Nhaplieu!$O453,IF(Nhaplieu!M453='Sổ quỹ tiền mặt S06'!$J$2,Nhaplieu!$O453,""))</f>
        <v/>
      </c>
      <c r="F448" s="77" t="str">
        <f>IF(LEFT(Nhaplieu!N453,3)='Sổ quỹ tiền mặt S06'!$J$2,Nhaplieu!$O453,IF(Nhaplieu!N453='Sổ quỹ tiền mặt S06'!$J$2,Nhaplieu!$O453,""))</f>
        <v/>
      </c>
      <c r="G448" s="572">
        <f>IF(SUM(E448:F448)=0,0,$G$10+SUM(E$11:$E448)-SUM(F$11:$F448))</f>
        <v>0</v>
      </c>
      <c r="H448" s="573"/>
    </row>
    <row r="449" spans="1:8" s="4" customFormat="1" ht="15.6">
      <c r="A449" s="76" t="str">
        <f>IF(OR(LEFT(Nhaplieu!$M454,3)='Sổ quỹ tiền mặt S06'!$J$2,LEFT(Nhaplieu!$N454,3)='Sổ quỹ tiền mặt S06'!$J$2),Nhaplieu!F454,IF(OR(Nhaplieu!$M454='Sổ quỹ tiền mặt S06'!$J$2,Nhaplieu!$N454='Sổ quỹ tiền mặt S06'!$J$2),Nhaplieu!F454,""))</f>
        <v/>
      </c>
      <c r="B449" s="77" t="str">
        <f>IF(OR(LEFT(Nhaplieu!$M454,3)='Sổ quỹ tiền mặt S06'!$J$2,LEFT(Nhaplieu!$N454,3)='Sổ quỹ tiền mặt S06'!$J$2),Nhaplieu!E454,IF(OR(Nhaplieu!$M454='Sổ quỹ tiền mặt S06'!$J$2,Nhaplieu!$N454='Sổ quỹ tiền mặt S06'!$J$2),Nhaplieu!E454,""))</f>
        <v/>
      </c>
      <c r="C449" s="571" t="str">
        <f>IF(OR(LEFT(Nhaplieu!$M454,3)='Sổ quỹ tiền mặt S06'!$J$2,LEFT(Nhaplieu!$N454,3)='Sổ quỹ tiền mặt S06'!$J$2),Nhaplieu!L454,IF(OR(Nhaplieu!$M454='Sổ quỹ tiền mặt S06'!$J$2,Nhaplieu!$N454='Sổ quỹ tiền mặt S06'!$J$2),Nhaplieu!L454,""))</f>
        <v/>
      </c>
      <c r="D449" s="78" t="str">
        <f>IF(LEFT(Nhaplieu!$M454,3)='Sổ quỹ tiền mặt S06'!$J$2,Nhaplieu!N454,IF(LEFT(Nhaplieu!$N454,3)='Sổ quỹ tiền mặt S06'!$J$2,Nhaplieu!M454,IF(Nhaplieu!$M454='Sổ quỹ tiền mặt S06'!$J$2,Nhaplieu!N454,IF(Nhaplieu!$N454='Sổ quỹ tiền mặt S06'!$J$2,Nhaplieu!M454,""))))</f>
        <v/>
      </c>
      <c r="E449" s="77" t="str">
        <f>IF(LEFT(Nhaplieu!M454,3)='Sổ quỹ tiền mặt S06'!$J$2,Nhaplieu!$O454,IF(Nhaplieu!M454='Sổ quỹ tiền mặt S06'!$J$2,Nhaplieu!$O454,""))</f>
        <v/>
      </c>
      <c r="F449" s="77" t="str">
        <f>IF(LEFT(Nhaplieu!N454,3)='Sổ quỹ tiền mặt S06'!$J$2,Nhaplieu!$O454,IF(Nhaplieu!N454='Sổ quỹ tiền mặt S06'!$J$2,Nhaplieu!$O454,""))</f>
        <v/>
      </c>
      <c r="G449" s="572">
        <f>IF(SUM(E449:F449)=0,0,$G$10+SUM(E$11:$E449)-SUM(F$11:$F449))</f>
        <v>0</v>
      </c>
      <c r="H449" s="573"/>
    </row>
    <row r="450" spans="1:8" s="4" customFormat="1" ht="15.6">
      <c r="A450" s="76" t="str">
        <f>IF(OR(LEFT(Nhaplieu!$M455,3)='Sổ quỹ tiền mặt S06'!$J$2,LEFT(Nhaplieu!$N455,3)='Sổ quỹ tiền mặt S06'!$J$2),Nhaplieu!F455,IF(OR(Nhaplieu!$M455='Sổ quỹ tiền mặt S06'!$J$2,Nhaplieu!$N455='Sổ quỹ tiền mặt S06'!$J$2),Nhaplieu!F455,""))</f>
        <v/>
      </c>
      <c r="B450" s="77" t="str">
        <f>IF(OR(LEFT(Nhaplieu!$M455,3)='Sổ quỹ tiền mặt S06'!$J$2,LEFT(Nhaplieu!$N455,3)='Sổ quỹ tiền mặt S06'!$J$2),Nhaplieu!E455,IF(OR(Nhaplieu!$M455='Sổ quỹ tiền mặt S06'!$J$2,Nhaplieu!$N455='Sổ quỹ tiền mặt S06'!$J$2),Nhaplieu!E455,""))</f>
        <v/>
      </c>
      <c r="C450" s="571" t="str">
        <f>IF(OR(LEFT(Nhaplieu!$M455,3)='Sổ quỹ tiền mặt S06'!$J$2,LEFT(Nhaplieu!$N455,3)='Sổ quỹ tiền mặt S06'!$J$2),Nhaplieu!L455,IF(OR(Nhaplieu!$M455='Sổ quỹ tiền mặt S06'!$J$2,Nhaplieu!$N455='Sổ quỹ tiền mặt S06'!$J$2),Nhaplieu!L455,""))</f>
        <v/>
      </c>
      <c r="D450" s="78" t="str">
        <f>IF(LEFT(Nhaplieu!$M455,3)='Sổ quỹ tiền mặt S06'!$J$2,Nhaplieu!N455,IF(LEFT(Nhaplieu!$N455,3)='Sổ quỹ tiền mặt S06'!$J$2,Nhaplieu!M455,IF(Nhaplieu!$M455='Sổ quỹ tiền mặt S06'!$J$2,Nhaplieu!N455,IF(Nhaplieu!$N455='Sổ quỹ tiền mặt S06'!$J$2,Nhaplieu!M455,""))))</f>
        <v/>
      </c>
      <c r="E450" s="77" t="str">
        <f>IF(LEFT(Nhaplieu!M455,3)='Sổ quỹ tiền mặt S06'!$J$2,Nhaplieu!$O455,IF(Nhaplieu!M455='Sổ quỹ tiền mặt S06'!$J$2,Nhaplieu!$O455,""))</f>
        <v/>
      </c>
      <c r="F450" s="77" t="str">
        <f>IF(LEFT(Nhaplieu!N455,3)='Sổ quỹ tiền mặt S06'!$J$2,Nhaplieu!$O455,IF(Nhaplieu!N455='Sổ quỹ tiền mặt S06'!$J$2,Nhaplieu!$O455,""))</f>
        <v/>
      </c>
      <c r="G450" s="572">
        <f>IF(SUM(E450:F450)=0,0,$G$10+SUM(E$11:$E450)-SUM(F$11:$F450))</f>
        <v>0</v>
      </c>
      <c r="H450" s="573"/>
    </row>
    <row r="451" spans="1:8" s="4" customFormat="1" ht="15.6">
      <c r="A451" s="76" t="str">
        <f>IF(OR(LEFT(Nhaplieu!$M456,3)='Sổ quỹ tiền mặt S06'!$J$2,LEFT(Nhaplieu!$N456,3)='Sổ quỹ tiền mặt S06'!$J$2),Nhaplieu!F456,IF(OR(Nhaplieu!$M456='Sổ quỹ tiền mặt S06'!$J$2,Nhaplieu!$N456='Sổ quỹ tiền mặt S06'!$J$2),Nhaplieu!F456,""))</f>
        <v/>
      </c>
      <c r="B451" s="77" t="str">
        <f>IF(OR(LEFT(Nhaplieu!$M456,3)='Sổ quỹ tiền mặt S06'!$J$2,LEFT(Nhaplieu!$N456,3)='Sổ quỹ tiền mặt S06'!$J$2),Nhaplieu!E456,IF(OR(Nhaplieu!$M456='Sổ quỹ tiền mặt S06'!$J$2,Nhaplieu!$N456='Sổ quỹ tiền mặt S06'!$J$2),Nhaplieu!E456,""))</f>
        <v/>
      </c>
      <c r="C451" s="571" t="str">
        <f>IF(OR(LEFT(Nhaplieu!$M456,3)='Sổ quỹ tiền mặt S06'!$J$2,LEFT(Nhaplieu!$N456,3)='Sổ quỹ tiền mặt S06'!$J$2),Nhaplieu!L456,IF(OR(Nhaplieu!$M456='Sổ quỹ tiền mặt S06'!$J$2,Nhaplieu!$N456='Sổ quỹ tiền mặt S06'!$J$2),Nhaplieu!L456,""))</f>
        <v/>
      </c>
      <c r="D451" s="78" t="str">
        <f>IF(LEFT(Nhaplieu!$M456,3)='Sổ quỹ tiền mặt S06'!$J$2,Nhaplieu!N456,IF(LEFT(Nhaplieu!$N456,3)='Sổ quỹ tiền mặt S06'!$J$2,Nhaplieu!M456,IF(Nhaplieu!$M456='Sổ quỹ tiền mặt S06'!$J$2,Nhaplieu!N456,IF(Nhaplieu!$N456='Sổ quỹ tiền mặt S06'!$J$2,Nhaplieu!M456,""))))</f>
        <v/>
      </c>
      <c r="E451" s="77" t="str">
        <f>IF(LEFT(Nhaplieu!M456,3)='Sổ quỹ tiền mặt S06'!$J$2,Nhaplieu!$O456,IF(Nhaplieu!M456='Sổ quỹ tiền mặt S06'!$J$2,Nhaplieu!$O456,""))</f>
        <v/>
      </c>
      <c r="F451" s="77" t="str">
        <f>IF(LEFT(Nhaplieu!N456,3)='Sổ quỹ tiền mặt S06'!$J$2,Nhaplieu!$O456,IF(Nhaplieu!N456='Sổ quỹ tiền mặt S06'!$J$2,Nhaplieu!$O456,""))</f>
        <v/>
      </c>
      <c r="G451" s="572">
        <f>IF(SUM(E451:F451)=0,0,$G$10+SUM(E$11:$E451)-SUM(F$11:$F451))</f>
        <v>0</v>
      </c>
      <c r="H451" s="573"/>
    </row>
    <row r="452" spans="1:8" s="4" customFormat="1" ht="15.6">
      <c r="A452" s="76" t="str">
        <f>IF(OR(LEFT(Nhaplieu!$M457,3)='Sổ quỹ tiền mặt S06'!$J$2,LEFT(Nhaplieu!$N457,3)='Sổ quỹ tiền mặt S06'!$J$2),Nhaplieu!F457,IF(OR(Nhaplieu!$M457='Sổ quỹ tiền mặt S06'!$J$2,Nhaplieu!$N457='Sổ quỹ tiền mặt S06'!$J$2),Nhaplieu!F457,""))</f>
        <v/>
      </c>
      <c r="B452" s="77" t="str">
        <f>IF(OR(LEFT(Nhaplieu!$M457,3)='Sổ quỹ tiền mặt S06'!$J$2,LEFT(Nhaplieu!$N457,3)='Sổ quỹ tiền mặt S06'!$J$2),Nhaplieu!E457,IF(OR(Nhaplieu!$M457='Sổ quỹ tiền mặt S06'!$J$2,Nhaplieu!$N457='Sổ quỹ tiền mặt S06'!$J$2),Nhaplieu!E457,""))</f>
        <v/>
      </c>
      <c r="C452" s="571" t="str">
        <f>IF(OR(LEFT(Nhaplieu!$M457,3)='Sổ quỹ tiền mặt S06'!$J$2,LEFT(Nhaplieu!$N457,3)='Sổ quỹ tiền mặt S06'!$J$2),Nhaplieu!L457,IF(OR(Nhaplieu!$M457='Sổ quỹ tiền mặt S06'!$J$2,Nhaplieu!$N457='Sổ quỹ tiền mặt S06'!$J$2),Nhaplieu!L457,""))</f>
        <v/>
      </c>
      <c r="D452" s="78" t="str">
        <f>IF(LEFT(Nhaplieu!$M457,3)='Sổ quỹ tiền mặt S06'!$J$2,Nhaplieu!N457,IF(LEFT(Nhaplieu!$N457,3)='Sổ quỹ tiền mặt S06'!$J$2,Nhaplieu!M457,IF(Nhaplieu!$M457='Sổ quỹ tiền mặt S06'!$J$2,Nhaplieu!N457,IF(Nhaplieu!$N457='Sổ quỹ tiền mặt S06'!$J$2,Nhaplieu!M457,""))))</f>
        <v/>
      </c>
      <c r="E452" s="77" t="str">
        <f>IF(LEFT(Nhaplieu!M457,3)='Sổ quỹ tiền mặt S06'!$J$2,Nhaplieu!$O457,IF(Nhaplieu!M457='Sổ quỹ tiền mặt S06'!$J$2,Nhaplieu!$O457,""))</f>
        <v/>
      </c>
      <c r="F452" s="77" t="str">
        <f>IF(LEFT(Nhaplieu!N457,3)='Sổ quỹ tiền mặt S06'!$J$2,Nhaplieu!$O457,IF(Nhaplieu!N457='Sổ quỹ tiền mặt S06'!$J$2,Nhaplieu!$O457,""))</f>
        <v/>
      </c>
      <c r="G452" s="572">
        <f>IF(SUM(E452:F452)=0,0,$G$10+SUM(E$11:$E452)-SUM(F$11:$F452))</f>
        <v>0</v>
      </c>
      <c r="H452" s="573"/>
    </row>
    <row r="453" spans="1:8" s="4" customFormat="1" ht="15.6">
      <c r="A453" s="76" t="str">
        <f>IF(OR(LEFT(Nhaplieu!$M458,3)='Sổ quỹ tiền mặt S06'!$J$2,LEFT(Nhaplieu!$N458,3)='Sổ quỹ tiền mặt S06'!$J$2),Nhaplieu!F458,IF(OR(Nhaplieu!$M458='Sổ quỹ tiền mặt S06'!$J$2,Nhaplieu!$N458='Sổ quỹ tiền mặt S06'!$J$2),Nhaplieu!F458,""))</f>
        <v/>
      </c>
      <c r="B453" s="77" t="str">
        <f>IF(OR(LEFT(Nhaplieu!$M458,3)='Sổ quỹ tiền mặt S06'!$J$2,LEFT(Nhaplieu!$N458,3)='Sổ quỹ tiền mặt S06'!$J$2),Nhaplieu!E458,IF(OR(Nhaplieu!$M458='Sổ quỹ tiền mặt S06'!$J$2,Nhaplieu!$N458='Sổ quỹ tiền mặt S06'!$J$2),Nhaplieu!E458,""))</f>
        <v/>
      </c>
      <c r="C453" s="571" t="str">
        <f>IF(OR(LEFT(Nhaplieu!$M458,3)='Sổ quỹ tiền mặt S06'!$J$2,LEFT(Nhaplieu!$N458,3)='Sổ quỹ tiền mặt S06'!$J$2),Nhaplieu!L458,IF(OR(Nhaplieu!$M458='Sổ quỹ tiền mặt S06'!$J$2,Nhaplieu!$N458='Sổ quỹ tiền mặt S06'!$J$2),Nhaplieu!L458,""))</f>
        <v/>
      </c>
      <c r="D453" s="78" t="str">
        <f>IF(LEFT(Nhaplieu!$M458,3)='Sổ quỹ tiền mặt S06'!$J$2,Nhaplieu!N458,IF(LEFT(Nhaplieu!$N458,3)='Sổ quỹ tiền mặt S06'!$J$2,Nhaplieu!M458,IF(Nhaplieu!$M458='Sổ quỹ tiền mặt S06'!$J$2,Nhaplieu!N458,IF(Nhaplieu!$N458='Sổ quỹ tiền mặt S06'!$J$2,Nhaplieu!M458,""))))</f>
        <v/>
      </c>
      <c r="E453" s="77" t="str">
        <f>IF(LEFT(Nhaplieu!M458,3)='Sổ quỹ tiền mặt S06'!$J$2,Nhaplieu!$O458,IF(Nhaplieu!M458='Sổ quỹ tiền mặt S06'!$J$2,Nhaplieu!$O458,""))</f>
        <v/>
      </c>
      <c r="F453" s="77" t="str">
        <f>IF(LEFT(Nhaplieu!N458,3)='Sổ quỹ tiền mặt S06'!$J$2,Nhaplieu!$O458,IF(Nhaplieu!N458='Sổ quỹ tiền mặt S06'!$J$2,Nhaplieu!$O458,""))</f>
        <v/>
      </c>
      <c r="G453" s="572">
        <f>IF(SUM(E453:F453)=0,0,$G$10+SUM(E$11:$E453)-SUM(F$11:$F453))</f>
        <v>0</v>
      </c>
      <c r="H453" s="573"/>
    </row>
    <row r="454" spans="1:8" s="4" customFormat="1" ht="15.6">
      <c r="A454" s="76" t="str">
        <f>IF(OR(LEFT(Nhaplieu!$M459,3)='Sổ quỹ tiền mặt S06'!$J$2,LEFT(Nhaplieu!$N459,3)='Sổ quỹ tiền mặt S06'!$J$2),Nhaplieu!F459,IF(OR(Nhaplieu!$M459='Sổ quỹ tiền mặt S06'!$J$2,Nhaplieu!$N459='Sổ quỹ tiền mặt S06'!$J$2),Nhaplieu!F459,""))</f>
        <v/>
      </c>
      <c r="B454" s="77" t="str">
        <f>IF(OR(LEFT(Nhaplieu!$M459,3)='Sổ quỹ tiền mặt S06'!$J$2,LEFT(Nhaplieu!$N459,3)='Sổ quỹ tiền mặt S06'!$J$2),Nhaplieu!E459,IF(OR(Nhaplieu!$M459='Sổ quỹ tiền mặt S06'!$J$2,Nhaplieu!$N459='Sổ quỹ tiền mặt S06'!$J$2),Nhaplieu!E459,""))</f>
        <v/>
      </c>
      <c r="C454" s="571" t="str">
        <f>IF(OR(LEFT(Nhaplieu!$M459,3)='Sổ quỹ tiền mặt S06'!$J$2,LEFT(Nhaplieu!$N459,3)='Sổ quỹ tiền mặt S06'!$J$2),Nhaplieu!L459,IF(OR(Nhaplieu!$M459='Sổ quỹ tiền mặt S06'!$J$2,Nhaplieu!$N459='Sổ quỹ tiền mặt S06'!$J$2),Nhaplieu!L459,""))</f>
        <v/>
      </c>
      <c r="D454" s="78" t="str">
        <f>IF(LEFT(Nhaplieu!$M459,3)='Sổ quỹ tiền mặt S06'!$J$2,Nhaplieu!N459,IF(LEFT(Nhaplieu!$N459,3)='Sổ quỹ tiền mặt S06'!$J$2,Nhaplieu!M459,IF(Nhaplieu!$M459='Sổ quỹ tiền mặt S06'!$J$2,Nhaplieu!N459,IF(Nhaplieu!$N459='Sổ quỹ tiền mặt S06'!$J$2,Nhaplieu!M459,""))))</f>
        <v/>
      </c>
      <c r="E454" s="77" t="str">
        <f>IF(LEFT(Nhaplieu!M459,3)='Sổ quỹ tiền mặt S06'!$J$2,Nhaplieu!$O459,IF(Nhaplieu!M459='Sổ quỹ tiền mặt S06'!$J$2,Nhaplieu!$O459,""))</f>
        <v/>
      </c>
      <c r="F454" s="77" t="str">
        <f>IF(LEFT(Nhaplieu!N459,3)='Sổ quỹ tiền mặt S06'!$J$2,Nhaplieu!$O459,IF(Nhaplieu!N459='Sổ quỹ tiền mặt S06'!$J$2,Nhaplieu!$O459,""))</f>
        <v/>
      </c>
      <c r="G454" s="572">
        <f>IF(SUM(E454:F454)=0,0,$G$10+SUM(E$11:$E454)-SUM(F$11:$F454))</f>
        <v>0</v>
      </c>
      <c r="H454" s="573"/>
    </row>
    <row r="455" spans="1:8" s="4" customFormat="1" ht="15.6">
      <c r="A455" s="76" t="str">
        <f>IF(OR(LEFT(Nhaplieu!$M460,3)='Sổ quỹ tiền mặt S06'!$J$2,LEFT(Nhaplieu!$N460,3)='Sổ quỹ tiền mặt S06'!$J$2),Nhaplieu!F460,IF(OR(Nhaplieu!$M460='Sổ quỹ tiền mặt S06'!$J$2,Nhaplieu!$N460='Sổ quỹ tiền mặt S06'!$J$2),Nhaplieu!F460,""))</f>
        <v/>
      </c>
      <c r="B455" s="77" t="str">
        <f>IF(OR(LEFT(Nhaplieu!$M460,3)='Sổ quỹ tiền mặt S06'!$J$2,LEFT(Nhaplieu!$N460,3)='Sổ quỹ tiền mặt S06'!$J$2),Nhaplieu!E460,IF(OR(Nhaplieu!$M460='Sổ quỹ tiền mặt S06'!$J$2,Nhaplieu!$N460='Sổ quỹ tiền mặt S06'!$J$2),Nhaplieu!E460,""))</f>
        <v/>
      </c>
      <c r="C455" s="571" t="str">
        <f>IF(OR(LEFT(Nhaplieu!$M460,3)='Sổ quỹ tiền mặt S06'!$J$2,LEFT(Nhaplieu!$N460,3)='Sổ quỹ tiền mặt S06'!$J$2),Nhaplieu!L460,IF(OR(Nhaplieu!$M460='Sổ quỹ tiền mặt S06'!$J$2,Nhaplieu!$N460='Sổ quỹ tiền mặt S06'!$J$2),Nhaplieu!L460,""))</f>
        <v/>
      </c>
      <c r="D455" s="78" t="str">
        <f>IF(LEFT(Nhaplieu!$M460,3)='Sổ quỹ tiền mặt S06'!$J$2,Nhaplieu!N460,IF(LEFT(Nhaplieu!$N460,3)='Sổ quỹ tiền mặt S06'!$J$2,Nhaplieu!M460,IF(Nhaplieu!$M460='Sổ quỹ tiền mặt S06'!$J$2,Nhaplieu!N460,IF(Nhaplieu!$N460='Sổ quỹ tiền mặt S06'!$J$2,Nhaplieu!M460,""))))</f>
        <v/>
      </c>
      <c r="E455" s="77" t="str">
        <f>IF(LEFT(Nhaplieu!M460,3)='Sổ quỹ tiền mặt S06'!$J$2,Nhaplieu!$O460,IF(Nhaplieu!M460='Sổ quỹ tiền mặt S06'!$J$2,Nhaplieu!$O460,""))</f>
        <v/>
      </c>
      <c r="F455" s="77" t="str">
        <f>IF(LEFT(Nhaplieu!N460,3)='Sổ quỹ tiền mặt S06'!$J$2,Nhaplieu!$O460,IF(Nhaplieu!N460='Sổ quỹ tiền mặt S06'!$J$2,Nhaplieu!$O460,""))</f>
        <v/>
      </c>
      <c r="G455" s="572">
        <f>IF(SUM(E455:F455)=0,0,$G$10+SUM(E$11:$E455)-SUM(F$11:$F455))</f>
        <v>0</v>
      </c>
      <c r="H455" s="573"/>
    </row>
    <row r="456" spans="1:8" s="4" customFormat="1" ht="15.6">
      <c r="A456" s="76" t="str">
        <f>IF(OR(LEFT(Nhaplieu!$M461,3)='Sổ quỹ tiền mặt S06'!$J$2,LEFT(Nhaplieu!$N461,3)='Sổ quỹ tiền mặt S06'!$J$2),Nhaplieu!F461,IF(OR(Nhaplieu!$M461='Sổ quỹ tiền mặt S06'!$J$2,Nhaplieu!$N461='Sổ quỹ tiền mặt S06'!$J$2),Nhaplieu!F461,""))</f>
        <v/>
      </c>
      <c r="B456" s="77" t="str">
        <f>IF(OR(LEFT(Nhaplieu!$M461,3)='Sổ quỹ tiền mặt S06'!$J$2,LEFT(Nhaplieu!$N461,3)='Sổ quỹ tiền mặt S06'!$J$2),Nhaplieu!E461,IF(OR(Nhaplieu!$M461='Sổ quỹ tiền mặt S06'!$J$2,Nhaplieu!$N461='Sổ quỹ tiền mặt S06'!$J$2),Nhaplieu!E461,""))</f>
        <v/>
      </c>
      <c r="C456" s="571" t="str">
        <f>IF(OR(LEFT(Nhaplieu!$M461,3)='Sổ quỹ tiền mặt S06'!$J$2,LEFT(Nhaplieu!$N461,3)='Sổ quỹ tiền mặt S06'!$J$2),Nhaplieu!L461,IF(OR(Nhaplieu!$M461='Sổ quỹ tiền mặt S06'!$J$2,Nhaplieu!$N461='Sổ quỹ tiền mặt S06'!$J$2),Nhaplieu!L461,""))</f>
        <v/>
      </c>
      <c r="D456" s="78" t="str">
        <f>IF(LEFT(Nhaplieu!$M461,3)='Sổ quỹ tiền mặt S06'!$J$2,Nhaplieu!N461,IF(LEFT(Nhaplieu!$N461,3)='Sổ quỹ tiền mặt S06'!$J$2,Nhaplieu!M461,IF(Nhaplieu!$M461='Sổ quỹ tiền mặt S06'!$J$2,Nhaplieu!N461,IF(Nhaplieu!$N461='Sổ quỹ tiền mặt S06'!$J$2,Nhaplieu!M461,""))))</f>
        <v/>
      </c>
      <c r="E456" s="77" t="str">
        <f>IF(LEFT(Nhaplieu!M461,3)='Sổ quỹ tiền mặt S06'!$J$2,Nhaplieu!$O461,IF(Nhaplieu!M461='Sổ quỹ tiền mặt S06'!$J$2,Nhaplieu!$O461,""))</f>
        <v/>
      </c>
      <c r="F456" s="77" t="str">
        <f>IF(LEFT(Nhaplieu!N461,3)='Sổ quỹ tiền mặt S06'!$J$2,Nhaplieu!$O461,IF(Nhaplieu!N461='Sổ quỹ tiền mặt S06'!$J$2,Nhaplieu!$O461,""))</f>
        <v/>
      </c>
      <c r="G456" s="572">
        <f>IF(SUM(E456:F456)=0,0,$G$10+SUM(E$11:$E456)-SUM(F$11:$F456))</f>
        <v>0</v>
      </c>
      <c r="H456" s="573"/>
    </row>
    <row r="457" spans="1:8" s="4" customFormat="1" ht="15.6">
      <c r="A457" s="76" t="str">
        <f>IF(OR(LEFT(Nhaplieu!$M462,3)='Sổ quỹ tiền mặt S06'!$J$2,LEFT(Nhaplieu!$N462,3)='Sổ quỹ tiền mặt S06'!$J$2),Nhaplieu!F462,IF(OR(Nhaplieu!$M462='Sổ quỹ tiền mặt S06'!$J$2,Nhaplieu!$N462='Sổ quỹ tiền mặt S06'!$J$2),Nhaplieu!F462,""))</f>
        <v/>
      </c>
      <c r="B457" s="77" t="str">
        <f>IF(OR(LEFT(Nhaplieu!$M462,3)='Sổ quỹ tiền mặt S06'!$J$2,LEFT(Nhaplieu!$N462,3)='Sổ quỹ tiền mặt S06'!$J$2),Nhaplieu!E462,IF(OR(Nhaplieu!$M462='Sổ quỹ tiền mặt S06'!$J$2,Nhaplieu!$N462='Sổ quỹ tiền mặt S06'!$J$2),Nhaplieu!E462,""))</f>
        <v/>
      </c>
      <c r="C457" s="571" t="str">
        <f>IF(OR(LEFT(Nhaplieu!$M462,3)='Sổ quỹ tiền mặt S06'!$J$2,LEFT(Nhaplieu!$N462,3)='Sổ quỹ tiền mặt S06'!$J$2),Nhaplieu!L462,IF(OR(Nhaplieu!$M462='Sổ quỹ tiền mặt S06'!$J$2,Nhaplieu!$N462='Sổ quỹ tiền mặt S06'!$J$2),Nhaplieu!L462,""))</f>
        <v/>
      </c>
      <c r="D457" s="78" t="str">
        <f>IF(LEFT(Nhaplieu!$M462,3)='Sổ quỹ tiền mặt S06'!$J$2,Nhaplieu!N462,IF(LEFT(Nhaplieu!$N462,3)='Sổ quỹ tiền mặt S06'!$J$2,Nhaplieu!M462,IF(Nhaplieu!$M462='Sổ quỹ tiền mặt S06'!$J$2,Nhaplieu!N462,IF(Nhaplieu!$N462='Sổ quỹ tiền mặt S06'!$J$2,Nhaplieu!M462,""))))</f>
        <v/>
      </c>
      <c r="E457" s="77" t="str">
        <f>IF(LEFT(Nhaplieu!M462,3)='Sổ quỹ tiền mặt S06'!$J$2,Nhaplieu!$O462,IF(Nhaplieu!M462='Sổ quỹ tiền mặt S06'!$J$2,Nhaplieu!$O462,""))</f>
        <v/>
      </c>
      <c r="F457" s="77" t="str">
        <f>IF(LEFT(Nhaplieu!N462,3)='Sổ quỹ tiền mặt S06'!$J$2,Nhaplieu!$O462,IF(Nhaplieu!N462='Sổ quỹ tiền mặt S06'!$J$2,Nhaplieu!$O462,""))</f>
        <v/>
      </c>
      <c r="G457" s="572">
        <f>IF(SUM(E457:F457)=0,0,$G$10+SUM(E$11:$E457)-SUM(F$11:$F457))</f>
        <v>0</v>
      </c>
      <c r="H457" s="573"/>
    </row>
    <row r="458" spans="1:8" s="4" customFormat="1" ht="15.6">
      <c r="A458" s="76" t="str">
        <f>IF(OR(LEFT(Nhaplieu!$M463,3)='Sổ quỹ tiền mặt S06'!$J$2,LEFT(Nhaplieu!$N463,3)='Sổ quỹ tiền mặt S06'!$J$2),Nhaplieu!F463,IF(OR(Nhaplieu!$M463='Sổ quỹ tiền mặt S06'!$J$2,Nhaplieu!$N463='Sổ quỹ tiền mặt S06'!$J$2),Nhaplieu!F463,""))</f>
        <v/>
      </c>
      <c r="B458" s="77" t="str">
        <f>IF(OR(LEFT(Nhaplieu!$M463,3)='Sổ quỹ tiền mặt S06'!$J$2,LEFT(Nhaplieu!$N463,3)='Sổ quỹ tiền mặt S06'!$J$2),Nhaplieu!E463,IF(OR(Nhaplieu!$M463='Sổ quỹ tiền mặt S06'!$J$2,Nhaplieu!$N463='Sổ quỹ tiền mặt S06'!$J$2),Nhaplieu!E463,""))</f>
        <v/>
      </c>
      <c r="C458" s="571" t="str">
        <f>IF(OR(LEFT(Nhaplieu!$M463,3)='Sổ quỹ tiền mặt S06'!$J$2,LEFT(Nhaplieu!$N463,3)='Sổ quỹ tiền mặt S06'!$J$2),Nhaplieu!L463,IF(OR(Nhaplieu!$M463='Sổ quỹ tiền mặt S06'!$J$2,Nhaplieu!$N463='Sổ quỹ tiền mặt S06'!$J$2),Nhaplieu!L463,""))</f>
        <v/>
      </c>
      <c r="D458" s="78" t="str">
        <f>IF(LEFT(Nhaplieu!$M463,3)='Sổ quỹ tiền mặt S06'!$J$2,Nhaplieu!N463,IF(LEFT(Nhaplieu!$N463,3)='Sổ quỹ tiền mặt S06'!$J$2,Nhaplieu!M463,IF(Nhaplieu!$M463='Sổ quỹ tiền mặt S06'!$J$2,Nhaplieu!N463,IF(Nhaplieu!$N463='Sổ quỹ tiền mặt S06'!$J$2,Nhaplieu!M463,""))))</f>
        <v/>
      </c>
      <c r="E458" s="77" t="str">
        <f>IF(LEFT(Nhaplieu!M463,3)='Sổ quỹ tiền mặt S06'!$J$2,Nhaplieu!$O463,IF(Nhaplieu!M463='Sổ quỹ tiền mặt S06'!$J$2,Nhaplieu!$O463,""))</f>
        <v/>
      </c>
      <c r="F458" s="77" t="str">
        <f>IF(LEFT(Nhaplieu!N463,3)='Sổ quỹ tiền mặt S06'!$J$2,Nhaplieu!$O463,IF(Nhaplieu!N463='Sổ quỹ tiền mặt S06'!$J$2,Nhaplieu!$O463,""))</f>
        <v/>
      </c>
      <c r="G458" s="572">
        <f>IF(SUM(E458:F458)=0,0,$G$10+SUM(E$11:$E458)-SUM(F$11:$F458))</f>
        <v>0</v>
      </c>
      <c r="H458" s="573"/>
    </row>
    <row r="459" spans="1:8" s="4" customFormat="1" ht="15.6">
      <c r="A459" s="76" t="str">
        <f>IF(OR(LEFT(Nhaplieu!$M464,3)='Sổ quỹ tiền mặt S06'!$J$2,LEFT(Nhaplieu!$N464,3)='Sổ quỹ tiền mặt S06'!$J$2),Nhaplieu!F464,IF(OR(Nhaplieu!$M464='Sổ quỹ tiền mặt S06'!$J$2,Nhaplieu!$N464='Sổ quỹ tiền mặt S06'!$J$2),Nhaplieu!F464,""))</f>
        <v/>
      </c>
      <c r="B459" s="77" t="str">
        <f>IF(OR(LEFT(Nhaplieu!$M464,3)='Sổ quỹ tiền mặt S06'!$J$2,LEFT(Nhaplieu!$N464,3)='Sổ quỹ tiền mặt S06'!$J$2),Nhaplieu!E464,IF(OR(Nhaplieu!$M464='Sổ quỹ tiền mặt S06'!$J$2,Nhaplieu!$N464='Sổ quỹ tiền mặt S06'!$J$2),Nhaplieu!E464,""))</f>
        <v/>
      </c>
      <c r="C459" s="571" t="str">
        <f>IF(OR(LEFT(Nhaplieu!$M464,3)='Sổ quỹ tiền mặt S06'!$J$2,LEFT(Nhaplieu!$N464,3)='Sổ quỹ tiền mặt S06'!$J$2),Nhaplieu!L464,IF(OR(Nhaplieu!$M464='Sổ quỹ tiền mặt S06'!$J$2,Nhaplieu!$N464='Sổ quỹ tiền mặt S06'!$J$2),Nhaplieu!L464,""))</f>
        <v/>
      </c>
      <c r="D459" s="78" t="str">
        <f>IF(LEFT(Nhaplieu!$M464,3)='Sổ quỹ tiền mặt S06'!$J$2,Nhaplieu!N464,IF(LEFT(Nhaplieu!$N464,3)='Sổ quỹ tiền mặt S06'!$J$2,Nhaplieu!M464,IF(Nhaplieu!$M464='Sổ quỹ tiền mặt S06'!$J$2,Nhaplieu!N464,IF(Nhaplieu!$N464='Sổ quỹ tiền mặt S06'!$J$2,Nhaplieu!M464,""))))</f>
        <v/>
      </c>
      <c r="E459" s="77" t="str">
        <f>IF(LEFT(Nhaplieu!M464,3)='Sổ quỹ tiền mặt S06'!$J$2,Nhaplieu!$O464,IF(Nhaplieu!M464='Sổ quỹ tiền mặt S06'!$J$2,Nhaplieu!$O464,""))</f>
        <v/>
      </c>
      <c r="F459" s="77" t="str">
        <f>IF(LEFT(Nhaplieu!N464,3)='Sổ quỹ tiền mặt S06'!$J$2,Nhaplieu!$O464,IF(Nhaplieu!N464='Sổ quỹ tiền mặt S06'!$J$2,Nhaplieu!$O464,""))</f>
        <v/>
      </c>
      <c r="G459" s="572">
        <f>IF(SUM(E459:F459)=0,0,$G$10+SUM(E$11:$E459)-SUM(F$11:$F459))</f>
        <v>0</v>
      </c>
      <c r="H459" s="573"/>
    </row>
    <row r="460" spans="1:8" s="4" customFormat="1" ht="15.6">
      <c r="A460" s="76" t="str">
        <f>IF(OR(LEFT(Nhaplieu!$M465,3)='Sổ quỹ tiền mặt S06'!$J$2,LEFT(Nhaplieu!$N465,3)='Sổ quỹ tiền mặt S06'!$J$2),Nhaplieu!F465,IF(OR(Nhaplieu!$M465='Sổ quỹ tiền mặt S06'!$J$2,Nhaplieu!$N465='Sổ quỹ tiền mặt S06'!$J$2),Nhaplieu!F465,""))</f>
        <v/>
      </c>
      <c r="B460" s="77" t="str">
        <f>IF(OR(LEFT(Nhaplieu!$M465,3)='Sổ quỹ tiền mặt S06'!$J$2,LEFT(Nhaplieu!$N465,3)='Sổ quỹ tiền mặt S06'!$J$2),Nhaplieu!E465,IF(OR(Nhaplieu!$M465='Sổ quỹ tiền mặt S06'!$J$2,Nhaplieu!$N465='Sổ quỹ tiền mặt S06'!$J$2),Nhaplieu!E465,""))</f>
        <v/>
      </c>
      <c r="C460" s="571" t="str">
        <f>IF(OR(LEFT(Nhaplieu!$M465,3)='Sổ quỹ tiền mặt S06'!$J$2,LEFT(Nhaplieu!$N465,3)='Sổ quỹ tiền mặt S06'!$J$2),Nhaplieu!L465,IF(OR(Nhaplieu!$M465='Sổ quỹ tiền mặt S06'!$J$2,Nhaplieu!$N465='Sổ quỹ tiền mặt S06'!$J$2),Nhaplieu!L465,""))</f>
        <v/>
      </c>
      <c r="D460" s="78" t="str">
        <f>IF(LEFT(Nhaplieu!$M465,3)='Sổ quỹ tiền mặt S06'!$J$2,Nhaplieu!N465,IF(LEFT(Nhaplieu!$N465,3)='Sổ quỹ tiền mặt S06'!$J$2,Nhaplieu!M465,IF(Nhaplieu!$M465='Sổ quỹ tiền mặt S06'!$J$2,Nhaplieu!N465,IF(Nhaplieu!$N465='Sổ quỹ tiền mặt S06'!$J$2,Nhaplieu!M465,""))))</f>
        <v/>
      </c>
      <c r="E460" s="77" t="str">
        <f>IF(LEFT(Nhaplieu!M465,3)='Sổ quỹ tiền mặt S06'!$J$2,Nhaplieu!$O465,IF(Nhaplieu!M465='Sổ quỹ tiền mặt S06'!$J$2,Nhaplieu!$O465,""))</f>
        <v/>
      </c>
      <c r="F460" s="77" t="str">
        <f>IF(LEFT(Nhaplieu!N465,3)='Sổ quỹ tiền mặt S06'!$J$2,Nhaplieu!$O465,IF(Nhaplieu!N465='Sổ quỹ tiền mặt S06'!$J$2,Nhaplieu!$O465,""))</f>
        <v/>
      </c>
      <c r="G460" s="572">
        <f>IF(SUM(E460:F460)=0,0,$G$10+SUM(E$11:$E460)-SUM(F$11:$F460))</f>
        <v>0</v>
      </c>
      <c r="H460" s="573"/>
    </row>
    <row r="461" spans="1:8" s="4" customFormat="1" ht="15.6">
      <c r="A461" s="76" t="str">
        <f>IF(OR(LEFT(Nhaplieu!$M466,3)='Sổ quỹ tiền mặt S06'!$J$2,LEFT(Nhaplieu!$N466,3)='Sổ quỹ tiền mặt S06'!$J$2),Nhaplieu!F466,IF(OR(Nhaplieu!$M466='Sổ quỹ tiền mặt S06'!$J$2,Nhaplieu!$N466='Sổ quỹ tiền mặt S06'!$J$2),Nhaplieu!F466,""))</f>
        <v/>
      </c>
      <c r="B461" s="77" t="str">
        <f>IF(OR(LEFT(Nhaplieu!$M466,3)='Sổ quỹ tiền mặt S06'!$J$2,LEFT(Nhaplieu!$N466,3)='Sổ quỹ tiền mặt S06'!$J$2),Nhaplieu!E466,IF(OR(Nhaplieu!$M466='Sổ quỹ tiền mặt S06'!$J$2,Nhaplieu!$N466='Sổ quỹ tiền mặt S06'!$J$2),Nhaplieu!E466,""))</f>
        <v/>
      </c>
      <c r="C461" s="571" t="str">
        <f>IF(OR(LEFT(Nhaplieu!$M466,3)='Sổ quỹ tiền mặt S06'!$J$2,LEFT(Nhaplieu!$N466,3)='Sổ quỹ tiền mặt S06'!$J$2),Nhaplieu!L466,IF(OR(Nhaplieu!$M466='Sổ quỹ tiền mặt S06'!$J$2,Nhaplieu!$N466='Sổ quỹ tiền mặt S06'!$J$2),Nhaplieu!L466,""))</f>
        <v/>
      </c>
      <c r="D461" s="78" t="str">
        <f>IF(LEFT(Nhaplieu!$M466,3)='Sổ quỹ tiền mặt S06'!$J$2,Nhaplieu!N466,IF(LEFT(Nhaplieu!$N466,3)='Sổ quỹ tiền mặt S06'!$J$2,Nhaplieu!M466,IF(Nhaplieu!$M466='Sổ quỹ tiền mặt S06'!$J$2,Nhaplieu!N466,IF(Nhaplieu!$N466='Sổ quỹ tiền mặt S06'!$J$2,Nhaplieu!M466,""))))</f>
        <v/>
      </c>
      <c r="E461" s="77" t="str">
        <f>IF(LEFT(Nhaplieu!M466,3)='Sổ quỹ tiền mặt S06'!$J$2,Nhaplieu!$O466,IF(Nhaplieu!M466='Sổ quỹ tiền mặt S06'!$J$2,Nhaplieu!$O466,""))</f>
        <v/>
      </c>
      <c r="F461" s="77" t="str">
        <f>IF(LEFT(Nhaplieu!N466,3)='Sổ quỹ tiền mặt S06'!$J$2,Nhaplieu!$O466,IF(Nhaplieu!N466='Sổ quỹ tiền mặt S06'!$J$2,Nhaplieu!$O466,""))</f>
        <v/>
      </c>
      <c r="G461" s="572">
        <f>IF(SUM(E461:F461)=0,0,$G$10+SUM(E$11:$E461)-SUM(F$11:$F461))</f>
        <v>0</v>
      </c>
      <c r="H461" s="573"/>
    </row>
    <row r="462" spans="1:8" s="4" customFormat="1" ht="15.6">
      <c r="A462" s="76" t="str">
        <f>IF(OR(LEFT(Nhaplieu!$M467,3)='Sổ quỹ tiền mặt S06'!$J$2,LEFT(Nhaplieu!$N467,3)='Sổ quỹ tiền mặt S06'!$J$2),Nhaplieu!F467,IF(OR(Nhaplieu!$M467='Sổ quỹ tiền mặt S06'!$J$2,Nhaplieu!$N467='Sổ quỹ tiền mặt S06'!$J$2),Nhaplieu!F467,""))</f>
        <v/>
      </c>
      <c r="B462" s="77" t="str">
        <f>IF(OR(LEFT(Nhaplieu!$M467,3)='Sổ quỹ tiền mặt S06'!$J$2,LEFT(Nhaplieu!$N467,3)='Sổ quỹ tiền mặt S06'!$J$2),Nhaplieu!E467,IF(OR(Nhaplieu!$M467='Sổ quỹ tiền mặt S06'!$J$2,Nhaplieu!$N467='Sổ quỹ tiền mặt S06'!$J$2),Nhaplieu!E467,""))</f>
        <v/>
      </c>
      <c r="C462" s="571" t="str">
        <f>IF(OR(LEFT(Nhaplieu!$M467,3)='Sổ quỹ tiền mặt S06'!$J$2,LEFT(Nhaplieu!$N467,3)='Sổ quỹ tiền mặt S06'!$J$2),Nhaplieu!L467,IF(OR(Nhaplieu!$M467='Sổ quỹ tiền mặt S06'!$J$2,Nhaplieu!$N467='Sổ quỹ tiền mặt S06'!$J$2),Nhaplieu!L467,""))</f>
        <v/>
      </c>
      <c r="D462" s="78" t="str">
        <f>IF(LEFT(Nhaplieu!$M467,3)='Sổ quỹ tiền mặt S06'!$J$2,Nhaplieu!N467,IF(LEFT(Nhaplieu!$N467,3)='Sổ quỹ tiền mặt S06'!$J$2,Nhaplieu!M467,IF(Nhaplieu!$M467='Sổ quỹ tiền mặt S06'!$J$2,Nhaplieu!N467,IF(Nhaplieu!$N467='Sổ quỹ tiền mặt S06'!$J$2,Nhaplieu!M467,""))))</f>
        <v/>
      </c>
      <c r="E462" s="77" t="str">
        <f>IF(LEFT(Nhaplieu!M467,3)='Sổ quỹ tiền mặt S06'!$J$2,Nhaplieu!$O467,IF(Nhaplieu!M467='Sổ quỹ tiền mặt S06'!$J$2,Nhaplieu!$O467,""))</f>
        <v/>
      </c>
      <c r="F462" s="77" t="str">
        <f>IF(LEFT(Nhaplieu!N467,3)='Sổ quỹ tiền mặt S06'!$J$2,Nhaplieu!$O467,IF(Nhaplieu!N467='Sổ quỹ tiền mặt S06'!$J$2,Nhaplieu!$O467,""))</f>
        <v/>
      </c>
      <c r="G462" s="572">
        <f>IF(SUM(E462:F462)=0,0,$G$10+SUM(E$11:$E462)-SUM(F$11:$F462))</f>
        <v>0</v>
      </c>
      <c r="H462" s="573"/>
    </row>
    <row r="463" spans="1:8" s="4" customFormat="1" ht="15.6">
      <c r="A463" s="76" t="str">
        <f>IF(OR(LEFT(Nhaplieu!$M468,3)='Sổ quỹ tiền mặt S06'!$J$2,LEFT(Nhaplieu!$N468,3)='Sổ quỹ tiền mặt S06'!$J$2),Nhaplieu!F468,IF(OR(Nhaplieu!$M468='Sổ quỹ tiền mặt S06'!$J$2,Nhaplieu!$N468='Sổ quỹ tiền mặt S06'!$J$2),Nhaplieu!F468,""))</f>
        <v/>
      </c>
      <c r="B463" s="77" t="str">
        <f>IF(OR(LEFT(Nhaplieu!$M468,3)='Sổ quỹ tiền mặt S06'!$J$2,LEFT(Nhaplieu!$N468,3)='Sổ quỹ tiền mặt S06'!$J$2),Nhaplieu!E468,IF(OR(Nhaplieu!$M468='Sổ quỹ tiền mặt S06'!$J$2,Nhaplieu!$N468='Sổ quỹ tiền mặt S06'!$J$2),Nhaplieu!E468,""))</f>
        <v/>
      </c>
      <c r="C463" s="571" t="str">
        <f>IF(OR(LEFT(Nhaplieu!$M468,3)='Sổ quỹ tiền mặt S06'!$J$2,LEFT(Nhaplieu!$N468,3)='Sổ quỹ tiền mặt S06'!$J$2),Nhaplieu!L468,IF(OR(Nhaplieu!$M468='Sổ quỹ tiền mặt S06'!$J$2,Nhaplieu!$N468='Sổ quỹ tiền mặt S06'!$J$2),Nhaplieu!L468,""))</f>
        <v/>
      </c>
      <c r="D463" s="78" t="str">
        <f>IF(LEFT(Nhaplieu!$M468,3)='Sổ quỹ tiền mặt S06'!$J$2,Nhaplieu!N468,IF(LEFT(Nhaplieu!$N468,3)='Sổ quỹ tiền mặt S06'!$J$2,Nhaplieu!M468,IF(Nhaplieu!$M468='Sổ quỹ tiền mặt S06'!$J$2,Nhaplieu!N468,IF(Nhaplieu!$N468='Sổ quỹ tiền mặt S06'!$J$2,Nhaplieu!M468,""))))</f>
        <v/>
      </c>
      <c r="E463" s="77" t="str">
        <f>IF(LEFT(Nhaplieu!M468,3)='Sổ quỹ tiền mặt S06'!$J$2,Nhaplieu!$O468,IF(Nhaplieu!M468='Sổ quỹ tiền mặt S06'!$J$2,Nhaplieu!$O468,""))</f>
        <v/>
      </c>
      <c r="F463" s="77" t="str">
        <f>IF(LEFT(Nhaplieu!N468,3)='Sổ quỹ tiền mặt S06'!$J$2,Nhaplieu!$O468,IF(Nhaplieu!N468='Sổ quỹ tiền mặt S06'!$J$2,Nhaplieu!$O468,""))</f>
        <v/>
      </c>
      <c r="G463" s="572">
        <f>IF(SUM(E463:F463)=0,0,$G$10+SUM(E$11:$E463)-SUM(F$11:$F463))</f>
        <v>0</v>
      </c>
      <c r="H463" s="573"/>
    </row>
    <row r="464" spans="1:8" s="4" customFormat="1" ht="15.6">
      <c r="A464" s="76" t="str">
        <f>IF(OR(LEFT(Nhaplieu!$M469,3)='Sổ quỹ tiền mặt S06'!$J$2,LEFT(Nhaplieu!$N469,3)='Sổ quỹ tiền mặt S06'!$J$2),Nhaplieu!F469,IF(OR(Nhaplieu!$M469='Sổ quỹ tiền mặt S06'!$J$2,Nhaplieu!$N469='Sổ quỹ tiền mặt S06'!$J$2),Nhaplieu!F469,""))</f>
        <v/>
      </c>
      <c r="B464" s="77" t="str">
        <f>IF(OR(LEFT(Nhaplieu!$M469,3)='Sổ quỹ tiền mặt S06'!$J$2,LEFT(Nhaplieu!$N469,3)='Sổ quỹ tiền mặt S06'!$J$2),Nhaplieu!E469,IF(OR(Nhaplieu!$M469='Sổ quỹ tiền mặt S06'!$J$2,Nhaplieu!$N469='Sổ quỹ tiền mặt S06'!$J$2),Nhaplieu!E469,""))</f>
        <v/>
      </c>
      <c r="C464" s="571" t="str">
        <f>IF(OR(LEFT(Nhaplieu!$M469,3)='Sổ quỹ tiền mặt S06'!$J$2,LEFT(Nhaplieu!$N469,3)='Sổ quỹ tiền mặt S06'!$J$2),Nhaplieu!L469,IF(OR(Nhaplieu!$M469='Sổ quỹ tiền mặt S06'!$J$2,Nhaplieu!$N469='Sổ quỹ tiền mặt S06'!$J$2),Nhaplieu!L469,""))</f>
        <v/>
      </c>
      <c r="D464" s="78" t="str">
        <f>IF(LEFT(Nhaplieu!$M469,3)='Sổ quỹ tiền mặt S06'!$J$2,Nhaplieu!N469,IF(LEFT(Nhaplieu!$N469,3)='Sổ quỹ tiền mặt S06'!$J$2,Nhaplieu!M469,IF(Nhaplieu!$M469='Sổ quỹ tiền mặt S06'!$J$2,Nhaplieu!N469,IF(Nhaplieu!$N469='Sổ quỹ tiền mặt S06'!$J$2,Nhaplieu!M469,""))))</f>
        <v/>
      </c>
      <c r="E464" s="77" t="str">
        <f>IF(LEFT(Nhaplieu!M469,3)='Sổ quỹ tiền mặt S06'!$J$2,Nhaplieu!$O469,IF(Nhaplieu!M469='Sổ quỹ tiền mặt S06'!$J$2,Nhaplieu!$O469,""))</f>
        <v/>
      </c>
      <c r="F464" s="77" t="str">
        <f>IF(LEFT(Nhaplieu!N469,3)='Sổ quỹ tiền mặt S06'!$J$2,Nhaplieu!$O469,IF(Nhaplieu!N469='Sổ quỹ tiền mặt S06'!$J$2,Nhaplieu!$O469,""))</f>
        <v/>
      </c>
      <c r="G464" s="572">
        <f>IF(SUM(E464:F464)=0,0,$G$10+SUM(E$11:$E464)-SUM(F$11:$F464))</f>
        <v>0</v>
      </c>
      <c r="H464" s="573"/>
    </row>
    <row r="465" spans="1:8" s="4" customFormat="1" ht="15.6">
      <c r="A465" s="76" t="str">
        <f>IF(OR(LEFT(Nhaplieu!$M470,3)='Sổ quỹ tiền mặt S06'!$J$2,LEFT(Nhaplieu!$N470,3)='Sổ quỹ tiền mặt S06'!$J$2),Nhaplieu!F470,IF(OR(Nhaplieu!$M470='Sổ quỹ tiền mặt S06'!$J$2,Nhaplieu!$N470='Sổ quỹ tiền mặt S06'!$J$2),Nhaplieu!F470,""))</f>
        <v/>
      </c>
      <c r="B465" s="77" t="str">
        <f>IF(OR(LEFT(Nhaplieu!$M470,3)='Sổ quỹ tiền mặt S06'!$J$2,LEFT(Nhaplieu!$N470,3)='Sổ quỹ tiền mặt S06'!$J$2),Nhaplieu!E470,IF(OR(Nhaplieu!$M470='Sổ quỹ tiền mặt S06'!$J$2,Nhaplieu!$N470='Sổ quỹ tiền mặt S06'!$J$2),Nhaplieu!E470,""))</f>
        <v/>
      </c>
      <c r="C465" s="571" t="str">
        <f>IF(OR(LEFT(Nhaplieu!$M470,3)='Sổ quỹ tiền mặt S06'!$J$2,LEFT(Nhaplieu!$N470,3)='Sổ quỹ tiền mặt S06'!$J$2),Nhaplieu!L470,IF(OR(Nhaplieu!$M470='Sổ quỹ tiền mặt S06'!$J$2,Nhaplieu!$N470='Sổ quỹ tiền mặt S06'!$J$2),Nhaplieu!L470,""))</f>
        <v/>
      </c>
      <c r="D465" s="78" t="str">
        <f>IF(LEFT(Nhaplieu!$M470,3)='Sổ quỹ tiền mặt S06'!$J$2,Nhaplieu!N470,IF(LEFT(Nhaplieu!$N470,3)='Sổ quỹ tiền mặt S06'!$J$2,Nhaplieu!M470,IF(Nhaplieu!$M470='Sổ quỹ tiền mặt S06'!$J$2,Nhaplieu!N470,IF(Nhaplieu!$N470='Sổ quỹ tiền mặt S06'!$J$2,Nhaplieu!M470,""))))</f>
        <v/>
      </c>
      <c r="E465" s="77" t="str">
        <f>IF(LEFT(Nhaplieu!M470,3)='Sổ quỹ tiền mặt S06'!$J$2,Nhaplieu!$O470,IF(Nhaplieu!M470='Sổ quỹ tiền mặt S06'!$J$2,Nhaplieu!$O470,""))</f>
        <v/>
      </c>
      <c r="F465" s="77" t="str">
        <f>IF(LEFT(Nhaplieu!N470,3)='Sổ quỹ tiền mặt S06'!$J$2,Nhaplieu!$O470,IF(Nhaplieu!N470='Sổ quỹ tiền mặt S06'!$J$2,Nhaplieu!$O470,""))</f>
        <v/>
      </c>
      <c r="G465" s="572">
        <f>IF(SUM(E465:F465)=0,0,$G$10+SUM(E$11:$E465)-SUM(F$11:$F465))</f>
        <v>0</v>
      </c>
      <c r="H465" s="573"/>
    </row>
    <row r="466" spans="1:8" s="4" customFormat="1" ht="15.6">
      <c r="A466" s="76" t="str">
        <f>IF(OR(LEFT(Nhaplieu!$M471,3)='Sổ quỹ tiền mặt S06'!$J$2,LEFT(Nhaplieu!$N471,3)='Sổ quỹ tiền mặt S06'!$J$2),Nhaplieu!F471,IF(OR(Nhaplieu!$M471='Sổ quỹ tiền mặt S06'!$J$2,Nhaplieu!$N471='Sổ quỹ tiền mặt S06'!$J$2),Nhaplieu!F471,""))</f>
        <v/>
      </c>
      <c r="B466" s="77" t="str">
        <f>IF(OR(LEFT(Nhaplieu!$M471,3)='Sổ quỹ tiền mặt S06'!$J$2,LEFT(Nhaplieu!$N471,3)='Sổ quỹ tiền mặt S06'!$J$2),Nhaplieu!E471,IF(OR(Nhaplieu!$M471='Sổ quỹ tiền mặt S06'!$J$2,Nhaplieu!$N471='Sổ quỹ tiền mặt S06'!$J$2),Nhaplieu!E471,""))</f>
        <v/>
      </c>
      <c r="C466" s="571" t="str">
        <f>IF(OR(LEFT(Nhaplieu!$M471,3)='Sổ quỹ tiền mặt S06'!$J$2,LEFT(Nhaplieu!$N471,3)='Sổ quỹ tiền mặt S06'!$J$2),Nhaplieu!L471,IF(OR(Nhaplieu!$M471='Sổ quỹ tiền mặt S06'!$J$2,Nhaplieu!$N471='Sổ quỹ tiền mặt S06'!$J$2),Nhaplieu!L471,""))</f>
        <v/>
      </c>
      <c r="D466" s="78" t="str">
        <f>IF(LEFT(Nhaplieu!$M471,3)='Sổ quỹ tiền mặt S06'!$J$2,Nhaplieu!N471,IF(LEFT(Nhaplieu!$N471,3)='Sổ quỹ tiền mặt S06'!$J$2,Nhaplieu!M471,IF(Nhaplieu!$M471='Sổ quỹ tiền mặt S06'!$J$2,Nhaplieu!N471,IF(Nhaplieu!$N471='Sổ quỹ tiền mặt S06'!$J$2,Nhaplieu!M471,""))))</f>
        <v/>
      </c>
      <c r="E466" s="77" t="str">
        <f>IF(LEFT(Nhaplieu!M471,3)='Sổ quỹ tiền mặt S06'!$J$2,Nhaplieu!$O471,IF(Nhaplieu!M471='Sổ quỹ tiền mặt S06'!$J$2,Nhaplieu!$O471,""))</f>
        <v/>
      </c>
      <c r="F466" s="77" t="str">
        <f>IF(LEFT(Nhaplieu!N471,3)='Sổ quỹ tiền mặt S06'!$J$2,Nhaplieu!$O471,IF(Nhaplieu!N471='Sổ quỹ tiền mặt S06'!$J$2,Nhaplieu!$O471,""))</f>
        <v/>
      </c>
      <c r="G466" s="572">
        <f>IF(SUM(E466:F466)=0,0,$G$10+SUM(E$11:$E466)-SUM(F$11:$F466))</f>
        <v>0</v>
      </c>
      <c r="H466" s="573"/>
    </row>
    <row r="467" spans="1:8" s="4" customFormat="1" ht="15.6">
      <c r="A467" s="76" t="str">
        <f>IF(OR(LEFT(Nhaplieu!$M472,3)='Sổ quỹ tiền mặt S06'!$J$2,LEFT(Nhaplieu!$N472,3)='Sổ quỹ tiền mặt S06'!$J$2),Nhaplieu!F472,IF(OR(Nhaplieu!$M472='Sổ quỹ tiền mặt S06'!$J$2,Nhaplieu!$N472='Sổ quỹ tiền mặt S06'!$J$2),Nhaplieu!F472,""))</f>
        <v/>
      </c>
      <c r="B467" s="77" t="str">
        <f>IF(OR(LEFT(Nhaplieu!$M472,3)='Sổ quỹ tiền mặt S06'!$J$2,LEFT(Nhaplieu!$N472,3)='Sổ quỹ tiền mặt S06'!$J$2),Nhaplieu!E472,IF(OR(Nhaplieu!$M472='Sổ quỹ tiền mặt S06'!$J$2,Nhaplieu!$N472='Sổ quỹ tiền mặt S06'!$J$2),Nhaplieu!E472,""))</f>
        <v/>
      </c>
      <c r="C467" s="571" t="str">
        <f>IF(OR(LEFT(Nhaplieu!$M472,3)='Sổ quỹ tiền mặt S06'!$J$2,LEFT(Nhaplieu!$N472,3)='Sổ quỹ tiền mặt S06'!$J$2),Nhaplieu!L472,IF(OR(Nhaplieu!$M472='Sổ quỹ tiền mặt S06'!$J$2,Nhaplieu!$N472='Sổ quỹ tiền mặt S06'!$J$2),Nhaplieu!L472,""))</f>
        <v/>
      </c>
      <c r="D467" s="78" t="str">
        <f>IF(LEFT(Nhaplieu!$M472,3)='Sổ quỹ tiền mặt S06'!$J$2,Nhaplieu!N472,IF(LEFT(Nhaplieu!$N472,3)='Sổ quỹ tiền mặt S06'!$J$2,Nhaplieu!M472,IF(Nhaplieu!$M472='Sổ quỹ tiền mặt S06'!$J$2,Nhaplieu!N472,IF(Nhaplieu!$N472='Sổ quỹ tiền mặt S06'!$J$2,Nhaplieu!M472,""))))</f>
        <v/>
      </c>
      <c r="E467" s="77" t="str">
        <f>IF(LEFT(Nhaplieu!M472,3)='Sổ quỹ tiền mặt S06'!$J$2,Nhaplieu!$O472,IF(Nhaplieu!M472='Sổ quỹ tiền mặt S06'!$J$2,Nhaplieu!$O472,""))</f>
        <v/>
      </c>
      <c r="F467" s="77" t="str">
        <f>IF(LEFT(Nhaplieu!N472,3)='Sổ quỹ tiền mặt S06'!$J$2,Nhaplieu!$O472,IF(Nhaplieu!N472='Sổ quỹ tiền mặt S06'!$J$2,Nhaplieu!$O472,""))</f>
        <v/>
      </c>
      <c r="G467" s="572">
        <f>IF(SUM(E467:F467)=0,0,$G$10+SUM(E$11:$E467)-SUM(F$11:$F467))</f>
        <v>0</v>
      </c>
      <c r="H467" s="573"/>
    </row>
    <row r="468" spans="1:8" s="4" customFormat="1" ht="15.6">
      <c r="A468" s="76" t="str">
        <f>IF(OR(LEFT(Nhaplieu!$M473,3)='Sổ quỹ tiền mặt S06'!$J$2,LEFT(Nhaplieu!$N473,3)='Sổ quỹ tiền mặt S06'!$J$2),Nhaplieu!F473,IF(OR(Nhaplieu!$M473='Sổ quỹ tiền mặt S06'!$J$2,Nhaplieu!$N473='Sổ quỹ tiền mặt S06'!$J$2),Nhaplieu!F473,""))</f>
        <v/>
      </c>
      <c r="B468" s="77" t="str">
        <f>IF(OR(LEFT(Nhaplieu!$M473,3)='Sổ quỹ tiền mặt S06'!$J$2,LEFT(Nhaplieu!$N473,3)='Sổ quỹ tiền mặt S06'!$J$2),Nhaplieu!E473,IF(OR(Nhaplieu!$M473='Sổ quỹ tiền mặt S06'!$J$2,Nhaplieu!$N473='Sổ quỹ tiền mặt S06'!$J$2),Nhaplieu!E473,""))</f>
        <v/>
      </c>
      <c r="C468" s="571" t="str">
        <f>IF(OR(LEFT(Nhaplieu!$M473,3)='Sổ quỹ tiền mặt S06'!$J$2,LEFT(Nhaplieu!$N473,3)='Sổ quỹ tiền mặt S06'!$J$2),Nhaplieu!L473,IF(OR(Nhaplieu!$M473='Sổ quỹ tiền mặt S06'!$J$2,Nhaplieu!$N473='Sổ quỹ tiền mặt S06'!$J$2),Nhaplieu!L473,""))</f>
        <v/>
      </c>
      <c r="D468" s="78" t="str">
        <f>IF(LEFT(Nhaplieu!$M473,3)='Sổ quỹ tiền mặt S06'!$J$2,Nhaplieu!N473,IF(LEFT(Nhaplieu!$N473,3)='Sổ quỹ tiền mặt S06'!$J$2,Nhaplieu!M473,IF(Nhaplieu!$M473='Sổ quỹ tiền mặt S06'!$J$2,Nhaplieu!N473,IF(Nhaplieu!$N473='Sổ quỹ tiền mặt S06'!$J$2,Nhaplieu!M473,""))))</f>
        <v/>
      </c>
      <c r="E468" s="77" t="str">
        <f>IF(LEFT(Nhaplieu!M473,3)='Sổ quỹ tiền mặt S06'!$J$2,Nhaplieu!$O473,IF(Nhaplieu!M473='Sổ quỹ tiền mặt S06'!$J$2,Nhaplieu!$O473,""))</f>
        <v/>
      </c>
      <c r="F468" s="77" t="str">
        <f>IF(LEFT(Nhaplieu!N473,3)='Sổ quỹ tiền mặt S06'!$J$2,Nhaplieu!$O473,IF(Nhaplieu!N473='Sổ quỹ tiền mặt S06'!$J$2,Nhaplieu!$O473,""))</f>
        <v/>
      </c>
      <c r="G468" s="572">
        <f>IF(SUM(E468:F468)=0,0,$G$10+SUM(E$11:$E468)-SUM(F$11:$F468))</f>
        <v>0</v>
      </c>
      <c r="H468" s="573"/>
    </row>
    <row r="469" spans="1:8" s="4" customFormat="1" ht="15.6">
      <c r="A469" s="76" t="str">
        <f>IF(OR(LEFT(Nhaplieu!$M474,3)='Sổ quỹ tiền mặt S06'!$J$2,LEFT(Nhaplieu!$N474,3)='Sổ quỹ tiền mặt S06'!$J$2),Nhaplieu!F474,IF(OR(Nhaplieu!$M474='Sổ quỹ tiền mặt S06'!$J$2,Nhaplieu!$N474='Sổ quỹ tiền mặt S06'!$J$2),Nhaplieu!F474,""))</f>
        <v/>
      </c>
      <c r="B469" s="77" t="str">
        <f>IF(OR(LEFT(Nhaplieu!$M474,3)='Sổ quỹ tiền mặt S06'!$J$2,LEFT(Nhaplieu!$N474,3)='Sổ quỹ tiền mặt S06'!$J$2),Nhaplieu!E474,IF(OR(Nhaplieu!$M474='Sổ quỹ tiền mặt S06'!$J$2,Nhaplieu!$N474='Sổ quỹ tiền mặt S06'!$J$2),Nhaplieu!E474,""))</f>
        <v/>
      </c>
      <c r="C469" s="571" t="str">
        <f>IF(OR(LEFT(Nhaplieu!$M474,3)='Sổ quỹ tiền mặt S06'!$J$2,LEFT(Nhaplieu!$N474,3)='Sổ quỹ tiền mặt S06'!$J$2),Nhaplieu!L474,IF(OR(Nhaplieu!$M474='Sổ quỹ tiền mặt S06'!$J$2,Nhaplieu!$N474='Sổ quỹ tiền mặt S06'!$J$2),Nhaplieu!L474,""))</f>
        <v/>
      </c>
      <c r="D469" s="78" t="str">
        <f>IF(LEFT(Nhaplieu!$M474,3)='Sổ quỹ tiền mặt S06'!$J$2,Nhaplieu!N474,IF(LEFT(Nhaplieu!$N474,3)='Sổ quỹ tiền mặt S06'!$J$2,Nhaplieu!M474,IF(Nhaplieu!$M474='Sổ quỹ tiền mặt S06'!$J$2,Nhaplieu!N474,IF(Nhaplieu!$N474='Sổ quỹ tiền mặt S06'!$J$2,Nhaplieu!M474,""))))</f>
        <v/>
      </c>
      <c r="E469" s="77" t="str">
        <f>IF(LEFT(Nhaplieu!M474,3)='Sổ quỹ tiền mặt S06'!$J$2,Nhaplieu!$O474,IF(Nhaplieu!M474='Sổ quỹ tiền mặt S06'!$J$2,Nhaplieu!$O474,""))</f>
        <v/>
      </c>
      <c r="F469" s="77" t="str">
        <f>IF(LEFT(Nhaplieu!N474,3)='Sổ quỹ tiền mặt S06'!$J$2,Nhaplieu!$O474,IF(Nhaplieu!N474='Sổ quỹ tiền mặt S06'!$J$2,Nhaplieu!$O474,""))</f>
        <v/>
      </c>
      <c r="G469" s="572">
        <f>IF(SUM(E469:F469)=0,0,$G$10+SUM(E$11:$E469)-SUM(F$11:$F469))</f>
        <v>0</v>
      </c>
      <c r="H469" s="573"/>
    </row>
    <row r="470" spans="1:8" s="4" customFormat="1" ht="15.6">
      <c r="A470" s="76" t="str">
        <f>IF(OR(LEFT(Nhaplieu!$M475,3)='Sổ quỹ tiền mặt S06'!$J$2,LEFT(Nhaplieu!$N475,3)='Sổ quỹ tiền mặt S06'!$J$2),Nhaplieu!F475,IF(OR(Nhaplieu!$M475='Sổ quỹ tiền mặt S06'!$J$2,Nhaplieu!$N475='Sổ quỹ tiền mặt S06'!$J$2),Nhaplieu!F475,""))</f>
        <v/>
      </c>
      <c r="B470" s="77" t="str">
        <f>IF(OR(LEFT(Nhaplieu!$M475,3)='Sổ quỹ tiền mặt S06'!$J$2,LEFT(Nhaplieu!$N475,3)='Sổ quỹ tiền mặt S06'!$J$2),Nhaplieu!E475,IF(OR(Nhaplieu!$M475='Sổ quỹ tiền mặt S06'!$J$2,Nhaplieu!$N475='Sổ quỹ tiền mặt S06'!$J$2),Nhaplieu!E475,""))</f>
        <v/>
      </c>
      <c r="C470" s="571" t="str">
        <f>IF(OR(LEFT(Nhaplieu!$M475,3)='Sổ quỹ tiền mặt S06'!$J$2,LEFT(Nhaplieu!$N475,3)='Sổ quỹ tiền mặt S06'!$J$2),Nhaplieu!L475,IF(OR(Nhaplieu!$M475='Sổ quỹ tiền mặt S06'!$J$2,Nhaplieu!$N475='Sổ quỹ tiền mặt S06'!$J$2),Nhaplieu!L475,""))</f>
        <v/>
      </c>
      <c r="D470" s="78" t="str">
        <f>IF(LEFT(Nhaplieu!$M475,3)='Sổ quỹ tiền mặt S06'!$J$2,Nhaplieu!N475,IF(LEFT(Nhaplieu!$N475,3)='Sổ quỹ tiền mặt S06'!$J$2,Nhaplieu!M475,IF(Nhaplieu!$M475='Sổ quỹ tiền mặt S06'!$J$2,Nhaplieu!N475,IF(Nhaplieu!$N475='Sổ quỹ tiền mặt S06'!$J$2,Nhaplieu!M475,""))))</f>
        <v/>
      </c>
      <c r="E470" s="77" t="str">
        <f>IF(LEFT(Nhaplieu!M475,3)='Sổ quỹ tiền mặt S06'!$J$2,Nhaplieu!$O475,IF(Nhaplieu!M475='Sổ quỹ tiền mặt S06'!$J$2,Nhaplieu!$O475,""))</f>
        <v/>
      </c>
      <c r="F470" s="77" t="str">
        <f>IF(LEFT(Nhaplieu!N475,3)='Sổ quỹ tiền mặt S06'!$J$2,Nhaplieu!$O475,IF(Nhaplieu!N475='Sổ quỹ tiền mặt S06'!$J$2,Nhaplieu!$O475,""))</f>
        <v/>
      </c>
      <c r="G470" s="572">
        <f>IF(SUM(E470:F470)=0,0,$G$10+SUM(E$11:$E470)-SUM(F$11:$F470))</f>
        <v>0</v>
      </c>
      <c r="H470" s="573"/>
    </row>
    <row r="471" spans="1:8" s="4" customFormat="1" ht="15.6">
      <c r="A471" s="76" t="str">
        <f>IF(OR(LEFT(Nhaplieu!$M476,3)='Sổ quỹ tiền mặt S06'!$J$2,LEFT(Nhaplieu!$N476,3)='Sổ quỹ tiền mặt S06'!$J$2),Nhaplieu!F476,IF(OR(Nhaplieu!$M476='Sổ quỹ tiền mặt S06'!$J$2,Nhaplieu!$N476='Sổ quỹ tiền mặt S06'!$J$2),Nhaplieu!F476,""))</f>
        <v/>
      </c>
      <c r="B471" s="77" t="str">
        <f>IF(OR(LEFT(Nhaplieu!$M476,3)='Sổ quỹ tiền mặt S06'!$J$2,LEFT(Nhaplieu!$N476,3)='Sổ quỹ tiền mặt S06'!$J$2),Nhaplieu!E476,IF(OR(Nhaplieu!$M476='Sổ quỹ tiền mặt S06'!$J$2,Nhaplieu!$N476='Sổ quỹ tiền mặt S06'!$J$2),Nhaplieu!E476,""))</f>
        <v/>
      </c>
      <c r="C471" s="571" t="str">
        <f>IF(OR(LEFT(Nhaplieu!$M476,3)='Sổ quỹ tiền mặt S06'!$J$2,LEFT(Nhaplieu!$N476,3)='Sổ quỹ tiền mặt S06'!$J$2),Nhaplieu!L476,IF(OR(Nhaplieu!$M476='Sổ quỹ tiền mặt S06'!$J$2,Nhaplieu!$N476='Sổ quỹ tiền mặt S06'!$J$2),Nhaplieu!L476,""))</f>
        <v/>
      </c>
      <c r="D471" s="78" t="str">
        <f>IF(LEFT(Nhaplieu!$M476,3)='Sổ quỹ tiền mặt S06'!$J$2,Nhaplieu!N476,IF(LEFT(Nhaplieu!$N476,3)='Sổ quỹ tiền mặt S06'!$J$2,Nhaplieu!M476,IF(Nhaplieu!$M476='Sổ quỹ tiền mặt S06'!$J$2,Nhaplieu!N476,IF(Nhaplieu!$N476='Sổ quỹ tiền mặt S06'!$J$2,Nhaplieu!M476,""))))</f>
        <v/>
      </c>
      <c r="E471" s="77" t="str">
        <f>IF(LEFT(Nhaplieu!M476,3)='Sổ quỹ tiền mặt S06'!$J$2,Nhaplieu!$O476,IF(Nhaplieu!M476='Sổ quỹ tiền mặt S06'!$J$2,Nhaplieu!$O476,""))</f>
        <v/>
      </c>
      <c r="F471" s="77" t="str">
        <f>IF(LEFT(Nhaplieu!N476,3)='Sổ quỹ tiền mặt S06'!$J$2,Nhaplieu!$O476,IF(Nhaplieu!N476='Sổ quỹ tiền mặt S06'!$J$2,Nhaplieu!$O476,""))</f>
        <v/>
      </c>
      <c r="G471" s="572">
        <f>IF(SUM(E471:F471)=0,0,$G$10+SUM(E$11:$E471)-SUM(F$11:$F471))</f>
        <v>0</v>
      </c>
      <c r="H471" s="573"/>
    </row>
    <row r="472" spans="1:8" s="4" customFormat="1" ht="15.6">
      <c r="A472" s="76" t="str">
        <f>IF(OR(LEFT(Nhaplieu!$M477,3)='Sổ quỹ tiền mặt S06'!$J$2,LEFT(Nhaplieu!$N477,3)='Sổ quỹ tiền mặt S06'!$J$2),Nhaplieu!F477,IF(OR(Nhaplieu!$M477='Sổ quỹ tiền mặt S06'!$J$2,Nhaplieu!$N477='Sổ quỹ tiền mặt S06'!$J$2),Nhaplieu!F477,""))</f>
        <v/>
      </c>
      <c r="B472" s="77" t="str">
        <f>IF(OR(LEFT(Nhaplieu!$M477,3)='Sổ quỹ tiền mặt S06'!$J$2,LEFT(Nhaplieu!$N477,3)='Sổ quỹ tiền mặt S06'!$J$2),Nhaplieu!E477,IF(OR(Nhaplieu!$M477='Sổ quỹ tiền mặt S06'!$J$2,Nhaplieu!$N477='Sổ quỹ tiền mặt S06'!$J$2),Nhaplieu!E477,""))</f>
        <v/>
      </c>
      <c r="C472" s="571" t="str">
        <f>IF(OR(LEFT(Nhaplieu!$M477,3)='Sổ quỹ tiền mặt S06'!$J$2,LEFT(Nhaplieu!$N477,3)='Sổ quỹ tiền mặt S06'!$J$2),Nhaplieu!L477,IF(OR(Nhaplieu!$M477='Sổ quỹ tiền mặt S06'!$J$2,Nhaplieu!$N477='Sổ quỹ tiền mặt S06'!$J$2),Nhaplieu!L477,""))</f>
        <v/>
      </c>
      <c r="D472" s="78" t="str">
        <f>IF(LEFT(Nhaplieu!$M477,3)='Sổ quỹ tiền mặt S06'!$J$2,Nhaplieu!N477,IF(LEFT(Nhaplieu!$N477,3)='Sổ quỹ tiền mặt S06'!$J$2,Nhaplieu!M477,IF(Nhaplieu!$M477='Sổ quỹ tiền mặt S06'!$J$2,Nhaplieu!N477,IF(Nhaplieu!$N477='Sổ quỹ tiền mặt S06'!$J$2,Nhaplieu!M477,""))))</f>
        <v/>
      </c>
      <c r="E472" s="77" t="str">
        <f>IF(LEFT(Nhaplieu!M477,3)='Sổ quỹ tiền mặt S06'!$J$2,Nhaplieu!$O477,IF(Nhaplieu!M477='Sổ quỹ tiền mặt S06'!$J$2,Nhaplieu!$O477,""))</f>
        <v/>
      </c>
      <c r="F472" s="77" t="str">
        <f>IF(LEFT(Nhaplieu!N477,3)='Sổ quỹ tiền mặt S06'!$J$2,Nhaplieu!$O477,IF(Nhaplieu!N477='Sổ quỹ tiền mặt S06'!$J$2,Nhaplieu!$O477,""))</f>
        <v/>
      </c>
      <c r="G472" s="572">
        <f>IF(SUM(E472:F472)=0,0,$G$10+SUM(E$11:$E472)-SUM(F$11:$F472))</f>
        <v>0</v>
      </c>
      <c r="H472" s="573"/>
    </row>
    <row r="473" spans="1:8" s="4" customFormat="1" ht="15.6">
      <c r="A473" s="76" t="str">
        <f>IF(OR(LEFT(Nhaplieu!$M478,3)='Sổ quỹ tiền mặt S06'!$J$2,LEFT(Nhaplieu!$N478,3)='Sổ quỹ tiền mặt S06'!$J$2),Nhaplieu!F478,IF(OR(Nhaplieu!$M478='Sổ quỹ tiền mặt S06'!$J$2,Nhaplieu!$N478='Sổ quỹ tiền mặt S06'!$J$2),Nhaplieu!F478,""))</f>
        <v/>
      </c>
      <c r="B473" s="77" t="str">
        <f>IF(OR(LEFT(Nhaplieu!$M478,3)='Sổ quỹ tiền mặt S06'!$J$2,LEFT(Nhaplieu!$N478,3)='Sổ quỹ tiền mặt S06'!$J$2),Nhaplieu!E478,IF(OR(Nhaplieu!$M478='Sổ quỹ tiền mặt S06'!$J$2,Nhaplieu!$N478='Sổ quỹ tiền mặt S06'!$J$2),Nhaplieu!E478,""))</f>
        <v/>
      </c>
      <c r="C473" s="571" t="str">
        <f>IF(OR(LEFT(Nhaplieu!$M478,3)='Sổ quỹ tiền mặt S06'!$J$2,LEFT(Nhaplieu!$N478,3)='Sổ quỹ tiền mặt S06'!$J$2),Nhaplieu!L478,IF(OR(Nhaplieu!$M478='Sổ quỹ tiền mặt S06'!$J$2,Nhaplieu!$N478='Sổ quỹ tiền mặt S06'!$J$2),Nhaplieu!L478,""))</f>
        <v/>
      </c>
      <c r="D473" s="78" t="str">
        <f>IF(LEFT(Nhaplieu!$M478,3)='Sổ quỹ tiền mặt S06'!$J$2,Nhaplieu!N478,IF(LEFT(Nhaplieu!$N478,3)='Sổ quỹ tiền mặt S06'!$J$2,Nhaplieu!M478,IF(Nhaplieu!$M478='Sổ quỹ tiền mặt S06'!$J$2,Nhaplieu!N478,IF(Nhaplieu!$N478='Sổ quỹ tiền mặt S06'!$J$2,Nhaplieu!M478,""))))</f>
        <v/>
      </c>
      <c r="E473" s="77" t="str">
        <f>IF(LEFT(Nhaplieu!M478,3)='Sổ quỹ tiền mặt S06'!$J$2,Nhaplieu!$O478,IF(Nhaplieu!M478='Sổ quỹ tiền mặt S06'!$J$2,Nhaplieu!$O478,""))</f>
        <v/>
      </c>
      <c r="F473" s="77" t="str">
        <f>IF(LEFT(Nhaplieu!N478,3)='Sổ quỹ tiền mặt S06'!$J$2,Nhaplieu!$O478,IF(Nhaplieu!N478='Sổ quỹ tiền mặt S06'!$J$2,Nhaplieu!$O478,""))</f>
        <v/>
      </c>
      <c r="G473" s="572">
        <f>IF(SUM(E473:F473)=0,0,$G$10+SUM(E$11:$E473)-SUM(F$11:$F473))</f>
        <v>0</v>
      </c>
      <c r="H473" s="573"/>
    </row>
    <row r="474" spans="1:8" s="4" customFormat="1" ht="15.6">
      <c r="A474" s="76" t="str">
        <f>IF(OR(LEFT(Nhaplieu!$M479,3)='Sổ quỹ tiền mặt S06'!$J$2,LEFT(Nhaplieu!$N479,3)='Sổ quỹ tiền mặt S06'!$J$2),Nhaplieu!F479,IF(OR(Nhaplieu!$M479='Sổ quỹ tiền mặt S06'!$J$2,Nhaplieu!$N479='Sổ quỹ tiền mặt S06'!$J$2),Nhaplieu!F479,""))</f>
        <v/>
      </c>
      <c r="B474" s="77" t="str">
        <f>IF(OR(LEFT(Nhaplieu!$M479,3)='Sổ quỹ tiền mặt S06'!$J$2,LEFT(Nhaplieu!$N479,3)='Sổ quỹ tiền mặt S06'!$J$2),Nhaplieu!E479,IF(OR(Nhaplieu!$M479='Sổ quỹ tiền mặt S06'!$J$2,Nhaplieu!$N479='Sổ quỹ tiền mặt S06'!$J$2),Nhaplieu!E479,""))</f>
        <v/>
      </c>
      <c r="C474" s="571" t="str">
        <f>IF(OR(LEFT(Nhaplieu!$M479,3)='Sổ quỹ tiền mặt S06'!$J$2,LEFT(Nhaplieu!$N479,3)='Sổ quỹ tiền mặt S06'!$J$2),Nhaplieu!L479,IF(OR(Nhaplieu!$M479='Sổ quỹ tiền mặt S06'!$J$2,Nhaplieu!$N479='Sổ quỹ tiền mặt S06'!$J$2),Nhaplieu!L479,""))</f>
        <v/>
      </c>
      <c r="D474" s="78" t="str">
        <f>IF(LEFT(Nhaplieu!$M479,3)='Sổ quỹ tiền mặt S06'!$J$2,Nhaplieu!N479,IF(LEFT(Nhaplieu!$N479,3)='Sổ quỹ tiền mặt S06'!$J$2,Nhaplieu!M479,IF(Nhaplieu!$M479='Sổ quỹ tiền mặt S06'!$J$2,Nhaplieu!N479,IF(Nhaplieu!$N479='Sổ quỹ tiền mặt S06'!$J$2,Nhaplieu!M479,""))))</f>
        <v/>
      </c>
      <c r="E474" s="77" t="str">
        <f>IF(LEFT(Nhaplieu!M479,3)='Sổ quỹ tiền mặt S06'!$J$2,Nhaplieu!$O479,IF(Nhaplieu!M479='Sổ quỹ tiền mặt S06'!$J$2,Nhaplieu!$O479,""))</f>
        <v/>
      </c>
      <c r="F474" s="77" t="str">
        <f>IF(LEFT(Nhaplieu!N479,3)='Sổ quỹ tiền mặt S06'!$J$2,Nhaplieu!$O479,IF(Nhaplieu!N479='Sổ quỹ tiền mặt S06'!$J$2,Nhaplieu!$O479,""))</f>
        <v/>
      </c>
      <c r="G474" s="572">
        <f>IF(SUM(E474:F474)=0,0,$G$10+SUM(E$11:$E474)-SUM(F$11:$F474))</f>
        <v>0</v>
      </c>
      <c r="H474" s="573"/>
    </row>
    <row r="475" spans="1:8" s="4" customFormat="1" ht="15.6">
      <c r="A475" s="76" t="str">
        <f>IF(OR(LEFT(Nhaplieu!$M480,3)='Sổ quỹ tiền mặt S06'!$J$2,LEFT(Nhaplieu!$N480,3)='Sổ quỹ tiền mặt S06'!$J$2),Nhaplieu!F480,IF(OR(Nhaplieu!$M480='Sổ quỹ tiền mặt S06'!$J$2,Nhaplieu!$N480='Sổ quỹ tiền mặt S06'!$J$2),Nhaplieu!F480,""))</f>
        <v/>
      </c>
      <c r="B475" s="77" t="str">
        <f>IF(OR(LEFT(Nhaplieu!$M480,3)='Sổ quỹ tiền mặt S06'!$J$2,LEFT(Nhaplieu!$N480,3)='Sổ quỹ tiền mặt S06'!$J$2),Nhaplieu!E480,IF(OR(Nhaplieu!$M480='Sổ quỹ tiền mặt S06'!$J$2,Nhaplieu!$N480='Sổ quỹ tiền mặt S06'!$J$2),Nhaplieu!E480,""))</f>
        <v/>
      </c>
      <c r="C475" s="571" t="str">
        <f>IF(OR(LEFT(Nhaplieu!$M480,3)='Sổ quỹ tiền mặt S06'!$J$2,LEFT(Nhaplieu!$N480,3)='Sổ quỹ tiền mặt S06'!$J$2),Nhaplieu!L480,IF(OR(Nhaplieu!$M480='Sổ quỹ tiền mặt S06'!$J$2,Nhaplieu!$N480='Sổ quỹ tiền mặt S06'!$J$2),Nhaplieu!L480,""))</f>
        <v/>
      </c>
      <c r="D475" s="78" t="str">
        <f>IF(LEFT(Nhaplieu!$M480,3)='Sổ quỹ tiền mặt S06'!$J$2,Nhaplieu!N480,IF(LEFT(Nhaplieu!$N480,3)='Sổ quỹ tiền mặt S06'!$J$2,Nhaplieu!M480,IF(Nhaplieu!$M480='Sổ quỹ tiền mặt S06'!$J$2,Nhaplieu!N480,IF(Nhaplieu!$N480='Sổ quỹ tiền mặt S06'!$J$2,Nhaplieu!M480,""))))</f>
        <v/>
      </c>
      <c r="E475" s="77" t="str">
        <f>IF(LEFT(Nhaplieu!M480,3)='Sổ quỹ tiền mặt S06'!$J$2,Nhaplieu!$O480,IF(Nhaplieu!M480='Sổ quỹ tiền mặt S06'!$J$2,Nhaplieu!$O480,""))</f>
        <v/>
      </c>
      <c r="F475" s="77" t="str">
        <f>IF(LEFT(Nhaplieu!N480,3)='Sổ quỹ tiền mặt S06'!$J$2,Nhaplieu!$O480,IF(Nhaplieu!N480='Sổ quỹ tiền mặt S06'!$J$2,Nhaplieu!$O480,""))</f>
        <v/>
      </c>
      <c r="G475" s="572">
        <f>IF(SUM(E475:F475)=0,0,$G$10+SUM(E$11:$E475)-SUM(F$11:$F475))</f>
        <v>0</v>
      </c>
      <c r="H475" s="573"/>
    </row>
    <row r="476" spans="1:8" s="4" customFormat="1" ht="15.6">
      <c r="A476" s="76" t="str">
        <f>IF(OR(LEFT(Nhaplieu!$M481,3)='Sổ quỹ tiền mặt S06'!$J$2,LEFT(Nhaplieu!$N481,3)='Sổ quỹ tiền mặt S06'!$J$2),Nhaplieu!F481,IF(OR(Nhaplieu!$M481='Sổ quỹ tiền mặt S06'!$J$2,Nhaplieu!$N481='Sổ quỹ tiền mặt S06'!$J$2),Nhaplieu!F481,""))</f>
        <v/>
      </c>
      <c r="B476" s="77" t="str">
        <f>IF(OR(LEFT(Nhaplieu!$M481,3)='Sổ quỹ tiền mặt S06'!$J$2,LEFT(Nhaplieu!$N481,3)='Sổ quỹ tiền mặt S06'!$J$2),Nhaplieu!E481,IF(OR(Nhaplieu!$M481='Sổ quỹ tiền mặt S06'!$J$2,Nhaplieu!$N481='Sổ quỹ tiền mặt S06'!$J$2),Nhaplieu!E481,""))</f>
        <v/>
      </c>
      <c r="C476" s="571" t="str">
        <f>IF(OR(LEFT(Nhaplieu!$M481,3)='Sổ quỹ tiền mặt S06'!$J$2,LEFT(Nhaplieu!$N481,3)='Sổ quỹ tiền mặt S06'!$J$2),Nhaplieu!L481,IF(OR(Nhaplieu!$M481='Sổ quỹ tiền mặt S06'!$J$2,Nhaplieu!$N481='Sổ quỹ tiền mặt S06'!$J$2),Nhaplieu!L481,""))</f>
        <v/>
      </c>
      <c r="D476" s="78" t="str">
        <f>IF(LEFT(Nhaplieu!$M481,3)='Sổ quỹ tiền mặt S06'!$J$2,Nhaplieu!N481,IF(LEFT(Nhaplieu!$N481,3)='Sổ quỹ tiền mặt S06'!$J$2,Nhaplieu!M481,IF(Nhaplieu!$M481='Sổ quỹ tiền mặt S06'!$J$2,Nhaplieu!N481,IF(Nhaplieu!$N481='Sổ quỹ tiền mặt S06'!$J$2,Nhaplieu!M481,""))))</f>
        <v/>
      </c>
      <c r="E476" s="77" t="str">
        <f>IF(LEFT(Nhaplieu!M481,3)='Sổ quỹ tiền mặt S06'!$J$2,Nhaplieu!$O481,IF(Nhaplieu!M481='Sổ quỹ tiền mặt S06'!$J$2,Nhaplieu!$O481,""))</f>
        <v/>
      </c>
      <c r="F476" s="77" t="str">
        <f>IF(LEFT(Nhaplieu!N481,3)='Sổ quỹ tiền mặt S06'!$J$2,Nhaplieu!$O481,IF(Nhaplieu!N481='Sổ quỹ tiền mặt S06'!$J$2,Nhaplieu!$O481,""))</f>
        <v/>
      </c>
      <c r="G476" s="572">
        <f>IF(SUM(E476:F476)=0,0,$G$10+SUM(E$11:$E476)-SUM(F$11:$F476))</f>
        <v>0</v>
      </c>
      <c r="H476" s="573"/>
    </row>
    <row r="477" spans="1:8" s="4" customFormat="1" ht="15.6">
      <c r="A477" s="76" t="str">
        <f>IF(OR(LEFT(Nhaplieu!$M482,3)='Sổ quỹ tiền mặt S06'!$J$2,LEFT(Nhaplieu!$N482,3)='Sổ quỹ tiền mặt S06'!$J$2),Nhaplieu!F482,IF(OR(Nhaplieu!$M482='Sổ quỹ tiền mặt S06'!$J$2,Nhaplieu!$N482='Sổ quỹ tiền mặt S06'!$J$2),Nhaplieu!F482,""))</f>
        <v/>
      </c>
      <c r="B477" s="77" t="str">
        <f>IF(OR(LEFT(Nhaplieu!$M482,3)='Sổ quỹ tiền mặt S06'!$J$2,LEFT(Nhaplieu!$N482,3)='Sổ quỹ tiền mặt S06'!$J$2),Nhaplieu!E482,IF(OR(Nhaplieu!$M482='Sổ quỹ tiền mặt S06'!$J$2,Nhaplieu!$N482='Sổ quỹ tiền mặt S06'!$J$2),Nhaplieu!E482,""))</f>
        <v/>
      </c>
      <c r="C477" s="571" t="str">
        <f>IF(OR(LEFT(Nhaplieu!$M482,3)='Sổ quỹ tiền mặt S06'!$J$2,LEFT(Nhaplieu!$N482,3)='Sổ quỹ tiền mặt S06'!$J$2),Nhaplieu!L482,IF(OR(Nhaplieu!$M482='Sổ quỹ tiền mặt S06'!$J$2,Nhaplieu!$N482='Sổ quỹ tiền mặt S06'!$J$2),Nhaplieu!L482,""))</f>
        <v/>
      </c>
      <c r="D477" s="78" t="str">
        <f>IF(LEFT(Nhaplieu!$M482,3)='Sổ quỹ tiền mặt S06'!$J$2,Nhaplieu!N482,IF(LEFT(Nhaplieu!$N482,3)='Sổ quỹ tiền mặt S06'!$J$2,Nhaplieu!M482,IF(Nhaplieu!$M482='Sổ quỹ tiền mặt S06'!$J$2,Nhaplieu!N482,IF(Nhaplieu!$N482='Sổ quỹ tiền mặt S06'!$J$2,Nhaplieu!M482,""))))</f>
        <v/>
      </c>
      <c r="E477" s="77" t="str">
        <f>IF(LEFT(Nhaplieu!M482,3)='Sổ quỹ tiền mặt S06'!$J$2,Nhaplieu!$O482,IF(Nhaplieu!M482='Sổ quỹ tiền mặt S06'!$J$2,Nhaplieu!$O482,""))</f>
        <v/>
      </c>
      <c r="F477" s="77" t="str">
        <f>IF(LEFT(Nhaplieu!N482,3)='Sổ quỹ tiền mặt S06'!$J$2,Nhaplieu!$O482,IF(Nhaplieu!N482='Sổ quỹ tiền mặt S06'!$J$2,Nhaplieu!$O482,""))</f>
        <v/>
      </c>
      <c r="G477" s="572">
        <f>IF(SUM(E477:F477)=0,0,$G$10+SUM(E$11:$E477)-SUM(F$11:$F477))</f>
        <v>0</v>
      </c>
      <c r="H477" s="573"/>
    </row>
    <row r="478" spans="1:8" s="4" customFormat="1" ht="15.6">
      <c r="A478" s="76" t="str">
        <f>IF(OR(LEFT(Nhaplieu!$M483,3)='Sổ quỹ tiền mặt S06'!$J$2,LEFT(Nhaplieu!$N483,3)='Sổ quỹ tiền mặt S06'!$J$2),Nhaplieu!F483,IF(OR(Nhaplieu!$M483='Sổ quỹ tiền mặt S06'!$J$2,Nhaplieu!$N483='Sổ quỹ tiền mặt S06'!$J$2),Nhaplieu!F483,""))</f>
        <v/>
      </c>
      <c r="B478" s="77" t="str">
        <f>IF(OR(LEFT(Nhaplieu!$M483,3)='Sổ quỹ tiền mặt S06'!$J$2,LEFT(Nhaplieu!$N483,3)='Sổ quỹ tiền mặt S06'!$J$2),Nhaplieu!E483,IF(OR(Nhaplieu!$M483='Sổ quỹ tiền mặt S06'!$J$2,Nhaplieu!$N483='Sổ quỹ tiền mặt S06'!$J$2),Nhaplieu!E483,""))</f>
        <v/>
      </c>
      <c r="C478" s="571" t="str">
        <f>IF(OR(LEFT(Nhaplieu!$M483,3)='Sổ quỹ tiền mặt S06'!$J$2,LEFT(Nhaplieu!$N483,3)='Sổ quỹ tiền mặt S06'!$J$2),Nhaplieu!L483,IF(OR(Nhaplieu!$M483='Sổ quỹ tiền mặt S06'!$J$2,Nhaplieu!$N483='Sổ quỹ tiền mặt S06'!$J$2),Nhaplieu!L483,""))</f>
        <v/>
      </c>
      <c r="D478" s="78" t="str">
        <f>IF(LEFT(Nhaplieu!$M483,3)='Sổ quỹ tiền mặt S06'!$J$2,Nhaplieu!N483,IF(LEFT(Nhaplieu!$N483,3)='Sổ quỹ tiền mặt S06'!$J$2,Nhaplieu!M483,IF(Nhaplieu!$M483='Sổ quỹ tiền mặt S06'!$J$2,Nhaplieu!N483,IF(Nhaplieu!$N483='Sổ quỹ tiền mặt S06'!$J$2,Nhaplieu!M483,""))))</f>
        <v/>
      </c>
      <c r="E478" s="77" t="str">
        <f>IF(LEFT(Nhaplieu!M483,3)='Sổ quỹ tiền mặt S06'!$J$2,Nhaplieu!$O483,IF(Nhaplieu!M483='Sổ quỹ tiền mặt S06'!$J$2,Nhaplieu!$O483,""))</f>
        <v/>
      </c>
      <c r="F478" s="77" t="str">
        <f>IF(LEFT(Nhaplieu!N483,3)='Sổ quỹ tiền mặt S06'!$J$2,Nhaplieu!$O483,IF(Nhaplieu!N483='Sổ quỹ tiền mặt S06'!$J$2,Nhaplieu!$O483,""))</f>
        <v/>
      </c>
      <c r="G478" s="572">
        <f>IF(SUM(E478:F478)=0,0,$G$10+SUM(E$11:$E478)-SUM(F$11:$F478))</f>
        <v>0</v>
      </c>
      <c r="H478" s="573"/>
    </row>
    <row r="479" spans="1:8" s="4" customFormat="1" ht="15.6">
      <c r="A479" s="76" t="str">
        <f>IF(OR(LEFT(Nhaplieu!$M484,3)='Sổ quỹ tiền mặt S06'!$J$2,LEFT(Nhaplieu!$N484,3)='Sổ quỹ tiền mặt S06'!$J$2),Nhaplieu!F484,IF(OR(Nhaplieu!$M484='Sổ quỹ tiền mặt S06'!$J$2,Nhaplieu!$N484='Sổ quỹ tiền mặt S06'!$J$2),Nhaplieu!F484,""))</f>
        <v/>
      </c>
      <c r="B479" s="77" t="str">
        <f>IF(OR(LEFT(Nhaplieu!$M484,3)='Sổ quỹ tiền mặt S06'!$J$2,LEFT(Nhaplieu!$N484,3)='Sổ quỹ tiền mặt S06'!$J$2),Nhaplieu!E484,IF(OR(Nhaplieu!$M484='Sổ quỹ tiền mặt S06'!$J$2,Nhaplieu!$N484='Sổ quỹ tiền mặt S06'!$J$2),Nhaplieu!E484,""))</f>
        <v/>
      </c>
      <c r="C479" s="571" t="str">
        <f>IF(OR(LEFT(Nhaplieu!$M484,3)='Sổ quỹ tiền mặt S06'!$J$2,LEFT(Nhaplieu!$N484,3)='Sổ quỹ tiền mặt S06'!$J$2),Nhaplieu!L484,IF(OR(Nhaplieu!$M484='Sổ quỹ tiền mặt S06'!$J$2,Nhaplieu!$N484='Sổ quỹ tiền mặt S06'!$J$2),Nhaplieu!L484,""))</f>
        <v/>
      </c>
      <c r="D479" s="78" t="str">
        <f>IF(LEFT(Nhaplieu!$M484,3)='Sổ quỹ tiền mặt S06'!$J$2,Nhaplieu!N484,IF(LEFT(Nhaplieu!$N484,3)='Sổ quỹ tiền mặt S06'!$J$2,Nhaplieu!M484,IF(Nhaplieu!$M484='Sổ quỹ tiền mặt S06'!$J$2,Nhaplieu!N484,IF(Nhaplieu!$N484='Sổ quỹ tiền mặt S06'!$J$2,Nhaplieu!M484,""))))</f>
        <v/>
      </c>
      <c r="E479" s="77" t="str">
        <f>IF(LEFT(Nhaplieu!M484,3)='Sổ quỹ tiền mặt S06'!$J$2,Nhaplieu!$O484,IF(Nhaplieu!M484='Sổ quỹ tiền mặt S06'!$J$2,Nhaplieu!$O484,""))</f>
        <v/>
      </c>
      <c r="F479" s="77" t="str">
        <f>IF(LEFT(Nhaplieu!N484,3)='Sổ quỹ tiền mặt S06'!$J$2,Nhaplieu!$O484,IF(Nhaplieu!N484='Sổ quỹ tiền mặt S06'!$J$2,Nhaplieu!$O484,""))</f>
        <v/>
      </c>
      <c r="G479" s="572">
        <f>IF(SUM(E479:F479)=0,0,$G$10+SUM(E$11:$E479)-SUM(F$11:$F479))</f>
        <v>0</v>
      </c>
      <c r="H479" s="573"/>
    </row>
    <row r="480" spans="1:8" s="4" customFormat="1" ht="15.6">
      <c r="A480" s="76" t="str">
        <f>IF(OR(LEFT(Nhaplieu!$M485,3)='Sổ quỹ tiền mặt S06'!$J$2,LEFT(Nhaplieu!$N485,3)='Sổ quỹ tiền mặt S06'!$J$2),Nhaplieu!F485,IF(OR(Nhaplieu!$M485='Sổ quỹ tiền mặt S06'!$J$2,Nhaplieu!$N485='Sổ quỹ tiền mặt S06'!$J$2),Nhaplieu!F485,""))</f>
        <v/>
      </c>
      <c r="B480" s="77" t="str">
        <f>IF(OR(LEFT(Nhaplieu!$M485,3)='Sổ quỹ tiền mặt S06'!$J$2,LEFT(Nhaplieu!$N485,3)='Sổ quỹ tiền mặt S06'!$J$2),Nhaplieu!E485,IF(OR(Nhaplieu!$M485='Sổ quỹ tiền mặt S06'!$J$2,Nhaplieu!$N485='Sổ quỹ tiền mặt S06'!$J$2),Nhaplieu!E485,""))</f>
        <v/>
      </c>
      <c r="C480" s="571" t="str">
        <f>IF(OR(LEFT(Nhaplieu!$M485,3)='Sổ quỹ tiền mặt S06'!$J$2,LEFT(Nhaplieu!$N485,3)='Sổ quỹ tiền mặt S06'!$J$2),Nhaplieu!L485,IF(OR(Nhaplieu!$M485='Sổ quỹ tiền mặt S06'!$J$2,Nhaplieu!$N485='Sổ quỹ tiền mặt S06'!$J$2),Nhaplieu!L485,""))</f>
        <v/>
      </c>
      <c r="D480" s="78" t="str">
        <f>IF(LEFT(Nhaplieu!$M485,3)='Sổ quỹ tiền mặt S06'!$J$2,Nhaplieu!N485,IF(LEFT(Nhaplieu!$N485,3)='Sổ quỹ tiền mặt S06'!$J$2,Nhaplieu!M485,IF(Nhaplieu!$M485='Sổ quỹ tiền mặt S06'!$J$2,Nhaplieu!N485,IF(Nhaplieu!$N485='Sổ quỹ tiền mặt S06'!$J$2,Nhaplieu!M485,""))))</f>
        <v/>
      </c>
      <c r="E480" s="77" t="str">
        <f>IF(LEFT(Nhaplieu!M485,3)='Sổ quỹ tiền mặt S06'!$J$2,Nhaplieu!$O485,IF(Nhaplieu!M485='Sổ quỹ tiền mặt S06'!$J$2,Nhaplieu!$O485,""))</f>
        <v/>
      </c>
      <c r="F480" s="77" t="str">
        <f>IF(LEFT(Nhaplieu!N485,3)='Sổ quỹ tiền mặt S06'!$J$2,Nhaplieu!$O485,IF(Nhaplieu!N485='Sổ quỹ tiền mặt S06'!$J$2,Nhaplieu!$O485,""))</f>
        <v/>
      </c>
      <c r="G480" s="572">
        <f>IF(SUM(E480:F480)=0,0,$G$10+SUM(E$11:$E480)-SUM(F$11:$F480))</f>
        <v>0</v>
      </c>
      <c r="H480" s="573"/>
    </row>
    <row r="481" spans="1:8" s="4" customFormat="1" ht="15.6">
      <c r="A481" s="76" t="str">
        <f>IF(OR(LEFT(Nhaplieu!$M486,3)='Sổ quỹ tiền mặt S06'!$J$2,LEFT(Nhaplieu!$N486,3)='Sổ quỹ tiền mặt S06'!$J$2),Nhaplieu!F486,IF(OR(Nhaplieu!$M486='Sổ quỹ tiền mặt S06'!$J$2,Nhaplieu!$N486='Sổ quỹ tiền mặt S06'!$J$2),Nhaplieu!F486,""))</f>
        <v/>
      </c>
      <c r="B481" s="77" t="str">
        <f>IF(OR(LEFT(Nhaplieu!$M486,3)='Sổ quỹ tiền mặt S06'!$J$2,LEFT(Nhaplieu!$N486,3)='Sổ quỹ tiền mặt S06'!$J$2),Nhaplieu!E486,IF(OR(Nhaplieu!$M486='Sổ quỹ tiền mặt S06'!$J$2,Nhaplieu!$N486='Sổ quỹ tiền mặt S06'!$J$2),Nhaplieu!E486,""))</f>
        <v/>
      </c>
      <c r="C481" s="571" t="str">
        <f>IF(OR(LEFT(Nhaplieu!$M486,3)='Sổ quỹ tiền mặt S06'!$J$2,LEFT(Nhaplieu!$N486,3)='Sổ quỹ tiền mặt S06'!$J$2),Nhaplieu!L486,IF(OR(Nhaplieu!$M486='Sổ quỹ tiền mặt S06'!$J$2,Nhaplieu!$N486='Sổ quỹ tiền mặt S06'!$J$2),Nhaplieu!L486,""))</f>
        <v/>
      </c>
      <c r="D481" s="78" t="str">
        <f>IF(LEFT(Nhaplieu!$M486,3)='Sổ quỹ tiền mặt S06'!$J$2,Nhaplieu!N486,IF(LEFT(Nhaplieu!$N486,3)='Sổ quỹ tiền mặt S06'!$J$2,Nhaplieu!M486,IF(Nhaplieu!$M486='Sổ quỹ tiền mặt S06'!$J$2,Nhaplieu!N486,IF(Nhaplieu!$N486='Sổ quỹ tiền mặt S06'!$J$2,Nhaplieu!M486,""))))</f>
        <v/>
      </c>
      <c r="E481" s="77" t="str">
        <f>IF(LEFT(Nhaplieu!M486,3)='Sổ quỹ tiền mặt S06'!$J$2,Nhaplieu!$O486,IF(Nhaplieu!M486='Sổ quỹ tiền mặt S06'!$J$2,Nhaplieu!$O486,""))</f>
        <v/>
      </c>
      <c r="F481" s="77" t="str">
        <f>IF(LEFT(Nhaplieu!N486,3)='Sổ quỹ tiền mặt S06'!$J$2,Nhaplieu!$O486,IF(Nhaplieu!N486='Sổ quỹ tiền mặt S06'!$J$2,Nhaplieu!$O486,""))</f>
        <v/>
      </c>
      <c r="G481" s="572">
        <f>IF(SUM(E481:F481)=0,0,$G$10+SUM(E$11:$E481)-SUM(F$11:$F481))</f>
        <v>0</v>
      </c>
      <c r="H481" s="573"/>
    </row>
    <row r="482" spans="1:8" s="4" customFormat="1" ht="15.6">
      <c r="A482" s="76" t="str">
        <f>IF(OR(LEFT(Nhaplieu!$M487,3)='Sổ quỹ tiền mặt S06'!$J$2,LEFT(Nhaplieu!$N487,3)='Sổ quỹ tiền mặt S06'!$J$2),Nhaplieu!F487,IF(OR(Nhaplieu!$M487='Sổ quỹ tiền mặt S06'!$J$2,Nhaplieu!$N487='Sổ quỹ tiền mặt S06'!$J$2),Nhaplieu!F487,""))</f>
        <v/>
      </c>
      <c r="B482" s="77" t="str">
        <f>IF(OR(LEFT(Nhaplieu!$M487,3)='Sổ quỹ tiền mặt S06'!$J$2,LEFT(Nhaplieu!$N487,3)='Sổ quỹ tiền mặt S06'!$J$2),Nhaplieu!E487,IF(OR(Nhaplieu!$M487='Sổ quỹ tiền mặt S06'!$J$2,Nhaplieu!$N487='Sổ quỹ tiền mặt S06'!$J$2),Nhaplieu!E487,""))</f>
        <v/>
      </c>
      <c r="C482" s="571" t="str">
        <f>IF(OR(LEFT(Nhaplieu!$M487,3)='Sổ quỹ tiền mặt S06'!$J$2,LEFT(Nhaplieu!$N487,3)='Sổ quỹ tiền mặt S06'!$J$2),Nhaplieu!L487,IF(OR(Nhaplieu!$M487='Sổ quỹ tiền mặt S06'!$J$2,Nhaplieu!$N487='Sổ quỹ tiền mặt S06'!$J$2),Nhaplieu!L487,""))</f>
        <v/>
      </c>
      <c r="D482" s="78" t="str">
        <f>IF(LEFT(Nhaplieu!$M487,3)='Sổ quỹ tiền mặt S06'!$J$2,Nhaplieu!N487,IF(LEFT(Nhaplieu!$N487,3)='Sổ quỹ tiền mặt S06'!$J$2,Nhaplieu!M487,IF(Nhaplieu!$M487='Sổ quỹ tiền mặt S06'!$J$2,Nhaplieu!N487,IF(Nhaplieu!$N487='Sổ quỹ tiền mặt S06'!$J$2,Nhaplieu!M487,""))))</f>
        <v/>
      </c>
      <c r="E482" s="77" t="str">
        <f>IF(LEFT(Nhaplieu!M487,3)='Sổ quỹ tiền mặt S06'!$J$2,Nhaplieu!$O487,IF(Nhaplieu!M487='Sổ quỹ tiền mặt S06'!$J$2,Nhaplieu!$O487,""))</f>
        <v/>
      </c>
      <c r="F482" s="77" t="str">
        <f>IF(LEFT(Nhaplieu!N487,3)='Sổ quỹ tiền mặt S06'!$J$2,Nhaplieu!$O487,IF(Nhaplieu!N487='Sổ quỹ tiền mặt S06'!$J$2,Nhaplieu!$O487,""))</f>
        <v/>
      </c>
      <c r="G482" s="572">
        <f>IF(SUM(E482:F482)=0,0,$G$10+SUM(E$11:$E482)-SUM(F$11:$F482))</f>
        <v>0</v>
      </c>
      <c r="H482" s="573"/>
    </row>
    <row r="483" spans="1:8" s="4" customFormat="1" ht="15.6">
      <c r="A483" s="76" t="str">
        <f>IF(OR(LEFT(Nhaplieu!$M488,3)='Sổ quỹ tiền mặt S06'!$J$2,LEFT(Nhaplieu!$N488,3)='Sổ quỹ tiền mặt S06'!$J$2),Nhaplieu!F488,IF(OR(Nhaplieu!$M488='Sổ quỹ tiền mặt S06'!$J$2,Nhaplieu!$N488='Sổ quỹ tiền mặt S06'!$J$2),Nhaplieu!F488,""))</f>
        <v/>
      </c>
      <c r="B483" s="77" t="str">
        <f>IF(OR(LEFT(Nhaplieu!$M488,3)='Sổ quỹ tiền mặt S06'!$J$2,LEFT(Nhaplieu!$N488,3)='Sổ quỹ tiền mặt S06'!$J$2),Nhaplieu!E488,IF(OR(Nhaplieu!$M488='Sổ quỹ tiền mặt S06'!$J$2,Nhaplieu!$N488='Sổ quỹ tiền mặt S06'!$J$2),Nhaplieu!E488,""))</f>
        <v/>
      </c>
      <c r="C483" s="571" t="str">
        <f>IF(OR(LEFT(Nhaplieu!$M488,3)='Sổ quỹ tiền mặt S06'!$J$2,LEFT(Nhaplieu!$N488,3)='Sổ quỹ tiền mặt S06'!$J$2),Nhaplieu!L488,IF(OR(Nhaplieu!$M488='Sổ quỹ tiền mặt S06'!$J$2,Nhaplieu!$N488='Sổ quỹ tiền mặt S06'!$J$2),Nhaplieu!L488,""))</f>
        <v/>
      </c>
      <c r="D483" s="78" t="str">
        <f>IF(LEFT(Nhaplieu!$M488,3)='Sổ quỹ tiền mặt S06'!$J$2,Nhaplieu!N488,IF(LEFT(Nhaplieu!$N488,3)='Sổ quỹ tiền mặt S06'!$J$2,Nhaplieu!M488,IF(Nhaplieu!$M488='Sổ quỹ tiền mặt S06'!$J$2,Nhaplieu!N488,IF(Nhaplieu!$N488='Sổ quỹ tiền mặt S06'!$J$2,Nhaplieu!M488,""))))</f>
        <v/>
      </c>
      <c r="E483" s="77" t="str">
        <f>IF(LEFT(Nhaplieu!M488,3)='Sổ quỹ tiền mặt S06'!$J$2,Nhaplieu!$O488,IF(Nhaplieu!M488='Sổ quỹ tiền mặt S06'!$J$2,Nhaplieu!$O488,""))</f>
        <v/>
      </c>
      <c r="F483" s="77" t="str">
        <f>IF(LEFT(Nhaplieu!N488,3)='Sổ quỹ tiền mặt S06'!$J$2,Nhaplieu!$O488,IF(Nhaplieu!N488='Sổ quỹ tiền mặt S06'!$J$2,Nhaplieu!$O488,""))</f>
        <v/>
      </c>
      <c r="G483" s="572">
        <f>IF(SUM(E483:F483)=0,0,$G$10+SUM(E$11:$E483)-SUM(F$11:$F483))</f>
        <v>0</v>
      </c>
      <c r="H483" s="573"/>
    </row>
    <row r="484" spans="1:8" s="4" customFormat="1" ht="15.6">
      <c r="A484" s="76" t="str">
        <f>IF(OR(LEFT(Nhaplieu!$M489,3)='Sổ quỹ tiền mặt S06'!$J$2,LEFT(Nhaplieu!$N489,3)='Sổ quỹ tiền mặt S06'!$J$2),Nhaplieu!F489,IF(OR(Nhaplieu!$M489='Sổ quỹ tiền mặt S06'!$J$2,Nhaplieu!$N489='Sổ quỹ tiền mặt S06'!$J$2),Nhaplieu!F489,""))</f>
        <v/>
      </c>
      <c r="B484" s="77" t="str">
        <f>IF(OR(LEFT(Nhaplieu!$M489,3)='Sổ quỹ tiền mặt S06'!$J$2,LEFT(Nhaplieu!$N489,3)='Sổ quỹ tiền mặt S06'!$J$2),Nhaplieu!E489,IF(OR(Nhaplieu!$M489='Sổ quỹ tiền mặt S06'!$J$2,Nhaplieu!$N489='Sổ quỹ tiền mặt S06'!$J$2),Nhaplieu!E489,""))</f>
        <v/>
      </c>
      <c r="C484" s="571" t="str">
        <f>IF(OR(LEFT(Nhaplieu!$M489,3)='Sổ quỹ tiền mặt S06'!$J$2,LEFT(Nhaplieu!$N489,3)='Sổ quỹ tiền mặt S06'!$J$2),Nhaplieu!L489,IF(OR(Nhaplieu!$M489='Sổ quỹ tiền mặt S06'!$J$2,Nhaplieu!$N489='Sổ quỹ tiền mặt S06'!$J$2),Nhaplieu!L489,""))</f>
        <v/>
      </c>
      <c r="D484" s="78" t="str">
        <f>IF(LEFT(Nhaplieu!$M489,3)='Sổ quỹ tiền mặt S06'!$J$2,Nhaplieu!N489,IF(LEFT(Nhaplieu!$N489,3)='Sổ quỹ tiền mặt S06'!$J$2,Nhaplieu!M489,IF(Nhaplieu!$M489='Sổ quỹ tiền mặt S06'!$J$2,Nhaplieu!N489,IF(Nhaplieu!$N489='Sổ quỹ tiền mặt S06'!$J$2,Nhaplieu!M489,""))))</f>
        <v/>
      </c>
      <c r="E484" s="77" t="str">
        <f>IF(LEFT(Nhaplieu!M489,3)='Sổ quỹ tiền mặt S06'!$J$2,Nhaplieu!$O489,IF(Nhaplieu!M489='Sổ quỹ tiền mặt S06'!$J$2,Nhaplieu!$O489,""))</f>
        <v/>
      </c>
      <c r="F484" s="77" t="str">
        <f>IF(LEFT(Nhaplieu!N489,3)='Sổ quỹ tiền mặt S06'!$J$2,Nhaplieu!$O489,IF(Nhaplieu!N489='Sổ quỹ tiền mặt S06'!$J$2,Nhaplieu!$O489,""))</f>
        <v/>
      </c>
      <c r="G484" s="572">
        <f>IF(SUM(E484:F484)=0,0,$G$10+SUM(E$11:$E484)-SUM(F$11:$F484))</f>
        <v>0</v>
      </c>
      <c r="H484" s="573"/>
    </row>
    <row r="485" spans="1:8" s="4" customFormat="1" ht="15.6">
      <c r="A485" s="76" t="str">
        <f>IF(OR(LEFT(Nhaplieu!$M490,3)='Sổ quỹ tiền mặt S06'!$J$2,LEFT(Nhaplieu!$N490,3)='Sổ quỹ tiền mặt S06'!$J$2),Nhaplieu!F490,IF(OR(Nhaplieu!$M490='Sổ quỹ tiền mặt S06'!$J$2,Nhaplieu!$N490='Sổ quỹ tiền mặt S06'!$J$2),Nhaplieu!F490,""))</f>
        <v/>
      </c>
      <c r="B485" s="77" t="str">
        <f>IF(OR(LEFT(Nhaplieu!$M490,3)='Sổ quỹ tiền mặt S06'!$J$2,LEFT(Nhaplieu!$N490,3)='Sổ quỹ tiền mặt S06'!$J$2),Nhaplieu!E490,IF(OR(Nhaplieu!$M490='Sổ quỹ tiền mặt S06'!$J$2,Nhaplieu!$N490='Sổ quỹ tiền mặt S06'!$J$2),Nhaplieu!E490,""))</f>
        <v/>
      </c>
      <c r="C485" s="571" t="str">
        <f>IF(OR(LEFT(Nhaplieu!$M490,3)='Sổ quỹ tiền mặt S06'!$J$2,LEFT(Nhaplieu!$N490,3)='Sổ quỹ tiền mặt S06'!$J$2),Nhaplieu!L490,IF(OR(Nhaplieu!$M490='Sổ quỹ tiền mặt S06'!$J$2,Nhaplieu!$N490='Sổ quỹ tiền mặt S06'!$J$2),Nhaplieu!L490,""))</f>
        <v/>
      </c>
      <c r="D485" s="78" t="str">
        <f>IF(LEFT(Nhaplieu!$M490,3)='Sổ quỹ tiền mặt S06'!$J$2,Nhaplieu!N490,IF(LEFT(Nhaplieu!$N490,3)='Sổ quỹ tiền mặt S06'!$J$2,Nhaplieu!M490,IF(Nhaplieu!$M490='Sổ quỹ tiền mặt S06'!$J$2,Nhaplieu!N490,IF(Nhaplieu!$N490='Sổ quỹ tiền mặt S06'!$J$2,Nhaplieu!M490,""))))</f>
        <v/>
      </c>
      <c r="E485" s="77" t="str">
        <f>IF(LEFT(Nhaplieu!M490,3)='Sổ quỹ tiền mặt S06'!$J$2,Nhaplieu!$O490,IF(Nhaplieu!M490='Sổ quỹ tiền mặt S06'!$J$2,Nhaplieu!$O490,""))</f>
        <v/>
      </c>
      <c r="F485" s="77" t="str">
        <f>IF(LEFT(Nhaplieu!N490,3)='Sổ quỹ tiền mặt S06'!$J$2,Nhaplieu!$O490,IF(Nhaplieu!N490='Sổ quỹ tiền mặt S06'!$J$2,Nhaplieu!$O490,""))</f>
        <v/>
      </c>
      <c r="G485" s="572">
        <f>IF(SUM(E485:F485)=0,0,$G$10+SUM(E$11:$E485)-SUM(F$11:$F485))</f>
        <v>0</v>
      </c>
      <c r="H485" s="573"/>
    </row>
    <row r="486" spans="1:8" s="4" customFormat="1" ht="15.6">
      <c r="A486" s="76" t="str">
        <f>IF(OR(LEFT(Nhaplieu!$M491,3)='Sổ quỹ tiền mặt S06'!$J$2,LEFT(Nhaplieu!$N491,3)='Sổ quỹ tiền mặt S06'!$J$2),Nhaplieu!F491,IF(OR(Nhaplieu!$M491='Sổ quỹ tiền mặt S06'!$J$2,Nhaplieu!$N491='Sổ quỹ tiền mặt S06'!$J$2),Nhaplieu!F491,""))</f>
        <v/>
      </c>
      <c r="B486" s="77" t="str">
        <f>IF(OR(LEFT(Nhaplieu!$M491,3)='Sổ quỹ tiền mặt S06'!$J$2,LEFT(Nhaplieu!$N491,3)='Sổ quỹ tiền mặt S06'!$J$2),Nhaplieu!E491,IF(OR(Nhaplieu!$M491='Sổ quỹ tiền mặt S06'!$J$2,Nhaplieu!$N491='Sổ quỹ tiền mặt S06'!$J$2),Nhaplieu!E491,""))</f>
        <v/>
      </c>
      <c r="C486" s="571" t="str">
        <f>IF(OR(LEFT(Nhaplieu!$M491,3)='Sổ quỹ tiền mặt S06'!$J$2,LEFT(Nhaplieu!$N491,3)='Sổ quỹ tiền mặt S06'!$J$2),Nhaplieu!L491,IF(OR(Nhaplieu!$M491='Sổ quỹ tiền mặt S06'!$J$2,Nhaplieu!$N491='Sổ quỹ tiền mặt S06'!$J$2),Nhaplieu!L491,""))</f>
        <v/>
      </c>
      <c r="D486" s="78" t="str">
        <f>IF(LEFT(Nhaplieu!$M491,3)='Sổ quỹ tiền mặt S06'!$J$2,Nhaplieu!N491,IF(LEFT(Nhaplieu!$N491,3)='Sổ quỹ tiền mặt S06'!$J$2,Nhaplieu!M491,IF(Nhaplieu!$M491='Sổ quỹ tiền mặt S06'!$J$2,Nhaplieu!N491,IF(Nhaplieu!$N491='Sổ quỹ tiền mặt S06'!$J$2,Nhaplieu!M491,""))))</f>
        <v/>
      </c>
      <c r="E486" s="77" t="str">
        <f>IF(LEFT(Nhaplieu!M491,3)='Sổ quỹ tiền mặt S06'!$J$2,Nhaplieu!$O491,IF(Nhaplieu!M491='Sổ quỹ tiền mặt S06'!$J$2,Nhaplieu!$O491,""))</f>
        <v/>
      </c>
      <c r="F486" s="77" t="str">
        <f>IF(LEFT(Nhaplieu!N491,3)='Sổ quỹ tiền mặt S06'!$J$2,Nhaplieu!$O491,IF(Nhaplieu!N491='Sổ quỹ tiền mặt S06'!$J$2,Nhaplieu!$O491,""))</f>
        <v/>
      </c>
      <c r="G486" s="572">
        <f>IF(SUM(E486:F486)=0,0,$G$10+SUM(E$11:$E486)-SUM(F$11:$F486))</f>
        <v>0</v>
      </c>
      <c r="H486" s="573"/>
    </row>
    <row r="487" spans="1:8" s="4" customFormat="1" ht="15.6">
      <c r="A487" s="76" t="str">
        <f>IF(OR(LEFT(Nhaplieu!$M492,3)='Sổ quỹ tiền mặt S06'!$J$2,LEFT(Nhaplieu!$N492,3)='Sổ quỹ tiền mặt S06'!$J$2),Nhaplieu!F492,IF(OR(Nhaplieu!$M492='Sổ quỹ tiền mặt S06'!$J$2,Nhaplieu!$N492='Sổ quỹ tiền mặt S06'!$J$2),Nhaplieu!F492,""))</f>
        <v/>
      </c>
      <c r="B487" s="77" t="str">
        <f>IF(OR(LEFT(Nhaplieu!$M492,3)='Sổ quỹ tiền mặt S06'!$J$2,LEFT(Nhaplieu!$N492,3)='Sổ quỹ tiền mặt S06'!$J$2),Nhaplieu!E492,IF(OR(Nhaplieu!$M492='Sổ quỹ tiền mặt S06'!$J$2,Nhaplieu!$N492='Sổ quỹ tiền mặt S06'!$J$2),Nhaplieu!E492,""))</f>
        <v/>
      </c>
      <c r="C487" s="571" t="str">
        <f>IF(OR(LEFT(Nhaplieu!$M492,3)='Sổ quỹ tiền mặt S06'!$J$2,LEFT(Nhaplieu!$N492,3)='Sổ quỹ tiền mặt S06'!$J$2),Nhaplieu!L492,IF(OR(Nhaplieu!$M492='Sổ quỹ tiền mặt S06'!$J$2,Nhaplieu!$N492='Sổ quỹ tiền mặt S06'!$J$2),Nhaplieu!L492,""))</f>
        <v/>
      </c>
      <c r="D487" s="78" t="str">
        <f>IF(LEFT(Nhaplieu!$M492,3)='Sổ quỹ tiền mặt S06'!$J$2,Nhaplieu!N492,IF(LEFT(Nhaplieu!$N492,3)='Sổ quỹ tiền mặt S06'!$J$2,Nhaplieu!M492,IF(Nhaplieu!$M492='Sổ quỹ tiền mặt S06'!$J$2,Nhaplieu!N492,IF(Nhaplieu!$N492='Sổ quỹ tiền mặt S06'!$J$2,Nhaplieu!M492,""))))</f>
        <v/>
      </c>
      <c r="E487" s="77" t="str">
        <f>IF(LEFT(Nhaplieu!M492,3)='Sổ quỹ tiền mặt S06'!$J$2,Nhaplieu!$O492,IF(Nhaplieu!M492='Sổ quỹ tiền mặt S06'!$J$2,Nhaplieu!$O492,""))</f>
        <v/>
      </c>
      <c r="F487" s="77" t="str">
        <f>IF(LEFT(Nhaplieu!N492,3)='Sổ quỹ tiền mặt S06'!$J$2,Nhaplieu!$O492,IF(Nhaplieu!N492='Sổ quỹ tiền mặt S06'!$J$2,Nhaplieu!$O492,""))</f>
        <v/>
      </c>
      <c r="G487" s="572">
        <f>IF(SUM(E487:F487)=0,0,$G$10+SUM(E$11:$E487)-SUM(F$11:$F487))</f>
        <v>0</v>
      </c>
      <c r="H487" s="573"/>
    </row>
    <row r="488" spans="1:8" s="4" customFormat="1" ht="15.6">
      <c r="A488" s="76" t="str">
        <f>IF(OR(LEFT(Nhaplieu!$M493,3)='Sổ quỹ tiền mặt S06'!$J$2,LEFT(Nhaplieu!$N493,3)='Sổ quỹ tiền mặt S06'!$J$2),Nhaplieu!F493,IF(OR(Nhaplieu!$M493='Sổ quỹ tiền mặt S06'!$J$2,Nhaplieu!$N493='Sổ quỹ tiền mặt S06'!$J$2),Nhaplieu!F493,""))</f>
        <v/>
      </c>
      <c r="B488" s="77" t="str">
        <f>IF(OR(LEFT(Nhaplieu!$M493,3)='Sổ quỹ tiền mặt S06'!$J$2,LEFT(Nhaplieu!$N493,3)='Sổ quỹ tiền mặt S06'!$J$2),Nhaplieu!E493,IF(OR(Nhaplieu!$M493='Sổ quỹ tiền mặt S06'!$J$2,Nhaplieu!$N493='Sổ quỹ tiền mặt S06'!$J$2),Nhaplieu!E493,""))</f>
        <v/>
      </c>
      <c r="C488" s="571" t="str">
        <f>IF(OR(LEFT(Nhaplieu!$M493,3)='Sổ quỹ tiền mặt S06'!$J$2,LEFT(Nhaplieu!$N493,3)='Sổ quỹ tiền mặt S06'!$J$2),Nhaplieu!L493,IF(OR(Nhaplieu!$M493='Sổ quỹ tiền mặt S06'!$J$2,Nhaplieu!$N493='Sổ quỹ tiền mặt S06'!$J$2),Nhaplieu!L493,""))</f>
        <v/>
      </c>
      <c r="D488" s="78" t="str">
        <f>IF(LEFT(Nhaplieu!$M493,3)='Sổ quỹ tiền mặt S06'!$J$2,Nhaplieu!N493,IF(LEFT(Nhaplieu!$N493,3)='Sổ quỹ tiền mặt S06'!$J$2,Nhaplieu!M493,IF(Nhaplieu!$M493='Sổ quỹ tiền mặt S06'!$J$2,Nhaplieu!N493,IF(Nhaplieu!$N493='Sổ quỹ tiền mặt S06'!$J$2,Nhaplieu!M493,""))))</f>
        <v/>
      </c>
      <c r="E488" s="77" t="str">
        <f>IF(LEFT(Nhaplieu!M493,3)='Sổ quỹ tiền mặt S06'!$J$2,Nhaplieu!$O493,IF(Nhaplieu!M493='Sổ quỹ tiền mặt S06'!$J$2,Nhaplieu!$O493,""))</f>
        <v/>
      </c>
      <c r="F488" s="77" t="str">
        <f>IF(LEFT(Nhaplieu!N493,3)='Sổ quỹ tiền mặt S06'!$J$2,Nhaplieu!$O493,IF(Nhaplieu!N493='Sổ quỹ tiền mặt S06'!$J$2,Nhaplieu!$O493,""))</f>
        <v/>
      </c>
      <c r="G488" s="572">
        <f>IF(SUM(E488:F488)=0,0,$G$10+SUM(E$11:$E488)-SUM(F$11:$F488))</f>
        <v>0</v>
      </c>
      <c r="H488" s="573"/>
    </row>
    <row r="489" spans="1:8" s="4" customFormat="1" ht="15.6">
      <c r="A489" s="76" t="str">
        <f>IF(OR(LEFT(Nhaplieu!$M494,3)='Sổ quỹ tiền mặt S06'!$J$2,LEFT(Nhaplieu!$N494,3)='Sổ quỹ tiền mặt S06'!$J$2),Nhaplieu!F494,IF(OR(Nhaplieu!$M494='Sổ quỹ tiền mặt S06'!$J$2,Nhaplieu!$N494='Sổ quỹ tiền mặt S06'!$J$2),Nhaplieu!F494,""))</f>
        <v/>
      </c>
      <c r="B489" s="77" t="str">
        <f>IF(OR(LEFT(Nhaplieu!$M494,3)='Sổ quỹ tiền mặt S06'!$J$2,LEFT(Nhaplieu!$N494,3)='Sổ quỹ tiền mặt S06'!$J$2),Nhaplieu!E494,IF(OR(Nhaplieu!$M494='Sổ quỹ tiền mặt S06'!$J$2,Nhaplieu!$N494='Sổ quỹ tiền mặt S06'!$J$2),Nhaplieu!E494,""))</f>
        <v/>
      </c>
      <c r="C489" s="571" t="str">
        <f>IF(OR(LEFT(Nhaplieu!$M494,3)='Sổ quỹ tiền mặt S06'!$J$2,LEFT(Nhaplieu!$N494,3)='Sổ quỹ tiền mặt S06'!$J$2),Nhaplieu!L494,IF(OR(Nhaplieu!$M494='Sổ quỹ tiền mặt S06'!$J$2,Nhaplieu!$N494='Sổ quỹ tiền mặt S06'!$J$2),Nhaplieu!L494,""))</f>
        <v/>
      </c>
      <c r="D489" s="78" t="str">
        <f>IF(LEFT(Nhaplieu!$M494,3)='Sổ quỹ tiền mặt S06'!$J$2,Nhaplieu!N494,IF(LEFT(Nhaplieu!$N494,3)='Sổ quỹ tiền mặt S06'!$J$2,Nhaplieu!M494,IF(Nhaplieu!$M494='Sổ quỹ tiền mặt S06'!$J$2,Nhaplieu!N494,IF(Nhaplieu!$N494='Sổ quỹ tiền mặt S06'!$J$2,Nhaplieu!M494,""))))</f>
        <v/>
      </c>
      <c r="E489" s="77" t="str">
        <f>IF(LEFT(Nhaplieu!M494,3)='Sổ quỹ tiền mặt S06'!$J$2,Nhaplieu!$O494,IF(Nhaplieu!M494='Sổ quỹ tiền mặt S06'!$J$2,Nhaplieu!$O494,""))</f>
        <v/>
      </c>
      <c r="F489" s="77" t="str">
        <f>IF(LEFT(Nhaplieu!N494,3)='Sổ quỹ tiền mặt S06'!$J$2,Nhaplieu!$O494,IF(Nhaplieu!N494='Sổ quỹ tiền mặt S06'!$J$2,Nhaplieu!$O494,""))</f>
        <v/>
      </c>
      <c r="G489" s="572">
        <f>IF(SUM(E489:F489)=0,0,$G$10+SUM(E$11:$E489)-SUM(F$11:$F489))</f>
        <v>0</v>
      </c>
      <c r="H489" s="573"/>
    </row>
    <row r="490" spans="1:8" s="4" customFormat="1" ht="15.6">
      <c r="A490" s="76" t="str">
        <f>IF(OR(LEFT(Nhaplieu!$M495,3)='Sổ quỹ tiền mặt S06'!$J$2,LEFT(Nhaplieu!$N495,3)='Sổ quỹ tiền mặt S06'!$J$2),Nhaplieu!F495,IF(OR(Nhaplieu!$M495='Sổ quỹ tiền mặt S06'!$J$2,Nhaplieu!$N495='Sổ quỹ tiền mặt S06'!$J$2),Nhaplieu!F495,""))</f>
        <v/>
      </c>
      <c r="B490" s="77" t="str">
        <f>IF(OR(LEFT(Nhaplieu!$M495,3)='Sổ quỹ tiền mặt S06'!$J$2,LEFT(Nhaplieu!$N495,3)='Sổ quỹ tiền mặt S06'!$J$2),Nhaplieu!E495,IF(OR(Nhaplieu!$M495='Sổ quỹ tiền mặt S06'!$J$2,Nhaplieu!$N495='Sổ quỹ tiền mặt S06'!$J$2),Nhaplieu!E495,""))</f>
        <v/>
      </c>
      <c r="C490" s="571" t="str">
        <f>IF(OR(LEFT(Nhaplieu!$M495,3)='Sổ quỹ tiền mặt S06'!$J$2,LEFT(Nhaplieu!$N495,3)='Sổ quỹ tiền mặt S06'!$J$2),Nhaplieu!L495,IF(OR(Nhaplieu!$M495='Sổ quỹ tiền mặt S06'!$J$2,Nhaplieu!$N495='Sổ quỹ tiền mặt S06'!$J$2),Nhaplieu!L495,""))</f>
        <v/>
      </c>
      <c r="D490" s="78" t="str">
        <f>IF(LEFT(Nhaplieu!$M495,3)='Sổ quỹ tiền mặt S06'!$J$2,Nhaplieu!N495,IF(LEFT(Nhaplieu!$N495,3)='Sổ quỹ tiền mặt S06'!$J$2,Nhaplieu!M495,IF(Nhaplieu!$M495='Sổ quỹ tiền mặt S06'!$J$2,Nhaplieu!N495,IF(Nhaplieu!$N495='Sổ quỹ tiền mặt S06'!$J$2,Nhaplieu!M495,""))))</f>
        <v/>
      </c>
      <c r="E490" s="77" t="str">
        <f>IF(LEFT(Nhaplieu!M495,3)='Sổ quỹ tiền mặt S06'!$J$2,Nhaplieu!$O495,IF(Nhaplieu!M495='Sổ quỹ tiền mặt S06'!$J$2,Nhaplieu!$O495,""))</f>
        <v/>
      </c>
      <c r="F490" s="77" t="str">
        <f>IF(LEFT(Nhaplieu!N495,3)='Sổ quỹ tiền mặt S06'!$J$2,Nhaplieu!$O495,IF(Nhaplieu!N495='Sổ quỹ tiền mặt S06'!$J$2,Nhaplieu!$O495,""))</f>
        <v/>
      </c>
      <c r="G490" s="572">
        <f>IF(SUM(E490:F490)=0,0,$G$10+SUM(E$11:$E490)-SUM(F$11:$F490))</f>
        <v>0</v>
      </c>
      <c r="H490" s="573"/>
    </row>
    <row r="491" spans="1:8" s="4" customFormat="1" ht="15.6">
      <c r="A491" s="76" t="str">
        <f>IF(OR(LEFT(Nhaplieu!$M496,3)='Sổ quỹ tiền mặt S06'!$J$2,LEFT(Nhaplieu!$N496,3)='Sổ quỹ tiền mặt S06'!$J$2),Nhaplieu!F496,IF(OR(Nhaplieu!$M496='Sổ quỹ tiền mặt S06'!$J$2,Nhaplieu!$N496='Sổ quỹ tiền mặt S06'!$J$2),Nhaplieu!F496,""))</f>
        <v/>
      </c>
      <c r="B491" s="77" t="str">
        <f>IF(OR(LEFT(Nhaplieu!$M496,3)='Sổ quỹ tiền mặt S06'!$J$2,LEFT(Nhaplieu!$N496,3)='Sổ quỹ tiền mặt S06'!$J$2),Nhaplieu!E496,IF(OR(Nhaplieu!$M496='Sổ quỹ tiền mặt S06'!$J$2,Nhaplieu!$N496='Sổ quỹ tiền mặt S06'!$J$2),Nhaplieu!E496,""))</f>
        <v/>
      </c>
      <c r="C491" s="571" t="str">
        <f>IF(OR(LEFT(Nhaplieu!$M496,3)='Sổ quỹ tiền mặt S06'!$J$2,LEFT(Nhaplieu!$N496,3)='Sổ quỹ tiền mặt S06'!$J$2),Nhaplieu!L496,IF(OR(Nhaplieu!$M496='Sổ quỹ tiền mặt S06'!$J$2,Nhaplieu!$N496='Sổ quỹ tiền mặt S06'!$J$2),Nhaplieu!L496,""))</f>
        <v/>
      </c>
      <c r="D491" s="78" t="str">
        <f>IF(LEFT(Nhaplieu!$M496,3)='Sổ quỹ tiền mặt S06'!$J$2,Nhaplieu!N496,IF(LEFT(Nhaplieu!$N496,3)='Sổ quỹ tiền mặt S06'!$J$2,Nhaplieu!M496,IF(Nhaplieu!$M496='Sổ quỹ tiền mặt S06'!$J$2,Nhaplieu!N496,IF(Nhaplieu!$N496='Sổ quỹ tiền mặt S06'!$J$2,Nhaplieu!M496,""))))</f>
        <v/>
      </c>
      <c r="E491" s="77" t="str">
        <f>IF(LEFT(Nhaplieu!M496,3)='Sổ quỹ tiền mặt S06'!$J$2,Nhaplieu!$O496,IF(Nhaplieu!M496='Sổ quỹ tiền mặt S06'!$J$2,Nhaplieu!$O496,""))</f>
        <v/>
      </c>
      <c r="F491" s="77" t="str">
        <f>IF(LEFT(Nhaplieu!N496,3)='Sổ quỹ tiền mặt S06'!$J$2,Nhaplieu!$O496,IF(Nhaplieu!N496='Sổ quỹ tiền mặt S06'!$J$2,Nhaplieu!$O496,""))</f>
        <v/>
      </c>
      <c r="G491" s="572">
        <f>IF(SUM(E491:F491)=0,0,$G$10+SUM(E$11:$E491)-SUM(F$11:$F491))</f>
        <v>0</v>
      </c>
      <c r="H491" s="573"/>
    </row>
    <row r="492" spans="1:8" s="4" customFormat="1" ht="15.6">
      <c r="A492" s="76" t="str">
        <f>IF(OR(LEFT(Nhaplieu!$M497,3)='Sổ quỹ tiền mặt S06'!$J$2,LEFT(Nhaplieu!$N497,3)='Sổ quỹ tiền mặt S06'!$J$2),Nhaplieu!F497,IF(OR(Nhaplieu!$M497='Sổ quỹ tiền mặt S06'!$J$2,Nhaplieu!$N497='Sổ quỹ tiền mặt S06'!$J$2),Nhaplieu!F497,""))</f>
        <v/>
      </c>
      <c r="B492" s="77" t="str">
        <f>IF(OR(LEFT(Nhaplieu!$M497,3)='Sổ quỹ tiền mặt S06'!$J$2,LEFT(Nhaplieu!$N497,3)='Sổ quỹ tiền mặt S06'!$J$2),Nhaplieu!E497,IF(OR(Nhaplieu!$M497='Sổ quỹ tiền mặt S06'!$J$2,Nhaplieu!$N497='Sổ quỹ tiền mặt S06'!$J$2),Nhaplieu!E497,""))</f>
        <v/>
      </c>
      <c r="C492" s="571" t="str">
        <f>IF(OR(LEFT(Nhaplieu!$M497,3)='Sổ quỹ tiền mặt S06'!$J$2,LEFT(Nhaplieu!$N497,3)='Sổ quỹ tiền mặt S06'!$J$2),Nhaplieu!L497,IF(OR(Nhaplieu!$M497='Sổ quỹ tiền mặt S06'!$J$2,Nhaplieu!$N497='Sổ quỹ tiền mặt S06'!$J$2),Nhaplieu!L497,""))</f>
        <v/>
      </c>
      <c r="D492" s="78" t="str">
        <f>IF(LEFT(Nhaplieu!$M497,3)='Sổ quỹ tiền mặt S06'!$J$2,Nhaplieu!N497,IF(LEFT(Nhaplieu!$N497,3)='Sổ quỹ tiền mặt S06'!$J$2,Nhaplieu!M497,IF(Nhaplieu!$M497='Sổ quỹ tiền mặt S06'!$J$2,Nhaplieu!N497,IF(Nhaplieu!$N497='Sổ quỹ tiền mặt S06'!$J$2,Nhaplieu!M497,""))))</f>
        <v/>
      </c>
      <c r="E492" s="77" t="str">
        <f>IF(LEFT(Nhaplieu!M497,3)='Sổ quỹ tiền mặt S06'!$J$2,Nhaplieu!$O497,IF(Nhaplieu!M497='Sổ quỹ tiền mặt S06'!$J$2,Nhaplieu!$O497,""))</f>
        <v/>
      </c>
      <c r="F492" s="77" t="str">
        <f>IF(LEFT(Nhaplieu!N497,3)='Sổ quỹ tiền mặt S06'!$J$2,Nhaplieu!$O497,IF(Nhaplieu!N497='Sổ quỹ tiền mặt S06'!$J$2,Nhaplieu!$O497,""))</f>
        <v/>
      </c>
      <c r="G492" s="572">
        <f>IF(SUM(E492:F492)=0,0,$G$10+SUM(E$11:$E492)-SUM(F$11:$F492))</f>
        <v>0</v>
      </c>
      <c r="H492" s="573"/>
    </row>
    <row r="493" spans="1:8" s="4" customFormat="1" ht="15.6">
      <c r="A493" s="76" t="str">
        <f>IF(OR(LEFT(Nhaplieu!$M498,3)='Sổ quỹ tiền mặt S06'!$J$2,LEFT(Nhaplieu!$N498,3)='Sổ quỹ tiền mặt S06'!$J$2),Nhaplieu!F498,IF(OR(Nhaplieu!$M498='Sổ quỹ tiền mặt S06'!$J$2,Nhaplieu!$N498='Sổ quỹ tiền mặt S06'!$J$2),Nhaplieu!F498,""))</f>
        <v/>
      </c>
      <c r="B493" s="77" t="str">
        <f>IF(OR(LEFT(Nhaplieu!$M498,3)='Sổ quỹ tiền mặt S06'!$J$2,LEFT(Nhaplieu!$N498,3)='Sổ quỹ tiền mặt S06'!$J$2),Nhaplieu!E498,IF(OR(Nhaplieu!$M498='Sổ quỹ tiền mặt S06'!$J$2,Nhaplieu!$N498='Sổ quỹ tiền mặt S06'!$J$2),Nhaplieu!E498,""))</f>
        <v/>
      </c>
      <c r="C493" s="571" t="str">
        <f>IF(OR(LEFT(Nhaplieu!$M498,3)='Sổ quỹ tiền mặt S06'!$J$2,LEFT(Nhaplieu!$N498,3)='Sổ quỹ tiền mặt S06'!$J$2),Nhaplieu!L498,IF(OR(Nhaplieu!$M498='Sổ quỹ tiền mặt S06'!$J$2,Nhaplieu!$N498='Sổ quỹ tiền mặt S06'!$J$2),Nhaplieu!L498,""))</f>
        <v/>
      </c>
      <c r="D493" s="78" t="str">
        <f>IF(LEFT(Nhaplieu!$M498,3)='Sổ quỹ tiền mặt S06'!$J$2,Nhaplieu!N498,IF(LEFT(Nhaplieu!$N498,3)='Sổ quỹ tiền mặt S06'!$J$2,Nhaplieu!M498,IF(Nhaplieu!$M498='Sổ quỹ tiền mặt S06'!$J$2,Nhaplieu!N498,IF(Nhaplieu!$N498='Sổ quỹ tiền mặt S06'!$J$2,Nhaplieu!M498,""))))</f>
        <v/>
      </c>
      <c r="E493" s="77" t="str">
        <f>IF(LEFT(Nhaplieu!M498,3)='Sổ quỹ tiền mặt S06'!$J$2,Nhaplieu!$O498,IF(Nhaplieu!M498='Sổ quỹ tiền mặt S06'!$J$2,Nhaplieu!$O498,""))</f>
        <v/>
      </c>
      <c r="F493" s="77" t="str">
        <f>IF(LEFT(Nhaplieu!N498,3)='Sổ quỹ tiền mặt S06'!$J$2,Nhaplieu!$O498,IF(Nhaplieu!N498='Sổ quỹ tiền mặt S06'!$J$2,Nhaplieu!$O498,""))</f>
        <v/>
      </c>
      <c r="G493" s="572">
        <f>IF(SUM(E493:F493)=0,0,$G$10+SUM(E$11:$E493)-SUM(F$11:$F493))</f>
        <v>0</v>
      </c>
      <c r="H493" s="573"/>
    </row>
    <row r="494" spans="1:8" s="4" customFormat="1" ht="15.6">
      <c r="A494" s="76" t="str">
        <f>IF(OR(LEFT(Nhaplieu!$M499,3)='Sổ quỹ tiền mặt S06'!$J$2,LEFT(Nhaplieu!$N499,3)='Sổ quỹ tiền mặt S06'!$J$2),Nhaplieu!F499,IF(OR(Nhaplieu!$M499='Sổ quỹ tiền mặt S06'!$J$2,Nhaplieu!$N499='Sổ quỹ tiền mặt S06'!$J$2),Nhaplieu!F499,""))</f>
        <v/>
      </c>
      <c r="B494" s="77" t="str">
        <f>IF(OR(LEFT(Nhaplieu!$M499,3)='Sổ quỹ tiền mặt S06'!$J$2,LEFT(Nhaplieu!$N499,3)='Sổ quỹ tiền mặt S06'!$J$2),Nhaplieu!E499,IF(OR(Nhaplieu!$M499='Sổ quỹ tiền mặt S06'!$J$2,Nhaplieu!$N499='Sổ quỹ tiền mặt S06'!$J$2),Nhaplieu!E499,""))</f>
        <v/>
      </c>
      <c r="C494" s="571" t="str">
        <f>IF(OR(LEFT(Nhaplieu!$M499,3)='Sổ quỹ tiền mặt S06'!$J$2,LEFT(Nhaplieu!$N499,3)='Sổ quỹ tiền mặt S06'!$J$2),Nhaplieu!L499,IF(OR(Nhaplieu!$M499='Sổ quỹ tiền mặt S06'!$J$2,Nhaplieu!$N499='Sổ quỹ tiền mặt S06'!$J$2),Nhaplieu!L499,""))</f>
        <v/>
      </c>
      <c r="D494" s="78" t="str">
        <f>IF(LEFT(Nhaplieu!$M499,3)='Sổ quỹ tiền mặt S06'!$J$2,Nhaplieu!N499,IF(LEFT(Nhaplieu!$N499,3)='Sổ quỹ tiền mặt S06'!$J$2,Nhaplieu!M499,IF(Nhaplieu!$M499='Sổ quỹ tiền mặt S06'!$J$2,Nhaplieu!N499,IF(Nhaplieu!$N499='Sổ quỹ tiền mặt S06'!$J$2,Nhaplieu!M499,""))))</f>
        <v/>
      </c>
      <c r="E494" s="77" t="str">
        <f>IF(LEFT(Nhaplieu!M499,3)='Sổ quỹ tiền mặt S06'!$J$2,Nhaplieu!$O499,IF(Nhaplieu!M499='Sổ quỹ tiền mặt S06'!$J$2,Nhaplieu!$O499,""))</f>
        <v/>
      </c>
      <c r="F494" s="77" t="str">
        <f>IF(LEFT(Nhaplieu!N499,3)='Sổ quỹ tiền mặt S06'!$J$2,Nhaplieu!$O499,IF(Nhaplieu!N499='Sổ quỹ tiền mặt S06'!$J$2,Nhaplieu!$O499,""))</f>
        <v/>
      </c>
      <c r="G494" s="572">
        <f>IF(SUM(E494:F494)=0,0,$G$10+SUM(E$11:$E494)-SUM(F$11:$F494))</f>
        <v>0</v>
      </c>
      <c r="H494" s="573"/>
    </row>
    <row r="495" spans="1:8" s="4" customFormat="1" ht="15.6">
      <c r="A495" s="76" t="str">
        <f>IF(OR(LEFT(Nhaplieu!$M500,3)='Sổ quỹ tiền mặt S06'!$J$2,LEFT(Nhaplieu!$N500,3)='Sổ quỹ tiền mặt S06'!$J$2),Nhaplieu!F500,IF(OR(Nhaplieu!$M500='Sổ quỹ tiền mặt S06'!$J$2,Nhaplieu!$N500='Sổ quỹ tiền mặt S06'!$J$2),Nhaplieu!F500,""))</f>
        <v/>
      </c>
      <c r="B495" s="77" t="str">
        <f>IF(OR(LEFT(Nhaplieu!$M500,3)='Sổ quỹ tiền mặt S06'!$J$2,LEFT(Nhaplieu!$N500,3)='Sổ quỹ tiền mặt S06'!$J$2),Nhaplieu!E500,IF(OR(Nhaplieu!$M500='Sổ quỹ tiền mặt S06'!$J$2,Nhaplieu!$N500='Sổ quỹ tiền mặt S06'!$J$2),Nhaplieu!E500,""))</f>
        <v/>
      </c>
      <c r="C495" s="571" t="str">
        <f>IF(OR(LEFT(Nhaplieu!$M500,3)='Sổ quỹ tiền mặt S06'!$J$2,LEFT(Nhaplieu!$N500,3)='Sổ quỹ tiền mặt S06'!$J$2),Nhaplieu!L500,IF(OR(Nhaplieu!$M500='Sổ quỹ tiền mặt S06'!$J$2,Nhaplieu!$N500='Sổ quỹ tiền mặt S06'!$J$2),Nhaplieu!L500,""))</f>
        <v/>
      </c>
      <c r="D495" s="78" t="str">
        <f>IF(LEFT(Nhaplieu!$M500,3)='Sổ quỹ tiền mặt S06'!$J$2,Nhaplieu!N500,IF(LEFT(Nhaplieu!$N500,3)='Sổ quỹ tiền mặt S06'!$J$2,Nhaplieu!M500,IF(Nhaplieu!$M500='Sổ quỹ tiền mặt S06'!$J$2,Nhaplieu!N500,IF(Nhaplieu!$N500='Sổ quỹ tiền mặt S06'!$J$2,Nhaplieu!M500,""))))</f>
        <v/>
      </c>
      <c r="E495" s="77" t="str">
        <f>IF(LEFT(Nhaplieu!M500,3)='Sổ quỹ tiền mặt S06'!$J$2,Nhaplieu!$O500,IF(Nhaplieu!M500='Sổ quỹ tiền mặt S06'!$J$2,Nhaplieu!$O500,""))</f>
        <v/>
      </c>
      <c r="F495" s="77" t="str">
        <f>IF(LEFT(Nhaplieu!N500,3)='Sổ quỹ tiền mặt S06'!$J$2,Nhaplieu!$O500,IF(Nhaplieu!N500='Sổ quỹ tiền mặt S06'!$J$2,Nhaplieu!$O500,""))</f>
        <v/>
      </c>
      <c r="G495" s="572">
        <f>IF(SUM(E495:F495)=0,0,$G$10+SUM(E$11:$E495)-SUM(F$11:$F495))</f>
        <v>0</v>
      </c>
      <c r="H495" s="573"/>
    </row>
    <row r="496" spans="1:8" s="4" customFormat="1" ht="15.6">
      <c r="A496" s="76" t="str">
        <f>IF(OR(LEFT(Nhaplieu!$M501,3)='Sổ quỹ tiền mặt S06'!$J$2,LEFT(Nhaplieu!$N501,3)='Sổ quỹ tiền mặt S06'!$J$2),Nhaplieu!F501,IF(OR(Nhaplieu!$M501='Sổ quỹ tiền mặt S06'!$J$2,Nhaplieu!$N501='Sổ quỹ tiền mặt S06'!$J$2),Nhaplieu!F501,""))</f>
        <v/>
      </c>
      <c r="B496" s="77" t="str">
        <f>IF(OR(LEFT(Nhaplieu!$M501,3)='Sổ quỹ tiền mặt S06'!$J$2,LEFT(Nhaplieu!$N501,3)='Sổ quỹ tiền mặt S06'!$J$2),Nhaplieu!E501,IF(OR(Nhaplieu!$M501='Sổ quỹ tiền mặt S06'!$J$2,Nhaplieu!$N501='Sổ quỹ tiền mặt S06'!$J$2),Nhaplieu!E501,""))</f>
        <v/>
      </c>
      <c r="C496" s="571" t="str">
        <f>IF(OR(LEFT(Nhaplieu!$M501,3)='Sổ quỹ tiền mặt S06'!$J$2,LEFT(Nhaplieu!$N501,3)='Sổ quỹ tiền mặt S06'!$J$2),Nhaplieu!L501,IF(OR(Nhaplieu!$M501='Sổ quỹ tiền mặt S06'!$J$2,Nhaplieu!$N501='Sổ quỹ tiền mặt S06'!$J$2),Nhaplieu!L501,""))</f>
        <v/>
      </c>
      <c r="D496" s="78" t="str">
        <f>IF(LEFT(Nhaplieu!$M501,3)='Sổ quỹ tiền mặt S06'!$J$2,Nhaplieu!N501,IF(LEFT(Nhaplieu!$N501,3)='Sổ quỹ tiền mặt S06'!$J$2,Nhaplieu!M501,IF(Nhaplieu!$M501='Sổ quỹ tiền mặt S06'!$J$2,Nhaplieu!N501,IF(Nhaplieu!$N501='Sổ quỹ tiền mặt S06'!$J$2,Nhaplieu!M501,""))))</f>
        <v/>
      </c>
      <c r="E496" s="77" t="str">
        <f>IF(LEFT(Nhaplieu!M501,3)='Sổ quỹ tiền mặt S06'!$J$2,Nhaplieu!$O501,IF(Nhaplieu!M501='Sổ quỹ tiền mặt S06'!$J$2,Nhaplieu!$O501,""))</f>
        <v/>
      </c>
      <c r="F496" s="77" t="str">
        <f>IF(LEFT(Nhaplieu!N501,3)='Sổ quỹ tiền mặt S06'!$J$2,Nhaplieu!$O501,IF(Nhaplieu!N501='Sổ quỹ tiền mặt S06'!$J$2,Nhaplieu!$O501,""))</f>
        <v/>
      </c>
      <c r="G496" s="572">
        <f>IF(SUM(E496:F496)=0,0,$G$10+SUM(E$11:$E496)-SUM(F$11:$F496))</f>
        <v>0</v>
      </c>
      <c r="H496" s="573"/>
    </row>
    <row r="497" spans="1:8" s="4" customFormat="1" ht="15.6">
      <c r="A497" s="76" t="str">
        <f>IF(OR(LEFT(Nhaplieu!$M502,3)='Sổ quỹ tiền mặt S06'!$J$2,LEFT(Nhaplieu!$N502,3)='Sổ quỹ tiền mặt S06'!$J$2),Nhaplieu!F502,IF(OR(Nhaplieu!$M502='Sổ quỹ tiền mặt S06'!$J$2,Nhaplieu!$N502='Sổ quỹ tiền mặt S06'!$J$2),Nhaplieu!F502,""))</f>
        <v/>
      </c>
      <c r="B497" s="77" t="str">
        <f>IF(OR(LEFT(Nhaplieu!$M502,3)='Sổ quỹ tiền mặt S06'!$J$2,LEFT(Nhaplieu!$N502,3)='Sổ quỹ tiền mặt S06'!$J$2),Nhaplieu!E502,IF(OR(Nhaplieu!$M502='Sổ quỹ tiền mặt S06'!$J$2,Nhaplieu!$N502='Sổ quỹ tiền mặt S06'!$J$2),Nhaplieu!E502,""))</f>
        <v/>
      </c>
      <c r="C497" s="571" t="str">
        <f>IF(OR(LEFT(Nhaplieu!$M502,3)='Sổ quỹ tiền mặt S06'!$J$2,LEFT(Nhaplieu!$N502,3)='Sổ quỹ tiền mặt S06'!$J$2),Nhaplieu!L502,IF(OR(Nhaplieu!$M502='Sổ quỹ tiền mặt S06'!$J$2,Nhaplieu!$N502='Sổ quỹ tiền mặt S06'!$J$2),Nhaplieu!L502,""))</f>
        <v/>
      </c>
      <c r="D497" s="78" t="str">
        <f>IF(LEFT(Nhaplieu!$M502,3)='Sổ quỹ tiền mặt S06'!$J$2,Nhaplieu!N502,IF(LEFT(Nhaplieu!$N502,3)='Sổ quỹ tiền mặt S06'!$J$2,Nhaplieu!M502,IF(Nhaplieu!$M502='Sổ quỹ tiền mặt S06'!$J$2,Nhaplieu!N502,IF(Nhaplieu!$N502='Sổ quỹ tiền mặt S06'!$J$2,Nhaplieu!M502,""))))</f>
        <v/>
      </c>
      <c r="E497" s="77" t="str">
        <f>IF(LEFT(Nhaplieu!M502,3)='Sổ quỹ tiền mặt S06'!$J$2,Nhaplieu!$O502,IF(Nhaplieu!M502='Sổ quỹ tiền mặt S06'!$J$2,Nhaplieu!$O502,""))</f>
        <v/>
      </c>
      <c r="F497" s="77" t="str">
        <f>IF(LEFT(Nhaplieu!N502,3)='Sổ quỹ tiền mặt S06'!$J$2,Nhaplieu!$O502,IF(Nhaplieu!N502='Sổ quỹ tiền mặt S06'!$J$2,Nhaplieu!$O502,""))</f>
        <v/>
      </c>
      <c r="G497" s="572">
        <f>IF(SUM(E497:F497)=0,0,$G$10+SUM(E$11:$E497)-SUM(F$11:$F497))</f>
        <v>0</v>
      </c>
      <c r="H497" s="573"/>
    </row>
    <row r="498" spans="1:8" s="4" customFormat="1" ht="15.6">
      <c r="A498" s="76" t="str">
        <f>IF(OR(LEFT(Nhaplieu!$M503,3)='Sổ quỹ tiền mặt S06'!$J$2,LEFT(Nhaplieu!$N503,3)='Sổ quỹ tiền mặt S06'!$J$2),Nhaplieu!F503,IF(OR(Nhaplieu!$M503='Sổ quỹ tiền mặt S06'!$J$2,Nhaplieu!$N503='Sổ quỹ tiền mặt S06'!$J$2),Nhaplieu!F503,""))</f>
        <v/>
      </c>
      <c r="B498" s="77" t="str">
        <f>IF(OR(LEFT(Nhaplieu!$M503,3)='Sổ quỹ tiền mặt S06'!$J$2,LEFT(Nhaplieu!$N503,3)='Sổ quỹ tiền mặt S06'!$J$2),Nhaplieu!E503,IF(OR(Nhaplieu!$M503='Sổ quỹ tiền mặt S06'!$J$2,Nhaplieu!$N503='Sổ quỹ tiền mặt S06'!$J$2),Nhaplieu!E503,""))</f>
        <v/>
      </c>
      <c r="C498" s="571" t="str">
        <f>IF(OR(LEFT(Nhaplieu!$M503,3)='Sổ quỹ tiền mặt S06'!$J$2,LEFT(Nhaplieu!$N503,3)='Sổ quỹ tiền mặt S06'!$J$2),Nhaplieu!L503,IF(OR(Nhaplieu!$M503='Sổ quỹ tiền mặt S06'!$J$2,Nhaplieu!$N503='Sổ quỹ tiền mặt S06'!$J$2),Nhaplieu!L503,""))</f>
        <v/>
      </c>
      <c r="D498" s="78" t="str">
        <f>IF(LEFT(Nhaplieu!$M503,3)='Sổ quỹ tiền mặt S06'!$J$2,Nhaplieu!N503,IF(LEFT(Nhaplieu!$N503,3)='Sổ quỹ tiền mặt S06'!$J$2,Nhaplieu!M503,IF(Nhaplieu!$M503='Sổ quỹ tiền mặt S06'!$J$2,Nhaplieu!N503,IF(Nhaplieu!$N503='Sổ quỹ tiền mặt S06'!$J$2,Nhaplieu!M503,""))))</f>
        <v/>
      </c>
      <c r="E498" s="77" t="str">
        <f>IF(LEFT(Nhaplieu!M503,3)='Sổ quỹ tiền mặt S06'!$J$2,Nhaplieu!$O503,IF(Nhaplieu!M503='Sổ quỹ tiền mặt S06'!$J$2,Nhaplieu!$O503,""))</f>
        <v/>
      </c>
      <c r="F498" s="77" t="str">
        <f>IF(LEFT(Nhaplieu!N503,3)='Sổ quỹ tiền mặt S06'!$J$2,Nhaplieu!$O503,IF(Nhaplieu!N503='Sổ quỹ tiền mặt S06'!$J$2,Nhaplieu!$O503,""))</f>
        <v/>
      </c>
      <c r="G498" s="572">
        <f>IF(SUM(E498:F498)=0,0,$G$10+SUM(E$11:$E498)-SUM(F$11:$F498))</f>
        <v>0</v>
      </c>
      <c r="H498" s="573"/>
    </row>
    <row r="499" spans="1:8" s="4" customFormat="1" ht="15.6">
      <c r="A499" s="76" t="str">
        <f>IF(OR(LEFT(Nhaplieu!$M504,3)='Sổ quỹ tiền mặt S06'!$J$2,LEFT(Nhaplieu!$N504,3)='Sổ quỹ tiền mặt S06'!$J$2),Nhaplieu!F504,IF(OR(Nhaplieu!$M504='Sổ quỹ tiền mặt S06'!$J$2,Nhaplieu!$N504='Sổ quỹ tiền mặt S06'!$J$2),Nhaplieu!F504,""))</f>
        <v/>
      </c>
      <c r="B499" s="77" t="str">
        <f>IF(OR(LEFT(Nhaplieu!$M504,3)='Sổ quỹ tiền mặt S06'!$J$2,LEFT(Nhaplieu!$N504,3)='Sổ quỹ tiền mặt S06'!$J$2),Nhaplieu!E504,IF(OR(Nhaplieu!$M504='Sổ quỹ tiền mặt S06'!$J$2,Nhaplieu!$N504='Sổ quỹ tiền mặt S06'!$J$2),Nhaplieu!E504,""))</f>
        <v/>
      </c>
      <c r="C499" s="571" t="str">
        <f>IF(OR(LEFT(Nhaplieu!$M504,3)='Sổ quỹ tiền mặt S06'!$J$2,LEFT(Nhaplieu!$N504,3)='Sổ quỹ tiền mặt S06'!$J$2),Nhaplieu!L504,IF(OR(Nhaplieu!$M504='Sổ quỹ tiền mặt S06'!$J$2,Nhaplieu!$N504='Sổ quỹ tiền mặt S06'!$J$2),Nhaplieu!L504,""))</f>
        <v/>
      </c>
      <c r="D499" s="78" t="str">
        <f>IF(LEFT(Nhaplieu!$M504,3)='Sổ quỹ tiền mặt S06'!$J$2,Nhaplieu!N504,IF(LEFT(Nhaplieu!$N504,3)='Sổ quỹ tiền mặt S06'!$J$2,Nhaplieu!M504,IF(Nhaplieu!$M504='Sổ quỹ tiền mặt S06'!$J$2,Nhaplieu!N504,IF(Nhaplieu!$N504='Sổ quỹ tiền mặt S06'!$J$2,Nhaplieu!M504,""))))</f>
        <v/>
      </c>
      <c r="E499" s="77" t="str">
        <f>IF(LEFT(Nhaplieu!M504,3)='Sổ quỹ tiền mặt S06'!$J$2,Nhaplieu!$O504,IF(Nhaplieu!M504='Sổ quỹ tiền mặt S06'!$J$2,Nhaplieu!$O504,""))</f>
        <v/>
      </c>
      <c r="F499" s="77" t="str">
        <f>IF(LEFT(Nhaplieu!N504,3)='Sổ quỹ tiền mặt S06'!$J$2,Nhaplieu!$O504,IF(Nhaplieu!N504='Sổ quỹ tiền mặt S06'!$J$2,Nhaplieu!$O504,""))</f>
        <v/>
      </c>
      <c r="G499" s="572">
        <f>IF(SUM(E499:F499)=0,0,$G$10+SUM(E$11:$E499)-SUM(F$11:$F499))</f>
        <v>0</v>
      </c>
      <c r="H499" s="573"/>
    </row>
    <row r="500" spans="1:8" s="4" customFormat="1" ht="15.6">
      <c r="A500" s="76" t="str">
        <f>IF(OR(LEFT(Nhaplieu!$M505,3)='Sổ quỹ tiền mặt S06'!$J$2,LEFT(Nhaplieu!$N505,3)='Sổ quỹ tiền mặt S06'!$J$2),Nhaplieu!F505,IF(OR(Nhaplieu!$M505='Sổ quỹ tiền mặt S06'!$J$2,Nhaplieu!$N505='Sổ quỹ tiền mặt S06'!$J$2),Nhaplieu!F505,""))</f>
        <v/>
      </c>
      <c r="B500" s="77" t="str">
        <f>IF(OR(LEFT(Nhaplieu!$M505,3)='Sổ quỹ tiền mặt S06'!$J$2,LEFT(Nhaplieu!$N505,3)='Sổ quỹ tiền mặt S06'!$J$2),Nhaplieu!E505,IF(OR(Nhaplieu!$M505='Sổ quỹ tiền mặt S06'!$J$2,Nhaplieu!$N505='Sổ quỹ tiền mặt S06'!$J$2),Nhaplieu!E505,""))</f>
        <v/>
      </c>
      <c r="C500" s="571" t="str">
        <f>IF(OR(LEFT(Nhaplieu!$M505,3)='Sổ quỹ tiền mặt S06'!$J$2,LEFT(Nhaplieu!$N505,3)='Sổ quỹ tiền mặt S06'!$J$2),Nhaplieu!L505,IF(OR(Nhaplieu!$M505='Sổ quỹ tiền mặt S06'!$J$2,Nhaplieu!$N505='Sổ quỹ tiền mặt S06'!$J$2),Nhaplieu!L505,""))</f>
        <v/>
      </c>
      <c r="D500" s="78" t="str">
        <f>IF(LEFT(Nhaplieu!$M505,3)='Sổ quỹ tiền mặt S06'!$J$2,Nhaplieu!N505,IF(LEFT(Nhaplieu!$N505,3)='Sổ quỹ tiền mặt S06'!$J$2,Nhaplieu!M505,IF(Nhaplieu!$M505='Sổ quỹ tiền mặt S06'!$J$2,Nhaplieu!N505,IF(Nhaplieu!$N505='Sổ quỹ tiền mặt S06'!$J$2,Nhaplieu!M505,""))))</f>
        <v/>
      </c>
      <c r="E500" s="77" t="str">
        <f>IF(LEFT(Nhaplieu!M505,3)='Sổ quỹ tiền mặt S06'!$J$2,Nhaplieu!$O505,IF(Nhaplieu!M505='Sổ quỹ tiền mặt S06'!$J$2,Nhaplieu!$O505,""))</f>
        <v/>
      </c>
      <c r="F500" s="77" t="str">
        <f>IF(LEFT(Nhaplieu!N505,3)='Sổ quỹ tiền mặt S06'!$J$2,Nhaplieu!$O505,IF(Nhaplieu!N505='Sổ quỹ tiền mặt S06'!$J$2,Nhaplieu!$O505,""))</f>
        <v/>
      </c>
      <c r="G500" s="572">
        <f>IF(SUM(E500:F500)=0,0,$G$10+SUM(E$11:$E500)-SUM(F$11:$F500))</f>
        <v>0</v>
      </c>
      <c r="H500" s="573"/>
    </row>
    <row r="501" spans="1:8" s="4" customFormat="1" ht="15.6">
      <c r="A501" s="76" t="str">
        <f>IF(OR(LEFT(Nhaplieu!$M506,3)='Sổ quỹ tiền mặt S06'!$J$2,LEFT(Nhaplieu!$N506,3)='Sổ quỹ tiền mặt S06'!$J$2),Nhaplieu!F506,IF(OR(Nhaplieu!$M506='Sổ quỹ tiền mặt S06'!$J$2,Nhaplieu!$N506='Sổ quỹ tiền mặt S06'!$J$2),Nhaplieu!F506,""))</f>
        <v/>
      </c>
      <c r="B501" s="77" t="str">
        <f>IF(OR(LEFT(Nhaplieu!$M506,3)='Sổ quỹ tiền mặt S06'!$J$2,LEFT(Nhaplieu!$N506,3)='Sổ quỹ tiền mặt S06'!$J$2),Nhaplieu!E506,IF(OR(Nhaplieu!$M506='Sổ quỹ tiền mặt S06'!$J$2,Nhaplieu!$N506='Sổ quỹ tiền mặt S06'!$J$2),Nhaplieu!E506,""))</f>
        <v/>
      </c>
      <c r="C501" s="571" t="str">
        <f>IF(OR(LEFT(Nhaplieu!$M506,3)='Sổ quỹ tiền mặt S06'!$J$2,LEFT(Nhaplieu!$N506,3)='Sổ quỹ tiền mặt S06'!$J$2),Nhaplieu!L506,IF(OR(Nhaplieu!$M506='Sổ quỹ tiền mặt S06'!$J$2,Nhaplieu!$N506='Sổ quỹ tiền mặt S06'!$J$2),Nhaplieu!L506,""))</f>
        <v/>
      </c>
      <c r="D501" s="78" t="str">
        <f>IF(LEFT(Nhaplieu!$M506,3)='Sổ quỹ tiền mặt S06'!$J$2,Nhaplieu!N506,IF(LEFT(Nhaplieu!$N506,3)='Sổ quỹ tiền mặt S06'!$J$2,Nhaplieu!M506,IF(Nhaplieu!$M506='Sổ quỹ tiền mặt S06'!$J$2,Nhaplieu!N506,IF(Nhaplieu!$N506='Sổ quỹ tiền mặt S06'!$J$2,Nhaplieu!M506,""))))</f>
        <v/>
      </c>
      <c r="E501" s="77" t="str">
        <f>IF(LEFT(Nhaplieu!M506,3)='Sổ quỹ tiền mặt S06'!$J$2,Nhaplieu!$O506,IF(Nhaplieu!M506='Sổ quỹ tiền mặt S06'!$J$2,Nhaplieu!$O506,""))</f>
        <v/>
      </c>
      <c r="F501" s="77" t="str">
        <f>IF(LEFT(Nhaplieu!N506,3)='Sổ quỹ tiền mặt S06'!$J$2,Nhaplieu!$O506,IF(Nhaplieu!N506='Sổ quỹ tiền mặt S06'!$J$2,Nhaplieu!$O506,""))</f>
        <v/>
      </c>
      <c r="G501" s="572">
        <f>IF(SUM(E501:F501)=0,0,$G$10+SUM(E$11:$E501)-SUM(F$11:$F501))</f>
        <v>0</v>
      </c>
      <c r="H501" s="573"/>
    </row>
    <row r="502" spans="1:8" s="4" customFormat="1" ht="15.6">
      <c r="A502" s="76" t="str">
        <f>IF(OR(LEFT(Nhaplieu!$M507,3)='Sổ quỹ tiền mặt S06'!$J$2,LEFT(Nhaplieu!$N507,3)='Sổ quỹ tiền mặt S06'!$J$2),Nhaplieu!F507,IF(OR(Nhaplieu!$M507='Sổ quỹ tiền mặt S06'!$J$2,Nhaplieu!$N507='Sổ quỹ tiền mặt S06'!$J$2),Nhaplieu!F507,""))</f>
        <v/>
      </c>
      <c r="B502" s="77" t="str">
        <f>IF(OR(LEFT(Nhaplieu!$M507,3)='Sổ quỹ tiền mặt S06'!$J$2,LEFT(Nhaplieu!$N507,3)='Sổ quỹ tiền mặt S06'!$J$2),Nhaplieu!E507,IF(OR(Nhaplieu!$M507='Sổ quỹ tiền mặt S06'!$J$2,Nhaplieu!$N507='Sổ quỹ tiền mặt S06'!$J$2),Nhaplieu!E507,""))</f>
        <v/>
      </c>
      <c r="C502" s="571" t="str">
        <f>IF(OR(LEFT(Nhaplieu!$M507,3)='Sổ quỹ tiền mặt S06'!$J$2,LEFT(Nhaplieu!$N507,3)='Sổ quỹ tiền mặt S06'!$J$2),Nhaplieu!L507,IF(OR(Nhaplieu!$M507='Sổ quỹ tiền mặt S06'!$J$2,Nhaplieu!$N507='Sổ quỹ tiền mặt S06'!$J$2),Nhaplieu!L507,""))</f>
        <v/>
      </c>
      <c r="D502" s="78" t="str">
        <f>IF(LEFT(Nhaplieu!$M507,3)='Sổ quỹ tiền mặt S06'!$J$2,Nhaplieu!N507,IF(LEFT(Nhaplieu!$N507,3)='Sổ quỹ tiền mặt S06'!$J$2,Nhaplieu!M507,IF(Nhaplieu!$M507='Sổ quỹ tiền mặt S06'!$J$2,Nhaplieu!N507,IF(Nhaplieu!$N507='Sổ quỹ tiền mặt S06'!$J$2,Nhaplieu!M507,""))))</f>
        <v/>
      </c>
      <c r="E502" s="77" t="str">
        <f>IF(LEFT(Nhaplieu!M507,3)='Sổ quỹ tiền mặt S06'!$J$2,Nhaplieu!$O507,IF(Nhaplieu!M507='Sổ quỹ tiền mặt S06'!$J$2,Nhaplieu!$O507,""))</f>
        <v/>
      </c>
      <c r="F502" s="77" t="str">
        <f>IF(LEFT(Nhaplieu!N507,3)='Sổ quỹ tiền mặt S06'!$J$2,Nhaplieu!$O507,IF(Nhaplieu!N507='Sổ quỹ tiền mặt S06'!$J$2,Nhaplieu!$O507,""))</f>
        <v/>
      </c>
      <c r="G502" s="572">
        <f>IF(SUM(E502:F502)=0,0,$G$10+SUM(E$11:$E502)-SUM(F$11:$F502))</f>
        <v>0</v>
      </c>
      <c r="H502" s="573"/>
    </row>
    <row r="503" spans="1:8" s="4" customFormat="1" ht="15.6">
      <c r="A503" s="76" t="str">
        <f>IF(OR(LEFT(Nhaplieu!$M508,3)='Sổ quỹ tiền mặt S06'!$J$2,LEFT(Nhaplieu!$N508,3)='Sổ quỹ tiền mặt S06'!$J$2),Nhaplieu!F508,IF(OR(Nhaplieu!$M508='Sổ quỹ tiền mặt S06'!$J$2,Nhaplieu!$N508='Sổ quỹ tiền mặt S06'!$J$2),Nhaplieu!F508,""))</f>
        <v/>
      </c>
      <c r="B503" s="77" t="str">
        <f>IF(OR(LEFT(Nhaplieu!$M508,3)='Sổ quỹ tiền mặt S06'!$J$2,LEFT(Nhaplieu!$N508,3)='Sổ quỹ tiền mặt S06'!$J$2),Nhaplieu!E508,IF(OR(Nhaplieu!$M508='Sổ quỹ tiền mặt S06'!$J$2,Nhaplieu!$N508='Sổ quỹ tiền mặt S06'!$J$2),Nhaplieu!E508,""))</f>
        <v/>
      </c>
      <c r="C503" s="571" t="str">
        <f>IF(OR(LEFT(Nhaplieu!$M508,3)='Sổ quỹ tiền mặt S06'!$J$2,LEFT(Nhaplieu!$N508,3)='Sổ quỹ tiền mặt S06'!$J$2),Nhaplieu!L508,IF(OR(Nhaplieu!$M508='Sổ quỹ tiền mặt S06'!$J$2,Nhaplieu!$N508='Sổ quỹ tiền mặt S06'!$J$2),Nhaplieu!L508,""))</f>
        <v/>
      </c>
      <c r="D503" s="78" t="str">
        <f>IF(LEFT(Nhaplieu!$M508,3)='Sổ quỹ tiền mặt S06'!$J$2,Nhaplieu!N508,IF(LEFT(Nhaplieu!$N508,3)='Sổ quỹ tiền mặt S06'!$J$2,Nhaplieu!M508,IF(Nhaplieu!$M508='Sổ quỹ tiền mặt S06'!$J$2,Nhaplieu!N508,IF(Nhaplieu!$N508='Sổ quỹ tiền mặt S06'!$J$2,Nhaplieu!M508,""))))</f>
        <v/>
      </c>
      <c r="E503" s="77" t="str">
        <f>IF(LEFT(Nhaplieu!M508,3)='Sổ quỹ tiền mặt S06'!$J$2,Nhaplieu!$O508,IF(Nhaplieu!M508='Sổ quỹ tiền mặt S06'!$J$2,Nhaplieu!$O508,""))</f>
        <v/>
      </c>
      <c r="F503" s="77" t="str">
        <f>IF(LEFT(Nhaplieu!N508,3)='Sổ quỹ tiền mặt S06'!$J$2,Nhaplieu!$O508,IF(Nhaplieu!N508='Sổ quỹ tiền mặt S06'!$J$2,Nhaplieu!$O508,""))</f>
        <v/>
      </c>
      <c r="G503" s="572">
        <f>IF(SUM(E503:F503)=0,0,$G$10+SUM(E$11:$E503)-SUM(F$11:$F503))</f>
        <v>0</v>
      </c>
      <c r="H503" s="573"/>
    </row>
    <row r="504" spans="1:8" s="4" customFormat="1" ht="15.6">
      <c r="A504" s="76" t="str">
        <f>IF(OR(LEFT(Nhaplieu!$M509,3)='Sổ quỹ tiền mặt S06'!$J$2,LEFT(Nhaplieu!$N509,3)='Sổ quỹ tiền mặt S06'!$J$2),Nhaplieu!F509,IF(OR(Nhaplieu!$M509='Sổ quỹ tiền mặt S06'!$J$2,Nhaplieu!$N509='Sổ quỹ tiền mặt S06'!$J$2),Nhaplieu!F509,""))</f>
        <v/>
      </c>
      <c r="B504" s="77" t="str">
        <f>IF(OR(LEFT(Nhaplieu!$M509,3)='Sổ quỹ tiền mặt S06'!$J$2,LEFT(Nhaplieu!$N509,3)='Sổ quỹ tiền mặt S06'!$J$2),Nhaplieu!E509,IF(OR(Nhaplieu!$M509='Sổ quỹ tiền mặt S06'!$J$2,Nhaplieu!$N509='Sổ quỹ tiền mặt S06'!$J$2),Nhaplieu!E509,""))</f>
        <v/>
      </c>
      <c r="C504" s="571" t="str">
        <f>IF(OR(LEFT(Nhaplieu!$M509,3)='Sổ quỹ tiền mặt S06'!$J$2,LEFT(Nhaplieu!$N509,3)='Sổ quỹ tiền mặt S06'!$J$2),Nhaplieu!L509,IF(OR(Nhaplieu!$M509='Sổ quỹ tiền mặt S06'!$J$2,Nhaplieu!$N509='Sổ quỹ tiền mặt S06'!$J$2),Nhaplieu!L509,""))</f>
        <v/>
      </c>
      <c r="D504" s="78" t="str">
        <f>IF(LEFT(Nhaplieu!$M509,3)='Sổ quỹ tiền mặt S06'!$J$2,Nhaplieu!N509,IF(LEFT(Nhaplieu!$N509,3)='Sổ quỹ tiền mặt S06'!$J$2,Nhaplieu!M509,IF(Nhaplieu!$M509='Sổ quỹ tiền mặt S06'!$J$2,Nhaplieu!N509,IF(Nhaplieu!$N509='Sổ quỹ tiền mặt S06'!$J$2,Nhaplieu!M509,""))))</f>
        <v/>
      </c>
      <c r="E504" s="77" t="str">
        <f>IF(LEFT(Nhaplieu!M509,3)='Sổ quỹ tiền mặt S06'!$J$2,Nhaplieu!$O509,IF(Nhaplieu!M509='Sổ quỹ tiền mặt S06'!$J$2,Nhaplieu!$O509,""))</f>
        <v/>
      </c>
      <c r="F504" s="77" t="str">
        <f>IF(LEFT(Nhaplieu!N509,3)='Sổ quỹ tiền mặt S06'!$J$2,Nhaplieu!$O509,IF(Nhaplieu!N509='Sổ quỹ tiền mặt S06'!$J$2,Nhaplieu!$O509,""))</f>
        <v/>
      </c>
      <c r="G504" s="572">
        <f>IF(SUM(E504:F504)=0,0,$G$10+SUM(E$11:$E504)-SUM(F$11:$F504))</f>
        <v>0</v>
      </c>
      <c r="H504" s="573"/>
    </row>
    <row r="505" spans="1:8" s="4" customFormat="1" ht="15.6">
      <c r="A505" s="76" t="str">
        <f>IF(OR(LEFT(Nhaplieu!$M510,3)='Sổ quỹ tiền mặt S06'!$J$2,LEFT(Nhaplieu!$N510,3)='Sổ quỹ tiền mặt S06'!$J$2),Nhaplieu!F510,IF(OR(Nhaplieu!$M510='Sổ quỹ tiền mặt S06'!$J$2,Nhaplieu!$N510='Sổ quỹ tiền mặt S06'!$J$2),Nhaplieu!F510,""))</f>
        <v/>
      </c>
      <c r="B505" s="77" t="str">
        <f>IF(OR(LEFT(Nhaplieu!$M510,3)='Sổ quỹ tiền mặt S06'!$J$2,LEFT(Nhaplieu!$N510,3)='Sổ quỹ tiền mặt S06'!$J$2),Nhaplieu!E510,IF(OR(Nhaplieu!$M510='Sổ quỹ tiền mặt S06'!$J$2,Nhaplieu!$N510='Sổ quỹ tiền mặt S06'!$J$2),Nhaplieu!E510,""))</f>
        <v/>
      </c>
      <c r="C505" s="571" t="str">
        <f>IF(OR(LEFT(Nhaplieu!$M510,3)='Sổ quỹ tiền mặt S06'!$J$2,LEFT(Nhaplieu!$N510,3)='Sổ quỹ tiền mặt S06'!$J$2),Nhaplieu!L510,IF(OR(Nhaplieu!$M510='Sổ quỹ tiền mặt S06'!$J$2,Nhaplieu!$N510='Sổ quỹ tiền mặt S06'!$J$2),Nhaplieu!L510,""))</f>
        <v/>
      </c>
      <c r="D505" s="78" t="str">
        <f>IF(LEFT(Nhaplieu!$M510,3)='Sổ quỹ tiền mặt S06'!$J$2,Nhaplieu!N510,IF(LEFT(Nhaplieu!$N510,3)='Sổ quỹ tiền mặt S06'!$J$2,Nhaplieu!M510,IF(Nhaplieu!$M510='Sổ quỹ tiền mặt S06'!$J$2,Nhaplieu!N510,IF(Nhaplieu!$N510='Sổ quỹ tiền mặt S06'!$J$2,Nhaplieu!M510,""))))</f>
        <v/>
      </c>
      <c r="E505" s="77" t="str">
        <f>IF(LEFT(Nhaplieu!M510,3)='Sổ quỹ tiền mặt S06'!$J$2,Nhaplieu!$O510,IF(Nhaplieu!M510='Sổ quỹ tiền mặt S06'!$J$2,Nhaplieu!$O510,""))</f>
        <v/>
      </c>
      <c r="F505" s="77" t="str">
        <f>IF(LEFT(Nhaplieu!N510,3)='Sổ quỹ tiền mặt S06'!$J$2,Nhaplieu!$O510,IF(Nhaplieu!N510='Sổ quỹ tiền mặt S06'!$J$2,Nhaplieu!$O510,""))</f>
        <v/>
      </c>
      <c r="G505" s="572">
        <f>IF(SUM(E505:F505)=0,0,$G$10+SUM(E$11:$E505)-SUM(F$11:$F505))</f>
        <v>0</v>
      </c>
      <c r="H505" s="573"/>
    </row>
    <row r="506" spans="1:8" s="4" customFormat="1" ht="15.6">
      <c r="A506" s="76" t="str">
        <f>IF(OR(LEFT(Nhaplieu!$M511,3)='Sổ quỹ tiền mặt S06'!$J$2,LEFT(Nhaplieu!$N511,3)='Sổ quỹ tiền mặt S06'!$J$2),Nhaplieu!F511,IF(OR(Nhaplieu!$M511='Sổ quỹ tiền mặt S06'!$J$2,Nhaplieu!$N511='Sổ quỹ tiền mặt S06'!$J$2),Nhaplieu!F511,""))</f>
        <v/>
      </c>
      <c r="B506" s="77" t="str">
        <f>IF(OR(LEFT(Nhaplieu!$M511,3)='Sổ quỹ tiền mặt S06'!$J$2,LEFT(Nhaplieu!$N511,3)='Sổ quỹ tiền mặt S06'!$J$2),Nhaplieu!E511,IF(OR(Nhaplieu!$M511='Sổ quỹ tiền mặt S06'!$J$2,Nhaplieu!$N511='Sổ quỹ tiền mặt S06'!$J$2),Nhaplieu!E511,""))</f>
        <v/>
      </c>
      <c r="C506" s="571" t="str">
        <f>IF(OR(LEFT(Nhaplieu!$M511,3)='Sổ quỹ tiền mặt S06'!$J$2,LEFT(Nhaplieu!$N511,3)='Sổ quỹ tiền mặt S06'!$J$2),Nhaplieu!L511,IF(OR(Nhaplieu!$M511='Sổ quỹ tiền mặt S06'!$J$2,Nhaplieu!$N511='Sổ quỹ tiền mặt S06'!$J$2),Nhaplieu!L511,""))</f>
        <v/>
      </c>
      <c r="D506" s="78" t="str">
        <f>IF(LEFT(Nhaplieu!$M511,3)='Sổ quỹ tiền mặt S06'!$J$2,Nhaplieu!N511,IF(LEFT(Nhaplieu!$N511,3)='Sổ quỹ tiền mặt S06'!$J$2,Nhaplieu!M511,IF(Nhaplieu!$M511='Sổ quỹ tiền mặt S06'!$J$2,Nhaplieu!N511,IF(Nhaplieu!$N511='Sổ quỹ tiền mặt S06'!$J$2,Nhaplieu!M511,""))))</f>
        <v/>
      </c>
      <c r="E506" s="77" t="str">
        <f>IF(LEFT(Nhaplieu!M511,3)='Sổ quỹ tiền mặt S06'!$J$2,Nhaplieu!$O511,IF(Nhaplieu!M511='Sổ quỹ tiền mặt S06'!$J$2,Nhaplieu!$O511,""))</f>
        <v/>
      </c>
      <c r="F506" s="77" t="str">
        <f>IF(LEFT(Nhaplieu!N511,3)='Sổ quỹ tiền mặt S06'!$J$2,Nhaplieu!$O511,IF(Nhaplieu!N511='Sổ quỹ tiền mặt S06'!$J$2,Nhaplieu!$O511,""))</f>
        <v/>
      </c>
      <c r="G506" s="572">
        <f>IF(SUM(E506:F506)=0,0,$G$10+SUM(E$11:$E506)-SUM(F$11:$F506))</f>
        <v>0</v>
      </c>
      <c r="H506" s="573"/>
    </row>
    <row r="507" spans="1:8" s="4" customFormat="1" ht="15.6">
      <c r="A507" s="76" t="str">
        <f>IF(OR(LEFT(Nhaplieu!$M512,3)='Sổ quỹ tiền mặt S06'!$J$2,LEFT(Nhaplieu!$N512,3)='Sổ quỹ tiền mặt S06'!$J$2),Nhaplieu!F512,IF(OR(Nhaplieu!$M512='Sổ quỹ tiền mặt S06'!$J$2,Nhaplieu!$N512='Sổ quỹ tiền mặt S06'!$J$2),Nhaplieu!F512,""))</f>
        <v/>
      </c>
      <c r="B507" s="77" t="str">
        <f>IF(OR(LEFT(Nhaplieu!$M512,3)='Sổ quỹ tiền mặt S06'!$J$2,LEFT(Nhaplieu!$N512,3)='Sổ quỹ tiền mặt S06'!$J$2),Nhaplieu!E512,IF(OR(Nhaplieu!$M512='Sổ quỹ tiền mặt S06'!$J$2,Nhaplieu!$N512='Sổ quỹ tiền mặt S06'!$J$2),Nhaplieu!E512,""))</f>
        <v/>
      </c>
      <c r="C507" s="571" t="str">
        <f>IF(OR(LEFT(Nhaplieu!$M512,3)='Sổ quỹ tiền mặt S06'!$J$2,LEFT(Nhaplieu!$N512,3)='Sổ quỹ tiền mặt S06'!$J$2),Nhaplieu!L512,IF(OR(Nhaplieu!$M512='Sổ quỹ tiền mặt S06'!$J$2,Nhaplieu!$N512='Sổ quỹ tiền mặt S06'!$J$2),Nhaplieu!L512,""))</f>
        <v/>
      </c>
      <c r="D507" s="78" t="str">
        <f>IF(LEFT(Nhaplieu!$M512,3)='Sổ quỹ tiền mặt S06'!$J$2,Nhaplieu!N512,IF(LEFT(Nhaplieu!$N512,3)='Sổ quỹ tiền mặt S06'!$J$2,Nhaplieu!M512,IF(Nhaplieu!$M512='Sổ quỹ tiền mặt S06'!$J$2,Nhaplieu!N512,IF(Nhaplieu!$N512='Sổ quỹ tiền mặt S06'!$J$2,Nhaplieu!M512,""))))</f>
        <v/>
      </c>
      <c r="E507" s="77" t="str">
        <f>IF(LEFT(Nhaplieu!M512,3)='Sổ quỹ tiền mặt S06'!$J$2,Nhaplieu!$O512,IF(Nhaplieu!M512='Sổ quỹ tiền mặt S06'!$J$2,Nhaplieu!$O512,""))</f>
        <v/>
      </c>
      <c r="F507" s="77" t="str">
        <f>IF(LEFT(Nhaplieu!N512,3)='Sổ quỹ tiền mặt S06'!$J$2,Nhaplieu!$O512,IF(Nhaplieu!N512='Sổ quỹ tiền mặt S06'!$J$2,Nhaplieu!$O512,""))</f>
        <v/>
      </c>
      <c r="G507" s="572">
        <f>IF(SUM(E507:F507)=0,0,$G$10+SUM(E$11:$E507)-SUM(F$11:$F507))</f>
        <v>0</v>
      </c>
      <c r="H507" s="573"/>
    </row>
    <row r="508" spans="1:8" s="4" customFormat="1" ht="15.6">
      <c r="A508" s="76" t="str">
        <f>IF(OR(LEFT(Nhaplieu!$M513,3)='Sổ quỹ tiền mặt S06'!$J$2,LEFT(Nhaplieu!$N513,3)='Sổ quỹ tiền mặt S06'!$J$2),Nhaplieu!F513,IF(OR(Nhaplieu!$M513='Sổ quỹ tiền mặt S06'!$J$2,Nhaplieu!$N513='Sổ quỹ tiền mặt S06'!$J$2),Nhaplieu!F513,""))</f>
        <v/>
      </c>
      <c r="B508" s="77" t="str">
        <f>IF(OR(LEFT(Nhaplieu!$M513,3)='Sổ quỹ tiền mặt S06'!$J$2,LEFT(Nhaplieu!$N513,3)='Sổ quỹ tiền mặt S06'!$J$2),Nhaplieu!E513,IF(OR(Nhaplieu!$M513='Sổ quỹ tiền mặt S06'!$J$2,Nhaplieu!$N513='Sổ quỹ tiền mặt S06'!$J$2),Nhaplieu!E513,""))</f>
        <v/>
      </c>
      <c r="C508" s="571" t="str">
        <f>IF(OR(LEFT(Nhaplieu!$M513,3)='Sổ quỹ tiền mặt S06'!$J$2,LEFT(Nhaplieu!$N513,3)='Sổ quỹ tiền mặt S06'!$J$2),Nhaplieu!L513,IF(OR(Nhaplieu!$M513='Sổ quỹ tiền mặt S06'!$J$2,Nhaplieu!$N513='Sổ quỹ tiền mặt S06'!$J$2),Nhaplieu!L513,""))</f>
        <v/>
      </c>
      <c r="D508" s="78" t="str">
        <f>IF(LEFT(Nhaplieu!$M513,3)='Sổ quỹ tiền mặt S06'!$J$2,Nhaplieu!N513,IF(LEFT(Nhaplieu!$N513,3)='Sổ quỹ tiền mặt S06'!$J$2,Nhaplieu!M513,IF(Nhaplieu!$M513='Sổ quỹ tiền mặt S06'!$J$2,Nhaplieu!N513,IF(Nhaplieu!$N513='Sổ quỹ tiền mặt S06'!$J$2,Nhaplieu!M513,""))))</f>
        <v/>
      </c>
      <c r="E508" s="77" t="str">
        <f>IF(LEFT(Nhaplieu!M513,3)='Sổ quỹ tiền mặt S06'!$J$2,Nhaplieu!$O513,IF(Nhaplieu!M513='Sổ quỹ tiền mặt S06'!$J$2,Nhaplieu!$O513,""))</f>
        <v/>
      </c>
      <c r="F508" s="77" t="str">
        <f>IF(LEFT(Nhaplieu!N513,3)='Sổ quỹ tiền mặt S06'!$J$2,Nhaplieu!$O513,IF(Nhaplieu!N513='Sổ quỹ tiền mặt S06'!$J$2,Nhaplieu!$O513,""))</f>
        <v/>
      </c>
      <c r="G508" s="572">
        <f>IF(SUM(E508:F508)=0,0,$G$10+SUM(E$11:$E508)-SUM(F$11:$F508))</f>
        <v>0</v>
      </c>
      <c r="H508" s="573"/>
    </row>
    <row r="509" spans="1:8" s="4" customFormat="1" ht="15.6">
      <c r="A509" s="76" t="str">
        <f>IF(OR(LEFT(Nhaplieu!$M514,3)='Sổ quỹ tiền mặt S06'!$J$2,LEFT(Nhaplieu!$N514,3)='Sổ quỹ tiền mặt S06'!$J$2),Nhaplieu!F514,IF(OR(Nhaplieu!$M514='Sổ quỹ tiền mặt S06'!$J$2,Nhaplieu!$N514='Sổ quỹ tiền mặt S06'!$J$2),Nhaplieu!F514,""))</f>
        <v/>
      </c>
      <c r="B509" s="77" t="str">
        <f>IF(OR(LEFT(Nhaplieu!$M514,3)='Sổ quỹ tiền mặt S06'!$J$2,LEFT(Nhaplieu!$N514,3)='Sổ quỹ tiền mặt S06'!$J$2),Nhaplieu!E514,IF(OR(Nhaplieu!$M514='Sổ quỹ tiền mặt S06'!$J$2,Nhaplieu!$N514='Sổ quỹ tiền mặt S06'!$J$2),Nhaplieu!E514,""))</f>
        <v/>
      </c>
      <c r="C509" s="571" t="str">
        <f>IF(OR(LEFT(Nhaplieu!$M514,3)='Sổ quỹ tiền mặt S06'!$J$2,LEFT(Nhaplieu!$N514,3)='Sổ quỹ tiền mặt S06'!$J$2),Nhaplieu!L514,IF(OR(Nhaplieu!$M514='Sổ quỹ tiền mặt S06'!$J$2,Nhaplieu!$N514='Sổ quỹ tiền mặt S06'!$J$2),Nhaplieu!L514,""))</f>
        <v/>
      </c>
      <c r="D509" s="78" t="str">
        <f>IF(LEFT(Nhaplieu!$M514,3)='Sổ quỹ tiền mặt S06'!$J$2,Nhaplieu!N514,IF(LEFT(Nhaplieu!$N514,3)='Sổ quỹ tiền mặt S06'!$J$2,Nhaplieu!M514,IF(Nhaplieu!$M514='Sổ quỹ tiền mặt S06'!$J$2,Nhaplieu!N514,IF(Nhaplieu!$N514='Sổ quỹ tiền mặt S06'!$J$2,Nhaplieu!M514,""))))</f>
        <v/>
      </c>
      <c r="E509" s="77" t="str">
        <f>IF(LEFT(Nhaplieu!M514,3)='Sổ quỹ tiền mặt S06'!$J$2,Nhaplieu!$O514,IF(Nhaplieu!M514='Sổ quỹ tiền mặt S06'!$J$2,Nhaplieu!$O514,""))</f>
        <v/>
      </c>
      <c r="F509" s="77" t="str">
        <f>IF(LEFT(Nhaplieu!N514,3)='Sổ quỹ tiền mặt S06'!$J$2,Nhaplieu!$O514,IF(Nhaplieu!N514='Sổ quỹ tiền mặt S06'!$J$2,Nhaplieu!$O514,""))</f>
        <v/>
      </c>
      <c r="G509" s="572">
        <f>IF(SUM(E509:F509)=0,0,$G$10+SUM(E$11:$E509)-SUM(F$11:$F509))</f>
        <v>0</v>
      </c>
      <c r="H509" s="573"/>
    </row>
    <row r="510" spans="1:8" s="4" customFormat="1" ht="15.6">
      <c r="A510" s="76" t="str">
        <f>IF(OR(LEFT(Nhaplieu!$M515,3)='Sổ quỹ tiền mặt S06'!$J$2,LEFT(Nhaplieu!$N515,3)='Sổ quỹ tiền mặt S06'!$J$2),Nhaplieu!F515,IF(OR(Nhaplieu!$M515='Sổ quỹ tiền mặt S06'!$J$2,Nhaplieu!$N515='Sổ quỹ tiền mặt S06'!$J$2),Nhaplieu!F515,""))</f>
        <v/>
      </c>
      <c r="B510" s="77" t="str">
        <f>IF(OR(LEFT(Nhaplieu!$M515,3)='Sổ quỹ tiền mặt S06'!$J$2,LEFT(Nhaplieu!$N515,3)='Sổ quỹ tiền mặt S06'!$J$2),Nhaplieu!E515,IF(OR(Nhaplieu!$M515='Sổ quỹ tiền mặt S06'!$J$2,Nhaplieu!$N515='Sổ quỹ tiền mặt S06'!$J$2),Nhaplieu!E515,""))</f>
        <v/>
      </c>
      <c r="C510" s="571" t="str">
        <f>IF(OR(LEFT(Nhaplieu!$M515,3)='Sổ quỹ tiền mặt S06'!$J$2,LEFT(Nhaplieu!$N515,3)='Sổ quỹ tiền mặt S06'!$J$2),Nhaplieu!L515,IF(OR(Nhaplieu!$M515='Sổ quỹ tiền mặt S06'!$J$2,Nhaplieu!$N515='Sổ quỹ tiền mặt S06'!$J$2),Nhaplieu!L515,""))</f>
        <v/>
      </c>
      <c r="D510" s="78" t="str">
        <f>IF(LEFT(Nhaplieu!$M515,3)='Sổ quỹ tiền mặt S06'!$J$2,Nhaplieu!N515,IF(LEFT(Nhaplieu!$N515,3)='Sổ quỹ tiền mặt S06'!$J$2,Nhaplieu!M515,IF(Nhaplieu!$M515='Sổ quỹ tiền mặt S06'!$J$2,Nhaplieu!N515,IF(Nhaplieu!$N515='Sổ quỹ tiền mặt S06'!$J$2,Nhaplieu!M515,""))))</f>
        <v/>
      </c>
      <c r="E510" s="77" t="str">
        <f>IF(LEFT(Nhaplieu!M515,3)='Sổ quỹ tiền mặt S06'!$J$2,Nhaplieu!$O515,IF(Nhaplieu!M515='Sổ quỹ tiền mặt S06'!$J$2,Nhaplieu!$O515,""))</f>
        <v/>
      </c>
      <c r="F510" s="77" t="str">
        <f>IF(LEFT(Nhaplieu!N515,3)='Sổ quỹ tiền mặt S06'!$J$2,Nhaplieu!$O515,IF(Nhaplieu!N515='Sổ quỹ tiền mặt S06'!$J$2,Nhaplieu!$O515,""))</f>
        <v/>
      </c>
      <c r="G510" s="572">
        <f>IF(SUM(E510:F510)=0,0,$G$10+SUM(E$11:$E510)-SUM(F$11:$F510))</f>
        <v>0</v>
      </c>
      <c r="H510" s="573"/>
    </row>
    <row r="511" spans="1:8" s="4" customFormat="1" ht="15.6">
      <c r="A511" s="76" t="str">
        <f>IF(OR(LEFT(Nhaplieu!$M516,3)='Sổ quỹ tiền mặt S06'!$J$2,LEFT(Nhaplieu!$N516,3)='Sổ quỹ tiền mặt S06'!$J$2),Nhaplieu!F516,IF(OR(Nhaplieu!$M516='Sổ quỹ tiền mặt S06'!$J$2,Nhaplieu!$N516='Sổ quỹ tiền mặt S06'!$J$2),Nhaplieu!F516,""))</f>
        <v/>
      </c>
      <c r="B511" s="77" t="str">
        <f>IF(OR(LEFT(Nhaplieu!$M516,3)='Sổ quỹ tiền mặt S06'!$J$2,LEFT(Nhaplieu!$N516,3)='Sổ quỹ tiền mặt S06'!$J$2),Nhaplieu!E516,IF(OR(Nhaplieu!$M516='Sổ quỹ tiền mặt S06'!$J$2,Nhaplieu!$N516='Sổ quỹ tiền mặt S06'!$J$2),Nhaplieu!E516,""))</f>
        <v/>
      </c>
      <c r="C511" s="571" t="str">
        <f>IF(OR(LEFT(Nhaplieu!$M516,3)='Sổ quỹ tiền mặt S06'!$J$2,LEFT(Nhaplieu!$N516,3)='Sổ quỹ tiền mặt S06'!$J$2),Nhaplieu!L516,IF(OR(Nhaplieu!$M516='Sổ quỹ tiền mặt S06'!$J$2,Nhaplieu!$N516='Sổ quỹ tiền mặt S06'!$J$2),Nhaplieu!L516,""))</f>
        <v/>
      </c>
      <c r="D511" s="78" t="str">
        <f>IF(LEFT(Nhaplieu!$M516,3)='Sổ quỹ tiền mặt S06'!$J$2,Nhaplieu!N516,IF(LEFT(Nhaplieu!$N516,3)='Sổ quỹ tiền mặt S06'!$J$2,Nhaplieu!M516,IF(Nhaplieu!$M516='Sổ quỹ tiền mặt S06'!$J$2,Nhaplieu!N516,IF(Nhaplieu!$N516='Sổ quỹ tiền mặt S06'!$J$2,Nhaplieu!M516,""))))</f>
        <v/>
      </c>
      <c r="E511" s="77" t="str">
        <f>IF(LEFT(Nhaplieu!M516,3)='Sổ quỹ tiền mặt S06'!$J$2,Nhaplieu!$O516,IF(Nhaplieu!M516='Sổ quỹ tiền mặt S06'!$J$2,Nhaplieu!$O516,""))</f>
        <v/>
      </c>
      <c r="F511" s="77" t="str">
        <f>IF(LEFT(Nhaplieu!N516,3)='Sổ quỹ tiền mặt S06'!$J$2,Nhaplieu!$O516,IF(Nhaplieu!N516='Sổ quỹ tiền mặt S06'!$J$2,Nhaplieu!$O516,""))</f>
        <v/>
      </c>
      <c r="G511" s="572">
        <f>IF(SUM(E511:F511)=0,0,$G$10+SUM(E$11:$E511)-SUM(F$11:$F511))</f>
        <v>0</v>
      </c>
      <c r="H511" s="573"/>
    </row>
    <row r="512" spans="1:8" s="4" customFormat="1" ht="15.6">
      <c r="A512" s="76" t="str">
        <f>IF(OR(LEFT(Nhaplieu!$M517,3)='Sổ quỹ tiền mặt S06'!$J$2,LEFT(Nhaplieu!$N517,3)='Sổ quỹ tiền mặt S06'!$J$2),Nhaplieu!F517,IF(OR(Nhaplieu!$M517='Sổ quỹ tiền mặt S06'!$J$2,Nhaplieu!$N517='Sổ quỹ tiền mặt S06'!$J$2),Nhaplieu!F517,""))</f>
        <v/>
      </c>
      <c r="B512" s="77" t="str">
        <f>IF(OR(LEFT(Nhaplieu!$M517,3)='Sổ quỹ tiền mặt S06'!$J$2,LEFT(Nhaplieu!$N517,3)='Sổ quỹ tiền mặt S06'!$J$2),Nhaplieu!E517,IF(OR(Nhaplieu!$M517='Sổ quỹ tiền mặt S06'!$J$2,Nhaplieu!$N517='Sổ quỹ tiền mặt S06'!$J$2),Nhaplieu!E517,""))</f>
        <v/>
      </c>
      <c r="C512" s="571" t="str">
        <f>IF(OR(LEFT(Nhaplieu!$M517,3)='Sổ quỹ tiền mặt S06'!$J$2,LEFT(Nhaplieu!$N517,3)='Sổ quỹ tiền mặt S06'!$J$2),Nhaplieu!L517,IF(OR(Nhaplieu!$M517='Sổ quỹ tiền mặt S06'!$J$2,Nhaplieu!$N517='Sổ quỹ tiền mặt S06'!$J$2),Nhaplieu!L517,""))</f>
        <v/>
      </c>
      <c r="D512" s="78" t="str">
        <f>IF(LEFT(Nhaplieu!$M517,3)='Sổ quỹ tiền mặt S06'!$J$2,Nhaplieu!N517,IF(LEFT(Nhaplieu!$N517,3)='Sổ quỹ tiền mặt S06'!$J$2,Nhaplieu!M517,IF(Nhaplieu!$M517='Sổ quỹ tiền mặt S06'!$J$2,Nhaplieu!N517,IF(Nhaplieu!$N517='Sổ quỹ tiền mặt S06'!$J$2,Nhaplieu!M517,""))))</f>
        <v/>
      </c>
      <c r="E512" s="77" t="str">
        <f>IF(LEFT(Nhaplieu!M517,3)='Sổ quỹ tiền mặt S06'!$J$2,Nhaplieu!$O517,IF(Nhaplieu!M517='Sổ quỹ tiền mặt S06'!$J$2,Nhaplieu!$O517,""))</f>
        <v/>
      </c>
      <c r="F512" s="77" t="str">
        <f>IF(LEFT(Nhaplieu!N517,3)='Sổ quỹ tiền mặt S06'!$J$2,Nhaplieu!$O517,IF(Nhaplieu!N517='Sổ quỹ tiền mặt S06'!$J$2,Nhaplieu!$O517,""))</f>
        <v/>
      </c>
      <c r="G512" s="572">
        <f>IF(SUM(E512:F512)=0,0,$G$10+SUM(E$11:$E512)-SUM(F$11:$F512))</f>
        <v>0</v>
      </c>
      <c r="H512" s="573"/>
    </row>
    <row r="513" spans="1:8" s="4" customFormat="1" ht="15.6">
      <c r="A513" s="76" t="str">
        <f>IF(OR(LEFT(Nhaplieu!$M518,3)='Sổ quỹ tiền mặt S06'!$J$2,LEFT(Nhaplieu!$N518,3)='Sổ quỹ tiền mặt S06'!$J$2),Nhaplieu!F518,IF(OR(Nhaplieu!$M518='Sổ quỹ tiền mặt S06'!$J$2,Nhaplieu!$N518='Sổ quỹ tiền mặt S06'!$J$2),Nhaplieu!F518,""))</f>
        <v/>
      </c>
      <c r="B513" s="77" t="str">
        <f>IF(OR(LEFT(Nhaplieu!$M518,3)='Sổ quỹ tiền mặt S06'!$J$2,LEFT(Nhaplieu!$N518,3)='Sổ quỹ tiền mặt S06'!$J$2),Nhaplieu!E518,IF(OR(Nhaplieu!$M518='Sổ quỹ tiền mặt S06'!$J$2,Nhaplieu!$N518='Sổ quỹ tiền mặt S06'!$J$2),Nhaplieu!E518,""))</f>
        <v/>
      </c>
      <c r="C513" s="571" t="str">
        <f>IF(OR(LEFT(Nhaplieu!$M518,3)='Sổ quỹ tiền mặt S06'!$J$2,LEFT(Nhaplieu!$N518,3)='Sổ quỹ tiền mặt S06'!$J$2),Nhaplieu!L518,IF(OR(Nhaplieu!$M518='Sổ quỹ tiền mặt S06'!$J$2,Nhaplieu!$N518='Sổ quỹ tiền mặt S06'!$J$2),Nhaplieu!L518,""))</f>
        <v/>
      </c>
      <c r="D513" s="78" t="str">
        <f>IF(LEFT(Nhaplieu!$M518,3)='Sổ quỹ tiền mặt S06'!$J$2,Nhaplieu!N518,IF(LEFT(Nhaplieu!$N518,3)='Sổ quỹ tiền mặt S06'!$J$2,Nhaplieu!M518,IF(Nhaplieu!$M518='Sổ quỹ tiền mặt S06'!$J$2,Nhaplieu!N518,IF(Nhaplieu!$N518='Sổ quỹ tiền mặt S06'!$J$2,Nhaplieu!M518,""))))</f>
        <v/>
      </c>
      <c r="E513" s="77" t="str">
        <f>IF(LEFT(Nhaplieu!M518,3)='Sổ quỹ tiền mặt S06'!$J$2,Nhaplieu!$O518,IF(Nhaplieu!M518='Sổ quỹ tiền mặt S06'!$J$2,Nhaplieu!$O518,""))</f>
        <v/>
      </c>
      <c r="F513" s="77" t="str">
        <f>IF(LEFT(Nhaplieu!N518,3)='Sổ quỹ tiền mặt S06'!$J$2,Nhaplieu!$O518,IF(Nhaplieu!N518='Sổ quỹ tiền mặt S06'!$J$2,Nhaplieu!$O518,""))</f>
        <v/>
      </c>
      <c r="G513" s="572">
        <f>IF(SUM(E513:F513)=0,0,$G$10+SUM(E$11:$E513)-SUM(F$11:$F513))</f>
        <v>0</v>
      </c>
      <c r="H513" s="573"/>
    </row>
    <row r="514" spans="1:8" s="4" customFormat="1" ht="15.6">
      <c r="A514" s="76" t="str">
        <f>IF(OR(LEFT(Nhaplieu!$M519,3)='Sổ quỹ tiền mặt S06'!$J$2,LEFT(Nhaplieu!$N519,3)='Sổ quỹ tiền mặt S06'!$J$2),Nhaplieu!F519,IF(OR(Nhaplieu!$M519='Sổ quỹ tiền mặt S06'!$J$2,Nhaplieu!$N519='Sổ quỹ tiền mặt S06'!$J$2),Nhaplieu!F519,""))</f>
        <v/>
      </c>
      <c r="B514" s="77" t="str">
        <f>IF(OR(LEFT(Nhaplieu!$M519,3)='Sổ quỹ tiền mặt S06'!$J$2,LEFT(Nhaplieu!$N519,3)='Sổ quỹ tiền mặt S06'!$J$2),Nhaplieu!E519,IF(OR(Nhaplieu!$M519='Sổ quỹ tiền mặt S06'!$J$2,Nhaplieu!$N519='Sổ quỹ tiền mặt S06'!$J$2),Nhaplieu!E519,""))</f>
        <v/>
      </c>
      <c r="C514" s="571" t="str">
        <f>IF(OR(LEFT(Nhaplieu!$M519,3)='Sổ quỹ tiền mặt S06'!$J$2,LEFT(Nhaplieu!$N519,3)='Sổ quỹ tiền mặt S06'!$J$2),Nhaplieu!L519,IF(OR(Nhaplieu!$M519='Sổ quỹ tiền mặt S06'!$J$2,Nhaplieu!$N519='Sổ quỹ tiền mặt S06'!$J$2),Nhaplieu!L519,""))</f>
        <v/>
      </c>
      <c r="D514" s="78" t="str">
        <f>IF(LEFT(Nhaplieu!$M519,3)='Sổ quỹ tiền mặt S06'!$J$2,Nhaplieu!N519,IF(LEFT(Nhaplieu!$N519,3)='Sổ quỹ tiền mặt S06'!$J$2,Nhaplieu!M519,IF(Nhaplieu!$M519='Sổ quỹ tiền mặt S06'!$J$2,Nhaplieu!N519,IF(Nhaplieu!$N519='Sổ quỹ tiền mặt S06'!$J$2,Nhaplieu!M519,""))))</f>
        <v/>
      </c>
      <c r="E514" s="77" t="str">
        <f>IF(LEFT(Nhaplieu!M519,3)='Sổ quỹ tiền mặt S06'!$J$2,Nhaplieu!$O519,IF(Nhaplieu!M519='Sổ quỹ tiền mặt S06'!$J$2,Nhaplieu!$O519,""))</f>
        <v/>
      </c>
      <c r="F514" s="77" t="str">
        <f>IF(LEFT(Nhaplieu!N519,3)='Sổ quỹ tiền mặt S06'!$J$2,Nhaplieu!$O519,IF(Nhaplieu!N519='Sổ quỹ tiền mặt S06'!$J$2,Nhaplieu!$O519,""))</f>
        <v/>
      </c>
      <c r="G514" s="572">
        <f>IF(SUM(E514:F514)=0,0,$G$10+SUM(E$11:$E514)-SUM(F$11:$F514))</f>
        <v>0</v>
      </c>
      <c r="H514" s="573"/>
    </row>
    <row r="515" spans="1:8" s="4" customFormat="1" ht="15.6">
      <c r="A515" s="76" t="str">
        <f>IF(OR(LEFT(Nhaplieu!$M520,3)='Sổ quỹ tiền mặt S06'!$J$2,LEFT(Nhaplieu!$N520,3)='Sổ quỹ tiền mặt S06'!$J$2),Nhaplieu!F520,IF(OR(Nhaplieu!$M520='Sổ quỹ tiền mặt S06'!$J$2,Nhaplieu!$N520='Sổ quỹ tiền mặt S06'!$J$2),Nhaplieu!F520,""))</f>
        <v/>
      </c>
      <c r="B515" s="77" t="str">
        <f>IF(OR(LEFT(Nhaplieu!$M520,3)='Sổ quỹ tiền mặt S06'!$J$2,LEFT(Nhaplieu!$N520,3)='Sổ quỹ tiền mặt S06'!$J$2),Nhaplieu!E520,IF(OR(Nhaplieu!$M520='Sổ quỹ tiền mặt S06'!$J$2,Nhaplieu!$N520='Sổ quỹ tiền mặt S06'!$J$2),Nhaplieu!E520,""))</f>
        <v/>
      </c>
      <c r="C515" s="571" t="str">
        <f>IF(OR(LEFT(Nhaplieu!$M520,3)='Sổ quỹ tiền mặt S06'!$J$2,LEFT(Nhaplieu!$N520,3)='Sổ quỹ tiền mặt S06'!$J$2),Nhaplieu!L520,IF(OR(Nhaplieu!$M520='Sổ quỹ tiền mặt S06'!$J$2,Nhaplieu!$N520='Sổ quỹ tiền mặt S06'!$J$2),Nhaplieu!L520,""))</f>
        <v/>
      </c>
      <c r="D515" s="78" t="str">
        <f>IF(LEFT(Nhaplieu!$M520,3)='Sổ quỹ tiền mặt S06'!$J$2,Nhaplieu!N520,IF(LEFT(Nhaplieu!$N520,3)='Sổ quỹ tiền mặt S06'!$J$2,Nhaplieu!M520,IF(Nhaplieu!$M520='Sổ quỹ tiền mặt S06'!$J$2,Nhaplieu!N520,IF(Nhaplieu!$N520='Sổ quỹ tiền mặt S06'!$J$2,Nhaplieu!M520,""))))</f>
        <v/>
      </c>
      <c r="E515" s="77" t="str">
        <f>IF(LEFT(Nhaplieu!M520,3)='Sổ quỹ tiền mặt S06'!$J$2,Nhaplieu!$O520,IF(Nhaplieu!M520='Sổ quỹ tiền mặt S06'!$J$2,Nhaplieu!$O520,""))</f>
        <v/>
      </c>
      <c r="F515" s="77" t="str">
        <f>IF(LEFT(Nhaplieu!N520,3)='Sổ quỹ tiền mặt S06'!$J$2,Nhaplieu!$O520,IF(Nhaplieu!N520='Sổ quỹ tiền mặt S06'!$J$2,Nhaplieu!$O520,""))</f>
        <v/>
      </c>
      <c r="G515" s="572">
        <f>IF(SUM(E515:F515)=0,0,$G$10+SUM(E$11:$E515)-SUM(F$11:$F515))</f>
        <v>0</v>
      </c>
      <c r="H515" s="573"/>
    </row>
    <row r="516" spans="1:8" s="4" customFormat="1" ht="15.6">
      <c r="A516" s="76" t="str">
        <f>IF(OR(LEFT(Nhaplieu!$M521,3)='Sổ quỹ tiền mặt S06'!$J$2,LEFT(Nhaplieu!$N521,3)='Sổ quỹ tiền mặt S06'!$J$2),Nhaplieu!F521,IF(OR(Nhaplieu!$M521='Sổ quỹ tiền mặt S06'!$J$2,Nhaplieu!$N521='Sổ quỹ tiền mặt S06'!$J$2),Nhaplieu!F521,""))</f>
        <v/>
      </c>
      <c r="B516" s="77" t="str">
        <f>IF(OR(LEFT(Nhaplieu!$M521,3)='Sổ quỹ tiền mặt S06'!$J$2,LEFT(Nhaplieu!$N521,3)='Sổ quỹ tiền mặt S06'!$J$2),Nhaplieu!E521,IF(OR(Nhaplieu!$M521='Sổ quỹ tiền mặt S06'!$J$2,Nhaplieu!$N521='Sổ quỹ tiền mặt S06'!$J$2),Nhaplieu!E521,""))</f>
        <v/>
      </c>
      <c r="C516" s="571" t="str">
        <f>IF(OR(LEFT(Nhaplieu!$M521,3)='Sổ quỹ tiền mặt S06'!$J$2,LEFT(Nhaplieu!$N521,3)='Sổ quỹ tiền mặt S06'!$J$2),Nhaplieu!L521,IF(OR(Nhaplieu!$M521='Sổ quỹ tiền mặt S06'!$J$2,Nhaplieu!$N521='Sổ quỹ tiền mặt S06'!$J$2),Nhaplieu!L521,""))</f>
        <v/>
      </c>
      <c r="D516" s="78" t="str">
        <f>IF(LEFT(Nhaplieu!$M521,3)='Sổ quỹ tiền mặt S06'!$J$2,Nhaplieu!N521,IF(LEFT(Nhaplieu!$N521,3)='Sổ quỹ tiền mặt S06'!$J$2,Nhaplieu!M521,IF(Nhaplieu!$M521='Sổ quỹ tiền mặt S06'!$J$2,Nhaplieu!N521,IF(Nhaplieu!$N521='Sổ quỹ tiền mặt S06'!$J$2,Nhaplieu!M521,""))))</f>
        <v/>
      </c>
      <c r="E516" s="77" t="str">
        <f>IF(LEFT(Nhaplieu!M521,3)='Sổ quỹ tiền mặt S06'!$J$2,Nhaplieu!$O521,IF(Nhaplieu!M521='Sổ quỹ tiền mặt S06'!$J$2,Nhaplieu!$O521,""))</f>
        <v/>
      </c>
      <c r="F516" s="77" t="str">
        <f>IF(LEFT(Nhaplieu!N521,3)='Sổ quỹ tiền mặt S06'!$J$2,Nhaplieu!$O521,IF(Nhaplieu!N521='Sổ quỹ tiền mặt S06'!$J$2,Nhaplieu!$O521,""))</f>
        <v/>
      </c>
      <c r="G516" s="572">
        <f>IF(SUM(E516:F516)=0,0,$G$10+SUM(E$11:$E516)-SUM(F$11:$F516))</f>
        <v>0</v>
      </c>
      <c r="H516" s="573"/>
    </row>
    <row r="517" spans="1:8" s="4" customFormat="1" ht="15.6">
      <c r="A517" s="76" t="str">
        <f>IF(OR(LEFT(Nhaplieu!$M522,3)='Sổ quỹ tiền mặt S06'!$J$2,LEFT(Nhaplieu!$N522,3)='Sổ quỹ tiền mặt S06'!$J$2),Nhaplieu!F522,IF(OR(Nhaplieu!$M522='Sổ quỹ tiền mặt S06'!$J$2,Nhaplieu!$N522='Sổ quỹ tiền mặt S06'!$J$2),Nhaplieu!F522,""))</f>
        <v/>
      </c>
      <c r="B517" s="77" t="str">
        <f>IF(OR(LEFT(Nhaplieu!$M522,3)='Sổ quỹ tiền mặt S06'!$J$2,LEFT(Nhaplieu!$N522,3)='Sổ quỹ tiền mặt S06'!$J$2),Nhaplieu!E522,IF(OR(Nhaplieu!$M522='Sổ quỹ tiền mặt S06'!$J$2,Nhaplieu!$N522='Sổ quỹ tiền mặt S06'!$J$2),Nhaplieu!E522,""))</f>
        <v/>
      </c>
      <c r="C517" s="571" t="str">
        <f>IF(OR(LEFT(Nhaplieu!$M522,3)='Sổ quỹ tiền mặt S06'!$J$2,LEFT(Nhaplieu!$N522,3)='Sổ quỹ tiền mặt S06'!$J$2),Nhaplieu!L522,IF(OR(Nhaplieu!$M522='Sổ quỹ tiền mặt S06'!$J$2,Nhaplieu!$N522='Sổ quỹ tiền mặt S06'!$J$2),Nhaplieu!L522,""))</f>
        <v/>
      </c>
      <c r="D517" s="78" t="str">
        <f>IF(LEFT(Nhaplieu!$M522,3)='Sổ quỹ tiền mặt S06'!$J$2,Nhaplieu!N522,IF(LEFT(Nhaplieu!$N522,3)='Sổ quỹ tiền mặt S06'!$J$2,Nhaplieu!M522,IF(Nhaplieu!$M522='Sổ quỹ tiền mặt S06'!$J$2,Nhaplieu!N522,IF(Nhaplieu!$N522='Sổ quỹ tiền mặt S06'!$J$2,Nhaplieu!M522,""))))</f>
        <v/>
      </c>
      <c r="E517" s="77" t="str">
        <f>IF(LEFT(Nhaplieu!M522,3)='Sổ quỹ tiền mặt S06'!$J$2,Nhaplieu!$O522,IF(Nhaplieu!M522='Sổ quỹ tiền mặt S06'!$J$2,Nhaplieu!$O522,""))</f>
        <v/>
      </c>
      <c r="F517" s="77" t="str">
        <f>IF(LEFT(Nhaplieu!N522,3)='Sổ quỹ tiền mặt S06'!$J$2,Nhaplieu!$O522,IF(Nhaplieu!N522='Sổ quỹ tiền mặt S06'!$J$2,Nhaplieu!$O522,""))</f>
        <v/>
      </c>
      <c r="G517" s="572">
        <f>IF(SUM(E517:F517)=0,0,$G$10+SUM(E$11:$E517)-SUM(F$11:$F517))</f>
        <v>0</v>
      </c>
      <c r="H517" s="573"/>
    </row>
    <row r="518" spans="1:8" s="4" customFormat="1" ht="15.6">
      <c r="A518" s="76" t="str">
        <f>IF(OR(LEFT(Nhaplieu!$M523,3)='Sổ quỹ tiền mặt S06'!$J$2,LEFT(Nhaplieu!$N523,3)='Sổ quỹ tiền mặt S06'!$J$2),Nhaplieu!F523,IF(OR(Nhaplieu!$M523='Sổ quỹ tiền mặt S06'!$J$2,Nhaplieu!$N523='Sổ quỹ tiền mặt S06'!$J$2),Nhaplieu!F523,""))</f>
        <v/>
      </c>
      <c r="B518" s="77" t="str">
        <f>IF(OR(LEFT(Nhaplieu!$M523,3)='Sổ quỹ tiền mặt S06'!$J$2,LEFT(Nhaplieu!$N523,3)='Sổ quỹ tiền mặt S06'!$J$2),Nhaplieu!E523,IF(OR(Nhaplieu!$M523='Sổ quỹ tiền mặt S06'!$J$2,Nhaplieu!$N523='Sổ quỹ tiền mặt S06'!$J$2),Nhaplieu!E523,""))</f>
        <v/>
      </c>
      <c r="C518" s="571" t="str">
        <f>IF(OR(LEFT(Nhaplieu!$M523,3)='Sổ quỹ tiền mặt S06'!$J$2,LEFT(Nhaplieu!$N523,3)='Sổ quỹ tiền mặt S06'!$J$2),Nhaplieu!L523,IF(OR(Nhaplieu!$M523='Sổ quỹ tiền mặt S06'!$J$2,Nhaplieu!$N523='Sổ quỹ tiền mặt S06'!$J$2),Nhaplieu!L523,""))</f>
        <v/>
      </c>
      <c r="D518" s="78" t="str">
        <f>IF(LEFT(Nhaplieu!$M523,3)='Sổ quỹ tiền mặt S06'!$J$2,Nhaplieu!N523,IF(LEFT(Nhaplieu!$N523,3)='Sổ quỹ tiền mặt S06'!$J$2,Nhaplieu!M523,IF(Nhaplieu!$M523='Sổ quỹ tiền mặt S06'!$J$2,Nhaplieu!N523,IF(Nhaplieu!$N523='Sổ quỹ tiền mặt S06'!$J$2,Nhaplieu!M523,""))))</f>
        <v/>
      </c>
      <c r="E518" s="77" t="str">
        <f>IF(LEFT(Nhaplieu!M523,3)='Sổ quỹ tiền mặt S06'!$J$2,Nhaplieu!$O523,IF(Nhaplieu!M523='Sổ quỹ tiền mặt S06'!$J$2,Nhaplieu!$O523,""))</f>
        <v/>
      </c>
      <c r="F518" s="77" t="str">
        <f>IF(LEFT(Nhaplieu!N523,3)='Sổ quỹ tiền mặt S06'!$J$2,Nhaplieu!$O523,IF(Nhaplieu!N523='Sổ quỹ tiền mặt S06'!$J$2,Nhaplieu!$O523,""))</f>
        <v/>
      </c>
      <c r="G518" s="572">
        <f>IF(SUM(E518:F518)=0,0,$G$10+SUM(E$11:$E518)-SUM(F$11:$F518))</f>
        <v>0</v>
      </c>
      <c r="H518" s="573"/>
    </row>
    <row r="519" spans="1:8" s="4" customFormat="1" ht="15.6">
      <c r="A519" s="76" t="str">
        <f>IF(OR(LEFT(Nhaplieu!$M524,3)='Sổ quỹ tiền mặt S06'!$J$2,LEFT(Nhaplieu!$N524,3)='Sổ quỹ tiền mặt S06'!$J$2),Nhaplieu!F524,IF(OR(Nhaplieu!$M524='Sổ quỹ tiền mặt S06'!$J$2,Nhaplieu!$N524='Sổ quỹ tiền mặt S06'!$J$2),Nhaplieu!F524,""))</f>
        <v/>
      </c>
      <c r="B519" s="77" t="str">
        <f>IF(OR(LEFT(Nhaplieu!$M524,3)='Sổ quỹ tiền mặt S06'!$J$2,LEFT(Nhaplieu!$N524,3)='Sổ quỹ tiền mặt S06'!$J$2),Nhaplieu!E524,IF(OR(Nhaplieu!$M524='Sổ quỹ tiền mặt S06'!$J$2,Nhaplieu!$N524='Sổ quỹ tiền mặt S06'!$J$2),Nhaplieu!E524,""))</f>
        <v/>
      </c>
      <c r="C519" s="571" t="str">
        <f>IF(OR(LEFT(Nhaplieu!$M524,3)='Sổ quỹ tiền mặt S06'!$J$2,LEFT(Nhaplieu!$N524,3)='Sổ quỹ tiền mặt S06'!$J$2),Nhaplieu!L524,IF(OR(Nhaplieu!$M524='Sổ quỹ tiền mặt S06'!$J$2,Nhaplieu!$N524='Sổ quỹ tiền mặt S06'!$J$2),Nhaplieu!L524,""))</f>
        <v/>
      </c>
      <c r="D519" s="78" t="str">
        <f>IF(LEFT(Nhaplieu!$M524,3)='Sổ quỹ tiền mặt S06'!$J$2,Nhaplieu!N524,IF(LEFT(Nhaplieu!$N524,3)='Sổ quỹ tiền mặt S06'!$J$2,Nhaplieu!M524,IF(Nhaplieu!$M524='Sổ quỹ tiền mặt S06'!$J$2,Nhaplieu!N524,IF(Nhaplieu!$N524='Sổ quỹ tiền mặt S06'!$J$2,Nhaplieu!M524,""))))</f>
        <v/>
      </c>
      <c r="E519" s="77" t="str">
        <f>IF(LEFT(Nhaplieu!M524,3)='Sổ quỹ tiền mặt S06'!$J$2,Nhaplieu!$O524,IF(Nhaplieu!M524='Sổ quỹ tiền mặt S06'!$J$2,Nhaplieu!$O524,""))</f>
        <v/>
      </c>
      <c r="F519" s="77" t="str">
        <f>IF(LEFT(Nhaplieu!N524,3)='Sổ quỹ tiền mặt S06'!$J$2,Nhaplieu!$O524,IF(Nhaplieu!N524='Sổ quỹ tiền mặt S06'!$J$2,Nhaplieu!$O524,""))</f>
        <v/>
      </c>
      <c r="G519" s="572">
        <f>IF(SUM(E519:F519)=0,0,$G$10+SUM(E$11:$E519)-SUM(F$11:$F519))</f>
        <v>0</v>
      </c>
      <c r="H519" s="573"/>
    </row>
    <row r="520" spans="1:8" s="4" customFormat="1" ht="15.6">
      <c r="A520" s="76" t="str">
        <f>IF(OR(LEFT(Nhaplieu!$M525,3)='Sổ quỹ tiền mặt S06'!$J$2,LEFT(Nhaplieu!$N525,3)='Sổ quỹ tiền mặt S06'!$J$2),Nhaplieu!F525,IF(OR(Nhaplieu!$M525='Sổ quỹ tiền mặt S06'!$J$2,Nhaplieu!$N525='Sổ quỹ tiền mặt S06'!$J$2),Nhaplieu!F525,""))</f>
        <v/>
      </c>
      <c r="B520" s="77" t="str">
        <f>IF(OR(LEFT(Nhaplieu!$M525,3)='Sổ quỹ tiền mặt S06'!$J$2,LEFT(Nhaplieu!$N525,3)='Sổ quỹ tiền mặt S06'!$J$2),Nhaplieu!E525,IF(OR(Nhaplieu!$M525='Sổ quỹ tiền mặt S06'!$J$2,Nhaplieu!$N525='Sổ quỹ tiền mặt S06'!$J$2),Nhaplieu!E525,""))</f>
        <v/>
      </c>
      <c r="C520" s="571" t="str">
        <f>IF(OR(LEFT(Nhaplieu!$M525,3)='Sổ quỹ tiền mặt S06'!$J$2,LEFT(Nhaplieu!$N525,3)='Sổ quỹ tiền mặt S06'!$J$2),Nhaplieu!L525,IF(OR(Nhaplieu!$M525='Sổ quỹ tiền mặt S06'!$J$2,Nhaplieu!$N525='Sổ quỹ tiền mặt S06'!$J$2),Nhaplieu!L525,""))</f>
        <v/>
      </c>
      <c r="D520" s="78" t="str">
        <f>IF(LEFT(Nhaplieu!$M525,3)='Sổ quỹ tiền mặt S06'!$J$2,Nhaplieu!N525,IF(LEFT(Nhaplieu!$N525,3)='Sổ quỹ tiền mặt S06'!$J$2,Nhaplieu!M525,IF(Nhaplieu!$M525='Sổ quỹ tiền mặt S06'!$J$2,Nhaplieu!N525,IF(Nhaplieu!$N525='Sổ quỹ tiền mặt S06'!$J$2,Nhaplieu!M525,""))))</f>
        <v/>
      </c>
      <c r="E520" s="77" t="str">
        <f>IF(LEFT(Nhaplieu!M525,3)='Sổ quỹ tiền mặt S06'!$J$2,Nhaplieu!$O525,IF(Nhaplieu!M525='Sổ quỹ tiền mặt S06'!$J$2,Nhaplieu!$O525,""))</f>
        <v/>
      </c>
      <c r="F520" s="77" t="str">
        <f>IF(LEFT(Nhaplieu!N525,3)='Sổ quỹ tiền mặt S06'!$J$2,Nhaplieu!$O525,IF(Nhaplieu!N525='Sổ quỹ tiền mặt S06'!$J$2,Nhaplieu!$O525,""))</f>
        <v/>
      </c>
      <c r="G520" s="572">
        <f>IF(SUM(E520:F520)=0,0,$G$10+SUM(E$11:$E520)-SUM(F$11:$F520))</f>
        <v>0</v>
      </c>
      <c r="H520" s="573"/>
    </row>
    <row r="521" spans="1:8" s="4" customFormat="1" ht="15.6">
      <c r="A521" s="76" t="str">
        <f>IF(OR(LEFT(Nhaplieu!$M526,3)='Sổ quỹ tiền mặt S06'!$J$2,LEFT(Nhaplieu!$N526,3)='Sổ quỹ tiền mặt S06'!$J$2),Nhaplieu!F526,IF(OR(Nhaplieu!$M526='Sổ quỹ tiền mặt S06'!$J$2,Nhaplieu!$N526='Sổ quỹ tiền mặt S06'!$J$2),Nhaplieu!F526,""))</f>
        <v/>
      </c>
      <c r="B521" s="77" t="str">
        <f>IF(OR(LEFT(Nhaplieu!$M526,3)='Sổ quỹ tiền mặt S06'!$J$2,LEFT(Nhaplieu!$N526,3)='Sổ quỹ tiền mặt S06'!$J$2),Nhaplieu!E526,IF(OR(Nhaplieu!$M526='Sổ quỹ tiền mặt S06'!$J$2,Nhaplieu!$N526='Sổ quỹ tiền mặt S06'!$J$2),Nhaplieu!E526,""))</f>
        <v/>
      </c>
      <c r="C521" s="571" t="str">
        <f>IF(OR(LEFT(Nhaplieu!$M526,3)='Sổ quỹ tiền mặt S06'!$J$2,LEFT(Nhaplieu!$N526,3)='Sổ quỹ tiền mặt S06'!$J$2),Nhaplieu!L526,IF(OR(Nhaplieu!$M526='Sổ quỹ tiền mặt S06'!$J$2,Nhaplieu!$N526='Sổ quỹ tiền mặt S06'!$J$2),Nhaplieu!L526,""))</f>
        <v/>
      </c>
      <c r="D521" s="78" t="str">
        <f>IF(LEFT(Nhaplieu!$M526,3)='Sổ quỹ tiền mặt S06'!$J$2,Nhaplieu!N526,IF(LEFT(Nhaplieu!$N526,3)='Sổ quỹ tiền mặt S06'!$J$2,Nhaplieu!M526,IF(Nhaplieu!$M526='Sổ quỹ tiền mặt S06'!$J$2,Nhaplieu!N526,IF(Nhaplieu!$N526='Sổ quỹ tiền mặt S06'!$J$2,Nhaplieu!M526,""))))</f>
        <v/>
      </c>
      <c r="E521" s="77" t="str">
        <f>IF(LEFT(Nhaplieu!M526,3)='Sổ quỹ tiền mặt S06'!$J$2,Nhaplieu!$O526,IF(Nhaplieu!M526='Sổ quỹ tiền mặt S06'!$J$2,Nhaplieu!$O526,""))</f>
        <v/>
      </c>
      <c r="F521" s="77" t="str">
        <f>IF(LEFT(Nhaplieu!N526,3)='Sổ quỹ tiền mặt S06'!$J$2,Nhaplieu!$O526,IF(Nhaplieu!N526='Sổ quỹ tiền mặt S06'!$J$2,Nhaplieu!$O526,""))</f>
        <v/>
      </c>
      <c r="G521" s="572">
        <f>IF(SUM(E521:F521)=0,0,$G$10+SUM(E$11:$E521)-SUM(F$11:$F521))</f>
        <v>0</v>
      </c>
      <c r="H521" s="573"/>
    </row>
    <row r="522" spans="1:8" s="4" customFormat="1" ht="15.6">
      <c r="A522" s="76" t="str">
        <f>IF(OR(LEFT(Nhaplieu!$M527,3)='Sổ quỹ tiền mặt S06'!$J$2,LEFT(Nhaplieu!$N527,3)='Sổ quỹ tiền mặt S06'!$J$2),Nhaplieu!F527,IF(OR(Nhaplieu!$M527='Sổ quỹ tiền mặt S06'!$J$2,Nhaplieu!$N527='Sổ quỹ tiền mặt S06'!$J$2),Nhaplieu!F527,""))</f>
        <v/>
      </c>
      <c r="B522" s="77" t="str">
        <f>IF(OR(LEFT(Nhaplieu!$M527,3)='Sổ quỹ tiền mặt S06'!$J$2,LEFT(Nhaplieu!$N527,3)='Sổ quỹ tiền mặt S06'!$J$2),Nhaplieu!E527,IF(OR(Nhaplieu!$M527='Sổ quỹ tiền mặt S06'!$J$2,Nhaplieu!$N527='Sổ quỹ tiền mặt S06'!$J$2),Nhaplieu!E527,""))</f>
        <v/>
      </c>
      <c r="C522" s="571" t="str">
        <f>IF(OR(LEFT(Nhaplieu!$M527,3)='Sổ quỹ tiền mặt S06'!$J$2,LEFT(Nhaplieu!$N527,3)='Sổ quỹ tiền mặt S06'!$J$2),Nhaplieu!L527,IF(OR(Nhaplieu!$M527='Sổ quỹ tiền mặt S06'!$J$2,Nhaplieu!$N527='Sổ quỹ tiền mặt S06'!$J$2),Nhaplieu!L527,""))</f>
        <v/>
      </c>
      <c r="D522" s="78" t="str">
        <f>IF(LEFT(Nhaplieu!$M527,3)='Sổ quỹ tiền mặt S06'!$J$2,Nhaplieu!N527,IF(LEFT(Nhaplieu!$N527,3)='Sổ quỹ tiền mặt S06'!$J$2,Nhaplieu!M527,IF(Nhaplieu!$M527='Sổ quỹ tiền mặt S06'!$J$2,Nhaplieu!N527,IF(Nhaplieu!$N527='Sổ quỹ tiền mặt S06'!$J$2,Nhaplieu!M527,""))))</f>
        <v/>
      </c>
      <c r="E522" s="77" t="str">
        <f>IF(LEFT(Nhaplieu!M527,3)='Sổ quỹ tiền mặt S06'!$J$2,Nhaplieu!$O527,IF(Nhaplieu!M527='Sổ quỹ tiền mặt S06'!$J$2,Nhaplieu!$O527,""))</f>
        <v/>
      </c>
      <c r="F522" s="77" t="str">
        <f>IF(LEFT(Nhaplieu!N527,3)='Sổ quỹ tiền mặt S06'!$J$2,Nhaplieu!$O527,IF(Nhaplieu!N527='Sổ quỹ tiền mặt S06'!$J$2,Nhaplieu!$O527,""))</f>
        <v/>
      </c>
      <c r="G522" s="572">
        <f>IF(SUM(E522:F522)=0,0,$G$10+SUM(E$11:$E522)-SUM(F$11:$F522))</f>
        <v>0</v>
      </c>
      <c r="H522" s="573"/>
    </row>
    <row r="523" spans="1:8" s="4" customFormat="1" ht="15.6">
      <c r="A523" s="76" t="str">
        <f>IF(OR(LEFT(Nhaplieu!$M528,3)='Sổ quỹ tiền mặt S06'!$J$2,LEFT(Nhaplieu!$N528,3)='Sổ quỹ tiền mặt S06'!$J$2),Nhaplieu!F528,IF(OR(Nhaplieu!$M528='Sổ quỹ tiền mặt S06'!$J$2,Nhaplieu!$N528='Sổ quỹ tiền mặt S06'!$J$2),Nhaplieu!F528,""))</f>
        <v/>
      </c>
      <c r="B523" s="77" t="str">
        <f>IF(OR(LEFT(Nhaplieu!$M528,3)='Sổ quỹ tiền mặt S06'!$J$2,LEFT(Nhaplieu!$N528,3)='Sổ quỹ tiền mặt S06'!$J$2),Nhaplieu!E528,IF(OR(Nhaplieu!$M528='Sổ quỹ tiền mặt S06'!$J$2,Nhaplieu!$N528='Sổ quỹ tiền mặt S06'!$J$2),Nhaplieu!E528,""))</f>
        <v/>
      </c>
      <c r="C523" s="571" t="str">
        <f>IF(OR(LEFT(Nhaplieu!$M528,3)='Sổ quỹ tiền mặt S06'!$J$2,LEFT(Nhaplieu!$N528,3)='Sổ quỹ tiền mặt S06'!$J$2),Nhaplieu!L528,IF(OR(Nhaplieu!$M528='Sổ quỹ tiền mặt S06'!$J$2,Nhaplieu!$N528='Sổ quỹ tiền mặt S06'!$J$2),Nhaplieu!L528,""))</f>
        <v/>
      </c>
      <c r="D523" s="78" t="str">
        <f>IF(LEFT(Nhaplieu!$M528,3)='Sổ quỹ tiền mặt S06'!$J$2,Nhaplieu!N528,IF(LEFT(Nhaplieu!$N528,3)='Sổ quỹ tiền mặt S06'!$J$2,Nhaplieu!M528,IF(Nhaplieu!$M528='Sổ quỹ tiền mặt S06'!$J$2,Nhaplieu!N528,IF(Nhaplieu!$N528='Sổ quỹ tiền mặt S06'!$J$2,Nhaplieu!M528,""))))</f>
        <v/>
      </c>
      <c r="E523" s="77" t="str">
        <f>IF(LEFT(Nhaplieu!M528,3)='Sổ quỹ tiền mặt S06'!$J$2,Nhaplieu!$O528,IF(Nhaplieu!M528='Sổ quỹ tiền mặt S06'!$J$2,Nhaplieu!$O528,""))</f>
        <v/>
      </c>
      <c r="F523" s="77" t="str">
        <f>IF(LEFT(Nhaplieu!N528,3)='Sổ quỹ tiền mặt S06'!$J$2,Nhaplieu!$O528,IF(Nhaplieu!N528='Sổ quỹ tiền mặt S06'!$J$2,Nhaplieu!$O528,""))</f>
        <v/>
      </c>
      <c r="G523" s="572">
        <f>IF(SUM(E523:F523)=0,0,$G$10+SUM(E$11:$E523)-SUM(F$11:$F523))</f>
        <v>0</v>
      </c>
      <c r="H523" s="573"/>
    </row>
    <row r="524" spans="1:8" s="4" customFormat="1" ht="15.6">
      <c r="A524" s="76" t="str">
        <f>IF(OR(LEFT(Nhaplieu!$M529,3)='Sổ quỹ tiền mặt S06'!$J$2,LEFT(Nhaplieu!$N529,3)='Sổ quỹ tiền mặt S06'!$J$2),Nhaplieu!F529,IF(OR(Nhaplieu!$M529='Sổ quỹ tiền mặt S06'!$J$2,Nhaplieu!$N529='Sổ quỹ tiền mặt S06'!$J$2),Nhaplieu!F529,""))</f>
        <v/>
      </c>
      <c r="B524" s="77" t="str">
        <f>IF(OR(LEFT(Nhaplieu!$M529,3)='Sổ quỹ tiền mặt S06'!$J$2,LEFT(Nhaplieu!$N529,3)='Sổ quỹ tiền mặt S06'!$J$2),Nhaplieu!E529,IF(OR(Nhaplieu!$M529='Sổ quỹ tiền mặt S06'!$J$2,Nhaplieu!$N529='Sổ quỹ tiền mặt S06'!$J$2),Nhaplieu!E529,""))</f>
        <v/>
      </c>
      <c r="C524" s="571" t="str">
        <f>IF(OR(LEFT(Nhaplieu!$M529,3)='Sổ quỹ tiền mặt S06'!$J$2,LEFT(Nhaplieu!$N529,3)='Sổ quỹ tiền mặt S06'!$J$2),Nhaplieu!L529,IF(OR(Nhaplieu!$M529='Sổ quỹ tiền mặt S06'!$J$2,Nhaplieu!$N529='Sổ quỹ tiền mặt S06'!$J$2),Nhaplieu!L529,""))</f>
        <v/>
      </c>
      <c r="D524" s="78" t="str">
        <f>IF(LEFT(Nhaplieu!$M529,3)='Sổ quỹ tiền mặt S06'!$J$2,Nhaplieu!N529,IF(LEFT(Nhaplieu!$N529,3)='Sổ quỹ tiền mặt S06'!$J$2,Nhaplieu!M529,IF(Nhaplieu!$M529='Sổ quỹ tiền mặt S06'!$J$2,Nhaplieu!N529,IF(Nhaplieu!$N529='Sổ quỹ tiền mặt S06'!$J$2,Nhaplieu!M529,""))))</f>
        <v/>
      </c>
      <c r="E524" s="77" t="str">
        <f>IF(LEFT(Nhaplieu!M529,3)='Sổ quỹ tiền mặt S06'!$J$2,Nhaplieu!$O529,IF(Nhaplieu!M529='Sổ quỹ tiền mặt S06'!$J$2,Nhaplieu!$O529,""))</f>
        <v/>
      </c>
      <c r="F524" s="77" t="str">
        <f>IF(LEFT(Nhaplieu!N529,3)='Sổ quỹ tiền mặt S06'!$J$2,Nhaplieu!$O529,IF(Nhaplieu!N529='Sổ quỹ tiền mặt S06'!$J$2,Nhaplieu!$O529,""))</f>
        <v/>
      </c>
      <c r="G524" s="572">
        <f>IF(SUM(E524:F524)=0,0,$G$10+SUM(E$11:$E524)-SUM(F$11:$F524))</f>
        <v>0</v>
      </c>
      <c r="H524" s="573"/>
    </row>
    <row r="525" spans="1:8" s="4" customFormat="1" ht="15.6">
      <c r="A525" s="76" t="str">
        <f>IF(OR(LEFT(Nhaplieu!$M530,3)='Sổ quỹ tiền mặt S06'!$J$2,LEFT(Nhaplieu!$N530,3)='Sổ quỹ tiền mặt S06'!$J$2),Nhaplieu!F530,IF(OR(Nhaplieu!$M530='Sổ quỹ tiền mặt S06'!$J$2,Nhaplieu!$N530='Sổ quỹ tiền mặt S06'!$J$2),Nhaplieu!F530,""))</f>
        <v/>
      </c>
      <c r="B525" s="77" t="str">
        <f>IF(OR(LEFT(Nhaplieu!$M530,3)='Sổ quỹ tiền mặt S06'!$J$2,LEFT(Nhaplieu!$N530,3)='Sổ quỹ tiền mặt S06'!$J$2),Nhaplieu!E530,IF(OR(Nhaplieu!$M530='Sổ quỹ tiền mặt S06'!$J$2,Nhaplieu!$N530='Sổ quỹ tiền mặt S06'!$J$2),Nhaplieu!E530,""))</f>
        <v/>
      </c>
      <c r="C525" s="571" t="str">
        <f>IF(OR(LEFT(Nhaplieu!$M530,3)='Sổ quỹ tiền mặt S06'!$J$2,LEFT(Nhaplieu!$N530,3)='Sổ quỹ tiền mặt S06'!$J$2),Nhaplieu!L530,IF(OR(Nhaplieu!$M530='Sổ quỹ tiền mặt S06'!$J$2,Nhaplieu!$N530='Sổ quỹ tiền mặt S06'!$J$2),Nhaplieu!L530,""))</f>
        <v/>
      </c>
      <c r="D525" s="78" t="str">
        <f>IF(LEFT(Nhaplieu!$M530,3)='Sổ quỹ tiền mặt S06'!$J$2,Nhaplieu!N530,IF(LEFT(Nhaplieu!$N530,3)='Sổ quỹ tiền mặt S06'!$J$2,Nhaplieu!M530,IF(Nhaplieu!$M530='Sổ quỹ tiền mặt S06'!$J$2,Nhaplieu!N530,IF(Nhaplieu!$N530='Sổ quỹ tiền mặt S06'!$J$2,Nhaplieu!M530,""))))</f>
        <v/>
      </c>
      <c r="E525" s="77" t="str">
        <f>IF(LEFT(Nhaplieu!M530,3)='Sổ quỹ tiền mặt S06'!$J$2,Nhaplieu!$O530,IF(Nhaplieu!M530='Sổ quỹ tiền mặt S06'!$J$2,Nhaplieu!$O530,""))</f>
        <v/>
      </c>
      <c r="F525" s="77" t="str">
        <f>IF(LEFT(Nhaplieu!N530,3)='Sổ quỹ tiền mặt S06'!$J$2,Nhaplieu!$O530,IF(Nhaplieu!N530='Sổ quỹ tiền mặt S06'!$J$2,Nhaplieu!$O530,""))</f>
        <v/>
      </c>
      <c r="G525" s="572">
        <f>IF(SUM(E525:F525)=0,0,$G$10+SUM(E$11:$E525)-SUM(F$11:$F525))</f>
        <v>0</v>
      </c>
      <c r="H525" s="573"/>
    </row>
    <row r="526" spans="1:8" s="4" customFormat="1" ht="15.6">
      <c r="A526" s="76" t="str">
        <f>IF(OR(LEFT(Nhaplieu!$M531,3)='Sổ quỹ tiền mặt S06'!$J$2,LEFT(Nhaplieu!$N531,3)='Sổ quỹ tiền mặt S06'!$J$2),Nhaplieu!F531,IF(OR(Nhaplieu!$M531='Sổ quỹ tiền mặt S06'!$J$2,Nhaplieu!$N531='Sổ quỹ tiền mặt S06'!$J$2),Nhaplieu!F531,""))</f>
        <v/>
      </c>
      <c r="B526" s="77" t="str">
        <f>IF(OR(LEFT(Nhaplieu!$M531,3)='Sổ quỹ tiền mặt S06'!$J$2,LEFT(Nhaplieu!$N531,3)='Sổ quỹ tiền mặt S06'!$J$2),Nhaplieu!E531,IF(OR(Nhaplieu!$M531='Sổ quỹ tiền mặt S06'!$J$2,Nhaplieu!$N531='Sổ quỹ tiền mặt S06'!$J$2),Nhaplieu!E531,""))</f>
        <v/>
      </c>
      <c r="C526" s="571" t="str">
        <f>IF(OR(LEFT(Nhaplieu!$M531,3)='Sổ quỹ tiền mặt S06'!$J$2,LEFT(Nhaplieu!$N531,3)='Sổ quỹ tiền mặt S06'!$J$2),Nhaplieu!L531,IF(OR(Nhaplieu!$M531='Sổ quỹ tiền mặt S06'!$J$2,Nhaplieu!$N531='Sổ quỹ tiền mặt S06'!$J$2),Nhaplieu!L531,""))</f>
        <v/>
      </c>
      <c r="D526" s="78" t="str">
        <f>IF(LEFT(Nhaplieu!$M531,3)='Sổ quỹ tiền mặt S06'!$J$2,Nhaplieu!N531,IF(LEFT(Nhaplieu!$N531,3)='Sổ quỹ tiền mặt S06'!$J$2,Nhaplieu!M531,IF(Nhaplieu!$M531='Sổ quỹ tiền mặt S06'!$J$2,Nhaplieu!N531,IF(Nhaplieu!$N531='Sổ quỹ tiền mặt S06'!$J$2,Nhaplieu!M531,""))))</f>
        <v/>
      </c>
      <c r="E526" s="77" t="str">
        <f>IF(LEFT(Nhaplieu!M531,3)='Sổ quỹ tiền mặt S06'!$J$2,Nhaplieu!$O531,IF(Nhaplieu!M531='Sổ quỹ tiền mặt S06'!$J$2,Nhaplieu!$O531,""))</f>
        <v/>
      </c>
      <c r="F526" s="77" t="str">
        <f>IF(LEFT(Nhaplieu!N531,3)='Sổ quỹ tiền mặt S06'!$J$2,Nhaplieu!$O531,IF(Nhaplieu!N531='Sổ quỹ tiền mặt S06'!$J$2,Nhaplieu!$O531,""))</f>
        <v/>
      </c>
      <c r="G526" s="572">
        <f>IF(SUM(E526:F526)=0,0,$G$10+SUM(E$11:$E526)-SUM(F$11:$F526))</f>
        <v>0</v>
      </c>
      <c r="H526" s="573"/>
    </row>
    <row r="527" spans="1:8" s="4" customFormat="1" ht="15.6">
      <c r="A527" s="76" t="str">
        <f>IF(OR(LEFT(Nhaplieu!$M532,3)='Sổ quỹ tiền mặt S06'!$J$2,LEFT(Nhaplieu!$N532,3)='Sổ quỹ tiền mặt S06'!$J$2),Nhaplieu!F532,IF(OR(Nhaplieu!$M532='Sổ quỹ tiền mặt S06'!$J$2,Nhaplieu!$N532='Sổ quỹ tiền mặt S06'!$J$2),Nhaplieu!F532,""))</f>
        <v/>
      </c>
      <c r="B527" s="77" t="str">
        <f>IF(OR(LEFT(Nhaplieu!$M532,3)='Sổ quỹ tiền mặt S06'!$J$2,LEFT(Nhaplieu!$N532,3)='Sổ quỹ tiền mặt S06'!$J$2),Nhaplieu!E532,IF(OR(Nhaplieu!$M532='Sổ quỹ tiền mặt S06'!$J$2,Nhaplieu!$N532='Sổ quỹ tiền mặt S06'!$J$2),Nhaplieu!E532,""))</f>
        <v/>
      </c>
      <c r="C527" s="571" t="str">
        <f>IF(OR(LEFT(Nhaplieu!$M532,3)='Sổ quỹ tiền mặt S06'!$J$2,LEFT(Nhaplieu!$N532,3)='Sổ quỹ tiền mặt S06'!$J$2),Nhaplieu!L532,IF(OR(Nhaplieu!$M532='Sổ quỹ tiền mặt S06'!$J$2,Nhaplieu!$N532='Sổ quỹ tiền mặt S06'!$J$2),Nhaplieu!L532,""))</f>
        <v/>
      </c>
      <c r="D527" s="78" t="str">
        <f>IF(LEFT(Nhaplieu!$M532,3)='Sổ quỹ tiền mặt S06'!$J$2,Nhaplieu!N532,IF(LEFT(Nhaplieu!$N532,3)='Sổ quỹ tiền mặt S06'!$J$2,Nhaplieu!M532,IF(Nhaplieu!$M532='Sổ quỹ tiền mặt S06'!$J$2,Nhaplieu!N532,IF(Nhaplieu!$N532='Sổ quỹ tiền mặt S06'!$J$2,Nhaplieu!M532,""))))</f>
        <v/>
      </c>
      <c r="E527" s="77" t="str">
        <f>IF(LEFT(Nhaplieu!M532,3)='Sổ quỹ tiền mặt S06'!$J$2,Nhaplieu!$O532,IF(Nhaplieu!M532='Sổ quỹ tiền mặt S06'!$J$2,Nhaplieu!$O532,""))</f>
        <v/>
      </c>
      <c r="F527" s="77" t="str">
        <f>IF(LEFT(Nhaplieu!N532,3)='Sổ quỹ tiền mặt S06'!$J$2,Nhaplieu!$O532,IF(Nhaplieu!N532='Sổ quỹ tiền mặt S06'!$J$2,Nhaplieu!$O532,""))</f>
        <v/>
      </c>
      <c r="G527" s="572">
        <f>IF(SUM(E527:F527)=0,0,$G$10+SUM(E$11:$E527)-SUM(F$11:$F527))</f>
        <v>0</v>
      </c>
      <c r="H527" s="573"/>
    </row>
    <row r="528" spans="1:8" s="4" customFormat="1" ht="15.6">
      <c r="A528" s="76" t="str">
        <f>IF(OR(LEFT(Nhaplieu!$M533,3)='Sổ quỹ tiền mặt S06'!$J$2,LEFT(Nhaplieu!$N533,3)='Sổ quỹ tiền mặt S06'!$J$2),Nhaplieu!F533,IF(OR(Nhaplieu!$M533='Sổ quỹ tiền mặt S06'!$J$2,Nhaplieu!$N533='Sổ quỹ tiền mặt S06'!$J$2),Nhaplieu!F533,""))</f>
        <v/>
      </c>
      <c r="B528" s="77" t="str">
        <f>IF(OR(LEFT(Nhaplieu!$M533,3)='Sổ quỹ tiền mặt S06'!$J$2,LEFT(Nhaplieu!$N533,3)='Sổ quỹ tiền mặt S06'!$J$2),Nhaplieu!E533,IF(OR(Nhaplieu!$M533='Sổ quỹ tiền mặt S06'!$J$2,Nhaplieu!$N533='Sổ quỹ tiền mặt S06'!$J$2),Nhaplieu!E533,""))</f>
        <v/>
      </c>
      <c r="C528" s="571" t="str">
        <f>IF(OR(LEFT(Nhaplieu!$M533,3)='Sổ quỹ tiền mặt S06'!$J$2,LEFT(Nhaplieu!$N533,3)='Sổ quỹ tiền mặt S06'!$J$2),Nhaplieu!L533,IF(OR(Nhaplieu!$M533='Sổ quỹ tiền mặt S06'!$J$2,Nhaplieu!$N533='Sổ quỹ tiền mặt S06'!$J$2),Nhaplieu!L533,""))</f>
        <v/>
      </c>
      <c r="D528" s="78" t="str">
        <f>IF(LEFT(Nhaplieu!$M533,3)='Sổ quỹ tiền mặt S06'!$J$2,Nhaplieu!N533,IF(LEFT(Nhaplieu!$N533,3)='Sổ quỹ tiền mặt S06'!$J$2,Nhaplieu!M533,IF(Nhaplieu!$M533='Sổ quỹ tiền mặt S06'!$J$2,Nhaplieu!N533,IF(Nhaplieu!$N533='Sổ quỹ tiền mặt S06'!$J$2,Nhaplieu!M533,""))))</f>
        <v/>
      </c>
      <c r="E528" s="77" t="str">
        <f>IF(LEFT(Nhaplieu!M533,3)='Sổ quỹ tiền mặt S06'!$J$2,Nhaplieu!$O533,IF(Nhaplieu!M533='Sổ quỹ tiền mặt S06'!$J$2,Nhaplieu!$O533,""))</f>
        <v/>
      </c>
      <c r="F528" s="77" t="str">
        <f>IF(LEFT(Nhaplieu!N533,3)='Sổ quỹ tiền mặt S06'!$J$2,Nhaplieu!$O533,IF(Nhaplieu!N533='Sổ quỹ tiền mặt S06'!$J$2,Nhaplieu!$O533,""))</f>
        <v/>
      </c>
      <c r="G528" s="572">
        <f>IF(SUM(E528:F528)=0,0,$G$10+SUM(E$11:$E528)-SUM(F$11:$F528))</f>
        <v>0</v>
      </c>
      <c r="H528" s="573"/>
    </row>
    <row r="529" spans="1:8" s="4" customFormat="1" ht="15.6">
      <c r="A529" s="76" t="str">
        <f>IF(OR(LEFT(Nhaplieu!$M534,3)='Sổ quỹ tiền mặt S06'!$J$2,LEFT(Nhaplieu!$N534,3)='Sổ quỹ tiền mặt S06'!$J$2),Nhaplieu!F534,IF(OR(Nhaplieu!$M534='Sổ quỹ tiền mặt S06'!$J$2,Nhaplieu!$N534='Sổ quỹ tiền mặt S06'!$J$2),Nhaplieu!F534,""))</f>
        <v/>
      </c>
      <c r="B529" s="77" t="str">
        <f>IF(OR(LEFT(Nhaplieu!$M534,3)='Sổ quỹ tiền mặt S06'!$J$2,LEFT(Nhaplieu!$N534,3)='Sổ quỹ tiền mặt S06'!$J$2),Nhaplieu!E534,IF(OR(Nhaplieu!$M534='Sổ quỹ tiền mặt S06'!$J$2,Nhaplieu!$N534='Sổ quỹ tiền mặt S06'!$J$2),Nhaplieu!E534,""))</f>
        <v/>
      </c>
      <c r="C529" s="571" t="str">
        <f>IF(OR(LEFT(Nhaplieu!$M534,3)='Sổ quỹ tiền mặt S06'!$J$2,LEFT(Nhaplieu!$N534,3)='Sổ quỹ tiền mặt S06'!$J$2),Nhaplieu!L534,IF(OR(Nhaplieu!$M534='Sổ quỹ tiền mặt S06'!$J$2,Nhaplieu!$N534='Sổ quỹ tiền mặt S06'!$J$2),Nhaplieu!L534,""))</f>
        <v/>
      </c>
      <c r="D529" s="78" t="str">
        <f>IF(LEFT(Nhaplieu!$M534,3)='Sổ quỹ tiền mặt S06'!$J$2,Nhaplieu!N534,IF(LEFT(Nhaplieu!$N534,3)='Sổ quỹ tiền mặt S06'!$J$2,Nhaplieu!M534,IF(Nhaplieu!$M534='Sổ quỹ tiền mặt S06'!$J$2,Nhaplieu!N534,IF(Nhaplieu!$N534='Sổ quỹ tiền mặt S06'!$J$2,Nhaplieu!M534,""))))</f>
        <v/>
      </c>
      <c r="E529" s="77" t="str">
        <f>IF(LEFT(Nhaplieu!M534,3)='Sổ quỹ tiền mặt S06'!$J$2,Nhaplieu!$O534,IF(Nhaplieu!M534='Sổ quỹ tiền mặt S06'!$J$2,Nhaplieu!$O534,""))</f>
        <v/>
      </c>
      <c r="F529" s="77" t="str">
        <f>IF(LEFT(Nhaplieu!N534,3)='Sổ quỹ tiền mặt S06'!$J$2,Nhaplieu!$O534,IF(Nhaplieu!N534='Sổ quỹ tiền mặt S06'!$J$2,Nhaplieu!$O534,""))</f>
        <v/>
      </c>
      <c r="G529" s="572">
        <f>IF(SUM(E529:F529)=0,0,$G$10+SUM(E$11:$E529)-SUM(F$11:$F529))</f>
        <v>0</v>
      </c>
      <c r="H529" s="573"/>
    </row>
    <row r="530" spans="1:8" s="4" customFormat="1" ht="15.6">
      <c r="A530" s="76" t="str">
        <f>IF(OR(LEFT(Nhaplieu!$M535,3)='Sổ quỹ tiền mặt S06'!$J$2,LEFT(Nhaplieu!$N535,3)='Sổ quỹ tiền mặt S06'!$J$2),Nhaplieu!F535,IF(OR(Nhaplieu!$M535='Sổ quỹ tiền mặt S06'!$J$2,Nhaplieu!$N535='Sổ quỹ tiền mặt S06'!$J$2),Nhaplieu!F535,""))</f>
        <v/>
      </c>
      <c r="B530" s="77" t="str">
        <f>IF(OR(LEFT(Nhaplieu!$M535,3)='Sổ quỹ tiền mặt S06'!$J$2,LEFT(Nhaplieu!$N535,3)='Sổ quỹ tiền mặt S06'!$J$2),Nhaplieu!E535,IF(OR(Nhaplieu!$M535='Sổ quỹ tiền mặt S06'!$J$2,Nhaplieu!$N535='Sổ quỹ tiền mặt S06'!$J$2),Nhaplieu!E535,""))</f>
        <v/>
      </c>
      <c r="C530" s="571" t="str">
        <f>IF(OR(LEFT(Nhaplieu!$M535,3)='Sổ quỹ tiền mặt S06'!$J$2,LEFT(Nhaplieu!$N535,3)='Sổ quỹ tiền mặt S06'!$J$2),Nhaplieu!L535,IF(OR(Nhaplieu!$M535='Sổ quỹ tiền mặt S06'!$J$2,Nhaplieu!$N535='Sổ quỹ tiền mặt S06'!$J$2),Nhaplieu!L535,""))</f>
        <v/>
      </c>
      <c r="D530" s="78" t="str">
        <f>IF(LEFT(Nhaplieu!$M535,3)='Sổ quỹ tiền mặt S06'!$J$2,Nhaplieu!N535,IF(LEFT(Nhaplieu!$N535,3)='Sổ quỹ tiền mặt S06'!$J$2,Nhaplieu!M535,IF(Nhaplieu!$M535='Sổ quỹ tiền mặt S06'!$J$2,Nhaplieu!N535,IF(Nhaplieu!$N535='Sổ quỹ tiền mặt S06'!$J$2,Nhaplieu!M535,""))))</f>
        <v/>
      </c>
      <c r="E530" s="77" t="str">
        <f>IF(LEFT(Nhaplieu!M535,3)='Sổ quỹ tiền mặt S06'!$J$2,Nhaplieu!$O535,IF(Nhaplieu!M535='Sổ quỹ tiền mặt S06'!$J$2,Nhaplieu!$O535,""))</f>
        <v/>
      </c>
      <c r="F530" s="77" t="str">
        <f>IF(LEFT(Nhaplieu!N535,3)='Sổ quỹ tiền mặt S06'!$J$2,Nhaplieu!$O535,IF(Nhaplieu!N535='Sổ quỹ tiền mặt S06'!$J$2,Nhaplieu!$O535,""))</f>
        <v/>
      </c>
      <c r="G530" s="572">
        <f>IF(SUM(E530:F530)=0,0,$G$10+SUM(E$11:$E530)-SUM(F$11:$F530))</f>
        <v>0</v>
      </c>
      <c r="H530" s="573"/>
    </row>
    <row r="531" spans="1:8" s="4" customFormat="1" ht="15.6">
      <c r="A531" s="76" t="str">
        <f>IF(OR(LEFT(Nhaplieu!$M536,3)='Sổ quỹ tiền mặt S06'!$J$2,LEFT(Nhaplieu!$N536,3)='Sổ quỹ tiền mặt S06'!$J$2),Nhaplieu!F536,IF(OR(Nhaplieu!$M536='Sổ quỹ tiền mặt S06'!$J$2,Nhaplieu!$N536='Sổ quỹ tiền mặt S06'!$J$2),Nhaplieu!F536,""))</f>
        <v/>
      </c>
      <c r="B531" s="77" t="str">
        <f>IF(OR(LEFT(Nhaplieu!$M536,3)='Sổ quỹ tiền mặt S06'!$J$2,LEFT(Nhaplieu!$N536,3)='Sổ quỹ tiền mặt S06'!$J$2),Nhaplieu!E536,IF(OR(Nhaplieu!$M536='Sổ quỹ tiền mặt S06'!$J$2,Nhaplieu!$N536='Sổ quỹ tiền mặt S06'!$J$2),Nhaplieu!E536,""))</f>
        <v/>
      </c>
      <c r="C531" s="571" t="str">
        <f>IF(OR(LEFT(Nhaplieu!$M536,3)='Sổ quỹ tiền mặt S06'!$J$2,LEFT(Nhaplieu!$N536,3)='Sổ quỹ tiền mặt S06'!$J$2),Nhaplieu!L536,IF(OR(Nhaplieu!$M536='Sổ quỹ tiền mặt S06'!$J$2,Nhaplieu!$N536='Sổ quỹ tiền mặt S06'!$J$2),Nhaplieu!L536,""))</f>
        <v/>
      </c>
      <c r="D531" s="78" t="str">
        <f>IF(LEFT(Nhaplieu!$M536,3)='Sổ quỹ tiền mặt S06'!$J$2,Nhaplieu!N536,IF(LEFT(Nhaplieu!$N536,3)='Sổ quỹ tiền mặt S06'!$J$2,Nhaplieu!M536,IF(Nhaplieu!$M536='Sổ quỹ tiền mặt S06'!$J$2,Nhaplieu!N536,IF(Nhaplieu!$N536='Sổ quỹ tiền mặt S06'!$J$2,Nhaplieu!M536,""))))</f>
        <v/>
      </c>
      <c r="E531" s="77" t="str">
        <f>IF(LEFT(Nhaplieu!M536,3)='Sổ quỹ tiền mặt S06'!$J$2,Nhaplieu!$O536,IF(Nhaplieu!M536='Sổ quỹ tiền mặt S06'!$J$2,Nhaplieu!$O536,""))</f>
        <v/>
      </c>
      <c r="F531" s="77" t="str">
        <f>IF(LEFT(Nhaplieu!N536,3)='Sổ quỹ tiền mặt S06'!$J$2,Nhaplieu!$O536,IF(Nhaplieu!N536='Sổ quỹ tiền mặt S06'!$J$2,Nhaplieu!$O536,""))</f>
        <v/>
      </c>
      <c r="G531" s="572">
        <f>IF(SUM(E531:F531)=0,0,$G$10+SUM(E$11:$E531)-SUM(F$11:$F531))</f>
        <v>0</v>
      </c>
      <c r="H531" s="573"/>
    </row>
    <row r="532" spans="1:8" s="4" customFormat="1" ht="15.6">
      <c r="A532" s="76" t="str">
        <f>IF(OR(LEFT(Nhaplieu!$M537,3)='Sổ quỹ tiền mặt S06'!$J$2,LEFT(Nhaplieu!$N537,3)='Sổ quỹ tiền mặt S06'!$J$2),Nhaplieu!F537,IF(OR(Nhaplieu!$M537='Sổ quỹ tiền mặt S06'!$J$2,Nhaplieu!$N537='Sổ quỹ tiền mặt S06'!$J$2),Nhaplieu!F537,""))</f>
        <v/>
      </c>
      <c r="B532" s="77" t="str">
        <f>IF(OR(LEFT(Nhaplieu!$M537,3)='Sổ quỹ tiền mặt S06'!$J$2,LEFT(Nhaplieu!$N537,3)='Sổ quỹ tiền mặt S06'!$J$2),Nhaplieu!E537,IF(OR(Nhaplieu!$M537='Sổ quỹ tiền mặt S06'!$J$2,Nhaplieu!$N537='Sổ quỹ tiền mặt S06'!$J$2),Nhaplieu!E537,""))</f>
        <v/>
      </c>
      <c r="C532" s="571" t="str">
        <f>IF(OR(LEFT(Nhaplieu!$M537,3)='Sổ quỹ tiền mặt S06'!$J$2,LEFT(Nhaplieu!$N537,3)='Sổ quỹ tiền mặt S06'!$J$2),Nhaplieu!L537,IF(OR(Nhaplieu!$M537='Sổ quỹ tiền mặt S06'!$J$2,Nhaplieu!$N537='Sổ quỹ tiền mặt S06'!$J$2),Nhaplieu!L537,""))</f>
        <v/>
      </c>
      <c r="D532" s="78" t="str">
        <f>IF(LEFT(Nhaplieu!$M537,3)='Sổ quỹ tiền mặt S06'!$J$2,Nhaplieu!N537,IF(LEFT(Nhaplieu!$N537,3)='Sổ quỹ tiền mặt S06'!$J$2,Nhaplieu!M537,IF(Nhaplieu!$M537='Sổ quỹ tiền mặt S06'!$J$2,Nhaplieu!N537,IF(Nhaplieu!$N537='Sổ quỹ tiền mặt S06'!$J$2,Nhaplieu!M537,""))))</f>
        <v/>
      </c>
      <c r="E532" s="77" t="str">
        <f>IF(LEFT(Nhaplieu!M537,3)='Sổ quỹ tiền mặt S06'!$J$2,Nhaplieu!$O537,IF(Nhaplieu!M537='Sổ quỹ tiền mặt S06'!$J$2,Nhaplieu!$O537,""))</f>
        <v/>
      </c>
      <c r="F532" s="77" t="str">
        <f>IF(LEFT(Nhaplieu!N537,3)='Sổ quỹ tiền mặt S06'!$J$2,Nhaplieu!$O537,IF(Nhaplieu!N537='Sổ quỹ tiền mặt S06'!$J$2,Nhaplieu!$O537,""))</f>
        <v/>
      </c>
      <c r="G532" s="572">
        <f>IF(SUM(E532:F532)=0,0,$G$10+SUM(E$11:$E532)-SUM(F$11:$F532))</f>
        <v>0</v>
      </c>
      <c r="H532" s="573"/>
    </row>
    <row r="533" spans="1:8" s="4" customFormat="1" ht="15.6">
      <c r="A533" s="76" t="str">
        <f>IF(OR(LEFT(Nhaplieu!$M538,3)='Sổ quỹ tiền mặt S06'!$J$2,LEFT(Nhaplieu!$N538,3)='Sổ quỹ tiền mặt S06'!$J$2),Nhaplieu!F538,IF(OR(Nhaplieu!$M538='Sổ quỹ tiền mặt S06'!$J$2,Nhaplieu!$N538='Sổ quỹ tiền mặt S06'!$J$2),Nhaplieu!F538,""))</f>
        <v/>
      </c>
      <c r="B533" s="77" t="str">
        <f>IF(OR(LEFT(Nhaplieu!$M538,3)='Sổ quỹ tiền mặt S06'!$J$2,LEFT(Nhaplieu!$N538,3)='Sổ quỹ tiền mặt S06'!$J$2),Nhaplieu!E538,IF(OR(Nhaplieu!$M538='Sổ quỹ tiền mặt S06'!$J$2,Nhaplieu!$N538='Sổ quỹ tiền mặt S06'!$J$2),Nhaplieu!E538,""))</f>
        <v/>
      </c>
      <c r="C533" s="571" t="str">
        <f>IF(OR(LEFT(Nhaplieu!$M538,3)='Sổ quỹ tiền mặt S06'!$J$2,LEFT(Nhaplieu!$N538,3)='Sổ quỹ tiền mặt S06'!$J$2),Nhaplieu!L538,IF(OR(Nhaplieu!$M538='Sổ quỹ tiền mặt S06'!$J$2,Nhaplieu!$N538='Sổ quỹ tiền mặt S06'!$J$2),Nhaplieu!L538,""))</f>
        <v/>
      </c>
      <c r="D533" s="78" t="str">
        <f>IF(LEFT(Nhaplieu!$M538,3)='Sổ quỹ tiền mặt S06'!$J$2,Nhaplieu!N538,IF(LEFT(Nhaplieu!$N538,3)='Sổ quỹ tiền mặt S06'!$J$2,Nhaplieu!M538,IF(Nhaplieu!$M538='Sổ quỹ tiền mặt S06'!$J$2,Nhaplieu!N538,IF(Nhaplieu!$N538='Sổ quỹ tiền mặt S06'!$J$2,Nhaplieu!M538,""))))</f>
        <v/>
      </c>
      <c r="E533" s="77" t="str">
        <f>IF(LEFT(Nhaplieu!M538,3)='Sổ quỹ tiền mặt S06'!$J$2,Nhaplieu!$O538,IF(Nhaplieu!M538='Sổ quỹ tiền mặt S06'!$J$2,Nhaplieu!$O538,""))</f>
        <v/>
      </c>
      <c r="F533" s="77" t="str">
        <f>IF(LEFT(Nhaplieu!N538,3)='Sổ quỹ tiền mặt S06'!$J$2,Nhaplieu!$O538,IF(Nhaplieu!N538='Sổ quỹ tiền mặt S06'!$J$2,Nhaplieu!$O538,""))</f>
        <v/>
      </c>
      <c r="G533" s="572">
        <f>IF(SUM(E533:F533)=0,0,$G$10+SUM(E$11:$E533)-SUM(F$11:$F533))</f>
        <v>0</v>
      </c>
      <c r="H533" s="573"/>
    </row>
    <row r="534" spans="1:8" s="4" customFormat="1" ht="15.6">
      <c r="A534" s="76" t="str">
        <f>IF(OR(LEFT(Nhaplieu!$M539,3)='Sổ quỹ tiền mặt S06'!$J$2,LEFT(Nhaplieu!$N539,3)='Sổ quỹ tiền mặt S06'!$J$2),Nhaplieu!F539,IF(OR(Nhaplieu!$M539='Sổ quỹ tiền mặt S06'!$J$2,Nhaplieu!$N539='Sổ quỹ tiền mặt S06'!$J$2),Nhaplieu!F539,""))</f>
        <v/>
      </c>
      <c r="B534" s="77" t="str">
        <f>IF(OR(LEFT(Nhaplieu!$M539,3)='Sổ quỹ tiền mặt S06'!$J$2,LEFT(Nhaplieu!$N539,3)='Sổ quỹ tiền mặt S06'!$J$2),Nhaplieu!E539,IF(OR(Nhaplieu!$M539='Sổ quỹ tiền mặt S06'!$J$2,Nhaplieu!$N539='Sổ quỹ tiền mặt S06'!$J$2),Nhaplieu!E539,""))</f>
        <v/>
      </c>
      <c r="C534" s="571" t="str">
        <f>IF(OR(LEFT(Nhaplieu!$M539,3)='Sổ quỹ tiền mặt S06'!$J$2,LEFT(Nhaplieu!$N539,3)='Sổ quỹ tiền mặt S06'!$J$2),Nhaplieu!L539,IF(OR(Nhaplieu!$M539='Sổ quỹ tiền mặt S06'!$J$2,Nhaplieu!$N539='Sổ quỹ tiền mặt S06'!$J$2),Nhaplieu!L539,""))</f>
        <v/>
      </c>
      <c r="D534" s="78" t="str">
        <f>IF(LEFT(Nhaplieu!$M539,3)='Sổ quỹ tiền mặt S06'!$J$2,Nhaplieu!N539,IF(LEFT(Nhaplieu!$N539,3)='Sổ quỹ tiền mặt S06'!$J$2,Nhaplieu!M539,IF(Nhaplieu!$M539='Sổ quỹ tiền mặt S06'!$J$2,Nhaplieu!N539,IF(Nhaplieu!$N539='Sổ quỹ tiền mặt S06'!$J$2,Nhaplieu!M539,""))))</f>
        <v/>
      </c>
      <c r="E534" s="77" t="str">
        <f>IF(LEFT(Nhaplieu!M539,3)='Sổ quỹ tiền mặt S06'!$J$2,Nhaplieu!$O539,IF(Nhaplieu!M539='Sổ quỹ tiền mặt S06'!$J$2,Nhaplieu!$O539,""))</f>
        <v/>
      </c>
      <c r="F534" s="77" t="str">
        <f>IF(LEFT(Nhaplieu!N539,3)='Sổ quỹ tiền mặt S06'!$J$2,Nhaplieu!$O539,IF(Nhaplieu!N539='Sổ quỹ tiền mặt S06'!$J$2,Nhaplieu!$O539,""))</f>
        <v/>
      </c>
      <c r="G534" s="572">
        <f>IF(SUM(E534:F534)=0,0,$G$10+SUM(E$11:$E534)-SUM(F$11:$F534))</f>
        <v>0</v>
      </c>
      <c r="H534" s="573"/>
    </row>
    <row r="535" spans="1:8" s="4" customFormat="1" ht="15.6">
      <c r="A535" s="76" t="str">
        <f>IF(OR(LEFT(Nhaplieu!$M540,3)='Sổ quỹ tiền mặt S06'!$J$2,LEFT(Nhaplieu!$N540,3)='Sổ quỹ tiền mặt S06'!$J$2),Nhaplieu!F540,IF(OR(Nhaplieu!$M540='Sổ quỹ tiền mặt S06'!$J$2,Nhaplieu!$N540='Sổ quỹ tiền mặt S06'!$J$2),Nhaplieu!F540,""))</f>
        <v/>
      </c>
      <c r="B535" s="77" t="str">
        <f>IF(OR(LEFT(Nhaplieu!$M540,3)='Sổ quỹ tiền mặt S06'!$J$2,LEFT(Nhaplieu!$N540,3)='Sổ quỹ tiền mặt S06'!$J$2),Nhaplieu!E540,IF(OR(Nhaplieu!$M540='Sổ quỹ tiền mặt S06'!$J$2,Nhaplieu!$N540='Sổ quỹ tiền mặt S06'!$J$2),Nhaplieu!E540,""))</f>
        <v/>
      </c>
      <c r="C535" s="571" t="str">
        <f>IF(OR(LEFT(Nhaplieu!$M540,3)='Sổ quỹ tiền mặt S06'!$J$2,LEFT(Nhaplieu!$N540,3)='Sổ quỹ tiền mặt S06'!$J$2),Nhaplieu!L540,IF(OR(Nhaplieu!$M540='Sổ quỹ tiền mặt S06'!$J$2,Nhaplieu!$N540='Sổ quỹ tiền mặt S06'!$J$2),Nhaplieu!L540,""))</f>
        <v/>
      </c>
      <c r="D535" s="78" t="str">
        <f>IF(LEFT(Nhaplieu!$M540,3)='Sổ quỹ tiền mặt S06'!$J$2,Nhaplieu!N540,IF(LEFT(Nhaplieu!$N540,3)='Sổ quỹ tiền mặt S06'!$J$2,Nhaplieu!M540,IF(Nhaplieu!$M540='Sổ quỹ tiền mặt S06'!$J$2,Nhaplieu!N540,IF(Nhaplieu!$N540='Sổ quỹ tiền mặt S06'!$J$2,Nhaplieu!M540,""))))</f>
        <v/>
      </c>
      <c r="E535" s="77" t="str">
        <f>IF(LEFT(Nhaplieu!M540,3)='Sổ quỹ tiền mặt S06'!$J$2,Nhaplieu!$O540,IF(Nhaplieu!M540='Sổ quỹ tiền mặt S06'!$J$2,Nhaplieu!$O540,""))</f>
        <v/>
      </c>
      <c r="F535" s="77" t="str">
        <f>IF(LEFT(Nhaplieu!N540,3)='Sổ quỹ tiền mặt S06'!$J$2,Nhaplieu!$O540,IF(Nhaplieu!N540='Sổ quỹ tiền mặt S06'!$J$2,Nhaplieu!$O540,""))</f>
        <v/>
      </c>
      <c r="G535" s="572">
        <f>IF(SUM(E535:F535)=0,0,$G$10+SUM(E$11:$E535)-SUM(F$11:$F535))</f>
        <v>0</v>
      </c>
      <c r="H535" s="573"/>
    </row>
    <row r="536" spans="1:8" s="4" customFormat="1" ht="15.6">
      <c r="A536" s="76" t="str">
        <f>IF(OR(LEFT(Nhaplieu!$M541,3)='Sổ quỹ tiền mặt S06'!$J$2,LEFT(Nhaplieu!$N541,3)='Sổ quỹ tiền mặt S06'!$J$2),Nhaplieu!F541,IF(OR(Nhaplieu!$M541='Sổ quỹ tiền mặt S06'!$J$2,Nhaplieu!$N541='Sổ quỹ tiền mặt S06'!$J$2),Nhaplieu!F541,""))</f>
        <v/>
      </c>
      <c r="B536" s="77" t="str">
        <f>IF(OR(LEFT(Nhaplieu!$M541,3)='Sổ quỹ tiền mặt S06'!$J$2,LEFT(Nhaplieu!$N541,3)='Sổ quỹ tiền mặt S06'!$J$2),Nhaplieu!E541,IF(OR(Nhaplieu!$M541='Sổ quỹ tiền mặt S06'!$J$2,Nhaplieu!$N541='Sổ quỹ tiền mặt S06'!$J$2),Nhaplieu!E541,""))</f>
        <v/>
      </c>
      <c r="C536" s="571" t="str">
        <f>IF(OR(LEFT(Nhaplieu!$M541,3)='Sổ quỹ tiền mặt S06'!$J$2,LEFT(Nhaplieu!$N541,3)='Sổ quỹ tiền mặt S06'!$J$2),Nhaplieu!L541,IF(OR(Nhaplieu!$M541='Sổ quỹ tiền mặt S06'!$J$2,Nhaplieu!$N541='Sổ quỹ tiền mặt S06'!$J$2),Nhaplieu!L541,""))</f>
        <v/>
      </c>
      <c r="D536" s="78" t="str">
        <f>IF(LEFT(Nhaplieu!$M541,3)='Sổ quỹ tiền mặt S06'!$J$2,Nhaplieu!N541,IF(LEFT(Nhaplieu!$N541,3)='Sổ quỹ tiền mặt S06'!$J$2,Nhaplieu!M541,IF(Nhaplieu!$M541='Sổ quỹ tiền mặt S06'!$J$2,Nhaplieu!N541,IF(Nhaplieu!$N541='Sổ quỹ tiền mặt S06'!$J$2,Nhaplieu!M541,""))))</f>
        <v/>
      </c>
      <c r="E536" s="77" t="str">
        <f>IF(LEFT(Nhaplieu!M541,3)='Sổ quỹ tiền mặt S06'!$J$2,Nhaplieu!$O541,IF(Nhaplieu!M541='Sổ quỹ tiền mặt S06'!$J$2,Nhaplieu!$O541,""))</f>
        <v/>
      </c>
      <c r="F536" s="77" t="str">
        <f>IF(LEFT(Nhaplieu!N541,3)='Sổ quỹ tiền mặt S06'!$J$2,Nhaplieu!$O541,IF(Nhaplieu!N541='Sổ quỹ tiền mặt S06'!$J$2,Nhaplieu!$O541,""))</f>
        <v/>
      </c>
      <c r="G536" s="572">
        <f>IF(SUM(E536:F536)=0,0,$G$10+SUM(E$11:$E536)-SUM(F$11:$F536))</f>
        <v>0</v>
      </c>
      <c r="H536" s="573"/>
    </row>
    <row r="537" spans="1:8" s="4" customFormat="1" ht="15.6">
      <c r="A537" s="76" t="str">
        <f>IF(OR(LEFT(Nhaplieu!$M542,3)='Sổ quỹ tiền mặt S06'!$J$2,LEFT(Nhaplieu!$N542,3)='Sổ quỹ tiền mặt S06'!$J$2),Nhaplieu!F542,IF(OR(Nhaplieu!$M542='Sổ quỹ tiền mặt S06'!$J$2,Nhaplieu!$N542='Sổ quỹ tiền mặt S06'!$J$2),Nhaplieu!F542,""))</f>
        <v/>
      </c>
      <c r="B537" s="77" t="str">
        <f>IF(OR(LEFT(Nhaplieu!$M542,3)='Sổ quỹ tiền mặt S06'!$J$2,LEFT(Nhaplieu!$N542,3)='Sổ quỹ tiền mặt S06'!$J$2),Nhaplieu!E542,IF(OR(Nhaplieu!$M542='Sổ quỹ tiền mặt S06'!$J$2,Nhaplieu!$N542='Sổ quỹ tiền mặt S06'!$J$2),Nhaplieu!E542,""))</f>
        <v/>
      </c>
      <c r="C537" s="571" t="str">
        <f>IF(OR(LEFT(Nhaplieu!$M542,3)='Sổ quỹ tiền mặt S06'!$J$2,LEFT(Nhaplieu!$N542,3)='Sổ quỹ tiền mặt S06'!$J$2),Nhaplieu!L542,IF(OR(Nhaplieu!$M542='Sổ quỹ tiền mặt S06'!$J$2,Nhaplieu!$N542='Sổ quỹ tiền mặt S06'!$J$2),Nhaplieu!L542,""))</f>
        <v/>
      </c>
      <c r="D537" s="78" t="str">
        <f>IF(LEFT(Nhaplieu!$M542,3)='Sổ quỹ tiền mặt S06'!$J$2,Nhaplieu!N542,IF(LEFT(Nhaplieu!$N542,3)='Sổ quỹ tiền mặt S06'!$J$2,Nhaplieu!M542,IF(Nhaplieu!$M542='Sổ quỹ tiền mặt S06'!$J$2,Nhaplieu!N542,IF(Nhaplieu!$N542='Sổ quỹ tiền mặt S06'!$J$2,Nhaplieu!M542,""))))</f>
        <v/>
      </c>
      <c r="E537" s="77" t="str">
        <f>IF(LEFT(Nhaplieu!M542,3)='Sổ quỹ tiền mặt S06'!$J$2,Nhaplieu!$O542,IF(Nhaplieu!M542='Sổ quỹ tiền mặt S06'!$J$2,Nhaplieu!$O542,""))</f>
        <v/>
      </c>
      <c r="F537" s="77" t="str">
        <f>IF(LEFT(Nhaplieu!N542,3)='Sổ quỹ tiền mặt S06'!$J$2,Nhaplieu!$O542,IF(Nhaplieu!N542='Sổ quỹ tiền mặt S06'!$J$2,Nhaplieu!$O542,""))</f>
        <v/>
      </c>
      <c r="G537" s="572">
        <f>IF(SUM(E537:F537)=0,0,$G$10+SUM(E$11:$E537)-SUM(F$11:$F537))</f>
        <v>0</v>
      </c>
      <c r="H537" s="573"/>
    </row>
    <row r="538" spans="1:8" s="4" customFormat="1" ht="15.6">
      <c r="A538" s="76" t="str">
        <f>IF(OR(LEFT(Nhaplieu!$M543,3)='Sổ quỹ tiền mặt S06'!$J$2,LEFT(Nhaplieu!$N543,3)='Sổ quỹ tiền mặt S06'!$J$2),Nhaplieu!F543,IF(OR(Nhaplieu!$M543='Sổ quỹ tiền mặt S06'!$J$2,Nhaplieu!$N543='Sổ quỹ tiền mặt S06'!$J$2),Nhaplieu!F543,""))</f>
        <v/>
      </c>
      <c r="B538" s="77" t="str">
        <f>IF(OR(LEFT(Nhaplieu!$M543,3)='Sổ quỹ tiền mặt S06'!$J$2,LEFT(Nhaplieu!$N543,3)='Sổ quỹ tiền mặt S06'!$J$2),Nhaplieu!E543,IF(OR(Nhaplieu!$M543='Sổ quỹ tiền mặt S06'!$J$2,Nhaplieu!$N543='Sổ quỹ tiền mặt S06'!$J$2),Nhaplieu!E543,""))</f>
        <v/>
      </c>
      <c r="C538" s="571" t="str">
        <f>IF(OR(LEFT(Nhaplieu!$M543,3)='Sổ quỹ tiền mặt S06'!$J$2,LEFT(Nhaplieu!$N543,3)='Sổ quỹ tiền mặt S06'!$J$2),Nhaplieu!L543,IF(OR(Nhaplieu!$M543='Sổ quỹ tiền mặt S06'!$J$2,Nhaplieu!$N543='Sổ quỹ tiền mặt S06'!$J$2),Nhaplieu!L543,""))</f>
        <v/>
      </c>
      <c r="D538" s="78" t="str">
        <f>IF(LEFT(Nhaplieu!$M543,3)='Sổ quỹ tiền mặt S06'!$J$2,Nhaplieu!N543,IF(LEFT(Nhaplieu!$N543,3)='Sổ quỹ tiền mặt S06'!$J$2,Nhaplieu!M543,IF(Nhaplieu!$M543='Sổ quỹ tiền mặt S06'!$J$2,Nhaplieu!N543,IF(Nhaplieu!$N543='Sổ quỹ tiền mặt S06'!$J$2,Nhaplieu!M543,""))))</f>
        <v/>
      </c>
      <c r="E538" s="77" t="str">
        <f>IF(LEFT(Nhaplieu!M543,3)='Sổ quỹ tiền mặt S06'!$J$2,Nhaplieu!$O543,IF(Nhaplieu!M543='Sổ quỹ tiền mặt S06'!$J$2,Nhaplieu!$O543,""))</f>
        <v/>
      </c>
      <c r="F538" s="77" t="str">
        <f>IF(LEFT(Nhaplieu!N543,3)='Sổ quỹ tiền mặt S06'!$J$2,Nhaplieu!$O543,IF(Nhaplieu!N543='Sổ quỹ tiền mặt S06'!$J$2,Nhaplieu!$O543,""))</f>
        <v/>
      </c>
      <c r="G538" s="572">
        <f>IF(SUM(E538:F538)=0,0,$G$10+SUM(E$11:$E538)-SUM(F$11:$F538))</f>
        <v>0</v>
      </c>
      <c r="H538" s="573"/>
    </row>
    <row r="539" spans="1:8" s="4" customFormat="1" ht="15.6">
      <c r="A539" s="76" t="str">
        <f>IF(OR(LEFT(Nhaplieu!$M544,3)='Sổ quỹ tiền mặt S06'!$J$2,LEFT(Nhaplieu!$N544,3)='Sổ quỹ tiền mặt S06'!$J$2),Nhaplieu!F544,IF(OR(Nhaplieu!$M544='Sổ quỹ tiền mặt S06'!$J$2,Nhaplieu!$N544='Sổ quỹ tiền mặt S06'!$J$2),Nhaplieu!F544,""))</f>
        <v/>
      </c>
      <c r="B539" s="77" t="str">
        <f>IF(OR(LEFT(Nhaplieu!$M544,3)='Sổ quỹ tiền mặt S06'!$J$2,LEFT(Nhaplieu!$N544,3)='Sổ quỹ tiền mặt S06'!$J$2),Nhaplieu!E544,IF(OR(Nhaplieu!$M544='Sổ quỹ tiền mặt S06'!$J$2,Nhaplieu!$N544='Sổ quỹ tiền mặt S06'!$J$2),Nhaplieu!E544,""))</f>
        <v/>
      </c>
      <c r="C539" s="571" t="str">
        <f>IF(OR(LEFT(Nhaplieu!$M544,3)='Sổ quỹ tiền mặt S06'!$J$2,LEFT(Nhaplieu!$N544,3)='Sổ quỹ tiền mặt S06'!$J$2),Nhaplieu!L544,IF(OR(Nhaplieu!$M544='Sổ quỹ tiền mặt S06'!$J$2,Nhaplieu!$N544='Sổ quỹ tiền mặt S06'!$J$2),Nhaplieu!L544,""))</f>
        <v/>
      </c>
      <c r="D539" s="78" t="str">
        <f>IF(LEFT(Nhaplieu!$M544,3)='Sổ quỹ tiền mặt S06'!$J$2,Nhaplieu!N544,IF(LEFT(Nhaplieu!$N544,3)='Sổ quỹ tiền mặt S06'!$J$2,Nhaplieu!M544,IF(Nhaplieu!$M544='Sổ quỹ tiền mặt S06'!$J$2,Nhaplieu!N544,IF(Nhaplieu!$N544='Sổ quỹ tiền mặt S06'!$J$2,Nhaplieu!M544,""))))</f>
        <v/>
      </c>
      <c r="E539" s="77" t="str">
        <f>IF(LEFT(Nhaplieu!M544,3)='Sổ quỹ tiền mặt S06'!$J$2,Nhaplieu!$O544,IF(Nhaplieu!M544='Sổ quỹ tiền mặt S06'!$J$2,Nhaplieu!$O544,""))</f>
        <v/>
      </c>
      <c r="F539" s="77" t="str">
        <f>IF(LEFT(Nhaplieu!N544,3)='Sổ quỹ tiền mặt S06'!$J$2,Nhaplieu!$O544,IF(Nhaplieu!N544='Sổ quỹ tiền mặt S06'!$J$2,Nhaplieu!$O544,""))</f>
        <v/>
      </c>
      <c r="G539" s="572">
        <f>IF(SUM(E539:F539)=0,0,$G$10+SUM(E$11:$E539)-SUM(F$11:$F539))</f>
        <v>0</v>
      </c>
      <c r="H539" s="573"/>
    </row>
    <row r="540" spans="1:8" s="4" customFormat="1" ht="15.6">
      <c r="A540" s="76" t="str">
        <f>IF(OR(LEFT(Nhaplieu!$M545,3)='Sổ quỹ tiền mặt S06'!$J$2,LEFT(Nhaplieu!$N545,3)='Sổ quỹ tiền mặt S06'!$J$2),Nhaplieu!F545,IF(OR(Nhaplieu!$M545='Sổ quỹ tiền mặt S06'!$J$2,Nhaplieu!$N545='Sổ quỹ tiền mặt S06'!$J$2),Nhaplieu!F545,""))</f>
        <v/>
      </c>
      <c r="B540" s="77" t="str">
        <f>IF(OR(LEFT(Nhaplieu!$M545,3)='Sổ quỹ tiền mặt S06'!$J$2,LEFT(Nhaplieu!$N545,3)='Sổ quỹ tiền mặt S06'!$J$2),Nhaplieu!E545,IF(OR(Nhaplieu!$M545='Sổ quỹ tiền mặt S06'!$J$2,Nhaplieu!$N545='Sổ quỹ tiền mặt S06'!$J$2),Nhaplieu!E545,""))</f>
        <v/>
      </c>
      <c r="C540" s="571" t="str">
        <f>IF(OR(LEFT(Nhaplieu!$M545,3)='Sổ quỹ tiền mặt S06'!$J$2,LEFT(Nhaplieu!$N545,3)='Sổ quỹ tiền mặt S06'!$J$2),Nhaplieu!L545,IF(OR(Nhaplieu!$M545='Sổ quỹ tiền mặt S06'!$J$2,Nhaplieu!$N545='Sổ quỹ tiền mặt S06'!$J$2),Nhaplieu!L545,""))</f>
        <v/>
      </c>
      <c r="D540" s="78" t="str">
        <f>IF(LEFT(Nhaplieu!$M545,3)='Sổ quỹ tiền mặt S06'!$J$2,Nhaplieu!N545,IF(LEFT(Nhaplieu!$N545,3)='Sổ quỹ tiền mặt S06'!$J$2,Nhaplieu!M545,IF(Nhaplieu!$M545='Sổ quỹ tiền mặt S06'!$J$2,Nhaplieu!N545,IF(Nhaplieu!$N545='Sổ quỹ tiền mặt S06'!$J$2,Nhaplieu!M545,""))))</f>
        <v/>
      </c>
      <c r="E540" s="77" t="str">
        <f>IF(LEFT(Nhaplieu!M545,3)='Sổ quỹ tiền mặt S06'!$J$2,Nhaplieu!$O545,IF(Nhaplieu!M545='Sổ quỹ tiền mặt S06'!$J$2,Nhaplieu!$O545,""))</f>
        <v/>
      </c>
      <c r="F540" s="77" t="str">
        <f>IF(LEFT(Nhaplieu!N545,3)='Sổ quỹ tiền mặt S06'!$J$2,Nhaplieu!$O545,IF(Nhaplieu!N545='Sổ quỹ tiền mặt S06'!$J$2,Nhaplieu!$O545,""))</f>
        <v/>
      </c>
      <c r="G540" s="572">
        <f>IF(SUM(E540:F540)=0,0,$G$10+SUM(E$11:$E540)-SUM(F$11:$F540))</f>
        <v>0</v>
      </c>
      <c r="H540" s="573"/>
    </row>
    <row r="541" spans="1:8" s="4" customFormat="1" ht="15.6">
      <c r="A541" s="76" t="str">
        <f>IF(OR(LEFT(Nhaplieu!$M546,3)='Sổ quỹ tiền mặt S06'!$J$2,LEFT(Nhaplieu!$N546,3)='Sổ quỹ tiền mặt S06'!$J$2),Nhaplieu!F546,IF(OR(Nhaplieu!$M546='Sổ quỹ tiền mặt S06'!$J$2,Nhaplieu!$N546='Sổ quỹ tiền mặt S06'!$J$2),Nhaplieu!F546,""))</f>
        <v/>
      </c>
      <c r="B541" s="77" t="str">
        <f>IF(OR(LEFT(Nhaplieu!$M546,3)='Sổ quỹ tiền mặt S06'!$J$2,LEFT(Nhaplieu!$N546,3)='Sổ quỹ tiền mặt S06'!$J$2),Nhaplieu!E546,IF(OR(Nhaplieu!$M546='Sổ quỹ tiền mặt S06'!$J$2,Nhaplieu!$N546='Sổ quỹ tiền mặt S06'!$J$2),Nhaplieu!E546,""))</f>
        <v/>
      </c>
      <c r="C541" s="571" t="str">
        <f>IF(OR(LEFT(Nhaplieu!$M546,3)='Sổ quỹ tiền mặt S06'!$J$2,LEFT(Nhaplieu!$N546,3)='Sổ quỹ tiền mặt S06'!$J$2),Nhaplieu!L546,IF(OR(Nhaplieu!$M546='Sổ quỹ tiền mặt S06'!$J$2,Nhaplieu!$N546='Sổ quỹ tiền mặt S06'!$J$2),Nhaplieu!L546,""))</f>
        <v/>
      </c>
      <c r="D541" s="78" t="str">
        <f>IF(LEFT(Nhaplieu!$M546,3)='Sổ quỹ tiền mặt S06'!$J$2,Nhaplieu!N546,IF(LEFT(Nhaplieu!$N546,3)='Sổ quỹ tiền mặt S06'!$J$2,Nhaplieu!M546,IF(Nhaplieu!$M546='Sổ quỹ tiền mặt S06'!$J$2,Nhaplieu!N546,IF(Nhaplieu!$N546='Sổ quỹ tiền mặt S06'!$J$2,Nhaplieu!M546,""))))</f>
        <v/>
      </c>
      <c r="E541" s="77" t="str">
        <f>IF(LEFT(Nhaplieu!M546,3)='Sổ quỹ tiền mặt S06'!$J$2,Nhaplieu!$O546,IF(Nhaplieu!M546='Sổ quỹ tiền mặt S06'!$J$2,Nhaplieu!$O546,""))</f>
        <v/>
      </c>
      <c r="F541" s="77" t="str">
        <f>IF(LEFT(Nhaplieu!N546,3)='Sổ quỹ tiền mặt S06'!$J$2,Nhaplieu!$O546,IF(Nhaplieu!N546='Sổ quỹ tiền mặt S06'!$J$2,Nhaplieu!$O546,""))</f>
        <v/>
      </c>
      <c r="G541" s="572">
        <f>IF(SUM(E541:F541)=0,0,$G$10+SUM(E$11:$E541)-SUM(F$11:$F541))</f>
        <v>0</v>
      </c>
      <c r="H541" s="573"/>
    </row>
    <row r="542" spans="1:8" s="4" customFormat="1" ht="15.6">
      <c r="A542" s="76" t="str">
        <f>IF(OR(LEFT(Nhaplieu!$M547,3)='Sổ quỹ tiền mặt S06'!$J$2,LEFT(Nhaplieu!$N547,3)='Sổ quỹ tiền mặt S06'!$J$2),Nhaplieu!F547,IF(OR(Nhaplieu!$M547='Sổ quỹ tiền mặt S06'!$J$2,Nhaplieu!$N547='Sổ quỹ tiền mặt S06'!$J$2),Nhaplieu!F547,""))</f>
        <v/>
      </c>
      <c r="B542" s="77" t="str">
        <f>IF(OR(LEFT(Nhaplieu!$M547,3)='Sổ quỹ tiền mặt S06'!$J$2,LEFT(Nhaplieu!$N547,3)='Sổ quỹ tiền mặt S06'!$J$2),Nhaplieu!E547,IF(OR(Nhaplieu!$M547='Sổ quỹ tiền mặt S06'!$J$2,Nhaplieu!$N547='Sổ quỹ tiền mặt S06'!$J$2),Nhaplieu!E547,""))</f>
        <v/>
      </c>
      <c r="C542" s="571" t="str">
        <f>IF(OR(LEFT(Nhaplieu!$M547,3)='Sổ quỹ tiền mặt S06'!$J$2,LEFT(Nhaplieu!$N547,3)='Sổ quỹ tiền mặt S06'!$J$2),Nhaplieu!L547,IF(OR(Nhaplieu!$M547='Sổ quỹ tiền mặt S06'!$J$2,Nhaplieu!$N547='Sổ quỹ tiền mặt S06'!$J$2),Nhaplieu!L547,""))</f>
        <v/>
      </c>
      <c r="D542" s="78" t="str">
        <f>IF(LEFT(Nhaplieu!$M547,3)='Sổ quỹ tiền mặt S06'!$J$2,Nhaplieu!N547,IF(LEFT(Nhaplieu!$N547,3)='Sổ quỹ tiền mặt S06'!$J$2,Nhaplieu!M547,IF(Nhaplieu!$M547='Sổ quỹ tiền mặt S06'!$J$2,Nhaplieu!N547,IF(Nhaplieu!$N547='Sổ quỹ tiền mặt S06'!$J$2,Nhaplieu!M547,""))))</f>
        <v/>
      </c>
      <c r="E542" s="77" t="str">
        <f>IF(LEFT(Nhaplieu!M547,3)='Sổ quỹ tiền mặt S06'!$J$2,Nhaplieu!$O547,IF(Nhaplieu!M547='Sổ quỹ tiền mặt S06'!$J$2,Nhaplieu!$O547,""))</f>
        <v/>
      </c>
      <c r="F542" s="77" t="str">
        <f>IF(LEFT(Nhaplieu!N547,3)='Sổ quỹ tiền mặt S06'!$J$2,Nhaplieu!$O547,IF(Nhaplieu!N547='Sổ quỹ tiền mặt S06'!$J$2,Nhaplieu!$O547,""))</f>
        <v/>
      </c>
      <c r="G542" s="572">
        <f>IF(SUM(E542:F542)=0,0,$G$10+SUM(E$11:$E542)-SUM(F$11:$F542))</f>
        <v>0</v>
      </c>
      <c r="H542" s="573"/>
    </row>
    <row r="543" spans="1:8" s="4" customFormat="1" ht="15.6">
      <c r="A543" s="76" t="str">
        <f>IF(OR(LEFT(Nhaplieu!$M548,3)='Sổ quỹ tiền mặt S06'!$J$2,LEFT(Nhaplieu!$N548,3)='Sổ quỹ tiền mặt S06'!$J$2),Nhaplieu!F548,IF(OR(Nhaplieu!$M548='Sổ quỹ tiền mặt S06'!$J$2,Nhaplieu!$N548='Sổ quỹ tiền mặt S06'!$J$2),Nhaplieu!F548,""))</f>
        <v/>
      </c>
      <c r="B543" s="77" t="str">
        <f>IF(OR(LEFT(Nhaplieu!$M548,3)='Sổ quỹ tiền mặt S06'!$J$2,LEFT(Nhaplieu!$N548,3)='Sổ quỹ tiền mặt S06'!$J$2),Nhaplieu!E548,IF(OR(Nhaplieu!$M548='Sổ quỹ tiền mặt S06'!$J$2,Nhaplieu!$N548='Sổ quỹ tiền mặt S06'!$J$2),Nhaplieu!E548,""))</f>
        <v/>
      </c>
      <c r="C543" s="571" t="str">
        <f>IF(OR(LEFT(Nhaplieu!$M548,3)='Sổ quỹ tiền mặt S06'!$J$2,LEFT(Nhaplieu!$N548,3)='Sổ quỹ tiền mặt S06'!$J$2),Nhaplieu!L548,IF(OR(Nhaplieu!$M548='Sổ quỹ tiền mặt S06'!$J$2,Nhaplieu!$N548='Sổ quỹ tiền mặt S06'!$J$2),Nhaplieu!L548,""))</f>
        <v/>
      </c>
      <c r="D543" s="78" t="str">
        <f>IF(LEFT(Nhaplieu!$M548,3)='Sổ quỹ tiền mặt S06'!$J$2,Nhaplieu!N548,IF(LEFT(Nhaplieu!$N548,3)='Sổ quỹ tiền mặt S06'!$J$2,Nhaplieu!M548,IF(Nhaplieu!$M548='Sổ quỹ tiền mặt S06'!$J$2,Nhaplieu!N548,IF(Nhaplieu!$N548='Sổ quỹ tiền mặt S06'!$J$2,Nhaplieu!M548,""))))</f>
        <v/>
      </c>
      <c r="E543" s="77" t="str">
        <f>IF(LEFT(Nhaplieu!M548,3)='Sổ quỹ tiền mặt S06'!$J$2,Nhaplieu!$O548,IF(Nhaplieu!M548='Sổ quỹ tiền mặt S06'!$J$2,Nhaplieu!$O548,""))</f>
        <v/>
      </c>
      <c r="F543" s="77" t="str">
        <f>IF(LEFT(Nhaplieu!N548,3)='Sổ quỹ tiền mặt S06'!$J$2,Nhaplieu!$O548,IF(Nhaplieu!N548='Sổ quỹ tiền mặt S06'!$J$2,Nhaplieu!$O548,""))</f>
        <v/>
      </c>
      <c r="G543" s="572">
        <f>IF(SUM(E543:F543)=0,0,$G$10+SUM(E$11:$E543)-SUM(F$11:$F543))</f>
        <v>0</v>
      </c>
      <c r="H543" s="573"/>
    </row>
    <row r="544" spans="1:8" s="4" customFormat="1" ht="15.6">
      <c r="A544" s="76" t="str">
        <f>IF(OR(LEFT(Nhaplieu!$M549,3)='Sổ quỹ tiền mặt S06'!$J$2,LEFT(Nhaplieu!$N549,3)='Sổ quỹ tiền mặt S06'!$J$2),Nhaplieu!F549,IF(OR(Nhaplieu!$M549='Sổ quỹ tiền mặt S06'!$J$2,Nhaplieu!$N549='Sổ quỹ tiền mặt S06'!$J$2),Nhaplieu!F549,""))</f>
        <v/>
      </c>
      <c r="B544" s="77" t="str">
        <f>IF(OR(LEFT(Nhaplieu!$M549,3)='Sổ quỹ tiền mặt S06'!$J$2,LEFT(Nhaplieu!$N549,3)='Sổ quỹ tiền mặt S06'!$J$2),Nhaplieu!E549,IF(OR(Nhaplieu!$M549='Sổ quỹ tiền mặt S06'!$J$2,Nhaplieu!$N549='Sổ quỹ tiền mặt S06'!$J$2),Nhaplieu!E549,""))</f>
        <v/>
      </c>
      <c r="C544" s="571" t="str">
        <f>IF(OR(LEFT(Nhaplieu!$M549,3)='Sổ quỹ tiền mặt S06'!$J$2,LEFT(Nhaplieu!$N549,3)='Sổ quỹ tiền mặt S06'!$J$2),Nhaplieu!L549,IF(OR(Nhaplieu!$M549='Sổ quỹ tiền mặt S06'!$J$2,Nhaplieu!$N549='Sổ quỹ tiền mặt S06'!$J$2),Nhaplieu!L549,""))</f>
        <v/>
      </c>
      <c r="D544" s="78" t="str">
        <f>IF(LEFT(Nhaplieu!$M549,3)='Sổ quỹ tiền mặt S06'!$J$2,Nhaplieu!N549,IF(LEFT(Nhaplieu!$N549,3)='Sổ quỹ tiền mặt S06'!$J$2,Nhaplieu!M549,IF(Nhaplieu!$M549='Sổ quỹ tiền mặt S06'!$J$2,Nhaplieu!N549,IF(Nhaplieu!$N549='Sổ quỹ tiền mặt S06'!$J$2,Nhaplieu!M549,""))))</f>
        <v/>
      </c>
      <c r="E544" s="77" t="str">
        <f>IF(LEFT(Nhaplieu!M549,3)='Sổ quỹ tiền mặt S06'!$J$2,Nhaplieu!$O549,IF(Nhaplieu!M549='Sổ quỹ tiền mặt S06'!$J$2,Nhaplieu!$O549,""))</f>
        <v/>
      </c>
      <c r="F544" s="77" t="str">
        <f>IF(LEFT(Nhaplieu!N549,3)='Sổ quỹ tiền mặt S06'!$J$2,Nhaplieu!$O549,IF(Nhaplieu!N549='Sổ quỹ tiền mặt S06'!$J$2,Nhaplieu!$O549,""))</f>
        <v/>
      </c>
      <c r="G544" s="572">
        <f>IF(SUM(E544:F544)=0,0,$G$10+SUM(E$11:$E544)-SUM(F$11:$F544))</f>
        <v>0</v>
      </c>
      <c r="H544" s="573"/>
    </row>
    <row r="545" spans="1:8" s="4" customFormat="1" ht="15.6">
      <c r="A545" s="76" t="str">
        <f>IF(OR(LEFT(Nhaplieu!$M550,3)='Sổ quỹ tiền mặt S06'!$J$2,LEFT(Nhaplieu!$N550,3)='Sổ quỹ tiền mặt S06'!$J$2),Nhaplieu!F550,IF(OR(Nhaplieu!$M550='Sổ quỹ tiền mặt S06'!$J$2,Nhaplieu!$N550='Sổ quỹ tiền mặt S06'!$J$2),Nhaplieu!F550,""))</f>
        <v/>
      </c>
      <c r="B545" s="77" t="str">
        <f>IF(OR(LEFT(Nhaplieu!$M550,3)='Sổ quỹ tiền mặt S06'!$J$2,LEFT(Nhaplieu!$N550,3)='Sổ quỹ tiền mặt S06'!$J$2),Nhaplieu!E550,IF(OR(Nhaplieu!$M550='Sổ quỹ tiền mặt S06'!$J$2,Nhaplieu!$N550='Sổ quỹ tiền mặt S06'!$J$2),Nhaplieu!E550,""))</f>
        <v/>
      </c>
      <c r="C545" s="571" t="str">
        <f>IF(OR(LEFT(Nhaplieu!$M550,3)='Sổ quỹ tiền mặt S06'!$J$2,LEFT(Nhaplieu!$N550,3)='Sổ quỹ tiền mặt S06'!$J$2),Nhaplieu!L550,IF(OR(Nhaplieu!$M550='Sổ quỹ tiền mặt S06'!$J$2,Nhaplieu!$N550='Sổ quỹ tiền mặt S06'!$J$2),Nhaplieu!L550,""))</f>
        <v/>
      </c>
      <c r="D545" s="78" t="str">
        <f>IF(LEFT(Nhaplieu!$M550,3)='Sổ quỹ tiền mặt S06'!$J$2,Nhaplieu!N550,IF(LEFT(Nhaplieu!$N550,3)='Sổ quỹ tiền mặt S06'!$J$2,Nhaplieu!M550,IF(Nhaplieu!$M550='Sổ quỹ tiền mặt S06'!$J$2,Nhaplieu!N550,IF(Nhaplieu!$N550='Sổ quỹ tiền mặt S06'!$J$2,Nhaplieu!M550,""))))</f>
        <v/>
      </c>
      <c r="E545" s="77" t="str">
        <f>IF(LEFT(Nhaplieu!M550,3)='Sổ quỹ tiền mặt S06'!$J$2,Nhaplieu!$O550,IF(Nhaplieu!M550='Sổ quỹ tiền mặt S06'!$J$2,Nhaplieu!$O550,""))</f>
        <v/>
      </c>
      <c r="F545" s="77" t="str">
        <f>IF(LEFT(Nhaplieu!N550,3)='Sổ quỹ tiền mặt S06'!$J$2,Nhaplieu!$O550,IF(Nhaplieu!N550='Sổ quỹ tiền mặt S06'!$J$2,Nhaplieu!$O550,""))</f>
        <v/>
      </c>
      <c r="G545" s="572">
        <f>IF(SUM(E545:F545)=0,0,$G$10+SUM(E$11:$E545)-SUM(F$11:$F545))</f>
        <v>0</v>
      </c>
      <c r="H545" s="573"/>
    </row>
    <row r="546" spans="1:8" s="4" customFormat="1" ht="15.6">
      <c r="A546" s="76" t="str">
        <f>IF(OR(LEFT(Nhaplieu!$M551,3)='Sổ quỹ tiền mặt S06'!$J$2,LEFT(Nhaplieu!$N551,3)='Sổ quỹ tiền mặt S06'!$J$2),Nhaplieu!F551,IF(OR(Nhaplieu!$M551='Sổ quỹ tiền mặt S06'!$J$2,Nhaplieu!$N551='Sổ quỹ tiền mặt S06'!$J$2),Nhaplieu!F551,""))</f>
        <v/>
      </c>
      <c r="B546" s="77" t="str">
        <f>IF(OR(LEFT(Nhaplieu!$M551,3)='Sổ quỹ tiền mặt S06'!$J$2,LEFT(Nhaplieu!$N551,3)='Sổ quỹ tiền mặt S06'!$J$2),Nhaplieu!E551,IF(OR(Nhaplieu!$M551='Sổ quỹ tiền mặt S06'!$J$2,Nhaplieu!$N551='Sổ quỹ tiền mặt S06'!$J$2),Nhaplieu!E551,""))</f>
        <v/>
      </c>
      <c r="C546" s="571" t="str">
        <f>IF(OR(LEFT(Nhaplieu!$M551,3)='Sổ quỹ tiền mặt S06'!$J$2,LEFT(Nhaplieu!$N551,3)='Sổ quỹ tiền mặt S06'!$J$2),Nhaplieu!L551,IF(OR(Nhaplieu!$M551='Sổ quỹ tiền mặt S06'!$J$2,Nhaplieu!$N551='Sổ quỹ tiền mặt S06'!$J$2),Nhaplieu!L551,""))</f>
        <v/>
      </c>
      <c r="D546" s="78" t="str">
        <f>IF(LEFT(Nhaplieu!$M551,3)='Sổ quỹ tiền mặt S06'!$J$2,Nhaplieu!N551,IF(LEFT(Nhaplieu!$N551,3)='Sổ quỹ tiền mặt S06'!$J$2,Nhaplieu!M551,IF(Nhaplieu!$M551='Sổ quỹ tiền mặt S06'!$J$2,Nhaplieu!N551,IF(Nhaplieu!$N551='Sổ quỹ tiền mặt S06'!$J$2,Nhaplieu!M551,""))))</f>
        <v/>
      </c>
      <c r="E546" s="77" t="str">
        <f>IF(LEFT(Nhaplieu!M551,3)='Sổ quỹ tiền mặt S06'!$J$2,Nhaplieu!$O551,IF(Nhaplieu!M551='Sổ quỹ tiền mặt S06'!$J$2,Nhaplieu!$O551,""))</f>
        <v/>
      </c>
      <c r="F546" s="77" t="str">
        <f>IF(LEFT(Nhaplieu!N551,3)='Sổ quỹ tiền mặt S06'!$J$2,Nhaplieu!$O551,IF(Nhaplieu!N551='Sổ quỹ tiền mặt S06'!$J$2,Nhaplieu!$O551,""))</f>
        <v/>
      </c>
      <c r="G546" s="572">
        <f>IF(SUM(E546:F546)=0,0,$G$10+SUM(E$11:$E546)-SUM(F$11:$F546))</f>
        <v>0</v>
      </c>
      <c r="H546" s="573"/>
    </row>
    <row r="547" spans="1:8" s="4" customFormat="1" ht="15.6">
      <c r="A547" s="76" t="str">
        <f>IF(OR(LEFT(Nhaplieu!$M552,3)='Sổ quỹ tiền mặt S06'!$J$2,LEFT(Nhaplieu!$N552,3)='Sổ quỹ tiền mặt S06'!$J$2),Nhaplieu!F552,IF(OR(Nhaplieu!$M552='Sổ quỹ tiền mặt S06'!$J$2,Nhaplieu!$N552='Sổ quỹ tiền mặt S06'!$J$2),Nhaplieu!F552,""))</f>
        <v/>
      </c>
      <c r="B547" s="77" t="str">
        <f>IF(OR(LEFT(Nhaplieu!$M552,3)='Sổ quỹ tiền mặt S06'!$J$2,LEFT(Nhaplieu!$N552,3)='Sổ quỹ tiền mặt S06'!$J$2),Nhaplieu!E552,IF(OR(Nhaplieu!$M552='Sổ quỹ tiền mặt S06'!$J$2,Nhaplieu!$N552='Sổ quỹ tiền mặt S06'!$J$2),Nhaplieu!E552,""))</f>
        <v/>
      </c>
      <c r="C547" s="571" t="str">
        <f>IF(OR(LEFT(Nhaplieu!$M552,3)='Sổ quỹ tiền mặt S06'!$J$2,LEFT(Nhaplieu!$N552,3)='Sổ quỹ tiền mặt S06'!$J$2),Nhaplieu!L552,IF(OR(Nhaplieu!$M552='Sổ quỹ tiền mặt S06'!$J$2,Nhaplieu!$N552='Sổ quỹ tiền mặt S06'!$J$2),Nhaplieu!L552,""))</f>
        <v/>
      </c>
      <c r="D547" s="78" t="str">
        <f>IF(LEFT(Nhaplieu!$M552,3)='Sổ quỹ tiền mặt S06'!$J$2,Nhaplieu!N552,IF(LEFT(Nhaplieu!$N552,3)='Sổ quỹ tiền mặt S06'!$J$2,Nhaplieu!M552,IF(Nhaplieu!$M552='Sổ quỹ tiền mặt S06'!$J$2,Nhaplieu!N552,IF(Nhaplieu!$N552='Sổ quỹ tiền mặt S06'!$J$2,Nhaplieu!M552,""))))</f>
        <v/>
      </c>
      <c r="E547" s="77" t="str">
        <f>IF(LEFT(Nhaplieu!M552,3)='Sổ quỹ tiền mặt S06'!$J$2,Nhaplieu!$O552,IF(Nhaplieu!M552='Sổ quỹ tiền mặt S06'!$J$2,Nhaplieu!$O552,""))</f>
        <v/>
      </c>
      <c r="F547" s="77" t="str">
        <f>IF(LEFT(Nhaplieu!N552,3)='Sổ quỹ tiền mặt S06'!$J$2,Nhaplieu!$O552,IF(Nhaplieu!N552='Sổ quỹ tiền mặt S06'!$J$2,Nhaplieu!$O552,""))</f>
        <v/>
      </c>
      <c r="G547" s="572">
        <f>IF(SUM(E547:F547)=0,0,$G$10+SUM(E$11:$E547)-SUM(F$11:$F547))</f>
        <v>0</v>
      </c>
      <c r="H547" s="573"/>
    </row>
    <row r="548" spans="1:8" s="4" customFormat="1" ht="15.6">
      <c r="A548" s="76" t="str">
        <f>IF(OR(LEFT(Nhaplieu!$M553,3)='Sổ quỹ tiền mặt S06'!$J$2,LEFT(Nhaplieu!$N553,3)='Sổ quỹ tiền mặt S06'!$J$2),Nhaplieu!F553,IF(OR(Nhaplieu!$M553='Sổ quỹ tiền mặt S06'!$J$2,Nhaplieu!$N553='Sổ quỹ tiền mặt S06'!$J$2),Nhaplieu!F553,""))</f>
        <v/>
      </c>
      <c r="B548" s="77" t="str">
        <f>IF(OR(LEFT(Nhaplieu!$M553,3)='Sổ quỹ tiền mặt S06'!$J$2,LEFT(Nhaplieu!$N553,3)='Sổ quỹ tiền mặt S06'!$J$2),Nhaplieu!E553,IF(OR(Nhaplieu!$M553='Sổ quỹ tiền mặt S06'!$J$2,Nhaplieu!$N553='Sổ quỹ tiền mặt S06'!$J$2),Nhaplieu!E553,""))</f>
        <v/>
      </c>
      <c r="C548" s="571" t="str">
        <f>IF(OR(LEFT(Nhaplieu!$M553,3)='Sổ quỹ tiền mặt S06'!$J$2,LEFT(Nhaplieu!$N553,3)='Sổ quỹ tiền mặt S06'!$J$2),Nhaplieu!L553,IF(OR(Nhaplieu!$M553='Sổ quỹ tiền mặt S06'!$J$2,Nhaplieu!$N553='Sổ quỹ tiền mặt S06'!$J$2),Nhaplieu!L553,""))</f>
        <v/>
      </c>
      <c r="D548" s="78" t="str">
        <f>IF(LEFT(Nhaplieu!$M553,3)='Sổ quỹ tiền mặt S06'!$J$2,Nhaplieu!N553,IF(LEFT(Nhaplieu!$N553,3)='Sổ quỹ tiền mặt S06'!$J$2,Nhaplieu!M553,IF(Nhaplieu!$M553='Sổ quỹ tiền mặt S06'!$J$2,Nhaplieu!N553,IF(Nhaplieu!$N553='Sổ quỹ tiền mặt S06'!$J$2,Nhaplieu!M553,""))))</f>
        <v/>
      </c>
      <c r="E548" s="77" t="str">
        <f>IF(LEFT(Nhaplieu!M553,3)='Sổ quỹ tiền mặt S06'!$J$2,Nhaplieu!$O553,IF(Nhaplieu!M553='Sổ quỹ tiền mặt S06'!$J$2,Nhaplieu!$O553,""))</f>
        <v/>
      </c>
      <c r="F548" s="77" t="str">
        <f>IF(LEFT(Nhaplieu!N553,3)='Sổ quỹ tiền mặt S06'!$J$2,Nhaplieu!$O553,IF(Nhaplieu!N553='Sổ quỹ tiền mặt S06'!$J$2,Nhaplieu!$O553,""))</f>
        <v/>
      </c>
      <c r="G548" s="572">
        <f>IF(SUM(E548:F548)=0,0,$G$10+SUM(E$11:$E548)-SUM(F$11:$F548))</f>
        <v>0</v>
      </c>
      <c r="H548" s="573"/>
    </row>
    <row r="549" spans="1:8" s="4" customFormat="1" ht="15.6">
      <c r="A549" s="76" t="str">
        <f>IF(OR(LEFT(Nhaplieu!$M554,3)='Sổ quỹ tiền mặt S06'!$J$2,LEFT(Nhaplieu!$N554,3)='Sổ quỹ tiền mặt S06'!$J$2),Nhaplieu!F554,IF(OR(Nhaplieu!$M554='Sổ quỹ tiền mặt S06'!$J$2,Nhaplieu!$N554='Sổ quỹ tiền mặt S06'!$J$2),Nhaplieu!F554,""))</f>
        <v/>
      </c>
      <c r="B549" s="77" t="str">
        <f>IF(OR(LEFT(Nhaplieu!$M554,3)='Sổ quỹ tiền mặt S06'!$J$2,LEFT(Nhaplieu!$N554,3)='Sổ quỹ tiền mặt S06'!$J$2),Nhaplieu!E554,IF(OR(Nhaplieu!$M554='Sổ quỹ tiền mặt S06'!$J$2,Nhaplieu!$N554='Sổ quỹ tiền mặt S06'!$J$2),Nhaplieu!E554,""))</f>
        <v/>
      </c>
      <c r="C549" s="571" t="str">
        <f>IF(OR(LEFT(Nhaplieu!$M554,3)='Sổ quỹ tiền mặt S06'!$J$2,LEFT(Nhaplieu!$N554,3)='Sổ quỹ tiền mặt S06'!$J$2),Nhaplieu!L554,IF(OR(Nhaplieu!$M554='Sổ quỹ tiền mặt S06'!$J$2,Nhaplieu!$N554='Sổ quỹ tiền mặt S06'!$J$2),Nhaplieu!L554,""))</f>
        <v/>
      </c>
      <c r="D549" s="78" t="str">
        <f>IF(LEFT(Nhaplieu!$M554,3)='Sổ quỹ tiền mặt S06'!$J$2,Nhaplieu!N554,IF(LEFT(Nhaplieu!$N554,3)='Sổ quỹ tiền mặt S06'!$J$2,Nhaplieu!M554,IF(Nhaplieu!$M554='Sổ quỹ tiền mặt S06'!$J$2,Nhaplieu!N554,IF(Nhaplieu!$N554='Sổ quỹ tiền mặt S06'!$J$2,Nhaplieu!M554,""))))</f>
        <v/>
      </c>
      <c r="E549" s="77" t="str">
        <f>IF(LEFT(Nhaplieu!M554,3)='Sổ quỹ tiền mặt S06'!$J$2,Nhaplieu!$O554,IF(Nhaplieu!M554='Sổ quỹ tiền mặt S06'!$J$2,Nhaplieu!$O554,""))</f>
        <v/>
      </c>
      <c r="F549" s="77" t="str">
        <f>IF(LEFT(Nhaplieu!N554,3)='Sổ quỹ tiền mặt S06'!$J$2,Nhaplieu!$O554,IF(Nhaplieu!N554='Sổ quỹ tiền mặt S06'!$J$2,Nhaplieu!$O554,""))</f>
        <v/>
      </c>
      <c r="G549" s="572">
        <f>IF(SUM(E549:F549)=0,0,$G$10+SUM(E$11:$E549)-SUM(F$11:$F549))</f>
        <v>0</v>
      </c>
      <c r="H549" s="573"/>
    </row>
    <row r="550" spans="1:8" s="4" customFormat="1" ht="15.6">
      <c r="A550" s="76" t="str">
        <f>IF(OR(LEFT(Nhaplieu!$M555,3)='Sổ quỹ tiền mặt S06'!$J$2,LEFT(Nhaplieu!$N555,3)='Sổ quỹ tiền mặt S06'!$J$2),Nhaplieu!F555,IF(OR(Nhaplieu!$M555='Sổ quỹ tiền mặt S06'!$J$2,Nhaplieu!$N555='Sổ quỹ tiền mặt S06'!$J$2),Nhaplieu!F555,""))</f>
        <v/>
      </c>
      <c r="B550" s="77" t="str">
        <f>IF(OR(LEFT(Nhaplieu!$M555,3)='Sổ quỹ tiền mặt S06'!$J$2,LEFT(Nhaplieu!$N555,3)='Sổ quỹ tiền mặt S06'!$J$2),Nhaplieu!E555,IF(OR(Nhaplieu!$M555='Sổ quỹ tiền mặt S06'!$J$2,Nhaplieu!$N555='Sổ quỹ tiền mặt S06'!$J$2),Nhaplieu!E555,""))</f>
        <v/>
      </c>
      <c r="C550" s="571" t="str">
        <f>IF(OR(LEFT(Nhaplieu!$M555,3)='Sổ quỹ tiền mặt S06'!$J$2,LEFT(Nhaplieu!$N555,3)='Sổ quỹ tiền mặt S06'!$J$2),Nhaplieu!L555,IF(OR(Nhaplieu!$M555='Sổ quỹ tiền mặt S06'!$J$2,Nhaplieu!$N555='Sổ quỹ tiền mặt S06'!$J$2),Nhaplieu!L555,""))</f>
        <v/>
      </c>
      <c r="D550" s="78" t="str">
        <f>IF(LEFT(Nhaplieu!$M555,3)='Sổ quỹ tiền mặt S06'!$J$2,Nhaplieu!N555,IF(LEFT(Nhaplieu!$N555,3)='Sổ quỹ tiền mặt S06'!$J$2,Nhaplieu!M555,IF(Nhaplieu!$M555='Sổ quỹ tiền mặt S06'!$J$2,Nhaplieu!N555,IF(Nhaplieu!$N555='Sổ quỹ tiền mặt S06'!$J$2,Nhaplieu!M555,""))))</f>
        <v/>
      </c>
      <c r="E550" s="77" t="str">
        <f>IF(LEFT(Nhaplieu!M555,3)='Sổ quỹ tiền mặt S06'!$J$2,Nhaplieu!$O555,IF(Nhaplieu!M555='Sổ quỹ tiền mặt S06'!$J$2,Nhaplieu!$O555,""))</f>
        <v/>
      </c>
      <c r="F550" s="77" t="str">
        <f>IF(LEFT(Nhaplieu!N555,3)='Sổ quỹ tiền mặt S06'!$J$2,Nhaplieu!$O555,IF(Nhaplieu!N555='Sổ quỹ tiền mặt S06'!$J$2,Nhaplieu!$O555,""))</f>
        <v/>
      </c>
      <c r="G550" s="572">
        <f>IF(SUM(E550:F550)=0,0,$G$10+SUM(E$11:$E550)-SUM(F$11:$F550))</f>
        <v>0</v>
      </c>
      <c r="H550" s="573"/>
    </row>
    <row r="551" spans="1:8" s="4" customFormat="1" ht="15.6">
      <c r="A551" s="76" t="str">
        <f>IF(OR(LEFT(Nhaplieu!$M556,3)='Sổ quỹ tiền mặt S06'!$J$2,LEFT(Nhaplieu!$N556,3)='Sổ quỹ tiền mặt S06'!$J$2),Nhaplieu!F556,IF(OR(Nhaplieu!$M556='Sổ quỹ tiền mặt S06'!$J$2,Nhaplieu!$N556='Sổ quỹ tiền mặt S06'!$J$2),Nhaplieu!F556,""))</f>
        <v/>
      </c>
      <c r="B551" s="77" t="str">
        <f>IF(OR(LEFT(Nhaplieu!$M556,3)='Sổ quỹ tiền mặt S06'!$J$2,LEFT(Nhaplieu!$N556,3)='Sổ quỹ tiền mặt S06'!$J$2),Nhaplieu!E556,IF(OR(Nhaplieu!$M556='Sổ quỹ tiền mặt S06'!$J$2,Nhaplieu!$N556='Sổ quỹ tiền mặt S06'!$J$2),Nhaplieu!E556,""))</f>
        <v/>
      </c>
      <c r="C551" s="571" t="str">
        <f>IF(OR(LEFT(Nhaplieu!$M556,3)='Sổ quỹ tiền mặt S06'!$J$2,LEFT(Nhaplieu!$N556,3)='Sổ quỹ tiền mặt S06'!$J$2),Nhaplieu!L556,IF(OR(Nhaplieu!$M556='Sổ quỹ tiền mặt S06'!$J$2,Nhaplieu!$N556='Sổ quỹ tiền mặt S06'!$J$2),Nhaplieu!L556,""))</f>
        <v/>
      </c>
      <c r="D551" s="78" t="str">
        <f>IF(LEFT(Nhaplieu!$M556,3)='Sổ quỹ tiền mặt S06'!$J$2,Nhaplieu!N556,IF(LEFT(Nhaplieu!$N556,3)='Sổ quỹ tiền mặt S06'!$J$2,Nhaplieu!M556,IF(Nhaplieu!$M556='Sổ quỹ tiền mặt S06'!$J$2,Nhaplieu!N556,IF(Nhaplieu!$N556='Sổ quỹ tiền mặt S06'!$J$2,Nhaplieu!M556,""))))</f>
        <v/>
      </c>
      <c r="E551" s="77" t="str">
        <f>IF(LEFT(Nhaplieu!M556,3)='Sổ quỹ tiền mặt S06'!$J$2,Nhaplieu!$O556,IF(Nhaplieu!M556='Sổ quỹ tiền mặt S06'!$J$2,Nhaplieu!$O556,""))</f>
        <v/>
      </c>
      <c r="F551" s="77" t="str">
        <f>IF(LEFT(Nhaplieu!N556,3)='Sổ quỹ tiền mặt S06'!$J$2,Nhaplieu!$O556,IF(Nhaplieu!N556='Sổ quỹ tiền mặt S06'!$J$2,Nhaplieu!$O556,""))</f>
        <v/>
      </c>
      <c r="G551" s="572">
        <f>IF(SUM(E551:F551)=0,0,$G$10+SUM(E$11:$E551)-SUM(F$11:$F551))</f>
        <v>0</v>
      </c>
      <c r="H551" s="573"/>
    </row>
    <row r="552" spans="1:8" s="4" customFormat="1" ht="15.6">
      <c r="A552" s="76" t="str">
        <f>IF(OR(LEFT(Nhaplieu!$M557,3)='Sổ quỹ tiền mặt S06'!$J$2,LEFT(Nhaplieu!$N557,3)='Sổ quỹ tiền mặt S06'!$J$2),Nhaplieu!F557,IF(OR(Nhaplieu!$M557='Sổ quỹ tiền mặt S06'!$J$2,Nhaplieu!$N557='Sổ quỹ tiền mặt S06'!$J$2),Nhaplieu!F557,""))</f>
        <v/>
      </c>
      <c r="B552" s="77" t="str">
        <f>IF(OR(LEFT(Nhaplieu!$M557,3)='Sổ quỹ tiền mặt S06'!$J$2,LEFT(Nhaplieu!$N557,3)='Sổ quỹ tiền mặt S06'!$J$2),Nhaplieu!E557,IF(OR(Nhaplieu!$M557='Sổ quỹ tiền mặt S06'!$J$2,Nhaplieu!$N557='Sổ quỹ tiền mặt S06'!$J$2),Nhaplieu!E557,""))</f>
        <v/>
      </c>
      <c r="C552" s="571" t="str">
        <f>IF(OR(LEFT(Nhaplieu!$M557,3)='Sổ quỹ tiền mặt S06'!$J$2,LEFT(Nhaplieu!$N557,3)='Sổ quỹ tiền mặt S06'!$J$2),Nhaplieu!L557,IF(OR(Nhaplieu!$M557='Sổ quỹ tiền mặt S06'!$J$2,Nhaplieu!$N557='Sổ quỹ tiền mặt S06'!$J$2),Nhaplieu!L557,""))</f>
        <v/>
      </c>
      <c r="D552" s="78" t="str">
        <f>IF(LEFT(Nhaplieu!$M557,3)='Sổ quỹ tiền mặt S06'!$J$2,Nhaplieu!N557,IF(LEFT(Nhaplieu!$N557,3)='Sổ quỹ tiền mặt S06'!$J$2,Nhaplieu!M557,IF(Nhaplieu!$M557='Sổ quỹ tiền mặt S06'!$J$2,Nhaplieu!N557,IF(Nhaplieu!$N557='Sổ quỹ tiền mặt S06'!$J$2,Nhaplieu!M557,""))))</f>
        <v/>
      </c>
      <c r="E552" s="77" t="str">
        <f>IF(LEFT(Nhaplieu!M557,3)='Sổ quỹ tiền mặt S06'!$J$2,Nhaplieu!$O557,IF(Nhaplieu!M557='Sổ quỹ tiền mặt S06'!$J$2,Nhaplieu!$O557,""))</f>
        <v/>
      </c>
      <c r="F552" s="77" t="str">
        <f>IF(LEFT(Nhaplieu!N557,3)='Sổ quỹ tiền mặt S06'!$J$2,Nhaplieu!$O557,IF(Nhaplieu!N557='Sổ quỹ tiền mặt S06'!$J$2,Nhaplieu!$O557,""))</f>
        <v/>
      </c>
      <c r="G552" s="572">
        <f>IF(SUM(E552:F552)=0,0,$G$10+SUM(E$11:$E552)-SUM(F$11:$F552))</f>
        <v>0</v>
      </c>
      <c r="H552" s="573"/>
    </row>
    <row r="553" spans="1:8" s="4" customFormat="1" ht="15.6">
      <c r="A553" s="76" t="str">
        <f>IF(OR(LEFT(Nhaplieu!$M558,3)='Sổ quỹ tiền mặt S06'!$J$2,LEFT(Nhaplieu!$N558,3)='Sổ quỹ tiền mặt S06'!$J$2),Nhaplieu!F558,IF(OR(Nhaplieu!$M558='Sổ quỹ tiền mặt S06'!$J$2,Nhaplieu!$N558='Sổ quỹ tiền mặt S06'!$J$2),Nhaplieu!F558,""))</f>
        <v/>
      </c>
      <c r="B553" s="77" t="str">
        <f>IF(OR(LEFT(Nhaplieu!$M558,3)='Sổ quỹ tiền mặt S06'!$J$2,LEFT(Nhaplieu!$N558,3)='Sổ quỹ tiền mặt S06'!$J$2),Nhaplieu!E558,IF(OR(Nhaplieu!$M558='Sổ quỹ tiền mặt S06'!$J$2,Nhaplieu!$N558='Sổ quỹ tiền mặt S06'!$J$2),Nhaplieu!E558,""))</f>
        <v/>
      </c>
      <c r="C553" s="571" t="str">
        <f>IF(OR(LEFT(Nhaplieu!$M558,3)='Sổ quỹ tiền mặt S06'!$J$2,LEFT(Nhaplieu!$N558,3)='Sổ quỹ tiền mặt S06'!$J$2),Nhaplieu!L558,IF(OR(Nhaplieu!$M558='Sổ quỹ tiền mặt S06'!$J$2,Nhaplieu!$N558='Sổ quỹ tiền mặt S06'!$J$2),Nhaplieu!L558,""))</f>
        <v/>
      </c>
      <c r="D553" s="78" t="str">
        <f>IF(LEFT(Nhaplieu!$M558,3)='Sổ quỹ tiền mặt S06'!$J$2,Nhaplieu!N558,IF(LEFT(Nhaplieu!$N558,3)='Sổ quỹ tiền mặt S06'!$J$2,Nhaplieu!M558,IF(Nhaplieu!$M558='Sổ quỹ tiền mặt S06'!$J$2,Nhaplieu!N558,IF(Nhaplieu!$N558='Sổ quỹ tiền mặt S06'!$J$2,Nhaplieu!M558,""))))</f>
        <v/>
      </c>
      <c r="E553" s="77" t="str">
        <f>IF(LEFT(Nhaplieu!M558,3)='Sổ quỹ tiền mặt S06'!$J$2,Nhaplieu!$O558,IF(Nhaplieu!M558='Sổ quỹ tiền mặt S06'!$J$2,Nhaplieu!$O558,""))</f>
        <v/>
      </c>
      <c r="F553" s="77" t="str">
        <f>IF(LEFT(Nhaplieu!N558,3)='Sổ quỹ tiền mặt S06'!$J$2,Nhaplieu!$O558,IF(Nhaplieu!N558='Sổ quỹ tiền mặt S06'!$J$2,Nhaplieu!$O558,""))</f>
        <v/>
      </c>
      <c r="G553" s="572">
        <f>IF(SUM(E553:F553)=0,0,$G$10+SUM(E$11:$E553)-SUM(F$11:$F553))</f>
        <v>0</v>
      </c>
      <c r="H553" s="573"/>
    </row>
    <row r="554" spans="1:8" s="4" customFormat="1" ht="15.6">
      <c r="A554" s="76" t="str">
        <f>IF(OR(LEFT(Nhaplieu!$M559,3)='Sổ quỹ tiền mặt S06'!$J$2,LEFT(Nhaplieu!$N559,3)='Sổ quỹ tiền mặt S06'!$J$2),Nhaplieu!F559,IF(OR(Nhaplieu!$M559='Sổ quỹ tiền mặt S06'!$J$2,Nhaplieu!$N559='Sổ quỹ tiền mặt S06'!$J$2),Nhaplieu!F559,""))</f>
        <v/>
      </c>
      <c r="B554" s="77" t="str">
        <f>IF(OR(LEFT(Nhaplieu!$M559,3)='Sổ quỹ tiền mặt S06'!$J$2,LEFT(Nhaplieu!$N559,3)='Sổ quỹ tiền mặt S06'!$J$2),Nhaplieu!E559,IF(OR(Nhaplieu!$M559='Sổ quỹ tiền mặt S06'!$J$2,Nhaplieu!$N559='Sổ quỹ tiền mặt S06'!$J$2),Nhaplieu!E559,""))</f>
        <v/>
      </c>
      <c r="C554" s="571" t="str">
        <f>IF(OR(LEFT(Nhaplieu!$M559,3)='Sổ quỹ tiền mặt S06'!$J$2,LEFT(Nhaplieu!$N559,3)='Sổ quỹ tiền mặt S06'!$J$2),Nhaplieu!L559,IF(OR(Nhaplieu!$M559='Sổ quỹ tiền mặt S06'!$J$2,Nhaplieu!$N559='Sổ quỹ tiền mặt S06'!$J$2),Nhaplieu!L559,""))</f>
        <v/>
      </c>
      <c r="D554" s="78" t="str">
        <f>IF(LEFT(Nhaplieu!$M559,3)='Sổ quỹ tiền mặt S06'!$J$2,Nhaplieu!N559,IF(LEFT(Nhaplieu!$N559,3)='Sổ quỹ tiền mặt S06'!$J$2,Nhaplieu!M559,IF(Nhaplieu!$M559='Sổ quỹ tiền mặt S06'!$J$2,Nhaplieu!N559,IF(Nhaplieu!$N559='Sổ quỹ tiền mặt S06'!$J$2,Nhaplieu!M559,""))))</f>
        <v/>
      </c>
      <c r="E554" s="77" t="str">
        <f>IF(LEFT(Nhaplieu!M559,3)='Sổ quỹ tiền mặt S06'!$J$2,Nhaplieu!$O559,IF(Nhaplieu!M559='Sổ quỹ tiền mặt S06'!$J$2,Nhaplieu!$O559,""))</f>
        <v/>
      </c>
      <c r="F554" s="77" t="str">
        <f>IF(LEFT(Nhaplieu!N559,3)='Sổ quỹ tiền mặt S06'!$J$2,Nhaplieu!$O559,IF(Nhaplieu!N559='Sổ quỹ tiền mặt S06'!$J$2,Nhaplieu!$O559,""))</f>
        <v/>
      </c>
      <c r="G554" s="572">
        <f>IF(SUM(E554:F554)=0,0,$G$10+SUM(E$11:$E554)-SUM(F$11:$F554))</f>
        <v>0</v>
      </c>
      <c r="H554" s="573"/>
    </row>
    <row r="555" spans="1:8" s="4" customFormat="1" ht="15.6">
      <c r="A555" s="76" t="str">
        <f>IF(OR(LEFT(Nhaplieu!$M560,3)='Sổ quỹ tiền mặt S06'!$J$2,LEFT(Nhaplieu!$N560,3)='Sổ quỹ tiền mặt S06'!$J$2),Nhaplieu!F560,IF(OR(Nhaplieu!$M560='Sổ quỹ tiền mặt S06'!$J$2,Nhaplieu!$N560='Sổ quỹ tiền mặt S06'!$J$2),Nhaplieu!F560,""))</f>
        <v/>
      </c>
      <c r="B555" s="77" t="str">
        <f>IF(OR(LEFT(Nhaplieu!$M560,3)='Sổ quỹ tiền mặt S06'!$J$2,LEFT(Nhaplieu!$N560,3)='Sổ quỹ tiền mặt S06'!$J$2),Nhaplieu!E560,IF(OR(Nhaplieu!$M560='Sổ quỹ tiền mặt S06'!$J$2,Nhaplieu!$N560='Sổ quỹ tiền mặt S06'!$J$2),Nhaplieu!E560,""))</f>
        <v/>
      </c>
      <c r="C555" s="571" t="str">
        <f>IF(OR(LEFT(Nhaplieu!$M560,3)='Sổ quỹ tiền mặt S06'!$J$2,LEFT(Nhaplieu!$N560,3)='Sổ quỹ tiền mặt S06'!$J$2),Nhaplieu!L560,IF(OR(Nhaplieu!$M560='Sổ quỹ tiền mặt S06'!$J$2,Nhaplieu!$N560='Sổ quỹ tiền mặt S06'!$J$2),Nhaplieu!L560,""))</f>
        <v/>
      </c>
      <c r="D555" s="78" t="str">
        <f>IF(LEFT(Nhaplieu!$M560,3)='Sổ quỹ tiền mặt S06'!$J$2,Nhaplieu!N560,IF(LEFT(Nhaplieu!$N560,3)='Sổ quỹ tiền mặt S06'!$J$2,Nhaplieu!M560,IF(Nhaplieu!$M560='Sổ quỹ tiền mặt S06'!$J$2,Nhaplieu!N560,IF(Nhaplieu!$N560='Sổ quỹ tiền mặt S06'!$J$2,Nhaplieu!M560,""))))</f>
        <v/>
      </c>
      <c r="E555" s="77" t="str">
        <f>IF(LEFT(Nhaplieu!M560,3)='Sổ quỹ tiền mặt S06'!$J$2,Nhaplieu!$O560,IF(Nhaplieu!M560='Sổ quỹ tiền mặt S06'!$J$2,Nhaplieu!$O560,""))</f>
        <v/>
      </c>
      <c r="F555" s="77" t="str">
        <f>IF(LEFT(Nhaplieu!N560,3)='Sổ quỹ tiền mặt S06'!$J$2,Nhaplieu!$O560,IF(Nhaplieu!N560='Sổ quỹ tiền mặt S06'!$J$2,Nhaplieu!$O560,""))</f>
        <v/>
      </c>
      <c r="G555" s="572">
        <f>IF(SUM(E555:F555)=0,0,$G$10+SUM(E$11:$E555)-SUM(F$11:$F555))</f>
        <v>0</v>
      </c>
      <c r="H555" s="573"/>
    </row>
    <row r="556" spans="1:8" s="4" customFormat="1" ht="15.6">
      <c r="A556" s="76" t="str">
        <f>IF(OR(LEFT(Nhaplieu!$M561,3)='Sổ quỹ tiền mặt S06'!$J$2,LEFT(Nhaplieu!$N561,3)='Sổ quỹ tiền mặt S06'!$J$2),Nhaplieu!F561,IF(OR(Nhaplieu!$M561='Sổ quỹ tiền mặt S06'!$J$2,Nhaplieu!$N561='Sổ quỹ tiền mặt S06'!$J$2),Nhaplieu!F561,""))</f>
        <v/>
      </c>
      <c r="B556" s="77" t="str">
        <f>IF(OR(LEFT(Nhaplieu!$M561,3)='Sổ quỹ tiền mặt S06'!$J$2,LEFT(Nhaplieu!$N561,3)='Sổ quỹ tiền mặt S06'!$J$2),Nhaplieu!E561,IF(OR(Nhaplieu!$M561='Sổ quỹ tiền mặt S06'!$J$2,Nhaplieu!$N561='Sổ quỹ tiền mặt S06'!$J$2),Nhaplieu!E561,""))</f>
        <v/>
      </c>
      <c r="C556" s="571" t="str">
        <f>IF(OR(LEFT(Nhaplieu!$M561,3)='Sổ quỹ tiền mặt S06'!$J$2,LEFT(Nhaplieu!$N561,3)='Sổ quỹ tiền mặt S06'!$J$2),Nhaplieu!L561,IF(OR(Nhaplieu!$M561='Sổ quỹ tiền mặt S06'!$J$2,Nhaplieu!$N561='Sổ quỹ tiền mặt S06'!$J$2),Nhaplieu!L561,""))</f>
        <v/>
      </c>
      <c r="D556" s="78" t="str">
        <f>IF(LEFT(Nhaplieu!$M561,3)='Sổ quỹ tiền mặt S06'!$J$2,Nhaplieu!N561,IF(LEFT(Nhaplieu!$N561,3)='Sổ quỹ tiền mặt S06'!$J$2,Nhaplieu!M561,IF(Nhaplieu!$M561='Sổ quỹ tiền mặt S06'!$J$2,Nhaplieu!N561,IF(Nhaplieu!$N561='Sổ quỹ tiền mặt S06'!$J$2,Nhaplieu!M561,""))))</f>
        <v/>
      </c>
      <c r="E556" s="77" t="str">
        <f>IF(LEFT(Nhaplieu!M561,3)='Sổ quỹ tiền mặt S06'!$J$2,Nhaplieu!$O561,IF(Nhaplieu!M561='Sổ quỹ tiền mặt S06'!$J$2,Nhaplieu!$O561,""))</f>
        <v/>
      </c>
      <c r="F556" s="77" t="str">
        <f>IF(LEFT(Nhaplieu!N561,3)='Sổ quỹ tiền mặt S06'!$J$2,Nhaplieu!$O561,IF(Nhaplieu!N561='Sổ quỹ tiền mặt S06'!$J$2,Nhaplieu!$O561,""))</f>
        <v/>
      </c>
      <c r="G556" s="572">
        <f>IF(SUM(E556:F556)=0,0,$G$10+SUM(E$11:$E556)-SUM(F$11:$F556))</f>
        <v>0</v>
      </c>
      <c r="H556" s="573"/>
    </row>
    <row r="557" spans="1:8" s="4" customFormat="1" ht="15.6">
      <c r="A557" s="76" t="str">
        <f>IF(OR(LEFT(Nhaplieu!$M562,3)='Sổ quỹ tiền mặt S06'!$J$2,LEFT(Nhaplieu!$N562,3)='Sổ quỹ tiền mặt S06'!$J$2),Nhaplieu!F562,IF(OR(Nhaplieu!$M562='Sổ quỹ tiền mặt S06'!$J$2,Nhaplieu!$N562='Sổ quỹ tiền mặt S06'!$J$2),Nhaplieu!F562,""))</f>
        <v/>
      </c>
      <c r="B557" s="77" t="str">
        <f>IF(OR(LEFT(Nhaplieu!$M562,3)='Sổ quỹ tiền mặt S06'!$J$2,LEFT(Nhaplieu!$N562,3)='Sổ quỹ tiền mặt S06'!$J$2),Nhaplieu!E562,IF(OR(Nhaplieu!$M562='Sổ quỹ tiền mặt S06'!$J$2,Nhaplieu!$N562='Sổ quỹ tiền mặt S06'!$J$2),Nhaplieu!E562,""))</f>
        <v/>
      </c>
      <c r="C557" s="571" t="str">
        <f>IF(OR(LEFT(Nhaplieu!$M562,3)='Sổ quỹ tiền mặt S06'!$J$2,LEFT(Nhaplieu!$N562,3)='Sổ quỹ tiền mặt S06'!$J$2),Nhaplieu!L562,IF(OR(Nhaplieu!$M562='Sổ quỹ tiền mặt S06'!$J$2,Nhaplieu!$N562='Sổ quỹ tiền mặt S06'!$J$2),Nhaplieu!L562,""))</f>
        <v/>
      </c>
      <c r="D557" s="78" t="str">
        <f>IF(LEFT(Nhaplieu!$M562,3)='Sổ quỹ tiền mặt S06'!$J$2,Nhaplieu!N562,IF(LEFT(Nhaplieu!$N562,3)='Sổ quỹ tiền mặt S06'!$J$2,Nhaplieu!M562,IF(Nhaplieu!$M562='Sổ quỹ tiền mặt S06'!$J$2,Nhaplieu!N562,IF(Nhaplieu!$N562='Sổ quỹ tiền mặt S06'!$J$2,Nhaplieu!M562,""))))</f>
        <v/>
      </c>
      <c r="E557" s="77" t="str">
        <f>IF(LEFT(Nhaplieu!M562,3)='Sổ quỹ tiền mặt S06'!$J$2,Nhaplieu!$O562,IF(Nhaplieu!M562='Sổ quỹ tiền mặt S06'!$J$2,Nhaplieu!$O562,""))</f>
        <v/>
      </c>
      <c r="F557" s="77" t="str">
        <f>IF(LEFT(Nhaplieu!N562,3)='Sổ quỹ tiền mặt S06'!$J$2,Nhaplieu!$O562,IF(Nhaplieu!N562='Sổ quỹ tiền mặt S06'!$J$2,Nhaplieu!$O562,""))</f>
        <v/>
      </c>
      <c r="G557" s="572">
        <f>IF(SUM(E557:F557)=0,0,$G$10+SUM(E$11:$E557)-SUM(F$11:$F557))</f>
        <v>0</v>
      </c>
      <c r="H557" s="573"/>
    </row>
    <row r="558" spans="1:8" s="4" customFormat="1" ht="15.6">
      <c r="A558" s="76" t="str">
        <f>IF(OR(LEFT(Nhaplieu!$M563,3)='Sổ quỹ tiền mặt S06'!$J$2,LEFT(Nhaplieu!$N563,3)='Sổ quỹ tiền mặt S06'!$J$2),Nhaplieu!F563,IF(OR(Nhaplieu!$M563='Sổ quỹ tiền mặt S06'!$J$2,Nhaplieu!$N563='Sổ quỹ tiền mặt S06'!$J$2),Nhaplieu!F563,""))</f>
        <v/>
      </c>
      <c r="B558" s="77" t="str">
        <f>IF(OR(LEFT(Nhaplieu!$M563,3)='Sổ quỹ tiền mặt S06'!$J$2,LEFT(Nhaplieu!$N563,3)='Sổ quỹ tiền mặt S06'!$J$2),Nhaplieu!E563,IF(OR(Nhaplieu!$M563='Sổ quỹ tiền mặt S06'!$J$2,Nhaplieu!$N563='Sổ quỹ tiền mặt S06'!$J$2),Nhaplieu!E563,""))</f>
        <v/>
      </c>
      <c r="C558" s="571" t="str">
        <f>IF(OR(LEFT(Nhaplieu!$M563,3)='Sổ quỹ tiền mặt S06'!$J$2,LEFT(Nhaplieu!$N563,3)='Sổ quỹ tiền mặt S06'!$J$2),Nhaplieu!L563,IF(OR(Nhaplieu!$M563='Sổ quỹ tiền mặt S06'!$J$2,Nhaplieu!$N563='Sổ quỹ tiền mặt S06'!$J$2),Nhaplieu!L563,""))</f>
        <v/>
      </c>
      <c r="D558" s="78" t="str">
        <f>IF(LEFT(Nhaplieu!$M563,3)='Sổ quỹ tiền mặt S06'!$J$2,Nhaplieu!N563,IF(LEFT(Nhaplieu!$N563,3)='Sổ quỹ tiền mặt S06'!$J$2,Nhaplieu!M563,IF(Nhaplieu!$M563='Sổ quỹ tiền mặt S06'!$J$2,Nhaplieu!N563,IF(Nhaplieu!$N563='Sổ quỹ tiền mặt S06'!$J$2,Nhaplieu!M563,""))))</f>
        <v/>
      </c>
      <c r="E558" s="77" t="str">
        <f>IF(LEFT(Nhaplieu!M563,3)='Sổ quỹ tiền mặt S06'!$J$2,Nhaplieu!$O563,IF(Nhaplieu!M563='Sổ quỹ tiền mặt S06'!$J$2,Nhaplieu!$O563,""))</f>
        <v/>
      </c>
      <c r="F558" s="77" t="str">
        <f>IF(LEFT(Nhaplieu!N563,3)='Sổ quỹ tiền mặt S06'!$J$2,Nhaplieu!$O563,IF(Nhaplieu!N563='Sổ quỹ tiền mặt S06'!$J$2,Nhaplieu!$O563,""))</f>
        <v/>
      </c>
      <c r="G558" s="572">
        <f>IF(SUM(E558:F558)=0,0,$G$10+SUM(E$11:$E558)-SUM(F$11:$F558))</f>
        <v>0</v>
      </c>
      <c r="H558" s="573"/>
    </row>
    <row r="559" spans="1:8" s="4" customFormat="1" ht="15.6">
      <c r="A559" s="76" t="str">
        <f>IF(OR(LEFT(Nhaplieu!$M564,3)='Sổ quỹ tiền mặt S06'!$J$2,LEFT(Nhaplieu!$N564,3)='Sổ quỹ tiền mặt S06'!$J$2),Nhaplieu!F564,IF(OR(Nhaplieu!$M564='Sổ quỹ tiền mặt S06'!$J$2,Nhaplieu!$N564='Sổ quỹ tiền mặt S06'!$J$2),Nhaplieu!F564,""))</f>
        <v/>
      </c>
      <c r="B559" s="77" t="str">
        <f>IF(OR(LEFT(Nhaplieu!$M564,3)='Sổ quỹ tiền mặt S06'!$J$2,LEFT(Nhaplieu!$N564,3)='Sổ quỹ tiền mặt S06'!$J$2),Nhaplieu!E564,IF(OR(Nhaplieu!$M564='Sổ quỹ tiền mặt S06'!$J$2,Nhaplieu!$N564='Sổ quỹ tiền mặt S06'!$J$2),Nhaplieu!E564,""))</f>
        <v/>
      </c>
      <c r="C559" s="571" t="str">
        <f>IF(OR(LEFT(Nhaplieu!$M564,3)='Sổ quỹ tiền mặt S06'!$J$2,LEFT(Nhaplieu!$N564,3)='Sổ quỹ tiền mặt S06'!$J$2),Nhaplieu!L564,IF(OR(Nhaplieu!$M564='Sổ quỹ tiền mặt S06'!$J$2,Nhaplieu!$N564='Sổ quỹ tiền mặt S06'!$J$2),Nhaplieu!L564,""))</f>
        <v/>
      </c>
      <c r="D559" s="78" t="str">
        <f>IF(LEFT(Nhaplieu!$M564,3)='Sổ quỹ tiền mặt S06'!$J$2,Nhaplieu!N564,IF(LEFT(Nhaplieu!$N564,3)='Sổ quỹ tiền mặt S06'!$J$2,Nhaplieu!M564,IF(Nhaplieu!$M564='Sổ quỹ tiền mặt S06'!$J$2,Nhaplieu!N564,IF(Nhaplieu!$N564='Sổ quỹ tiền mặt S06'!$J$2,Nhaplieu!M564,""))))</f>
        <v/>
      </c>
      <c r="E559" s="77" t="str">
        <f>IF(LEFT(Nhaplieu!M564,3)='Sổ quỹ tiền mặt S06'!$J$2,Nhaplieu!$O564,IF(Nhaplieu!M564='Sổ quỹ tiền mặt S06'!$J$2,Nhaplieu!$O564,""))</f>
        <v/>
      </c>
      <c r="F559" s="77" t="str">
        <f>IF(LEFT(Nhaplieu!N564,3)='Sổ quỹ tiền mặt S06'!$J$2,Nhaplieu!$O564,IF(Nhaplieu!N564='Sổ quỹ tiền mặt S06'!$J$2,Nhaplieu!$O564,""))</f>
        <v/>
      </c>
      <c r="G559" s="572">
        <f>IF(SUM(E559:F559)=0,0,$G$10+SUM(E$11:$E559)-SUM(F$11:$F559))</f>
        <v>0</v>
      </c>
      <c r="H559" s="573"/>
    </row>
    <row r="560" spans="1:8" s="4" customFormat="1" ht="15.6">
      <c r="A560" s="76" t="str">
        <f>IF(OR(LEFT(Nhaplieu!$M565,3)='Sổ quỹ tiền mặt S06'!$J$2,LEFT(Nhaplieu!$N565,3)='Sổ quỹ tiền mặt S06'!$J$2),Nhaplieu!F565,IF(OR(Nhaplieu!$M565='Sổ quỹ tiền mặt S06'!$J$2,Nhaplieu!$N565='Sổ quỹ tiền mặt S06'!$J$2),Nhaplieu!F565,""))</f>
        <v/>
      </c>
      <c r="B560" s="77" t="str">
        <f>IF(OR(LEFT(Nhaplieu!$M565,3)='Sổ quỹ tiền mặt S06'!$J$2,LEFT(Nhaplieu!$N565,3)='Sổ quỹ tiền mặt S06'!$J$2),Nhaplieu!E565,IF(OR(Nhaplieu!$M565='Sổ quỹ tiền mặt S06'!$J$2,Nhaplieu!$N565='Sổ quỹ tiền mặt S06'!$J$2),Nhaplieu!E565,""))</f>
        <v/>
      </c>
      <c r="C560" s="571" t="str">
        <f>IF(OR(LEFT(Nhaplieu!$M565,3)='Sổ quỹ tiền mặt S06'!$J$2,LEFT(Nhaplieu!$N565,3)='Sổ quỹ tiền mặt S06'!$J$2),Nhaplieu!L565,IF(OR(Nhaplieu!$M565='Sổ quỹ tiền mặt S06'!$J$2,Nhaplieu!$N565='Sổ quỹ tiền mặt S06'!$J$2),Nhaplieu!L565,""))</f>
        <v/>
      </c>
      <c r="D560" s="78" t="str">
        <f>IF(LEFT(Nhaplieu!$M565,3)='Sổ quỹ tiền mặt S06'!$J$2,Nhaplieu!N565,IF(LEFT(Nhaplieu!$N565,3)='Sổ quỹ tiền mặt S06'!$J$2,Nhaplieu!M565,IF(Nhaplieu!$M565='Sổ quỹ tiền mặt S06'!$J$2,Nhaplieu!N565,IF(Nhaplieu!$N565='Sổ quỹ tiền mặt S06'!$J$2,Nhaplieu!M565,""))))</f>
        <v/>
      </c>
      <c r="E560" s="77" t="str">
        <f>IF(LEFT(Nhaplieu!M565,3)='Sổ quỹ tiền mặt S06'!$J$2,Nhaplieu!$O565,IF(Nhaplieu!M565='Sổ quỹ tiền mặt S06'!$J$2,Nhaplieu!$O565,""))</f>
        <v/>
      </c>
      <c r="F560" s="77" t="str">
        <f>IF(LEFT(Nhaplieu!N565,3)='Sổ quỹ tiền mặt S06'!$J$2,Nhaplieu!$O565,IF(Nhaplieu!N565='Sổ quỹ tiền mặt S06'!$J$2,Nhaplieu!$O565,""))</f>
        <v/>
      </c>
      <c r="G560" s="572">
        <f>IF(SUM(E560:F560)=0,0,$G$10+SUM(E$11:$E560)-SUM(F$11:$F560))</f>
        <v>0</v>
      </c>
      <c r="H560" s="573"/>
    </row>
    <row r="561" spans="1:8" s="4" customFormat="1" ht="15.6">
      <c r="A561" s="76" t="str">
        <f>IF(OR(LEFT(Nhaplieu!$M566,3)='Sổ quỹ tiền mặt S06'!$J$2,LEFT(Nhaplieu!$N566,3)='Sổ quỹ tiền mặt S06'!$J$2),Nhaplieu!F566,IF(OR(Nhaplieu!$M566='Sổ quỹ tiền mặt S06'!$J$2,Nhaplieu!$N566='Sổ quỹ tiền mặt S06'!$J$2),Nhaplieu!F566,""))</f>
        <v/>
      </c>
      <c r="B561" s="77" t="str">
        <f>IF(OR(LEFT(Nhaplieu!$M566,3)='Sổ quỹ tiền mặt S06'!$J$2,LEFT(Nhaplieu!$N566,3)='Sổ quỹ tiền mặt S06'!$J$2),Nhaplieu!E566,IF(OR(Nhaplieu!$M566='Sổ quỹ tiền mặt S06'!$J$2,Nhaplieu!$N566='Sổ quỹ tiền mặt S06'!$J$2),Nhaplieu!E566,""))</f>
        <v/>
      </c>
      <c r="C561" s="571" t="str">
        <f>IF(OR(LEFT(Nhaplieu!$M566,3)='Sổ quỹ tiền mặt S06'!$J$2,LEFT(Nhaplieu!$N566,3)='Sổ quỹ tiền mặt S06'!$J$2),Nhaplieu!L566,IF(OR(Nhaplieu!$M566='Sổ quỹ tiền mặt S06'!$J$2,Nhaplieu!$N566='Sổ quỹ tiền mặt S06'!$J$2),Nhaplieu!L566,""))</f>
        <v/>
      </c>
      <c r="D561" s="78" t="str">
        <f>IF(LEFT(Nhaplieu!$M566,3)='Sổ quỹ tiền mặt S06'!$J$2,Nhaplieu!N566,IF(LEFT(Nhaplieu!$N566,3)='Sổ quỹ tiền mặt S06'!$J$2,Nhaplieu!M566,IF(Nhaplieu!$M566='Sổ quỹ tiền mặt S06'!$J$2,Nhaplieu!N566,IF(Nhaplieu!$N566='Sổ quỹ tiền mặt S06'!$J$2,Nhaplieu!M566,""))))</f>
        <v/>
      </c>
      <c r="E561" s="77" t="str">
        <f>IF(LEFT(Nhaplieu!M566,3)='Sổ quỹ tiền mặt S06'!$J$2,Nhaplieu!$O566,IF(Nhaplieu!M566='Sổ quỹ tiền mặt S06'!$J$2,Nhaplieu!$O566,""))</f>
        <v/>
      </c>
      <c r="F561" s="77" t="str">
        <f>IF(LEFT(Nhaplieu!N566,3)='Sổ quỹ tiền mặt S06'!$J$2,Nhaplieu!$O566,IF(Nhaplieu!N566='Sổ quỹ tiền mặt S06'!$J$2,Nhaplieu!$O566,""))</f>
        <v/>
      </c>
      <c r="G561" s="572">
        <f>IF(SUM(E561:F561)=0,0,$G$10+SUM(E$11:$E561)-SUM(F$11:$F561))</f>
        <v>0</v>
      </c>
      <c r="H561" s="573"/>
    </row>
    <row r="562" spans="1:8" s="4" customFormat="1" ht="15.6">
      <c r="A562" s="76" t="str">
        <f>IF(OR(LEFT(Nhaplieu!$M567,3)='Sổ quỹ tiền mặt S06'!$J$2,LEFT(Nhaplieu!$N567,3)='Sổ quỹ tiền mặt S06'!$J$2),Nhaplieu!F567,IF(OR(Nhaplieu!$M567='Sổ quỹ tiền mặt S06'!$J$2,Nhaplieu!$N567='Sổ quỹ tiền mặt S06'!$J$2),Nhaplieu!F567,""))</f>
        <v/>
      </c>
      <c r="B562" s="77" t="str">
        <f>IF(OR(LEFT(Nhaplieu!$M567,3)='Sổ quỹ tiền mặt S06'!$J$2,LEFT(Nhaplieu!$N567,3)='Sổ quỹ tiền mặt S06'!$J$2),Nhaplieu!E567,IF(OR(Nhaplieu!$M567='Sổ quỹ tiền mặt S06'!$J$2,Nhaplieu!$N567='Sổ quỹ tiền mặt S06'!$J$2),Nhaplieu!E567,""))</f>
        <v/>
      </c>
      <c r="C562" s="571" t="str">
        <f>IF(OR(LEFT(Nhaplieu!$M567,3)='Sổ quỹ tiền mặt S06'!$J$2,LEFT(Nhaplieu!$N567,3)='Sổ quỹ tiền mặt S06'!$J$2),Nhaplieu!L567,IF(OR(Nhaplieu!$M567='Sổ quỹ tiền mặt S06'!$J$2,Nhaplieu!$N567='Sổ quỹ tiền mặt S06'!$J$2),Nhaplieu!L567,""))</f>
        <v/>
      </c>
      <c r="D562" s="78" t="str">
        <f>IF(LEFT(Nhaplieu!$M567,3)='Sổ quỹ tiền mặt S06'!$J$2,Nhaplieu!N567,IF(LEFT(Nhaplieu!$N567,3)='Sổ quỹ tiền mặt S06'!$J$2,Nhaplieu!M567,IF(Nhaplieu!$M567='Sổ quỹ tiền mặt S06'!$J$2,Nhaplieu!N567,IF(Nhaplieu!$N567='Sổ quỹ tiền mặt S06'!$J$2,Nhaplieu!M567,""))))</f>
        <v/>
      </c>
      <c r="E562" s="77" t="str">
        <f>IF(LEFT(Nhaplieu!M567,3)='Sổ quỹ tiền mặt S06'!$J$2,Nhaplieu!$O567,IF(Nhaplieu!M567='Sổ quỹ tiền mặt S06'!$J$2,Nhaplieu!$O567,""))</f>
        <v/>
      </c>
      <c r="F562" s="77" t="str">
        <f>IF(LEFT(Nhaplieu!N567,3)='Sổ quỹ tiền mặt S06'!$J$2,Nhaplieu!$O567,IF(Nhaplieu!N567='Sổ quỹ tiền mặt S06'!$J$2,Nhaplieu!$O567,""))</f>
        <v/>
      </c>
      <c r="G562" s="572">
        <f>IF(SUM(E562:F562)=0,0,$G$10+SUM(E$11:$E562)-SUM(F$11:$F562))</f>
        <v>0</v>
      </c>
      <c r="H562" s="573"/>
    </row>
    <row r="563" spans="1:8" s="4" customFormat="1" ht="15.6">
      <c r="A563" s="76" t="str">
        <f>IF(OR(LEFT(Nhaplieu!$M568,3)='Sổ quỹ tiền mặt S06'!$J$2,LEFT(Nhaplieu!$N568,3)='Sổ quỹ tiền mặt S06'!$J$2),Nhaplieu!F568,IF(OR(Nhaplieu!$M568='Sổ quỹ tiền mặt S06'!$J$2,Nhaplieu!$N568='Sổ quỹ tiền mặt S06'!$J$2),Nhaplieu!F568,""))</f>
        <v/>
      </c>
      <c r="B563" s="77" t="str">
        <f>IF(OR(LEFT(Nhaplieu!$M568,3)='Sổ quỹ tiền mặt S06'!$J$2,LEFT(Nhaplieu!$N568,3)='Sổ quỹ tiền mặt S06'!$J$2),Nhaplieu!E568,IF(OR(Nhaplieu!$M568='Sổ quỹ tiền mặt S06'!$J$2,Nhaplieu!$N568='Sổ quỹ tiền mặt S06'!$J$2),Nhaplieu!E568,""))</f>
        <v/>
      </c>
      <c r="C563" s="571" t="str">
        <f>IF(OR(LEFT(Nhaplieu!$M568,3)='Sổ quỹ tiền mặt S06'!$J$2,LEFT(Nhaplieu!$N568,3)='Sổ quỹ tiền mặt S06'!$J$2),Nhaplieu!L568,IF(OR(Nhaplieu!$M568='Sổ quỹ tiền mặt S06'!$J$2,Nhaplieu!$N568='Sổ quỹ tiền mặt S06'!$J$2),Nhaplieu!L568,""))</f>
        <v/>
      </c>
      <c r="D563" s="78" t="str">
        <f>IF(LEFT(Nhaplieu!$M568,3)='Sổ quỹ tiền mặt S06'!$J$2,Nhaplieu!N568,IF(LEFT(Nhaplieu!$N568,3)='Sổ quỹ tiền mặt S06'!$J$2,Nhaplieu!M568,IF(Nhaplieu!$M568='Sổ quỹ tiền mặt S06'!$J$2,Nhaplieu!N568,IF(Nhaplieu!$N568='Sổ quỹ tiền mặt S06'!$J$2,Nhaplieu!M568,""))))</f>
        <v/>
      </c>
      <c r="E563" s="77" t="str">
        <f>IF(LEFT(Nhaplieu!M568,3)='Sổ quỹ tiền mặt S06'!$J$2,Nhaplieu!$O568,IF(Nhaplieu!M568='Sổ quỹ tiền mặt S06'!$J$2,Nhaplieu!$O568,""))</f>
        <v/>
      </c>
      <c r="F563" s="77" t="str">
        <f>IF(LEFT(Nhaplieu!N568,3)='Sổ quỹ tiền mặt S06'!$J$2,Nhaplieu!$O568,IF(Nhaplieu!N568='Sổ quỹ tiền mặt S06'!$J$2,Nhaplieu!$O568,""))</f>
        <v/>
      </c>
      <c r="G563" s="572">
        <f>IF(SUM(E563:F563)=0,0,$G$10+SUM(E$11:$E563)-SUM(F$11:$F563))</f>
        <v>0</v>
      </c>
      <c r="H563" s="573"/>
    </row>
    <row r="564" spans="1:8" s="4" customFormat="1" ht="15.6">
      <c r="A564" s="76" t="str">
        <f>IF(OR(LEFT(Nhaplieu!$M569,3)='Sổ quỹ tiền mặt S06'!$J$2,LEFT(Nhaplieu!$N569,3)='Sổ quỹ tiền mặt S06'!$J$2),Nhaplieu!F569,IF(OR(Nhaplieu!$M569='Sổ quỹ tiền mặt S06'!$J$2,Nhaplieu!$N569='Sổ quỹ tiền mặt S06'!$J$2),Nhaplieu!F569,""))</f>
        <v/>
      </c>
      <c r="B564" s="77" t="str">
        <f>IF(OR(LEFT(Nhaplieu!$M569,3)='Sổ quỹ tiền mặt S06'!$J$2,LEFT(Nhaplieu!$N569,3)='Sổ quỹ tiền mặt S06'!$J$2),Nhaplieu!E569,IF(OR(Nhaplieu!$M569='Sổ quỹ tiền mặt S06'!$J$2,Nhaplieu!$N569='Sổ quỹ tiền mặt S06'!$J$2),Nhaplieu!E569,""))</f>
        <v/>
      </c>
      <c r="C564" s="571" t="str">
        <f>IF(OR(LEFT(Nhaplieu!$M569,3)='Sổ quỹ tiền mặt S06'!$J$2,LEFT(Nhaplieu!$N569,3)='Sổ quỹ tiền mặt S06'!$J$2),Nhaplieu!L569,IF(OR(Nhaplieu!$M569='Sổ quỹ tiền mặt S06'!$J$2,Nhaplieu!$N569='Sổ quỹ tiền mặt S06'!$J$2),Nhaplieu!L569,""))</f>
        <v/>
      </c>
      <c r="D564" s="78" t="str">
        <f>IF(LEFT(Nhaplieu!$M569,3)='Sổ quỹ tiền mặt S06'!$J$2,Nhaplieu!N569,IF(LEFT(Nhaplieu!$N569,3)='Sổ quỹ tiền mặt S06'!$J$2,Nhaplieu!M569,IF(Nhaplieu!$M569='Sổ quỹ tiền mặt S06'!$J$2,Nhaplieu!N569,IF(Nhaplieu!$N569='Sổ quỹ tiền mặt S06'!$J$2,Nhaplieu!M569,""))))</f>
        <v/>
      </c>
      <c r="E564" s="77" t="str">
        <f>IF(LEFT(Nhaplieu!M569,3)='Sổ quỹ tiền mặt S06'!$J$2,Nhaplieu!$O569,IF(Nhaplieu!M569='Sổ quỹ tiền mặt S06'!$J$2,Nhaplieu!$O569,""))</f>
        <v/>
      </c>
      <c r="F564" s="77" t="str">
        <f>IF(LEFT(Nhaplieu!N569,3)='Sổ quỹ tiền mặt S06'!$J$2,Nhaplieu!$O569,IF(Nhaplieu!N569='Sổ quỹ tiền mặt S06'!$J$2,Nhaplieu!$O569,""))</f>
        <v/>
      </c>
      <c r="G564" s="572">
        <f>IF(SUM(E564:F564)=0,0,$G$10+SUM(E$11:$E564)-SUM(F$11:$F564))</f>
        <v>0</v>
      </c>
      <c r="H564" s="573"/>
    </row>
    <row r="565" spans="1:8" s="4" customFormat="1" ht="15.6">
      <c r="A565" s="76" t="str">
        <f>IF(OR(LEFT(Nhaplieu!$M570,3)='Sổ quỹ tiền mặt S06'!$J$2,LEFT(Nhaplieu!$N570,3)='Sổ quỹ tiền mặt S06'!$J$2),Nhaplieu!F570,IF(OR(Nhaplieu!$M570='Sổ quỹ tiền mặt S06'!$J$2,Nhaplieu!$N570='Sổ quỹ tiền mặt S06'!$J$2),Nhaplieu!F570,""))</f>
        <v/>
      </c>
      <c r="B565" s="77" t="str">
        <f>IF(OR(LEFT(Nhaplieu!$M570,3)='Sổ quỹ tiền mặt S06'!$J$2,LEFT(Nhaplieu!$N570,3)='Sổ quỹ tiền mặt S06'!$J$2),Nhaplieu!E570,IF(OR(Nhaplieu!$M570='Sổ quỹ tiền mặt S06'!$J$2,Nhaplieu!$N570='Sổ quỹ tiền mặt S06'!$J$2),Nhaplieu!E570,""))</f>
        <v/>
      </c>
      <c r="C565" s="571" t="str">
        <f>IF(OR(LEFT(Nhaplieu!$M570,3)='Sổ quỹ tiền mặt S06'!$J$2,LEFT(Nhaplieu!$N570,3)='Sổ quỹ tiền mặt S06'!$J$2),Nhaplieu!L570,IF(OR(Nhaplieu!$M570='Sổ quỹ tiền mặt S06'!$J$2,Nhaplieu!$N570='Sổ quỹ tiền mặt S06'!$J$2),Nhaplieu!L570,""))</f>
        <v/>
      </c>
      <c r="D565" s="78" t="str">
        <f>IF(LEFT(Nhaplieu!$M570,3)='Sổ quỹ tiền mặt S06'!$J$2,Nhaplieu!N570,IF(LEFT(Nhaplieu!$N570,3)='Sổ quỹ tiền mặt S06'!$J$2,Nhaplieu!M570,IF(Nhaplieu!$M570='Sổ quỹ tiền mặt S06'!$J$2,Nhaplieu!N570,IF(Nhaplieu!$N570='Sổ quỹ tiền mặt S06'!$J$2,Nhaplieu!M570,""))))</f>
        <v/>
      </c>
      <c r="E565" s="77" t="str">
        <f>IF(LEFT(Nhaplieu!M570,3)='Sổ quỹ tiền mặt S06'!$J$2,Nhaplieu!$O570,IF(Nhaplieu!M570='Sổ quỹ tiền mặt S06'!$J$2,Nhaplieu!$O570,""))</f>
        <v/>
      </c>
      <c r="F565" s="77" t="str">
        <f>IF(LEFT(Nhaplieu!N570,3)='Sổ quỹ tiền mặt S06'!$J$2,Nhaplieu!$O570,IF(Nhaplieu!N570='Sổ quỹ tiền mặt S06'!$J$2,Nhaplieu!$O570,""))</f>
        <v/>
      </c>
      <c r="G565" s="572">
        <f>IF(SUM(E565:F565)=0,0,$G$10+SUM(E$11:$E565)-SUM(F$11:$F565))</f>
        <v>0</v>
      </c>
      <c r="H565" s="573"/>
    </row>
    <row r="566" spans="1:8" s="4" customFormat="1" ht="15.6">
      <c r="A566" s="76" t="str">
        <f>IF(OR(LEFT(Nhaplieu!$M571,3)='Sổ quỹ tiền mặt S06'!$J$2,LEFT(Nhaplieu!$N571,3)='Sổ quỹ tiền mặt S06'!$J$2),Nhaplieu!F571,IF(OR(Nhaplieu!$M571='Sổ quỹ tiền mặt S06'!$J$2,Nhaplieu!$N571='Sổ quỹ tiền mặt S06'!$J$2),Nhaplieu!F571,""))</f>
        <v/>
      </c>
      <c r="B566" s="77" t="str">
        <f>IF(OR(LEFT(Nhaplieu!$M571,3)='Sổ quỹ tiền mặt S06'!$J$2,LEFT(Nhaplieu!$N571,3)='Sổ quỹ tiền mặt S06'!$J$2),Nhaplieu!E571,IF(OR(Nhaplieu!$M571='Sổ quỹ tiền mặt S06'!$J$2,Nhaplieu!$N571='Sổ quỹ tiền mặt S06'!$J$2),Nhaplieu!E571,""))</f>
        <v/>
      </c>
      <c r="C566" s="571" t="str">
        <f>IF(OR(LEFT(Nhaplieu!$M571,3)='Sổ quỹ tiền mặt S06'!$J$2,LEFT(Nhaplieu!$N571,3)='Sổ quỹ tiền mặt S06'!$J$2),Nhaplieu!L571,IF(OR(Nhaplieu!$M571='Sổ quỹ tiền mặt S06'!$J$2,Nhaplieu!$N571='Sổ quỹ tiền mặt S06'!$J$2),Nhaplieu!L571,""))</f>
        <v/>
      </c>
      <c r="D566" s="78" t="str">
        <f>IF(LEFT(Nhaplieu!$M571,3)='Sổ quỹ tiền mặt S06'!$J$2,Nhaplieu!N571,IF(LEFT(Nhaplieu!$N571,3)='Sổ quỹ tiền mặt S06'!$J$2,Nhaplieu!M571,IF(Nhaplieu!$M571='Sổ quỹ tiền mặt S06'!$J$2,Nhaplieu!N571,IF(Nhaplieu!$N571='Sổ quỹ tiền mặt S06'!$J$2,Nhaplieu!M571,""))))</f>
        <v/>
      </c>
      <c r="E566" s="77" t="str">
        <f>IF(LEFT(Nhaplieu!M571,3)='Sổ quỹ tiền mặt S06'!$J$2,Nhaplieu!$O571,IF(Nhaplieu!M571='Sổ quỹ tiền mặt S06'!$J$2,Nhaplieu!$O571,""))</f>
        <v/>
      </c>
      <c r="F566" s="77" t="str">
        <f>IF(LEFT(Nhaplieu!N571,3)='Sổ quỹ tiền mặt S06'!$J$2,Nhaplieu!$O571,IF(Nhaplieu!N571='Sổ quỹ tiền mặt S06'!$J$2,Nhaplieu!$O571,""))</f>
        <v/>
      </c>
      <c r="G566" s="572">
        <f>IF(SUM(E566:F566)=0,0,$G$10+SUM(E$11:$E566)-SUM(F$11:$F566))</f>
        <v>0</v>
      </c>
      <c r="H566" s="573"/>
    </row>
    <row r="567" spans="1:8" s="4" customFormat="1" ht="15.6">
      <c r="A567" s="76" t="str">
        <f>IF(OR(LEFT(Nhaplieu!$M572,3)='Sổ quỹ tiền mặt S06'!$J$2,LEFT(Nhaplieu!$N572,3)='Sổ quỹ tiền mặt S06'!$J$2),Nhaplieu!F572,IF(OR(Nhaplieu!$M572='Sổ quỹ tiền mặt S06'!$J$2,Nhaplieu!$N572='Sổ quỹ tiền mặt S06'!$J$2),Nhaplieu!F572,""))</f>
        <v/>
      </c>
      <c r="B567" s="77" t="str">
        <f>IF(OR(LEFT(Nhaplieu!$M572,3)='Sổ quỹ tiền mặt S06'!$J$2,LEFT(Nhaplieu!$N572,3)='Sổ quỹ tiền mặt S06'!$J$2),Nhaplieu!E572,IF(OR(Nhaplieu!$M572='Sổ quỹ tiền mặt S06'!$J$2,Nhaplieu!$N572='Sổ quỹ tiền mặt S06'!$J$2),Nhaplieu!E572,""))</f>
        <v/>
      </c>
      <c r="C567" s="571" t="str">
        <f>IF(OR(LEFT(Nhaplieu!$M572,3)='Sổ quỹ tiền mặt S06'!$J$2,LEFT(Nhaplieu!$N572,3)='Sổ quỹ tiền mặt S06'!$J$2),Nhaplieu!L572,IF(OR(Nhaplieu!$M572='Sổ quỹ tiền mặt S06'!$J$2,Nhaplieu!$N572='Sổ quỹ tiền mặt S06'!$J$2),Nhaplieu!L572,""))</f>
        <v/>
      </c>
      <c r="D567" s="78" t="str">
        <f>IF(LEFT(Nhaplieu!$M572,3)='Sổ quỹ tiền mặt S06'!$J$2,Nhaplieu!N572,IF(LEFT(Nhaplieu!$N572,3)='Sổ quỹ tiền mặt S06'!$J$2,Nhaplieu!M572,IF(Nhaplieu!$M572='Sổ quỹ tiền mặt S06'!$J$2,Nhaplieu!N572,IF(Nhaplieu!$N572='Sổ quỹ tiền mặt S06'!$J$2,Nhaplieu!M572,""))))</f>
        <v/>
      </c>
      <c r="E567" s="77" t="str">
        <f>IF(LEFT(Nhaplieu!M572,3)='Sổ quỹ tiền mặt S06'!$J$2,Nhaplieu!$O572,IF(Nhaplieu!M572='Sổ quỹ tiền mặt S06'!$J$2,Nhaplieu!$O572,""))</f>
        <v/>
      </c>
      <c r="F567" s="77" t="str">
        <f>IF(LEFT(Nhaplieu!N572,3)='Sổ quỹ tiền mặt S06'!$J$2,Nhaplieu!$O572,IF(Nhaplieu!N572='Sổ quỹ tiền mặt S06'!$J$2,Nhaplieu!$O572,""))</f>
        <v/>
      </c>
      <c r="G567" s="572">
        <f>IF(SUM(E567:F567)=0,0,$G$10+SUM(E$11:$E567)-SUM(F$11:$F567))</f>
        <v>0</v>
      </c>
      <c r="H567" s="573"/>
    </row>
    <row r="568" spans="1:8" s="4" customFormat="1" ht="15.6">
      <c r="A568" s="76" t="str">
        <f>IF(OR(LEFT(Nhaplieu!$M573,3)='Sổ quỹ tiền mặt S06'!$J$2,LEFT(Nhaplieu!$N573,3)='Sổ quỹ tiền mặt S06'!$J$2),Nhaplieu!F573,IF(OR(Nhaplieu!$M573='Sổ quỹ tiền mặt S06'!$J$2,Nhaplieu!$N573='Sổ quỹ tiền mặt S06'!$J$2),Nhaplieu!F573,""))</f>
        <v/>
      </c>
      <c r="B568" s="77" t="str">
        <f>IF(OR(LEFT(Nhaplieu!$M573,3)='Sổ quỹ tiền mặt S06'!$J$2,LEFT(Nhaplieu!$N573,3)='Sổ quỹ tiền mặt S06'!$J$2),Nhaplieu!E573,IF(OR(Nhaplieu!$M573='Sổ quỹ tiền mặt S06'!$J$2,Nhaplieu!$N573='Sổ quỹ tiền mặt S06'!$J$2),Nhaplieu!E573,""))</f>
        <v/>
      </c>
      <c r="C568" s="571" t="str">
        <f>IF(OR(LEFT(Nhaplieu!$M573,3)='Sổ quỹ tiền mặt S06'!$J$2,LEFT(Nhaplieu!$N573,3)='Sổ quỹ tiền mặt S06'!$J$2),Nhaplieu!L573,IF(OR(Nhaplieu!$M573='Sổ quỹ tiền mặt S06'!$J$2,Nhaplieu!$N573='Sổ quỹ tiền mặt S06'!$J$2),Nhaplieu!L573,""))</f>
        <v/>
      </c>
      <c r="D568" s="78" t="str">
        <f>IF(LEFT(Nhaplieu!$M573,3)='Sổ quỹ tiền mặt S06'!$J$2,Nhaplieu!N573,IF(LEFT(Nhaplieu!$N573,3)='Sổ quỹ tiền mặt S06'!$J$2,Nhaplieu!M573,IF(Nhaplieu!$M573='Sổ quỹ tiền mặt S06'!$J$2,Nhaplieu!N573,IF(Nhaplieu!$N573='Sổ quỹ tiền mặt S06'!$J$2,Nhaplieu!M573,""))))</f>
        <v/>
      </c>
      <c r="E568" s="77" t="str">
        <f>IF(LEFT(Nhaplieu!M573,3)='Sổ quỹ tiền mặt S06'!$J$2,Nhaplieu!$O573,IF(Nhaplieu!M573='Sổ quỹ tiền mặt S06'!$J$2,Nhaplieu!$O573,""))</f>
        <v/>
      </c>
      <c r="F568" s="77" t="str">
        <f>IF(LEFT(Nhaplieu!N573,3)='Sổ quỹ tiền mặt S06'!$J$2,Nhaplieu!$O573,IF(Nhaplieu!N573='Sổ quỹ tiền mặt S06'!$J$2,Nhaplieu!$O573,""))</f>
        <v/>
      </c>
      <c r="G568" s="572">
        <f>IF(SUM(E568:F568)=0,0,$G$10+SUM(E$11:$E568)-SUM(F$11:$F568))</f>
        <v>0</v>
      </c>
      <c r="H568" s="573"/>
    </row>
    <row r="569" spans="1:8" s="4" customFormat="1" ht="15.6">
      <c r="A569" s="76" t="str">
        <f>IF(OR(LEFT(Nhaplieu!$M574,3)='Sổ quỹ tiền mặt S06'!$J$2,LEFT(Nhaplieu!$N574,3)='Sổ quỹ tiền mặt S06'!$J$2),Nhaplieu!F574,IF(OR(Nhaplieu!$M574='Sổ quỹ tiền mặt S06'!$J$2,Nhaplieu!$N574='Sổ quỹ tiền mặt S06'!$J$2),Nhaplieu!F574,""))</f>
        <v/>
      </c>
      <c r="B569" s="77" t="str">
        <f>IF(OR(LEFT(Nhaplieu!$M574,3)='Sổ quỹ tiền mặt S06'!$J$2,LEFT(Nhaplieu!$N574,3)='Sổ quỹ tiền mặt S06'!$J$2),Nhaplieu!E574,IF(OR(Nhaplieu!$M574='Sổ quỹ tiền mặt S06'!$J$2,Nhaplieu!$N574='Sổ quỹ tiền mặt S06'!$J$2),Nhaplieu!E574,""))</f>
        <v/>
      </c>
      <c r="C569" s="571" t="str">
        <f>IF(OR(LEFT(Nhaplieu!$M574,3)='Sổ quỹ tiền mặt S06'!$J$2,LEFT(Nhaplieu!$N574,3)='Sổ quỹ tiền mặt S06'!$J$2),Nhaplieu!L574,IF(OR(Nhaplieu!$M574='Sổ quỹ tiền mặt S06'!$J$2,Nhaplieu!$N574='Sổ quỹ tiền mặt S06'!$J$2),Nhaplieu!L574,""))</f>
        <v/>
      </c>
      <c r="D569" s="78" t="str">
        <f>IF(LEFT(Nhaplieu!$M574,3)='Sổ quỹ tiền mặt S06'!$J$2,Nhaplieu!N574,IF(LEFT(Nhaplieu!$N574,3)='Sổ quỹ tiền mặt S06'!$J$2,Nhaplieu!M574,IF(Nhaplieu!$M574='Sổ quỹ tiền mặt S06'!$J$2,Nhaplieu!N574,IF(Nhaplieu!$N574='Sổ quỹ tiền mặt S06'!$J$2,Nhaplieu!M574,""))))</f>
        <v/>
      </c>
      <c r="E569" s="77" t="str">
        <f>IF(LEFT(Nhaplieu!M574,3)='Sổ quỹ tiền mặt S06'!$J$2,Nhaplieu!$O574,IF(Nhaplieu!M574='Sổ quỹ tiền mặt S06'!$J$2,Nhaplieu!$O574,""))</f>
        <v/>
      </c>
      <c r="F569" s="77" t="str">
        <f>IF(LEFT(Nhaplieu!N574,3)='Sổ quỹ tiền mặt S06'!$J$2,Nhaplieu!$O574,IF(Nhaplieu!N574='Sổ quỹ tiền mặt S06'!$J$2,Nhaplieu!$O574,""))</f>
        <v/>
      </c>
      <c r="G569" s="572">
        <f>IF(SUM(E569:F569)=0,0,$G$10+SUM(E$11:$E569)-SUM(F$11:$F569))</f>
        <v>0</v>
      </c>
      <c r="H569" s="573"/>
    </row>
    <row r="570" spans="1:8" s="4" customFormat="1" ht="15.6">
      <c r="A570" s="76" t="str">
        <f>IF(OR(LEFT(Nhaplieu!$M575,3)='Sổ quỹ tiền mặt S06'!$J$2,LEFT(Nhaplieu!$N575,3)='Sổ quỹ tiền mặt S06'!$J$2),Nhaplieu!F575,IF(OR(Nhaplieu!$M575='Sổ quỹ tiền mặt S06'!$J$2,Nhaplieu!$N575='Sổ quỹ tiền mặt S06'!$J$2),Nhaplieu!F575,""))</f>
        <v/>
      </c>
      <c r="B570" s="77" t="str">
        <f>IF(OR(LEFT(Nhaplieu!$M575,3)='Sổ quỹ tiền mặt S06'!$J$2,LEFT(Nhaplieu!$N575,3)='Sổ quỹ tiền mặt S06'!$J$2),Nhaplieu!E575,IF(OR(Nhaplieu!$M575='Sổ quỹ tiền mặt S06'!$J$2,Nhaplieu!$N575='Sổ quỹ tiền mặt S06'!$J$2),Nhaplieu!E575,""))</f>
        <v/>
      </c>
      <c r="C570" s="571" t="str">
        <f>IF(OR(LEFT(Nhaplieu!$M575,3)='Sổ quỹ tiền mặt S06'!$J$2,LEFT(Nhaplieu!$N575,3)='Sổ quỹ tiền mặt S06'!$J$2),Nhaplieu!L575,IF(OR(Nhaplieu!$M575='Sổ quỹ tiền mặt S06'!$J$2,Nhaplieu!$N575='Sổ quỹ tiền mặt S06'!$J$2),Nhaplieu!L575,""))</f>
        <v/>
      </c>
      <c r="D570" s="78" t="str">
        <f>IF(LEFT(Nhaplieu!$M575,3)='Sổ quỹ tiền mặt S06'!$J$2,Nhaplieu!N575,IF(LEFT(Nhaplieu!$N575,3)='Sổ quỹ tiền mặt S06'!$J$2,Nhaplieu!M575,IF(Nhaplieu!$M575='Sổ quỹ tiền mặt S06'!$J$2,Nhaplieu!N575,IF(Nhaplieu!$N575='Sổ quỹ tiền mặt S06'!$J$2,Nhaplieu!M575,""))))</f>
        <v/>
      </c>
      <c r="E570" s="77" t="str">
        <f>IF(LEFT(Nhaplieu!M575,3)='Sổ quỹ tiền mặt S06'!$J$2,Nhaplieu!$O575,IF(Nhaplieu!M575='Sổ quỹ tiền mặt S06'!$J$2,Nhaplieu!$O575,""))</f>
        <v/>
      </c>
      <c r="F570" s="77" t="str">
        <f>IF(LEFT(Nhaplieu!N575,3)='Sổ quỹ tiền mặt S06'!$J$2,Nhaplieu!$O575,IF(Nhaplieu!N575='Sổ quỹ tiền mặt S06'!$J$2,Nhaplieu!$O575,""))</f>
        <v/>
      </c>
      <c r="G570" s="572">
        <f>IF(SUM(E570:F570)=0,0,$G$10+SUM(E$11:$E570)-SUM(F$11:$F570))</f>
        <v>0</v>
      </c>
      <c r="H570" s="573"/>
    </row>
    <row r="571" spans="1:8" s="4" customFormat="1" ht="15.6">
      <c r="A571" s="76" t="str">
        <f>IF(OR(LEFT(Nhaplieu!$M576,3)='Sổ quỹ tiền mặt S06'!$J$2,LEFT(Nhaplieu!$N576,3)='Sổ quỹ tiền mặt S06'!$J$2),Nhaplieu!F576,IF(OR(Nhaplieu!$M576='Sổ quỹ tiền mặt S06'!$J$2,Nhaplieu!$N576='Sổ quỹ tiền mặt S06'!$J$2),Nhaplieu!F576,""))</f>
        <v/>
      </c>
      <c r="B571" s="77" t="str">
        <f>IF(OR(LEFT(Nhaplieu!$M576,3)='Sổ quỹ tiền mặt S06'!$J$2,LEFT(Nhaplieu!$N576,3)='Sổ quỹ tiền mặt S06'!$J$2),Nhaplieu!E576,IF(OR(Nhaplieu!$M576='Sổ quỹ tiền mặt S06'!$J$2,Nhaplieu!$N576='Sổ quỹ tiền mặt S06'!$J$2),Nhaplieu!E576,""))</f>
        <v/>
      </c>
      <c r="C571" s="571" t="str">
        <f>IF(OR(LEFT(Nhaplieu!$M576,3)='Sổ quỹ tiền mặt S06'!$J$2,LEFT(Nhaplieu!$N576,3)='Sổ quỹ tiền mặt S06'!$J$2),Nhaplieu!L576,IF(OR(Nhaplieu!$M576='Sổ quỹ tiền mặt S06'!$J$2,Nhaplieu!$N576='Sổ quỹ tiền mặt S06'!$J$2),Nhaplieu!L576,""))</f>
        <v/>
      </c>
      <c r="D571" s="78" t="str">
        <f>IF(LEFT(Nhaplieu!$M576,3)='Sổ quỹ tiền mặt S06'!$J$2,Nhaplieu!N576,IF(LEFT(Nhaplieu!$N576,3)='Sổ quỹ tiền mặt S06'!$J$2,Nhaplieu!M576,IF(Nhaplieu!$M576='Sổ quỹ tiền mặt S06'!$J$2,Nhaplieu!N576,IF(Nhaplieu!$N576='Sổ quỹ tiền mặt S06'!$J$2,Nhaplieu!M576,""))))</f>
        <v/>
      </c>
      <c r="E571" s="77" t="str">
        <f>IF(LEFT(Nhaplieu!M576,3)='Sổ quỹ tiền mặt S06'!$J$2,Nhaplieu!$O576,IF(Nhaplieu!M576='Sổ quỹ tiền mặt S06'!$J$2,Nhaplieu!$O576,""))</f>
        <v/>
      </c>
      <c r="F571" s="77" t="str">
        <f>IF(LEFT(Nhaplieu!N576,3)='Sổ quỹ tiền mặt S06'!$J$2,Nhaplieu!$O576,IF(Nhaplieu!N576='Sổ quỹ tiền mặt S06'!$J$2,Nhaplieu!$O576,""))</f>
        <v/>
      </c>
      <c r="G571" s="572">
        <f>IF(SUM(E571:F571)=0,0,$G$10+SUM(E$11:$E571)-SUM(F$11:$F571))</f>
        <v>0</v>
      </c>
      <c r="H571" s="573"/>
    </row>
    <row r="572" spans="1:8" s="4" customFormat="1" ht="15.6">
      <c r="A572" s="76" t="str">
        <f>IF(OR(LEFT(Nhaplieu!$M577,3)='Sổ quỹ tiền mặt S06'!$J$2,LEFT(Nhaplieu!$N577,3)='Sổ quỹ tiền mặt S06'!$J$2),Nhaplieu!F577,IF(OR(Nhaplieu!$M577='Sổ quỹ tiền mặt S06'!$J$2,Nhaplieu!$N577='Sổ quỹ tiền mặt S06'!$J$2),Nhaplieu!F577,""))</f>
        <v/>
      </c>
      <c r="B572" s="77" t="str">
        <f>IF(OR(LEFT(Nhaplieu!$M577,3)='Sổ quỹ tiền mặt S06'!$J$2,LEFT(Nhaplieu!$N577,3)='Sổ quỹ tiền mặt S06'!$J$2),Nhaplieu!E577,IF(OR(Nhaplieu!$M577='Sổ quỹ tiền mặt S06'!$J$2,Nhaplieu!$N577='Sổ quỹ tiền mặt S06'!$J$2),Nhaplieu!E577,""))</f>
        <v/>
      </c>
      <c r="C572" s="571" t="str">
        <f>IF(OR(LEFT(Nhaplieu!$M577,3)='Sổ quỹ tiền mặt S06'!$J$2,LEFT(Nhaplieu!$N577,3)='Sổ quỹ tiền mặt S06'!$J$2),Nhaplieu!L577,IF(OR(Nhaplieu!$M577='Sổ quỹ tiền mặt S06'!$J$2,Nhaplieu!$N577='Sổ quỹ tiền mặt S06'!$J$2),Nhaplieu!L577,""))</f>
        <v/>
      </c>
      <c r="D572" s="78" t="str">
        <f>IF(LEFT(Nhaplieu!$M577,3)='Sổ quỹ tiền mặt S06'!$J$2,Nhaplieu!N577,IF(LEFT(Nhaplieu!$N577,3)='Sổ quỹ tiền mặt S06'!$J$2,Nhaplieu!M577,IF(Nhaplieu!$M577='Sổ quỹ tiền mặt S06'!$J$2,Nhaplieu!N577,IF(Nhaplieu!$N577='Sổ quỹ tiền mặt S06'!$J$2,Nhaplieu!M577,""))))</f>
        <v/>
      </c>
      <c r="E572" s="77" t="str">
        <f>IF(LEFT(Nhaplieu!M577,3)='Sổ quỹ tiền mặt S06'!$J$2,Nhaplieu!$O577,IF(Nhaplieu!M577='Sổ quỹ tiền mặt S06'!$J$2,Nhaplieu!$O577,""))</f>
        <v/>
      </c>
      <c r="F572" s="77" t="str">
        <f>IF(LEFT(Nhaplieu!N577,3)='Sổ quỹ tiền mặt S06'!$J$2,Nhaplieu!$O577,IF(Nhaplieu!N577='Sổ quỹ tiền mặt S06'!$J$2,Nhaplieu!$O577,""))</f>
        <v/>
      </c>
      <c r="G572" s="572">
        <f>IF(SUM(E572:F572)=0,0,$G$10+SUM(E$11:$E572)-SUM(F$11:$F572))</f>
        <v>0</v>
      </c>
      <c r="H572" s="573"/>
    </row>
    <row r="573" spans="1:8" s="4" customFormat="1" ht="15.6">
      <c r="A573" s="76" t="str">
        <f>IF(OR(LEFT(Nhaplieu!$M578,3)='Sổ quỹ tiền mặt S06'!$J$2,LEFT(Nhaplieu!$N578,3)='Sổ quỹ tiền mặt S06'!$J$2),Nhaplieu!F578,IF(OR(Nhaplieu!$M578='Sổ quỹ tiền mặt S06'!$J$2,Nhaplieu!$N578='Sổ quỹ tiền mặt S06'!$J$2),Nhaplieu!F578,""))</f>
        <v/>
      </c>
      <c r="B573" s="77" t="str">
        <f>IF(OR(LEFT(Nhaplieu!$M578,3)='Sổ quỹ tiền mặt S06'!$J$2,LEFT(Nhaplieu!$N578,3)='Sổ quỹ tiền mặt S06'!$J$2),Nhaplieu!E578,IF(OR(Nhaplieu!$M578='Sổ quỹ tiền mặt S06'!$J$2,Nhaplieu!$N578='Sổ quỹ tiền mặt S06'!$J$2),Nhaplieu!E578,""))</f>
        <v/>
      </c>
      <c r="C573" s="571" t="str">
        <f>IF(OR(LEFT(Nhaplieu!$M578,3)='Sổ quỹ tiền mặt S06'!$J$2,LEFT(Nhaplieu!$N578,3)='Sổ quỹ tiền mặt S06'!$J$2),Nhaplieu!L578,IF(OR(Nhaplieu!$M578='Sổ quỹ tiền mặt S06'!$J$2,Nhaplieu!$N578='Sổ quỹ tiền mặt S06'!$J$2),Nhaplieu!L578,""))</f>
        <v/>
      </c>
      <c r="D573" s="78" t="str">
        <f>IF(LEFT(Nhaplieu!$M578,3)='Sổ quỹ tiền mặt S06'!$J$2,Nhaplieu!N578,IF(LEFT(Nhaplieu!$N578,3)='Sổ quỹ tiền mặt S06'!$J$2,Nhaplieu!M578,IF(Nhaplieu!$M578='Sổ quỹ tiền mặt S06'!$J$2,Nhaplieu!N578,IF(Nhaplieu!$N578='Sổ quỹ tiền mặt S06'!$J$2,Nhaplieu!M578,""))))</f>
        <v/>
      </c>
      <c r="E573" s="77" t="str">
        <f>IF(LEFT(Nhaplieu!M578,3)='Sổ quỹ tiền mặt S06'!$J$2,Nhaplieu!$O578,IF(Nhaplieu!M578='Sổ quỹ tiền mặt S06'!$J$2,Nhaplieu!$O578,""))</f>
        <v/>
      </c>
      <c r="F573" s="77" t="str">
        <f>IF(LEFT(Nhaplieu!N578,3)='Sổ quỹ tiền mặt S06'!$J$2,Nhaplieu!$O578,IF(Nhaplieu!N578='Sổ quỹ tiền mặt S06'!$J$2,Nhaplieu!$O578,""))</f>
        <v/>
      </c>
      <c r="G573" s="572">
        <f>IF(SUM(E573:F573)=0,0,$G$10+SUM(E$11:$E573)-SUM(F$11:$F573))</f>
        <v>0</v>
      </c>
      <c r="H573" s="573"/>
    </row>
    <row r="574" spans="1:8" s="4" customFormat="1" ht="15.6">
      <c r="A574" s="76" t="str">
        <f>IF(OR(LEFT(Nhaplieu!$M579,3)='Sổ quỹ tiền mặt S06'!$J$2,LEFT(Nhaplieu!$N579,3)='Sổ quỹ tiền mặt S06'!$J$2),Nhaplieu!F579,IF(OR(Nhaplieu!$M579='Sổ quỹ tiền mặt S06'!$J$2,Nhaplieu!$N579='Sổ quỹ tiền mặt S06'!$J$2),Nhaplieu!F579,""))</f>
        <v/>
      </c>
      <c r="B574" s="77" t="str">
        <f>IF(OR(LEFT(Nhaplieu!$M579,3)='Sổ quỹ tiền mặt S06'!$J$2,LEFT(Nhaplieu!$N579,3)='Sổ quỹ tiền mặt S06'!$J$2),Nhaplieu!E579,IF(OR(Nhaplieu!$M579='Sổ quỹ tiền mặt S06'!$J$2,Nhaplieu!$N579='Sổ quỹ tiền mặt S06'!$J$2),Nhaplieu!E579,""))</f>
        <v/>
      </c>
      <c r="C574" s="571" t="str">
        <f>IF(OR(LEFT(Nhaplieu!$M579,3)='Sổ quỹ tiền mặt S06'!$J$2,LEFT(Nhaplieu!$N579,3)='Sổ quỹ tiền mặt S06'!$J$2),Nhaplieu!L579,IF(OR(Nhaplieu!$M579='Sổ quỹ tiền mặt S06'!$J$2,Nhaplieu!$N579='Sổ quỹ tiền mặt S06'!$J$2),Nhaplieu!L579,""))</f>
        <v/>
      </c>
      <c r="D574" s="78" t="str">
        <f>IF(LEFT(Nhaplieu!$M579,3)='Sổ quỹ tiền mặt S06'!$J$2,Nhaplieu!N579,IF(LEFT(Nhaplieu!$N579,3)='Sổ quỹ tiền mặt S06'!$J$2,Nhaplieu!M579,IF(Nhaplieu!$M579='Sổ quỹ tiền mặt S06'!$J$2,Nhaplieu!N579,IF(Nhaplieu!$N579='Sổ quỹ tiền mặt S06'!$J$2,Nhaplieu!M579,""))))</f>
        <v/>
      </c>
      <c r="E574" s="77" t="str">
        <f>IF(LEFT(Nhaplieu!M579,3)='Sổ quỹ tiền mặt S06'!$J$2,Nhaplieu!$O579,IF(Nhaplieu!M579='Sổ quỹ tiền mặt S06'!$J$2,Nhaplieu!$O579,""))</f>
        <v/>
      </c>
      <c r="F574" s="77" t="str">
        <f>IF(LEFT(Nhaplieu!N579,3)='Sổ quỹ tiền mặt S06'!$J$2,Nhaplieu!$O579,IF(Nhaplieu!N579='Sổ quỹ tiền mặt S06'!$J$2,Nhaplieu!$O579,""))</f>
        <v/>
      </c>
      <c r="G574" s="572">
        <f>IF(SUM(E574:F574)=0,0,$G$10+SUM(E$11:$E574)-SUM(F$11:$F574))</f>
        <v>0</v>
      </c>
      <c r="H574" s="573"/>
    </row>
    <row r="575" spans="1:8" s="4" customFormat="1" ht="15.6">
      <c r="A575" s="76" t="str">
        <f>IF(OR(LEFT(Nhaplieu!$M580,3)='Sổ quỹ tiền mặt S06'!$J$2,LEFT(Nhaplieu!$N580,3)='Sổ quỹ tiền mặt S06'!$J$2),Nhaplieu!F580,IF(OR(Nhaplieu!$M580='Sổ quỹ tiền mặt S06'!$J$2,Nhaplieu!$N580='Sổ quỹ tiền mặt S06'!$J$2),Nhaplieu!F580,""))</f>
        <v/>
      </c>
      <c r="B575" s="77" t="str">
        <f>IF(OR(LEFT(Nhaplieu!$M580,3)='Sổ quỹ tiền mặt S06'!$J$2,LEFT(Nhaplieu!$N580,3)='Sổ quỹ tiền mặt S06'!$J$2),Nhaplieu!E580,IF(OR(Nhaplieu!$M580='Sổ quỹ tiền mặt S06'!$J$2,Nhaplieu!$N580='Sổ quỹ tiền mặt S06'!$J$2),Nhaplieu!E580,""))</f>
        <v/>
      </c>
      <c r="C575" s="571" t="str">
        <f>IF(OR(LEFT(Nhaplieu!$M580,3)='Sổ quỹ tiền mặt S06'!$J$2,LEFT(Nhaplieu!$N580,3)='Sổ quỹ tiền mặt S06'!$J$2),Nhaplieu!L580,IF(OR(Nhaplieu!$M580='Sổ quỹ tiền mặt S06'!$J$2,Nhaplieu!$N580='Sổ quỹ tiền mặt S06'!$J$2),Nhaplieu!L580,""))</f>
        <v/>
      </c>
      <c r="D575" s="78" t="str">
        <f>IF(LEFT(Nhaplieu!$M580,3)='Sổ quỹ tiền mặt S06'!$J$2,Nhaplieu!N580,IF(LEFT(Nhaplieu!$N580,3)='Sổ quỹ tiền mặt S06'!$J$2,Nhaplieu!M580,IF(Nhaplieu!$M580='Sổ quỹ tiền mặt S06'!$J$2,Nhaplieu!N580,IF(Nhaplieu!$N580='Sổ quỹ tiền mặt S06'!$J$2,Nhaplieu!M580,""))))</f>
        <v/>
      </c>
      <c r="E575" s="77" t="str">
        <f>IF(LEFT(Nhaplieu!M580,3)='Sổ quỹ tiền mặt S06'!$J$2,Nhaplieu!$O580,IF(Nhaplieu!M580='Sổ quỹ tiền mặt S06'!$J$2,Nhaplieu!$O580,""))</f>
        <v/>
      </c>
      <c r="F575" s="77" t="str">
        <f>IF(LEFT(Nhaplieu!N580,3)='Sổ quỹ tiền mặt S06'!$J$2,Nhaplieu!$O580,IF(Nhaplieu!N580='Sổ quỹ tiền mặt S06'!$J$2,Nhaplieu!$O580,""))</f>
        <v/>
      </c>
      <c r="G575" s="572">
        <f>IF(SUM(E575:F575)=0,0,$G$10+SUM(E$11:$E575)-SUM(F$11:$F575))</f>
        <v>0</v>
      </c>
      <c r="H575" s="573"/>
    </row>
    <row r="576" spans="1:8" s="4" customFormat="1" ht="15.6">
      <c r="A576" s="76" t="str">
        <f>IF(OR(LEFT(Nhaplieu!$M581,3)='Sổ quỹ tiền mặt S06'!$J$2,LEFT(Nhaplieu!$N581,3)='Sổ quỹ tiền mặt S06'!$J$2),Nhaplieu!F581,IF(OR(Nhaplieu!$M581='Sổ quỹ tiền mặt S06'!$J$2,Nhaplieu!$N581='Sổ quỹ tiền mặt S06'!$J$2),Nhaplieu!F581,""))</f>
        <v/>
      </c>
      <c r="B576" s="77" t="str">
        <f>IF(OR(LEFT(Nhaplieu!$M581,3)='Sổ quỹ tiền mặt S06'!$J$2,LEFT(Nhaplieu!$N581,3)='Sổ quỹ tiền mặt S06'!$J$2),Nhaplieu!E581,IF(OR(Nhaplieu!$M581='Sổ quỹ tiền mặt S06'!$J$2,Nhaplieu!$N581='Sổ quỹ tiền mặt S06'!$J$2),Nhaplieu!E581,""))</f>
        <v/>
      </c>
      <c r="C576" s="571" t="str">
        <f>IF(OR(LEFT(Nhaplieu!$M581,3)='Sổ quỹ tiền mặt S06'!$J$2,LEFT(Nhaplieu!$N581,3)='Sổ quỹ tiền mặt S06'!$J$2),Nhaplieu!L581,IF(OR(Nhaplieu!$M581='Sổ quỹ tiền mặt S06'!$J$2,Nhaplieu!$N581='Sổ quỹ tiền mặt S06'!$J$2),Nhaplieu!L581,""))</f>
        <v/>
      </c>
      <c r="D576" s="78" t="str">
        <f>IF(LEFT(Nhaplieu!$M581,3)='Sổ quỹ tiền mặt S06'!$J$2,Nhaplieu!N581,IF(LEFT(Nhaplieu!$N581,3)='Sổ quỹ tiền mặt S06'!$J$2,Nhaplieu!M581,IF(Nhaplieu!$M581='Sổ quỹ tiền mặt S06'!$J$2,Nhaplieu!N581,IF(Nhaplieu!$N581='Sổ quỹ tiền mặt S06'!$J$2,Nhaplieu!M581,""))))</f>
        <v/>
      </c>
      <c r="E576" s="77" t="str">
        <f>IF(LEFT(Nhaplieu!M581,3)='Sổ quỹ tiền mặt S06'!$J$2,Nhaplieu!$O581,IF(Nhaplieu!M581='Sổ quỹ tiền mặt S06'!$J$2,Nhaplieu!$O581,""))</f>
        <v/>
      </c>
      <c r="F576" s="77" t="str">
        <f>IF(LEFT(Nhaplieu!N581,3)='Sổ quỹ tiền mặt S06'!$J$2,Nhaplieu!$O581,IF(Nhaplieu!N581='Sổ quỹ tiền mặt S06'!$J$2,Nhaplieu!$O581,""))</f>
        <v/>
      </c>
      <c r="G576" s="572">
        <f>IF(SUM(E576:F576)=0,0,$G$10+SUM(E$11:$E576)-SUM(F$11:$F576))</f>
        <v>0</v>
      </c>
      <c r="H576" s="573"/>
    </row>
    <row r="577" spans="1:8" s="4" customFormat="1" ht="15.6">
      <c r="A577" s="76" t="str">
        <f>IF(OR(LEFT(Nhaplieu!$M582,3)='Sổ quỹ tiền mặt S06'!$J$2,LEFT(Nhaplieu!$N582,3)='Sổ quỹ tiền mặt S06'!$J$2),Nhaplieu!F582,IF(OR(Nhaplieu!$M582='Sổ quỹ tiền mặt S06'!$J$2,Nhaplieu!$N582='Sổ quỹ tiền mặt S06'!$J$2),Nhaplieu!F582,""))</f>
        <v/>
      </c>
      <c r="B577" s="77" t="str">
        <f>IF(OR(LEFT(Nhaplieu!$M582,3)='Sổ quỹ tiền mặt S06'!$J$2,LEFT(Nhaplieu!$N582,3)='Sổ quỹ tiền mặt S06'!$J$2),Nhaplieu!E582,IF(OR(Nhaplieu!$M582='Sổ quỹ tiền mặt S06'!$J$2,Nhaplieu!$N582='Sổ quỹ tiền mặt S06'!$J$2),Nhaplieu!E582,""))</f>
        <v/>
      </c>
      <c r="C577" s="571" t="str">
        <f>IF(OR(LEFT(Nhaplieu!$M582,3)='Sổ quỹ tiền mặt S06'!$J$2,LEFT(Nhaplieu!$N582,3)='Sổ quỹ tiền mặt S06'!$J$2),Nhaplieu!L582,IF(OR(Nhaplieu!$M582='Sổ quỹ tiền mặt S06'!$J$2,Nhaplieu!$N582='Sổ quỹ tiền mặt S06'!$J$2),Nhaplieu!L582,""))</f>
        <v/>
      </c>
      <c r="D577" s="78" t="str">
        <f>IF(LEFT(Nhaplieu!$M582,3)='Sổ quỹ tiền mặt S06'!$J$2,Nhaplieu!N582,IF(LEFT(Nhaplieu!$N582,3)='Sổ quỹ tiền mặt S06'!$J$2,Nhaplieu!M582,IF(Nhaplieu!$M582='Sổ quỹ tiền mặt S06'!$J$2,Nhaplieu!N582,IF(Nhaplieu!$N582='Sổ quỹ tiền mặt S06'!$J$2,Nhaplieu!M582,""))))</f>
        <v/>
      </c>
      <c r="E577" s="77" t="str">
        <f>IF(LEFT(Nhaplieu!M582,3)='Sổ quỹ tiền mặt S06'!$J$2,Nhaplieu!$O582,IF(Nhaplieu!M582='Sổ quỹ tiền mặt S06'!$J$2,Nhaplieu!$O582,""))</f>
        <v/>
      </c>
      <c r="F577" s="77" t="str">
        <f>IF(LEFT(Nhaplieu!N582,3)='Sổ quỹ tiền mặt S06'!$J$2,Nhaplieu!$O582,IF(Nhaplieu!N582='Sổ quỹ tiền mặt S06'!$J$2,Nhaplieu!$O582,""))</f>
        <v/>
      </c>
      <c r="G577" s="572">
        <f>IF(SUM(E577:F577)=0,0,$G$10+SUM(E$11:$E577)-SUM(F$11:$F577))</f>
        <v>0</v>
      </c>
      <c r="H577" s="573"/>
    </row>
    <row r="578" spans="1:8" s="4" customFormat="1" ht="15.6">
      <c r="A578" s="76" t="str">
        <f>IF(OR(LEFT(Nhaplieu!$M583,3)='Sổ quỹ tiền mặt S06'!$J$2,LEFT(Nhaplieu!$N583,3)='Sổ quỹ tiền mặt S06'!$J$2),Nhaplieu!F583,IF(OR(Nhaplieu!$M583='Sổ quỹ tiền mặt S06'!$J$2,Nhaplieu!$N583='Sổ quỹ tiền mặt S06'!$J$2),Nhaplieu!F583,""))</f>
        <v/>
      </c>
      <c r="B578" s="77" t="str">
        <f>IF(OR(LEFT(Nhaplieu!$M583,3)='Sổ quỹ tiền mặt S06'!$J$2,LEFT(Nhaplieu!$N583,3)='Sổ quỹ tiền mặt S06'!$J$2),Nhaplieu!E583,IF(OR(Nhaplieu!$M583='Sổ quỹ tiền mặt S06'!$J$2,Nhaplieu!$N583='Sổ quỹ tiền mặt S06'!$J$2),Nhaplieu!E583,""))</f>
        <v/>
      </c>
      <c r="C578" s="571" t="str">
        <f>IF(OR(LEFT(Nhaplieu!$M583,3)='Sổ quỹ tiền mặt S06'!$J$2,LEFT(Nhaplieu!$N583,3)='Sổ quỹ tiền mặt S06'!$J$2),Nhaplieu!L583,IF(OR(Nhaplieu!$M583='Sổ quỹ tiền mặt S06'!$J$2,Nhaplieu!$N583='Sổ quỹ tiền mặt S06'!$J$2),Nhaplieu!L583,""))</f>
        <v/>
      </c>
      <c r="D578" s="78" t="str">
        <f>IF(LEFT(Nhaplieu!$M583,3)='Sổ quỹ tiền mặt S06'!$J$2,Nhaplieu!N583,IF(LEFT(Nhaplieu!$N583,3)='Sổ quỹ tiền mặt S06'!$J$2,Nhaplieu!M583,IF(Nhaplieu!$M583='Sổ quỹ tiền mặt S06'!$J$2,Nhaplieu!N583,IF(Nhaplieu!$N583='Sổ quỹ tiền mặt S06'!$J$2,Nhaplieu!M583,""))))</f>
        <v/>
      </c>
      <c r="E578" s="77" t="str">
        <f>IF(LEFT(Nhaplieu!M583,3)='Sổ quỹ tiền mặt S06'!$J$2,Nhaplieu!$O583,IF(Nhaplieu!M583='Sổ quỹ tiền mặt S06'!$J$2,Nhaplieu!$O583,""))</f>
        <v/>
      </c>
      <c r="F578" s="77" t="str">
        <f>IF(LEFT(Nhaplieu!N583,3)='Sổ quỹ tiền mặt S06'!$J$2,Nhaplieu!$O583,IF(Nhaplieu!N583='Sổ quỹ tiền mặt S06'!$J$2,Nhaplieu!$O583,""))</f>
        <v/>
      </c>
      <c r="G578" s="572">
        <f>IF(SUM(E578:F578)=0,0,$G$10+SUM(E$11:$E578)-SUM(F$11:$F578))</f>
        <v>0</v>
      </c>
      <c r="H578" s="573"/>
    </row>
    <row r="579" spans="1:8" s="4" customFormat="1" ht="15.6">
      <c r="A579" s="76" t="str">
        <f>IF(OR(LEFT(Nhaplieu!$M584,3)='Sổ quỹ tiền mặt S06'!$J$2,LEFT(Nhaplieu!$N584,3)='Sổ quỹ tiền mặt S06'!$J$2),Nhaplieu!F584,IF(OR(Nhaplieu!$M584='Sổ quỹ tiền mặt S06'!$J$2,Nhaplieu!$N584='Sổ quỹ tiền mặt S06'!$J$2),Nhaplieu!F584,""))</f>
        <v/>
      </c>
      <c r="B579" s="77" t="str">
        <f>IF(OR(LEFT(Nhaplieu!$M584,3)='Sổ quỹ tiền mặt S06'!$J$2,LEFT(Nhaplieu!$N584,3)='Sổ quỹ tiền mặt S06'!$J$2),Nhaplieu!E584,IF(OR(Nhaplieu!$M584='Sổ quỹ tiền mặt S06'!$J$2,Nhaplieu!$N584='Sổ quỹ tiền mặt S06'!$J$2),Nhaplieu!E584,""))</f>
        <v/>
      </c>
      <c r="C579" s="571" t="str">
        <f>IF(OR(LEFT(Nhaplieu!$M584,3)='Sổ quỹ tiền mặt S06'!$J$2,LEFT(Nhaplieu!$N584,3)='Sổ quỹ tiền mặt S06'!$J$2),Nhaplieu!L584,IF(OR(Nhaplieu!$M584='Sổ quỹ tiền mặt S06'!$J$2,Nhaplieu!$N584='Sổ quỹ tiền mặt S06'!$J$2),Nhaplieu!L584,""))</f>
        <v/>
      </c>
      <c r="D579" s="78" t="str">
        <f>IF(LEFT(Nhaplieu!$M584,3)='Sổ quỹ tiền mặt S06'!$J$2,Nhaplieu!N584,IF(LEFT(Nhaplieu!$N584,3)='Sổ quỹ tiền mặt S06'!$J$2,Nhaplieu!M584,IF(Nhaplieu!$M584='Sổ quỹ tiền mặt S06'!$J$2,Nhaplieu!N584,IF(Nhaplieu!$N584='Sổ quỹ tiền mặt S06'!$J$2,Nhaplieu!M584,""))))</f>
        <v/>
      </c>
      <c r="E579" s="77" t="str">
        <f>IF(LEFT(Nhaplieu!M584,3)='Sổ quỹ tiền mặt S06'!$J$2,Nhaplieu!$O584,IF(Nhaplieu!M584='Sổ quỹ tiền mặt S06'!$J$2,Nhaplieu!$O584,""))</f>
        <v/>
      </c>
      <c r="F579" s="77" t="str">
        <f>IF(LEFT(Nhaplieu!N584,3)='Sổ quỹ tiền mặt S06'!$J$2,Nhaplieu!$O584,IF(Nhaplieu!N584='Sổ quỹ tiền mặt S06'!$J$2,Nhaplieu!$O584,""))</f>
        <v/>
      </c>
      <c r="G579" s="572">
        <f>IF(SUM(E579:F579)=0,0,$G$10+SUM(E$11:$E579)-SUM(F$11:$F579))</f>
        <v>0</v>
      </c>
      <c r="H579" s="573"/>
    </row>
    <row r="580" spans="1:8" s="4" customFormat="1" ht="15.6">
      <c r="A580" s="76" t="str">
        <f>IF(OR(LEFT(Nhaplieu!$M585,3)='Sổ quỹ tiền mặt S06'!$J$2,LEFT(Nhaplieu!$N585,3)='Sổ quỹ tiền mặt S06'!$J$2),Nhaplieu!F585,IF(OR(Nhaplieu!$M585='Sổ quỹ tiền mặt S06'!$J$2,Nhaplieu!$N585='Sổ quỹ tiền mặt S06'!$J$2),Nhaplieu!F585,""))</f>
        <v/>
      </c>
      <c r="B580" s="77" t="str">
        <f>IF(OR(LEFT(Nhaplieu!$M585,3)='Sổ quỹ tiền mặt S06'!$J$2,LEFT(Nhaplieu!$N585,3)='Sổ quỹ tiền mặt S06'!$J$2),Nhaplieu!E585,IF(OR(Nhaplieu!$M585='Sổ quỹ tiền mặt S06'!$J$2,Nhaplieu!$N585='Sổ quỹ tiền mặt S06'!$J$2),Nhaplieu!E585,""))</f>
        <v/>
      </c>
      <c r="C580" s="571" t="str">
        <f>IF(OR(LEFT(Nhaplieu!$M585,3)='Sổ quỹ tiền mặt S06'!$J$2,LEFT(Nhaplieu!$N585,3)='Sổ quỹ tiền mặt S06'!$J$2),Nhaplieu!L585,IF(OR(Nhaplieu!$M585='Sổ quỹ tiền mặt S06'!$J$2,Nhaplieu!$N585='Sổ quỹ tiền mặt S06'!$J$2),Nhaplieu!L585,""))</f>
        <v/>
      </c>
      <c r="D580" s="78" t="str">
        <f>IF(LEFT(Nhaplieu!$M585,3)='Sổ quỹ tiền mặt S06'!$J$2,Nhaplieu!N585,IF(LEFT(Nhaplieu!$N585,3)='Sổ quỹ tiền mặt S06'!$J$2,Nhaplieu!M585,IF(Nhaplieu!$M585='Sổ quỹ tiền mặt S06'!$J$2,Nhaplieu!N585,IF(Nhaplieu!$N585='Sổ quỹ tiền mặt S06'!$J$2,Nhaplieu!M585,""))))</f>
        <v/>
      </c>
      <c r="E580" s="77" t="str">
        <f>IF(LEFT(Nhaplieu!M585,3)='Sổ quỹ tiền mặt S06'!$J$2,Nhaplieu!$O585,IF(Nhaplieu!M585='Sổ quỹ tiền mặt S06'!$J$2,Nhaplieu!$O585,""))</f>
        <v/>
      </c>
      <c r="F580" s="77" t="str">
        <f>IF(LEFT(Nhaplieu!N585,3)='Sổ quỹ tiền mặt S06'!$J$2,Nhaplieu!$O585,IF(Nhaplieu!N585='Sổ quỹ tiền mặt S06'!$J$2,Nhaplieu!$O585,""))</f>
        <v/>
      </c>
      <c r="G580" s="572">
        <f>IF(SUM(E580:F580)=0,0,$G$10+SUM(E$11:$E580)-SUM(F$11:$F580))</f>
        <v>0</v>
      </c>
      <c r="H580" s="573"/>
    </row>
    <row r="581" spans="1:8" s="4" customFormat="1" ht="15.6">
      <c r="A581" s="76" t="str">
        <f>IF(OR(LEFT(Nhaplieu!$M586,3)='Sổ quỹ tiền mặt S06'!$J$2,LEFT(Nhaplieu!$N586,3)='Sổ quỹ tiền mặt S06'!$J$2),Nhaplieu!F586,IF(OR(Nhaplieu!$M586='Sổ quỹ tiền mặt S06'!$J$2,Nhaplieu!$N586='Sổ quỹ tiền mặt S06'!$J$2),Nhaplieu!F586,""))</f>
        <v/>
      </c>
      <c r="B581" s="77" t="str">
        <f>IF(OR(LEFT(Nhaplieu!$M586,3)='Sổ quỹ tiền mặt S06'!$J$2,LEFT(Nhaplieu!$N586,3)='Sổ quỹ tiền mặt S06'!$J$2),Nhaplieu!E586,IF(OR(Nhaplieu!$M586='Sổ quỹ tiền mặt S06'!$J$2,Nhaplieu!$N586='Sổ quỹ tiền mặt S06'!$J$2),Nhaplieu!E586,""))</f>
        <v/>
      </c>
      <c r="C581" s="571" t="str">
        <f>IF(OR(LEFT(Nhaplieu!$M586,3)='Sổ quỹ tiền mặt S06'!$J$2,LEFT(Nhaplieu!$N586,3)='Sổ quỹ tiền mặt S06'!$J$2),Nhaplieu!L586,IF(OR(Nhaplieu!$M586='Sổ quỹ tiền mặt S06'!$J$2,Nhaplieu!$N586='Sổ quỹ tiền mặt S06'!$J$2),Nhaplieu!L586,""))</f>
        <v/>
      </c>
      <c r="D581" s="78" t="str">
        <f>IF(LEFT(Nhaplieu!$M586,3)='Sổ quỹ tiền mặt S06'!$J$2,Nhaplieu!N586,IF(LEFT(Nhaplieu!$N586,3)='Sổ quỹ tiền mặt S06'!$J$2,Nhaplieu!M586,IF(Nhaplieu!$M586='Sổ quỹ tiền mặt S06'!$J$2,Nhaplieu!N586,IF(Nhaplieu!$N586='Sổ quỹ tiền mặt S06'!$J$2,Nhaplieu!M586,""))))</f>
        <v/>
      </c>
      <c r="E581" s="77" t="str">
        <f>IF(LEFT(Nhaplieu!M586,3)='Sổ quỹ tiền mặt S06'!$J$2,Nhaplieu!$O586,IF(Nhaplieu!M586='Sổ quỹ tiền mặt S06'!$J$2,Nhaplieu!$O586,""))</f>
        <v/>
      </c>
      <c r="F581" s="77" t="str">
        <f>IF(LEFT(Nhaplieu!N586,3)='Sổ quỹ tiền mặt S06'!$J$2,Nhaplieu!$O586,IF(Nhaplieu!N586='Sổ quỹ tiền mặt S06'!$J$2,Nhaplieu!$O586,""))</f>
        <v/>
      </c>
      <c r="G581" s="572">
        <f>IF(SUM(E581:F581)=0,0,$G$10+SUM(E$11:$E581)-SUM(F$11:$F581))</f>
        <v>0</v>
      </c>
      <c r="H581" s="573"/>
    </row>
    <row r="582" spans="1:8" s="4" customFormat="1" ht="15.6">
      <c r="A582" s="76" t="str">
        <f>IF(OR(LEFT(Nhaplieu!$M587,3)='Sổ quỹ tiền mặt S06'!$J$2,LEFT(Nhaplieu!$N587,3)='Sổ quỹ tiền mặt S06'!$J$2),Nhaplieu!F587,IF(OR(Nhaplieu!$M587='Sổ quỹ tiền mặt S06'!$J$2,Nhaplieu!$N587='Sổ quỹ tiền mặt S06'!$J$2),Nhaplieu!F587,""))</f>
        <v/>
      </c>
      <c r="B582" s="77" t="str">
        <f>IF(OR(LEFT(Nhaplieu!$M587,3)='Sổ quỹ tiền mặt S06'!$J$2,LEFT(Nhaplieu!$N587,3)='Sổ quỹ tiền mặt S06'!$J$2),Nhaplieu!E587,IF(OR(Nhaplieu!$M587='Sổ quỹ tiền mặt S06'!$J$2,Nhaplieu!$N587='Sổ quỹ tiền mặt S06'!$J$2),Nhaplieu!E587,""))</f>
        <v/>
      </c>
      <c r="C582" s="571" t="str">
        <f>IF(OR(LEFT(Nhaplieu!$M587,3)='Sổ quỹ tiền mặt S06'!$J$2,LEFT(Nhaplieu!$N587,3)='Sổ quỹ tiền mặt S06'!$J$2),Nhaplieu!L587,IF(OR(Nhaplieu!$M587='Sổ quỹ tiền mặt S06'!$J$2,Nhaplieu!$N587='Sổ quỹ tiền mặt S06'!$J$2),Nhaplieu!L587,""))</f>
        <v/>
      </c>
      <c r="D582" s="78" t="str">
        <f>IF(LEFT(Nhaplieu!$M587,3)='Sổ quỹ tiền mặt S06'!$J$2,Nhaplieu!N587,IF(LEFT(Nhaplieu!$N587,3)='Sổ quỹ tiền mặt S06'!$J$2,Nhaplieu!M587,IF(Nhaplieu!$M587='Sổ quỹ tiền mặt S06'!$J$2,Nhaplieu!N587,IF(Nhaplieu!$N587='Sổ quỹ tiền mặt S06'!$J$2,Nhaplieu!M587,""))))</f>
        <v/>
      </c>
      <c r="E582" s="77" t="str">
        <f>IF(LEFT(Nhaplieu!M587,3)='Sổ quỹ tiền mặt S06'!$J$2,Nhaplieu!$O587,IF(Nhaplieu!M587='Sổ quỹ tiền mặt S06'!$J$2,Nhaplieu!$O587,""))</f>
        <v/>
      </c>
      <c r="F582" s="77" t="str">
        <f>IF(LEFT(Nhaplieu!N587,3)='Sổ quỹ tiền mặt S06'!$J$2,Nhaplieu!$O587,IF(Nhaplieu!N587='Sổ quỹ tiền mặt S06'!$J$2,Nhaplieu!$O587,""))</f>
        <v/>
      </c>
      <c r="G582" s="572">
        <f>IF(SUM(E582:F582)=0,0,$G$10+SUM(E$11:$E582)-SUM(F$11:$F582))</f>
        <v>0</v>
      </c>
      <c r="H582" s="573"/>
    </row>
    <row r="583" spans="1:8" s="4" customFormat="1" ht="15.6">
      <c r="A583" s="76" t="str">
        <f>IF(OR(LEFT(Nhaplieu!$M588,3)='Sổ quỹ tiền mặt S06'!$J$2,LEFT(Nhaplieu!$N588,3)='Sổ quỹ tiền mặt S06'!$J$2),Nhaplieu!F588,IF(OR(Nhaplieu!$M588='Sổ quỹ tiền mặt S06'!$J$2,Nhaplieu!$N588='Sổ quỹ tiền mặt S06'!$J$2),Nhaplieu!F588,""))</f>
        <v/>
      </c>
      <c r="B583" s="77" t="str">
        <f>IF(OR(LEFT(Nhaplieu!$M588,3)='Sổ quỹ tiền mặt S06'!$J$2,LEFT(Nhaplieu!$N588,3)='Sổ quỹ tiền mặt S06'!$J$2),Nhaplieu!E588,IF(OR(Nhaplieu!$M588='Sổ quỹ tiền mặt S06'!$J$2,Nhaplieu!$N588='Sổ quỹ tiền mặt S06'!$J$2),Nhaplieu!E588,""))</f>
        <v/>
      </c>
      <c r="C583" s="571" t="str">
        <f>IF(OR(LEFT(Nhaplieu!$M588,3)='Sổ quỹ tiền mặt S06'!$J$2,LEFT(Nhaplieu!$N588,3)='Sổ quỹ tiền mặt S06'!$J$2),Nhaplieu!L588,IF(OR(Nhaplieu!$M588='Sổ quỹ tiền mặt S06'!$J$2,Nhaplieu!$N588='Sổ quỹ tiền mặt S06'!$J$2),Nhaplieu!L588,""))</f>
        <v/>
      </c>
      <c r="D583" s="78" t="str">
        <f>IF(LEFT(Nhaplieu!$M588,3)='Sổ quỹ tiền mặt S06'!$J$2,Nhaplieu!N588,IF(LEFT(Nhaplieu!$N588,3)='Sổ quỹ tiền mặt S06'!$J$2,Nhaplieu!M588,IF(Nhaplieu!$M588='Sổ quỹ tiền mặt S06'!$J$2,Nhaplieu!N588,IF(Nhaplieu!$N588='Sổ quỹ tiền mặt S06'!$J$2,Nhaplieu!M588,""))))</f>
        <v/>
      </c>
      <c r="E583" s="77" t="str">
        <f>IF(LEFT(Nhaplieu!M588,3)='Sổ quỹ tiền mặt S06'!$J$2,Nhaplieu!$O588,IF(Nhaplieu!M588='Sổ quỹ tiền mặt S06'!$J$2,Nhaplieu!$O588,""))</f>
        <v/>
      </c>
      <c r="F583" s="77" t="str">
        <f>IF(LEFT(Nhaplieu!N588,3)='Sổ quỹ tiền mặt S06'!$J$2,Nhaplieu!$O588,IF(Nhaplieu!N588='Sổ quỹ tiền mặt S06'!$J$2,Nhaplieu!$O588,""))</f>
        <v/>
      </c>
      <c r="G583" s="572">
        <f>IF(SUM(E583:F583)=0,0,$G$10+SUM(E$11:$E583)-SUM(F$11:$F583))</f>
        <v>0</v>
      </c>
      <c r="H583" s="573"/>
    </row>
    <row r="584" spans="1:8" s="4" customFormat="1" ht="15.6">
      <c r="A584" s="76" t="str">
        <f>IF(OR(LEFT(Nhaplieu!$M589,3)='Sổ quỹ tiền mặt S06'!$J$2,LEFT(Nhaplieu!$N589,3)='Sổ quỹ tiền mặt S06'!$J$2),Nhaplieu!F589,IF(OR(Nhaplieu!$M589='Sổ quỹ tiền mặt S06'!$J$2,Nhaplieu!$N589='Sổ quỹ tiền mặt S06'!$J$2),Nhaplieu!F589,""))</f>
        <v/>
      </c>
      <c r="B584" s="77" t="str">
        <f>IF(OR(LEFT(Nhaplieu!$M589,3)='Sổ quỹ tiền mặt S06'!$J$2,LEFT(Nhaplieu!$N589,3)='Sổ quỹ tiền mặt S06'!$J$2),Nhaplieu!E589,IF(OR(Nhaplieu!$M589='Sổ quỹ tiền mặt S06'!$J$2,Nhaplieu!$N589='Sổ quỹ tiền mặt S06'!$J$2),Nhaplieu!E589,""))</f>
        <v/>
      </c>
      <c r="C584" s="571" t="str">
        <f>IF(OR(LEFT(Nhaplieu!$M589,3)='Sổ quỹ tiền mặt S06'!$J$2,LEFT(Nhaplieu!$N589,3)='Sổ quỹ tiền mặt S06'!$J$2),Nhaplieu!L589,IF(OR(Nhaplieu!$M589='Sổ quỹ tiền mặt S06'!$J$2,Nhaplieu!$N589='Sổ quỹ tiền mặt S06'!$J$2),Nhaplieu!L589,""))</f>
        <v/>
      </c>
      <c r="D584" s="78" t="str">
        <f>IF(LEFT(Nhaplieu!$M589,3)='Sổ quỹ tiền mặt S06'!$J$2,Nhaplieu!N589,IF(LEFT(Nhaplieu!$N589,3)='Sổ quỹ tiền mặt S06'!$J$2,Nhaplieu!M589,IF(Nhaplieu!$M589='Sổ quỹ tiền mặt S06'!$J$2,Nhaplieu!N589,IF(Nhaplieu!$N589='Sổ quỹ tiền mặt S06'!$J$2,Nhaplieu!M589,""))))</f>
        <v/>
      </c>
      <c r="E584" s="77" t="str">
        <f>IF(LEFT(Nhaplieu!M589,3)='Sổ quỹ tiền mặt S06'!$J$2,Nhaplieu!$O589,IF(Nhaplieu!M589='Sổ quỹ tiền mặt S06'!$J$2,Nhaplieu!$O589,""))</f>
        <v/>
      </c>
      <c r="F584" s="77" t="str">
        <f>IF(LEFT(Nhaplieu!N589,3)='Sổ quỹ tiền mặt S06'!$J$2,Nhaplieu!$O589,IF(Nhaplieu!N589='Sổ quỹ tiền mặt S06'!$J$2,Nhaplieu!$O589,""))</f>
        <v/>
      </c>
      <c r="G584" s="572">
        <f>IF(SUM(E584:F584)=0,0,$G$10+SUM(E$11:$E584)-SUM(F$11:$F584))</f>
        <v>0</v>
      </c>
      <c r="H584" s="573"/>
    </row>
    <row r="585" spans="1:8" s="4" customFormat="1" ht="15.6">
      <c r="A585" s="76" t="str">
        <f>IF(OR(LEFT(Nhaplieu!$M590,3)='Sổ quỹ tiền mặt S06'!$J$2,LEFT(Nhaplieu!$N590,3)='Sổ quỹ tiền mặt S06'!$J$2),Nhaplieu!F590,IF(OR(Nhaplieu!$M590='Sổ quỹ tiền mặt S06'!$J$2,Nhaplieu!$N590='Sổ quỹ tiền mặt S06'!$J$2),Nhaplieu!F590,""))</f>
        <v/>
      </c>
      <c r="B585" s="77" t="str">
        <f>IF(OR(LEFT(Nhaplieu!$M590,3)='Sổ quỹ tiền mặt S06'!$J$2,LEFT(Nhaplieu!$N590,3)='Sổ quỹ tiền mặt S06'!$J$2),Nhaplieu!E590,IF(OR(Nhaplieu!$M590='Sổ quỹ tiền mặt S06'!$J$2,Nhaplieu!$N590='Sổ quỹ tiền mặt S06'!$J$2),Nhaplieu!E590,""))</f>
        <v/>
      </c>
      <c r="C585" s="571" t="str">
        <f>IF(OR(LEFT(Nhaplieu!$M590,3)='Sổ quỹ tiền mặt S06'!$J$2,LEFT(Nhaplieu!$N590,3)='Sổ quỹ tiền mặt S06'!$J$2),Nhaplieu!L590,IF(OR(Nhaplieu!$M590='Sổ quỹ tiền mặt S06'!$J$2,Nhaplieu!$N590='Sổ quỹ tiền mặt S06'!$J$2),Nhaplieu!L590,""))</f>
        <v/>
      </c>
      <c r="D585" s="78" t="str">
        <f>IF(LEFT(Nhaplieu!$M590,3)='Sổ quỹ tiền mặt S06'!$J$2,Nhaplieu!N590,IF(LEFT(Nhaplieu!$N590,3)='Sổ quỹ tiền mặt S06'!$J$2,Nhaplieu!M590,IF(Nhaplieu!$M590='Sổ quỹ tiền mặt S06'!$J$2,Nhaplieu!N590,IF(Nhaplieu!$N590='Sổ quỹ tiền mặt S06'!$J$2,Nhaplieu!M590,""))))</f>
        <v/>
      </c>
      <c r="E585" s="77" t="str">
        <f>IF(LEFT(Nhaplieu!M590,3)='Sổ quỹ tiền mặt S06'!$J$2,Nhaplieu!$O590,IF(Nhaplieu!M590='Sổ quỹ tiền mặt S06'!$J$2,Nhaplieu!$O590,""))</f>
        <v/>
      </c>
      <c r="F585" s="77" t="str">
        <f>IF(LEFT(Nhaplieu!N590,3)='Sổ quỹ tiền mặt S06'!$J$2,Nhaplieu!$O590,IF(Nhaplieu!N590='Sổ quỹ tiền mặt S06'!$J$2,Nhaplieu!$O590,""))</f>
        <v/>
      </c>
      <c r="G585" s="572">
        <f>IF(SUM(E585:F585)=0,0,$G$10+SUM(E$11:$E585)-SUM(F$11:$F585))</f>
        <v>0</v>
      </c>
      <c r="H585" s="573"/>
    </row>
    <row r="586" spans="1:8" s="4" customFormat="1" ht="15.6">
      <c r="A586" s="76" t="str">
        <f>IF(OR(LEFT(Nhaplieu!$M591,3)='Sổ quỹ tiền mặt S06'!$J$2,LEFT(Nhaplieu!$N591,3)='Sổ quỹ tiền mặt S06'!$J$2),Nhaplieu!F591,IF(OR(Nhaplieu!$M591='Sổ quỹ tiền mặt S06'!$J$2,Nhaplieu!$N591='Sổ quỹ tiền mặt S06'!$J$2),Nhaplieu!F591,""))</f>
        <v/>
      </c>
      <c r="B586" s="77" t="str">
        <f>IF(OR(LEFT(Nhaplieu!$M591,3)='Sổ quỹ tiền mặt S06'!$J$2,LEFT(Nhaplieu!$N591,3)='Sổ quỹ tiền mặt S06'!$J$2),Nhaplieu!E591,IF(OR(Nhaplieu!$M591='Sổ quỹ tiền mặt S06'!$J$2,Nhaplieu!$N591='Sổ quỹ tiền mặt S06'!$J$2),Nhaplieu!E591,""))</f>
        <v/>
      </c>
      <c r="C586" s="571" t="str">
        <f>IF(OR(LEFT(Nhaplieu!$M591,3)='Sổ quỹ tiền mặt S06'!$J$2,LEFT(Nhaplieu!$N591,3)='Sổ quỹ tiền mặt S06'!$J$2),Nhaplieu!L591,IF(OR(Nhaplieu!$M591='Sổ quỹ tiền mặt S06'!$J$2,Nhaplieu!$N591='Sổ quỹ tiền mặt S06'!$J$2),Nhaplieu!L591,""))</f>
        <v/>
      </c>
      <c r="D586" s="78" t="str">
        <f>IF(LEFT(Nhaplieu!$M591,3)='Sổ quỹ tiền mặt S06'!$J$2,Nhaplieu!N591,IF(LEFT(Nhaplieu!$N591,3)='Sổ quỹ tiền mặt S06'!$J$2,Nhaplieu!M591,IF(Nhaplieu!$M591='Sổ quỹ tiền mặt S06'!$J$2,Nhaplieu!N591,IF(Nhaplieu!$N591='Sổ quỹ tiền mặt S06'!$J$2,Nhaplieu!M591,""))))</f>
        <v/>
      </c>
      <c r="E586" s="77" t="str">
        <f>IF(LEFT(Nhaplieu!M591,3)='Sổ quỹ tiền mặt S06'!$J$2,Nhaplieu!$O591,IF(Nhaplieu!M591='Sổ quỹ tiền mặt S06'!$J$2,Nhaplieu!$O591,""))</f>
        <v/>
      </c>
      <c r="F586" s="77" t="str">
        <f>IF(LEFT(Nhaplieu!N591,3)='Sổ quỹ tiền mặt S06'!$J$2,Nhaplieu!$O591,IF(Nhaplieu!N591='Sổ quỹ tiền mặt S06'!$J$2,Nhaplieu!$O591,""))</f>
        <v/>
      </c>
      <c r="G586" s="572">
        <f>IF(SUM(E586:F586)=0,0,$G$10+SUM(E$11:$E586)-SUM(F$11:$F586))</f>
        <v>0</v>
      </c>
      <c r="H586" s="573"/>
    </row>
    <row r="587" spans="1:8" s="4" customFormat="1" ht="15.6">
      <c r="A587" s="76" t="str">
        <f>IF(OR(LEFT(Nhaplieu!$M592,3)='Sổ quỹ tiền mặt S06'!$J$2,LEFT(Nhaplieu!$N592,3)='Sổ quỹ tiền mặt S06'!$J$2),Nhaplieu!F592,IF(OR(Nhaplieu!$M592='Sổ quỹ tiền mặt S06'!$J$2,Nhaplieu!$N592='Sổ quỹ tiền mặt S06'!$J$2),Nhaplieu!F592,""))</f>
        <v/>
      </c>
      <c r="B587" s="77" t="str">
        <f>IF(OR(LEFT(Nhaplieu!$M592,3)='Sổ quỹ tiền mặt S06'!$J$2,LEFT(Nhaplieu!$N592,3)='Sổ quỹ tiền mặt S06'!$J$2),Nhaplieu!E592,IF(OR(Nhaplieu!$M592='Sổ quỹ tiền mặt S06'!$J$2,Nhaplieu!$N592='Sổ quỹ tiền mặt S06'!$J$2),Nhaplieu!E592,""))</f>
        <v/>
      </c>
      <c r="C587" s="571" t="str">
        <f>IF(OR(LEFT(Nhaplieu!$M592,3)='Sổ quỹ tiền mặt S06'!$J$2,LEFT(Nhaplieu!$N592,3)='Sổ quỹ tiền mặt S06'!$J$2),Nhaplieu!L592,IF(OR(Nhaplieu!$M592='Sổ quỹ tiền mặt S06'!$J$2,Nhaplieu!$N592='Sổ quỹ tiền mặt S06'!$J$2),Nhaplieu!L592,""))</f>
        <v/>
      </c>
      <c r="D587" s="78" t="str">
        <f>IF(LEFT(Nhaplieu!$M592,3)='Sổ quỹ tiền mặt S06'!$J$2,Nhaplieu!N592,IF(LEFT(Nhaplieu!$N592,3)='Sổ quỹ tiền mặt S06'!$J$2,Nhaplieu!M592,IF(Nhaplieu!$M592='Sổ quỹ tiền mặt S06'!$J$2,Nhaplieu!N592,IF(Nhaplieu!$N592='Sổ quỹ tiền mặt S06'!$J$2,Nhaplieu!M592,""))))</f>
        <v/>
      </c>
      <c r="E587" s="77" t="str">
        <f>IF(LEFT(Nhaplieu!M592,3)='Sổ quỹ tiền mặt S06'!$J$2,Nhaplieu!$O592,IF(Nhaplieu!M592='Sổ quỹ tiền mặt S06'!$J$2,Nhaplieu!$O592,""))</f>
        <v/>
      </c>
      <c r="F587" s="77" t="str">
        <f>IF(LEFT(Nhaplieu!N592,3)='Sổ quỹ tiền mặt S06'!$J$2,Nhaplieu!$O592,IF(Nhaplieu!N592='Sổ quỹ tiền mặt S06'!$J$2,Nhaplieu!$O592,""))</f>
        <v/>
      </c>
      <c r="G587" s="572">
        <f>IF(SUM(E587:F587)=0,0,$G$10+SUM(E$11:$E587)-SUM(F$11:$F587))</f>
        <v>0</v>
      </c>
      <c r="H587" s="573"/>
    </row>
    <row r="588" spans="1:8" s="4" customFormat="1" ht="15.6">
      <c r="A588" s="76" t="str">
        <f>IF(OR(LEFT(Nhaplieu!$M593,3)='Sổ quỹ tiền mặt S06'!$J$2,LEFT(Nhaplieu!$N593,3)='Sổ quỹ tiền mặt S06'!$J$2),Nhaplieu!F593,IF(OR(Nhaplieu!$M593='Sổ quỹ tiền mặt S06'!$J$2,Nhaplieu!$N593='Sổ quỹ tiền mặt S06'!$J$2),Nhaplieu!F593,""))</f>
        <v/>
      </c>
      <c r="B588" s="77" t="str">
        <f>IF(OR(LEFT(Nhaplieu!$M593,3)='Sổ quỹ tiền mặt S06'!$J$2,LEFT(Nhaplieu!$N593,3)='Sổ quỹ tiền mặt S06'!$J$2),Nhaplieu!E593,IF(OR(Nhaplieu!$M593='Sổ quỹ tiền mặt S06'!$J$2,Nhaplieu!$N593='Sổ quỹ tiền mặt S06'!$J$2),Nhaplieu!E593,""))</f>
        <v/>
      </c>
      <c r="C588" s="571" t="str">
        <f>IF(OR(LEFT(Nhaplieu!$M593,3)='Sổ quỹ tiền mặt S06'!$J$2,LEFT(Nhaplieu!$N593,3)='Sổ quỹ tiền mặt S06'!$J$2),Nhaplieu!L593,IF(OR(Nhaplieu!$M593='Sổ quỹ tiền mặt S06'!$J$2,Nhaplieu!$N593='Sổ quỹ tiền mặt S06'!$J$2),Nhaplieu!L593,""))</f>
        <v/>
      </c>
      <c r="D588" s="78" t="str">
        <f>IF(LEFT(Nhaplieu!$M593,3)='Sổ quỹ tiền mặt S06'!$J$2,Nhaplieu!N593,IF(LEFT(Nhaplieu!$N593,3)='Sổ quỹ tiền mặt S06'!$J$2,Nhaplieu!M593,IF(Nhaplieu!$M593='Sổ quỹ tiền mặt S06'!$J$2,Nhaplieu!N593,IF(Nhaplieu!$N593='Sổ quỹ tiền mặt S06'!$J$2,Nhaplieu!M593,""))))</f>
        <v/>
      </c>
      <c r="E588" s="77" t="str">
        <f>IF(LEFT(Nhaplieu!M593,3)='Sổ quỹ tiền mặt S06'!$J$2,Nhaplieu!$O593,IF(Nhaplieu!M593='Sổ quỹ tiền mặt S06'!$J$2,Nhaplieu!$O593,""))</f>
        <v/>
      </c>
      <c r="F588" s="77" t="str">
        <f>IF(LEFT(Nhaplieu!N593,3)='Sổ quỹ tiền mặt S06'!$J$2,Nhaplieu!$O593,IF(Nhaplieu!N593='Sổ quỹ tiền mặt S06'!$J$2,Nhaplieu!$O593,""))</f>
        <v/>
      </c>
      <c r="G588" s="572">
        <f>IF(SUM(E588:F588)=0,0,$G$10+SUM(E$11:$E588)-SUM(F$11:$F588))</f>
        <v>0</v>
      </c>
      <c r="H588" s="573"/>
    </row>
    <row r="589" spans="1:8" s="4" customFormat="1" ht="15.6">
      <c r="A589" s="76" t="str">
        <f>IF(OR(LEFT(Nhaplieu!$M594,3)='Sổ quỹ tiền mặt S06'!$J$2,LEFT(Nhaplieu!$N594,3)='Sổ quỹ tiền mặt S06'!$J$2),Nhaplieu!F594,IF(OR(Nhaplieu!$M594='Sổ quỹ tiền mặt S06'!$J$2,Nhaplieu!$N594='Sổ quỹ tiền mặt S06'!$J$2),Nhaplieu!F594,""))</f>
        <v/>
      </c>
      <c r="B589" s="77" t="str">
        <f>IF(OR(LEFT(Nhaplieu!$M594,3)='Sổ quỹ tiền mặt S06'!$J$2,LEFT(Nhaplieu!$N594,3)='Sổ quỹ tiền mặt S06'!$J$2),Nhaplieu!E594,IF(OR(Nhaplieu!$M594='Sổ quỹ tiền mặt S06'!$J$2,Nhaplieu!$N594='Sổ quỹ tiền mặt S06'!$J$2),Nhaplieu!E594,""))</f>
        <v/>
      </c>
      <c r="C589" s="571" t="str">
        <f>IF(OR(LEFT(Nhaplieu!$M594,3)='Sổ quỹ tiền mặt S06'!$J$2,LEFT(Nhaplieu!$N594,3)='Sổ quỹ tiền mặt S06'!$J$2),Nhaplieu!L594,IF(OR(Nhaplieu!$M594='Sổ quỹ tiền mặt S06'!$J$2,Nhaplieu!$N594='Sổ quỹ tiền mặt S06'!$J$2),Nhaplieu!L594,""))</f>
        <v/>
      </c>
      <c r="D589" s="78" t="str">
        <f>IF(LEFT(Nhaplieu!$M594,3)='Sổ quỹ tiền mặt S06'!$J$2,Nhaplieu!N594,IF(LEFT(Nhaplieu!$N594,3)='Sổ quỹ tiền mặt S06'!$J$2,Nhaplieu!M594,IF(Nhaplieu!$M594='Sổ quỹ tiền mặt S06'!$J$2,Nhaplieu!N594,IF(Nhaplieu!$N594='Sổ quỹ tiền mặt S06'!$J$2,Nhaplieu!M594,""))))</f>
        <v/>
      </c>
      <c r="E589" s="77" t="str">
        <f>IF(LEFT(Nhaplieu!M594,3)='Sổ quỹ tiền mặt S06'!$J$2,Nhaplieu!$O594,IF(Nhaplieu!M594='Sổ quỹ tiền mặt S06'!$J$2,Nhaplieu!$O594,""))</f>
        <v/>
      </c>
      <c r="F589" s="77" t="str">
        <f>IF(LEFT(Nhaplieu!N594,3)='Sổ quỹ tiền mặt S06'!$J$2,Nhaplieu!$O594,IF(Nhaplieu!N594='Sổ quỹ tiền mặt S06'!$J$2,Nhaplieu!$O594,""))</f>
        <v/>
      </c>
      <c r="G589" s="572">
        <f>IF(SUM(E589:F589)=0,0,$G$10+SUM(E$11:$E589)-SUM(F$11:$F589))</f>
        <v>0</v>
      </c>
      <c r="H589" s="573"/>
    </row>
    <row r="590" spans="1:8" s="4" customFormat="1" ht="15.6">
      <c r="A590" s="76" t="str">
        <f>IF(OR(LEFT(Nhaplieu!$M595,3)='Sổ quỹ tiền mặt S06'!$J$2,LEFT(Nhaplieu!$N595,3)='Sổ quỹ tiền mặt S06'!$J$2),Nhaplieu!F595,IF(OR(Nhaplieu!$M595='Sổ quỹ tiền mặt S06'!$J$2,Nhaplieu!$N595='Sổ quỹ tiền mặt S06'!$J$2),Nhaplieu!F595,""))</f>
        <v/>
      </c>
      <c r="B590" s="77" t="str">
        <f>IF(OR(LEFT(Nhaplieu!$M595,3)='Sổ quỹ tiền mặt S06'!$J$2,LEFT(Nhaplieu!$N595,3)='Sổ quỹ tiền mặt S06'!$J$2),Nhaplieu!E595,IF(OR(Nhaplieu!$M595='Sổ quỹ tiền mặt S06'!$J$2,Nhaplieu!$N595='Sổ quỹ tiền mặt S06'!$J$2),Nhaplieu!E595,""))</f>
        <v/>
      </c>
      <c r="C590" s="571" t="str">
        <f>IF(OR(LEFT(Nhaplieu!$M595,3)='Sổ quỹ tiền mặt S06'!$J$2,LEFT(Nhaplieu!$N595,3)='Sổ quỹ tiền mặt S06'!$J$2),Nhaplieu!L595,IF(OR(Nhaplieu!$M595='Sổ quỹ tiền mặt S06'!$J$2,Nhaplieu!$N595='Sổ quỹ tiền mặt S06'!$J$2),Nhaplieu!L595,""))</f>
        <v/>
      </c>
      <c r="D590" s="78" t="str">
        <f>IF(LEFT(Nhaplieu!$M595,3)='Sổ quỹ tiền mặt S06'!$J$2,Nhaplieu!N595,IF(LEFT(Nhaplieu!$N595,3)='Sổ quỹ tiền mặt S06'!$J$2,Nhaplieu!M595,IF(Nhaplieu!$M595='Sổ quỹ tiền mặt S06'!$J$2,Nhaplieu!N595,IF(Nhaplieu!$N595='Sổ quỹ tiền mặt S06'!$J$2,Nhaplieu!M595,""))))</f>
        <v/>
      </c>
      <c r="E590" s="77" t="str">
        <f>IF(LEFT(Nhaplieu!M595,3)='Sổ quỹ tiền mặt S06'!$J$2,Nhaplieu!$O595,IF(Nhaplieu!M595='Sổ quỹ tiền mặt S06'!$J$2,Nhaplieu!$O595,""))</f>
        <v/>
      </c>
      <c r="F590" s="77" t="str">
        <f>IF(LEFT(Nhaplieu!N595,3)='Sổ quỹ tiền mặt S06'!$J$2,Nhaplieu!$O595,IF(Nhaplieu!N595='Sổ quỹ tiền mặt S06'!$J$2,Nhaplieu!$O595,""))</f>
        <v/>
      </c>
      <c r="G590" s="572">
        <f>IF(SUM(E590:F590)=0,0,$G$10+SUM(E$11:$E590)-SUM(F$11:$F590))</f>
        <v>0</v>
      </c>
      <c r="H590" s="573"/>
    </row>
    <row r="591" spans="1:8" s="4" customFormat="1" ht="15.6">
      <c r="A591" s="76" t="str">
        <f>IF(OR(LEFT(Nhaplieu!$M596,3)='Sổ quỹ tiền mặt S06'!$J$2,LEFT(Nhaplieu!$N596,3)='Sổ quỹ tiền mặt S06'!$J$2),Nhaplieu!F596,IF(OR(Nhaplieu!$M596='Sổ quỹ tiền mặt S06'!$J$2,Nhaplieu!$N596='Sổ quỹ tiền mặt S06'!$J$2),Nhaplieu!F596,""))</f>
        <v/>
      </c>
      <c r="B591" s="77" t="str">
        <f>IF(OR(LEFT(Nhaplieu!$M596,3)='Sổ quỹ tiền mặt S06'!$J$2,LEFT(Nhaplieu!$N596,3)='Sổ quỹ tiền mặt S06'!$J$2),Nhaplieu!E596,IF(OR(Nhaplieu!$M596='Sổ quỹ tiền mặt S06'!$J$2,Nhaplieu!$N596='Sổ quỹ tiền mặt S06'!$J$2),Nhaplieu!E596,""))</f>
        <v/>
      </c>
      <c r="C591" s="571" t="str">
        <f>IF(OR(LEFT(Nhaplieu!$M596,3)='Sổ quỹ tiền mặt S06'!$J$2,LEFT(Nhaplieu!$N596,3)='Sổ quỹ tiền mặt S06'!$J$2),Nhaplieu!L596,IF(OR(Nhaplieu!$M596='Sổ quỹ tiền mặt S06'!$J$2,Nhaplieu!$N596='Sổ quỹ tiền mặt S06'!$J$2),Nhaplieu!L596,""))</f>
        <v/>
      </c>
      <c r="D591" s="78" t="str">
        <f>IF(LEFT(Nhaplieu!$M596,3)='Sổ quỹ tiền mặt S06'!$J$2,Nhaplieu!N596,IF(LEFT(Nhaplieu!$N596,3)='Sổ quỹ tiền mặt S06'!$J$2,Nhaplieu!M596,IF(Nhaplieu!$M596='Sổ quỹ tiền mặt S06'!$J$2,Nhaplieu!N596,IF(Nhaplieu!$N596='Sổ quỹ tiền mặt S06'!$J$2,Nhaplieu!M596,""))))</f>
        <v/>
      </c>
      <c r="E591" s="77" t="str">
        <f>IF(LEFT(Nhaplieu!M596,3)='Sổ quỹ tiền mặt S06'!$J$2,Nhaplieu!$O596,IF(Nhaplieu!M596='Sổ quỹ tiền mặt S06'!$J$2,Nhaplieu!$O596,""))</f>
        <v/>
      </c>
      <c r="F591" s="77" t="str">
        <f>IF(LEFT(Nhaplieu!N596,3)='Sổ quỹ tiền mặt S06'!$J$2,Nhaplieu!$O596,IF(Nhaplieu!N596='Sổ quỹ tiền mặt S06'!$J$2,Nhaplieu!$O596,""))</f>
        <v/>
      </c>
      <c r="G591" s="572">
        <f>IF(SUM(E591:F591)=0,0,$G$10+SUM(E$11:$E591)-SUM(F$11:$F591))</f>
        <v>0</v>
      </c>
      <c r="H591" s="573"/>
    </row>
    <row r="592" spans="1:8" s="4" customFormat="1" ht="15.6">
      <c r="A592" s="76" t="str">
        <f>IF(OR(LEFT(Nhaplieu!$M597,3)='Sổ quỹ tiền mặt S06'!$J$2,LEFT(Nhaplieu!$N597,3)='Sổ quỹ tiền mặt S06'!$J$2),Nhaplieu!F597,IF(OR(Nhaplieu!$M597='Sổ quỹ tiền mặt S06'!$J$2,Nhaplieu!$N597='Sổ quỹ tiền mặt S06'!$J$2),Nhaplieu!F597,""))</f>
        <v/>
      </c>
      <c r="B592" s="77" t="str">
        <f>IF(OR(LEFT(Nhaplieu!$M597,3)='Sổ quỹ tiền mặt S06'!$J$2,LEFT(Nhaplieu!$N597,3)='Sổ quỹ tiền mặt S06'!$J$2),Nhaplieu!E597,IF(OR(Nhaplieu!$M597='Sổ quỹ tiền mặt S06'!$J$2,Nhaplieu!$N597='Sổ quỹ tiền mặt S06'!$J$2),Nhaplieu!E597,""))</f>
        <v/>
      </c>
      <c r="C592" s="571" t="str">
        <f>IF(OR(LEFT(Nhaplieu!$M597,3)='Sổ quỹ tiền mặt S06'!$J$2,LEFT(Nhaplieu!$N597,3)='Sổ quỹ tiền mặt S06'!$J$2),Nhaplieu!L597,IF(OR(Nhaplieu!$M597='Sổ quỹ tiền mặt S06'!$J$2,Nhaplieu!$N597='Sổ quỹ tiền mặt S06'!$J$2),Nhaplieu!L597,""))</f>
        <v/>
      </c>
      <c r="D592" s="78" t="str">
        <f>IF(LEFT(Nhaplieu!$M597,3)='Sổ quỹ tiền mặt S06'!$J$2,Nhaplieu!N597,IF(LEFT(Nhaplieu!$N597,3)='Sổ quỹ tiền mặt S06'!$J$2,Nhaplieu!M597,IF(Nhaplieu!$M597='Sổ quỹ tiền mặt S06'!$J$2,Nhaplieu!N597,IF(Nhaplieu!$N597='Sổ quỹ tiền mặt S06'!$J$2,Nhaplieu!M597,""))))</f>
        <v/>
      </c>
      <c r="E592" s="77" t="str">
        <f>IF(LEFT(Nhaplieu!M597,3)='Sổ quỹ tiền mặt S06'!$J$2,Nhaplieu!$O597,IF(Nhaplieu!M597='Sổ quỹ tiền mặt S06'!$J$2,Nhaplieu!$O597,""))</f>
        <v/>
      </c>
      <c r="F592" s="77" t="str">
        <f>IF(LEFT(Nhaplieu!N597,3)='Sổ quỹ tiền mặt S06'!$J$2,Nhaplieu!$O597,IF(Nhaplieu!N597='Sổ quỹ tiền mặt S06'!$J$2,Nhaplieu!$O597,""))</f>
        <v/>
      </c>
      <c r="G592" s="572">
        <f>IF(SUM(E592:F592)=0,0,$G$10+SUM(E$11:$E592)-SUM(F$11:$F592))</f>
        <v>0</v>
      </c>
      <c r="H592" s="573"/>
    </row>
    <row r="593" spans="1:8" s="4" customFormat="1" ht="15.6">
      <c r="A593" s="76" t="str">
        <f>IF(OR(LEFT(Nhaplieu!$M598,3)='Sổ quỹ tiền mặt S06'!$J$2,LEFT(Nhaplieu!$N598,3)='Sổ quỹ tiền mặt S06'!$J$2),Nhaplieu!F598,IF(OR(Nhaplieu!$M598='Sổ quỹ tiền mặt S06'!$J$2,Nhaplieu!$N598='Sổ quỹ tiền mặt S06'!$J$2),Nhaplieu!F598,""))</f>
        <v/>
      </c>
      <c r="B593" s="77" t="str">
        <f>IF(OR(LEFT(Nhaplieu!$M598,3)='Sổ quỹ tiền mặt S06'!$J$2,LEFT(Nhaplieu!$N598,3)='Sổ quỹ tiền mặt S06'!$J$2),Nhaplieu!E598,IF(OR(Nhaplieu!$M598='Sổ quỹ tiền mặt S06'!$J$2,Nhaplieu!$N598='Sổ quỹ tiền mặt S06'!$J$2),Nhaplieu!E598,""))</f>
        <v/>
      </c>
      <c r="C593" s="571" t="str">
        <f>IF(OR(LEFT(Nhaplieu!$M598,3)='Sổ quỹ tiền mặt S06'!$J$2,LEFT(Nhaplieu!$N598,3)='Sổ quỹ tiền mặt S06'!$J$2),Nhaplieu!L598,IF(OR(Nhaplieu!$M598='Sổ quỹ tiền mặt S06'!$J$2,Nhaplieu!$N598='Sổ quỹ tiền mặt S06'!$J$2),Nhaplieu!L598,""))</f>
        <v/>
      </c>
      <c r="D593" s="78" t="str">
        <f>IF(LEFT(Nhaplieu!$M598,3)='Sổ quỹ tiền mặt S06'!$J$2,Nhaplieu!N598,IF(LEFT(Nhaplieu!$N598,3)='Sổ quỹ tiền mặt S06'!$J$2,Nhaplieu!M598,IF(Nhaplieu!$M598='Sổ quỹ tiền mặt S06'!$J$2,Nhaplieu!N598,IF(Nhaplieu!$N598='Sổ quỹ tiền mặt S06'!$J$2,Nhaplieu!M598,""))))</f>
        <v/>
      </c>
      <c r="E593" s="77" t="str">
        <f>IF(LEFT(Nhaplieu!M598,3)='Sổ quỹ tiền mặt S06'!$J$2,Nhaplieu!$O598,IF(Nhaplieu!M598='Sổ quỹ tiền mặt S06'!$J$2,Nhaplieu!$O598,""))</f>
        <v/>
      </c>
      <c r="F593" s="77" t="str">
        <f>IF(LEFT(Nhaplieu!N598,3)='Sổ quỹ tiền mặt S06'!$J$2,Nhaplieu!$O598,IF(Nhaplieu!N598='Sổ quỹ tiền mặt S06'!$J$2,Nhaplieu!$O598,""))</f>
        <v/>
      </c>
      <c r="G593" s="572">
        <f>IF(SUM(E593:F593)=0,0,$G$10+SUM(E$11:$E593)-SUM(F$11:$F593))</f>
        <v>0</v>
      </c>
      <c r="H593" s="573"/>
    </row>
    <row r="594" spans="1:8" s="4" customFormat="1" ht="15.6">
      <c r="A594" s="76" t="str">
        <f>IF(OR(LEFT(Nhaplieu!$M599,3)='Sổ quỹ tiền mặt S06'!$J$2,LEFT(Nhaplieu!$N599,3)='Sổ quỹ tiền mặt S06'!$J$2),Nhaplieu!F599,IF(OR(Nhaplieu!$M599='Sổ quỹ tiền mặt S06'!$J$2,Nhaplieu!$N599='Sổ quỹ tiền mặt S06'!$J$2),Nhaplieu!F599,""))</f>
        <v/>
      </c>
      <c r="B594" s="77" t="str">
        <f>IF(OR(LEFT(Nhaplieu!$M599,3)='Sổ quỹ tiền mặt S06'!$J$2,LEFT(Nhaplieu!$N599,3)='Sổ quỹ tiền mặt S06'!$J$2),Nhaplieu!E599,IF(OR(Nhaplieu!$M599='Sổ quỹ tiền mặt S06'!$J$2,Nhaplieu!$N599='Sổ quỹ tiền mặt S06'!$J$2),Nhaplieu!E599,""))</f>
        <v/>
      </c>
      <c r="C594" s="571" t="str">
        <f>IF(OR(LEFT(Nhaplieu!$M599,3)='Sổ quỹ tiền mặt S06'!$J$2,LEFT(Nhaplieu!$N599,3)='Sổ quỹ tiền mặt S06'!$J$2),Nhaplieu!L599,IF(OR(Nhaplieu!$M599='Sổ quỹ tiền mặt S06'!$J$2,Nhaplieu!$N599='Sổ quỹ tiền mặt S06'!$J$2),Nhaplieu!L599,""))</f>
        <v/>
      </c>
      <c r="D594" s="78" t="str">
        <f>IF(LEFT(Nhaplieu!$M599,3)='Sổ quỹ tiền mặt S06'!$J$2,Nhaplieu!N599,IF(LEFT(Nhaplieu!$N599,3)='Sổ quỹ tiền mặt S06'!$J$2,Nhaplieu!M599,IF(Nhaplieu!$M599='Sổ quỹ tiền mặt S06'!$J$2,Nhaplieu!N599,IF(Nhaplieu!$N599='Sổ quỹ tiền mặt S06'!$J$2,Nhaplieu!M599,""))))</f>
        <v/>
      </c>
      <c r="E594" s="77" t="str">
        <f>IF(LEFT(Nhaplieu!M599,3)='Sổ quỹ tiền mặt S06'!$J$2,Nhaplieu!$O599,IF(Nhaplieu!M599='Sổ quỹ tiền mặt S06'!$J$2,Nhaplieu!$O599,""))</f>
        <v/>
      </c>
      <c r="F594" s="77" t="str">
        <f>IF(LEFT(Nhaplieu!N599,3)='Sổ quỹ tiền mặt S06'!$J$2,Nhaplieu!$O599,IF(Nhaplieu!N599='Sổ quỹ tiền mặt S06'!$J$2,Nhaplieu!$O599,""))</f>
        <v/>
      </c>
      <c r="G594" s="572">
        <f>IF(SUM(E594:F594)=0,0,$G$10+SUM(E$11:$E594)-SUM(F$11:$F594))</f>
        <v>0</v>
      </c>
      <c r="H594" s="573"/>
    </row>
    <row r="595" spans="1:8" s="4" customFormat="1" ht="15.6">
      <c r="A595" s="76" t="str">
        <f>IF(OR(LEFT(Nhaplieu!$M600,3)='Sổ quỹ tiền mặt S06'!$J$2,LEFT(Nhaplieu!$N600,3)='Sổ quỹ tiền mặt S06'!$J$2),Nhaplieu!F600,IF(OR(Nhaplieu!$M600='Sổ quỹ tiền mặt S06'!$J$2,Nhaplieu!$N600='Sổ quỹ tiền mặt S06'!$J$2),Nhaplieu!F600,""))</f>
        <v/>
      </c>
      <c r="B595" s="77" t="str">
        <f>IF(OR(LEFT(Nhaplieu!$M600,3)='Sổ quỹ tiền mặt S06'!$J$2,LEFT(Nhaplieu!$N600,3)='Sổ quỹ tiền mặt S06'!$J$2),Nhaplieu!E600,IF(OR(Nhaplieu!$M600='Sổ quỹ tiền mặt S06'!$J$2,Nhaplieu!$N600='Sổ quỹ tiền mặt S06'!$J$2),Nhaplieu!E600,""))</f>
        <v/>
      </c>
      <c r="C595" s="571" t="str">
        <f>IF(OR(LEFT(Nhaplieu!$M600,3)='Sổ quỹ tiền mặt S06'!$J$2,LEFT(Nhaplieu!$N600,3)='Sổ quỹ tiền mặt S06'!$J$2),Nhaplieu!L600,IF(OR(Nhaplieu!$M600='Sổ quỹ tiền mặt S06'!$J$2,Nhaplieu!$N600='Sổ quỹ tiền mặt S06'!$J$2),Nhaplieu!L600,""))</f>
        <v/>
      </c>
      <c r="D595" s="78" t="str">
        <f>IF(LEFT(Nhaplieu!$M600,3)='Sổ quỹ tiền mặt S06'!$J$2,Nhaplieu!N600,IF(LEFT(Nhaplieu!$N600,3)='Sổ quỹ tiền mặt S06'!$J$2,Nhaplieu!M600,IF(Nhaplieu!$M600='Sổ quỹ tiền mặt S06'!$J$2,Nhaplieu!N600,IF(Nhaplieu!$N600='Sổ quỹ tiền mặt S06'!$J$2,Nhaplieu!M600,""))))</f>
        <v/>
      </c>
      <c r="E595" s="77" t="str">
        <f>IF(LEFT(Nhaplieu!M600,3)='Sổ quỹ tiền mặt S06'!$J$2,Nhaplieu!$O600,IF(Nhaplieu!M600='Sổ quỹ tiền mặt S06'!$J$2,Nhaplieu!$O600,""))</f>
        <v/>
      </c>
      <c r="F595" s="77" t="str">
        <f>IF(LEFT(Nhaplieu!N600,3)='Sổ quỹ tiền mặt S06'!$J$2,Nhaplieu!$O600,IF(Nhaplieu!N600='Sổ quỹ tiền mặt S06'!$J$2,Nhaplieu!$O600,""))</f>
        <v/>
      </c>
      <c r="G595" s="572">
        <f>IF(SUM(E595:F595)=0,0,$G$10+SUM(E$11:$E595)-SUM(F$11:$F595))</f>
        <v>0</v>
      </c>
      <c r="H595" s="573"/>
    </row>
    <row r="596" spans="1:8" s="4" customFormat="1" ht="15.6">
      <c r="A596" s="76" t="str">
        <f>IF(OR(LEFT(Nhaplieu!$M601,3)='Sổ quỹ tiền mặt S06'!$J$2,LEFT(Nhaplieu!$N601,3)='Sổ quỹ tiền mặt S06'!$J$2),Nhaplieu!F601,IF(OR(Nhaplieu!$M601='Sổ quỹ tiền mặt S06'!$J$2,Nhaplieu!$N601='Sổ quỹ tiền mặt S06'!$J$2),Nhaplieu!F601,""))</f>
        <v/>
      </c>
      <c r="B596" s="77" t="str">
        <f>IF(OR(LEFT(Nhaplieu!$M601,3)='Sổ quỹ tiền mặt S06'!$J$2,LEFT(Nhaplieu!$N601,3)='Sổ quỹ tiền mặt S06'!$J$2),Nhaplieu!E601,IF(OR(Nhaplieu!$M601='Sổ quỹ tiền mặt S06'!$J$2,Nhaplieu!$N601='Sổ quỹ tiền mặt S06'!$J$2),Nhaplieu!E601,""))</f>
        <v/>
      </c>
      <c r="C596" s="571" t="str">
        <f>IF(OR(LEFT(Nhaplieu!$M601,3)='Sổ quỹ tiền mặt S06'!$J$2,LEFT(Nhaplieu!$N601,3)='Sổ quỹ tiền mặt S06'!$J$2),Nhaplieu!L601,IF(OR(Nhaplieu!$M601='Sổ quỹ tiền mặt S06'!$J$2,Nhaplieu!$N601='Sổ quỹ tiền mặt S06'!$J$2),Nhaplieu!L601,""))</f>
        <v/>
      </c>
      <c r="D596" s="78" t="str">
        <f>IF(LEFT(Nhaplieu!$M601,3)='Sổ quỹ tiền mặt S06'!$J$2,Nhaplieu!N601,IF(LEFT(Nhaplieu!$N601,3)='Sổ quỹ tiền mặt S06'!$J$2,Nhaplieu!M601,IF(Nhaplieu!$M601='Sổ quỹ tiền mặt S06'!$J$2,Nhaplieu!N601,IF(Nhaplieu!$N601='Sổ quỹ tiền mặt S06'!$J$2,Nhaplieu!M601,""))))</f>
        <v/>
      </c>
      <c r="E596" s="77" t="str">
        <f>IF(LEFT(Nhaplieu!M601,3)='Sổ quỹ tiền mặt S06'!$J$2,Nhaplieu!$O601,IF(Nhaplieu!M601='Sổ quỹ tiền mặt S06'!$J$2,Nhaplieu!$O601,""))</f>
        <v/>
      </c>
      <c r="F596" s="77" t="str">
        <f>IF(LEFT(Nhaplieu!N601,3)='Sổ quỹ tiền mặt S06'!$J$2,Nhaplieu!$O601,IF(Nhaplieu!N601='Sổ quỹ tiền mặt S06'!$J$2,Nhaplieu!$O601,""))</f>
        <v/>
      </c>
      <c r="G596" s="572">
        <f>IF(SUM(E596:F596)=0,0,$G$10+SUM(E$11:$E596)-SUM(F$11:$F596))</f>
        <v>0</v>
      </c>
      <c r="H596" s="573"/>
    </row>
    <row r="597" spans="1:8" s="4" customFormat="1" ht="15.6">
      <c r="A597" s="76" t="str">
        <f>IF(OR(LEFT(Nhaplieu!$M602,3)='Sổ quỹ tiền mặt S06'!$J$2,LEFT(Nhaplieu!$N602,3)='Sổ quỹ tiền mặt S06'!$J$2),Nhaplieu!F602,IF(OR(Nhaplieu!$M602='Sổ quỹ tiền mặt S06'!$J$2,Nhaplieu!$N602='Sổ quỹ tiền mặt S06'!$J$2),Nhaplieu!F602,""))</f>
        <v/>
      </c>
      <c r="B597" s="77" t="str">
        <f>IF(OR(LEFT(Nhaplieu!$M602,3)='Sổ quỹ tiền mặt S06'!$J$2,LEFT(Nhaplieu!$N602,3)='Sổ quỹ tiền mặt S06'!$J$2),Nhaplieu!E602,IF(OR(Nhaplieu!$M602='Sổ quỹ tiền mặt S06'!$J$2,Nhaplieu!$N602='Sổ quỹ tiền mặt S06'!$J$2),Nhaplieu!E602,""))</f>
        <v/>
      </c>
      <c r="C597" s="571" t="str">
        <f>IF(OR(LEFT(Nhaplieu!$M602,3)='Sổ quỹ tiền mặt S06'!$J$2,LEFT(Nhaplieu!$N602,3)='Sổ quỹ tiền mặt S06'!$J$2),Nhaplieu!L602,IF(OR(Nhaplieu!$M602='Sổ quỹ tiền mặt S06'!$J$2,Nhaplieu!$N602='Sổ quỹ tiền mặt S06'!$J$2),Nhaplieu!L602,""))</f>
        <v/>
      </c>
      <c r="D597" s="78" t="str">
        <f>IF(LEFT(Nhaplieu!$M602,3)='Sổ quỹ tiền mặt S06'!$J$2,Nhaplieu!N602,IF(LEFT(Nhaplieu!$N602,3)='Sổ quỹ tiền mặt S06'!$J$2,Nhaplieu!M602,IF(Nhaplieu!$M602='Sổ quỹ tiền mặt S06'!$J$2,Nhaplieu!N602,IF(Nhaplieu!$N602='Sổ quỹ tiền mặt S06'!$J$2,Nhaplieu!M602,""))))</f>
        <v/>
      </c>
      <c r="E597" s="77" t="str">
        <f>IF(LEFT(Nhaplieu!M602,3)='Sổ quỹ tiền mặt S06'!$J$2,Nhaplieu!$O602,IF(Nhaplieu!M602='Sổ quỹ tiền mặt S06'!$J$2,Nhaplieu!$O602,""))</f>
        <v/>
      </c>
      <c r="F597" s="77" t="str">
        <f>IF(LEFT(Nhaplieu!N602,3)='Sổ quỹ tiền mặt S06'!$J$2,Nhaplieu!$O602,IF(Nhaplieu!N602='Sổ quỹ tiền mặt S06'!$J$2,Nhaplieu!$O602,""))</f>
        <v/>
      </c>
      <c r="G597" s="572">
        <f>IF(SUM(E597:F597)=0,0,$G$10+SUM(E$11:$E597)-SUM(F$11:$F597))</f>
        <v>0</v>
      </c>
      <c r="H597" s="573"/>
    </row>
    <row r="598" spans="1:8" s="4" customFormat="1" ht="15.6">
      <c r="A598" s="76" t="str">
        <f>IF(OR(LEFT(Nhaplieu!$M603,3)='Sổ quỹ tiền mặt S06'!$J$2,LEFT(Nhaplieu!$N603,3)='Sổ quỹ tiền mặt S06'!$J$2),Nhaplieu!F603,IF(OR(Nhaplieu!$M603='Sổ quỹ tiền mặt S06'!$J$2,Nhaplieu!$N603='Sổ quỹ tiền mặt S06'!$J$2),Nhaplieu!F603,""))</f>
        <v/>
      </c>
      <c r="B598" s="77" t="str">
        <f>IF(OR(LEFT(Nhaplieu!$M603,3)='Sổ quỹ tiền mặt S06'!$J$2,LEFT(Nhaplieu!$N603,3)='Sổ quỹ tiền mặt S06'!$J$2),Nhaplieu!E603,IF(OR(Nhaplieu!$M603='Sổ quỹ tiền mặt S06'!$J$2,Nhaplieu!$N603='Sổ quỹ tiền mặt S06'!$J$2),Nhaplieu!E603,""))</f>
        <v/>
      </c>
      <c r="C598" s="571" t="str">
        <f>IF(OR(LEFT(Nhaplieu!$M603,3)='Sổ quỹ tiền mặt S06'!$J$2,LEFT(Nhaplieu!$N603,3)='Sổ quỹ tiền mặt S06'!$J$2),Nhaplieu!L603,IF(OR(Nhaplieu!$M603='Sổ quỹ tiền mặt S06'!$J$2,Nhaplieu!$N603='Sổ quỹ tiền mặt S06'!$J$2),Nhaplieu!L603,""))</f>
        <v/>
      </c>
      <c r="D598" s="78" t="str">
        <f>IF(LEFT(Nhaplieu!$M603,3)='Sổ quỹ tiền mặt S06'!$J$2,Nhaplieu!N603,IF(LEFT(Nhaplieu!$N603,3)='Sổ quỹ tiền mặt S06'!$J$2,Nhaplieu!M603,IF(Nhaplieu!$M603='Sổ quỹ tiền mặt S06'!$J$2,Nhaplieu!N603,IF(Nhaplieu!$N603='Sổ quỹ tiền mặt S06'!$J$2,Nhaplieu!M603,""))))</f>
        <v/>
      </c>
      <c r="E598" s="77" t="str">
        <f>IF(LEFT(Nhaplieu!M603,3)='Sổ quỹ tiền mặt S06'!$J$2,Nhaplieu!$O603,IF(Nhaplieu!M603='Sổ quỹ tiền mặt S06'!$J$2,Nhaplieu!$O603,""))</f>
        <v/>
      </c>
      <c r="F598" s="77" t="str">
        <f>IF(LEFT(Nhaplieu!N603,3)='Sổ quỹ tiền mặt S06'!$J$2,Nhaplieu!$O603,IF(Nhaplieu!N603='Sổ quỹ tiền mặt S06'!$J$2,Nhaplieu!$O603,""))</f>
        <v/>
      </c>
      <c r="G598" s="572">
        <f>IF(SUM(E598:F598)=0,0,$G$10+SUM(E$11:$E598)-SUM(F$11:$F598))</f>
        <v>0</v>
      </c>
      <c r="H598" s="573"/>
    </row>
    <row r="599" spans="1:8" s="4" customFormat="1" ht="15.6">
      <c r="A599" s="76" t="str">
        <f>IF(OR(LEFT(Nhaplieu!$M604,3)='Sổ quỹ tiền mặt S06'!$J$2,LEFT(Nhaplieu!$N604,3)='Sổ quỹ tiền mặt S06'!$J$2),Nhaplieu!F604,IF(OR(Nhaplieu!$M604='Sổ quỹ tiền mặt S06'!$J$2,Nhaplieu!$N604='Sổ quỹ tiền mặt S06'!$J$2),Nhaplieu!F604,""))</f>
        <v/>
      </c>
      <c r="B599" s="77" t="str">
        <f>IF(OR(LEFT(Nhaplieu!$M604,3)='Sổ quỹ tiền mặt S06'!$J$2,LEFT(Nhaplieu!$N604,3)='Sổ quỹ tiền mặt S06'!$J$2),Nhaplieu!E604,IF(OR(Nhaplieu!$M604='Sổ quỹ tiền mặt S06'!$J$2,Nhaplieu!$N604='Sổ quỹ tiền mặt S06'!$J$2),Nhaplieu!E604,""))</f>
        <v/>
      </c>
      <c r="C599" s="571" t="str">
        <f>IF(OR(LEFT(Nhaplieu!$M604,3)='Sổ quỹ tiền mặt S06'!$J$2,LEFT(Nhaplieu!$N604,3)='Sổ quỹ tiền mặt S06'!$J$2),Nhaplieu!L604,IF(OR(Nhaplieu!$M604='Sổ quỹ tiền mặt S06'!$J$2,Nhaplieu!$N604='Sổ quỹ tiền mặt S06'!$J$2),Nhaplieu!L604,""))</f>
        <v/>
      </c>
      <c r="D599" s="78" t="str">
        <f>IF(LEFT(Nhaplieu!$M604,3)='Sổ quỹ tiền mặt S06'!$J$2,Nhaplieu!N604,IF(LEFT(Nhaplieu!$N604,3)='Sổ quỹ tiền mặt S06'!$J$2,Nhaplieu!M604,IF(Nhaplieu!$M604='Sổ quỹ tiền mặt S06'!$J$2,Nhaplieu!N604,IF(Nhaplieu!$N604='Sổ quỹ tiền mặt S06'!$J$2,Nhaplieu!M604,""))))</f>
        <v/>
      </c>
      <c r="E599" s="77" t="str">
        <f>IF(LEFT(Nhaplieu!M604,3)='Sổ quỹ tiền mặt S06'!$J$2,Nhaplieu!$O604,IF(Nhaplieu!M604='Sổ quỹ tiền mặt S06'!$J$2,Nhaplieu!$O604,""))</f>
        <v/>
      </c>
      <c r="F599" s="77" t="str">
        <f>IF(LEFT(Nhaplieu!N604,3)='Sổ quỹ tiền mặt S06'!$J$2,Nhaplieu!$O604,IF(Nhaplieu!N604='Sổ quỹ tiền mặt S06'!$J$2,Nhaplieu!$O604,""))</f>
        <v/>
      </c>
      <c r="G599" s="572">
        <f>IF(SUM(E599:F599)=0,0,$G$10+SUM(E$11:$E599)-SUM(F$11:$F599))</f>
        <v>0</v>
      </c>
      <c r="H599" s="573"/>
    </row>
    <row r="600" spans="1:8" s="4" customFormat="1" ht="15.6">
      <c r="A600" s="76" t="str">
        <f>IF(OR(LEFT(Nhaplieu!$M605,3)='Sổ quỹ tiền mặt S06'!$J$2,LEFT(Nhaplieu!$N605,3)='Sổ quỹ tiền mặt S06'!$J$2),Nhaplieu!F605,IF(OR(Nhaplieu!$M605='Sổ quỹ tiền mặt S06'!$J$2,Nhaplieu!$N605='Sổ quỹ tiền mặt S06'!$J$2),Nhaplieu!F605,""))</f>
        <v/>
      </c>
      <c r="B600" s="77" t="str">
        <f>IF(OR(LEFT(Nhaplieu!$M605,3)='Sổ quỹ tiền mặt S06'!$J$2,LEFT(Nhaplieu!$N605,3)='Sổ quỹ tiền mặt S06'!$J$2),Nhaplieu!E605,IF(OR(Nhaplieu!$M605='Sổ quỹ tiền mặt S06'!$J$2,Nhaplieu!$N605='Sổ quỹ tiền mặt S06'!$J$2),Nhaplieu!E605,""))</f>
        <v/>
      </c>
      <c r="C600" s="571" t="str">
        <f>IF(OR(LEFT(Nhaplieu!$M605,3)='Sổ quỹ tiền mặt S06'!$J$2,LEFT(Nhaplieu!$N605,3)='Sổ quỹ tiền mặt S06'!$J$2),Nhaplieu!L605,IF(OR(Nhaplieu!$M605='Sổ quỹ tiền mặt S06'!$J$2,Nhaplieu!$N605='Sổ quỹ tiền mặt S06'!$J$2),Nhaplieu!L605,""))</f>
        <v/>
      </c>
      <c r="D600" s="78" t="str">
        <f>IF(LEFT(Nhaplieu!$M605,3)='Sổ quỹ tiền mặt S06'!$J$2,Nhaplieu!N605,IF(LEFT(Nhaplieu!$N605,3)='Sổ quỹ tiền mặt S06'!$J$2,Nhaplieu!M605,IF(Nhaplieu!$M605='Sổ quỹ tiền mặt S06'!$J$2,Nhaplieu!N605,IF(Nhaplieu!$N605='Sổ quỹ tiền mặt S06'!$J$2,Nhaplieu!M605,""))))</f>
        <v/>
      </c>
      <c r="E600" s="77" t="str">
        <f>IF(LEFT(Nhaplieu!M605,3)='Sổ quỹ tiền mặt S06'!$J$2,Nhaplieu!$O605,IF(Nhaplieu!M605='Sổ quỹ tiền mặt S06'!$J$2,Nhaplieu!$O605,""))</f>
        <v/>
      </c>
      <c r="F600" s="77" t="str">
        <f>IF(LEFT(Nhaplieu!N605,3)='Sổ quỹ tiền mặt S06'!$J$2,Nhaplieu!$O605,IF(Nhaplieu!N605='Sổ quỹ tiền mặt S06'!$J$2,Nhaplieu!$O605,""))</f>
        <v/>
      </c>
      <c r="G600" s="572">
        <f>IF(SUM(E600:F600)=0,0,$G$10+SUM(E$11:$E600)-SUM(F$11:$F600))</f>
        <v>0</v>
      </c>
      <c r="H600" s="573"/>
    </row>
    <row r="601" spans="1:8" s="4" customFormat="1" ht="15.6">
      <c r="A601" s="76" t="str">
        <f>IF(OR(LEFT(Nhaplieu!$M606,3)='Sổ quỹ tiền mặt S06'!$J$2,LEFT(Nhaplieu!$N606,3)='Sổ quỹ tiền mặt S06'!$J$2),Nhaplieu!F606,IF(OR(Nhaplieu!$M606='Sổ quỹ tiền mặt S06'!$J$2,Nhaplieu!$N606='Sổ quỹ tiền mặt S06'!$J$2),Nhaplieu!F606,""))</f>
        <v/>
      </c>
      <c r="B601" s="77" t="str">
        <f>IF(OR(LEFT(Nhaplieu!$M606,3)='Sổ quỹ tiền mặt S06'!$J$2,LEFT(Nhaplieu!$N606,3)='Sổ quỹ tiền mặt S06'!$J$2),Nhaplieu!E606,IF(OR(Nhaplieu!$M606='Sổ quỹ tiền mặt S06'!$J$2,Nhaplieu!$N606='Sổ quỹ tiền mặt S06'!$J$2),Nhaplieu!E606,""))</f>
        <v/>
      </c>
      <c r="C601" s="571" t="str">
        <f>IF(OR(LEFT(Nhaplieu!$M606,3)='Sổ quỹ tiền mặt S06'!$J$2,LEFT(Nhaplieu!$N606,3)='Sổ quỹ tiền mặt S06'!$J$2),Nhaplieu!L606,IF(OR(Nhaplieu!$M606='Sổ quỹ tiền mặt S06'!$J$2,Nhaplieu!$N606='Sổ quỹ tiền mặt S06'!$J$2),Nhaplieu!L606,""))</f>
        <v/>
      </c>
      <c r="D601" s="78" t="str">
        <f>IF(LEFT(Nhaplieu!$M606,3)='Sổ quỹ tiền mặt S06'!$J$2,Nhaplieu!N606,IF(LEFT(Nhaplieu!$N606,3)='Sổ quỹ tiền mặt S06'!$J$2,Nhaplieu!M606,IF(Nhaplieu!$M606='Sổ quỹ tiền mặt S06'!$J$2,Nhaplieu!N606,IF(Nhaplieu!$N606='Sổ quỹ tiền mặt S06'!$J$2,Nhaplieu!M606,""))))</f>
        <v/>
      </c>
      <c r="E601" s="77" t="str">
        <f>IF(LEFT(Nhaplieu!M606,3)='Sổ quỹ tiền mặt S06'!$J$2,Nhaplieu!$O606,IF(Nhaplieu!M606='Sổ quỹ tiền mặt S06'!$J$2,Nhaplieu!$O606,""))</f>
        <v/>
      </c>
      <c r="F601" s="77" t="str">
        <f>IF(LEFT(Nhaplieu!N606,3)='Sổ quỹ tiền mặt S06'!$J$2,Nhaplieu!$O606,IF(Nhaplieu!N606='Sổ quỹ tiền mặt S06'!$J$2,Nhaplieu!$O606,""))</f>
        <v/>
      </c>
      <c r="G601" s="572">
        <f>IF(SUM(E601:F601)=0,0,$G$10+SUM(E$11:$E601)-SUM(F$11:$F601))</f>
        <v>0</v>
      </c>
      <c r="H601" s="573"/>
    </row>
    <row r="602" spans="1:8" s="4" customFormat="1" ht="15.6">
      <c r="A602" s="76" t="str">
        <f>IF(OR(LEFT(Nhaplieu!$M607,3)='Sổ quỹ tiền mặt S06'!$J$2,LEFT(Nhaplieu!$N607,3)='Sổ quỹ tiền mặt S06'!$J$2),Nhaplieu!F607,IF(OR(Nhaplieu!$M607='Sổ quỹ tiền mặt S06'!$J$2,Nhaplieu!$N607='Sổ quỹ tiền mặt S06'!$J$2),Nhaplieu!F607,""))</f>
        <v/>
      </c>
      <c r="B602" s="77" t="str">
        <f>IF(OR(LEFT(Nhaplieu!$M607,3)='Sổ quỹ tiền mặt S06'!$J$2,LEFT(Nhaplieu!$N607,3)='Sổ quỹ tiền mặt S06'!$J$2),Nhaplieu!E607,IF(OR(Nhaplieu!$M607='Sổ quỹ tiền mặt S06'!$J$2,Nhaplieu!$N607='Sổ quỹ tiền mặt S06'!$J$2),Nhaplieu!E607,""))</f>
        <v/>
      </c>
      <c r="C602" s="571" t="str">
        <f>IF(OR(LEFT(Nhaplieu!$M607,3)='Sổ quỹ tiền mặt S06'!$J$2,LEFT(Nhaplieu!$N607,3)='Sổ quỹ tiền mặt S06'!$J$2),Nhaplieu!L607,IF(OR(Nhaplieu!$M607='Sổ quỹ tiền mặt S06'!$J$2,Nhaplieu!$N607='Sổ quỹ tiền mặt S06'!$J$2),Nhaplieu!L607,""))</f>
        <v/>
      </c>
      <c r="D602" s="78" t="str">
        <f>IF(LEFT(Nhaplieu!$M607,3)='Sổ quỹ tiền mặt S06'!$J$2,Nhaplieu!N607,IF(LEFT(Nhaplieu!$N607,3)='Sổ quỹ tiền mặt S06'!$J$2,Nhaplieu!M607,IF(Nhaplieu!$M607='Sổ quỹ tiền mặt S06'!$J$2,Nhaplieu!N607,IF(Nhaplieu!$N607='Sổ quỹ tiền mặt S06'!$J$2,Nhaplieu!M607,""))))</f>
        <v/>
      </c>
      <c r="E602" s="77" t="str">
        <f>IF(LEFT(Nhaplieu!M607,3)='Sổ quỹ tiền mặt S06'!$J$2,Nhaplieu!$O607,IF(Nhaplieu!M607='Sổ quỹ tiền mặt S06'!$J$2,Nhaplieu!$O607,""))</f>
        <v/>
      </c>
      <c r="F602" s="77" t="str">
        <f>IF(LEFT(Nhaplieu!N607,3)='Sổ quỹ tiền mặt S06'!$J$2,Nhaplieu!$O607,IF(Nhaplieu!N607='Sổ quỹ tiền mặt S06'!$J$2,Nhaplieu!$O607,""))</f>
        <v/>
      </c>
      <c r="G602" s="572">
        <f>IF(SUM(E602:F602)=0,0,$G$10+SUM(E$11:$E602)-SUM(F$11:$F602))</f>
        <v>0</v>
      </c>
      <c r="H602" s="573"/>
    </row>
    <row r="603" spans="1:8" s="4" customFormat="1" ht="15.6">
      <c r="A603" s="76" t="str">
        <f>IF(OR(LEFT(Nhaplieu!$M608,3)='Sổ quỹ tiền mặt S06'!$J$2,LEFT(Nhaplieu!$N608,3)='Sổ quỹ tiền mặt S06'!$J$2),Nhaplieu!F608,IF(OR(Nhaplieu!$M608='Sổ quỹ tiền mặt S06'!$J$2,Nhaplieu!$N608='Sổ quỹ tiền mặt S06'!$J$2),Nhaplieu!F608,""))</f>
        <v/>
      </c>
      <c r="B603" s="77" t="str">
        <f>IF(OR(LEFT(Nhaplieu!$M608,3)='Sổ quỹ tiền mặt S06'!$J$2,LEFT(Nhaplieu!$N608,3)='Sổ quỹ tiền mặt S06'!$J$2),Nhaplieu!E608,IF(OR(Nhaplieu!$M608='Sổ quỹ tiền mặt S06'!$J$2,Nhaplieu!$N608='Sổ quỹ tiền mặt S06'!$J$2),Nhaplieu!E608,""))</f>
        <v/>
      </c>
      <c r="C603" s="571" t="str">
        <f>IF(OR(LEFT(Nhaplieu!$M608,3)='Sổ quỹ tiền mặt S06'!$J$2,LEFT(Nhaplieu!$N608,3)='Sổ quỹ tiền mặt S06'!$J$2),Nhaplieu!L608,IF(OR(Nhaplieu!$M608='Sổ quỹ tiền mặt S06'!$J$2,Nhaplieu!$N608='Sổ quỹ tiền mặt S06'!$J$2),Nhaplieu!L608,""))</f>
        <v/>
      </c>
      <c r="D603" s="78" t="str">
        <f>IF(LEFT(Nhaplieu!$M608,3)='Sổ quỹ tiền mặt S06'!$J$2,Nhaplieu!N608,IF(LEFT(Nhaplieu!$N608,3)='Sổ quỹ tiền mặt S06'!$J$2,Nhaplieu!M608,IF(Nhaplieu!$M608='Sổ quỹ tiền mặt S06'!$J$2,Nhaplieu!N608,IF(Nhaplieu!$N608='Sổ quỹ tiền mặt S06'!$J$2,Nhaplieu!M608,""))))</f>
        <v/>
      </c>
      <c r="E603" s="77" t="str">
        <f>IF(LEFT(Nhaplieu!M608,3)='Sổ quỹ tiền mặt S06'!$J$2,Nhaplieu!$O608,IF(Nhaplieu!M608='Sổ quỹ tiền mặt S06'!$J$2,Nhaplieu!$O608,""))</f>
        <v/>
      </c>
      <c r="F603" s="77" t="str">
        <f>IF(LEFT(Nhaplieu!N608,3)='Sổ quỹ tiền mặt S06'!$J$2,Nhaplieu!$O608,IF(Nhaplieu!N608='Sổ quỹ tiền mặt S06'!$J$2,Nhaplieu!$O608,""))</f>
        <v/>
      </c>
      <c r="G603" s="572">
        <f>IF(SUM(E603:F603)=0,0,$G$10+SUM(E$11:$E603)-SUM(F$11:$F603))</f>
        <v>0</v>
      </c>
      <c r="H603" s="573"/>
    </row>
    <row r="604" spans="1:8" s="4" customFormat="1" ht="15.6">
      <c r="A604" s="76" t="str">
        <f>IF(OR(LEFT(Nhaplieu!$M609,3)='Sổ quỹ tiền mặt S06'!$J$2,LEFT(Nhaplieu!$N609,3)='Sổ quỹ tiền mặt S06'!$J$2),Nhaplieu!F609,IF(OR(Nhaplieu!$M609='Sổ quỹ tiền mặt S06'!$J$2,Nhaplieu!$N609='Sổ quỹ tiền mặt S06'!$J$2),Nhaplieu!F609,""))</f>
        <v/>
      </c>
      <c r="B604" s="77" t="str">
        <f>IF(OR(LEFT(Nhaplieu!$M609,3)='Sổ quỹ tiền mặt S06'!$J$2,LEFT(Nhaplieu!$N609,3)='Sổ quỹ tiền mặt S06'!$J$2),Nhaplieu!E609,IF(OR(Nhaplieu!$M609='Sổ quỹ tiền mặt S06'!$J$2,Nhaplieu!$N609='Sổ quỹ tiền mặt S06'!$J$2),Nhaplieu!E609,""))</f>
        <v/>
      </c>
      <c r="C604" s="571" t="str">
        <f>IF(OR(LEFT(Nhaplieu!$M609,3)='Sổ quỹ tiền mặt S06'!$J$2,LEFT(Nhaplieu!$N609,3)='Sổ quỹ tiền mặt S06'!$J$2),Nhaplieu!L609,IF(OR(Nhaplieu!$M609='Sổ quỹ tiền mặt S06'!$J$2,Nhaplieu!$N609='Sổ quỹ tiền mặt S06'!$J$2),Nhaplieu!L609,""))</f>
        <v/>
      </c>
      <c r="D604" s="78" t="str">
        <f>IF(LEFT(Nhaplieu!$M609,3)='Sổ quỹ tiền mặt S06'!$J$2,Nhaplieu!N609,IF(LEFT(Nhaplieu!$N609,3)='Sổ quỹ tiền mặt S06'!$J$2,Nhaplieu!M609,IF(Nhaplieu!$M609='Sổ quỹ tiền mặt S06'!$J$2,Nhaplieu!N609,IF(Nhaplieu!$N609='Sổ quỹ tiền mặt S06'!$J$2,Nhaplieu!M609,""))))</f>
        <v/>
      </c>
      <c r="E604" s="77" t="str">
        <f>IF(LEFT(Nhaplieu!M609,3)='Sổ quỹ tiền mặt S06'!$J$2,Nhaplieu!$O609,IF(Nhaplieu!M609='Sổ quỹ tiền mặt S06'!$J$2,Nhaplieu!$O609,""))</f>
        <v/>
      </c>
      <c r="F604" s="77" t="str">
        <f>IF(LEFT(Nhaplieu!N609,3)='Sổ quỹ tiền mặt S06'!$J$2,Nhaplieu!$O609,IF(Nhaplieu!N609='Sổ quỹ tiền mặt S06'!$J$2,Nhaplieu!$O609,""))</f>
        <v/>
      </c>
      <c r="G604" s="572">
        <f>IF(SUM(E604:F604)=0,0,$G$10+SUM(E$11:$E604)-SUM(F$11:$F604))</f>
        <v>0</v>
      </c>
      <c r="H604" s="573"/>
    </row>
    <row r="605" spans="1:8" s="4" customFormat="1" ht="15.6">
      <c r="A605" s="76" t="str">
        <f>IF(OR(LEFT(Nhaplieu!$M610,3)='Sổ quỹ tiền mặt S06'!$J$2,LEFT(Nhaplieu!$N610,3)='Sổ quỹ tiền mặt S06'!$J$2),Nhaplieu!F610,IF(OR(Nhaplieu!$M610='Sổ quỹ tiền mặt S06'!$J$2,Nhaplieu!$N610='Sổ quỹ tiền mặt S06'!$J$2),Nhaplieu!F610,""))</f>
        <v/>
      </c>
      <c r="B605" s="77" t="str">
        <f>IF(OR(LEFT(Nhaplieu!$M610,3)='Sổ quỹ tiền mặt S06'!$J$2,LEFT(Nhaplieu!$N610,3)='Sổ quỹ tiền mặt S06'!$J$2),Nhaplieu!E610,IF(OR(Nhaplieu!$M610='Sổ quỹ tiền mặt S06'!$J$2,Nhaplieu!$N610='Sổ quỹ tiền mặt S06'!$J$2),Nhaplieu!E610,""))</f>
        <v/>
      </c>
      <c r="C605" s="571" t="str">
        <f>IF(OR(LEFT(Nhaplieu!$M610,3)='Sổ quỹ tiền mặt S06'!$J$2,LEFT(Nhaplieu!$N610,3)='Sổ quỹ tiền mặt S06'!$J$2),Nhaplieu!L610,IF(OR(Nhaplieu!$M610='Sổ quỹ tiền mặt S06'!$J$2,Nhaplieu!$N610='Sổ quỹ tiền mặt S06'!$J$2),Nhaplieu!L610,""))</f>
        <v/>
      </c>
      <c r="D605" s="78" t="str">
        <f>IF(LEFT(Nhaplieu!$M610,3)='Sổ quỹ tiền mặt S06'!$J$2,Nhaplieu!N610,IF(LEFT(Nhaplieu!$N610,3)='Sổ quỹ tiền mặt S06'!$J$2,Nhaplieu!M610,IF(Nhaplieu!$M610='Sổ quỹ tiền mặt S06'!$J$2,Nhaplieu!N610,IF(Nhaplieu!$N610='Sổ quỹ tiền mặt S06'!$J$2,Nhaplieu!M610,""))))</f>
        <v/>
      </c>
      <c r="E605" s="77" t="str">
        <f>IF(LEFT(Nhaplieu!M610,3)='Sổ quỹ tiền mặt S06'!$J$2,Nhaplieu!$O610,IF(Nhaplieu!M610='Sổ quỹ tiền mặt S06'!$J$2,Nhaplieu!$O610,""))</f>
        <v/>
      </c>
      <c r="F605" s="77" t="str">
        <f>IF(LEFT(Nhaplieu!N610,3)='Sổ quỹ tiền mặt S06'!$J$2,Nhaplieu!$O610,IF(Nhaplieu!N610='Sổ quỹ tiền mặt S06'!$J$2,Nhaplieu!$O610,""))</f>
        <v/>
      </c>
      <c r="G605" s="572">
        <f>IF(SUM(E605:F605)=0,0,$G$10+SUM(E$11:$E605)-SUM(F$11:$F605))</f>
        <v>0</v>
      </c>
      <c r="H605" s="573"/>
    </row>
    <row r="606" spans="1:8" s="4" customFormat="1" ht="15.6">
      <c r="A606" s="76" t="str">
        <f>IF(OR(LEFT(Nhaplieu!$M611,3)='Sổ quỹ tiền mặt S06'!$J$2,LEFT(Nhaplieu!$N611,3)='Sổ quỹ tiền mặt S06'!$J$2),Nhaplieu!F611,IF(OR(Nhaplieu!$M611='Sổ quỹ tiền mặt S06'!$J$2,Nhaplieu!$N611='Sổ quỹ tiền mặt S06'!$J$2),Nhaplieu!F611,""))</f>
        <v/>
      </c>
      <c r="B606" s="77" t="str">
        <f>IF(OR(LEFT(Nhaplieu!$M611,3)='Sổ quỹ tiền mặt S06'!$J$2,LEFT(Nhaplieu!$N611,3)='Sổ quỹ tiền mặt S06'!$J$2),Nhaplieu!E611,IF(OR(Nhaplieu!$M611='Sổ quỹ tiền mặt S06'!$J$2,Nhaplieu!$N611='Sổ quỹ tiền mặt S06'!$J$2),Nhaplieu!E611,""))</f>
        <v/>
      </c>
      <c r="C606" s="571" t="str">
        <f>IF(OR(LEFT(Nhaplieu!$M611,3)='Sổ quỹ tiền mặt S06'!$J$2,LEFT(Nhaplieu!$N611,3)='Sổ quỹ tiền mặt S06'!$J$2),Nhaplieu!L611,IF(OR(Nhaplieu!$M611='Sổ quỹ tiền mặt S06'!$J$2,Nhaplieu!$N611='Sổ quỹ tiền mặt S06'!$J$2),Nhaplieu!L611,""))</f>
        <v/>
      </c>
      <c r="D606" s="78" t="str">
        <f>IF(LEFT(Nhaplieu!$M611,3)='Sổ quỹ tiền mặt S06'!$J$2,Nhaplieu!N611,IF(LEFT(Nhaplieu!$N611,3)='Sổ quỹ tiền mặt S06'!$J$2,Nhaplieu!M611,IF(Nhaplieu!$M611='Sổ quỹ tiền mặt S06'!$J$2,Nhaplieu!N611,IF(Nhaplieu!$N611='Sổ quỹ tiền mặt S06'!$J$2,Nhaplieu!M611,""))))</f>
        <v/>
      </c>
      <c r="E606" s="77" t="str">
        <f>IF(LEFT(Nhaplieu!M611,3)='Sổ quỹ tiền mặt S06'!$J$2,Nhaplieu!$O611,IF(Nhaplieu!M611='Sổ quỹ tiền mặt S06'!$J$2,Nhaplieu!$O611,""))</f>
        <v/>
      </c>
      <c r="F606" s="77" t="str">
        <f>IF(LEFT(Nhaplieu!N611,3)='Sổ quỹ tiền mặt S06'!$J$2,Nhaplieu!$O611,IF(Nhaplieu!N611='Sổ quỹ tiền mặt S06'!$J$2,Nhaplieu!$O611,""))</f>
        <v/>
      </c>
      <c r="G606" s="572">
        <f>IF(SUM(E606:F606)=0,0,$G$10+SUM(E$11:$E606)-SUM(F$11:$F606))</f>
        <v>0</v>
      </c>
      <c r="H606" s="573"/>
    </row>
    <row r="607" spans="1:8" s="4" customFormat="1" ht="15.6">
      <c r="A607" s="76" t="str">
        <f>IF(OR(LEFT(Nhaplieu!$M612,3)='Sổ quỹ tiền mặt S06'!$J$2,LEFT(Nhaplieu!$N612,3)='Sổ quỹ tiền mặt S06'!$J$2),Nhaplieu!F612,IF(OR(Nhaplieu!$M612='Sổ quỹ tiền mặt S06'!$J$2,Nhaplieu!$N612='Sổ quỹ tiền mặt S06'!$J$2),Nhaplieu!F612,""))</f>
        <v/>
      </c>
      <c r="B607" s="77" t="str">
        <f>IF(OR(LEFT(Nhaplieu!$M612,3)='Sổ quỹ tiền mặt S06'!$J$2,LEFT(Nhaplieu!$N612,3)='Sổ quỹ tiền mặt S06'!$J$2),Nhaplieu!E612,IF(OR(Nhaplieu!$M612='Sổ quỹ tiền mặt S06'!$J$2,Nhaplieu!$N612='Sổ quỹ tiền mặt S06'!$J$2),Nhaplieu!E612,""))</f>
        <v/>
      </c>
      <c r="C607" s="571" t="str">
        <f>IF(OR(LEFT(Nhaplieu!$M612,3)='Sổ quỹ tiền mặt S06'!$J$2,LEFT(Nhaplieu!$N612,3)='Sổ quỹ tiền mặt S06'!$J$2),Nhaplieu!L612,IF(OR(Nhaplieu!$M612='Sổ quỹ tiền mặt S06'!$J$2,Nhaplieu!$N612='Sổ quỹ tiền mặt S06'!$J$2),Nhaplieu!L612,""))</f>
        <v/>
      </c>
      <c r="D607" s="78" t="str">
        <f>IF(LEFT(Nhaplieu!$M612,3)='Sổ quỹ tiền mặt S06'!$J$2,Nhaplieu!N612,IF(LEFT(Nhaplieu!$N612,3)='Sổ quỹ tiền mặt S06'!$J$2,Nhaplieu!M612,IF(Nhaplieu!$M612='Sổ quỹ tiền mặt S06'!$J$2,Nhaplieu!N612,IF(Nhaplieu!$N612='Sổ quỹ tiền mặt S06'!$J$2,Nhaplieu!M612,""))))</f>
        <v/>
      </c>
      <c r="E607" s="77" t="str">
        <f>IF(LEFT(Nhaplieu!M612,3)='Sổ quỹ tiền mặt S06'!$J$2,Nhaplieu!$O612,IF(Nhaplieu!M612='Sổ quỹ tiền mặt S06'!$J$2,Nhaplieu!$O612,""))</f>
        <v/>
      </c>
      <c r="F607" s="77" t="str">
        <f>IF(LEFT(Nhaplieu!N612,3)='Sổ quỹ tiền mặt S06'!$J$2,Nhaplieu!$O612,IF(Nhaplieu!N612='Sổ quỹ tiền mặt S06'!$J$2,Nhaplieu!$O612,""))</f>
        <v/>
      </c>
      <c r="G607" s="572">
        <f>IF(SUM(E607:F607)=0,0,$G$10+SUM(E$11:$E607)-SUM(F$11:$F607))</f>
        <v>0</v>
      </c>
      <c r="H607" s="573"/>
    </row>
    <row r="608" spans="1:8" s="4" customFormat="1" ht="15.6">
      <c r="A608" s="76" t="str">
        <f>IF(OR(LEFT(Nhaplieu!$M613,3)='Sổ quỹ tiền mặt S06'!$J$2,LEFT(Nhaplieu!$N613,3)='Sổ quỹ tiền mặt S06'!$J$2),Nhaplieu!F613,IF(OR(Nhaplieu!$M613='Sổ quỹ tiền mặt S06'!$J$2,Nhaplieu!$N613='Sổ quỹ tiền mặt S06'!$J$2),Nhaplieu!F613,""))</f>
        <v/>
      </c>
      <c r="B608" s="77" t="str">
        <f>IF(OR(LEFT(Nhaplieu!$M613,3)='Sổ quỹ tiền mặt S06'!$J$2,LEFT(Nhaplieu!$N613,3)='Sổ quỹ tiền mặt S06'!$J$2),Nhaplieu!E613,IF(OR(Nhaplieu!$M613='Sổ quỹ tiền mặt S06'!$J$2,Nhaplieu!$N613='Sổ quỹ tiền mặt S06'!$J$2),Nhaplieu!E613,""))</f>
        <v/>
      </c>
      <c r="C608" s="571" t="str">
        <f>IF(OR(LEFT(Nhaplieu!$M613,3)='Sổ quỹ tiền mặt S06'!$J$2,LEFT(Nhaplieu!$N613,3)='Sổ quỹ tiền mặt S06'!$J$2),Nhaplieu!L613,IF(OR(Nhaplieu!$M613='Sổ quỹ tiền mặt S06'!$J$2,Nhaplieu!$N613='Sổ quỹ tiền mặt S06'!$J$2),Nhaplieu!L613,""))</f>
        <v/>
      </c>
      <c r="D608" s="78" t="str">
        <f>IF(LEFT(Nhaplieu!$M613,3)='Sổ quỹ tiền mặt S06'!$J$2,Nhaplieu!N613,IF(LEFT(Nhaplieu!$N613,3)='Sổ quỹ tiền mặt S06'!$J$2,Nhaplieu!M613,IF(Nhaplieu!$M613='Sổ quỹ tiền mặt S06'!$J$2,Nhaplieu!N613,IF(Nhaplieu!$N613='Sổ quỹ tiền mặt S06'!$J$2,Nhaplieu!M613,""))))</f>
        <v/>
      </c>
      <c r="E608" s="77" t="str">
        <f>IF(LEFT(Nhaplieu!M613,3)='Sổ quỹ tiền mặt S06'!$J$2,Nhaplieu!$O613,IF(Nhaplieu!M613='Sổ quỹ tiền mặt S06'!$J$2,Nhaplieu!$O613,""))</f>
        <v/>
      </c>
      <c r="F608" s="77" t="str">
        <f>IF(LEFT(Nhaplieu!N613,3)='Sổ quỹ tiền mặt S06'!$J$2,Nhaplieu!$O613,IF(Nhaplieu!N613='Sổ quỹ tiền mặt S06'!$J$2,Nhaplieu!$O613,""))</f>
        <v/>
      </c>
      <c r="G608" s="572">
        <f>IF(SUM(E608:F608)=0,0,$G$10+SUM(E$11:$E608)-SUM(F$11:$F608))</f>
        <v>0</v>
      </c>
      <c r="H608" s="573"/>
    </row>
    <row r="609" spans="1:8" s="4" customFormat="1" ht="15.6">
      <c r="A609" s="76" t="str">
        <f>IF(OR(LEFT(Nhaplieu!$M614,3)='Sổ quỹ tiền mặt S06'!$J$2,LEFT(Nhaplieu!$N614,3)='Sổ quỹ tiền mặt S06'!$J$2),Nhaplieu!F614,IF(OR(Nhaplieu!$M614='Sổ quỹ tiền mặt S06'!$J$2,Nhaplieu!$N614='Sổ quỹ tiền mặt S06'!$J$2),Nhaplieu!F614,""))</f>
        <v/>
      </c>
      <c r="B609" s="77" t="str">
        <f>IF(OR(LEFT(Nhaplieu!$M614,3)='Sổ quỹ tiền mặt S06'!$J$2,LEFT(Nhaplieu!$N614,3)='Sổ quỹ tiền mặt S06'!$J$2),Nhaplieu!E614,IF(OR(Nhaplieu!$M614='Sổ quỹ tiền mặt S06'!$J$2,Nhaplieu!$N614='Sổ quỹ tiền mặt S06'!$J$2),Nhaplieu!E614,""))</f>
        <v/>
      </c>
      <c r="C609" s="571" t="str">
        <f>IF(OR(LEFT(Nhaplieu!$M614,3)='Sổ quỹ tiền mặt S06'!$J$2,LEFT(Nhaplieu!$N614,3)='Sổ quỹ tiền mặt S06'!$J$2),Nhaplieu!L614,IF(OR(Nhaplieu!$M614='Sổ quỹ tiền mặt S06'!$J$2,Nhaplieu!$N614='Sổ quỹ tiền mặt S06'!$J$2),Nhaplieu!L614,""))</f>
        <v/>
      </c>
      <c r="D609" s="78" t="str">
        <f>IF(LEFT(Nhaplieu!$M614,3)='Sổ quỹ tiền mặt S06'!$J$2,Nhaplieu!N614,IF(LEFT(Nhaplieu!$N614,3)='Sổ quỹ tiền mặt S06'!$J$2,Nhaplieu!M614,IF(Nhaplieu!$M614='Sổ quỹ tiền mặt S06'!$J$2,Nhaplieu!N614,IF(Nhaplieu!$N614='Sổ quỹ tiền mặt S06'!$J$2,Nhaplieu!M614,""))))</f>
        <v/>
      </c>
      <c r="E609" s="77" t="str">
        <f>IF(LEFT(Nhaplieu!M614,3)='Sổ quỹ tiền mặt S06'!$J$2,Nhaplieu!$O614,IF(Nhaplieu!M614='Sổ quỹ tiền mặt S06'!$J$2,Nhaplieu!$O614,""))</f>
        <v/>
      </c>
      <c r="F609" s="77" t="str">
        <f>IF(LEFT(Nhaplieu!N614,3)='Sổ quỹ tiền mặt S06'!$J$2,Nhaplieu!$O614,IF(Nhaplieu!N614='Sổ quỹ tiền mặt S06'!$J$2,Nhaplieu!$O614,""))</f>
        <v/>
      </c>
      <c r="G609" s="572">
        <f>IF(SUM(E609:F609)=0,0,$G$10+SUM(E$11:$E609)-SUM(F$11:$F609))</f>
        <v>0</v>
      </c>
      <c r="H609" s="573"/>
    </row>
    <row r="610" spans="1:8" s="4" customFormat="1" ht="15.6">
      <c r="A610" s="76" t="str">
        <f>IF(OR(LEFT(Nhaplieu!$M615,3)='Sổ quỹ tiền mặt S06'!$J$2,LEFT(Nhaplieu!$N615,3)='Sổ quỹ tiền mặt S06'!$J$2),Nhaplieu!F615,IF(OR(Nhaplieu!$M615='Sổ quỹ tiền mặt S06'!$J$2,Nhaplieu!$N615='Sổ quỹ tiền mặt S06'!$J$2),Nhaplieu!F615,""))</f>
        <v/>
      </c>
      <c r="B610" s="77" t="str">
        <f>IF(OR(LEFT(Nhaplieu!$M615,3)='Sổ quỹ tiền mặt S06'!$J$2,LEFT(Nhaplieu!$N615,3)='Sổ quỹ tiền mặt S06'!$J$2),Nhaplieu!E615,IF(OR(Nhaplieu!$M615='Sổ quỹ tiền mặt S06'!$J$2,Nhaplieu!$N615='Sổ quỹ tiền mặt S06'!$J$2),Nhaplieu!E615,""))</f>
        <v/>
      </c>
      <c r="C610" s="571" t="str">
        <f>IF(OR(LEFT(Nhaplieu!$M615,3)='Sổ quỹ tiền mặt S06'!$J$2,LEFT(Nhaplieu!$N615,3)='Sổ quỹ tiền mặt S06'!$J$2),Nhaplieu!L615,IF(OR(Nhaplieu!$M615='Sổ quỹ tiền mặt S06'!$J$2,Nhaplieu!$N615='Sổ quỹ tiền mặt S06'!$J$2),Nhaplieu!L615,""))</f>
        <v/>
      </c>
      <c r="D610" s="78" t="str">
        <f>IF(LEFT(Nhaplieu!$M615,3)='Sổ quỹ tiền mặt S06'!$J$2,Nhaplieu!N615,IF(LEFT(Nhaplieu!$N615,3)='Sổ quỹ tiền mặt S06'!$J$2,Nhaplieu!M615,IF(Nhaplieu!$M615='Sổ quỹ tiền mặt S06'!$J$2,Nhaplieu!N615,IF(Nhaplieu!$N615='Sổ quỹ tiền mặt S06'!$J$2,Nhaplieu!M615,""))))</f>
        <v/>
      </c>
      <c r="E610" s="77" t="str">
        <f>IF(LEFT(Nhaplieu!M615,3)='Sổ quỹ tiền mặt S06'!$J$2,Nhaplieu!$O615,IF(Nhaplieu!M615='Sổ quỹ tiền mặt S06'!$J$2,Nhaplieu!$O615,""))</f>
        <v/>
      </c>
      <c r="F610" s="77" t="str">
        <f>IF(LEFT(Nhaplieu!N615,3)='Sổ quỹ tiền mặt S06'!$J$2,Nhaplieu!$O615,IF(Nhaplieu!N615='Sổ quỹ tiền mặt S06'!$J$2,Nhaplieu!$O615,""))</f>
        <v/>
      </c>
      <c r="G610" s="572">
        <f>IF(SUM(E610:F610)=0,0,$G$10+SUM(E$11:$E610)-SUM(F$11:$F610))</f>
        <v>0</v>
      </c>
      <c r="H610" s="573"/>
    </row>
    <row r="611" spans="1:8" s="4" customFormat="1" ht="15.6">
      <c r="A611" s="76" t="str">
        <f>IF(OR(LEFT(Nhaplieu!$M616,3)='Sổ quỹ tiền mặt S06'!$J$2,LEFT(Nhaplieu!$N616,3)='Sổ quỹ tiền mặt S06'!$J$2),Nhaplieu!F616,IF(OR(Nhaplieu!$M616='Sổ quỹ tiền mặt S06'!$J$2,Nhaplieu!$N616='Sổ quỹ tiền mặt S06'!$J$2),Nhaplieu!F616,""))</f>
        <v/>
      </c>
      <c r="B611" s="77" t="str">
        <f>IF(OR(LEFT(Nhaplieu!$M616,3)='Sổ quỹ tiền mặt S06'!$J$2,LEFT(Nhaplieu!$N616,3)='Sổ quỹ tiền mặt S06'!$J$2),Nhaplieu!E616,IF(OR(Nhaplieu!$M616='Sổ quỹ tiền mặt S06'!$J$2,Nhaplieu!$N616='Sổ quỹ tiền mặt S06'!$J$2),Nhaplieu!E616,""))</f>
        <v/>
      </c>
      <c r="C611" s="571" t="str">
        <f>IF(OR(LEFT(Nhaplieu!$M616,3)='Sổ quỹ tiền mặt S06'!$J$2,LEFT(Nhaplieu!$N616,3)='Sổ quỹ tiền mặt S06'!$J$2),Nhaplieu!L616,IF(OR(Nhaplieu!$M616='Sổ quỹ tiền mặt S06'!$J$2,Nhaplieu!$N616='Sổ quỹ tiền mặt S06'!$J$2),Nhaplieu!L616,""))</f>
        <v/>
      </c>
      <c r="D611" s="78" t="str">
        <f>IF(LEFT(Nhaplieu!$M616,3)='Sổ quỹ tiền mặt S06'!$J$2,Nhaplieu!N616,IF(LEFT(Nhaplieu!$N616,3)='Sổ quỹ tiền mặt S06'!$J$2,Nhaplieu!M616,IF(Nhaplieu!$M616='Sổ quỹ tiền mặt S06'!$J$2,Nhaplieu!N616,IF(Nhaplieu!$N616='Sổ quỹ tiền mặt S06'!$J$2,Nhaplieu!M616,""))))</f>
        <v/>
      </c>
      <c r="E611" s="77" t="str">
        <f>IF(LEFT(Nhaplieu!M616,3)='Sổ quỹ tiền mặt S06'!$J$2,Nhaplieu!$O616,IF(Nhaplieu!M616='Sổ quỹ tiền mặt S06'!$J$2,Nhaplieu!$O616,""))</f>
        <v/>
      </c>
      <c r="F611" s="77" t="str">
        <f>IF(LEFT(Nhaplieu!N616,3)='Sổ quỹ tiền mặt S06'!$J$2,Nhaplieu!$O616,IF(Nhaplieu!N616='Sổ quỹ tiền mặt S06'!$J$2,Nhaplieu!$O616,""))</f>
        <v/>
      </c>
      <c r="G611" s="572">
        <f>IF(SUM(E611:F611)=0,0,$G$10+SUM(E$11:$E611)-SUM(F$11:$F611))</f>
        <v>0</v>
      </c>
      <c r="H611" s="573"/>
    </row>
    <row r="612" spans="1:8" s="4" customFormat="1" ht="15.6">
      <c r="A612" s="76" t="str">
        <f>IF(OR(LEFT(Nhaplieu!$M617,3)='Sổ quỹ tiền mặt S06'!$J$2,LEFT(Nhaplieu!$N617,3)='Sổ quỹ tiền mặt S06'!$J$2),Nhaplieu!F617,IF(OR(Nhaplieu!$M617='Sổ quỹ tiền mặt S06'!$J$2,Nhaplieu!$N617='Sổ quỹ tiền mặt S06'!$J$2),Nhaplieu!F617,""))</f>
        <v/>
      </c>
      <c r="B612" s="77" t="str">
        <f>IF(OR(LEFT(Nhaplieu!$M617,3)='Sổ quỹ tiền mặt S06'!$J$2,LEFT(Nhaplieu!$N617,3)='Sổ quỹ tiền mặt S06'!$J$2),Nhaplieu!E617,IF(OR(Nhaplieu!$M617='Sổ quỹ tiền mặt S06'!$J$2,Nhaplieu!$N617='Sổ quỹ tiền mặt S06'!$J$2),Nhaplieu!E617,""))</f>
        <v/>
      </c>
      <c r="C612" s="571" t="str">
        <f>IF(OR(LEFT(Nhaplieu!$M617,3)='Sổ quỹ tiền mặt S06'!$J$2,LEFT(Nhaplieu!$N617,3)='Sổ quỹ tiền mặt S06'!$J$2),Nhaplieu!L617,IF(OR(Nhaplieu!$M617='Sổ quỹ tiền mặt S06'!$J$2,Nhaplieu!$N617='Sổ quỹ tiền mặt S06'!$J$2),Nhaplieu!L617,""))</f>
        <v/>
      </c>
      <c r="D612" s="78" t="str">
        <f>IF(LEFT(Nhaplieu!$M617,3)='Sổ quỹ tiền mặt S06'!$J$2,Nhaplieu!N617,IF(LEFT(Nhaplieu!$N617,3)='Sổ quỹ tiền mặt S06'!$J$2,Nhaplieu!M617,IF(Nhaplieu!$M617='Sổ quỹ tiền mặt S06'!$J$2,Nhaplieu!N617,IF(Nhaplieu!$N617='Sổ quỹ tiền mặt S06'!$J$2,Nhaplieu!M617,""))))</f>
        <v/>
      </c>
      <c r="E612" s="77" t="str">
        <f>IF(LEFT(Nhaplieu!M617,3)='Sổ quỹ tiền mặt S06'!$J$2,Nhaplieu!$O617,IF(Nhaplieu!M617='Sổ quỹ tiền mặt S06'!$J$2,Nhaplieu!$O617,""))</f>
        <v/>
      </c>
      <c r="F612" s="77" t="str">
        <f>IF(LEFT(Nhaplieu!N617,3)='Sổ quỹ tiền mặt S06'!$J$2,Nhaplieu!$O617,IF(Nhaplieu!N617='Sổ quỹ tiền mặt S06'!$J$2,Nhaplieu!$O617,""))</f>
        <v/>
      </c>
      <c r="G612" s="572">
        <f>IF(SUM(E612:F612)=0,0,$G$10+SUM(E$11:$E612)-SUM(F$11:$F612))</f>
        <v>0</v>
      </c>
      <c r="H612" s="573"/>
    </row>
    <row r="613" spans="1:8" s="4" customFormat="1" ht="15.6">
      <c r="A613" s="76" t="str">
        <f>IF(OR(LEFT(Nhaplieu!$M618,3)='Sổ quỹ tiền mặt S06'!$J$2,LEFT(Nhaplieu!$N618,3)='Sổ quỹ tiền mặt S06'!$J$2),Nhaplieu!F618,IF(OR(Nhaplieu!$M618='Sổ quỹ tiền mặt S06'!$J$2,Nhaplieu!$N618='Sổ quỹ tiền mặt S06'!$J$2),Nhaplieu!F618,""))</f>
        <v/>
      </c>
      <c r="B613" s="77" t="str">
        <f>IF(OR(LEFT(Nhaplieu!$M618,3)='Sổ quỹ tiền mặt S06'!$J$2,LEFT(Nhaplieu!$N618,3)='Sổ quỹ tiền mặt S06'!$J$2),Nhaplieu!E618,IF(OR(Nhaplieu!$M618='Sổ quỹ tiền mặt S06'!$J$2,Nhaplieu!$N618='Sổ quỹ tiền mặt S06'!$J$2),Nhaplieu!E618,""))</f>
        <v/>
      </c>
      <c r="C613" s="571" t="str">
        <f>IF(OR(LEFT(Nhaplieu!$M618,3)='Sổ quỹ tiền mặt S06'!$J$2,LEFT(Nhaplieu!$N618,3)='Sổ quỹ tiền mặt S06'!$J$2),Nhaplieu!L618,IF(OR(Nhaplieu!$M618='Sổ quỹ tiền mặt S06'!$J$2,Nhaplieu!$N618='Sổ quỹ tiền mặt S06'!$J$2),Nhaplieu!L618,""))</f>
        <v/>
      </c>
      <c r="D613" s="78" t="str">
        <f>IF(LEFT(Nhaplieu!$M618,3)='Sổ quỹ tiền mặt S06'!$J$2,Nhaplieu!N618,IF(LEFT(Nhaplieu!$N618,3)='Sổ quỹ tiền mặt S06'!$J$2,Nhaplieu!M618,IF(Nhaplieu!$M618='Sổ quỹ tiền mặt S06'!$J$2,Nhaplieu!N618,IF(Nhaplieu!$N618='Sổ quỹ tiền mặt S06'!$J$2,Nhaplieu!M618,""))))</f>
        <v/>
      </c>
      <c r="E613" s="77" t="str">
        <f>IF(LEFT(Nhaplieu!M618,3)='Sổ quỹ tiền mặt S06'!$J$2,Nhaplieu!$O618,IF(Nhaplieu!M618='Sổ quỹ tiền mặt S06'!$J$2,Nhaplieu!$O618,""))</f>
        <v/>
      </c>
      <c r="F613" s="77" t="str">
        <f>IF(LEFT(Nhaplieu!N618,3)='Sổ quỹ tiền mặt S06'!$J$2,Nhaplieu!$O618,IF(Nhaplieu!N618='Sổ quỹ tiền mặt S06'!$J$2,Nhaplieu!$O618,""))</f>
        <v/>
      </c>
      <c r="G613" s="572">
        <f>IF(SUM(E613:F613)=0,0,$G$10+SUM(E$11:$E613)-SUM(F$11:$F613))</f>
        <v>0</v>
      </c>
      <c r="H613" s="573"/>
    </row>
    <row r="614" spans="1:8" s="4" customFormat="1" ht="15.6">
      <c r="A614" s="76" t="str">
        <f>IF(OR(LEFT(Nhaplieu!$M619,3)='Sổ quỹ tiền mặt S06'!$J$2,LEFT(Nhaplieu!$N619,3)='Sổ quỹ tiền mặt S06'!$J$2),Nhaplieu!F619,IF(OR(Nhaplieu!$M619='Sổ quỹ tiền mặt S06'!$J$2,Nhaplieu!$N619='Sổ quỹ tiền mặt S06'!$J$2),Nhaplieu!F619,""))</f>
        <v/>
      </c>
      <c r="B614" s="77" t="str">
        <f>IF(OR(LEFT(Nhaplieu!$M619,3)='Sổ quỹ tiền mặt S06'!$J$2,LEFT(Nhaplieu!$N619,3)='Sổ quỹ tiền mặt S06'!$J$2),Nhaplieu!E619,IF(OR(Nhaplieu!$M619='Sổ quỹ tiền mặt S06'!$J$2,Nhaplieu!$N619='Sổ quỹ tiền mặt S06'!$J$2),Nhaplieu!E619,""))</f>
        <v/>
      </c>
      <c r="C614" s="571" t="str">
        <f>IF(OR(LEFT(Nhaplieu!$M619,3)='Sổ quỹ tiền mặt S06'!$J$2,LEFT(Nhaplieu!$N619,3)='Sổ quỹ tiền mặt S06'!$J$2),Nhaplieu!L619,IF(OR(Nhaplieu!$M619='Sổ quỹ tiền mặt S06'!$J$2,Nhaplieu!$N619='Sổ quỹ tiền mặt S06'!$J$2),Nhaplieu!L619,""))</f>
        <v/>
      </c>
      <c r="D614" s="78" t="str">
        <f>IF(LEFT(Nhaplieu!$M619,3)='Sổ quỹ tiền mặt S06'!$J$2,Nhaplieu!N619,IF(LEFT(Nhaplieu!$N619,3)='Sổ quỹ tiền mặt S06'!$J$2,Nhaplieu!M619,IF(Nhaplieu!$M619='Sổ quỹ tiền mặt S06'!$J$2,Nhaplieu!N619,IF(Nhaplieu!$N619='Sổ quỹ tiền mặt S06'!$J$2,Nhaplieu!M619,""))))</f>
        <v/>
      </c>
      <c r="E614" s="77" t="str">
        <f>IF(LEFT(Nhaplieu!M619,3)='Sổ quỹ tiền mặt S06'!$J$2,Nhaplieu!$O619,IF(Nhaplieu!M619='Sổ quỹ tiền mặt S06'!$J$2,Nhaplieu!$O619,""))</f>
        <v/>
      </c>
      <c r="F614" s="77" t="str">
        <f>IF(LEFT(Nhaplieu!N619,3)='Sổ quỹ tiền mặt S06'!$J$2,Nhaplieu!$O619,IF(Nhaplieu!N619='Sổ quỹ tiền mặt S06'!$J$2,Nhaplieu!$O619,""))</f>
        <v/>
      </c>
      <c r="G614" s="572">
        <f>IF(SUM(E614:F614)=0,0,$G$10+SUM(E$11:$E614)-SUM(F$11:$F614))</f>
        <v>0</v>
      </c>
      <c r="H614" s="573"/>
    </row>
    <row r="615" spans="1:8" s="4" customFormat="1" ht="15.6">
      <c r="A615" s="76" t="str">
        <f>IF(OR(LEFT(Nhaplieu!$M620,3)='Sổ quỹ tiền mặt S06'!$J$2,LEFT(Nhaplieu!$N620,3)='Sổ quỹ tiền mặt S06'!$J$2),Nhaplieu!F620,IF(OR(Nhaplieu!$M620='Sổ quỹ tiền mặt S06'!$J$2,Nhaplieu!$N620='Sổ quỹ tiền mặt S06'!$J$2),Nhaplieu!F620,""))</f>
        <v/>
      </c>
      <c r="B615" s="77" t="str">
        <f>IF(OR(LEFT(Nhaplieu!$M620,3)='Sổ quỹ tiền mặt S06'!$J$2,LEFT(Nhaplieu!$N620,3)='Sổ quỹ tiền mặt S06'!$J$2),Nhaplieu!E620,IF(OR(Nhaplieu!$M620='Sổ quỹ tiền mặt S06'!$J$2,Nhaplieu!$N620='Sổ quỹ tiền mặt S06'!$J$2),Nhaplieu!E620,""))</f>
        <v/>
      </c>
      <c r="C615" s="571" t="str">
        <f>IF(OR(LEFT(Nhaplieu!$M620,3)='Sổ quỹ tiền mặt S06'!$J$2,LEFT(Nhaplieu!$N620,3)='Sổ quỹ tiền mặt S06'!$J$2),Nhaplieu!L620,IF(OR(Nhaplieu!$M620='Sổ quỹ tiền mặt S06'!$J$2,Nhaplieu!$N620='Sổ quỹ tiền mặt S06'!$J$2),Nhaplieu!L620,""))</f>
        <v/>
      </c>
      <c r="D615" s="78" t="str">
        <f>IF(LEFT(Nhaplieu!$M620,3)='Sổ quỹ tiền mặt S06'!$J$2,Nhaplieu!N620,IF(LEFT(Nhaplieu!$N620,3)='Sổ quỹ tiền mặt S06'!$J$2,Nhaplieu!M620,IF(Nhaplieu!$M620='Sổ quỹ tiền mặt S06'!$J$2,Nhaplieu!N620,IF(Nhaplieu!$N620='Sổ quỹ tiền mặt S06'!$J$2,Nhaplieu!M620,""))))</f>
        <v/>
      </c>
      <c r="E615" s="77" t="str">
        <f>IF(LEFT(Nhaplieu!M620,3)='Sổ quỹ tiền mặt S06'!$J$2,Nhaplieu!$O620,IF(Nhaplieu!M620='Sổ quỹ tiền mặt S06'!$J$2,Nhaplieu!$O620,""))</f>
        <v/>
      </c>
      <c r="F615" s="77" t="str">
        <f>IF(LEFT(Nhaplieu!N620,3)='Sổ quỹ tiền mặt S06'!$J$2,Nhaplieu!$O620,IF(Nhaplieu!N620='Sổ quỹ tiền mặt S06'!$J$2,Nhaplieu!$O620,""))</f>
        <v/>
      </c>
      <c r="G615" s="572">
        <f>IF(SUM(E615:F615)=0,0,$G$10+SUM(E$11:$E615)-SUM(F$11:$F615))</f>
        <v>0</v>
      </c>
      <c r="H615" s="573"/>
    </row>
    <row r="616" spans="1:8" s="4" customFormat="1" ht="15.6">
      <c r="A616" s="76" t="str">
        <f>IF(OR(LEFT(Nhaplieu!$M621,3)='Sổ quỹ tiền mặt S06'!$J$2,LEFT(Nhaplieu!$N621,3)='Sổ quỹ tiền mặt S06'!$J$2),Nhaplieu!F621,IF(OR(Nhaplieu!$M621='Sổ quỹ tiền mặt S06'!$J$2,Nhaplieu!$N621='Sổ quỹ tiền mặt S06'!$J$2),Nhaplieu!F621,""))</f>
        <v/>
      </c>
      <c r="B616" s="77" t="str">
        <f>IF(OR(LEFT(Nhaplieu!$M621,3)='Sổ quỹ tiền mặt S06'!$J$2,LEFT(Nhaplieu!$N621,3)='Sổ quỹ tiền mặt S06'!$J$2),Nhaplieu!E621,IF(OR(Nhaplieu!$M621='Sổ quỹ tiền mặt S06'!$J$2,Nhaplieu!$N621='Sổ quỹ tiền mặt S06'!$J$2),Nhaplieu!E621,""))</f>
        <v/>
      </c>
      <c r="C616" s="571" t="str">
        <f>IF(OR(LEFT(Nhaplieu!$M621,3)='Sổ quỹ tiền mặt S06'!$J$2,LEFT(Nhaplieu!$N621,3)='Sổ quỹ tiền mặt S06'!$J$2),Nhaplieu!L621,IF(OR(Nhaplieu!$M621='Sổ quỹ tiền mặt S06'!$J$2,Nhaplieu!$N621='Sổ quỹ tiền mặt S06'!$J$2),Nhaplieu!L621,""))</f>
        <v/>
      </c>
      <c r="D616" s="78" t="str">
        <f>IF(LEFT(Nhaplieu!$M621,3)='Sổ quỹ tiền mặt S06'!$J$2,Nhaplieu!N621,IF(LEFT(Nhaplieu!$N621,3)='Sổ quỹ tiền mặt S06'!$J$2,Nhaplieu!M621,IF(Nhaplieu!$M621='Sổ quỹ tiền mặt S06'!$J$2,Nhaplieu!N621,IF(Nhaplieu!$N621='Sổ quỹ tiền mặt S06'!$J$2,Nhaplieu!M621,""))))</f>
        <v/>
      </c>
      <c r="E616" s="77" t="str">
        <f>IF(LEFT(Nhaplieu!M621,3)='Sổ quỹ tiền mặt S06'!$J$2,Nhaplieu!$O621,IF(Nhaplieu!M621='Sổ quỹ tiền mặt S06'!$J$2,Nhaplieu!$O621,""))</f>
        <v/>
      </c>
      <c r="F616" s="77" t="str">
        <f>IF(LEFT(Nhaplieu!N621,3)='Sổ quỹ tiền mặt S06'!$J$2,Nhaplieu!$O621,IF(Nhaplieu!N621='Sổ quỹ tiền mặt S06'!$J$2,Nhaplieu!$O621,""))</f>
        <v/>
      </c>
      <c r="G616" s="572">
        <f>IF(SUM(E616:F616)=0,0,$G$10+SUM(E$11:$E616)-SUM(F$11:$F616))</f>
        <v>0</v>
      </c>
      <c r="H616" s="573"/>
    </row>
    <row r="617" spans="1:8" s="4" customFormat="1" ht="15.6">
      <c r="A617" s="76" t="str">
        <f>IF(OR(LEFT(Nhaplieu!$M622,3)='Sổ quỹ tiền mặt S06'!$J$2,LEFT(Nhaplieu!$N622,3)='Sổ quỹ tiền mặt S06'!$J$2),Nhaplieu!F622,IF(OR(Nhaplieu!$M622='Sổ quỹ tiền mặt S06'!$J$2,Nhaplieu!$N622='Sổ quỹ tiền mặt S06'!$J$2),Nhaplieu!F622,""))</f>
        <v/>
      </c>
      <c r="B617" s="77" t="str">
        <f>IF(OR(LEFT(Nhaplieu!$M622,3)='Sổ quỹ tiền mặt S06'!$J$2,LEFT(Nhaplieu!$N622,3)='Sổ quỹ tiền mặt S06'!$J$2),Nhaplieu!E622,IF(OR(Nhaplieu!$M622='Sổ quỹ tiền mặt S06'!$J$2,Nhaplieu!$N622='Sổ quỹ tiền mặt S06'!$J$2),Nhaplieu!E622,""))</f>
        <v/>
      </c>
      <c r="C617" s="571" t="str">
        <f>IF(OR(LEFT(Nhaplieu!$M622,3)='Sổ quỹ tiền mặt S06'!$J$2,LEFT(Nhaplieu!$N622,3)='Sổ quỹ tiền mặt S06'!$J$2),Nhaplieu!L622,IF(OR(Nhaplieu!$M622='Sổ quỹ tiền mặt S06'!$J$2,Nhaplieu!$N622='Sổ quỹ tiền mặt S06'!$J$2),Nhaplieu!L622,""))</f>
        <v/>
      </c>
      <c r="D617" s="78" t="str">
        <f>IF(LEFT(Nhaplieu!$M622,3)='Sổ quỹ tiền mặt S06'!$J$2,Nhaplieu!N622,IF(LEFT(Nhaplieu!$N622,3)='Sổ quỹ tiền mặt S06'!$J$2,Nhaplieu!M622,IF(Nhaplieu!$M622='Sổ quỹ tiền mặt S06'!$J$2,Nhaplieu!N622,IF(Nhaplieu!$N622='Sổ quỹ tiền mặt S06'!$J$2,Nhaplieu!M622,""))))</f>
        <v/>
      </c>
      <c r="E617" s="77" t="str">
        <f>IF(LEFT(Nhaplieu!M622,3)='Sổ quỹ tiền mặt S06'!$J$2,Nhaplieu!$O622,IF(Nhaplieu!M622='Sổ quỹ tiền mặt S06'!$J$2,Nhaplieu!$O622,""))</f>
        <v/>
      </c>
      <c r="F617" s="77" t="str">
        <f>IF(LEFT(Nhaplieu!N622,3)='Sổ quỹ tiền mặt S06'!$J$2,Nhaplieu!$O622,IF(Nhaplieu!N622='Sổ quỹ tiền mặt S06'!$J$2,Nhaplieu!$O622,""))</f>
        <v/>
      </c>
      <c r="G617" s="572">
        <f>IF(SUM(E617:F617)=0,0,$G$10+SUM(E$11:$E617)-SUM(F$11:$F617))</f>
        <v>0</v>
      </c>
      <c r="H617" s="573"/>
    </row>
    <row r="618" spans="1:8" s="4" customFormat="1" ht="15.6">
      <c r="A618" s="76" t="str">
        <f>IF(OR(LEFT(Nhaplieu!$M623,3)='Sổ quỹ tiền mặt S06'!$J$2,LEFT(Nhaplieu!$N623,3)='Sổ quỹ tiền mặt S06'!$J$2),Nhaplieu!F623,IF(OR(Nhaplieu!$M623='Sổ quỹ tiền mặt S06'!$J$2,Nhaplieu!$N623='Sổ quỹ tiền mặt S06'!$J$2),Nhaplieu!F623,""))</f>
        <v/>
      </c>
      <c r="B618" s="77" t="str">
        <f>IF(OR(LEFT(Nhaplieu!$M623,3)='Sổ quỹ tiền mặt S06'!$J$2,LEFT(Nhaplieu!$N623,3)='Sổ quỹ tiền mặt S06'!$J$2),Nhaplieu!E623,IF(OR(Nhaplieu!$M623='Sổ quỹ tiền mặt S06'!$J$2,Nhaplieu!$N623='Sổ quỹ tiền mặt S06'!$J$2),Nhaplieu!E623,""))</f>
        <v/>
      </c>
      <c r="C618" s="571" t="str">
        <f>IF(OR(LEFT(Nhaplieu!$M623,3)='Sổ quỹ tiền mặt S06'!$J$2,LEFT(Nhaplieu!$N623,3)='Sổ quỹ tiền mặt S06'!$J$2),Nhaplieu!L623,IF(OR(Nhaplieu!$M623='Sổ quỹ tiền mặt S06'!$J$2,Nhaplieu!$N623='Sổ quỹ tiền mặt S06'!$J$2),Nhaplieu!L623,""))</f>
        <v/>
      </c>
      <c r="D618" s="78" t="str">
        <f>IF(LEFT(Nhaplieu!$M623,3)='Sổ quỹ tiền mặt S06'!$J$2,Nhaplieu!N623,IF(LEFT(Nhaplieu!$N623,3)='Sổ quỹ tiền mặt S06'!$J$2,Nhaplieu!M623,IF(Nhaplieu!$M623='Sổ quỹ tiền mặt S06'!$J$2,Nhaplieu!N623,IF(Nhaplieu!$N623='Sổ quỹ tiền mặt S06'!$J$2,Nhaplieu!M623,""))))</f>
        <v/>
      </c>
      <c r="E618" s="77" t="str">
        <f>IF(LEFT(Nhaplieu!M623,3)='Sổ quỹ tiền mặt S06'!$J$2,Nhaplieu!$O623,IF(Nhaplieu!M623='Sổ quỹ tiền mặt S06'!$J$2,Nhaplieu!$O623,""))</f>
        <v/>
      </c>
      <c r="F618" s="77" t="str">
        <f>IF(LEFT(Nhaplieu!N623,3)='Sổ quỹ tiền mặt S06'!$J$2,Nhaplieu!$O623,IF(Nhaplieu!N623='Sổ quỹ tiền mặt S06'!$J$2,Nhaplieu!$O623,""))</f>
        <v/>
      </c>
      <c r="G618" s="572">
        <f>IF(SUM(E618:F618)=0,0,$G$10+SUM(E$11:$E618)-SUM(F$11:$F618))</f>
        <v>0</v>
      </c>
      <c r="H618" s="573"/>
    </row>
    <row r="619" spans="1:8" s="4" customFormat="1" ht="15.6">
      <c r="A619" s="76" t="str">
        <f>IF(OR(LEFT(Nhaplieu!$M624,3)='Sổ quỹ tiền mặt S06'!$J$2,LEFT(Nhaplieu!$N624,3)='Sổ quỹ tiền mặt S06'!$J$2),Nhaplieu!F624,IF(OR(Nhaplieu!$M624='Sổ quỹ tiền mặt S06'!$J$2,Nhaplieu!$N624='Sổ quỹ tiền mặt S06'!$J$2),Nhaplieu!F624,""))</f>
        <v/>
      </c>
      <c r="B619" s="77" t="str">
        <f>IF(OR(LEFT(Nhaplieu!$M624,3)='Sổ quỹ tiền mặt S06'!$J$2,LEFT(Nhaplieu!$N624,3)='Sổ quỹ tiền mặt S06'!$J$2),Nhaplieu!E624,IF(OR(Nhaplieu!$M624='Sổ quỹ tiền mặt S06'!$J$2,Nhaplieu!$N624='Sổ quỹ tiền mặt S06'!$J$2),Nhaplieu!E624,""))</f>
        <v/>
      </c>
      <c r="C619" s="571" t="str">
        <f>IF(OR(LEFT(Nhaplieu!$M624,3)='Sổ quỹ tiền mặt S06'!$J$2,LEFT(Nhaplieu!$N624,3)='Sổ quỹ tiền mặt S06'!$J$2),Nhaplieu!L624,IF(OR(Nhaplieu!$M624='Sổ quỹ tiền mặt S06'!$J$2,Nhaplieu!$N624='Sổ quỹ tiền mặt S06'!$J$2),Nhaplieu!L624,""))</f>
        <v/>
      </c>
      <c r="D619" s="78" t="str">
        <f>IF(LEFT(Nhaplieu!$M624,3)='Sổ quỹ tiền mặt S06'!$J$2,Nhaplieu!N624,IF(LEFT(Nhaplieu!$N624,3)='Sổ quỹ tiền mặt S06'!$J$2,Nhaplieu!M624,IF(Nhaplieu!$M624='Sổ quỹ tiền mặt S06'!$J$2,Nhaplieu!N624,IF(Nhaplieu!$N624='Sổ quỹ tiền mặt S06'!$J$2,Nhaplieu!M624,""))))</f>
        <v/>
      </c>
      <c r="E619" s="77" t="str">
        <f>IF(LEFT(Nhaplieu!M624,3)='Sổ quỹ tiền mặt S06'!$J$2,Nhaplieu!$O624,IF(Nhaplieu!M624='Sổ quỹ tiền mặt S06'!$J$2,Nhaplieu!$O624,""))</f>
        <v/>
      </c>
      <c r="F619" s="77" t="str">
        <f>IF(LEFT(Nhaplieu!N624,3)='Sổ quỹ tiền mặt S06'!$J$2,Nhaplieu!$O624,IF(Nhaplieu!N624='Sổ quỹ tiền mặt S06'!$J$2,Nhaplieu!$O624,""))</f>
        <v/>
      </c>
      <c r="G619" s="572">
        <f>IF(SUM(E619:F619)=0,0,$G$10+SUM(E$11:$E619)-SUM(F$11:$F619))</f>
        <v>0</v>
      </c>
      <c r="H619" s="573"/>
    </row>
    <row r="620" spans="1:8" s="4" customFormat="1" ht="15.6">
      <c r="A620" s="76" t="str">
        <f>IF(OR(LEFT(Nhaplieu!$M625,3)='Sổ quỹ tiền mặt S06'!$J$2,LEFT(Nhaplieu!$N625,3)='Sổ quỹ tiền mặt S06'!$J$2),Nhaplieu!F625,IF(OR(Nhaplieu!$M625='Sổ quỹ tiền mặt S06'!$J$2,Nhaplieu!$N625='Sổ quỹ tiền mặt S06'!$J$2),Nhaplieu!F625,""))</f>
        <v/>
      </c>
      <c r="B620" s="77" t="str">
        <f>IF(OR(LEFT(Nhaplieu!$M625,3)='Sổ quỹ tiền mặt S06'!$J$2,LEFT(Nhaplieu!$N625,3)='Sổ quỹ tiền mặt S06'!$J$2),Nhaplieu!E625,IF(OR(Nhaplieu!$M625='Sổ quỹ tiền mặt S06'!$J$2,Nhaplieu!$N625='Sổ quỹ tiền mặt S06'!$J$2),Nhaplieu!E625,""))</f>
        <v/>
      </c>
      <c r="C620" s="571" t="str">
        <f>IF(OR(LEFT(Nhaplieu!$M625,3)='Sổ quỹ tiền mặt S06'!$J$2,LEFT(Nhaplieu!$N625,3)='Sổ quỹ tiền mặt S06'!$J$2),Nhaplieu!L625,IF(OR(Nhaplieu!$M625='Sổ quỹ tiền mặt S06'!$J$2,Nhaplieu!$N625='Sổ quỹ tiền mặt S06'!$J$2),Nhaplieu!L625,""))</f>
        <v/>
      </c>
      <c r="D620" s="78" t="str">
        <f>IF(LEFT(Nhaplieu!$M625,3)='Sổ quỹ tiền mặt S06'!$J$2,Nhaplieu!N625,IF(LEFT(Nhaplieu!$N625,3)='Sổ quỹ tiền mặt S06'!$J$2,Nhaplieu!M625,IF(Nhaplieu!$M625='Sổ quỹ tiền mặt S06'!$J$2,Nhaplieu!N625,IF(Nhaplieu!$N625='Sổ quỹ tiền mặt S06'!$J$2,Nhaplieu!M625,""))))</f>
        <v/>
      </c>
      <c r="E620" s="77" t="str">
        <f>IF(LEFT(Nhaplieu!M625,3)='Sổ quỹ tiền mặt S06'!$J$2,Nhaplieu!$O625,IF(Nhaplieu!M625='Sổ quỹ tiền mặt S06'!$J$2,Nhaplieu!$O625,""))</f>
        <v/>
      </c>
      <c r="F620" s="77" t="str">
        <f>IF(LEFT(Nhaplieu!N625,3)='Sổ quỹ tiền mặt S06'!$J$2,Nhaplieu!$O625,IF(Nhaplieu!N625='Sổ quỹ tiền mặt S06'!$J$2,Nhaplieu!$O625,""))</f>
        <v/>
      </c>
      <c r="G620" s="572">
        <f>IF(SUM(E620:F620)=0,0,$G$10+SUM(E$11:$E620)-SUM(F$11:$F620))</f>
        <v>0</v>
      </c>
      <c r="H620" s="573"/>
    </row>
    <row r="621" spans="1:8" s="4" customFormat="1" ht="15.6">
      <c r="A621" s="76" t="str">
        <f>IF(OR(LEFT(Nhaplieu!$M626,3)='Sổ quỹ tiền mặt S06'!$J$2,LEFT(Nhaplieu!$N626,3)='Sổ quỹ tiền mặt S06'!$J$2),Nhaplieu!F626,IF(OR(Nhaplieu!$M626='Sổ quỹ tiền mặt S06'!$J$2,Nhaplieu!$N626='Sổ quỹ tiền mặt S06'!$J$2),Nhaplieu!F626,""))</f>
        <v/>
      </c>
      <c r="B621" s="77" t="str">
        <f>IF(OR(LEFT(Nhaplieu!$M626,3)='Sổ quỹ tiền mặt S06'!$J$2,LEFT(Nhaplieu!$N626,3)='Sổ quỹ tiền mặt S06'!$J$2),Nhaplieu!E626,IF(OR(Nhaplieu!$M626='Sổ quỹ tiền mặt S06'!$J$2,Nhaplieu!$N626='Sổ quỹ tiền mặt S06'!$J$2),Nhaplieu!E626,""))</f>
        <v/>
      </c>
      <c r="C621" s="571" t="str">
        <f>IF(OR(LEFT(Nhaplieu!$M626,3)='Sổ quỹ tiền mặt S06'!$J$2,LEFT(Nhaplieu!$N626,3)='Sổ quỹ tiền mặt S06'!$J$2),Nhaplieu!L626,IF(OR(Nhaplieu!$M626='Sổ quỹ tiền mặt S06'!$J$2,Nhaplieu!$N626='Sổ quỹ tiền mặt S06'!$J$2),Nhaplieu!L626,""))</f>
        <v/>
      </c>
      <c r="D621" s="78" t="str">
        <f>IF(LEFT(Nhaplieu!$M626,3)='Sổ quỹ tiền mặt S06'!$J$2,Nhaplieu!N626,IF(LEFT(Nhaplieu!$N626,3)='Sổ quỹ tiền mặt S06'!$J$2,Nhaplieu!M626,IF(Nhaplieu!$M626='Sổ quỹ tiền mặt S06'!$J$2,Nhaplieu!N626,IF(Nhaplieu!$N626='Sổ quỹ tiền mặt S06'!$J$2,Nhaplieu!M626,""))))</f>
        <v/>
      </c>
      <c r="E621" s="77" t="str">
        <f>IF(LEFT(Nhaplieu!M626,3)='Sổ quỹ tiền mặt S06'!$J$2,Nhaplieu!$O626,IF(Nhaplieu!M626='Sổ quỹ tiền mặt S06'!$J$2,Nhaplieu!$O626,""))</f>
        <v/>
      </c>
      <c r="F621" s="77" t="str">
        <f>IF(LEFT(Nhaplieu!N626,3)='Sổ quỹ tiền mặt S06'!$J$2,Nhaplieu!$O626,IF(Nhaplieu!N626='Sổ quỹ tiền mặt S06'!$J$2,Nhaplieu!$O626,""))</f>
        <v/>
      </c>
      <c r="G621" s="572">
        <f>IF(SUM(E621:F621)=0,0,$G$10+SUM(E$11:$E621)-SUM(F$11:$F621))</f>
        <v>0</v>
      </c>
      <c r="H621" s="573"/>
    </row>
    <row r="622" spans="1:8" s="4" customFormat="1" ht="15.6">
      <c r="A622" s="76" t="str">
        <f>IF(OR(LEFT(Nhaplieu!$M627,3)='Sổ quỹ tiền mặt S06'!$J$2,LEFT(Nhaplieu!$N627,3)='Sổ quỹ tiền mặt S06'!$J$2),Nhaplieu!F627,IF(OR(Nhaplieu!$M627='Sổ quỹ tiền mặt S06'!$J$2,Nhaplieu!$N627='Sổ quỹ tiền mặt S06'!$J$2),Nhaplieu!F627,""))</f>
        <v/>
      </c>
      <c r="B622" s="77" t="str">
        <f>IF(OR(LEFT(Nhaplieu!$M627,3)='Sổ quỹ tiền mặt S06'!$J$2,LEFT(Nhaplieu!$N627,3)='Sổ quỹ tiền mặt S06'!$J$2),Nhaplieu!E627,IF(OR(Nhaplieu!$M627='Sổ quỹ tiền mặt S06'!$J$2,Nhaplieu!$N627='Sổ quỹ tiền mặt S06'!$J$2),Nhaplieu!E627,""))</f>
        <v/>
      </c>
      <c r="C622" s="571" t="str">
        <f>IF(OR(LEFT(Nhaplieu!$M627,3)='Sổ quỹ tiền mặt S06'!$J$2,LEFT(Nhaplieu!$N627,3)='Sổ quỹ tiền mặt S06'!$J$2),Nhaplieu!L627,IF(OR(Nhaplieu!$M627='Sổ quỹ tiền mặt S06'!$J$2,Nhaplieu!$N627='Sổ quỹ tiền mặt S06'!$J$2),Nhaplieu!L627,""))</f>
        <v/>
      </c>
      <c r="D622" s="78" t="str">
        <f>IF(LEFT(Nhaplieu!$M627,3)='Sổ quỹ tiền mặt S06'!$J$2,Nhaplieu!N627,IF(LEFT(Nhaplieu!$N627,3)='Sổ quỹ tiền mặt S06'!$J$2,Nhaplieu!M627,IF(Nhaplieu!$M627='Sổ quỹ tiền mặt S06'!$J$2,Nhaplieu!N627,IF(Nhaplieu!$N627='Sổ quỹ tiền mặt S06'!$J$2,Nhaplieu!M627,""))))</f>
        <v/>
      </c>
      <c r="E622" s="77" t="str">
        <f>IF(LEFT(Nhaplieu!M627,3)='Sổ quỹ tiền mặt S06'!$J$2,Nhaplieu!$O627,IF(Nhaplieu!M627='Sổ quỹ tiền mặt S06'!$J$2,Nhaplieu!$O627,""))</f>
        <v/>
      </c>
      <c r="F622" s="77" t="str">
        <f>IF(LEFT(Nhaplieu!N627,3)='Sổ quỹ tiền mặt S06'!$J$2,Nhaplieu!$O627,IF(Nhaplieu!N627='Sổ quỹ tiền mặt S06'!$J$2,Nhaplieu!$O627,""))</f>
        <v/>
      </c>
      <c r="G622" s="572">
        <f>IF(SUM(E622:F622)=0,0,$G$10+SUM(E$11:$E622)-SUM(F$11:$F622))</f>
        <v>0</v>
      </c>
      <c r="H622" s="573"/>
    </row>
    <row r="623" spans="1:8" s="4" customFormat="1" ht="15.6">
      <c r="A623" s="76" t="str">
        <f>IF(OR(LEFT(Nhaplieu!$M628,3)='Sổ quỹ tiền mặt S06'!$J$2,LEFT(Nhaplieu!$N628,3)='Sổ quỹ tiền mặt S06'!$J$2),Nhaplieu!F628,IF(OR(Nhaplieu!$M628='Sổ quỹ tiền mặt S06'!$J$2,Nhaplieu!$N628='Sổ quỹ tiền mặt S06'!$J$2),Nhaplieu!F628,""))</f>
        <v/>
      </c>
      <c r="B623" s="77" t="str">
        <f>IF(OR(LEFT(Nhaplieu!$M628,3)='Sổ quỹ tiền mặt S06'!$J$2,LEFT(Nhaplieu!$N628,3)='Sổ quỹ tiền mặt S06'!$J$2),Nhaplieu!E628,IF(OR(Nhaplieu!$M628='Sổ quỹ tiền mặt S06'!$J$2,Nhaplieu!$N628='Sổ quỹ tiền mặt S06'!$J$2),Nhaplieu!E628,""))</f>
        <v/>
      </c>
      <c r="C623" s="571" t="str">
        <f>IF(OR(LEFT(Nhaplieu!$M628,3)='Sổ quỹ tiền mặt S06'!$J$2,LEFT(Nhaplieu!$N628,3)='Sổ quỹ tiền mặt S06'!$J$2),Nhaplieu!L628,IF(OR(Nhaplieu!$M628='Sổ quỹ tiền mặt S06'!$J$2,Nhaplieu!$N628='Sổ quỹ tiền mặt S06'!$J$2),Nhaplieu!L628,""))</f>
        <v/>
      </c>
      <c r="D623" s="78" t="str">
        <f>IF(LEFT(Nhaplieu!$M628,3)='Sổ quỹ tiền mặt S06'!$J$2,Nhaplieu!N628,IF(LEFT(Nhaplieu!$N628,3)='Sổ quỹ tiền mặt S06'!$J$2,Nhaplieu!M628,IF(Nhaplieu!$M628='Sổ quỹ tiền mặt S06'!$J$2,Nhaplieu!N628,IF(Nhaplieu!$N628='Sổ quỹ tiền mặt S06'!$J$2,Nhaplieu!M628,""))))</f>
        <v/>
      </c>
      <c r="E623" s="77" t="str">
        <f>IF(LEFT(Nhaplieu!M628,3)='Sổ quỹ tiền mặt S06'!$J$2,Nhaplieu!$O628,IF(Nhaplieu!M628='Sổ quỹ tiền mặt S06'!$J$2,Nhaplieu!$O628,""))</f>
        <v/>
      </c>
      <c r="F623" s="77" t="str">
        <f>IF(LEFT(Nhaplieu!N628,3)='Sổ quỹ tiền mặt S06'!$J$2,Nhaplieu!$O628,IF(Nhaplieu!N628='Sổ quỹ tiền mặt S06'!$J$2,Nhaplieu!$O628,""))</f>
        <v/>
      </c>
      <c r="G623" s="572">
        <f>IF(SUM(E623:F623)=0,0,$G$10+SUM(E$11:$E623)-SUM(F$11:$F623))</f>
        <v>0</v>
      </c>
      <c r="H623" s="573"/>
    </row>
    <row r="624" spans="1:8" s="4" customFormat="1" ht="15.6">
      <c r="A624" s="76" t="str">
        <f>IF(OR(LEFT(Nhaplieu!$M629,3)='Sổ quỹ tiền mặt S06'!$J$2,LEFT(Nhaplieu!$N629,3)='Sổ quỹ tiền mặt S06'!$J$2),Nhaplieu!F629,IF(OR(Nhaplieu!$M629='Sổ quỹ tiền mặt S06'!$J$2,Nhaplieu!$N629='Sổ quỹ tiền mặt S06'!$J$2),Nhaplieu!F629,""))</f>
        <v/>
      </c>
      <c r="B624" s="77" t="str">
        <f>IF(OR(LEFT(Nhaplieu!$M629,3)='Sổ quỹ tiền mặt S06'!$J$2,LEFT(Nhaplieu!$N629,3)='Sổ quỹ tiền mặt S06'!$J$2),Nhaplieu!E629,IF(OR(Nhaplieu!$M629='Sổ quỹ tiền mặt S06'!$J$2,Nhaplieu!$N629='Sổ quỹ tiền mặt S06'!$J$2),Nhaplieu!E629,""))</f>
        <v/>
      </c>
      <c r="C624" s="571" t="str">
        <f>IF(OR(LEFT(Nhaplieu!$M629,3)='Sổ quỹ tiền mặt S06'!$J$2,LEFT(Nhaplieu!$N629,3)='Sổ quỹ tiền mặt S06'!$J$2),Nhaplieu!L629,IF(OR(Nhaplieu!$M629='Sổ quỹ tiền mặt S06'!$J$2,Nhaplieu!$N629='Sổ quỹ tiền mặt S06'!$J$2),Nhaplieu!L629,""))</f>
        <v/>
      </c>
      <c r="D624" s="78" t="str">
        <f>IF(LEFT(Nhaplieu!$M629,3)='Sổ quỹ tiền mặt S06'!$J$2,Nhaplieu!N629,IF(LEFT(Nhaplieu!$N629,3)='Sổ quỹ tiền mặt S06'!$J$2,Nhaplieu!M629,IF(Nhaplieu!$M629='Sổ quỹ tiền mặt S06'!$J$2,Nhaplieu!N629,IF(Nhaplieu!$N629='Sổ quỹ tiền mặt S06'!$J$2,Nhaplieu!M629,""))))</f>
        <v/>
      </c>
      <c r="E624" s="77" t="str">
        <f>IF(LEFT(Nhaplieu!M629,3)='Sổ quỹ tiền mặt S06'!$J$2,Nhaplieu!$O629,IF(Nhaplieu!M629='Sổ quỹ tiền mặt S06'!$J$2,Nhaplieu!$O629,""))</f>
        <v/>
      </c>
      <c r="F624" s="77" t="str">
        <f>IF(LEFT(Nhaplieu!N629,3)='Sổ quỹ tiền mặt S06'!$J$2,Nhaplieu!$O629,IF(Nhaplieu!N629='Sổ quỹ tiền mặt S06'!$J$2,Nhaplieu!$O629,""))</f>
        <v/>
      </c>
      <c r="G624" s="572">
        <f>IF(SUM(E624:F624)=0,0,$G$10+SUM(E$11:$E624)-SUM(F$11:$F624))</f>
        <v>0</v>
      </c>
      <c r="H624" s="573"/>
    </row>
    <row r="625" spans="1:8" s="4" customFormat="1" ht="15.6">
      <c r="A625" s="76" t="str">
        <f>IF(OR(LEFT(Nhaplieu!$M630,3)='Sổ quỹ tiền mặt S06'!$J$2,LEFT(Nhaplieu!$N630,3)='Sổ quỹ tiền mặt S06'!$J$2),Nhaplieu!F630,IF(OR(Nhaplieu!$M630='Sổ quỹ tiền mặt S06'!$J$2,Nhaplieu!$N630='Sổ quỹ tiền mặt S06'!$J$2),Nhaplieu!F630,""))</f>
        <v/>
      </c>
      <c r="B625" s="77" t="str">
        <f>IF(OR(LEFT(Nhaplieu!$M630,3)='Sổ quỹ tiền mặt S06'!$J$2,LEFT(Nhaplieu!$N630,3)='Sổ quỹ tiền mặt S06'!$J$2),Nhaplieu!E630,IF(OR(Nhaplieu!$M630='Sổ quỹ tiền mặt S06'!$J$2,Nhaplieu!$N630='Sổ quỹ tiền mặt S06'!$J$2),Nhaplieu!E630,""))</f>
        <v/>
      </c>
      <c r="C625" s="571" t="str">
        <f>IF(OR(LEFT(Nhaplieu!$M630,3)='Sổ quỹ tiền mặt S06'!$J$2,LEFT(Nhaplieu!$N630,3)='Sổ quỹ tiền mặt S06'!$J$2),Nhaplieu!L630,IF(OR(Nhaplieu!$M630='Sổ quỹ tiền mặt S06'!$J$2,Nhaplieu!$N630='Sổ quỹ tiền mặt S06'!$J$2),Nhaplieu!L630,""))</f>
        <v/>
      </c>
      <c r="D625" s="78" t="str">
        <f>IF(LEFT(Nhaplieu!$M630,3)='Sổ quỹ tiền mặt S06'!$J$2,Nhaplieu!N630,IF(LEFT(Nhaplieu!$N630,3)='Sổ quỹ tiền mặt S06'!$J$2,Nhaplieu!M630,IF(Nhaplieu!$M630='Sổ quỹ tiền mặt S06'!$J$2,Nhaplieu!N630,IF(Nhaplieu!$N630='Sổ quỹ tiền mặt S06'!$J$2,Nhaplieu!M630,""))))</f>
        <v/>
      </c>
      <c r="E625" s="77" t="str">
        <f>IF(LEFT(Nhaplieu!M630,3)='Sổ quỹ tiền mặt S06'!$J$2,Nhaplieu!$O630,IF(Nhaplieu!M630='Sổ quỹ tiền mặt S06'!$J$2,Nhaplieu!$O630,""))</f>
        <v/>
      </c>
      <c r="F625" s="77" t="str">
        <f>IF(LEFT(Nhaplieu!N630,3)='Sổ quỹ tiền mặt S06'!$J$2,Nhaplieu!$O630,IF(Nhaplieu!N630='Sổ quỹ tiền mặt S06'!$J$2,Nhaplieu!$O630,""))</f>
        <v/>
      </c>
      <c r="G625" s="572">
        <f>IF(SUM(E625:F625)=0,0,$G$10+SUM(E$11:$E625)-SUM(F$11:$F625))</f>
        <v>0</v>
      </c>
      <c r="H625" s="573"/>
    </row>
    <row r="626" spans="1:8" s="4" customFormat="1" ht="15.6">
      <c r="A626" s="76" t="str">
        <f>IF(OR(LEFT(Nhaplieu!$M631,3)='Sổ quỹ tiền mặt S06'!$J$2,LEFT(Nhaplieu!$N631,3)='Sổ quỹ tiền mặt S06'!$J$2),Nhaplieu!F631,IF(OR(Nhaplieu!$M631='Sổ quỹ tiền mặt S06'!$J$2,Nhaplieu!$N631='Sổ quỹ tiền mặt S06'!$J$2),Nhaplieu!F631,""))</f>
        <v/>
      </c>
      <c r="B626" s="77" t="str">
        <f>IF(OR(LEFT(Nhaplieu!$M631,3)='Sổ quỹ tiền mặt S06'!$J$2,LEFT(Nhaplieu!$N631,3)='Sổ quỹ tiền mặt S06'!$J$2),Nhaplieu!E631,IF(OR(Nhaplieu!$M631='Sổ quỹ tiền mặt S06'!$J$2,Nhaplieu!$N631='Sổ quỹ tiền mặt S06'!$J$2),Nhaplieu!E631,""))</f>
        <v/>
      </c>
      <c r="C626" s="571" t="str">
        <f>IF(OR(LEFT(Nhaplieu!$M631,3)='Sổ quỹ tiền mặt S06'!$J$2,LEFT(Nhaplieu!$N631,3)='Sổ quỹ tiền mặt S06'!$J$2),Nhaplieu!L631,IF(OR(Nhaplieu!$M631='Sổ quỹ tiền mặt S06'!$J$2,Nhaplieu!$N631='Sổ quỹ tiền mặt S06'!$J$2),Nhaplieu!L631,""))</f>
        <v/>
      </c>
      <c r="D626" s="78" t="str">
        <f>IF(LEFT(Nhaplieu!$M631,3)='Sổ quỹ tiền mặt S06'!$J$2,Nhaplieu!N631,IF(LEFT(Nhaplieu!$N631,3)='Sổ quỹ tiền mặt S06'!$J$2,Nhaplieu!M631,IF(Nhaplieu!$M631='Sổ quỹ tiền mặt S06'!$J$2,Nhaplieu!N631,IF(Nhaplieu!$N631='Sổ quỹ tiền mặt S06'!$J$2,Nhaplieu!M631,""))))</f>
        <v/>
      </c>
      <c r="E626" s="77" t="str">
        <f>IF(LEFT(Nhaplieu!M631,3)='Sổ quỹ tiền mặt S06'!$J$2,Nhaplieu!$O631,IF(Nhaplieu!M631='Sổ quỹ tiền mặt S06'!$J$2,Nhaplieu!$O631,""))</f>
        <v/>
      </c>
      <c r="F626" s="77" t="str">
        <f>IF(LEFT(Nhaplieu!N631,3)='Sổ quỹ tiền mặt S06'!$J$2,Nhaplieu!$O631,IF(Nhaplieu!N631='Sổ quỹ tiền mặt S06'!$J$2,Nhaplieu!$O631,""))</f>
        <v/>
      </c>
      <c r="G626" s="572">
        <f>IF(SUM(E626:F626)=0,0,$G$10+SUM(E$11:$E626)-SUM(F$11:$F626))</f>
        <v>0</v>
      </c>
      <c r="H626" s="573"/>
    </row>
    <row r="627" spans="1:8" s="4" customFormat="1" ht="15.6">
      <c r="A627" s="76" t="str">
        <f>IF(OR(LEFT(Nhaplieu!$M632,3)='Sổ quỹ tiền mặt S06'!$J$2,LEFT(Nhaplieu!$N632,3)='Sổ quỹ tiền mặt S06'!$J$2),Nhaplieu!F632,IF(OR(Nhaplieu!$M632='Sổ quỹ tiền mặt S06'!$J$2,Nhaplieu!$N632='Sổ quỹ tiền mặt S06'!$J$2),Nhaplieu!F632,""))</f>
        <v/>
      </c>
      <c r="B627" s="77" t="str">
        <f>IF(OR(LEFT(Nhaplieu!$M632,3)='Sổ quỹ tiền mặt S06'!$J$2,LEFT(Nhaplieu!$N632,3)='Sổ quỹ tiền mặt S06'!$J$2),Nhaplieu!E632,IF(OR(Nhaplieu!$M632='Sổ quỹ tiền mặt S06'!$J$2,Nhaplieu!$N632='Sổ quỹ tiền mặt S06'!$J$2),Nhaplieu!E632,""))</f>
        <v/>
      </c>
      <c r="C627" s="571" t="str">
        <f>IF(OR(LEFT(Nhaplieu!$M632,3)='Sổ quỹ tiền mặt S06'!$J$2,LEFT(Nhaplieu!$N632,3)='Sổ quỹ tiền mặt S06'!$J$2),Nhaplieu!L632,IF(OR(Nhaplieu!$M632='Sổ quỹ tiền mặt S06'!$J$2,Nhaplieu!$N632='Sổ quỹ tiền mặt S06'!$J$2),Nhaplieu!L632,""))</f>
        <v/>
      </c>
      <c r="D627" s="78" t="str">
        <f>IF(LEFT(Nhaplieu!$M632,3)='Sổ quỹ tiền mặt S06'!$J$2,Nhaplieu!N632,IF(LEFT(Nhaplieu!$N632,3)='Sổ quỹ tiền mặt S06'!$J$2,Nhaplieu!M632,IF(Nhaplieu!$M632='Sổ quỹ tiền mặt S06'!$J$2,Nhaplieu!N632,IF(Nhaplieu!$N632='Sổ quỹ tiền mặt S06'!$J$2,Nhaplieu!M632,""))))</f>
        <v/>
      </c>
      <c r="E627" s="77" t="str">
        <f>IF(LEFT(Nhaplieu!M632,3)='Sổ quỹ tiền mặt S06'!$J$2,Nhaplieu!$O632,IF(Nhaplieu!M632='Sổ quỹ tiền mặt S06'!$J$2,Nhaplieu!$O632,""))</f>
        <v/>
      </c>
      <c r="F627" s="77" t="str">
        <f>IF(LEFT(Nhaplieu!N632,3)='Sổ quỹ tiền mặt S06'!$J$2,Nhaplieu!$O632,IF(Nhaplieu!N632='Sổ quỹ tiền mặt S06'!$J$2,Nhaplieu!$O632,""))</f>
        <v/>
      </c>
      <c r="G627" s="572">
        <f>IF(SUM(E627:F627)=0,0,$G$10+SUM(E$11:$E627)-SUM(F$11:$F627))</f>
        <v>0</v>
      </c>
      <c r="H627" s="573"/>
    </row>
    <row r="628" spans="1:8" s="4" customFormat="1" ht="15.6">
      <c r="A628" s="76" t="str">
        <f>IF(OR(LEFT(Nhaplieu!$M633,3)='Sổ quỹ tiền mặt S06'!$J$2,LEFT(Nhaplieu!$N633,3)='Sổ quỹ tiền mặt S06'!$J$2),Nhaplieu!F633,IF(OR(Nhaplieu!$M633='Sổ quỹ tiền mặt S06'!$J$2,Nhaplieu!$N633='Sổ quỹ tiền mặt S06'!$J$2),Nhaplieu!F633,""))</f>
        <v/>
      </c>
      <c r="B628" s="77" t="str">
        <f>IF(OR(LEFT(Nhaplieu!$M633,3)='Sổ quỹ tiền mặt S06'!$J$2,LEFT(Nhaplieu!$N633,3)='Sổ quỹ tiền mặt S06'!$J$2),Nhaplieu!E633,IF(OR(Nhaplieu!$M633='Sổ quỹ tiền mặt S06'!$J$2,Nhaplieu!$N633='Sổ quỹ tiền mặt S06'!$J$2),Nhaplieu!E633,""))</f>
        <v/>
      </c>
      <c r="C628" s="571" t="str">
        <f>IF(OR(LEFT(Nhaplieu!$M633,3)='Sổ quỹ tiền mặt S06'!$J$2,LEFT(Nhaplieu!$N633,3)='Sổ quỹ tiền mặt S06'!$J$2),Nhaplieu!L633,IF(OR(Nhaplieu!$M633='Sổ quỹ tiền mặt S06'!$J$2,Nhaplieu!$N633='Sổ quỹ tiền mặt S06'!$J$2),Nhaplieu!L633,""))</f>
        <v/>
      </c>
      <c r="D628" s="78" t="str">
        <f>IF(LEFT(Nhaplieu!$M633,3)='Sổ quỹ tiền mặt S06'!$J$2,Nhaplieu!N633,IF(LEFT(Nhaplieu!$N633,3)='Sổ quỹ tiền mặt S06'!$J$2,Nhaplieu!M633,IF(Nhaplieu!$M633='Sổ quỹ tiền mặt S06'!$J$2,Nhaplieu!N633,IF(Nhaplieu!$N633='Sổ quỹ tiền mặt S06'!$J$2,Nhaplieu!M633,""))))</f>
        <v/>
      </c>
      <c r="E628" s="77" t="str">
        <f>IF(LEFT(Nhaplieu!M633,3)='Sổ quỹ tiền mặt S06'!$J$2,Nhaplieu!$O633,IF(Nhaplieu!M633='Sổ quỹ tiền mặt S06'!$J$2,Nhaplieu!$O633,""))</f>
        <v/>
      </c>
      <c r="F628" s="77" t="str">
        <f>IF(LEFT(Nhaplieu!N633,3)='Sổ quỹ tiền mặt S06'!$J$2,Nhaplieu!$O633,IF(Nhaplieu!N633='Sổ quỹ tiền mặt S06'!$J$2,Nhaplieu!$O633,""))</f>
        <v/>
      </c>
      <c r="G628" s="572">
        <f>IF(SUM(E628:F628)=0,0,$G$10+SUM(E$11:$E628)-SUM(F$11:$F628))</f>
        <v>0</v>
      </c>
      <c r="H628" s="573"/>
    </row>
    <row r="629" spans="1:8" s="4" customFormat="1" ht="15.6">
      <c r="A629" s="76" t="str">
        <f>IF(OR(LEFT(Nhaplieu!$M634,3)='Sổ quỹ tiền mặt S06'!$J$2,LEFT(Nhaplieu!$N634,3)='Sổ quỹ tiền mặt S06'!$J$2),Nhaplieu!F634,IF(OR(Nhaplieu!$M634='Sổ quỹ tiền mặt S06'!$J$2,Nhaplieu!$N634='Sổ quỹ tiền mặt S06'!$J$2),Nhaplieu!F634,""))</f>
        <v/>
      </c>
      <c r="B629" s="77" t="str">
        <f>IF(OR(LEFT(Nhaplieu!$M634,3)='Sổ quỹ tiền mặt S06'!$J$2,LEFT(Nhaplieu!$N634,3)='Sổ quỹ tiền mặt S06'!$J$2),Nhaplieu!E634,IF(OR(Nhaplieu!$M634='Sổ quỹ tiền mặt S06'!$J$2,Nhaplieu!$N634='Sổ quỹ tiền mặt S06'!$J$2),Nhaplieu!E634,""))</f>
        <v/>
      </c>
      <c r="C629" s="571" t="str">
        <f>IF(OR(LEFT(Nhaplieu!$M634,3)='Sổ quỹ tiền mặt S06'!$J$2,LEFT(Nhaplieu!$N634,3)='Sổ quỹ tiền mặt S06'!$J$2),Nhaplieu!L634,IF(OR(Nhaplieu!$M634='Sổ quỹ tiền mặt S06'!$J$2,Nhaplieu!$N634='Sổ quỹ tiền mặt S06'!$J$2),Nhaplieu!L634,""))</f>
        <v/>
      </c>
      <c r="D629" s="78" t="str">
        <f>IF(LEFT(Nhaplieu!$M634,3)='Sổ quỹ tiền mặt S06'!$J$2,Nhaplieu!N634,IF(LEFT(Nhaplieu!$N634,3)='Sổ quỹ tiền mặt S06'!$J$2,Nhaplieu!M634,IF(Nhaplieu!$M634='Sổ quỹ tiền mặt S06'!$J$2,Nhaplieu!N634,IF(Nhaplieu!$N634='Sổ quỹ tiền mặt S06'!$J$2,Nhaplieu!M634,""))))</f>
        <v/>
      </c>
      <c r="E629" s="77" t="str">
        <f>IF(LEFT(Nhaplieu!M634,3)='Sổ quỹ tiền mặt S06'!$J$2,Nhaplieu!$O634,IF(Nhaplieu!M634='Sổ quỹ tiền mặt S06'!$J$2,Nhaplieu!$O634,""))</f>
        <v/>
      </c>
      <c r="F629" s="77" t="str">
        <f>IF(LEFT(Nhaplieu!N634,3)='Sổ quỹ tiền mặt S06'!$J$2,Nhaplieu!$O634,IF(Nhaplieu!N634='Sổ quỹ tiền mặt S06'!$J$2,Nhaplieu!$O634,""))</f>
        <v/>
      </c>
      <c r="G629" s="572">
        <f>IF(SUM(E629:F629)=0,0,$G$10+SUM(E$11:$E629)-SUM(F$11:$F629))</f>
        <v>0</v>
      </c>
      <c r="H629" s="573"/>
    </row>
    <row r="630" spans="1:8" s="4" customFormat="1" ht="15.6">
      <c r="A630" s="76" t="str">
        <f>IF(OR(LEFT(Nhaplieu!$M635,3)='Sổ quỹ tiền mặt S06'!$J$2,LEFT(Nhaplieu!$N635,3)='Sổ quỹ tiền mặt S06'!$J$2),Nhaplieu!F635,IF(OR(Nhaplieu!$M635='Sổ quỹ tiền mặt S06'!$J$2,Nhaplieu!$N635='Sổ quỹ tiền mặt S06'!$J$2),Nhaplieu!F635,""))</f>
        <v/>
      </c>
      <c r="B630" s="77" t="str">
        <f>IF(OR(LEFT(Nhaplieu!$M635,3)='Sổ quỹ tiền mặt S06'!$J$2,LEFT(Nhaplieu!$N635,3)='Sổ quỹ tiền mặt S06'!$J$2),Nhaplieu!E635,IF(OR(Nhaplieu!$M635='Sổ quỹ tiền mặt S06'!$J$2,Nhaplieu!$N635='Sổ quỹ tiền mặt S06'!$J$2),Nhaplieu!E635,""))</f>
        <v/>
      </c>
      <c r="C630" s="571" t="str">
        <f>IF(OR(LEFT(Nhaplieu!$M635,3)='Sổ quỹ tiền mặt S06'!$J$2,LEFT(Nhaplieu!$N635,3)='Sổ quỹ tiền mặt S06'!$J$2),Nhaplieu!L635,IF(OR(Nhaplieu!$M635='Sổ quỹ tiền mặt S06'!$J$2,Nhaplieu!$N635='Sổ quỹ tiền mặt S06'!$J$2),Nhaplieu!L635,""))</f>
        <v/>
      </c>
      <c r="D630" s="78" t="str">
        <f>IF(LEFT(Nhaplieu!$M635,3)='Sổ quỹ tiền mặt S06'!$J$2,Nhaplieu!N635,IF(LEFT(Nhaplieu!$N635,3)='Sổ quỹ tiền mặt S06'!$J$2,Nhaplieu!M635,IF(Nhaplieu!$M635='Sổ quỹ tiền mặt S06'!$J$2,Nhaplieu!N635,IF(Nhaplieu!$N635='Sổ quỹ tiền mặt S06'!$J$2,Nhaplieu!M635,""))))</f>
        <v/>
      </c>
      <c r="E630" s="77" t="str">
        <f>IF(LEFT(Nhaplieu!M635,3)='Sổ quỹ tiền mặt S06'!$J$2,Nhaplieu!$O635,IF(Nhaplieu!M635='Sổ quỹ tiền mặt S06'!$J$2,Nhaplieu!$O635,""))</f>
        <v/>
      </c>
      <c r="F630" s="77" t="str">
        <f>IF(LEFT(Nhaplieu!N635,3)='Sổ quỹ tiền mặt S06'!$J$2,Nhaplieu!$O635,IF(Nhaplieu!N635='Sổ quỹ tiền mặt S06'!$J$2,Nhaplieu!$O635,""))</f>
        <v/>
      </c>
      <c r="G630" s="572">
        <f>IF(SUM(E630:F630)=0,0,$G$10+SUM(E$11:$E630)-SUM(F$11:$F630))</f>
        <v>0</v>
      </c>
      <c r="H630" s="573"/>
    </row>
    <row r="631" spans="1:8" s="4" customFormat="1" ht="15.6">
      <c r="A631" s="76" t="str">
        <f>IF(OR(LEFT(Nhaplieu!$M636,3)='Sổ quỹ tiền mặt S06'!$J$2,LEFT(Nhaplieu!$N636,3)='Sổ quỹ tiền mặt S06'!$J$2),Nhaplieu!F636,IF(OR(Nhaplieu!$M636='Sổ quỹ tiền mặt S06'!$J$2,Nhaplieu!$N636='Sổ quỹ tiền mặt S06'!$J$2),Nhaplieu!F636,""))</f>
        <v/>
      </c>
      <c r="B631" s="77" t="str">
        <f>IF(OR(LEFT(Nhaplieu!$M636,3)='Sổ quỹ tiền mặt S06'!$J$2,LEFT(Nhaplieu!$N636,3)='Sổ quỹ tiền mặt S06'!$J$2),Nhaplieu!E636,IF(OR(Nhaplieu!$M636='Sổ quỹ tiền mặt S06'!$J$2,Nhaplieu!$N636='Sổ quỹ tiền mặt S06'!$J$2),Nhaplieu!E636,""))</f>
        <v/>
      </c>
      <c r="C631" s="571" t="str">
        <f>IF(OR(LEFT(Nhaplieu!$M636,3)='Sổ quỹ tiền mặt S06'!$J$2,LEFT(Nhaplieu!$N636,3)='Sổ quỹ tiền mặt S06'!$J$2),Nhaplieu!L636,IF(OR(Nhaplieu!$M636='Sổ quỹ tiền mặt S06'!$J$2,Nhaplieu!$N636='Sổ quỹ tiền mặt S06'!$J$2),Nhaplieu!L636,""))</f>
        <v/>
      </c>
      <c r="D631" s="78" t="str">
        <f>IF(LEFT(Nhaplieu!$M636,3)='Sổ quỹ tiền mặt S06'!$J$2,Nhaplieu!N636,IF(LEFT(Nhaplieu!$N636,3)='Sổ quỹ tiền mặt S06'!$J$2,Nhaplieu!M636,IF(Nhaplieu!$M636='Sổ quỹ tiền mặt S06'!$J$2,Nhaplieu!N636,IF(Nhaplieu!$N636='Sổ quỹ tiền mặt S06'!$J$2,Nhaplieu!M636,""))))</f>
        <v/>
      </c>
      <c r="E631" s="77" t="str">
        <f>IF(LEFT(Nhaplieu!M636,3)='Sổ quỹ tiền mặt S06'!$J$2,Nhaplieu!$O636,IF(Nhaplieu!M636='Sổ quỹ tiền mặt S06'!$J$2,Nhaplieu!$O636,""))</f>
        <v/>
      </c>
      <c r="F631" s="77" t="str">
        <f>IF(LEFT(Nhaplieu!N636,3)='Sổ quỹ tiền mặt S06'!$J$2,Nhaplieu!$O636,IF(Nhaplieu!N636='Sổ quỹ tiền mặt S06'!$J$2,Nhaplieu!$O636,""))</f>
        <v/>
      </c>
      <c r="G631" s="572">
        <f>IF(SUM(E631:F631)=0,0,$G$10+SUM(E$11:$E631)-SUM(F$11:$F631))</f>
        <v>0</v>
      </c>
      <c r="H631" s="573"/>
    </row>
    <row r="632" spans="1:8" s="4" customFormat="1" ht="15.6">
      <c r="A632" s="76" t="str">
        <f>IF(OR(LEFT(Nhaplieu!$M637,3)='Sổ quỹ tiền mặt S06'!$J$2,LEFT(Nhaplieu!$N637,3)='Sổ quỹ tiền mặt S06'!$J$2),Nhaplieu!F637,IF(OR(Nhaplieu!$M637='Sổ quỹ tiền mặt S06'!$J$2,Nhaplieu!$N637='Sổ quỹ tiền mặt S06'!$J$2),Nhaplieu!F637,""))</f>
        <v/>
      </c>
      <c r="B632" s="77" t="str">
        <f>IF(OR(LEFT(Nhaplieu!$M637,3)='Sổ quỹ tiền mặt S06'!$J$2,LEFT(Nhaplieu!$N637,3)='Sổ quỹ tiền mặt S06'!$J$2),Nhaplieu!E637,IF(OR(Nhaplieu!$M637='Sổ quỹ tiền mặt S06'!$J$2,Nhaplieu!$N637='Sổ quỹ tiền mặt S06'!$J$2),Nhaplieu!E637,""))</f>
        <v/>
      </c>
      <c r="C632" s="571" t="str">
        <f>IF(OR(LEFT(Nhaplieu!$M637,3)='Sổ quỹ tiền mặt S06'!$J$2,LEFT(Nhaplieu!$N637,3)='Sổ quỹ tiền mặt S06'!$J$2),Nhaplieu!L637,IF(OR(Nhaplieu!$M637='Sổ quỹ tiền mặt S06'!$J$2,Nhaplieu!$N637='Sổ quỹ tiền mặt S06'!$J$2),Nhaplieu!L637,""))</f>
        <v/>
      </c>
      <c r="D632" s="78" t="str">
        <f>IF(LEFT(Nhaplieu!$M637,3)='Sổ quỹ tiền mặt S06'!$J$2,Nhaplieu!N637,IF(LEFT(Nhaplieu!$N637,3)='Sổ quỹ tiền mặt S06'!$J$2,Nhaplieu!M637,IF(Nhaplieu!$M637='Sổ quỹ tiền mặt S06'!$J$2,Nhaplieu!N637,IF(Nhaplieu!$N637='Sổ quỹ tiền mặt S06'!$J$2,Nhaplieu!M637,""))))</f>
        <v/>
      </c>
      <c r="E632" s="77" t="str">
        <f>IF(LEFT(Nhaplieu!M637,3)='Sổ quỹ tiền mặt S06'!$J$2,Nhaplieu!$O637,IF(Nhaplieu!M637='Sổ quỹ tiền mặt S06'!$J$2,Nhaplieu!$O637,""))</f>
        <v/>
      </c>
      <c r="F632" s="77" t="str">
        <f>IF(LEFT(Nhaplieu!N637,3)='Sổ quỹ tiền mặt S06'!$J$2,Nhaplieu!$O637,IF(Nhaplieu!N637='Sổ quỹ tiền mặt S06'!$J$2,Nhaplieu!$O637,""))</f>
        <v/>
      </c>
      <c r="G632" s="572">
        <f>IF(SUM(E632:F632)=0,0,$G$10+SUM(E$11:$E632)-SUM(F$11:$F632))</f>
        <v>0</v>
      </c>
      <c r="H632" s="573"/>
    </row>
    <row r="633" spans="1:8" s="4" customFormat="1" ht="15.6">
      <c r="A633" s="76" t="str">
        <f>IF(OR(LEFT(Nhaplieu!$M638,3)='Sổ quỹ tiền mặt S06'!$J$2,LEFT(Nhaplieu!$N638,3)='Sổ quỹ tiền mặt S06'!$J$2),Nhaplieu!F638,IF(OR(Nhaplieu!$M638='Sổ quỹ tiền mặt S06'!$J$2,Nhaplieu!$N638='Sổ quỹ tiền mặt S06'!$J$2),Nhaplieu!F638,""))</f>
        <v/>
      </c>
      <c r="B633" s="77" t="str">
        <f>IF(OR(LEFT(Nhaplieu!$M638,3)='Sổ quỹ tiền mặt S06'!$J$2,LEFT(Nhaplieu!$N638,3)='Sổ quỹ tiền mặt S06'!$J$2),Nhaplieu!E638,IF(OR(Nhaplieu!$M638='Sổ quỹ tiền mặt S06'!$J$2,Nhaplieu!$N638='Sổ quỹ tiền mặt S06'!$J$2),Nhaplieu!E638,""))</f>
        <v/>
      </c>
      <c r="C633" s="571" t="str">
        <f>IF(OR(LEFT(Nhaplieu!$M638,3)='Sổ quỹ tiền mặt S06'!$J$2,LEFT(Nhaplieu!$N638,3)='Sổ quỹ tiền mặt S06'!$J$2),Nhaplieu!L638,IF(OR(Nhaplieu!$M638='Sổ quỹ tiền mặt S06'!$J$2,Nhaplieu!$N638='Sổ quỹ tiền mặt S06'!$J$2),Nhaplieu!L638,""))</f>
        <v/>
      </c>
      <c r="D633" s="78" t="str">
        <f>IF(LEFT(Nhaplieu!$M638,3)='Sổ quỹ tiền mặt S06'!$J$2,Nhaplieu!N638,IF(LEFT(Nhaplieu!$N638,3)='Sổ quỹ tiền mặt S06'!$J$2,Nhaplieu!M638,IF(Nhaplieu!$M638='Sổ quỹ tiền mặt S06'!$J$2,Nhaplieu!N638,IF(Nhaplieu!$N638='Sổ quỹ tiền mặt S06'!$J$2,Nhaplieu!M638,""))))</f>
        <v/>
      </c>
      <c r="E633" s="77" t="str">
        <f>IF(LEFT(Nhaplieu!M638,3)='Sổ quỹ tiền mặt S06'!$J$2,Nhaplieu!$O638,IF(Nhaplieu!M638='Sổ quỹ tiền mặt S06'!$J$2,Nhaplieu!$O638,""))</f>
        <v/>
      </c>
      <c r="F633" s="77" t="str">
        <f>IF(LEFT(Nhaplieu!N638,3)='Sổ quỹ tiền mặt S06'!$J$2,Nhaplieu!$O638,IF(Nhaplieu!N638='Sổ quỹ tiền mặt S06'!$J$2,Nhaplieu!$O638,""))</f>
        <v/>
      </c>
      <c r="G633" s="572">
        <f>IF(SUM(E633:F633)=0,0,$G$10+SUM(E$11:$E633)-SUM(F$11:$F633))</f>
        <v>0</v>
      </c>
      <c r="H633" s="573"/>
    </row>
    <row r="634" spans="1:8" s="4" customFormat="1" ht="15.6">
      <c r="A634" s="76" t="str">
        <f>IF(OR(LEFT(Nhaplieu!$M639,3)='Sổ quỹ tiền mặt S06'!$J$2,LEFT(Nhaplieu!$N639,3)='Sổ quỹ tiền mặt S06'!$J$2),Nhaplieu!F639,IF(OR(Nhaplieu!$M639='Sổ quỹ tiền mặt S06'!$J$2,Nhaplieu!$N639='Sổ quỹ tiền mặt S06'!$J$2),Nhaplieu!F639,""))</f>
        <v/>
      </c>
      <c r="B634" s="77" t="str">
        <f>IF(OR(LEFT(Nhaplieu!$M639,3)='Sổ quỹ tiền mặt S06'!$J$2,LEFT(Nhaplieu!$N639,3)='Sổ quỹ tiền mặt S06'!$J$2),Nhaplieu!E639,IF(OR(Nhaplieu!$M639='Sổ quỹ tiền mặt S06'!$J$2,Nhaplieu!$N639='Sổ quỹ tiền mặt S06'!$J$2),Nhaplieu!E639,""))</f>
        <v/>
      </c>
      <c r="C634" s="571" t="str">
        <f>IF(OR(LEFT(Nhaplieu!$M639,3)='Sổ quỹ tiền mặt S06'!$J$2,LEFT(Nhaplieu!$N639,3)='Sổ quỹ tiền mặt S06'!$J$2),Nhaplieu!L639,IF(OR(Nhaplieu!$M639='Sổ quỹ tiền mặt S06'!$J$2,Nhaplieu!$N639='Sổ quỹ tiền mặt S06'!$J$2),Nhaplieu!L639,""))</f>
        <v/>
      </c>
      <c r="D634" s="78" t="str">
        <f>IF(LEFT(Nhaplieu!$M639,3)='Sổ quỹ tiền mặt S06'!$J$2,Nhaplieu!N639,IF(LEFT(Nhaplieu!$N639,3)='Sổ quỹ tiền mặt S06'!$J$2,Nhaplieu!M639,IF(Nhaplieu!$M639='Sổ quỹ tiền mặt S06'!$J$2,Nhaplieu!N639,IF(Nhaplieu!$N639='Sổ quỹ tiền mặt S06'!$J$2,Nhaplieu!M639,""))))</f>
        <v/>
      </c>
      <c r="E634" s="77" t="str">
        <f>IF(LEFT(Nhaplieu!M639,3)='Sổ quỹ tiền mặt S06'!$J$2,Nhaplieu!$O639,IF(Nhaplieu!M639='Sổ quỹ tiền mặt S06'!$J$2,Nhaplieu!$O639,""))</f>
        <v/>
      </c>
      <c r="F634" s="77" t="str">
        <f>IF(LEFT(Nhaplieu!N639,3)='Sổ quỹ tiền mặt S06'!$J$2,Nhaplieu!$O639,IF(Nhaplieu!N639='Sổ quỹ tiền mặt S06'!$J$2,Nhaplieu!$O639,""))</f>
        <v/>
      </c>
      <c r="G634" s="572">
        <f>IF(SUM(E634:F634)=0,0,$G$10+SUM(E$11:$E634)-SUM(F$11:$F634))</f>
        <v>0</v>
      </c>
      <c r="H634" s="573"/>
    </row>
    <row r="635" spans="1:8" s="4" customFormat="1" ht="15.6">
      <c r="A635" s="76" t="str">
        <f>IF(OR(LEFT(Nhaplieu!$M640,3)='Sổ quỹ tiền mặt S06'!$J$2,LEFT(Nhaplieu!$N640,3)='Sổ quỹ tiền mặt S06'!$J$2),Nhaplieu!F640,IF(OR(Nhaplieu!$M640='Sổ quỹ tiền mặt S06'!$J$2,Nhaplieu!$N640='Sổ quỹ tiền mặt S06'!$J$2),Nhaplieu!F640,""))</f>
        <v/>
      </c>
      <c r="B635" s="77" t="str">
        <f>IF(OR(LEFT(Nhaplieu!$M640,3)='Sổ quỹ tiền mặt S06'!$J$2,LEFT(Nhaplieu!$N640,3)='Sổ quỹ tiền mặt S06'!$J$2),Nhaplieu!E640,IF(OR(Nhaplieu!$M640='Sổ quỹ tiền mặt S06'!$J$2,Nhaplieu!$N640='Sổ quỹ tiền mặt S06'!$J$2),Nhaplieu!E640,""))</f>
        <v/>
      </c>
      <c r="C635" s="571" t="str">
        <f>IF(OR(LEFT(Nhaplieu!$M640,3)='Sổ quỹ tiền mặt S06'!$J$2,LEFT(Nhaplieu!$N640,3)='Sổ quỹ tiền mặt S06'!$J$2),Nhaplieu!L640,IF(OR(Nhaplieu!$M640='Sổ quỹ tiền mặt S06'!$J$2,Nhaplieu!$N640='Sổ quỹ tiền mặt S06'!$J$2),Nhaplieu!L640,""))</f>
        <v/>
      </c>
      <c r="D635" s="78" t="str">
        <f>IF(LEFT(Nhaplieu!$M640,3)='Sổ quỹ tiền mặt S06'!$J$2,Nhaplieu!N640,IF(LEFT(Nhaplieu!$N640,3)='Sổ quỹ tiền mặt S06'!$J$2,Nhaplieu!M640,IF(Nhaplieu!$M640='Sổ quỹ tiền mặt S06'!$J$2,Nhaplieu!N640,IF(Nhaplieu!$N640='Sổ quỹ tiền mặt S06'!$J$2,Nhaplieu!M640,""))))</f>
        <v/>
      </c>
      <c r="E635" s="77" t="str">
        <f>IF(LEFT(Nhaplieu!M640,3)='Sổ quỹ tiền mặt S06'!$J$2,Nhaplieu!$O640,IF(Nhaplieu!M640='Sổ quỹ tiền mặt S06'!$J$2,Nhaplieu!$O640,""))</f>
        <v/>
      </c>
      <c r="F635" s="77" t="str">
        <f>IF(LEFT(Nhaplieu!N640,3)='Sổ quỹ tiền mặt S06'!$J$2,Nhaplieu!$O640,IF(Nhaplieu!N640='Sổ quỹ tiền mặt S06'!$J$2,Nhaplieu!$O640,""))</f>
        <v/>
      </c>
      <c r="G635" s="572">
        <f>IF(SUM(E635:F635)=0,0,$G$10+SUM(E$11:$E635)-SUM(F$11:$F635))</f>
        <v>0</v>
      </c>
      <c r="H635" s="573"/>
    </row>
    <row r="636" spans="1:8" s="4" customFormat="1" ht="15.6">
      <c r="A636" s="76" t="str">
        <f>IF(OR(LEFT(Nhaplieu!$M641,3)='Sổ quỹ tiền mặt S06'!$J$2,LEFT(Nhaplieu!$N641,3)='Sổ quỹ tiền mặt S06'!$J$2),Nhaplieu!F641,IF(OR(Nhaplieu!$M641='Sổ quỹ tiền mặt S06'!$J$2,Nhaplieu!$N641='Sổ quỹ tiền mặt S06'!$J$2),Nhaplieu!F641,""))</f>
        <v/>
      </c>
      <c r="B636" s="77" t="str">
        <f>IF(OR(LEFT(Nhaplieu!$M641,3)='Sổ quỹ tiền mặt S06'!$J$2,LEFT(Nhaplieu!$N641,3)='Sổ quỹ tiền mặt S06'!$J$2),Nhaplieu!E641,IF(OR(Nhaplieu!$M641='Sổ quỹ tiền mặt S06'!$J$2,Nhaplieu!$N641='Sổ quỹ tiền mặt S06'!$J$2),Nhaplieu!E641,""))</f>
        <v/>
      </c>
      <c r="C636" s="571" t="str">
        <f>IF(OR(LEFT(Nhaplieu!$M641,3)='Sổ quỹ tiền mặt S06'!$J$2,LEFT(Nhaplieu!$N641,3)='Sổ quỹ tiền mặt S06'!$J$2),Nhaplieu!L641,IF(OR(Nhaplieu!$M641='Sổ quỹ tiền mặt S06'!$J$2,Nhaplieu!$N641='Sổ quỹ tiền mặt S06'!$J$2),Nhaplieu!L641,""))</f>
        <v/>
      </c>
      <c r="D636" s="78" t="str">
        <f>IF(LEFT(Nhaplieu!$M641,3)='Sổ quỹ tiền mặt S06'!$J$2,Nhaplieu!N641,IF(LEFT(Nhaplieu!$N641,3)='Sổ quỹ tiền mặt S06'!$J$2,Nhaplieu!M641,IF(Nhaplieu!$M641='Sổ quỹ tiền mặt S06'!$J$2,Nhaplieu!N641,IF(Nhaplieu!$N641='Sổ quỹ tiền mặt S06'!$J$2,Nhaplieu!M641,""))))</f>
        <v/>
      </c>
      <c r="E636" s="77" t="str">
        <f>IF(LEFT(Nhaplieu!M641,3)='Sổ quỹ tiền mặt S06'!$J$2,Nhaplieu!$O641,IF(Nhaplieu!M641='Sổ quỹ tiền mặt S06'!$J$2,Nhaplieu!$O641,""))</f>
        <v/>
      </c>
      <c r="F636" s="77" t="str">
        <f>IF(LEFT(Nhaplieu!N641,3)='Sổ quỹ tiền mặt S06'!$J$2,Nhaplieu!$O641,IF(Nhaplieu!N641='Sổ quỹ tiền mặt S06'!$J$2,Nhaplieu!$O641,""))</f>
        <v/>
      </c>
      <c r="G636" s="572">
        <f>IF(SUM(E636:F636)=0,0,$G$10+SUM(E$11:$E636)-SUM(F$11:$F636))</f>
        <v>0</v>
      </c>
      <c r="H636" s="573"/>
    </row>
    <row r="637" spans="1:8" s="4" customFormat="1" ht="15.6">
      <c r="A637" s="76" t="str">
        <f>IF(OR(LEFT(Nhaplieu!$M642,3)='Sổ quỹ tiền mặt S06'!$J$2,LEFT(Nhaplieu!$N642,3)='Sổ quỹ tiền mặt S06'!$J$2),Nhaplieu!F642,IF(OR(Nhaplieu!$M642='Sổ quỹ tiền mặt S06'!$J$2,Nhaplieu!$N642='Sổ quỹ tiền mặt S06'!$J$2),Nhaplieu!F642,""))</f>
        <v/>
      </c>
      <c r="B637" s="77" t="str">
        <f>IF(OR(LEFT(Nhaplieu!$M642,3)='Sổ quỹ tiền mặt S06'!$J$2,LEFT(Nhaplieu!$N642,3)='Sổ quỹ tiền mặt S06'!$J$2),Nhaplieu!E642,IF(OR(Nhaplieu!$M642='Sổ quỹ tiền mặt S06'!$J$2,Nhaplieu!$N642='Sổ quỹ tiền mặt S06'!$J$2),Nhaplieu!E642,""))</f>
        <v/>
      </c>
      <c r="C637" s="571" t="str">
        <f>IF(OR(LEFT(Nhaplieu!$M642,3)='Sổ quỹ tiền mặt S06'!$J$2,LEFT(Nhaplieu!$N642,3)='Sổ quỹ tiền mặt S06'!$J$2),Nhaplieu!L642,IF(OR(Nhaplieu!$M642='Sổ quỹ tiền mặt S06'!$J$2,Nhaplieu!$N642='Sổ quỹ tiền mặt S06'!$J$2),Nhaplieu!L642,""))</f>
        <v/>
      </c>
      <c r="D637" s="78" t="str">
        <f>IF(LEFT(Nhaplieu!$M642,3)='Sổ quỹ tiền mặt S06'!$J$2,Nhaplieu!N642,IF(LEFT(Nhaplieu!$N642,3)='Sổ quỹ tiền mặt S06'!$J$2,Nhaplieu!M642,IF(Nhaplieu!$M642='Sổ quỹ tiền mặt S06'!$J$2,Nhaplieu!N642,IF(Nhaplieu!$N642='Sổ quỹ tiền mặt S06'!$J$2,Nhaplieu!M642,""))))</f>
        <v/>
      </c>
      <c r="E637" s="77" t="str">
        <f>IF(LEFT(Nhaplieu!M642,3)='Sổ quỹ tiền mặt S06'!$J$2,Nhaplieu!$O642,IF(Nhaplieu!M642='Sổ quỹ tiền mặt S06'!$J$2,Nhaplieu!$O642,""))</f>
        <v/>
      </c>
      <c r="F637" s="77" t="str">
        <f>IF(LEFT(Nhaplieu!N642,3)='Sổ quỹ tiền mặt S06'!$J$2,Nhaplieu!$O642,IF(Nhaplieu!N642='Sổ quỹ tiền mặt S06'!$J$2,Nhaplieu!$O642,""))</f>
        <v/>
      </c>
      <c r="G637" s="572">
        <f>IF(SUM(E637:F637)=0,0,$G$10+SUM(E$11:$E637)-SUM(F$11:$F637))</f>
        <v>0</v>
      </c>
      <c r="H637" s="573"/>
    </row>
    <row r="638" spans="1:8" s="4" customFormat="1" ht="15.6">
      <c r="A638" s="76" t="str">
        <f>IF(OR(LEFT(Nhaplieu!$M643,3)='Sổ quỹ tiền mặt S06'!$J$2,LEFT(Nhaplieu!$N643,3)='Sổ quỹ tiền mặt S06'!$J$2),Nhaplieu!F643,IF(OR(Nhaplieu!$M643='Sổ quỹ tiền mặt S06'!$J$2,Nhaplieu!$N643='Sổ quỹ tiền mặt S06'!$J$2),Nhaplieu!F643,""))</f>
        <v/>
      </c>
      <c r="B638" s="77" t="str">
        <f>IF(OR(LEFT(Nhaplieu!$M643,3)='Sổ quỹ tiền mặt S06'!$J$2,LEFT(Nhaplieu!$N643,3)='Sổ quỹ tiền mặt S06'!$J$2),Nhaplieu!E643,IF(OR(Nhaplieu!$M643='Sổ quỹ tiền mặt S06'!$J$2,Nhaplieu!$N643='Sổ quỹ tiền mặt S06'!$J$2),Nhaplieu!E643,""))</f>
        <v/>
      </c>
      <c r="C638" s="571" t="str">
        <f>IF(OR(LEFT(Nhaplieu!$M643,3)='Sổ quỹ tiền mặt S06'!$J$2,LEFT(Nhaplieu!$N643,3)='Sổ quỹ tiền mặt S06'!$J$2),Nhaplieu!L643,IF(OR(Nhaplieu!$M643='Sổ quỹ tiền mặt S06'!$J$2,Nhaplieu!$N643='Sổ quỹ tiền mặt S06'!$J$2),Nhaplieu!L643,""))</f>
        <v/>
      </c>
      <c r="D638" s="78" t="str">
        <f>IF(LEFT(Nhaplieu!$M643,3)='Sổ quỹ tiền mặt S06'!$J$2,Nhaplieu!N643,IF(LEFT(Nhaplieu!$N643,3)='Sổ quỹ tiền mặt S06'!$J$2,Nhaplieu!M643,IF(Nhaplieu!$M643='Sổ quỹ tiền mặt S06'!$J$2,Nhaplieu!N643,IF(Nhaplieu!$N643='Sổ quỹ tiền mặt S06'!$J$2,Nhaplieu!M643,""))))</f>
        <v/>
      </c>
      <c r="E638" s="77" t="str">
        <f>IF(LEFT(Nhaplieu!M643,3)='Sổ quỹ tiền mặt S06'!$J$2,Nhaplieu!$O643,IF(Nhaplieu!M643='Sổ quỹ tiền mặt S06'!$J$2,Nhaplieu!$O643,""))</f>
        <v/>
      </c>
      <c r="F638" s="77" t="str">
        <f>IF(LEFT(Nhaplieu!N643,3)='Sổ quỹ tiền mặt S06'!$J$2,Nhaplieu!$O643,IF(Nhaplieu!N643='Sổ quỹ tiền mặt S06'!$J$2,Nhaplieu!$O643,""))</f>
        <v/>
      </c>
      <c r="G638" s="572">
        <f>IF(SUM(E638:F638)=0,0,$G$10+SUM(E$11:$E638)-SUM(F$11:$F638))</f>
        <v>0</v>
      </c>
      <c r="H638" s="573"/>
    </row>
    <row r="639" spans="1:8" s="4" customFormat="1" ht="15.6">
      <c r="A639" s="76" t="str">
        <f>IF(OR(LEFT(Nhaplieu!$M644,3)='Sổ quỹ tiền mặt S06'!$J$2,LEFT(Nhaplieu!$N644,3)='Sổ quỹ tiền mặt S06'!$J$2),Nhaplieu!F644,IF(OR(Nhaplieu!$M644='Sổ quỹ tiền mặt S06'!$J$2,Nhaplieu!$N644='Sổ quỹ tiền mặt S06'!$J$2),Nhaplieu!F644,""))</f>
        <v/>
      </c>
      <c r="B639" s="77" t="str">
        <f>IF(OR(LEFT(Nhaplieu!$M644,3)='Sổ quỹ tiền mặt S06'!$J$2,LEFT(Nhaplieu!$N644,3)='Sổ quỹ tiền mặt S06'!$J$2),Nhaplieu!E644,IF(OR(Nhaplieu!$M644='Sổ quỹ tiền mặt S06'!$J$2,Nhaplieu!$N644='Sổ quỹ tiền mặt S06'!$J$2),Nhaplieu!E644,""))</f>
        <v/>
      </c>
      <c r="C639" s="571" t="str">
        <f>IF(OR(LEFT(Nhaplieu!$M644,3)='Sổ quỹ tiền mặt S06'!$J$2,LEFT(Nhaplieu!$N644,3)='Sổ quỹ tiền mặt S06'!$J$2),Nhaplieu!L644,IF(OR(Nhaplieu!$M644='Sổ quỹ tiền mặt S06'!$J$2,Nhaplieu!$N644='Sổ quỹ tiền mặt S06'!$J$2),Nhaplieu!L644,""))</f>
        <v/>
      </c>
      <c r="D639" s="78" t="str">
        <f>IF(LEFT(Nhaplieu!$M644,3)='Sổ quỹ tiền mặt S06'!$J$2,Nhaplieu!N644,IF(LEFT(Nhaplieu!$N644,3)='Sổ quỹ tiền mặt S06'!$J$2,Nhaplieu!M644,IF(Nhaplieu!$M644='Sổ quỹ tiền mặt S06'!$J$2,Nhaplieu!N644,IF(Nhaplieu!$N644='Sổ quỹ tiền mặt S06'!$J$2,Nhaplieu!M644,""))))</f>
        <v/>
      </c>
      <c r="E639" s="77" t="str">
        <f>IF(LEFT(Nhaplieu!M644,3)='Sổ quỹ tiền mặt S06'!$J$2,Nhaplieu!$O644,IF(Nhaplieu!M644='Sổ quỹ tiền mặt S06'!$J$2,Nhaplieu!$O644,""))</f>
        <v/>
      </c>
      <c r="F639" s="77" t="str">
        <f>IF(LEFT(Nhaplieu!N644,3)='Sổ quỹ tiền mặt S06'!$J$2,Nhaplieu!$O644,IF(Nhaplieu!N644='Sổ quỹ tiền mặt S06'!$J$2,Nhaplieu!$O644,""))</f>
        <v/>
      </c>
      <c r="G639" s="572">
        <f>IF(SUM(E639:F639)=0,0,$G$10+SUM(E$11:$E639)-SUM(F$11:$F639))</f>
        <v>0</v>
      </c>
      <c r="H639" s="573"/>
    </row>
    <row r="640" spans="1:8" s="4" customFormat="1" ht="15.6">
      <c r="A640" s="76" t="str">
        <f>IF(OR(LEFT(Nhaplieu!$M645,3)='Sổ quỹ tiền mặt S06'!$J$2,LEFT(Nhaplieu!$N645,3)='Sổ quỹ tiền mặt S06'!$J$2),Nhaplieu!F645,IF(OR(Nhaplieu!$M645='Sổ quỹ tiền mặt S06'!$J$2,Nhaplieu!$N645='Sổ quỹ tiền mặt S06'!$J$2),Nhaplieu!F645,""))</f>
        <v/>
      </c>
      <c r="B640" s="77" t="str">
        <f>IF(OR(LEFT(Nhaplieu!$M645,3)='Sổ quỹ tiền mặt S06'!$J$2,LEFT(Nhaplieu!$N645,3)='Sổ quỹ tiền mặt S06'!$J$2),Nhaplieu!E645,IF(OR(Nhaplieu!$M645='Sổ quỹ tiền mặt S06'!$J$2,Nhaplieu!$N645='Sổ quỹ tiền mặt S06'!$J$2),Nhaplieu!E645,""))</f>
        <v/>
      </c>
      <c r="C640" s="571" t="str">
        <f>IF(OR(LEFT(Nhaplieu!$M645,3)='Sổ quỹ tiền mặt S06'!$J$2,LEFT(Nhaplieu!$N645,3)='Sổ quỹ tiền mặt S06'!$J$2),Nhaplieu!L645,IF(OR(Nhaplieu!$M645='Sổ quỹ tiền mặt S06'!$J$2,Nhaplieu!$N645='Sổ quỹ tiền mặt S06'!$J$2),Nhaplieu!L645,""))</f>
        <v/>
      </c>
      <c r="D640" s="78" t="str">
        <f>IF(LEFT(Nhaplieu!$M645,3)='Sổ quỹ tiền mặt S06'!$J$2,Nhaplieu!N645,IF(LEFT(Nhaplieu!$N645,3)='Sổ quỹ tiền mặt S06'!$J$2,Nhaplieu!M645,IF(Nhaplieu!$M645='Sổ quỹ tiền mặt S06'!$J$2,Nhaplieu!N645,IF(Nhaplieu!$N645='Sổ quỹ tiền mặt S06'!$J$2,Nhaplieu!M645,""))))</f>
        <v/>
      </c>
      <c r="E640" s="77" t="str">
        <f>IF(LEFT(Nhaplieu!M645,3)='Sổ quỹ tiền mặt S06'!$J$2,Nhaplieu!$O645,IF(Nhaplieu!M645='Sổ quỹ tiền mặt S06'!$J$2,Nhaplieu!$O645,""))</f>
        <v/>
      </c>
      <c r="F640" s="77" t="str">
        <f>IF(LEFT(Nhaplieu!N645,3)='Sổ quỹ tiền mặt S06'!$J$2,Nhaplieu!$O645,IF(Nhaplieu!N645='Sổ quỹ tiền mặt S06'!$J$2,Nhaplieu!$O645,""))</f>
        <v/>
      </c>
      <c r="G640" s="572">
        <f>IF(SUM(E640:F640)=0,0,$G$10+SUM(E$11:$E640)-SUM(F$11:$F640))</f>
        <v>0</v>
      </c>
      <c r="H640" s="573"/>
    </row>
    <row r="641" spans="1:8" s="4" customFormat="1" ht="15.6">
      <c r="A641" s="76" t="str">
        <f>IF(OR(LEFT(Nhaplieu!$M646,3)='Sổ quỹ tiền mặt S06'!$J$2,LEFT(Nhaplieu!$N646,3)='Sổ quỹ tiền mặt S06'!$J$2),Nhaplieu!F646,IF(OR(Nhaplieu!$M646='Sổ quỹ tiền mặt S06'!$J$2,Nhaplieu!$N646='Sổ quỹ tiền mặt S06'!$J$2),Nhaplieu!F646,""))</f>
        <v/>
      </c>
      <c r="B641" s="77" t="str">
        <f>IF(OR(LEFT(Nhaplieu!$M646,3)='Sổ quỹ tiền mặt S06'!$J$2,LEFT(Nhaplieu!$N646,3)='Sổ quỹ tiền mặt S06'!$J$2),Nhaplieu!E646,IF(OR(Nhaplieu!$M646='Sổ quỹ tiền mặt S06'!$J$2,Nhaplieu!$N646='Sổ quỹ tiền mặt S06'!$J$2),Nhaplieu!E646,""))</f>
        <v/>
      </c>
      <c r="C641" s="571" t="str">
        <f>IF(OR(LEFT(Nhaplieu!$M646,3)='Sổ quỹ tiền mặt S06'!$J$2,LEFT(Nhaplieu!$N646,3)='Sổ quỹ tiền mặt S06'!$J$2),Nhaplieu!L646,IF(OR(Nhaplieu!$M646='Sổ quỹ tiền mặt S06'!$J$2,Nhaplieu!$N646='Sổ quỹ tiền mặt S06'!$J$2),Nhaplieu!L646,""))</f>
        <v/>
      </c>
      <c r="D641" s="78" t="str">
        <f>IF(LEFT(Nhaplieu!$M646,3)='Sổ quỹ tiền mặt S06'!$J$2,Nhaplieu!N646,IF(LEFT(Nhaplieu!$N646,3)='Sổ quỹ tiền mặt S06'!$J$2,Nhaplieu!M646,IF(Nhaplieu!$M646='Sổ quỹ tiền mặt S06'!$J$2,Nhaplieu!N646,IF(Nhaplieu!$N646='Sổ quỹ tiền mặt S06'!$J$2,Nhaplieu!M646,""))))</f>
        <v/>
      </c>
      <c r="E641" s="77" t="str">
        <f>IF(LEFT(Nhaplieu!M646,3)='Sổ quỹ tiền mặt S06'!$J$2,Nhaplieu!$O646,IF(Nhaplieu!M646='Sổ quỹ tiền mặt S06'!$J$2,Nhaplieu!$O646,""))</f>
        <v/>
      </c>
      <c r="F641" s="77" t="str">
        <f>IF(LEFT(Nhaplieu!N646,3)='Sổ quỹ tiền mặt S06'!$J$2,Nhaplieu!$O646,IF(Nhaplieu!N646='Sổ quỹ tiền mặt S06'!$J$2,Nhaplieu!$O646,""))</f>
        <v/>
      </c>
      <c r="G641" s="572">
        <f>IF(SUM(E641:F641)=0,0,$G$10+SUM(E$11:$E641)-SUM(F$11:$F641))</f>
        <v>0</v>
      </c>
      <c r="H641" s="573"/>
    </row>
    <row r="642" spans="1:8" s="4" customFormat="1" ht="15.6">
      <c r="A642" s="76" t="str">
        <f>IF(OR(LEFT(Nhaplieu!$M647,3)='Sổ quỹ tiền mặt S06'!$J$2,LEFT(Nhaplieu!$N647,3)='Sổ quỹ tiền mặt S06'!$J$2),Nhaplieu!F647,IF(OR(Nhaplieu!$M647='Sổ quỹ tiền mặt S06'!$J$2,Nhaplieu!$N647='Sổ quỹ tiền mặt S06'!$J$2),Nhaplieu!F647,""))</f>
        <v/>
      </c>
      <c r="B642" s="77" t="str">
        <f>IF(OR(LEFT(Nhaplieu!$M647,3)='Sổ quỹ tiền mặt S06'!$J$2,LEFT(Nhaplieu!$N647,3)='Sổ quỹ tiền mặt S06'!$J$2),Nhaplieu!E647,IF(OR(Nhaplieu!$M647='Sổ quỹ tiền mặt S06'!$J$2,Nhaplieu!$N647='Sổ quỹ tiền mặt S06'!$J$2),Nhaplieu!E647,""))</f>
        <v/>
      </c>
      <c r="C642" s="571" t="str">
        <f>IF(OR(LEFT(Nhaplieu!$M647,3)='Sổ quỹ tiền mặt S06'!$J$2,LEFT(Nhaplieu!$N647,3)='Sổ quỹ tiền mặt S06'!$J$2),Nhaplieu!L647,IF(OR(Nhaplieu!$M647='Sổ quỹ tiền mặt S06'!$J$2,Nhaplieu!$N647='Sổ quỹ tiền mặt S06'!$J$2),Nhaplieu!L647,""))</f>
        <v/>
      </c>
      <c r="D642" s="78" t="str">
        <f>IF(LEFT(Nhaplieu!$M647,3)='Sổ quỹ tiền mặt S06'!$J$2,Nhaplieu!N647,IF(LEFT(Nhaplieu!$N647,3)='Sổ quỹ tiền mặt S06'!$J$2,Nhaplieu!M647,IF(Nhaplieu!$M647='Sổ quỹ tiền mặt S06'!$J$2,Nhaplieu!N647,IF(Nhaplieu!$N647='Sổ quỹ tiền mặt S06'!$J$2,Nhaplieu!M647,""))))</f>
        <v/>
      </c>
      <c r="E642" s="77" t="str">
        <f>IF(LEFT(Nhaplieu!M647,3)='Sổ quỹ tiền mặt S06'!$J$2,Nhaplieu!$O647,IF(Nhaplieu!M647='Sổ quỹ tiền mặt S06'!$J$2,Nhaplieu!$O647,""))</f>
        <v/>
      </c>
      <c r="F642" s="77" t="str">
        <f>IF(LEFT(Nhaplieu!N647,3)='Sổ quỹ tiền mặt S06'!$J$2,Nhaplieu!$O647,IF(Nhaplieu!N647='Sổ quỹ tiền mặt S06'!$J$2,Nhaplieu!$O647,""))</f>
        <v/>
      </c>
      <c r="G642" s="572">
        <f>IF(SUM(E642:F642)=0,0,$G$10+SUM(E$11:$E642)-SUM(F$11:$F642))</f>
        <v>0</v>
      </c>
      <c r="H642" s="573"/>
    </row>
    <row r="643" spans="1:8" s="4" customFormat="1" ht="15.6">
      <c r="A643" s="76" t="str">
        <f>IF(OR(LEFT(Nhaplieu!$M648,3)='Sổ quỹ tiền mặt S06'!$J$2,LEFT(Nhaplieu!$N648,3)='Sổ quỹ tiền mặt S06'!$J$2),Nhaplieu!F648,IF(OR(Nhaplieu!$M648='Sổ quỹ tiền mặt S06'!$J$2,Nhaplieu!$N648='Sổ quỹ tiền mặt S06'!$J$2),Nhaplieu!F648,""))</f>
        <v/>
      </c>
      <c r="B643" s="77" t="str">
        <f>IF(OR(LEFT(Nhaplieu!$M648,3)='Sổ quỹ tiền mặt S06'!$J$2,LEFT(Nhaplieu!$N648,3)='Sổ quỹ tiền mặt S06'!$J$2),Nhaplieu!E648,IF(OR(Nhaplieu!$M648='Sổ quỹ tiền mặt S06'!$J$2,Nhaplieu!$N648='Sổ quỹ tiền mặt S06'!$J$2),Nhaplieu!E648,""))</f>
        <v/>
      </c>
      <c r="C643" s="571" t="str">
        <f>IF(OR(LEFT(Nhaplieu!$M648,3)='Sổ quỹ tiền mặt S06'!$J$2,LEFT(Nhaplieu!$N648,3)='Sổ quỹ tiền mặt S06'!$J$2),Nhaplieu!L648,IF(OR(Nhaplieu!$M648='Sổ quỹ tiền mặt S06'!$J$2,Nhaplieu!$N648='Sổ quỹ tiền mặt S06'!$J$2),Nhaplieu!L648,""))</f>
        <v/>
      </c>
      <c r="D643" s="78" t="str">
        <f>IF(LEFT(Nhaplieu!$M648,3)='Sổ quỹ tiền mặt S06'!$J$2,Nhaplieu!N648,IF(LEFT(Nhaplieu!$N648,3)='Sổ quỹ tiền mặt S06'!$J$2,Nhaplieu!M648,IF(Nhaplieu!$M648='Sổ quỹ tiền mặt S06'!$J$2,Nhaplieu!N648,IF(Nhaplieu!$N648='Sổ quỹ tiền mặt S06'!$J$2,Nhaplieu!M648,""))))</f>
        <v/>
      </c>
      <c r="E643" s="77" t="str">
        <f>IF(LEFT(Nhaplieu!M648,3)='Sổ quỹ tiền mặt S06'!$J$2,Nhaplieu!$O648,IF(Nhaplieu!M648='Sổ quỹ tiền mặt S06'!$J$2,Nhaplieu!$O648,""))</f>
        <v/>
      </c>
      <c r="F643" s="77" t="str">
        <f>IF(LEFT(Nhaplieu!N648,3)='Sổ quỹ tiền mặt S06'!$J$2,Nhaplieu!$O648,IF(Nhaplieu!N648='Sổ quỹ tiền mặt S06'!$J$2,Nhaplieu!$O648,""))</f>
        <v/>
      </c>
      <c r="G643" s="572">
        <f>IF(SUM(E643:F643)=0,0,$G$10+SUM(E$11:$E643)-SUM(F$11:$F643))</f>
        <v>0</v>
      </c>
      <c r="H643" s="573"/>
    </row>
    <row r="644" spans="1:8" s="4" customFormat="1" ht="15.6">
      <c r="A644" s="76" t="str">
        <f>IF(OR(LEFT(Nhaplieu!$M649,3)='Sổ quỹ tiền mặt S06'!$J$2,LEFT(Nhaplieu!$N649,3)='Sổ quỹ tiền mặt S06'!$J$2),Nhaplieu!F649,IF(OR(Nhaplieu!$M649='Sổ quỹ tiền mặt S06'!$J$2,Nhaplieu!$N649='Sổ quỹ tiền mặt S06'!$J$2),Nhaplieu!F649,""))</f>
        <v/>
      </c>
      <c r="B644" s="77" t="str">
        <f>IF(OR(LEFT(Nhaplieu!$M649,3)='Sổ quỹ tiền mặt S06'!$J$2,LEFT(Nhaplieu!$N649,3)='Sổ quỹ tiền mặt S06'!$J$2),Nhaplieu!E649,IF(OR(Nhaplieu!$M649='Sổ quỹ tiền mặt S06'!$J$2,Nhaplieu!$N649='Sổ quỹ tiền mặt S06'!$J$2),Nhaplieu!E649,""))</f>
        <v/>
      </c>
      <c r="C644" s="571" t="str">
        <f>IF(OR(LEFT(Nhaplieu!$M649,3)='Sổ quỹ tiền mặt S06'!$J$2,LEFT(Nhaplieu!$N649,3)='Sổ quỹ tiền mặt S06'!$J$2),Nhaplieu!L649,IF(OR(Nhaplieu!$M649='Sổ quỹ tiền mặt S06'!$J$2,Nhaplieu!$N649='Sổ quỹ tiền mặt S06'!$J$2),Nhaplieu!L649,""))</f>
        <v/>
      </c>
      <c r="D644" s="78" t="str">
        <f>IF(LEFT(Nhaplieu!$M649,3)='Sổ quỹ tiền mặt S06'!$J$2,Nhaplieu!N649,IF(LEFT(Nhaplieu!$N649,3)='Sổ quỹ tiền mặt S06'!$J$2,Nhaplieu!M649,IF(Nhaplieu!$M649='Sổ quỹ tiền mặt S06'!$J$2,Nhaplieu!N649,IF(Nhaplieu!$N649='Sổ quỹ tiền mặt S06'!$J$2,Nhaplieu!M649,""))))</f>
        <v/>
      </c>
      <c r="E644" s="77" t="str">
        <f>IF(LEFT(Nhaplieu!M649,3)='Sổ quỹ tiền mặt S06'!$J$2,Nhaplieu!$O649,IF(Nhaplieu!M649='Sổ quỹ tiền mặt S06'!$J$2,Nhaplieu!$O649,""))</f>
        <v/>
      </c>
      <c r="F644" s="77" t="str">
        <f>IF(LEFT(Nhaplieu!N649,3)='Sổ quỹ tiền mặt S06'!$J$2,Nhaplieu!$O649,IF(Nhaplieu!N649='Sổ quỹ tiền mặt S06'!$J$2,Nhaplieu!$O649,""))</f>
        <v/>
      </c>
      <c r="G644" s="572">
        <f>IF(SUM(E644:F644)=0,0,$G$10+SUM(E$11:$E644)-SUM(F$11:$F644))</f>
        <v>0</v>
      </c>
      <c r="H644" s="573"/>
    </row>
    <row r="645" spans="1:8" s="4" customFormat="1" ht="15.6">
      <c r="A645" s="76" t="str">
        <f>IF(OR(LEFT(Nhaplieu!$M650,3)='Sổ quỹ tiền mặt S06'!$J$2,LEFT(Nhaplieu!$N650,3)='Sổ quỹ tiền mặt S06'!$J$2),Nhaplieu!F650,IF(OR(Nhaplieu!$M650='Sổ quỹ tiền mặt S06'!$J$2,Nhaplieu!$N650='Sổ quỹ tiền mặt S06'!$J$2),Nhaplieu!F650,""))</f>
        <v/>
      </c>
      <c r="B645" s="77" t="str">
        <f>IF(OR(LEFT(Nhaplieu!$M650,3)='Sổ quỹ tiền mặt S06'!$J$2,LEFT(Nhaplieu!$N650,3)='Sổ quỹ tiền mặt S06'!$J$2),Nhaplieu!E650,IF(OR(Nhaplieu!$M650='Sổ quỹ tiền mặt S06'!$J$2,Nhaplieu!$N650='Sổ quỹ tiền mặt S06'!$J$2),Nhaplieu!E650,""))</f>
        <v/>
      </c>
      <c r="C645" s="571" t="str">
        <f>IF(OR(LEFT(Nhaplieu!$M650,3)='Sổ quỹ tiền mặt S06'!$J$2,LEFT(Nhaplieu!$N650,3)='Sổ quỹ tiền mặt S06'!$J$2),Nhaplieu!L650,IF(OR(Nhaplieu!$M650='Sổ quỹ tiền mặt S06'!$J$2,Nhaplieu!$N650='Sổ quỹ tiền mặt S06'!$J$2),Nhaplieu!L650,""))</f>
        <v/>
      </c>
      <c r="D645" s="78" t="str">
        <f>IF(LEFT(Nhaplieu!$M650,3)='Sổ quỹ tiền mặt S06'!$J$2,Nhaplieu!N650,IF(LEFT(Nhaplieu!$N650,3)='Sổ quỹ tiền mặt S06'!$J$2,Nhaplieu!M650,IF(Nhaplieu!$M650='Sổ quỹ tiền mặt S06'!$J$2,Nhaplieu!N650,IF(Nhaplieu!$N650='Sổ quỹ tiền mặt S06'!$J$2,Nhaplieu!M650,""))))</f>
        <v/>
      </c>
      <c r="E645" s="77" t="str">
        <f>IF(LEFT(Nhaplieu!M650,3)='Sổ quỹ tiền mặt S06'!$J$2,Nhaplieu!$O650,IF(Nhaplieu!M650='Sổ quỹ tiền mặt S06'!$J$2,Nhaplieu!$O650,""))</f>
        <v/>
      </c>
      <c r="F645" s="77" t="str">
        <f>IF(LEFT(Nhaplieu!N650,3)='Sổ quỹ tiền mặt S06'!$J$2,Nhaplieu!$O650,IF(Nhaplieu!N650='Sổ quỹ tiền mặt S06'!$J$2,Nhaplieu!$O650,""))</f>
        <v/>
      </c>
      <c r="G645" s="572">
        <f>IF(SUM(E645:F645)=0,0,$G$10+SUM(E$11:$E645)-SUM(F$11:$F645))</f>
        <v>0</v>
      </c>
      <c r="H645" s="573"/>
    </row>
    <row r="646" spans="1:8" s="4" customFormat="1" ht="15.6">
      <c r="A646" s="76" t="str">
        <f>IF(OR(LEFT(Nhaplieu!$M651,3)='Sổ quỹ tiền mặt S06'!$J$2,LEFT(Nhaplieu!$N651,3)='Sổ quỹ tiền mặt S06'!$J$2),Nhaplieu!F651,IF(OR(Nhaplieu!$M651='Sổ quỹ tiền mặt S06'!$J$2,Nhaplieu!$N651='Sổ quỹ tiền mặt S06'!$J$2),Nhaplieu!F651,""))</f>
        <v/>
      </c>
      <c r="B646" s="77" t="str">
        <f>IF(OR(LEFT(Nhaplieu!$M651,3)='Sổ quỹ tiền mặt S06'!$J$2,LEFT(Nhaplieu!$N651,3)='Sổ quỹ tiền mặt S06'!$J$2),Nhaplieu!E651,IF(OR(Nhaplieu!$M651='Sổ quỹ tiền mặt S06'!$J$2,Nhaplieu!$N651='Sổ quỹ tiền mặt S06'!$J$2),Nhaplieu!E651,""))</f>
        <v/>
      </c>
      <c r="C646" s="571" t="str">
        <f>IF(OR(LEFT(Nhaplieu!$M651,3)='Sổ quỹ tiền mặt S06'!$J$2,LEFT(Nhaplieu!$N651,3)='Sổ quỹ tiền mặt S06'!$J$2),Nhaplieu!L651,IF(OR(Nhaplieu!$M651='Sổ quỹ tiền mặt S06'!$J$2,Nhaplieu!$N651='Sổ quỹ tiền mặt S06'!$J$2),Nhaplieu!L651,""))</f>
        <v/>
      </c>
      <c r="D646" s="78" t="str">
        <f>IF(LEFT(Nhaplieu!$M651,3)='Sổ quỹ tiền mặt S06'!$J$2,Nhaplieu!N651,IF(LEFT(Nhaplieu!$N651,3)='Sổ quỹ tiền mặt S06'!$J$2,Nhaplieu!M651,IF(Nhaplieu!$M651='Sổ quỹ tiền mặt S06'!$J$2,Nhaplieu!N651,IF(Nhaplieu!$N651='Sổ quỹ tiền mặt S06'!$J$2,Nhaplieu!M651,""))))</f>
        <v/>
      </c>
      <c r="E646" s="77" t="str">
        <f>IF(LEFT(Nhaplieu!M651,3)='Sổ quỹ tiền mặt S06'!$J$2,Nhaplieu!$O651,IF(Nhaplieu!M651='Sổ quỹ tiền mặt S06'!$J$2,Nhaplieu!$O651,""))</f>
        <v/>
      </c>
      <c r="F646" s="77" t="str">
        <f>IF(LEFT(Nhaplieu!N651,3)='Sổ quỹ tiền mặt S06'!$J$2,Nhaplieu!$O651,IF(Nhaplieu!N651='Sổ quỹ tiền mặt S06'!$J$2,Nhaplieu!$O651,""))</f>
        <v/>
      </c>
      <c r="G646" s="572">
        <f>IF(SUM(E646:F646)=0,0,$G$10+SUM(E$11:$E646)-SUM(F$11:$F646))</f>
        <v>0</v>
      </c>
      <c r="H646" s="573"/>
    </row>
    <row r="647" spans="1:8" s="4" customFormat="1" ht="15.6">
      <c r="A647" s="76" t="str">
        <f>IF(OR(LEFT(Nhaplieu!$M652,3)='Sổ quỹ tiền mặt S06'!$J$2,LEFT(Nhaplieu!$N652,3)='Sổ quỹ tiền mặt S06'!$J$2),Nhaplieu!F652,IF(OR(Nhaplieu!$M652='Sổ quỹ tiền mặt S06'!$J$2,Nhaplieu!$N652='Sổ quỹ tiền mặt S06'!$J$2),Nhaplieu!F652,""))</f>
        <v/>
      </c>
      <c r="B647" s="77" t="str">
        <f>IF(OR(LEFT(Nhaplieu!$M652,3)='Sổ quỹ tiền mặt S06'!$J$2,LEFT(Nhaplieu!$N652,3)='Sổ quỹ tiền mặt S06'!$J$2),Nhaplieu!E652,IF(OR(Nhaplieu!$M652='Sổ quỹ tiền mặt S06'!$J$2,Nhaplieu!$N652='Sổ quỹ tiền mặt S06'!$J$2),Nhaplieu!E652,""))</f>
        <v/>
      </c>
      <c r="C647" s="571" t="str">
        <f>IF(OR(LEFT(Nhaplieu!$M652,3)='Sổ quỹ tiền mặt S06'!$J$2,LEFT(Nhaplieu!$N652,3)='Sổ quỹ tiền mặt S06'!$J$2),Nhaplieu!L652,IF(OR(Nhaplieu!$M652='Sổ quỹ tiền mặt S06'!$J$2,Nhaplieu!$N652='Sổ quỹ tiền mặt S06'!$J$2),Nhaplieu!L652,""))</f>
        <v/>
      </c>
      <c r="D647" s="78" t="str">
        <f>IF(LEFT(Nhaplieu!$M652,3)='Sổ quỹ tiền mặt S06'!$J$2,Nhaplieu!N652,IF(LEFT(Nhaplieu!$N652,3)='Sổ quỹ tiền mặt S06'!$J$2,Nhaplieu!M652,IF(Nhaplieu!$M652='Sổ quỹ tiền mặt S06'!$J$2,Nhaplieu!N652,IF(Nhaplieu!$N652='Sổ quỹ tiền mặt S06'!$J$2,Nhaplieu!M652,""))))</f>
        <v/>
      </c>
      <c r="E647" s="77" t="str">
        <f>IF(LEFT(Nhaplieu!M652,3)='Sổ quỹ tiền mặt S06'!$J$2,Nhaplieu!$O652,IF(Nhaplieu!M652='Sổ quỹ tiền mặt S06'!$J$2,Nhaplieu!$O652,""))</f>
        <v/>
      </c>
      <c r="F647" s="77" t="str">
        <f>IF(LEFT(Nhaplieu!N652,3)='Sổ quỹ tiền mặt S06'!$J$2,Nhaplieu!$O652,IF(Nhaplieu!N652='Sổ quỹ tiền mặt S06'!$J$2,Nhaplieu!$O652,""))</f>
        <v/>
      </c>
      <c r="G647" s="572">
        <f>IF(SUM(E647:F647)=0,0,$G$10+SUM(E$11:$E647)-SUM(F$11:$F647))</f>
        <v>0</v>
      </c>
      <c r="H647" s="573"/>
    </row>
    <row r="648" spans="1:8" s="4" customFormat="1" ht="15.6">
      <c r="A648" s="76" t="str">
        <f>IF(OR(LEFT(Nhaplieu!$M653,3)='Sổ quỹ tiền mặt S06'!$J$2,LEFT(Nhaplieu!$N653,3)='Sổ quỹ tiền mặt S06'!$J$2),Nhaplieu!F653,IF(OR(Nhaplieu!$M653='Sổ quỹ tiền mặt S06'!$J$2,Nhaplieu!$N653='Sổ quỹ tiền mặt S06'!$J$2),Nhaplieu!F653,""))</f>
        <v/>
      </c>
      <c r="B648" s="77" t="str">
        <f>IF(OR(LEFT(Nhaplieu!$M653,3)='Sổ quỹ tiền mặt S06'!$J$2,LEFT(Nhaplieu!$N653,3)='Sổ quỹ tiền mặt S06'!$J$2),Nhaplieu!E653,IF(OR(Nhaplieu!$M653='Sổ quỹ tiền mặt S06'!$J$2,Nhaplieu!$N653='Sổ quỹ tiền mặt S06'!$J$2),Nhaplieu!E653,""))</f>
        <v/>
      </c>
      <c r="C648" s="571" t="str">
        <f>IF(OR(LEFT(Nhaplieu!$M653,3)='Sổ quỹ tiền mặt S06'!$J$2,LEFT(Nhaplieu!$N653,3)='Sổ quỹ tiền mặt S06'!$J$2),Nhaplieu!L653,IF(OR(Nhaplieu!$M653='Sổ quỹ tiền mặt S06'!$J$2,Nhaplieu!$N653='Sổ quỹ tiền mặt S06'!$J$2),Nhaplieu!L653,""))</f>
        <v/>
      </c>
      <c r="D648" s="78" t="str">
        <f>IF(LEFT(Nhaplieu!$M653,3)='Sổ quỹ tiền mặt S06'!$J$2,Nhaplieu!N653,IF(LEFT(Nhaplieu!$N653,3)='Sổ quỹ tiền mặt S06'!$J$2,Nhaplieu!M653,IF(Nhaplieu!$M653='Sổ quỹ tiền mặt S06'!$J$2,Nhaplieu!N653,IF(Nhaplieu!$N653='Sổ quỹ tiền mặt S06'!$J$2,Nhaplieu!M653,""))))</f>
        <v/>
      </c>
      <c r="E648" s="77" t="str">
        <f>IF(LEFT(Nhaplieu!M653,3)='Sổ quỹ tiền mặt S06'!$J$2,Nhaplieu!$O653,IF(Nhaplieu!M653='Sổ quỹ tiền mặt S06'!$J$2,Nhaplieu!$O653,""))</f>
        <v/>
      </c>
      <c r="F648" s="77" t="str">
        <f>IF(LEFT(Nhaplieu!N653,3)='Sổ quỹ tiền mặt S06'!$J$2,Nhaplieu!$O653,IF(Nhaplieu!N653='Sổ quỹ tiền mặt S06'!$J$2,Nhaplieu!$O653,""))</f>
        <v/>
      </c>
      <c r="G648" s="572">
        <f>IF(SUM(E648:F648)=0,0,$G$10+SUM(E$11:$E648)-SUM(F$11:$F648))</f>
        <v>0</v>
      </c>
      <c r="H648" s="573"/>
    </row>
    <row r="649" spans="1:8" s="4" customFormat="1" ht="15.6">
      <c r="A649" s="76" t="str">
        <f>IF(OR(LEFT(Nhaplieu!$M654,3)='Sổ quỹ tiền mặt S06'!$J$2,LEFT(Nhaplieu!$N654,3)='Sổ quỹ tiền mặt S06'!$J$2),Nhaplieu!F654,IF(OR(Nhaplieu!$M654='Sổ quỹ tiền mặt S06'!$J$2,Nhaplieu!$N654='Sổ quỹ tiền mặt S06'!$J$2),Nhaplieu!F654,""))</f>
        <v/>
      </c>
      <c r="B649" s="77" t="str">
        <f>IF(OR(LEFT(Nhaplieu!$M654,3)='Sổ quỹ tiền mặt S06'!$J$2,LEFT(Nhaplieu!$N654,3)='Sổ quỹ tiền mặt S06'!$J$2),Nhaplieu!E654,IF(OR(Nhaplieu!$M654='Sổ quỹ tiền mặt S06'!$J$2,Nhaplieu!$N654='Sổ quỹ tiền mặt S06'!$J$2),Nhaplieu!E654,""))</f>
        <v/>
      </c>
      <c r="C649" s="571" t="str">
        <f>IF(OR(LEFT(Nhaplieu!$M654,3)='Sổ quỹ tiền mặt S06'!$J$2,LEFT(Nhaplieu!$N654,3)='Sổ quỹ tiền mặt S06'!$J$2),Nhaplieu!L654,IF(OR(Nhaplieu!$M654='Sổ quỹ tiền mặt S06'!$J$2,Nhaplieu!$N654='Sổ quỹ tiền mặt S06'!$J$2),Nhaplieu!L654,""))</f>
        <v/>
      </c>
      <c r="D649" s="78" t="str">
        <f>IF(LEFT(Nhaplieu!$M654,3)='Sổ quỹ tiền mặt S06'!$J$2,Nhaplieu!N654,IF(LEFT(Nhaplieu!$N654,3)='Sổ quỹ tiền mặt S06'!$J$2,Nhaplieu!M654,IF(Nhaplieu!$M654='Sổ quỹ tiền mặt S06'!$J$2,Nhaplieu!N654,IF(Nhaplieu!$N654='Sổ quỹ tiền mặt S06'!$J$2,Nhaplieu!M654,""))))</f>
        <v/>
      </c>
      <c r="E649" s="77" t="str">
        <f>IF(LEFT(Nhaplieu!M654,3)='Sổ quỹ tiền mặt S06'!$J$2,Nhaplieu!$O654,IF(Nhaplieu!M654='Sổ quỹ tiền mặt S06'!$J$2,Nhaplieu!$O654,""))</f>
        <v/>
      </c>
      <c r="F649" s="77" t="str">
        <f>IF(LEFT(Nhaplieu!N654,3)='Sổ quỹ tiền mặt S06'!$J$2,Nhaplieu!$O654,IF(Nhaplieu!N654='Sổ quỹ tiền mặt S06'!$J$2,Nhaplieu!$O654,""))</f>
        <v/>
      </c>
      <c r="G649" s="572">
        <f>IF(SUM(E649:F649)=0,0,$G$10+SUM(E$11:$E649)-SUM(F$11:$F649))</f>
        <v>0</v>
      </c>
      <c r="H649" s="573"/>
    </row>
    <row r="650" spans="1:8" s="4" customFormat="1" ht="15.6">
      <c r="A650" s="76" t="str">
        <f>IF(OR(LEFT(Nhaplieu!$M655,3)='Sổ quỹ tiền mặt S06'!$J$2,LEFT(Nhaplieu!$N655,3)='Sổ quỹ tiền mặt S06'!$J$2),Nhaplieu!F655,IF(OR(Nhaplieu!$M655='Sổ quỹ tiền mặt S06'!$J$2,Nhaplieu!$N655='Sổ quỹ tiền mặt S06'!$J$2),Nhaplieu!F655,""))</f>
        <v/>
      </c>
      <c r="B650" s="77" t="str">
        <f>IF(OR(LEFT(Nhaplieu!$M655,3)='Sổ quỹ tiền mặt S06'!$J$2,LEFT(Nhaplieu!$N655,3)='Sổ quỹ tiền mặt S06'!$J$2),Nhaplieu!E655,IF(OR(Nhaplieu!$M655='Sổ quỹ tiền mặt S06'!$J$2,Nhaplieu!$N655='Sổ quỹ tiền mặt S06'!$J$2),Nhaplieu!E655,""))</f>
        <v/>
      </c>
      <c r="C650" s="571" t="str">
        <f>IF(OR(LEFT(Nhaplieu!$M655,3)='Sổ quỹ tiền mặt S06'!$J$2,LEFT(Nhaplieu!$N655,3)='Sổ quỹ tiền mặt S06'!$J$2),Nhaplieu!L655,IF(OR(Nhaplieu!$M655='Sổ quỹ tiền mặt S06'!$J$2,Nhaplieu!$N655='Sổ quỹ tiền mặt S06'!$J$2),Nhaplieu!L655,""))</f>
        <v/>
      </c>
      <c r="D650" s="78" t="str">
        <f>IF(LEFT(Nhaplieu!$M655,3)='Sổ quỹ tiền mặt S06'!$J$2,Nhaplieu!N655,IF(LEFT(Nhaplieu!$N655,3)='Sổ quỹ tiền mặt S06'!$J$2,Nhaplieu!M655,IF(Nhaplieu!$M655='Sổ quỹ tiền mặt S06'!$J$2,Nhaplieu!N655,IF(Nhaplieu!$N655='Sổ quỹ tiền mặt S06'!$J$2,Nhaplieu!M655,""))))</f>
        <v/>
      </c>
      <c r="E650" s="77" t="str">
        <f>IF(LEFT(Nhaplieu!M655,3)='Sổ quỹ tiền mặt S06'!$J$2,Nhaplieu!$O655,IF(Nhaplieu!M655='Sổ quỹ tiền mặt S06'!$J$2,Nhaplieu!$O655,""))</f>
        <v/>
      </c>
      <c r="F650" s="77" t="str">
        <f>IF(LEFT(Nhaplieu!N655,3)='Sổ quỹ tiền mặt S06'!$J$2,Nhaplieu!$O655,IF(Nhaplieu!N655='Sổ quỹ tiền mặt S06'!$J$2,Nhaplieu!$O655,""))</f>
        <v/>
      </c>
      <c r="G650" s="572">
        <f>IF(SUM(E650:F650)=0,0,$G$10+SUM(E$11:$E650)-SUM(F$11:$F650))</f>
        <v>0</v>
      </c>
      <c r="H650" s="573"/>
    </row>
    <row r="651" spans="1:8" s="4" customFormat="1" ht="15.6">
      <c r="A651" s="76" t="str">
        <f>IF(OR(LEFT(Nhaplieu!$M656,3)='Sổ quỹ tiền mặt S06'!$J$2,LEFT(Nhaplieu!$N656,3)='Sổ quỹ tiền mặt S06'!$J$2),Nhaplieu!F656,IF(OR(Nhaplieu!$M656='Sổ quỹ tiền mặt S06'!$J$2,Nhaplieu!$N656='Sổ quỹ tiền mặt S06'!$J$2),Nhaplieu!F656,""))</f>
        <v/>
      </c>
      <c r="B651" s="77" t="str">
        <f>IF(OR(LEFT(Nhaplieu!$M656,3)='Sổ quỹ tiền mặt S06'!$J$2,LEFT(Nhaplieu!$N656,3)='Sổ quỹ tiền mặt S06'!$J$2),Nhaplieu!E656,IF(OR(Nhaplieu!$M656='Sổ quỹ tiền mặt S06'!$J$2,Nhaplieu!$N656='Sổ quỹ tiền mặt S06'!$J$2),Nhaplieu!E656,""))</f>
        <v/>
      </c>
      <c r="C651" s="571" t="str">
        <f>IF(OR(LEFT(Nhaplieu!$M656,3)='Sổ quỹ tiền mặt S06'!$J$2,LEFT(Nhaplieu!$N656,3)='Sổ quỹ tiền mặt S06'!$J$2),Nhaplieu!L656,IF(OR(Nhaplieu!$M656='Sổ quỹ tiền mặt S06'!$J$2,Nhaplieu!$N656='Sổ quỹ tiền mặt S06'!$J$2),Nhaplieu!L656,""))</f>
        <v/>
      </c>
      <c r="D651" s="78" t="str">
        <f>IF(LEFT(Nhaplieu!$M656,3)='Sổ quỹ tiền mặt S06'!$J$2,Nhaplieu!N656,IF(LEFT(Nhaplieu!$N656,3)='Sổ quỹ tiền mặt S06'!$J$2,Nhaplieu!M656,IF(Nhaplieu!$M656='Sổ quỹ tiền mặt S06'!$J$2,Nhaplieu!N656,IF(Nhaplieu!$N656='Sổ quỹ tiền mặt S06'!$J$2,Nhaplieu!M656,""))))</f>
        <v/>
      </c>
      <c r="E651" s="77" t="str">
        <f>IF(LEFT(Nhaplieu!M656,3)='Sổ quỹ tiền mặt S06'!$J$2,Nhaplieu!$O656,IF(Nhaplieu!M656='Sổ quỹ tiền mặt S06'!$J$2,Nhaplieu!$O656,""))</f>
        <v/>
      </c>
      <c r="F651" s="77" t="str">
        <f>IF(LEFT(Nhaplieu!N656,3)='Sổ quỹ tiền mặt S06'!$J$2,Nhaplieu!$O656,IF(Nhaplieu!N656='Sổ quỹ tiền mặt S06'!$J$2,Nhaplieu!$O656,""))</f>
        <v/>
      </c>
      <c r="G651" s="572">
        <f>IF(SUM(E651:F651)=0,0,$G$10+SUM(E$11:$E651)-SUM(F$11:$F651))</f>
        <v>0</v>
      </c>
      <c r="H651" s="573"/>
    </row>
    <row r="652" spans="1:8" s="4" customFormat="1" ht="15.6">
      <c r="A652" s="76" t="str">
        <f>IF(OR(LEFT(Nhaplieu!$M657,3)='Sổ quỹ tiền mặt S06'!$J$2,LEFT(Nhaplieu!$N657,3)='Sổ quỹ tiền mặt S06'!$J$2),Nhaplieu!F657,IF(OR(Nhaplieu!$M657='Sổ quỹ tiền mặt S06'!$J$2,Nhaplieu!$N657='Sổ quỹ tiền mặt S06'!$J$2),Nhaplieu!F657,""))</f>
        <v/>
      </c>
      <c r="B652" s="77" t="str">
        <f>IF(OR(LEFT(Nhaplieu!$M657,3)='Sổ quỹ tiền mặt S06'!$J$2,LEFT(Nhaplieu!$N657,3)='Sổ quỹ tiền mặt S06'!$J$2),Nhaplieu!E657,IF(OR(Nhaplieu!$M657='Sổ quỹ tiền mặt S06'!$J$2,Nhaplieu!$N657='Sổ quỹ tiền mặt S06'!$J$2),Nhaplieu!E657,""))</f>
        <v/>
      </c>
      <c r="C652" s="571" t="str">
        <f>IF(OR(LEFT(Nhaplieu!$M657,3)='Sổ quỹ tiền mặt S06'!$J$2,LEFT(Nhaplieu!$N657,3)='Sổ quỹ tiền mặt S06'!$J$2),Nhaplieu!L657,IF(OR(Nhaplieu!$M657='Sổ quỹ tiền mặt S06'!$J$2,Nhaplieu!$N657='Sổ quỹ tiền mặt S06'!$J$2),Nhaplieu!L657,""))</f>
        <v/>
      </c>
      <c r="D652" s="78" t="str">
        <f>IF(LEFT(Nhaplieu!$M657,3)='Sổ quỹ tiền mặt S06'!$J$2,Nhaplieu!N657,IF(LEFT(Nhaplieu!$N657,3)='Sổ quỹ tiền mặt S06'!$J$2,Nhaplieu!M657,IF(Nhaplieu!$M657='Sổ quỹ tiền mặt S06'!$J$2,Nhaplieu!N657,IF(Nhaplieu!$N657='Sổ quỹ tiền mặt S06'!$J$2,Nhaplieu!M657,""))))</f>
        <v/>
      </c>
      <c r="E652" s="77" t="str">
        <f>IF(LEFT(Nhaplieu!M657,3)='Sổ quỹ tiền mặt S06'!$J$2,Nhaplieu!$O657,IF(Nhaplieu!M657='Sổ quỹ tiền mặt S06'!$J$2,Nhaplieu!$O657,""))</f>
        <v/>
      </c>
      <c r="F652" s="77" t="str">
        <f>IF(LEFT(Nhaplieu!N657,3)='Sổ quỹ tiền mặt S06'!$J$2,Nhaplieu!$O657,IF(Nhaplieu!N657='Sổ quỹ tiền mặt S06'!$J$2,Nhaplieu!$O657,""))</f>
        <v/>
      </c>
      <c r="G652" s="572">
        <f>IF(SUM(E652:F652)=0,0,$G$10+SUM(E$11:$E652)-SUM(F$11:$F652))</f>
        <v>0</v>
      </c>
      <c r="H652" s="573"/>
    </row>
    <row r="653" spans="1:8" s="4" customFormat="1" ht="15.6">
      <c r="A653" s="76" t="str">
        <f>IF(OR(LEFT(Nhaplieu!$M658,3)='Sổ quỹ tiền mặt S06'!$J$2,LEFT(Nhaplieu!$N658,3)='Sổ quỹ tiền mặt S06'!$J$2),Nhaplieu!F658,IF(OR(Nhaplieu!$M658='Sổ quỹ tiền mặt S06'!$J$2,Nhaplieu!$N658='Sổ quỹ tiền mặt S06'!$J$2),Nhaplieu!F658,""))</f>
        <v/>
      </c>
      <c r="B653" s="77" t="str">
        <f>IF(OR(LEFT(Nhaplieu!$M658,3)='Sổ quỹ tiền mặt S06'!$J$2,LEFT(Nhaplieu!$N658,3)='Sổ quỹ tiền mặt S06'!$J$2),Nhaplieu!E658,IF(OR(Nhaplieu!$M658='Sổ quỹ tiền mặt S06'!$J$2,Nhaplieu!$N658='Sổ quỹ tiền mặt S06'!$J$2),Nhaplieu!E658,""))</f>
        <v/>
      </c>
      <c r="C653" s="571" t="str">
        <f>IF(OR(LEFT(Nhaplieu!$M658,3)='Sổ quỹ tiền mặt S06'!$J$2,LEFT(Nhaplieu!$N658,3)='Sổ quỹ tiền mặt S06'!$J$2),Nhaplieu!L658,IF(OR(Nhaplieu!$M658='Sổ quỹ tiền mặt S06'!$J$2,Nhaplieu!$N658='Sổ quỹ tiền mặt S06'!$J$2),Nhaplieu!L658,""))</f>
        <v/>
      </c>
      <c r="D653" s="78" t="str">
        <f>IF(LEFT(Nhaplieu!$M658,3)='Sổ quỹ tiền mặt S06'!$J$2,Nhaplieu!N658,IF(LEFT(Nhaplieu!$N658,3)='Sổ quỹ tiền mặt S06'!$J$2,Nhaplieu!M658,IF(Nhaplieu!$M658='Sổ quỹ tiền mặt S06'!$J$2,Nhaplieu!N658,IF(Nhaplieu!$N658='Sổ quỹ tiền mặt S06'!$J$2,Nhaplieu!M658,""))))</f>
        <v/>
      </c>
      <c r="E653" s="77" t="str">
        <f>IF(LEFT(Nhaplieu!M658,3)='Sổ quỹ tiền mặt S06'!$J$2,Nhaplieu!$O658,IF(Nhaplieu!M658='Sổ quỹ tiền mặt S06'!$J$2,Nhaplieu!$O658,""))</f>
        <v/>
      </c>
      <c r="F653" s="77" t="str">
        <f>IF(LEFT(Nhaplieu!N658,3)='Sổ quỹ tiền mặt S06'!$J$2,Nhaplieu!$O658,IF(Nhaplieu!N658='Sổ quỹ tiền mặt S06'!$J$2,Nhaplieu!$O658,""))</f>
        <v/>
      </c>
      <c r="G653" s="572">
        <f>IF(SUM(E653:F653)=0,0,$G$10+SUM(E$11:$E653)-SUM(F$11:$F653))</f>
        <v>0</v>
      </c>
      <c r="H653" s="573"/>
    </row>
    <row r="654" spans="1:8" s="4" customFormat="1" ht="15.6">
      <c r="A654" s="76" t="str">
        <f>IF(OR(LEFT(Nhaplieu!$M659,3)='Sổ quỹ tiền mặt S06'!$J$2,LEFT(Nhaplieu!$N659,3)='Sổ quỹ tiền mặt S06'!$J$2),Nhaplieu!F659,IF(OR(Nhaplieu!$M659='Sổ quỹ tiền mặt S06'!$J$2,Nhaplieu!$N659='Sổ quỹ tiền mặt S06'!$J$2),Nhaplieu!F659,""))</f>
        <v/>
      </c>
      <c r="B654" s="77" t="str">
        <f>IF(OR(LEFT(Nhaplieu!$M659,3)='Sổ quỹ tiền mặt S06'!$J$2,LEFT(Nhaplieu!$N659,3)='Sổ quỹ tiền mặt S06'!$J$2),Nhaplieu!E659,IF(OR(Nhaplieu!$M659='Sổ quỹ tiền mặt S06'!$J$2,Nhaplieu!$N659='Sổ quỹ tiền mặt S06'!$J$2),Nhaplieu!E659,""))</f>
        <v/>
      </c>
      <c r="C654" s="571" t="str">
        <f>IF(OR(LEFT(Nhaplieu!$M659,3)='Sổ quỹ tiền mặt S06'!$J$2,LEFT(Nhaplieu!$N659,3)='Sổ quỹ tiền mặt S06'!$J$2),Nhaplieu!L659,IF(OR(Nhaplieu!$M659='Sổ quỹ tiền mặt S06'!$J$2,Nhaplieu!$N659='Sổ quỹ tiền mặt S06'!$J$2),Nhaplieu!L659,""))</f>
        <v/>
      </c>
      <c r="D654" s="78" t="str">
        <f>IF(LEFT(Nhaplieu!$M659,3)='Sổ quỹ tiền mặt S06'!$J$2,Nhaplieu!N659,IF(LEFT(Nhaplieu!$N659,3)='Sổ quỹ tiền mặt S06'!$J$2,Nhaplieu!M659,IF(Nhaplieu!$M659='Sổ quỹ tiền mặt S06'!$J$2,Nhaplieu!N659,IF(Nhaplieu!$N659='Sổ quỹ tiền mặt S06'!$J$2,Nhaplieu!M659,""))))</f>
        <v/>
      </c>
      <c r="E654" s="77" t="str">
        <f>IF(LEFT(Nhaplieu!M659,3)='Sổ quỹ tiền mặt S06'!$J$2,Nhaplieu!$O659,IF(Nhaplieu!M659='Sổ quỹ tiền mặt S06'!$J$2,Nhaplieu!$O659,""))</f>
        <v/>
      </c>
      <c r="F654" s="77" t="str">
        <f>IF(LEFT(Nhaplieu!N659,3)='Sổ quỹ tiền mặt S06'!$J$2,Nhaplieu!$O659,IF(Nhaplieu!N659='Sổ quỹ tiền mặt S06'!$J$2,Nhaplieu!$O659,""))</f>
        <v/>
      </c>
      <c r="G654" s="572">
        <f>IF(SUM(E654:F654)=0,0,$G$10+SUM(E$11:$E654)-SUM(F$11:$F654))</f>
        <v>0</v>
      </c>
      <c r="H654" s="573"/>
    </row>
    <row r="655" spans="1:8" s="4" customFormat="1" ht="15.6">
      <c r="A655" s="76" t="str">
        <f>IF(OR(LEFT(Nhaplieu!$M660,3)='Sổ quỹ tiền mặt S06'!$J$2,LEFT(Nhaplieu!$N660,3)='Sổ quỹ tiền mặt S06'!$J$2),Nhaplieu!F660,IF(OR(Nhaplieu!$M660='Sổ quỹ tiền mặt S06'!$J$2,Nhaplieu!$N660='Sổ quỹ tiền mặt S06'!$J$2),Nhaplieu!F660,""))</f>
        <v/>
      </c>
      <c r="B655" s="77" t="str">
        <f>IF(OR(LEFT(Nhaplieu!$M660,3)='Sổ quỹ tiền mặt S06'!$J$2,LEFT(Nhaplieu!$N660,3)='Sổ quỹ tiền mặt S06'!$J$2),Nhaplieu!E660,IF(OR(Nhaplieu!$M660='Sổ quỹ tiền mặt S06'!$J$2,Nhaplieu!$N660='Sổ quỹ tiền mặt S06'!$J$2),Nhaplieu!E660,""))</f>
        <v/>
      </c>
      <c r="C655" s="571" t="str">
        <f>IF(OR(LEFT(Nhaplieu!$M660,3)='Sổ quỹ tiền mặt S06'!$J$2,LEFT(Nhaplieu!$N660,3)='Sổ quỹ tiền mặt S06'!$J$2),Nhaplieu!L660,IF(OR(Nhaplieu!$M660='Sổ quỹ tiền mặt S06'!$J$2,Nhaplieu!$N660='Sổ quỹ tiền mặt S06'!$J$2),Nhaplieu!L660,""))</f>
        <v/>
      </c>
      <c r="D655" s="78" t="str">
        <f>IF(LEFT(Nhaplieu!$M660,3)='Sổ quỹ tiền mặt S06'!$J$2,Nhaplieu!N660,IF(LEFT(Nhaplieu!$N660,3)='Sổ quỹ tiền mặt S06'!$J$2,Nhaplieu!M660,IF(Nhaplieu!$M660='Sổ quỹ tiền mặt S06'!$J$2,Nhaplieu!N660,IF(Nhaplieu!$N660='Sổ quỹ tiền mặt S06'!$J$2,Nhaplieu!M660,""))))</f>
        <v/>
      </c>
      <c r="E655" s="77" t="str">
        <f>IF(LEFT(Nhaplieu!M660,3)='Sổ quỹ tiền mặt S06'!$J$2,Nhaplieu!$O660,IF(Nhaplieu!M660='Sổ quỹ tiền mặt S06'!$J$2,Nhaplieu!$O660,""))</f>
        <v/>
      </c>
      <c r="F655" s="77" t="str">
        <f>IF(LEFT(Nhaplieu!N660,3)='Sổ quỹ tiền mặt S06'!$J$2,Nhaplieu!$O660,IF(Nhaplieu!N660='Sổ quỹ tiền mặt S06'!$J$2,Nhaplieu!$O660,""))</f>
        <v/>
      </c>
      <c r="G655" s="572">
        <f>IF(SUM(E655:F655)=0,0,$G$10+SUM(E$11:$E655)-SUM(F$11:$F655))</f>
        <v>0</v>
      </c>
      <c r="H655" s="573"/>
    </row>
    <row r="656" spans="1:8" s="4" customFormat="1" ht="15.6">
      <c r="A656" s="76" t="str">
        <f>IF(OR(LEFT(Nhaplieu!$M661,3)='Sổ quỹ tiền mặt S06'!$J$2,LEFT(Nhaplieu!$N661,3)='Sổ quỹ tiền mặt S06'!$J$2),Nhaplieu!F661,IF(OR(Nhaplieu!$M661='Sổ quỹ tiền mặt S06'!$J$2,Nhaplieu!$N661='Sổ quỹ tiền mặt S06'!$J$2),Nhaplieu!F661,""))</f>
        <v/>
      </c>
      <c r="B656" s="77" t="str">
        <f>IF(OR(LEFT(Nhaplieu!$M661,3)='Sổ quỹ tiền mặt S06'!$J$2,LEFT(Nhaplieu!$N661,3)='Sổ quỹ tiền mặt S06'!$J$2),Nhaplieu!E661,IF(OR(Nhaplieu!$M661='Sổ quỹ tiền mặt S06'!$J$2,Nhaplieu!$N661='Sổ quỹ tiền mặt S06'!$J$2),Nhaplieu!E661,""))</f>
        <v/>
      </c>
      <c r="C656" s="571" t="str">
        <f>IF(OR(LEFT(Nhaplieu!$M661,3)='Sổ quỹ tiền mặt S06'!$J$2,LEFT(Nhaplieu!$N661,3)='Sổ quỹ tiền mặt S06'!$J$2),Nhaplieu!L661,IF(OR(Nhaplieu!$M661='Sổ quỹ tiền mặt S06'!$J$2,Nhaplieu!$N661='Sổ quỹ tiền mặt S06'!$J$2),Nhaplieu!L661,""))</f>
        <v/>
      </c>
      <c r="D656" s="78" t="str">
        <f>IF(LEFT(Nhaplieu!$M661,3)='Sổ quỹ tiền mặt S06'!$J$2,Nhaplieu!N661,IF(LEFT(Nhaplieu!$N661,3)='Sổ quỹ tiền mặt S06'!$J$2,Nhaplieu!M661,IF(Nhaplieu!$M661='Sổ quỹ tiền mặt S06'!$J$2,Nhaplieu!N661,IF(Nhaplieu!$N661='Sổ quỹ tiền mặt S06'!$J$2,Nhaplieu!M661,""))))</f>
        <v/>
      </c>
      <c r="E656" s="77" t="str">
        <f>IF(LEFT(Nhaplieu!M661,3)='Sổ quỹ tiền mặt S06'!$J$2,Nhaplieu!$O661,IF(Nhaplieu!M661='Sổ quỹ tiền mặt S06'!$J$2,Nhaplieu!$O661,""))</f>
        <v/>
      </c>
      <c r="F656" s="77" t="str">
        <f>IF(LEFT(Nhaplieu!N661,3)='Sổ quỹ tiền mặt S06'!$J$2,Nhaplieu!$O661,IF(Nhaplieu!N661='Sổ quỹ tiền mặt S06'!$J$2,Nhaplieu!$O661,""))</f>
        <v/>
      </c>
      <c r="G656" s="572">
        <f>IF(SUM(E656:F656)=0,0,$G$10+SUM(E$11:$E656)-SUM(F$11:$F656))</f>
        <v>0</v>
      </c>
      <c r="H656" s="573"/>
    </row>
    <row r="657" spans="1:8" s="4" customFormat="1" ht="15.6">
      <c r="A657" s="76" t="str">
        <f>IF(OR(LEFT(Nhaplieu!$M662,3)='Sổ quỹ tiền mặt S06'!$J$2,LEFT(Nhaplieu!$N662,3)='Sổ quỹ tiền mặt S06'!$J$2),Nhaplieu!F662,IF(OR(Nhaplieu!$M662='Sổ quỹ tiền mặt S06'!$J$2,Nhaplieu!$N662='Sổ quỹ tiền mặt S06'!$J$2),Nhaplieu!F662,""))</f>
        <v/>
      </c>
      <c r="B657" s="77" t="str">
        <f>IF(OR(LEFT(Nhaplieu!$M662,3)='Sổ quỹ tiền mặt S06'!$J$2,LEFT(Nhaplieu!$N662,3)='Sổ quỹ tiền mặt S06'!$J$2),Nhaplieu!E662,IF(OR(Nhaplieu!$M662='Sổ quỹ tiền mặt S06'!$J$2,Nhaplieu!$N662='Sổ quỹ tiền mặt S06'!$J$2),Nhaplieu!E662,""))</f>
        <v/>
      </c>
      <c r="C657" s="571" t="str">
        <f>IF(OR(LEFT(Nhaplieu!$M662,3)='Sổ quỹ tiền mặt S06'!$J$2,LEFT(Nhaplieu!$N662,3)='Sổ quỹ tiền mặt S06'!$J$2),Nhaplieu!L662,IF(OR(Nhaplieu!$M662='Sổ quỹ tiền mặt S06'!$J$2,Nhaplieu!$N662='Sổ quỹ tiền mặt S06'!$J$2),Nhaplieu!L662,""))</f>
        <v/>
      </c>
      <c r="D657" s="78" t="str">
        <f>IF(LEFT(Nhaplieu!$M662,3)='Sổ quỹ tiền mặt S06'!$J$2,Nhaplieu!N662,IF(LEFT(Nhaplieu!$N662,3)='Sổ quỹ tiền mặt S06'!$J$2,Nhaplieu!M662,IF(Nhaplieu!$M662='Sổ quỹ tiền mặt S06'!$J$2,Nhaplieu!N662,IF(Nhaplieu!$N662='Sổ quỹ tiền mặt S06'!$J$2,Nhaplieu!M662,""))))</f>
        <v/>
      </c>
      <c r="E657" s="77" t="str">
        <f>IF(LEFT(Nhaplieu!M662,3)='Sổ quỹ tiền mặt S06'!$J$2,Nhaplieu!$O662,IF(Nhaplieu!M662='Sổ quỹ tiền mặt S06'!$J$2,Nhaplieu!$O662,""))</f>
        <v/>
      </c>
      <c r="F657" s="77" t="str">
        <f>IF(LEFT(Nhaplieu!N662,3)='Sổ quỹ tiền mặt S06'!$J$2,Nhaplieu!$O662,IF(Nhaplieu!N662='Sổ quỹ tiền mặt S06'!$J$2,Nhaplieu!$O662,""))</f>
        <v/>
      </c>
      <c r="G657" s="572">
        <f>IF(SUM(E657:F657)=0,0,$G$10+SUM(E$11:$E657)-SUM(F$11:$F657))</f>
        <v>0</v>
      </c>
      <c r="H657" s="573"/>
    </row>
    <row r="658" spans="1:8" s="4" customFormat="1" ht="15.6">
      <c r="A658" s="76" t="str">
        <f>IF(OR(LEFT(Nhaplieu!$M663,3)='Sổ quỹ tiền mặt S06'!$J$2,LEFT(Nhaplieu!$N663,3)='Sổ quỹ tiền mặt S06'!$J$2),Nhaplieu!F663,IF(OR(Nhaplieu!$M663='Sổ quỹ tiền mặt S06'!$J$2,Nhaplieu!$N663='Sổ quỹ tiền mặt S06'!$J$2),Nhaplieu!F663,""))</f>
        <v/>
      </c>
      <c r="B658" s="77" t="str">
        <f>IF(OR(LEFT(Nhaplieu!$M663,3)='Sổ quỹ tiền mặt S06'!$J$2,LEFT(Nhaplieu!$N663,3)='Sổ quỹ tiền mặt S06'!$J$2),Nhaplieu!E663,IF(OR(Nhaplieu!$M663='Sổ quỹ tiền mặt S06'!$J$2,Nhaplieu!$N663='Sổ quỹ tiền mặt S06'!$J$2),Nhaplieu!E663,""))</f>
        <v/>
      </c>
      <c r="C658" s="571" t="str">
        <f>IF(OR(LEFT(Nhaplieu!$M663,3)='Sổ quỹ tiền mặt S06'!$J$2,LEFT(Nhaplieu!$N663,3)='Sổ quỹ tiền mặt S06'!$J$2),Nhaplieu!L663,IF(OR(Nhaplieu!$M663='Sổ quỹ tiền mặt S06'!$J$2,Nhaplieu!$N663='Sổ quỹ tiền mặt S06'!$J$2),Nhaplieu!L663,""))</f>
        <v/>
      </c>
      <c r="D658" s="78" t="str">
        <f>IF(LEFT(Nhaplieu!$M663,3)='Sổ quỹ tiền mặt S06'!$J$2,Nhaplieu!N663,IF(LEFT(Nhaplieu!$N663,3)='Sổ quỹ tiền mặt S06'!$J$2,Nhaplieu!M663,IF(Nhaplieu!$M663='Sổ quỹ tiền mặt S06'!$J$2,Nhaplieu!N663,IF(Nhaplieu!$N663='Sổ quỹ tiền mặt S06'!$J$2,Nhaplieu!M663,""))))</f>
        <v/>
      </c>
      <c r="E658" s="77" t="str">
        <f>IF(LEFT(Nhaplieu!M663,3)='Sổ quỹ tiền mặt S06'!$J$2,Nhaplieu!$O663,IF(Nhaplieu!M663='Sổ quỹ tiền mặt S06'!$J$2,Nhaplieu!$O663,""))</f>
        <v/>
      </c>
      <c r="F658" s="77" t="str">
        <f>IF(LEFT(Nhaplieu!N663,3)='Sổ quỹ tiền mặt S06'!$J$2,Nhaplieu!$O663,IF(Nhaplieu!N663='Sổ quỹ tiền mặt S06'!$J$2,Nhaplieu!$O663,""))</f>
        <v/>
      </c>
      <c r="G658" s="572">
        <f>IF(SUM(E658:F658)=0,0,$G$10+SUM(E$11:$E658)-SUM(F$11:$F658))</f>
        <v>0</v>
      </c>
      <c r="H658" s="573"/>
    </row>
    <row r="659" spans="1:8" s="4" customFormat="1" ht="15.6">
      <c r="A659" s="76" t="str">
        <f>IF(OR(LEFT(Nhaplieu!$M664,3)='Sổ quỹ tiền mặt S06'!$J$2,LEFT(Nhaplieu!$N664,3)='Sổ quỹ tiền mặt S06'!$J$2),Nhaplieu!F664,IF(OR(Nhaplieu!$M664='Sổ quỹ tiền mặt S06'!$J$2,Nhaplieu!$N664='Sổ quỹ tiền mặt S06'!$J$2),Nhaplieu!F664,""))</f>
        <v/>
      </c>
      <c r="B659" s="77" t="str">
        <f>IF(OR(LEFT(Nhaplieu!$M664,3)='Sổ quỹ tiền mặt S06'!$J$2,LEFT(Nhaplieu!$N664,3)='Sổ quỹ tiền mặt S06'!$J$2),Nhaplieu!E664,IF(OR(Nhaplieu!$M664='Sổ quỹ tiền mặt S06'!$J$2,Nhaplieu!$N664='Sổ quỹ tiền mặt S06'!$J$2),Nhaplieu!E664,""))</f>
        <v/>
      </c>
      <c r="C659" s="571" t="str">
        <f>IF(OR(LEFT(Nhaplieu!$M664,3)='Sổ quỹ tiền mặt S06'!$J$2,LEFT(Nhaplieu!$N664,3)='Sổ quỹ tiền mặt S06'!$J$2),Nhaplieu!L664,IF(OR(Nhaplieu!$M664='Sổ quỹ tiền mặt S06'!$J$2,Nhaplieu!$N664='Sổ quỹ tiền mặt S06'!$J$2),Nhaplieu!L664,""))</f>
        <v/>
      </c>
      <c r="D659" s="78" t="str">
        <f>IF(LEFT(Nhaplieu!$M664,3)='Sổ quỹ tiền mặt S06'!$J$2,Nhaplieu!N664,IF(LEFT(Nhaplieu!$N664,3)='Sổ quỹ tiền mặt S06'!$J$2,Nhaplieu!M664,IF(Nhaplieu!$M664='Sổ quỹ tiền mặt S06'!$J$2,Nhaplieu!N664,IF(Nhaplieu!$N664='Sổ quỹ tiền mặt S06'!$J$2,Nhaplieu!M664,""))))</f>
        <v/>
      </c>
      <c r="E659" s="77" t="str">
        <f>IF(LEFT(Nhaplieu!M664,3)='Sổ quỹ tiền mặt S06'!$J$2,Nhaplieu!$O664,IF(Nhaplieu!M664='Sổ quỹ tiền mặt S06'!$J$2,Nhaplieu!$O664,""))</f>
        <v/>
      </c>
      <c r="F659" s="77" t="str">
        <f>IF(LEFT(Nhaplieu!N664,3)='Sổ quỹ tiền mặt S06'!$J$2,Nhaplieu!$O664,IF(Nhaplieu!N664='Sổ quỹ tiền mặt S06'!$J$2,Nhaplieu!$O664,""))</f>
        <v/>
      </c>
      <c r="G659" s="572">
        <f>IF(SUM(E659:F659)=0,0,$G$10+SUM(E$11:$E659)-SUM(F$11:$F659))</f>
        <v>0</v>
      </c>
      <c r="H659" s="573"/>
    </row>
    <row r="660" spans="1:8" s="4" customFormat="1" ht="15.6">
      <c r="A660" s="76" t="str">
        <f>IF(OR(LEFT(Nhaplieu!$M665,3)='Sổ quỹ tiền mặt S06'!$J$2,LEFT(Nhaplieu!$N665,3)='Sổ quỹ tiền mặt S06'!$J$2),Nhaplieu!F665,IF(OR(Nhaplieu!$M665='Sổ quỹ tiền mặt S06'!$J$2,Nhaplieu!$N665='Sổ quỹ tiền mặt S06'!$J$2),Nhaplieu!F665,""))</f>
        <v/>
      </c>
      <c r="B660" s="77" t="str">
        <f>IF(OR(LEFT(Nhaplieu!$M665,3)='Sổ quỹ tiền mặt S06'!$J$2,LEFT(Nhaplieu!$N665,3)='Sổ quỹ tiền mặt S06'!$J$2),Nhaplieu!E665,IF(OR(Nhaplieu!$M665='Sổ quỹ tiền mặt S06'!$J$2,Nhaplieu!$N665='Sổ quỹ tiền mặt S06'!$J$2),Nhaplieu!E665,""))</f>
        <v/>
      </c>
      <c r="C660" s="571" t="str">
        <f>IF(OR(LEFT(Nhaplieu!$M665,3)='Sổ quỹ tiền mặt S06'!$J$2,LEFT(Nhaplieu!$N665,3)='Sổ quỹ tiền mặt S06'!$J$2),Nhaplieu!L665,IF(OR(Nhaplieu!$M665='Sổ quỹ tiền mặt S06'!$J$2,Nhaplieu!$N665='Sổ quỹ tiền mặt S06'!$J$2),Nhaplieu!L665,""))</f>
        <v/>
      </c>
      <c r="D660" s="78" t="str">
        <f>IF(LEFT(Nhaplieu!$M665,3)='Sổ quỹ tiền mặt S06'!$J$2,Nhaplieu!N665,IF(LEFT(Nhaplieu!$N665,3)='Sổ quỹ tiền mặt S06'!$J$2,Nhaplieu!M665,IF(Nhaplieu!$M665='Sổ quỹ tiền mặt S06'!$J$2,Nhaplieu!N665,IF(Nhaplieu!$N665='Sổ quỹ tiền mặt S06'!$J$2,Nhaplieu!M665,""))))</f>
        <v/>
      </c>
      <c r="E660" s="77" t="str">
        <f>IF(LEFT(Nhaplieu!M665,3)='Sổ quỹ tiền mặt S06'!$J$2,Nhaplieu!$O665,IF(Nhaplieu!M665='Sổ quỹ tiền mặt S06'!$J$2,Nhaplieu!$O665,""))</f>
        <v/>
      </c>
      <c r="F660" s="77" t="str">
        <f>IF(LEFT(Nhaplieu!N665,3)='Sổ quỹ tiền mặt S06'!$J$2,Nhaplieu!$O665,IF(Nhaplieu!N665='Sổ quỹ tiền mặt S06'!$J$2,Nhaplieu!$O665,""))</f>
        <v/>
      </c>
      <c r="G660" s="572">
        <f>IF(SUM(E660:F660)=0,0,$G$10+SUM(E$11:$E660)-SUM(F$11:$F660))</f>
        <v>0</v>
      </c>
      <c r="H660" s="573"/>
    </row>
    <row r="661" spans="1:8" s="4" customFormat="1" ht="15.6">
      <c r="A661" s="76" t="str">
        <f>IF(OR(LEFT(Nhaplieu!$M666,3)='Sổ quỹ tiền mặt S06'!$J$2,LEFT(Nhaplieu!$N666,3)='Sổ quỹ tiền mặt S06'!$J$2),Nhaplieu!F666,IF(OR(Nhaplieu!$M666='Sổ quỹ tiền mặt S06'!$J$2,Nhaplieu!$N666='Sổ quỹ tiền mặt S06'!$J$2),Nhaplieu!F666,""))</f>
        <v/>
      </c>
      <c r="B661" s="77" t="str">
        <f>IF(OR(LEFT(Nhaplieu!$M666,3)='Sổ quỹ tiền mặt S06'!$J$2,LEFT(Nhaplieu!$N666,3)='Sổ quỹ tiền mặt S06'!$J$2),Nhaplieu!E666,IF(OR(Nhaplieu!$M666='Sổ quỹ tiền mặt S06'!$J$2,Nhaplieu!$N666='Sổ quỹ tiền mặt S06'!$J$2),Nhaplieu!E666,""))</f>
        <v/>
      </c>
      <c r="C661" s="571" t="str">
        <f>IF(OR(LEFT(Nhaplieu!$M666,3)='Sổ quỹ tiền mặt S06'!$J$2,LEFT(Nhaplieu!$N666,3)='Sổ quỹ tiền mặt S06'!$J$2),Nhaplieu!L666,IF(OR(Nhaplieu!$M666='Sổ quỹ tiền mặt S06'!$J$2,Nhaplieu!$N666='Sổ quỹ tiền mặt S06'!$J$2),Nhaplieu!L666,""))</f>
        <v/>
      </c>
      <c r="D661" s="78" t="str">
        <f>IF(LEFT(Nhaplieu!$M666,3)='Sổ quỹ tiền mặt S06'!$J$2,Nhaplieu!N666,IF(LEFT(Nhaplieu!$N666,3)='Sổ quỹ tiền mặt S06'!$J$2,Nhaplieu!M666,IF(Nhaplieu!$M666='Sổ quỹ tiền mặt S06'!$J$2,Nhaplieu!N666,IF(Nhaplieu!$N666='Sổ quỹ tiền mặt S06'!$J$2,Nhaplieu!M666,""))))</f>
        <v/>
      </c>
      <c r="E661" s="77" t="str">
        <f>IF(LEFT(Nhaplieu!M666,3)='Sổ quỹ tiền mặt S06'!$J$2,Nhaplieu!$O666,IF(Nhaplieu!M666='Sổ quỹ tiền mặt S06'!$J$2,Nhaplieu!$O666,""))</f>
        <v/>
      </c>
      <c r="F661" s="77" t="str">
        <f>IF(LEFT(Nhaplieu!N666,3)='Sổ quỹ tiền mặt S06'!$J$2,Nhaplieu!$O666,IF(Nhaplieu!N666='Sổ quỹ tiền mặt S06'!$J$2,Nhaplieu!$O666,""))</f>
        <v/>
      </c>
      <c r="G661" s="572">
        <f>IF(SUM(E661:F661)=0,0,$G$10+SUM(E$11:$E661)-SUM(F$11:$F661))</f>
        <v>0</v>
      </c>
      <c r="H661" s="573"/>
    </row>
    <row r="662" spans="1:8" s="4" customFormat="1" ht="15.6">
      <c r="A662" s="76" t="str">
        <f>IF(OR(LEFT(Nhaplieu!$M667,3)='Sổ quỹ tiền mặt S06'!$J$2,LEFT(Nhaplieu!$N667,3)='Sổ quỹ tiền mặt S06'!$J$2),Nhaplieu!F667,IF(OR(Nhaplieu!$M667='Sổ quỹ tiền mặt S06'!$J$2,Nhaplieu!$N667='Sổ quỹ tiền mặt S06'!$J$2),Nhaplieu!F667,""))</f>
        <v/>
      </c>
      <c r="B662" s="77" t="str">
        <f>IF(OR(LEFT(Nhaplieu!$M667,3)='Sổ quỹ tiền mặt S06'!$J$2,LEFT(Nhaplieu!$N667,3)='Sổ quỹ tiền mặt S06'!$J$2),Nhaplieu!E667,IF(OR(Nhaplieu!$M667='Sổ quỹ tiền mặt S06'!$J$2,Nhaplieu!$N667='Sổ quỹ tiền mặt S06'!$J$2),Nhaplieu!E667,""))</f>
        <v/>
      </c>
      <c r="C662" s="571" t="str">
        <f>IF(OR(LEFT(Nhaplieu!$M667,3)='Sổ quỹ tiền mặt S06'!$J$2,LEFT(Nhaplieu!$N667,3)='Sổ quỹ tiền mặt S06'!$J$2),Nhaplieu!L667,IF(OR(Nhaplieu!$M667='Sổ quỹ tiền mặt S06'!$J$2,Nhaplieu!$N667='Sổ quỹ tiền mặt S06'!$J$2),Nhaplieu!L667,""))</f>
        <v/>
      </c>
      <c r="D662" s="78" t="str">
        <f>IF(LEFT(Nhaplieu!$M667,3)='Sổ quỹ tiền mặt S06'!$J$2,Nhaplieu!N667,IF(LEFT(Nhaplieu!$N667,3)='Sổ quỹ tiền mặt S06'!$J$2,Nhaplieu!M667,IF(Nhaplieu!$M667='Sổ quỹ tiền mặt S06'!$J$2,Nhaplieu!N667,IF(Nhaplieu!$N667='Sổ quỹ tiền mặt S06'!$J$2,Nhaplieu!M667,""))))</f>
        <v/>
      </c>
      <c r="E662" s="77" t="str">
        <f>IF(LEFT(Nhaplieu!M667,3)='Sổ quỹ tiền mặt S06'!$J$2,Nhaplieu!$O667,IF(Nhaplieu!M667='Sổ quỹ tiền mặt S06'!$J$2,Nhaplieu!$O667,""))</f>
        <v/>
      </c>
      <c r="F662" s="77" t="str">
        <f>IF(LEFT(Nhaplieu!N667,3)='Sổ quỹ tiền mặt S06'!$J$2,Nhaplieu!$O667,IF(Nhaplieu!N667='Sổ quỹ tiền mặt S06'!$J$2,Nhaplieu!$O667,""))</f>
        <v/>
      </c>
      <c r="G662" s="572">
        <f>IF(SUM(E662:F662)=0,0,$G$10+SUM(E$11:$E662)-SUM(F$11:$F662))</f>
        <v>0</v>
      </c>
      <c r="H662" s="573"/>
    </row>
    <row r="663" spans="1:8" s="4" customFormat="1" ht="15.6">
      <c r="A663" s="76" t="str">
        <f>IF(OR(LEFT(Nhaplieu!$M668,3)='Sổ quỹ tiền mặt S06'!$J$2,LEFT(Nhaplieu!$N668,3)='Sổ quỹ tiền mặt S06'!$J$2),Nhaplieu!F668,IF(OR(Nhaplieu!$M668='Sổ quỹ tiền mặt S06'!$J$2,Nhaplieu!$N668='Sổ quỹ tiền mặt S06'!$J$2),Nhaplieu!F668,""))</f>
        <v/>
      </c>
      <c r="B663" s="77" t="str">
        <f>IF(OR(LEFT(Nhaplieu!$M668,3)='Sổ quỹ tiền mặt S06'!$J$2,LEFT(Nhaplieu!$N668,3)='Sổ quỹ tiền mặt S06'!$J$2),Nhaplieu!E668,IF(OR(Nhaplieu!$M668='Sổ quỹ tiền mặt S06'!$J$2,Nhaplieu!$N668='Sổ quỹ tiền mặt S06'!$J$2),Nhaplieu!E668,""))</f>
        <v/>
      </c>
      <c r="C663" s="571" t="str">
        <f>IF(OR(LEFT(Nhaplieu!$M668,3)='Sổ quỹ tiền mặt S06'!$J$2,LEFT(Nhaplieu!$N668,3)='Sổ quỹ tiền mặt S06'!$J$2),Nhaplieu!L668,IF(OR(Nhaplieu!$M668='Sổ quỹ tiền mặt S06'!$J$2,Nhaplieu!$N668='Sổ quỹ tiền mặt S06'!$J$2),Nhaplieu!L668,""))</f>
        <v/>
      </c>
      <c r="D663" s="78" t="str">
        <f>IF(LEFT(Nhaplieu!$M668,3)='Sổ quỹ tiền mặt S06'!$J$2,Nhaplieu!N668,IF(LEFT(Nhaplieu!$N668,3)='Sổ quỹ tiền mặt S06'!$J$2,Nhaplieu!M668,IF(Nhaplieu!$M668='Sổ quỹ tiền mặt S06'!$J$2,Nhaplieu!N668,IF(Nhaplieu!$N668='Sổ quỹ tiền mặt S06'!$J$2,Nhaplieu!M668,""))))</f>
        <v/>
      </c>
      <c r="E663" s="77" t="str">
        <f>IF(LEFT(Nhaplieu!M668,3)='Sổ quỹ tiền mặt S06'!$J$2,Nhaplieu!$O668,IF(Nhaplieu!M668='Sổ quỹ tiền mặt S06'!$J$2,Nhaplieu!$O668,""))</f>
        <v/>
      </c>
      <c r="F663" s="77" t="str">
        <f>IF(LEFT(Nhaplieu!N668,3)='Sổ quỹ tiền mặt S06'!$J$2,Nhaplieu!$O668,IF(Nhaplieu!N668='Sổ quỹ tiền mặt S06'!$J$2,Nhaplieu!$O668,""))</f>
        <v/>
      </c>
      <c r="G663" s="572">
        <f>IF(SUM(E663:F663)=0,0,$G$10+SUM(E$11:$E663)-SUM(F$11:$F663))</f>
        <v>0</v>
      </c>
      <c r="H663" s="573"/>
    </row>
    <row r="664" spans="1:8" s="4" customFormat="1" ht="15.6">
      <c r="A664" s="76" t="str">
        <f>IF(OR(LEFT(Nhaplieu!$M669,3)='Sổ quỹ tiền mặt S06'!$J$2,LEFT(Nhaplieu!$N669,3)='Sổ quỹ tiền mặt S06'!$J$2),Nhaplieu!F669,IF(OR(Nhaplieu!$M669='Sổ quỹ tiền mặt S06'!$J$2,Nhaplieu!$N669='Sổ quỹ tiền mặt S06'!$J$2),Nhaplieu!F669,""))</f>
        <v/>
      </c>
      <c r="B664" s="77" t="str">
        <f>IF(OR(LEFT(Nhaplieu!$M669,3)='Sổ quỹ tiền mặt S06'!$J$2,LEFT(Nhaplieu!$N669,3)='Sổ quỹ tiền mặt S06'!$J$2),Nhaplieu!E669,IF(OR(Nhaplieu!$M669='Sổ quỹ tiền mặt S06'!$J$2,Nhaplieu!$N669='Sổ quỹ tiền mặt S06'!$J$2),Nhaplieu!E669,""))</f>
        <v/>
      </c>
      <c r="C664" s="571" t="str">
        <f>IF(OR(LEFT(Nhaplieu!$M669,3)='Sổ quỹ tiền mặt S06'!$J$2,LEFT(Nhaplieu!$N669,3)='Sổ quỹ tiền mặt S06'!$J$2),Nhaplieu!L669,IF(OR(Nhaplieu!$M669='Sổ quỹ tiền mặt S06'!$J$2,Nhaplieu!$N669='Sổ quỹ tiền mặt S06'!$J$2),Nhaplieu!L669,""))</f>
        <v/>
      </c>
      <c r="D664" s="78" t="str">
        <f>IF(LEFT(Nhaplieu!$M669,3)='Sổ quỹ tiền mặt S06'!$J$2,Nhaplieu!N669,IF(LEFT(Nhaplieu!$N669,3)='Sổ quỹ tiền mặt S06'!$J$2,Nhaplieu!M669,IF(Nhaplieu!$M669='Sổ quỹ tiền mặt S06'!$J$2,Nhaplieu!N669,IF(Nhaplieu!$N669='Sổ quỹ tiền mặt S06'!$J$2,Nhaplieu!M669,""))))</f>
        <v/>
      </c>
      <c r="E664" s="77" t="str">
        <f>IF(LEFT(Nhaplieu!M669,3)='Sổ quỹ tiền mặt S06'!$J$2,Nhaplieu!$O669,IF(Nhaplieu!M669='Sổ quỹ tiền mặt S06'!$J$2,Nhaplieu!$O669,""))</f>
        <v/>
      </c>
      <c r="F664" s="77" t="str">
        <f>IF(LEFT(Nhaplieu!N669,3)='Sổ quỹ tiền mặt S06'!$J$2,Nhaplieu!$O669,IF(Nhaplieu!N669='Sổ quỹ tiền mặt S06'!$J$2,Nhaplieu!$O669,""))</f>
        <v/>
      </c>
      <c r="G664" s="572">
        <f>IF(SUM(E664:F664)=0,0,$G$10+SUM(E$11:$E664)-SUM(F$11:$F664))</f>
        <v>0</v>
      </c>
      <c r="H664" s="573"/>
    </row>
    <row r="665" spans="1:8" s="4" customFormat="1" ht="15.6">
      <c r="A665" s="76" t="str">
        <f>IF(OR(LEFT(Nhaplieu!$M670,3)='Sổ quỹ tiền mặt S06'!$J$2,LEFT(Nhaplieu!$N670,3)='Sổ quỹ tiền mặt S06'!$J$2),Nhaplieu!F670,IF(OR(Nhaplieu!$M670='Sổ quỹ tiền mặt S06'!$J$2,Nhaplieu!$N670='Sổ quỹ tiền mặt S06'!$J$2),Nhaplieu!F670,""))</f>
        <v/>
      </c>
      <c r="B665" s="77" t="str">
        <f>IF(OR(LEFT(Nhaplieu!$M670,3)='Sổ quỹ tiền mặt S06'!$J$2,LEFT(Nhaplieu!$N670,3)='Sổ quỹ tiền mặt S06'!$J$2),Nhaplieu!E670,IF(OR(Nhaplieu!$M670='Sổ quỹ tiền mặt S06'!$J$2,Nhaplieu!$N670='Sổ quỹ tiền mặt S06'!$J$2),Nhaplieu!E670,""))</f>
        <v/>
      </c>
      <c r="C665" s="571" t="str">
        <f>IF(OR(LEFT(Nhaplieu!$M670,3)='Sổ quỹ tiền mặt S06'!$J$2,LEFT(Nhaplieu!$N670,3)='Sổ quỹ tiền mặt S06'!$J$2),Nhaplieu!L670,IF(OR(Nhaplieu!$M670='Sổ quỹ tiền mặt S06'!$J$2,Nhaplieu!$N670='Sổ quỹ tiền mặt S06'!$J$2),Nhaplieu!L670,""))</f>
        <v/>
      </c>
      <c r="D665" s="78" t="str">
        <f>IF(LEFT(Nhaplieu!$M670,3)='Sổ quỹ tiền mặt S06'!$J$2,Nhaplieu!N670,IF(LEFT(Nhaplieu!$N670,3)='Sổ quỹ tiền mặt S06'!$J$2,Nhaplieu!M670,IF(Nhaplieu!$M670='Sổ quỹ tiền mặt S06'!$J$2,Nhaplieu!N670,IF(Nhaplieu!$N670='Sổ quỹ tiền mặt S06'!$J$2,Nhaplieu!M670,""))))</f>
        <v/>
      </c>
      <c r="E665" s="77" t="str">
        <f>IF(LEFT(Nhaplieu!M670,3)='Sổ quỹ tiền mặt S06'!$J$2,Nhaplieu!$O670,IF(Nhaplieu!M670='Sổ quỹ tiền mặt S06'!$J$2,Nhaplieu!$O670,""))</f>
        <v/>
      </c>
      <c r="F665" s="77" t="str">
        <f>IF(LEFT(Nhaplieu!N670,3)='Sổ quỹ tiền mặt S06'!$J$2,Nhaplieu!$O670,IF(Nhaplieu!N670='Sổ quỹ tiền mặt S06'!$J$2,Nhaplieu!$O670,""))</f>
        <v/>
      </c>
      <c r="G665" s="572">
        <f>IF(SUM(E665:F665)=0,0,$G$10+SUM(E$11:$E665)-SUM(F$11:$F665))</f>
        <v>0</v>
      </c>
      <c r="H665" s="573"/>
    </row>
    <row r="666" spans="1:8" s="4" customFormat="1" ht="15.6">
      <c r="A666" s="76" t="str">
        <f>IF(OR(LEFT(Nhaplieu!$M671,3)='Sổ quỹ tiền mặt S06'!$J$2,LEFT(Nhaplieu!$N671,3)='Sổ quỹ tiền mặt S06'!$J$2),Nhaplieu!F671,IF(OR(Nhaplieu!$M671='Sổ quỹ tiền mặt S06'!$J$2,Nhaplieu!$N671='Sổ quỹ tiền mặt S06'!$J$2),Nhaplieu!F671,""))</f>
        <v/>
      </c>
      <c r="B666" s="77" t="str">
        <f>IF(OR(LEFT(Nhaplieu!$M671,3)='Sổ quỹ tiền mặt S06'!$J$2,LEFT(Nhaplieu!$N671,3)='Sổ quỹ tiền mặt S06'!$J$2),Nhaplieu!E671,IF(OR(Nhaplieu!$M671='Sổ quỹ tiền mặt S06'!$J$2,Nhaplieu!$N671='Sổ quỹ tiền mặt S06'!$J$2),Nhaplieu!E671,""))</f>
        <v/>
      </c>
      <c r="C666" s="571" t="str">
        <f>IF(OR(LEFT(Nhaplieu!$M671,3)='Sổ quỹ tiền mặt S06'!$J$2,LEFT(Nhaplieu!$N671,3)='Sổ quỹ tiền mặt S06'!$J$2),Nhaplieu!L671,IF(OR(Nhaplieu!$M671='Sổ quỹ tiền mặt S06'!$J$2,Nhaplieu!$N671='Sổ quỹ tiền mặt S06'!$J$2),Nhaplieu!L671,""))</f>
        <v/>
      </c>
      <c r="D666" s="78" t="str">
        <f>IF(LEFT(Nhaplieu!$M671,3)='Sổ quỹ tiền mặt S06'!$J$2,Nhaplieu!N671,IF(LEFT(Nhaplieu!$N671,3)='Sổ quỹ tiền mặt S06'!$J$2,Nhaplieu!M671,IF(Nhaplieu!$M671='Sổ quỹ tiền mặt S06'!$J$2,Nhaplieu!N671,IF(Nhaplieu!$N671='Sổ quỹ tiền mặt S06'!$J$2,Nhaplieu!M671,""))))</f>
        <v/>
      </c>
      <c r="E666" s="77" t="str">
        <f>IF(LEFT(Nhaplieu!M671,3)='Sổ quỹ tiền mặt S06'!$J$2,Nhaplieu!$O671,IF(Nhaplieu!M671='Sổ quỹ tiền mặt S06'!$J$2,Nhaplieu!$O671,""))</f>
        <v/>
      </c>
      <c r="F666" s="77" t="str">
        <f>IF(LEFT(Nhaplieu!N671,3)='Sổ quỹ tiền mặt S06'!$J$2,Nhaplieu!$O671,IF(Nhaplieu!N671='Sổ quỹ tiền mặt S06'!$J$2,Nhaplieu!$O671,""))</f>
        <v/>
      </c>
      <c r="G666" s="572">
        <f>IF(SUM(E666:F666)=0,0,$G$10+SUM(E$11:$E666)-SUM(F$11:$F666))</f>
        <v>0</v>
      </c>
      <c r="H666" s="573"/>
    </row>
    <row r="667" spans="1:8" s="4" customFormat="1" ht="15.6">
      <c r="A667" s="76" t="str">
        <f>IF(OR(LEFT(Nhaplieu!$M672,3)='Sổ quỹ tiền mặt S06'!$J$2,LEFT(Nhaplieu!$N672,3)='Sổ quỹ tiền mặt S06'!$J$2),Nhaplieu!F672,IF(OR(Nhaplieu!$M672='Sổ quỹ tiền mặt S06'!$J$2,Nhaplieu!$N672='Sổ quỹ tiền mặt S06'!$J$2),Nhaplieu!F672,""))</f>
        <v/>
      </c>
      <c r="B667" s="77" t="str">
        <f>IF(OR(LEFT(Nhaplieu!$M672,3)='Sổ quỹ tiền mặt S06'!$J$2,LEFT(Nhaplieu!$N672,3)='Sổ quỹ tiền mặt S06'!$J$2),Nhaplieu!E672,IF(OR(Nhaplieu!$M672='Sổ quỹ tiền mặt S06'!$J$2,Nhaplieu!$N672='Sổ quỹ tiền mặt S06'!$J$2),Nhaplieu!E672,""))</f>
        <v/>
      </c>
      <c r="C667" s="571" t="str">
        <f>IF(OR(LEFT(Nhaplieu!$M672,3)='Sổ quỹ tiền mặt S06'!$J$2,LEFT(Nhaplieu!$N672,3)='Sổ quỹ tiền mặt S06'!$J$2),Nhaplieu!L672,IF(OR(Nhaplieu!$M672='Sổ quỹ tiền mặt S06'!$J$2,Nhaplieu!$N672='Sổ quỹ tiền mặt S06'!$J$2),Nhaplieu!L672,""))</f>
        <v/>
      </c>
      <c r="D667" s="78" t="str">
        <f>IF(LEFT(Nhaplieu!$M672,3)='Sổ quỹ tiền mặt S06'!$J$2,Nhaplieu!N672,IF(LEFT(Nhaplieu!$N672,3)='Sổ quỹ tiền mặt S06'!$J$2,Nhaplieu!M672,IF(Nhaplieu!$M672='Sổ quỹ tiền mặt S06'!$J$2,Nhaplieu!N672,IF(Nhaplieu!$N672='Sổ quỹ tiền mặt S06'!$J$2,Nhaplieu!M672,""))))</f>
        <v/>
      </c>
      <c r="E667" s="77" t="str">
        <f>IF(LEFT(Nhaplieu!M672,3)='Sổ quỹ tiền mặt S06'!$J$2,Nhaplieu!$O672,IF(Nhaplieu!M672='Sổ quỹ tiền mặt S06'!$J$2,Nhaplieu!$O672,""))</f>
        <v/>
      </c>
      <c r="F667" s="77" t="str">
        <f>IF(LEFT(Nhaplieu!N672,3)='Sổ quỹ tiền mặt S06'!$J$2,Nhaplieu!$O672,IF(Nhaplieu!N672='Sổ quỹ tiền mặt S06'!$J$2,Nhaplieu!$O672,""))</f>
        <v/>
      </c>
      <c r="G667" s="572">
        <f>IF(SUM(E667:F667)=0,0,$G$10+SUM(E$11:$E667)-SUM(F$11:$F667))</f>
        <v>0</v>
      </c>
      <c r="H667" s="573"/>
    </row>
    <row r="668" spans="1:8" s="4" customFormat="1" ht="15.6">
      <c r="A668" s="76" t="str">
        <f>IF(OR(LEFT(Nhaplieu!$M690,3)='Sổ quỹ tiền mặt S06'!$J$2,LEFT(Nhaplieu!$N690,3)='Sổ quỹ tiền mặt S06'!$J$2),Nhaplieu!F690,IF(OR(Nhaplieu!$M690='Sổ quỹ tiền mặt S06'!$J$2,Nhaplieu!$N690='Sổ quỹ tiền mặt S06'!$J$2),Nhaplieu!F690,""))</f>
        <v/>
      </c>
      <c r="B668" s="77" t="str">
        <f>IF(OR(LEFT(Nhaplieu!$M690,3)='Sổ quỹ tiền mặt S06'!$J$2,LEFT(Nhaplieu!$N690,3)='Sổ quỹ tiền mặt S06'!$J$2),Nhaplieu!E690,IF(OR(Nhaplieu!$M690='Sổ quỹ tiền mặt S06'!$J$2,Nhaplieu!$N690='Sổ quỹ tiền mặt S06'!$J$2),Nhaplieu!E690,""))</f>
        <v/>
      </c>
      <c r="C668" s="571" t="str">
        <f>IF(OR(LEFT(Nhaplieu!$M690,3)='Sổ quỹ tiền mặt S06'!$J$2,LEFT(Nhaplieu!$N690,3)='Sổ quỹ tiền mặt S06'!$J$2),Nhaplieu!L690,IF(OR(Nhaplieu!$M690='Sổ quỹ tiền mặt S06'!$J$2,Nhaplieu!$N690='Sổ quỹ tiền mặt S06'!$J$2),Nhaplieu!L690,""))</f>
        <v/>
      </c>
      <c r="D668" s="78" t="str">
        <f>IF(LEFT(Nhaplieu!$M690,3)='Sổ quỹ tiền mặt S06'!$J$2,Nhaplieu!N690,IF(LEFT(Nhaplieu!$N690,3)='Sổ quỹ tiền mặt S06'!$J$2,Nhaplieu!M690,IF(Nhaplieu!$M690='Sổ quỹ tiền mặt S06'!$J$2,Nhaplieu!N690,IF(Nhaplieu!$N690='Sổ quỹ tiền mặt S06'!$J$2,Nhaplieu!M690,""))))</f>
        <v/>
      </c>
      <c r="E668" s="77" t="str">
        <f>IF(LEFT(Nhaplieu!M690,3)='Sổ quỹ tiền mặt S06'!$J$2,Nhaplieu!$O690,IF(Nhaplieu!M690='Sổ quỹ tiền mặt S06'!$J$2,Nhaplieu!$O690,""))</f>
        <v/>
      </c>
      <c r="F668" s="77" t="str">
        <f>IF(LEFT(Nhaplieu!N690,3)='Sổ quỹ tiền mặt S06'!$J$2,Nhaplieu!$O690,IF(Nhaplieu!N690='Sổ quỹ tiền mặt S06'!$J$2,Nhaplieu!$O690,""))</f>
        <v/>
      </c>
      <c r="G668" s="572">
        <f>IF(SUM(E668:F668)=0,0,$G$10+SUM(E$11:$E668)-SUM(F$11:$F668))</f>
        <v>0</v>
      </c>
      <c r="H668" s="573"/>
    </row>
    <row r="669" spans="1:8" s="4" customFormat="1" ht="15.6">
      <c r="A669" s="76" t="str">
        <f>IF(OR(LEFT(Nhaplieu!$M691,3)='Sổ quỹ tiền mặt S06'!$J$2,LEFT(Nhaplieu!$N691,3)='Sổ quỹ tiền mặt S06'!$J$2),Nhaplieu!F691,IF(OR(Nhaplieu!$M691='Sổ quỹ tiền mặt S06'!$J$2,Nhaplieu!$N691='Sổ quỹ tiền mặt S06'!$J$2),Nhaplieu!F691,""))</f>
        <v/>
      </c>
      <c r="B669" s="77" t="str">
        <f>IF(OR(LEFT(Nhaplieu!$M691,3)='Sổ quỹ tiền mặt S06'!$J$2,LEFT(Nhaplieu!$N691,3)='Sổ quỹ tiền mặt S06'!$J$2),Nhaplieu!E691,IF(OR(Nhaplieu!$M691='Sổ quỹ tiền mặt S06'!$J$2,Nhaplieu!$N691='Sổ quỹ tiền mặt S06'!$J$2),Nhaplieu!E691,""))</f>
        <v/>
      </c>
      <c r="C669" s="571" t="str">
        <f>IF(OR(LEFT(Nhaplieu!$M691,3)='Sổ quỹ tiền mặt S06'!$J$2,LEFT(Nhaplieu!$N691,3)='Sổ quỹ tiền mặt S06'!$J$2),Nhaplieu!L691,IF(OR(Nhaplieu!$M691='Sổ quỹ tiền mặt S06'!$J$2,Nhaplieu!$N691='Sổ quỹ tiền mặt S06'!$J$2),Nhaplieu!L691,""))</f>
        <v/>
      </c>
      <c r="D669" s="78" t="str">
        <f>IF(LEFT(Nhaplieu!$M691,3)='Sổ quỹ tiền mặt S06'!$J$2,Nhaplieu!N691,IF(LEFT(Nhaplieu!$N691,3)='Sổ quỹ tiền mặt S06'!$J$2,Nhaplieu!M691,IF(Nhaplieu!$M691='Sổ quỹ tiền mặt S06'!$J$2,Nhaplieu!N691,IF(Nhaplieu!$N691='Sổ quỹ tiền mặt S06'!$J$2,Nhaplieu!M691,""))))</f>
        <v/>
      </c>
      <c r="E669" s="77" t="str">
        <f>IF(LEFT(Nhaplieu!M691,3)='Sổ quỹ tiền mặt S06'!$J$2,Nhaplieu!$O691,IF(Nhaplieu!M691='Sổ quỹ tiền mặt S06'!$J$2,Nhaplieu!$O691,""))</f>
        <v/>
      </c>
      <c r="F669" s="77" t="str">
        <f>IF(LEFT(Nhaplieu!N691,3)='Sổ quỹ tiền mặt S06'!$J$2,Nhaplieu!$O691,IF(Nhaplieu!N691='Sổ quỹ tiền mặt S06'!$J$2,Nhaplieu!$O691,""))</f>
        <v/>
      </c>
      <c r="G669" s="572">
        <f>IF(SUM(E669:F669)=0,0,$G$10+SUM(E$11:$E669)-SUM(F$11:$F669))</f>
        <v>0</v>
      </c>
      <c r="H669" s="573"/>
    </row>
    <row r="670" spans="1:8" s="4" customFormat="1" ht="15.6">
      <c r="A670" s="76" t="str">
        <f>IF(OR(LEFT(Nhaplieu!$M692,3)='Sổ quỹ tiền mặt S06'!$J$2,LEFT(Nhaplieu!$N692,3)='Sổ quỹ tiền mặt S06'!$J$2),Nhaplieu!F692,IF(OR(Nhaplieu!$M692='Sổ quỹ tiền mặt S06'!$J$2,Nhaplieu!$N692='Sổ quỹ tiền mặt S06'!$J$2),Nhaplieu!F692,""))</f>
        <v/>
      </c>
      <c r="B670" s="77" t="str">
        <f>IF(OR(LEFT(Nhaplieu!$M692,3)='Sổ quỹ tiền mặt S06'!$J$2,LEFT(Nhaplieu!$N692,3)='Sổ quỹ tiền mặt S06'!$J$2),Nhaplieu!E692,IF(OR(Nhaplieu!$M692='Sổ quỹ tiền mặt S06'!$J$2,Nhaplieu!$N692='Sổ quỹ tiền mặt S06'!$J$2),Nhaplieu!E692,""))</f>
        <v/>
      </c>
      <c r="C670" s="571" t="str">
        <f>IF(OR(LEFT(Nhaplieu!$M692,3)='Sổ quỹ tiền mặt S06'!$J$2,LEFT(Nhaplieu!$N692,3)='Sổ quỹ tiền mặt S06'!$J$2),Nhaplieu!L692,IF(OR(Nhaplieu!$M692='Sổ quỹ tiền mặt S06'!$J$2,Nhaplieu!$N692='Sổ quỹ tiền mặt S06'!$J$2),Nhaplieu!L692,""))</f>
        <v/>
      </c>
      <c r="D670" s="78" t="str">
        <f>IF(LEFT(Nhaplieu!$M692,3)='Sổ quỹ tiền mặt S06'!$J$2,Nhaplieu!N692,IF(LEFT(Nhaplieu!$N692,3)='Sổ quỹ tiền mặt S06'!$J$2,Nhaplieu!M692,IF(Nhaplieu!$M692='Sổ quỹ tiền mặt S06'!$J$2,Nhaplieu!N692,IF(Nhaplieu!$N692='Sổ quỹ tiền mặt S06'!$J$2,Nhaplieu!M692,""))))</f>
        <v/>
      </c>
      <c r="E670" s="77" t="str">
        <f>IF(LEFT(Nhaplieu!M692,3)='Sổ quỹ tiền mặt S06'!$J$2,Nhaplieu!$O692,IF(Nhaplieu!M692='Sổ quỹ tiền mặt S06'!$J$2,Nhaplieu!$O692,""))</f>
        <v/>
      </c>
      <c r="F670" s="77" t="str">
        <f>IF(LEFT(Nhaplieu!N692,3)='Sổ quỹ tiền mặt S06'!$J$2,Nhaplieu!$O692,IF(Nhaplieu!N692='Sổ quỹ tiền mặt S06'!$J$2,Nhaplieu!$O692,""))</f>
        <v/>
      </c>
      <c r="G670" s="572">
        <f>IF(SUM(E670:F670)=0,0,$G$10+SUM(E$11:$E670)-SUM(F$11:$F670))</f>
        <v>0</v>
      </c>
      <c r="H670" s="573"/>
    </row>
    <row r="671" spans="1:8" s="4" customFormat="1" ht="15.6">
      <c r="A671" s="76" t="str">
        <f>IF(OR(LEFT(Nhaplieu!$M693,3)='Sổ quỹ tiền mặt S06'!$J$2,LEFT(Nhaplieu!$N693,3)='Sổ quỹ tiền mặt S06'!$J$2),Nhaplieu!F693,IF(OR(Nhaplieu!$M693='Sổ quỹ tiền mặt S06'!$J$2,Nhaplieu!$N693='Sổ quỹ tiền mặt S06'!$J$2),Nhaplieu!F693,""))</f>
        <v/>
      </c>
      <c r="B671" s="77" t="str">
        <f>IF(OR(LEFT(Nhaplieu!$M693,3)='Sổ quỹ tiền mặt S06'!$J$2,LEFT(Nhaplieu!$N693,3)='Sổ quỹ tiền mặt S06'!$J$2),Nhaplieu!E693,IF(OR(Nhaplieu!$M693='Sổ quỹ tiền mặt S06'!$J$2,Nhaplieu!$N693='Sổ quỹ tiền mặt S06'!$J$2),Nhaplieu!E693,""))</f>
        <v/>
      </c>
      <c r="C671" s="571" t="str">
        <f>IF(OR(LEFT(Nhaplieu!$M693,3)='Sổ quỹ tiền mặt S06'!$J$2,LEFT(Nhaplieu!$N693,3)='Sổ quỹ tiền mặt S06'!$J$2),Nhaplieu!L693,IF(OR(Nhaplieu!$M693='Sổ quỹ tiền mặt S06'!$J$2,Nhaplieu!$N693='Sổ quỹ tiền mặt S06'!$J$2),Nhaplieu!L693,""))</f>
        <v/>
      </c>
      <c r="D671" s="78" t="str">
        <f>IF(LEFT(Nhaplieu!$M693,3)='Sổ quỹ tiền mặt S06'!$J$2,Nhaplieu!N693,IF(LEFT(Nhaplieu!$N693,3)='Sổ quỹ tiền mặt S06'!$J$2,Nhaplieu!M693,IF(Nhaplieu!$M693='Sổ quỹ tiền mặt S06'!$J$2,Nhaplieu!N693,IF(Nhaplieu!$N693='Sổ quỹ tiền mặt S06'!$J$2,Nhaplieu!M693,""))))</f>
        <v/>
      </c>
      <c r="E671" s="77" t="str">
        <f>IF(LEFT(Nhaplieu!M693,3)='Sổ quỹ tiền mặt S06'!$J$2,Nhaplieu!$O693,IF(Nhaplieu!M693='Sổ quỹ tiền mặt S06'!$J$2,Nhaplieu!$O693,""))</f>
        <v/>
      </c>
      <c r="F671" s="77" t="str">
        <f>IF(LEFT(Nhaplieu!N693,3)='Sổ quỹ tiền mặt S06'!$J$2,Nhaplieu!$O693,IF(Nhaplieu!N693='Sổ quỹ tiền mặt S06'!$J$2,Nhaplieu!$O693,""))</f>
        <v/>
      </c>
      <c r="G671" s="572">
        <f>IF(SUM(E671:F671)=0,0,$G$10+SUM(E$11:$E671)-SUM(F$11:$F671))</f>
        <v>0</v>
      </c>
      <c r="H671" s="573"/>
    </row>
    <row r="672" spans="1:8" s="4" customFormat="1" ht="15.6">
      <c r="A672" s="76" t="str">
        <f>IF(OR(LEFT(Nhaplieu!$M694,3)='Sổ quỹ tiền mặt S06'!$J$2,LEFT(Nhaplieu!$N694,3)='Sổ quỹ tiền mặt S06'!$J$2),Nhaplieu!F694,IF(OR(Nhaplieu!$M694='Sổ quỹ tiền mặt S06'!$J$2,Nhaplieu!$N694='Sổ quỹ tiền mặt S06'!$J$2),Nhaplieu!F694,""))</f>
        <v/>
      </c>
      <c r="B672" s="77" t="str">
        <f>IF(OR(LEFT(Nhaplieu!$M694,3)='Sổ quỹ tiền mặt S06'!$J$2,LEFT(Nhaplieu!$N694,3)='Sổ quỹ tiền mặt S06'!$J$2),Nhaplieu!E694,IF(OR(Nhaplieu!$M694='Sổ quỹ tiền mặt S06'!$J$2,Nhaplieu!$N694='Sổ quỹ tiền mặt S06'!$J$2),Nhaplieu!E694,""))</f>
        <v/>
      </c>
      <c r="C672" s="571" t="str">
        <f>IF(OR(LEFT(Nhaplieu!$M694,3)='Sổ quỹ tiền mặt S06'!$J$2,LEFT(Nhaplieu!$N694,3)='Sổ quỹ tiền mặt S06'!$J$2),Nhaplieu!L694,IF(OR(Nhaplieu!$M694='Sổ quỹ tiền mặt S06'!$J$2,Nhaplieu!$N694='Sổ quỹ tiền mặt S06'!$J$2),Nhaplieu!L694,""))</f>
        <v/>
      </c>
      <c r="D672" s="78" t="str">
        <f>IF(LEFT(Nhaplieu!$M694,3)='Sổ quỹ tiền mặt S06'!$J$2,Nhaplieu!N694,IF(LEFT(Nhaplieu!$N694,3)='Sổ quỹ tiền mặt S06'!$J$2,Nhaplieu!M694,IF(Nhaplieu!$M694='Sổ quỹ tiền mặt S06'!$J$2,Nhaplieu!N694,IF(Nhaplieu!$N694='Sổ quỹ tiền mặt S06'!$J$2,Nhaplieu!M694,""))))</f>
        <v/>
      </c>
      <c r="E672" s="77" t="str">
        <f>IF(LEFT(Nhaplieu!M694,3)='Sổ quỹ tiền mặt S06'!$J$2,Nhaplieu!$O694,IF(Nhaplieu!M694='Sổ quỹ tiền mặt S06'!$J$2,Nhaplieu!$O694,""))</f>
        <v/>
      </c>
      <c r="F672" s="77" t="str">
        <f>IF(LEFT(Nhaplieu!N694,3)='Sổ quỹ tiền mặt S06'!$J$2,Nhaplieu!$O694,IF(Nhaplieu!N694='Sổ quỹ tiền mặt S06'!$J$2,Nhaplieu!$O694,""))</f>
        <v/>
      </c>
      <c r="G672" s="572">
        <f>IF(SUM(E672:F672)=0,0,$G$10+SUM(E$11:$E672)-SUM(F$11:$F672))</f>
        <v>0</v>
      </c>
      <c r="H672" s="573"/>
    </row>
    <row r="673" spans="1:8" s="4" customFormat="1" ht="15.6">
      <c r="A673" s="76" t="str">
        <f>IF(OR(LEFT(Nhaplieu!$M695,3)='Sổ quỹ tiền mặt S06'!$J$2,LEFT(Nhaplieu!$N695,3)='Sổ quỹ tiền mặt S06'!$J$2),Nhaplieu!F695,IF(OR(Nhaplieu!$M695='Sổ quỹ tiền mặt S06'!$J$2,Nhaplieu!$N695='Sổ quỹ tiền mặt S06'!$J$2),Nhaplieu!F695,""))</f>
        <v/>
      </c>
      <c r="B673" s="77" t="str">
        <f>IF(OR(LEFT(Nhaplieu!$M695,3)='Sổ quỹ tiền mặt S06'!$J$2,LEFT(Nhaplieu!$N695,3)='Sổ quỹ tiền mặt S06'!$J$2),Nhaplieu!E695,IF(OR(Nhaplieu!$M695='Sổ quỹ tiền mặt S06'!$J$2,Nhaplieu!$N695='Sổ quỹ tiền mặt S06'!$J$2),Nhaplieu!E695,""))</f>
        <v/>
      </c>
      <c r="C673" s="571" t="str">
        <f>IF(OR(LEFT(Nhaplieu!$M695,3)='Sổ quỹ tiền mặt S06'!$J$2,LEFT(Nhaplieu!$N695,3)='Sổ quỹ tiền mặt S06'!$J$2),Nhaplieu!L695,IF(OR(Nhaplieu!$M695='Sổ quỹ tiền mặt S06'!$J$2,Nhaplieu!$N695='Sổ quỹ tiền mặt S06'!$J$2),Nhaplieu!L695,""))</f>
        <v/>
      </c>
      <c r="D673" s="78" t="str">
        <f>IF(LEFT(Nhaplieu!$M695,3)='Sổ quỹ tiền mặt S06'!$J$2,Nhaplieu!N695,IF(LEFT(Nhaplieu!$N695,3)='Sổ quỹ tiền mặt S06'!$J$2,Nhaplieu!M695,IF(Nhaplieu!$M695='Sổ quỹ tiền mặt S06'!$J$2,Nhaplieu!N695,IF(Nhaplieu!$N695='Sổ quỹ tiền mặt S06'!$J$2,Nhaplieu!M695,""))))</f>
        <v/>
      </c>
      <c r="E673" s="77" t="str">
        <f>IF(LEFT(Nhaplieu!M695,3)='Sổ quỹ tiền mặt S06'!$J$2,Nhaplieu!$O695,IF(Nhaplieu!M695='Sổ quỹ tiền mặt S06'!$J$2,Nhaplieu!$O695,""))</f>
        <v/>
      </c>
      <c r="F673" s="77" t="str">
        <f>IF(LEFT(Nhaplieu!N695,3)='Sổ quỹ tiền mặt S06'!$J$2,Nhaplieu!$O695,IF(Nhaplieu!N695='Sổ quỹ tiền mặt S06'!$J$2,Nhaplieu!$O695,""))</f>
        <v/>
      </c>
      <c r="G673" s="572">
        <f>IF(SUM(E673:F673)=0,0,$G$10+SUM(E$11:$E673)-SUM(F$11:$F673))</f>
        <v>0</v>
      </c>
      <c r="H673" s="573"/>
    </row>
    <row r="674" spans="1:8" s="4" customFormat="1" ht="15.6">
      <c r="A674" s="76" t="str">
        <f>IF(OR(LEFT(Nhaplieu!$M696,3)='Sổ quỹ tiền mặt S06'!$J$2,LEFT(Nhaplieu!$N696,3)='Sổ quỹ tiền mặt S06'!$J$2),Nhaplieu!F696,IF(OR(Nhaplieu!$M696='Sổ quỹ tiền mặt S06'!$J$2,Nhaplieu!$N696='Sổ quỹ tiền mặt S06'!$J$2),Nhaplieu!F696,""))</f>
        <v/>
      </c>
      <c r="B674" s="77" t="str">
        <f>IF(OR(LEFT(Nhaplieu!$M696,3)='Sổ quỹ tiền mặt S06'!$J$2,LEFT(Nhaplieu!$N696,3)='Sổ quỹ tiền mặt S06'!$J$2),Nhaplieu!E696,IF(OR(Nhaplieu!$M696='Sổ quỹ tiền mặt S06'!$J$2,Nhaplieu!$N696='Sổ quỹ tiền mặt S06'!$J$2),Nhaplieu!E696,""))</f>
        <v/>
      </c>
      <c r="C674" s="571" t="str">
        <f>IF(OR(LEFT(Nhaplieu!$M696,3)='Sổ quỹ tiền mặt S06'!$J$2,LEFT(Nhaplieu!$N696,3)='Sổ quỹ tiền mặt S06'!$J$2),Nhaplieu!L696,IF(OR(Nhaplieu!$M696='Sổ quỹ tiền mặt S06'!$J$2,Nhaplieu!$N696='Sổ quỹ tiền mặt S06'!$J$2),Nhaplieu!L696,""))</f>
        <v/>
      </c>
      <c r="D674" s="78" t="str">
        <f>IF(LEFT(Nhaplieu!$M696,3)='Sổ quỹ tiền mặt S06'!$J$2,Nhaplieu!N696,IF(LEFT(Nhaplieu!$N696,3)='Sổ quỹ tiền mặt S06'!$J$2,Nhaplieu!M696,IF(Nhaplieu!$M696='Sổ quỹ tiền mặt S06'!$J$2,Nhaplieu!N696,IF(Nhaplieu!$N696='Sổ quỹ tiền mặt S06'!$J$2,Nhaplieu!M696,""))))</f>
        <v/>
      </c>
      <c r="E674" s="77" t="str">
        <f>IF(LEFT(Nhaplieu!M696,3)='Sổ quỹ tiền mặt S06'!$J$2,Nhaplieu!$O696,IF(Nhaplieu!M696='Sổ quỹ tiền mặt S06'!$J$2,Nhaplieu!$O696,""))</f>
        <v/>
      </c>
      <c r="F674" s="77" t="str">
        <f>IF(LEFT(Nhaplieu!N696,3)='Sổ quỹ tiền mặt S06'!$J$2,Nhaplieu!$O696,IF(Nhaplieu!N696='Sổ quỹ tiền mặt S06'!$J$2,Nhaplieu!$O696,""))</f>
        <v/>
      </c>
      <c r="G674" s="572">
        <f>IF(SUM(E674:F674)=0,0,$G$10+SUM(E$11:$E674)-SUM(F$11:$F674))</f>
        <v>0</v>
      </c>
      <c r="H674" s="573"/>
    </row>
    <row r="675" spans="1:8" s="4" customFormat="1" ht="15.6">
      <c r="A675" s="76" t="str">
        <f>IF(OR(LEFT(Nhaplieu!$M697,3)='Sổ quỹ tiền mặt S06'!$J$2,LEFT(Nhaplieu!$N697,3)='Sổ quỹ tiền mặt S06'!$J$2),Nhaplieu!F697,IF(OR(Nhaplieu!$M697='Sổ quỹ tiền mặt S06'!$J$2,Nhaplieu!$N697='Sổ quỹ tiền mặt S06'!$J$2),Nhaplieu!F697,""))</f>
        <v/>
      </c>
      <c r="B675" s="77" t="str">
        <f>IF(OR(LEFT(Nhaplieu!$M697,3)='Sổ quỹ tiền mặt S06'!$J$2,LEFT(Nhaplieu!$N697,3)='Sổ quỹ tiền mặt S06'!$J$2),Nhaplieu!E697,IF(OR(Nhaplieu!$M697='Sổ quỹ tiền mặt S06'!$J$2,Nhaplieu!$N697='Sổ quỹ tiền mặt S06'!$J$2),Nhaplieu!E697,""))</f>
        <v/>
      </c>
      <c r="C675" s="571" t="str">
        <f>IF(OR(LEFT(Nhaplieu!$M697,3)='Sổ quỹ tiền mặt S06'!$J$2,LEFT(Nhaplieu!$N697,3)='Sổ quỹ tiền mặt S06'!$J$2),Nhaplieu!L697,IF(OR(Nhaplieu!$M697='Sổ quỹ tiền mặt S06'!$J$2,Nhaplieu!$N697='Sổ quỹ tiền mặt S06'!$J$2),Nhaplieu!L697,""))</f>
        <v/>
      </c>
      <c r="D675" s="78" t="str">
        <f>IF(LEFT(Nhaplieu!$M697,3)='Sổ quỹ tiền mặt S06'!$J$2,Nhaplieu!N697,IF(LEFT(Nhaplieu!$N697,3)='Sổ quỹ tiền mặt S06'!$J$2,Nhaplieu!M697,IF(Nhaplieu!$M697='Sổ quỹ tiền mặt S06'!$J$2,Nhaplieu!N697,IF(Nhaplieu!$N697='Sổ quỹ tiền mặt S06'!$J$2,Nhaplieu!M697,""))))</f>
        <v/>
      </c>
      <c r="E675" s="77" t="str">
        <f>IF(LEFT(Nhaplieu!M697,3)='Sổ quỹ tiền mặt S06'!$J$2,Nhaplieu!$O697,IF(Nhaplieu!M697='Sổ quỹ tiền mặt S06'!$J$2,Nhaplieu!$O697,""))</f>
        <v/>
      </c>
      <c r="F675" s="77" t="str">
        <f>IF(LEFT(Nhaplieu!N697,3)='Sổ quỹ tiền mặt S06'!$J$2,Nhaplieu!$O697,IF(Nhaplieu!N697='Sổ quỹ tiền mặt S06'!$J$2,Nhaplieu!$O697,""))</f>
        <v/>
      </c>
      <c r="G675" s="572">
        <f>IF(SUM(E675:F675)=0,0,$G$10+SUM(E$11:$E675)-SUM(F$11:$F675))</f>
        <v>0</v>
      </c>
      <c r="H675" s="573"/>
    </row>
    <row r="676" spans="1:8" s="4" customFormat="1" ht="15.6">
      <c r="A676" s="76" t="str">
        <f>IF(OR(LEFT(Nhaplieu!$M698,3)='Sổ quỹ tiền mặt S06'!$J$2,LEFT(Nhaplieu!$N698,3)='Sổ quỹ tiền mặt S06'!$J$2),Nhaplieu!F698,IF(OR(Nhaplieu!$M698='Sổ quỹ tiền mặt S06'!$J$2,Nhaplieu!$N698='Sổ quỹ tiền mặt S06'!$J$2),Nhaplieu!F698,""))</f>
        <v/>
      </c>
      <c r="B676" s="77" t="str">
        <f>IF(OR(LEFT(Nhaplieu!$M698,3)='Sổ quỹ tiền mặt S06'!$J$2,LEFT(Nhaplieu!$N698,3)='Sổ quỹ tiền mặt S06'!$J$2),Nhaplieu!E698,IF(OR(Nhaplieu!$M698='Sổ quỹ tiền mặt S06'!$J$2,Nhaplieu!$N698='Sổ quỹ tiền mặt S06'!$J$2),Nhaplieu!E698,""))</f>
        <v/>
      </c>
      <c r="C676" s="571" t="str">
        <f>IF(OR(LEFT(Nhaplieu!$M698,3)='Sổ quỹ tiền mặt S06'!$J$2,LEFT(Nhaplieu!$N698,3)='Sổ quỹ tiền mặt S06'!$J$2),Nhaplieu!L698,IF(OR(Nhaplieu!$M698='Sổ quỹ tiền mặt S06'!$J$2,Nhaplieu!$N698='Sổ quỹ tiền mặt S06'!$J$2),Nhaplieu!L698,""))</f>
        <v/>
      </c>
      <c r="D676" s="78" t="str">
        <f>IF(LEFT(Nhaplieu!$M698,3)='Sổ quỹ tiền mặt S06'!$J$2,Nhaplieu!N698,IF(LEFT(Nhaplieu!$N698,3)='Sổ quỹ tiền mặt S06'!$J$2,Nhaplieu!M698,IF(Nhaplieu!$M698='Sổ quỹ tiền mặt S06'!$J$2,Nhaplieu!N698,IF(Nhaplieu!$N698='Sổ quỹ tiền mặt S06'!$J$2,Nhaplieu!M698,""))))</f>
        <v/>
      </c>
      <c r="E676" s="77" t="str">
        <f>IF(LEFT(Nhaplieu!M698,3)='Sổ quỹ tiền mặt S06'!$J$2,Nhaplieu!$O698,IF(Nhaplieu!M698='Sổ quỹ tiền mặt S06'!$J$2,Nhaplieu!$O698,""))</f>
        <v/>
      </c>
      <c r="F676" s="77" t="str">
        <f>IF(LEFT(Nhaplieu!N698,3)='Sổ quỹ tiền mặt S06'!$J$2,Nhaplieu!$O698,IF(Nhaplieu!N698='Sổ quỹ tiền mặt S06'!$J$2,Nhaplieu!$O698,""))</f>
        <v/>
      </c>
      <c r="G676" s="572">
        <f>IF(SUM(E676:F676)=0,0,$G$10+SUM(E$11:$E676)-SUM(F$11:$F676))</f>
        <v>0</v>
      </c>
      <c r="H676" s="573"/>
    </row>
    <row r="677" spans="1:8" s="4" customFormat="1" ht="15.6">
      <c r="A677" s="76" t="str">
        <f>IF(OR(LEFT(Nhaplieu!$M699,3)='Sổ quỹ tiền mặt S06'!$J$2,LEFT(Nhaplieu!$N699,3)='Sổ quỹ tiền mặt S06'!$J$2),Nhaplieu!F699,IF(OR(Nhaplieu!$M699='Sổ quỹ tiền mặt S06'!$J$2,Nhaplieu!$N699='Sổ quỹ tiền mặt S06'!$J$2),Nhaplieu!F699,""))</f>
        <v/>
      </c>
      <c r="B677" s="77" t="str">
        <f>IF(OR(LEFT(Nhaplieu!$M699,3)='Sổ quỹ tiền mặt S06'!$J$2,LEFT(Nhaplieu!$N699,3)='Sổ quỹ tiền mặt S06'!$J$2),Nhaplieu!E699,IF(OR(Nhaplieu!$M699='Sổ quỹ tiền mặt S06'!$J$2,Nhaplieu!$N699='Sổ quỹ tiền mặt S06'!$J$2),Nhaplieu!E699,""))</f>
        <v/>
      </c>
      <c r="C677" s="571" t="str">
        <f>IF(OR(LEFT(Nhaplieu!$M699,3)='Sổ quỹ tiền mặt S06'!$J$2,LEFT(Nhaplieu!$N699,3)='Sổ quỹ tiền mặt S06'!$J$2),Nhaplieu!L699,IF(OR(Nhaplieu!$M699='Sổ quỹ tiền mặt S06'!$J$2,Nhaplieu!$N699='Sổ quỹ tiền mặt S06'!$J$2),Nhaplieu!L699,""))</f>
        <v/>
      </c>
      <c r="D677" s="78" t="str">
        <f>IF(LEFT(Nhaplieu!$M699,3)='Sổ quỹ tiền mặt S06'!$J$2,Nhaplieu!N699,IF(LEFT(Nhaplieu!$N699,3)='Sổ quỹ tiền mặt S06'!$J$2,Nhaplieu!M699,IF(Nhaplieu!$M699='Sổ quỹ tiền mặt S06'!$J$2,Nhaplieu!N699,IF(Nhaplieu!$N699='Sổ quỹ tiền mặt S06'!$J$2,Nhaplieu!M699,""))))</f>
        <v/>
      </c>
      <c r="E677" s="77" t="str">
        <f>IF(LEFT(Nhaplieu!M699,3)='Sổ quỹ tiền mặt S06'!$J$2,Nhaplieu!$O699,IF(Nhaplieu!M699='Sổ quỹ tiền mặt S06'!$J$2,Nhaplieu!$O699,""))</f>
        <v/>
      </c>
      <c r="F677" s="77" t="str">
        <f>IF(LEFT(Nhaplieu!N699,3)='Sổ quỹ tiền mặt S06'!$J$2,Nhaplieu!$O699,IF(Nhaplieu!N699='Sổ quỹ tiền mặt S06'!$J$2,Nhaplieu!$O699,""))</f>
        <v/>
      </c>
      <c r="G677" s="572">
        <f>IF(SUM(E677:F677)=0,0,$G$10+SUM(E$11:$E677)-SUM(F$11:$F677))</f>
        <v>0</v>
      </c>
      <c r="H677" s="573"/>
    </row>
    <row r="678" spans="1:8" s="4" customFormat="1" ht="15.6">
      <c r="A678" s="76" t="str">
        <f>IF(OR(LEFT(Nhaplieu!$M700,3)='Sổ quỹ tiền mặt S06'!$J$2,LEFT(Nhaplieu!$N700,3)='Sổ quỹ tiền mặt S06'!$J$2),Nhaplieu!F700,IF(OR(Nhaplieu!$M700='Sổ quỹ tiền mặt S06'!$J$2,Nhaplieu!$N700='Sổ quỹ tiền mặt S06'!$J$2),Nhaplieu!F700,""))</f>
        <v/>
      </c>
      <c r="B678" s="77" t="str">
        <f>IF(OR(LEFT(Nhaplieu!$M700,3)='Sổ quỹ tiền mặt S06'!$J$2,LEFT(Nhaplieu!$N700,3)='Sổ quỹ tiền mặt S06'!$J$2),Nhaplieu!E700,IF(OR(Nhaplieu!$M700='Sổ quỹ tiền mặt S06'!$J$2,Nhaplieu!$N700='Sổ quỹ tiền mặt S06'!$J$2),Nhaplieu!E700,""))</f>
        <v/>
      </c>
      <c r="C678" s="571" t="str">
        <f>IF(OR(LEFT(Nhaplieu!$M700,3)='Sổ quỹ tiền mặt S06'!$J$2,LEFT(Nhaplieu!$N700,3)='Sổ quỹ tiền mặt S06'!$J$2),Nhaplieu!L700,IF(OR(Nhaplieu!$M700='Sổ quỹ tiền mặt S06'!$J$2,Nhaplieu!$N700='Sổ quỹ tiền mặt S06'!$J$2),Nhaplieu!L700,""))</f>
        <v/>
      </c>
      <c r="D678" s="78" t="str">
        <f>IF(LEFT(Nhaplieu!$M700,3)='Sổ quỹ tiền mặt S06'!$J$2,Nhaplieu!N700,IF(LEFT(Nhaplieu!$N700,3)='Sổ quỹ tiền mặt S06'!$J$2,Nhaplieu!M700,IF(Nhaplieu!$M700='Sổ quỹ tiền mặt S06'!$J$2,Nhaplieu!N700,IF(Nhaplieu!$N700='Sổ quỹ tiền mặt S06'!$J$2,Nhaplieu!M700,""))))</f>
        <v/>
      </c>
      <c r="E678" s="77" t="str">
        <f>IF(LEFT(Nhaplieu!M700,3)='Sổ quỹ tiền mặt S06'!$J$2,Nhaplieu!$O700,IF(Nhaplieu!M700='Sổ quỹ tiền mặt S06'!$J$2,Nhaplieu!$O700,""))</f>
        <v/>
      </c>
      <c r="F678" s="77" t="str">
        <f>IF(LEFT(Nhaplieu!N700,3)='Sổ quỹ tiền mặt S06'!$J$2,Nhaplieu!$O700,IF(Nhaplieu!N700='Sổ quỹ tiền mặt S06'!$J$2,Nhaplieu!$O700,""))</f>
        <v/>
      </c>
      <c r="G678" s="572">
        <f>IF(SUM(E678:F678)=0,0,$G$10+SUM(E$11:$E678)-SUM(F$11:$F678))</f>
        <v>0</v>
      </c>
      <c r="H678" s="573"/>
    </row>
    <row r="679" spans="1:8" s="4" customFormat="1" ht="15.6">
      <c r="A679" s="76" t="str">
        <f>IF(OR(LEFT(Nhaplieu!$M701,3)='Sổ quỹ tiền mặt S06'!$J$2,LEFT(Nhaplieu!$N701,3)='Sổ quỹ tiền mặt S06'!$J$2),Nhaplieu!F701,IF(OR(Nhaplieu!$M701='Sổ quỹ tiền mặt S06'!$J$2,Nhaplieu!$N701='Sổ quỹ tiền mặt S06'!$J$2),Nhaplieu!F701,""))</f>
        <v/>
      </c>
      <c r="B679" s="77" t="str">
        <f>IF(OR(LEFT(Nhaplieu!$M701,3)='Sổ quỹ tiền mặt S06'!$J$2,LEFT(Nhaplieu!$N701,3)='Sổ quỹ tiền mặt S06'!$J$2),Nhaplieu!E701,IF(OR(Nhaplieu!$M701='Sổ quỹ tiền mặt S06'!$J$2,Nhaplieu!$N701='Sổ quỹ tiền mặt S06'!$J$2),Nhaplieu!E701,""))</f>
        <v/>
      </c>
      <c r="C679" s="571" t="str">
        <f>IF(OR(LEFT(Nhaplieu!$M701,3)='Sổ quỹ tiền mặt S06'!$J$2,LEFT(Nhaplieu!$N701,3)='Sổ quỹ tiền mặt S06'!$J$2),Nhaplieu!L701,IF(OR(Nhaplieu!$M701='Sổ quỹ tiền mặt S06'!$J$2,Nhaplieu!$N701='Sổ quỹ tiền mặt S06'!$J$2),Nhaplieu!L701,""))</f>
        <v/>
      </c>
      <c r="D679" s="78" t="str">
        <f>IF(LEFT(Nhaplieu!$M701,3)='Sổ quỹ tiền mặt S06'!$J$2,Nhaplieu!N701,IF(LEFT(Nhaplieu!$N701,3)='Sổ quỹ tiền mặt S06'!$J$2,Nhaplieu!M701,IF(Nhaplieu!$M701='Sổ quỹ tiền mặt S06'!$J$2,Nhaplieu!N701,IF(Nhaplieu!$N701='Sổ quỹ tiền mặt S06'!$J$2,Nhaplieu!M701,""))))</f>
        <v/>
      </c>
      <c r="E679" s="77" t="str">
        <f>IF(LEFT(Nhaplieu!M701,3)='Sổ quỹ tiền mặt S06'!$J$2,Nhaplieu!$O701,IF(Nhaplieu!M701='Sổ quỹ tiền mặt S06'!$J$2,Nhaplieu!$O701,""))</f>
        <v/>
      </c>
      <c r="F679" s="77" t="str">
        <f>IF(LEFT(Nhaplieu!N701,3)='Sổ quỹ tiền mặt S06'!$J$2,Nhaplieu!$O701,IF(Nhaplieu!N701='Sổ quỹ tiền mặt S06'!$J$2,Nhaplieu!$O701,""))</f>
        <v/>
      </c>
      <c r="G679" s="572">
        <f>IF(SUM(E679:F679)=0,0,$G$10+SUM(E$11:$E679)-SUM(F$11:$F679))</f>
        <v>0</v>
      </c>
      <c r="H679" s="573"/>
    </row>
    <row r="680" spans="1:8" s="4" customFormat="1" ht="15.6">
      <c r="A680" s="76" t="str">
        <f>IF(OR(LEFT(Nhaplieu!$M702,3)='Sổ quỹ tiền mặt S06'!$J$2,LEFT(Nhaplieu!$N702,3)='Sổ quỹ tiền mặt S06'!$J$2),Nhaplieu!F702,IF(OR(Nhaplieu!$M702='Sổ quỹ tiền mặt S06'!$J$2,Nhaplieu!$N702='Sổ quỹ tiền mặt S06'!$J$2),Nhaplieu!F702,""))</f>
        <v/>
      </c>
      <c r="B680" s="77" t="str">
        <f>IF(OR(LEFT(Nhaplieu!$M702,3)='Sổ quỹ tiền mặt S06'!$J$2,LEFT(Nhaplieu!$N702,3)='Sổ quỹ tiền mặt S06'!$J$2),Nhaplieu!E702,IF(OR(Nhaplieu!$M702='Sổ quỹ tiền mặt S06'!$J$2,Nhaplieu!$N702='Sổ quỹ tiền mặt S06'!$J$2),Nhaplieu!E702,""))</f>
        <v/>
      </c>
      <c r="C680" s="571" t="str">
        <f>IF(OR(LEFT(Nhaplieu!$M702,3)='Sổ quỹ tiền mặt S06'!$J$2,LEFT(Nhaplieu!$N702,3)='Sổ quỹ tiền mặt S06'!$J$2),Nhaplieu!L702,IF(OR(Nhaplieu!$M702='Sổ quỹ tiền mặt S06'!$J$2,Nhaplieu!$N702='Sổ quỹ tiền mặt S06'!$J$2),Nhaplieu!L702,""))</f>
        <v/>
      </c>
      <c r="D680" s="78" t="str">
        <f>IF(LEFT(Nhaplieu!$M702,3)='Sổ quỹ tiền mặt S06'!$J$2,Nhaplieu!N702,IF(LEFT(Nhaplieu!$N702,3)='Sổ quỹ tiền mặt S06'!$J$2,Nhaplieu!M702,IF(Nhaplieu!$M702='Sổ quỹ tiền mặt S06'!$J$2,Nhaplieu!N702,IF(Nhaplieu!$N702='Sổ quỹ tiền mặt S06'!$J$2,Nhaplieu!M702,""))))</f>
        <v/>
      </c>
      <c r="E680" s="77" t="str">
        <f>IF(LEFT(Nhaplieu!M702,3)='Sổ quỹ tiền mặt S06'!$J$2,Nhaplieu!$O702,IF(Nhaplieu!M702='Sổ quỹ tiền mặt S06'!$J$2,Nhaplieu!$O702,""))</f>
        <v/>
      </c>
      <c r="F680" s="77" t="str">
        <f>IF(LEFT(Nhaplieu!N702,3)='Sổ quỹ tiền mặt S06'!$J$2,Nhaplieu!$O702,IF(Nhaplieu!N702='Sổ quỹ tiền mặt S06'!$J$2,Nhaplieu!$O702,""))</f>
        <v/>
      </c>
      <c r="G680" s="572">
        <f>IF(SUM(E680:F680)=0,0,$G$10+SUM(E$11:$E680)-SUM(F$11:$F680))</f>
        <v>0</v>
      </c>
      <c r="H680" s="573"/>
    </row>
    <row r="681" spans="1:8" s="4" customFormat="1" ht="15.6">
      <c r="A681" s="76" t="str">
        <f>IF(OR(LEFT(Nhaplieu!$M703,3)='Sổ quỹ tiền mặt S06'!$J$2,LEFT(Nhaplieu!$N703,3)='Sổ quỹ tiền mặt S06'!$J$2),Nhaplieu!F703,IF(OR(Nhaplieu!$M703='Sổ quỹ tiền mặt S06'!$J$2,Nhaplieu!$N703='Sổ quỹ tiền mặt S06'!$J$2),Nhaplieu!F703,""))</f>
        <v/>
      </c>
      <c r="B681" s="77" t="str">
        <f>IF(OR(LEFT(Nhaplieu!$M703,3)='Sổ quỹ tiền mặt S06'!$J$2,LEFT(Nhaplieu!$N703,3)='Sổ quỹ tiền mặt S06'!$J$2),Nhaplieu!E703,IF(OR(Nhaplieu!$M703='Sổ quỹ tiền mặt S06'!$J$2,Nhaplieu!$N703='Sổ quỹ tiền mặt S06'!$J$2),Nhaplieu!E703,""))</f>
        <v/>
      </c>
      <c r="C681" s="571" t="str">
        <f>IF(OR(LEFT(Nhaplieu!$M703,3)='Sổ quỹ tiền mặt S06'!$J$2,LEFT(Nhaplieu!$N703,3)='Sổ quỹ tiền mặt S06'!$J$2),Nhaplieu!L703,IF(OR(Nhaplieu!$M703='Sổ quỹ tiền mặt S06'!$J$2,Nhaplieu!$N703='Sổ quỹ tiền mặt S06'!$J$2),Nhaplieu!L703,""))</f>
        <v/>
      </c>
      <c r="D681" s="78" t="str">
        <f>IF(LEFT(Nhaplieu!$M703,3)='Sổ quỹ tiền mặt S06'!$J$2,Nhaplieu!N703,IF(LEFT(Nhaplieu!$N703,3)='Sổ quỹ tiền mặt S06'!$J$2,Nhaplieu!M703,IF(Nhaplieu!$M703='Sổ quỹ tiền mặt S06'!$J$2,Nhaplieu!N703,IF(Nhaplieu!$N703='Sổ quỹ tiền mặt S06'!$J$2,Nhaplieu!M703,""))))</f>
        <v/>
      </c>
      <c r="E681" s="77" t="str">
        <f>IF(LEFT(Nhaplieu!M703,3)='Sổ quỹ tiền mặt S06'!$J$2,Nhaplieu!$O703,IF(Nhaplieu!M703='Sổ quỹ tiền mặt S06'!$J$2,Nhaplieu!$O703,""))</f>
        <v/>
      </c>
      <c r="F681" s="77" t="str">
        <f>IF(LEFT(Nhaplieu!N703,3)='Sổ quỹ tiền mặt S06'!$J$2,Nhaplieu!$O703,IF(Nhaplieu!N703='Sổ quỹ tiền mặt S06'!$J$2,Nhaplieu!$O703,""))</f>
        <v/>
      </c>
      <c r="G681" s="572">
        <f>IF(SUM(E681:F681)=0,0,$G$10+SUM(E$11:$E681)-SUM(F$11:$F681))</f>
        <v>0</v>
      </c>
      <c r="H681" s="573"/>
    </row>
    <row r="682" spans="1:8" s="4" customFormat="1" ht="15.6">
      <c r="A682" s="76" t="str">
        <f>IF(OR(LEFT(Nhaplieu!$M704,3)='Sổ quỹ tiền mặt S06'!$J$2,LEFT(Nhaplieu!$N704,3)='Sổ quỹ tiền mặt S06'!$J$2),Nhaplieu!F704,IF(OR(Nhaplieu!$M704='Sổ quỹ tiền mặt S06'!$J$2,Nhaplieu!$N704='Sổ quỹ tiền mặt S06'!$J$2),Nhaplieu!F704,""))</f>
        <v/>
      </c>
      <c r="B682" s="77" t="str">
        <f>IF(OR(LEFT(Nhaplieu!$M704,3)='Sổ quỹ tiền mặt S06'!$J$2,LEFT(Nhaplieu!$N704,3)='Sổ quỹ tiền mặt S06'!$J$2),Nhaplieu!E704,IF(OR(Nhaplieu!$M704='Sổ quỹ tiền mặt S06'!$J$2,Nhaplieu!$N704='Sổ quỹ tiền mặt S06'!$J$2),Nhaplieu!E704,""))</f>
        <v/>
      </c>
      <c r="C682" s="571" t="str">
        <f>IF(OR(LEFT(Nhaplieu!$M704,3)='Sổ quỹ tiền mặt S06'!$J$2,LEFT(Nhaplieu!$N704,3)='Sổ quỹ tiền mặt S06'!$J$2),Nhaplieu!L704,IF(OR(Nhaplieu!$M704='Sổ quỹ tiền mặt S06'!$J$2,Nhaplieu!$N704='Sổ quỹ tiền mặt S06'!$J$2),Nhaplieu!L704,""))</f>
        <v/>
      </c>
      <c r="D682" s="78" t="str">
        <f>IF(LEFT(Nhaplieu!$M704,3)='Sổ quỹ tiền mặt S06'!$J$2,Nhaplieu!N704,IF(LEFT(Nhaplieu!$N704,3)='Sổ quỹ tiền mặt S06'!$J$2,Nhaplieu!M704,IF(Nhaplieu!$M704='Sổ quỹ tiền mặt S06'!$J$2,Nhaplieu!N704,IF(Nhaplieu!$N704='Sổ quỹ tiền mặt S06'!$J$2,Nhaplieu!M704,""))))</f>
        <v/>
      </c>
      <c r="E682" s="77" t="str">
        <f>IF(LEFT(Nhaplieu!M704,3)='Sổ quỹ tiền mặt S06'!$J$2,Nhaplieu!$O704,IF(Nhaplieu!M704='Sổ quỹ tiền mặt S06'!$J$2,Nhaplieu!$O704,""))</f>
        <v/>
      </c>
      <c r="F682" s="77" t="str">
        <f>IF(LEFT(Nhaplieu!N704,3)='Sổ quỹ tiền mặt S06'!$J$2,Nhaplieu!$O704,IF(Nhaplieu!N704='Sổ quỹ tiền mặt S06'!$J$2,Nhaplieu!$O704,""))</f>
        <v/>
      </c>
      <c r="G682" s="572">
        <f>IF(SUM(E682:F682)=0,0,$G$10+SUM(E$11:$E682)-SUM(F$11:$F682))</f>
        <v>0</v>
      </c>
      <c r="H682" s="573"/>
    </row>
    <row r="683" spans="1:8" s="4" customFormat="1" ht="15.6">
      <c r="A683" s="76" t="str">
        <f>IF(OR(LEFT(Nhaplieu!$M705,3)='Sổ quỹ tiền mặt S06'!$J$2,LEFT(Nhaplieu!$N705,3)='Sổ quỹ tiền mặt S06'!$J$2),Nhaplieu!F705,IF(OR(Nhaplieu!$M705='Sổ quỹ tiền mặt S06'!$J$2,Nhaplieu!$N705='Sổ quỹ tiền mặt S06'!$J$2),Nhaplieu!F705,""))</f>
        <v/>
      </c>
      <c r="B683" s="77" t="str">
        <f>IF(OR(LEFT(Nhaplieu!$M705,3)='Sổ quỹ tiền mặt S06'!$J$2,LEFT(Nhaplieu!$N705,3)='Sổ quỹ tiền mặt S06'!$J$2),Nhaplieu!E705,IF(OR(Nhaplieu!$M705='Sổ quỹ tiền mặt S06'!$J$2,Nhaplieu!$N705='Sổ quỹ tiền mặt S06'!$J$2),Nhaplieu!E705,""))</f>
        <v/>
      </c>
      <c r="C683" s="571" t="str">
        <f>IF(OR(LEFT(Nhaplieu!$M705,3)='Sổ quỹ tiền mặt S06'!$J$2,LEFT(Nhaplieu!$N705,3)='Sổ quỹ tiền mặt S06'!$J$2),Nhaplieu!L705,IF(OR(Nhaplieu!$M705='Sổ quỹ tiền mặt S06'!$J$2,Nhaplieu!$N705='Sổ quỹ tiền mặt S06'!$J$2),Nhaplieu!L705,""))</f>
        <v/>
      </c>
      <c r="D683" s="78" t="str">
        <f>IF(LEFT(Nhaplieu!$M705,3)='Sổ quỹ tiền mặt S06'!$J$2,Nhaplieu!N705,IF(LEFT(Nhaplieu!$N705,3)='Sổ quỹ tiền mặt S06'!$J$2,Nhaplieu!M705,IF(Nhaplieu!$M705='Sổ quỹ tiền mặt S06'!$J$2,Nhaplieu!N705,IF(Nhaplieu!$N705='Sổ quỹ tiền mặt S06'!$J$2,Nhaplieu!M705,""))))</f>
        <v/>
      </c>
      <c r="E683" s="77" t="str">
        <f>IF(LEFT(Nhaplieu!M705,3)='Sổ quỹ tiền mặt S06'!$J$2,Nhaplieu!$O705,IF(Nhaplieu!M705='Sổ quỹ tiền mặt S06'!$J$2,Nhaplieu!$O705,""))</f>
        <v/>
      </c>
      <c r="F683" s="77" t="str">
        <f>IF(LEFT(Nhaplieu!N705,3)='Sổ quỹ tiền mặt S06'!$J$2,Nhaplieu!$O705,IF(Nhaplieu!N705='Sổ quỹ tiền mặt S06'!$J$2,Nhaplieu!$O705,""))</f>
        <v/>
      </c>
      <c r="G683" s="572">
        <f>IF(SUM(E683:F683)=0,0,$G$10+SUM(E$11:$E683)-SUM(F$11:$F683))</f>
        <v>0</v>
      </c>
      <c r="H683" s="573"/>
    </row>
    <row r="684" spans="1:8" s="4" customFormat="1" ht="15.6">
      <c r="A684" s="76" t="str">
        <f>IF(OR(LEFT(Nhaplieu!$M706,3)='Sổ quỹ tiền mặt S06'!$J$2,LEFT(Nhaplieu!$N706,3)='Sổ quỹ tiền mặt S06'!$J$2),Nhaplieu!F706,IF(OR(Nhaplieu!$M706='Sổ quỹ tiền mặt S06'!$J$2,Nhaplieu!$N706='Sổ quỹ tiền mặt S06'!$J$2),Nhaplieu!F706,""))</f>
        <v/>
      </c>
      <c r="B684" s="77" t="str">
        <f>IF(OR(LEFT(Nhaplieu!$M706,3)='Sổ quỹ tiền mặt S06'!$J$2,LEFT(Nhaplieu!$N706,3)='Sổ quỹ tiền mặt S06'!$J$2),Nhaplieu!E706,IF(OR(Nhaplieu!$M706='Sổ quỹ tiền mặt S06'!$J$2,Nhaplieu!$N706='Sổ quỹ tiền mặt S06'!$J$2),Nhaplieu!E706,""))</f>
        <v/>
      </c>
      <c r="C684" s="571" t="str">
        <f>IF(OR(LEFT(Nhaplieu!$M706,3)='Sổ quỹ tiền mặt S06'!$J$2,LEFT(Nhaplieu!$N706,3)='Sổ quỹ tiền mặt S06'!$J$2),Nhaplieu!L706,IF(OR(Nhaplieu!$M706='Sổ quỹ tiền mặt S06'!$J$2,Nhaplieu!$N706='Sổ quỹ tiền mặt S06'!$J$2),Nhaplieu!L706,""))</f>
        <v/>
      </c>
      <c r="D684" s="78" t="str">
        <f>IF(LEFT(Nhaplieu!$M706,3)='Sổ quỹ tiền mặt S06'!$J$2,Nhaplieu!N706,IF(LEFT(Nhaplieu!$N706,3)='Sổ quỹ tiền mặt S06'!$J$2,Nhaplieu!M706,IF(Nhaplieu!$M706='Sổ quỹ tiền mặt S06'!$J$2,Nhaplieu!N706,IF(Nhaplieu!$N706='Sổ quỹ tiền mặt S06'!$J$2,Nhaplieu!M706,""))))</f>
        <v/>
      </c>
      <c r="E684" s="77" t="str">
        <f>IF(LEFT(Nhaplieu!M706,3)='Sổ quỹ tiền mặt S06'!$J$2,Nhaplieu!$O706,IF(Nhaplieu!M706='Sổ quỹ tiền mặt S06'!$J$2,Nhaplieu!$O706,""))</f>
        <v/>
      </c>
      <c r="F684" s="77" t="str">
        <f>IF(LEFT(Nhaplieu!N706,3)='Sổ quỹ tiền mặt S06'!$J$2,Nhaplieu!$O706,IF(Nhaplieu!N706='Sổ quỹ tiền mặt S06'!$J$2,Nhaplieu!$O706,""))</f>
        <v/>
      </c>
      <c r="G684" s="572">
        <f>IF(SUM(E684:F684)=0,0,$G$10+SUM(E$11:$E684)-SUM(F$11:$F684))</f>
        <v>0</v>
      </c>
      <c r="H684" s="573"/>
    </row>
    <row r="685" spans="1:8" s="4" customFormat="1" ht="15.6">
      <c r="A685" s="76" t="str">
        <f>IF(OR(LEFT(Nhaplieu!$M707,3)='Sổ quỹ tiền mặt S06'!$J$2,LEFT(Nhaplieu!$N707,3)='Sổ quỹ tiền mặt S06'!$J$2),Nhaplieu!F707,IF(OR(Nhaplieu!$M707='Sổ quỹ tiền mặt S06'!$J$2,Nhaplieu!$N707='Sổ quỹ tiền mặt S06'!$J$2),Nhaplieu!F707,""))</f>
        <v/>
      </c>
      <c r="B685" s="77" t="str">
        <f>IF(OR(LEFT(Nhaplieu!$M707,3)='Sổ quỹ tiền mặt S06'!$J$2,LEFT(Nhaplieu!$N707,3)='Sổ quỹ tiền mặt S06'!$J$2),Nhaplieu!E707,IF(OR(Nhaplieu!$M707='Sổ quỹ tiền mặt S06'!$J$2,Nhaplieu!$N707='Sổ quỹ tiền mặt S06'!$J$2),Nhaplieu!E707,""))</f>
        <v/>
      </c>
      <c r="C685" s="571" t="str">
        <f>IF(OR(LEFT(Nhaplieu!$M707,3)='Sổ quỹ tiền mặt S06'!$J$2,LEFT(Nhaplieu!$N707,3)='Sổ quỹ tiền mặt S06'!$J$2),Nhaplieu!L707,IF(OR(Nhaplieu!$M707='Sổ quỹ tiền mặt S06'!$J$2,Nhaplieu!$N707='Sổ quỹ tiền mặt S06'!$J$2),Nhaplieu!L707,""))</f>
        <v/>
      </c>
      <c r="D685" s="78" t="str">
        <f>IF(LEFT(Nhaplieu!$M707,3)='Sổ quỹ tiền mặt S06'!$J$2,Nhaplieu!N707,IF(LEFT(Nhaplieu!$N707,3)='Sổ quỹ tiền mặt S06'!$J$2,Nhaplieu!M707,IF(Nhaplieu!$M707='Sổ quỹ tiền mặt S06'!$J$2,Nhaplieu!N707,IF(Nhaplieu!$N707='Sổ quỹ tiền mặt S06'!$J$2,Nhaplieu!M707,""))))</f>
        <v/>
      </c>
      <c r="E685" s="77" t="str">
        <f>IF(LEFT(Nhaplieu!M707,3)='Sổ quỹ tiền mặt S06'!$J$2,Nhaplieu!$O707,IF(Nhaplieu!M707='Sổ quỹ tiền mặt S06'!$J$2,Nhaplieu!$O707,""))</f>
        <v/>
      </c>
      <c r="F685" s="77" t="str">
        <f>IF(LEFT(Nhaplieu!N707,3)='Sổ quỹ tiền mặt S06'!$J$2,Nhaplieu!$O707,IF(Nhaplieu!N707='Sổ quỹ tiền mặt S06'!$J$2,Nhaplieu!$O707,""))</f>
        <v/>
      </c>
      <c r="G685" s="572">
        <f>IF(SUM(E685:F685)=0,0,$G$10+SUM(E$11:$E685)-SUM(F$11:$F685))</f>
        <v>0</v>
      </c>
      <c r="H685" s="573"/>
    </row>
    <row r="686" spans="1:8" s="4" customFormat="1" ht="15.6">
      <c r="A686" s="76" t="str">
        <f>IF(OR(LEFT(Nhaplieu!$M708,3)='Sổ quỹ tiền mặt S06'!$J$2,LEFT(Nhaplieu!$N708,3)='Sổ quỹ tiền mặt S06'!$J$2),Nhaplieu!F708,IF(OR(Nhaplieu!$M708='Sổ quỹ tiền mặt S06'!$J$2,Nhaplieu!$N708='Sổ quỹ tiền mặt S06'!$J$2),Nhaplieu!F708,""))</f>
        <v/>
      </c>
      <c r="B686" s="77" t="str">
        <f>IF(OR(LEFT(Nhaplieu!$M708,3)='Sổ quỹ tiền mặt S06'!$J$2,LEFT(Nhaplieu!$N708,3)='Sổ quỹ tiền mặt S06'!$J$2),Nhaplieu!E708,IF(OR(Nhaplieu!$M708='Sổ quỹ tiền mặt S06'!$J$2,Nhaplieu!$N708='Sổ quỹ tiền mặt S06'!$J$2),Nhaplieu!E708,""))</f>
        <v/>
      </c>
      <c r="C686" s="571" t="str">
        <f>IF(OR(LEFT(Nhaplieu!$M708,3)='Sổ quỹ tiền mặt S06'!$J$2,LEFT(Nhaplieu!$N708,3)='Sổ quỹ tiền mặt S06'!$J$2),Nhaplieu!L708,IF(OR(Nhaplieu!$M708='Sổ quỹ tiền mặt S06'!$J$2,Nhaplieu!$N708='Sổ quỹ tiền mặt S06'!$J$2),Nhaplieu!L708,""))</f>
        <v/>
      </c>
      <c r="D686" s="78" t="str">
        <f>IF(LEFT(Nhaplieu!$M708,3)='Sổ quỹ tiền mặt S06'!$J$2,Nhaplieu!N708,IF(LEFT(Nhaplieu!$N708,3)='Sổ quỹ tiền mặt S06'!$J$2,Nhaplieu!M708,IF(Nhaplieu!$M708='Sổ quỹ tiền mặt S06'!$J$2,Nhaplieu!N708,IF(Nhaplieu!$N708='Sổ quỹ tiền mặt S06'!$J$2,Nhaplieu!M708,""))))</f>
        <v/>
      </c>
      <c r="E686" s="77" t="str">
        <f>IF(LEFT(Nhaplieu!M708,3)='Sổ quỹ tiền mặt S06'!$J$2,Nhaplieu!$O708,IF(Nhaplieu!M708='Sổ quỹ tiền mặt S06'!$J$2,Nhaplieu!$O708,""))</f>
        <v/>
      </c>
      <c r="F686" s="77" t="str">
        <f>IF(LEFT(Nhaplieu!N708,3)='Sổ quỹ tiền mặt S06'!$J$2,Nhaplieu!$O708,IF(Nhaplieu!N708='Sổ quỹ tiền mặt S06'!$J$2,Nhaplieu!$O708,""))</f>
        <v/>
      </c>
      <c r="G686" s="572">
        <f>IF(SUM(E686:F686)=0,0,$G$10+SUM(E$11:$E686)-SUM(F$11:$F686))</f>
        <v>0</v>
      </c>
      <c r="H686" s="573"/>
    </row>
    <row r="687" spans="1:8" s="4" customFormat="1" ht="15.6">
      <c r="A687" s="76" t="str">
        <f>IF(OR(LEFT(Nhaplieu!$M709,3)='Sổ quỹ tiền mặt S06'!$J$2,LEFT(Nhaplieu!$N709,3)='Sổ quỹ tiền mặt S06'!$J$2),Nhaplieu!F709,IF(OR(Nhaplieu!$M709='Sổ quỹ tiền mặt S06'!$J$2,Nhaplieu!$N709='Sổ quỹ tiền mặt S06'!$J$2),Nhaplieu!F709,""))</f>
        <v/>
      </c>
      <c r="B687" s="77" t="str">
        <f>IF(OR(LEFT(Nhaplieu!$M709,3)='Sổ quỹ tiền mặt S06'!$J$2,LEFT(Nhaplieu!$N709,3)='Sổ quỹ tiền mặt S06'!$J$2),Nhaplieu!E709,IF(OR(Nhaplieu!$M709='Sổ quỹ tiền mặt S06'!$J$2,Nhaplieu!$N709='Sổ quỹ tiền mặt S06'!$J$2),Nhaplieu!E709,""))</f>
        <v/>
      </c>
      <c r="C687" s="571" t="str">
        <f>IF(OR(LEFT(Nhaplieu!$M709,3)='Sổ quỹ tiền mặt S06'!$J$2,LEFT(Nhaplieu!$N709,3)='Sổ quỹ tiền mặt S06'!$J$2),Nhaplieu!L709,IF(OR(Nhaplieu!$M709='Sổ quỹ tiền mặt S06'!$J$2,Nhaplieu!$N709='Sổ quỹ tiền mặt S06'!$J$2),Nhaplieu!L709,""))</f>
        <v/>
      </c>
      <c r="D687" s="78" t="str">
        <f>IF(LEFT(Nhaplieu!$M709,3)='Sổ quỹ tiền mặt S06'!$J$2,Nhaplieu!N709,IF(LEFT(Nhaplieu!$N709,3)='Sổ quỹ tiền mặt S06'!$J$2,Nhaplieu!M709,IF(Nhaplieu!$M709='Sổ quỹ tiền mặt S06'!$J$2,Nhaplieu!N709,IF(Nhaplieu!$N709='Sổ quỹ tiền mặt S06'!$J$2,Nhaplieu!M709,""))))</f>
        <v/>
      </c>
      <c r="E687" s="77" t="str">
        <f>IF(LEFT(Nhaplieu!M709,3)='Sổ quỹ tiền mặt S06'!$J$2,Nhaplieu!$O709,IF(Nhaplieu!M709='Sổ quỹ tiền mặt S06'!$J$2,Nhaplieu!$O709,""))</f>
        <v/>
      </c>
      <c r="F687" s="77" t="str">
        <f>IF(LEFT(Nhaplieu!N709,3)='Sổ quỹ tiền mặt S06'!$J$2,Nhaplieu!$O709,IF(Nhaplieu!N709='Sổ quỹ tiền mặt S06'!$J$2,Nhaplieu!$O709,""))</f>
        <v/>
      </c>
      <c r="G687" s="572">
        <f>IF(SUM(E687:F687)=0,0,$G$10+SUM(E$11:$E687)-SUM(F$11:$F687))</f>
        <v>0</v>
      </c>
      <c r="H687" s="573"/>
    </row>
    <row r="688" spans="1:8" s="4" customFormat="1" ht="15.6">
      <c r="A688" s="76" t="str">
        <f>IF(OR(LEFT(Nhaplieu!$M710,3)='Sổ quỹ tiền mặt S06'!$J$2,LEFT(Nhaplieu!$N710,3)='Sổ quỹ tiền mặt S06'!$J$2),Nhaplieu!F710,IF(OR(Nhaplieu!$M710='Sổ quỹ tiền mặt S06'!$J$2,Nhaplieu!$N710='Sổ quỹ tiền mặt S06'!$J$2),Nhaplieu!F710,""))</f>
        <v/>
      </c>
      <c r="B688" s="77" t="str">
        <f>IF(OR(LEFT(Nhaplieu!$M710,3)='Sổ quỹ tiền mặt S06'!$J$2,LEFT(Nhaplieu!$N710,3)='Sổ quỹ tiền mặt S06'!$J$2),Nhaplieu!E710,IF(OR(Nhaplieu!$M710='Sổ quỹ tiền mặt S06'!$J$2,Nhaplieu!$N710='Sổ quỹ tiền mặt S06'!$J$2),Nhaplieu!E710,""))</f>
        <v/>
      </c>
      <c r="C688" s="571" t="str">
        <f>IF(OR(LEFT(Nhaplieu!$M710,3)='Sổ quỹ tiền mặt S06'!$J$2,LEFT(Nhaplieu!$N710,3)='Sổ quỹ tiền mặt S06'!$J$2),Nhaplieu!L710,IF(OR(Nhaplieu!$M710='Sổ quỹ tiền mặt S06'!$J$2,Nhaplieu!$N710='Sổ quỹ tiền mặt S06'!$J$2),Nhaplieu!L710,""))</f>
        <v/>
      </c>
      <c r="D688" s="78" t="str">
        <f>IF(LEFT(Nhaplieu!$M710,3)='Sổ quỹ tiền mặt S06'!$J$2,Nhaplieu!N710,IF(LEFT(Nhaplieu!$N710,3)='Sổ quỹ tiền mặt S06'!$J$2,Nhaplieu!M710,IF(Nhaplieu!$M710='Sổ quỹ tiền mặt S06'!$J$2,Nhaplieu!N710,IF(Nhaplieu!$N710='Sổ quỹ tiền mặt S06'!$J$2,Nhaplieu!M710,""))))</f>
        <v/>
      </c>
      <c r="E688" s="77" t="str">
        <f>IF(LEFT(Nhaplieu!M710,3)='Sổ quỹ tiền mặt S06'!$J$2,Nhaplieu!$O710,IF(Nhaplieu!M710='Sổ quỹ tiền mặt S06'!$J$2,Nhaplieu!$O710,""))</f>
        <v/>
      </c>
      <c r="F688" s="77" t="str">
        <f>IF(LEFT(Nhaplieu!N710,3)='Sổ quỹ tiền mặt S06'!$J$2,Nhaplieu!$O710,IF(Nhaplieu!N710='Sổ quỹ tiền mặt S06'!$J$2,Nhaplieu!$O710,""))</f>
        <v/>
      </c>
      <c r="G688" s="572">
        <f>IF(SUM(E688:F688)=0,0,$G$10+SUM(E$11:$E688)-SUM(F$11:$F688))</f>
        <v>0</v>
      </c>
      <c r="H688" s="573"/>
    </row>
    <row r="689" spans="1:8" s="4" customFormat="1" ht="15.6">
      <c r="A689" s="76" t="str">
        <f>IF(OR(LEFT(Nhaplieu!$M711,3)='Sổ quỹ tiền mặt S06'!$J$2,LEFT(Nhaplieu!$N711,3)='Sổ quỹ tiền mặt S06'!$J$2),Nhaplieu!F711,IF(OR(Nhaplieu!$M711='Sổ quỹ tiền mặt S06'!$J$2,Nhaplieu!$N711='Sổ quỹ tiền mặt S06'!$J$2),Nhaplieu!F711,""))</f>
        <v/>
      </c>
      <c r="B689" s="77" t="str">
        <f>IF(OR(LEFT(Nhaplieu!$M711,3)='Sổ quỹ tiền mặt S06'!$J$2,LEFT(Nhaplieu!$N711,3)='Sổ quỹ tiền mặt S06'!$J$2),Nhaplieu!E711,IF(OR(Nhaplieu!$M711='Sổ quỹ tiền mặt S06'!$J$2,Nhaplieu!$N711='Sổ quỹ tiền mặt S06'!$J$2),Nhaplieu!E711,""))</f>
        <v/>
      </c>
      <c r="C689" s="571" t="str">
        <f>IF(OR(LEFT(Nhaplieu!$M711,3)='Sổ quỹ tiền mặt S06'!$J$2,LEFT(Nhaplieu!$N711,3)='Sổ quỹ tiền mặt S06'!$J$2),Nhaplieu!L711,IF(OR(Nhaplieu!$M711='Sổ quỹ tiền mặt S06'!$J$2,Nhaplieu!$N711='Sổ quỹ tiền mặt S06'!$J$2),Nhaplieu!L711,""))</f>
        <v/>
      </c>
      <c r="D689" s="78" t="str">
        <f>IF(LEFT(Nhaplieu!$M711,3)='Sổ quỹ tiền mặt S06'!$J$2,Nhaplieu!N711,IF(LEFT(Nhaplieu!$N711,3)='Sổ quỹ tiền mặt S06'!$J$2,Nhaplieu!M711,IF(Nhaplieu!$M711='Sổ quỹ tiền mặt S06'!$J$2,Nhaplieu!N711,IF(Nhaplieu!$N711='Sổ quỹ tiền mặt S06'!$J$2,Nhaplieu!M711,""))))</f>
        <v/>
      </c>
      <c r="E689" s="77" t="str">
        <f>IF(LEFT(Nhaplieu!M711,3)='Sổ quỹ tiền mặt S06'!$J$2,Nhaplieu!$O711,IF(Nhaplieu!M711='Sổ quỹ tiền mặt S06'!$J$2,Nhaplieu!$O711,""))</f>
        <v/>
      </c>
      <c r="F689" s="77" t="str">
        <f>IF(LEFT(Nhaplieu!N711,3)='Sổ quỹ tiền mặt S06'!$J$2,Nhaplieu!$O711,IF(Nhaplieu!N711='Sổ quỹ tiền mặt S06'!$J$2,Nhaplieu!$O711,""))</f>
        <v/>
      </c>
      <c r="G689" s="572">
        <f>IF(SUM(E689:F689)=0,0,$G$10+SUM(E$11:$E689)-SUM(F$11:$F689))</f>
        <v>0</v>
      </c>
      <c r="H689" s="573"/>
    </row>
    <row r="690" spans="1:8" s="4" customFormat="1" ht="15.6">
      <c r="A690" s="76" t="str">
        <f>IF(OR(LEFT(Nhaplieu!$M712,3)='Sổ quỹ tiền mặt S06'!$J$2,LEFT(Nhaplieu!$N712,3)='Sổ quỹ tiền mặt S06'!$J$2),Nhaplieu!F712,IF(OR(Nhaplieu!$M712='Sổ quỹ tiền mặt S06'!$J$2,Nhaplieu!$N712='Sổ quỹ tiền mặt S06'!$J$2),Nhaplieu!F712,""))</f>
        <v/>
      </c>
      <c r="B690" s="77" t="str">
        <f>IF(OR(LEFT(Nhaplieu!$M712,3)='Sổ quỹ tiền mặt S06'!$J$2,LEFT(Nhaplieu!$N712,3)='Sổ quỹ tiền mặt S06'!$J$2),Nhaplieu!E712,IF(OR(Nhaplieu!$M712='Sổ quỹ tiền mặt S06'!$J$2,Nhaplieu!$N712='Sổ quỹ tiền mặt S06'!$J$2),Nhaplieu!E712,""))</f>
        <v/>
      </c>
      <c r="C690" s="571" t="str">
        <f>IF(OR(LEFT(Nhaplieu!$M712,3)='Sổ quỹ tiền mặt S06'!$J$2,LEFT(Nhaplieu!$N712,3)='Sổ quỹ tiền mặt S06'!$J$2),Nhaplieu!L712,IF(OR(Nhaplieu!$M712='Sổ quỹ tiền mặt S06'!$J$2,Nhaplieu!$N712='Sổ quỹ tiền mặt S06'!$J$2),Nhaplieu!L712,""))</f>
        <v/>
      </c>
      <c r="D690" s="78" t="str">
        <f>IF(LEFT(Nhaplieu!$M712,3)='Sổ quỹ tiền mặt S06'!$J$2,Nhaplieu!N712,IF(LEFT(Nhaplieu!$N712,3)='Sổ quỹ tiền mặt S06'!$J$2,Nhaplieu!M712,IF(Nhaplieu!$M712='Sổ quỹ tiền mặt S06'!$J$2,Nhaplieu!N712,IF(Nhaplieu!$N712='Sổ quỹ tiền mặt S06'!$J$2,Nhaplieu!M712,""))))</f>
        <v/>
      </c>
      <c r="E690" s="77" t="str">
        <f>IF(LEFT(Nhaplieu!M712,3)='Sổ quỹ tiền mặt S06'!$J$2,Nhaplieu!$O712,IF(Nhaplieu!M712='Sổ quỹ tiền mặt S06'!$J$2,Nhaplieu!$O712,""))</f>
        <v/>
      </c>
      <c r="F690" s="77" t="str">
        <f>IF(LEFT(Nhaplieu!N712,3)='Sổ quỹ tiền mặt S06'!$J$2,Nhaplieu!$O712,IF(Nhaplieu!N712='Sổ quỹ tiền mặt S06'!$J$2,Nhaplieu!$O712,""))</f>
        <v/>
      </c>
      <c r="G690" s="572">
        <f>IF(SUM(E690:F690)=0,0,$G$10+SUM(E$11:$E690)-SUM(F$11:$F690))</f>
        <v>0</v>
      </c>
      <c r="H690" s="573"/>
    </row>
    <row r="691" spans="1:8" s="4" customFormat="1" ht="15.6">
      <c r="A691" s="76" t="str">
        <f>IF(OR(LEFT(Nhaplieu!$M713,3)='Sổ quỹ tiền mặt S06'!$J$2,LEFT(Nhaplieu!$N713,3)='Sổ quỹ tiền mặt S06'!$J$2),Nhaplieu!F713,IF(OR(Nhaplieu!$M713='Sổ quỹ tiền mặt S06'!$J$2,Nhaplieu!$N713='Sổ quỹ tiền mặt S06'!$J$2),Nhaplieu!F713,""))</f>
        <v/>
      </c>
      <c r="B691" s="77" t="str">
        <f>IF(OR(LEFT(Nhaplieu!$M713,3)='Sổ quỹ tiền mặt S06'!$J$2,LEFT(Nhaplieu!$N713,3)='Sổ quỹ tiền mặt S06'!$J$2),Nhaplieu!E713,IF(OR(Nhaplieu!$M713='Sổ quỹ tiền mặt S06'!$J$2,Nhaplieu!$N713='Sổ quỹ tiền mặt S06'!$J$2),Nhaplieu!E713,""))</f>
        <v/>
      </c>
      <c r="C691" s="571" t="str">
        <f>IF(OR(LEFT(Nhaplieu!$M713,3)='Sổ quỹ tiền mặt S06'!$J$2,LEFT(Nhaplieu!$N713,3)='Sổ quỹ tiền mặt S06'!$J$2),Nhaplieu!L713,IF(OR(Nhaplieu!$M713='Sổ quỹ tiền mặt S06'!$J$2,Nhaplieu!$N713='Sổ quỹ tiền mặt S06'!$J$2),Nhaplieu!L713,""))</f>
        <v/>
      </c>
      <c r="D691" s="78" t="str">
        <f>IF(LEFT(Nhaplieu!$M713,3)='Sổ quỹ tiền mặt S06'!$J$2,Nhaplieu!N713,IF(LEFT(Nhaplieu!$N713,3)='Sổ quỹ tiền mặt S06'!$J$2,Nhaplieu!M713,IF(Nhaplieu!$M713='Sổ quỹ tiền mặt S06'!$J$2,Nhaplieu!N713,IF(Nhaplieu!$N713='Sổ quỹ tiền mặt S06'!$J$2,Nhaplieu!M713,""))))</f>
        <v/>
      </c>
      <c r="E691" s="77" t="str">
        <f>IF(LEFT(Nhaplieu!M713,3)='Sổ quỹ tiền mặt S06'!$J$2,Nhaplieu!$O713,IF(Nhaplieu!M713='Sổ quỹ tiền mặt S06'!$J$2,Nhaplieu!$O713,""))</f>
        <v/>
      </c>
      <c r="F691" s="77" t="str">
        <f>IF(LEFT(Nhaplieu!N713,3)='Sổ quỹ tiền mặt S06'!$J$2,Nhaplieu!$O713,IF(Nhaplieu!N713='Sổ quỹ tiền mặt S06'!$J$2,Nhaplieu!$O713,""))</f>
        <v/>
      </c>
      <c r="G691" s="572">
        <f>IF(SUM(E691:F691)=0,0,$G$10+SUM(E$11:$E691)-SUM(F$11:$F691))</f>
        <v>0</v>
      </c>
      <c r="H691" s="573"/>
    </row>
    <row r="692" spans="1:8" s="4" customFormat="1" ht="15.6">
      <c r="A692" s="76" t="str">
        <f>IF(OR(LEFT(Nhaplieu!$M714,3)='Sổ quỹ tiền mặt S06'!$J$2,LEFT(Nhaplieu!$N714,3)='Sổ quỹ tiền mặt S06'!$J$2),Nhaplieu!F714,IF(OR(Nhaplieu!$M714='Sổ quỹ tiền mặt S06'!$J$2,Nhaplieu!$N714='Sổ quỹ tiền mặt S06'!$J$2),Nhaplieu!F714,""))</f>
        <v/>
      </c>
      <c r="B692" s="77" t="str">
        <f>IF(OR(LEFT(Nhaplieu!$M714,3)='Sổ quỹ tiền mặt S06'!$J$2,LEFT(Nhaplieu!$N714,3)='Sổ quỹ tiền mặt S06'!$J$2),Nhaplieu!E714,IF(OR(Nhaplieu!$M714='Sổ quỹ tiền mặt S06'!$J$2,Nhaplieu!$N714='Sổ quỹ tiền mặt S06'!$J$2),Nhaplieu!E714,""))</f>
        <v/>
      </c>
      <c r="C692" s="571" t="str">
        <f>IF(OR(LEFT(Nhaplieu!$M714,3)='Sổ quỹ tiền mặt S06'!$J$2,LEFT(Nhaplieu!$N714,3)='Sổ quỹ tiền mặt S06'!$J$2),Nhaplieu!L714,IF(OR(Nhaplieu!$M714='Sổ quỹ tiền mặt S06'!$J$2,Nhaplieu!$N714='Sổ quỹ tiền mặt S06'!$J$2),Nhaplieu!L714,""))</f>
        <v/>
      </c>
      <c r="D692" s="78" t="str">
        <f>IF(LEFT(Nhaplieu!$M714,3)='Sổ quỹ tiền mặt S06'!$J$2,Nhaplieu!N714,IF(LEFT(Nhaplieu!$N714,3)='Sổ quỹ tiền mặt S06'!$J$2,Nhaplieu!M714,IF(Nhaplieu!$M714='Sổ quỹ tiền mặt S06'!$J$2,Nhaplieu!N714,IF(Nhaplieu!$N714='Sổ quỹ tiền mặt S06'!$J$2,Nhaplieu!M714,""))))</f>
        <v/>
      </c>
      <c r="E692" s="77" t="str">
        <f>IF(LEFT(Nhaplieu!M714,3)='Sổ quỹ tiền mặt S06'!$J$2,Nhaplieu!$O714,IF(Nhaplieu!M714='Sổ quỹ tiền mặt S06'!$J$2,Nhaplieu!$O714,""))</f>
        <v/>
      </c>
      <c r="F692" s="77" t="str">
        <f>IF(LEFT(Nhaplieu!N714,3)='Sổ quỹ tiền mặt S06'!$J$2,Nhaplieu!$O714,IF(Nhaplieu!N714='Sổ quỹ tiền mặt S06'!$J$2,Nhaplieu!$O714,""))</f>
        <v/>
      </c>
      <c r="G692" s="572">
        <f>IF(SUM(E692:F692)=0,0,$G$10+SUM(E$11:$E692)-SUM(F$11:$F692))</f>
        <v>0</v>
      </c>
      <c r="H692" s="573"/>
    </row>
    <row r="693" spans="1:8" s="4" customFormat="1" ht="15.6">
      <c r="A693" s="76" t="str">
        <f>IF(OR(LEFT(Nhaplieu!$M715,3)='Sổ quỹ tiền mặt S06'!$J$2,LEFT(Nhaplieu!$N715,3)='Sổ quỹ tiền mặt S06'!$J$2),Nhaplieu!F715,IF(OR(Nhaplieu!$M715='Sổ quỹ tiền mặt S06'!$J$2,Nhaplieu!$N715='Sổ quỹ tiền mặt S06'!$J$2),Nhaplieu!F715,""))</f>
        <v/>
      </c>
      <c r="B693" s="77" t="str">
        <f>IF(OR(LEFT(Nhaplieu!$M715,3)='Sổ quỹ tiền mặt S06'!$J$2,LEFT(Nhaplieu!$N715,3)='Sổ quỹ tiền mặt S06'!$J$2),Nhaplieu!E715,IF(OR(Nhaplieu!$M715='Sổ quỹ tiền mặt S06'!$J$2,Nhaplieu!$N715='Sổ quỹ tiền mặt S06'!$J$2),Nhaplieu!E715,""))</f>
        <v/>
      </c>
      <c r="C693" s="571" t="str">
        <f>IF(OR(LEFT(Nhaplieu!$M715,3)='Sổ quỹ tiền mặt S06'!$J$2,LEFT(Nhaplieu!$N715,3)='Sổ quỹ tiền mặt S06'!$J$2),Nhaplieu!L715,IF(OR(Nhaplieu!$M715='Sổ quỹ tiền mặt S06'!$J$2,Nhaplieu!$N715='Sổ quỹ tiền mặt S06'!$J$2),Nhaplieu!L715,""))</f>
        <v/>
      </c>
      <c r="D693" s="78" t="str">
        <f>IF(LEFT(Nhaplieu!$M715,3)='Sổ quỹ tiền mặt S06'!$J$2,Nhaplieu!N715,IF(LEFT(Nhaplieu!$N715,3)='Sổ quỹ tiền mặt S06'!$J$2,Nhaplieu!M715,IF(Nhaplieu!$M715='Sổ quỹ tiền mặt S06'!$J$2,Nhaplieu!N715,IF(Nhaplieu!$N715='Sổ quỹ tiền mặt S06'!$J$2,Nhaplieu!M715,""))))</f>
        <v/>
      </c>
      <c r="E693" s="77" t="str">
        <f>IF(LEFT(Nhaplieu!M715,3)='Sổ quỹ tiền mặt S06'!$J$2,Nhaplieu!$O715,IF(Nhaplieu!M715='Sổ quỹ tiền mặt S06'!$J$2,Nhaplieu!$O715,""))</f>
        <v/>
      </c>
      <c r="F693" s="77" t="str">
        <f>IF(LEFT(Nhaplieu!N715,3)='Sổ quỹ tiền mặt S06'!$J$2,Nhaplieu!$O715,IF(Nhaplieu!N715='Sổ quỹ tiền mặt S06'!$J$2,Nhaplieu!$O715,""))</f>
        <v/>
      </c>
      <c r="G693" s="572">
        <f>IF(SUM(E693:F693)=0,0,$G$10+SUM(E$11:$E693)-SUM(F$11:$F693))</f>
        <v>0</v>
      </c>
      <c r="H693" s="573"/>
    </row>
    <row r="694" spans="1:8" s="4" customFormat="1" ht="15.6">
      <c r="A694" s="76" t="str">
        <f>IF(OR(LEFT(Nhaplieu!$M716,3)='Sổ quỹ tiền mặt S06'!$J$2,LEFT(Nhaplieu!$N716,3)='Sổ quỹ tiền mặt S06'!$J$2),Nhaplieu!F716,IF(OR(Nhaplieu!$M716='Sổ quỹ tiền mặt S06'!$J$2,Nhaplieu!$N716='Sổ quỹ tiền mặt S06'!$J$2),Nhaplieu!F716,""))</f>
        <v/>
      </c>
      <c r="B694" s="77" t="str">
        <f>IF(OR(LEFT(Nhaplieu!$M716,3)='Sổ quỹ tiền mặt S06'!$J$2,LEFT(Nhaplieu!$N716,3)='Sổ quỹ tiền mặt S06'!$J$2),Nhaplieu!E716,IF(OR(Nhaplieu!$M716='Sổ quỹ tiền mặt S06'!$J$2,Nhaplieu!$N716='Sổ quỹ tiền mặt S06'!$J$2),Nhaplieu!E716,""))</f>
        <v/>
      </c>
      <c r="C694" s="571" t="str">
        <f>IF(OR(LEFT(Nhaplieu!$M716,3)='Sổ quỹ tiền mặt S06'!$J$2,LEFT(Nhaplieu!$N716,3)='Sổ quỹ tiền mặt S06'!$J$2),Nhaplieu!L716,IF(OR(Nhaplieu!$M716='Sổ quỹ tiền mặt S06'!$J$2,Nhaplieu!$N716='Sổ quỹ tiền mặt S06'!$J$2),Nhaplieu!L716,""))</f>
        <v/>
      </c>
      <c r="D694" s="78" t="str">
        <f>IF(LEFT(Nhaplieu!$M716,3)='Sổ quỹ tiền mặt S06'!$J$2,Nhaplieu!N716,IF(LEFT(Nhaplieu!$N716,3)='Sổ quỹ tiền mặt S06'!$J$2,Nhaplieu!M716,IF(Nhaplieu!$M716='Sổ quỹ tiền mặt S06'!$J$2,Nhaplieu!N716,IF(Nhaplieu!$N716='Sổ quỹ tiền mặt S06'!$J$2,Nhaplieu!M716,""))))</f>
        <v/>
      </c>
      <c r="E694" s="77" t="str">
        <f>IF(LEFT(Nhaplieu!M716,3)='Sổ quỹ tiền mặt S06'!$J$2,Nhaplieu!$O716,IF(Nhaplieu!M716='Sổ quỹ tiền mặt S06'!$J$2,Nhaplieu!$O716,""))</f>
        <v/>
      </c>
      <c r="F694" s="77" t="str">
        <f>IF(LEFT(Nhaplieu!N716,3)='Sổ quỹ tiền mặt S06'!$J$2,Nhaplieu!$O716,IF(Nhaplieu!N716='Sổ quỹ tiền mặt S06'!$J$2,Nhaplieu!$O716,""))</f>
        <v/>
      </c>
      <c r="G694" s="572">
        <f>IF(SUM(E694:F694)=0,0,$G$10+SUM(E$11:$E694)-SUM(F$11:$F694))</f>
        <v>0</v>
      </c>
      <c r="H694" s="573"/>
    </row>
    <row r="695" spans="1:8" s="4" customFormat="1" ht="15.6">
      <c r="A695" s="76" t="str">
        <f>IF(OR(LEFT(Nhaplieu!$M717,3)='Sổ quỹ tiền mặt S06'!$J$2,LEFT(Nhaplieu!$N717,3)='Sổ quỹ tiền mặt S06'!$J$2),Nhaplieu!F717,IF(OR(Nhaplieu!$M717='Sổ quỹ tiền mặt S06'!$J$2,Nhaplieu!$N717='Sổ quỹ tiền mặt S06'!$J$2),Nhaplieu!F717,""))</f>
        <v/>
      </c>
      <c r="B695" s="77" t="str">
        <f>IF(OR(LEFT(Nhaplieu!$M717,3)='Sổ quỹ tiền mặt S06'!$J$2,LEFT(Nhaplieu!$N717,3)='Sổ quỹ tiền mặt S06'!$J$2),Nhaplieu!E717,IF(OR(Nhaplieu!$M717='Sổ quỹ tiền mặt S06'!$J$2,Nhaplieu!$N717='Sổ quỹ tiền mặt S06'!$J$2),Nhaplieu!E717,""))</f>
        <v/>
      </c>
      <c r="C695" s="571" t="str">
        <f>IF(OR(LEFT(Nhaplieu!$M717,3)='Sổ quỹ tiền mặt S06'!$J$2,LEFT(Nhaplieu!$N717,3)='Sổ quỹ tiền mặt S06'!$J$2),Nhaplieu!L717,IF(OR(Nhaplieu!$M717='Sổ quỹ tiền mặt S06'!$J$2,Nhaplieu!$N717='Sổ quỹ tiền mặt S06'!$J$2),Nhaplieu!L717,""))</f>
        <v/>
      </c>
      <c r="D695" s="78" t="str">
        <f>IF(LEFT(Nhaplieu!$M717,3)='Sổ quỹ tiền mặt S06'!$J$2,Nhaplieu!N717,IF(LEFT(Nhaplieu!$N717,3)='Sổ quỹ tiền mặt S06'!$J$2,Nhaplieu!M717,IF(Nhaplieu!$M717='Sổ quỹ tiền mặt S06'!$J$2,Nhaplieu!N717,IF(Nhaplieu!$N717='Sổ quỹ tiền mặt S06'!$J$2,Nhaplieu!M717,""))))</f>
        <v/>
      </c>
      <c r="E695" s="77" t="str">
        <f>IF(LEFT(Nhaplieu!M717,3)='Sổ quỹ tiền mặt S06'!$J$2,Nhaplieu!$O717,IF(Nhaplieu!M717='Sổ quỹ tiền mặt S06'!$J$2,Nhaplieu!$O717,""))</f>
        <v/>
      </c>
      <c r="F695" s="77" t="str">
        <f>IF(LEFT(Nhaplieu!N717,3)='Sổ quỹ tiền mặt S06'!$J$2,Nhaplieu!$O717,IF(Nhaplieu!N717='Sổ quỹ tiền mặt S06'!$J$2,Nhaplieu!$O717,""))</f>
        <v/>
      </c>
      <c r="G695" s="572">
        <f>IF(SUM(E695:F695)=0,0,$G$10+SUM(E$11:$E695)-SUM(F$11:$F695))</f>
        <v>0</v>
      </c>
      <c r="H695" s="573"/>
    </row>
    <row r="696" spans="1:8" s="4" customFormat="1" ht="15.6">
      <c r="A696" s="76" t="str">
        <f>IF(OR(LEFT(Nhaplieu!$M718,3)='Sổ quỹ tiền mặt S06'!$J$2,LEFT(Nhaplieu!$N718,3)='Sổ quỹ tiền mặt S06'!$J$2),Nhaplieu!F718,IF(OR(Nhaplieu!$M718='Sổ quỹ tiền mặt S06'!$J$2,Nhaplieu!$N718='Sổ quỹ tiền mặt S06'!$J$2),Nhaplieu!F718,""))</f>
        <v/>
      </c>
      <c r="B696" s="77" t="str">
        <f>IF(OR(LEFT(Nhaplieu!$M718,3)='Sổ quỹ tiền mặt S06'!$J$2,LEFT(Nhaplieu!$N718,3)='Sổ quỹ tiền mặt S06'!$J$2),Nhaplieu!E718,IF(OR(Nhaplieu!$M718='Sổ quỹ tiền mặt S06'!$J$2,Nhaplieu!$N718='Sổ quỹ tiền mặt S06'!$J$2),Nhaplieu!E718,""))</f>
        <v/>
      </c>
      <c r="C696" s="571" t="str">
        <f>IF(OR(LEFT(Nhaplieu!$M718,3)='Sổ quỹ tiền mặt S06'!$J$2,LEFT(Nhaplieu!$N718,3)='Sổ quỹ tiền mặt S06'!$J$2),Nhaplieu!L718,IF(OR(Nhaplieu!$M718='Sổ quỹ tiền mặt S06'!$J$2,Nhaplieu!$N718='Sổ quỹ tiền mặt S06'!$J$2),Nhaplieu!L718,""))</f>
        <v/>
      </c>
      <c r="D696" s="78" t="str">
        <f>IF(LEFT(Nhaplieu!$M718,3)='Sổ quỹ tiền mặt S06'!$J$2,Nhaplieu!N718,IF(LEFT(Nhaplieu!$N718,3)='Sổ quỹ tiền mặt S06'!$J$2,Nhaplieu!M718,IF(Nhaplieu!$M718='Sổ quỹ tiền mặt S06'!$J$2,Nhaplieu!N718,IF(Nhaplieu!$N718='Sổ quỹ tiền mặt S06'!$J$2,Nhaplieu!M718,""))))</f>
        <v/>
      </c>
      <c r="E696" s="77" t="str">
        <f>IF(LEFT(Nhaplieu!M718,3)='Sổ quỹ tiền mặt S06'!$J$2,Nhaplieu!$O718,IF(Nhaplieu!M718='Sổ quỹ tiền mặt S06'!$J$2,Nhaplieu!$O718,""))</f>
        <v/>
      </c>
      <c r="F696" s="77" t="str">
        <f>IF(LEFT(Nhaplieu!N718,3)='Sổ quỹ tiền mặt S06'!$J$2,Nhaplieu!$O718,IF(Nhaplieu!N718='Sổ quỹ tiền mặt S06'!$J$2,Nhaplieu!$O718,""))</f>
        <v/>
      </c>
      <c r="G696" s="572">
        <f>IF(SUM(E696:F696)=0,0,$G$10+SUM(E$11:$E696)-SUM(F$11:$F696))</f>
        <v>0</v>
      </c>
      <c r="H696" s="573"/>
    </row>
    <row r="697" spans="1:8" s="4" customFormat="1" ht="15.6">
      <c r="A697" s="76" t="str">
        <f>IF(OR(LEFT(Nhaplieu!$M719,3)='Sổ quỹ tiền mặt S06'!$J$2,LEFT(Nhaplieu!$N719,3)='Sổ quỹ tiền mặt S06'!$J$2),Nhaplieu!F719,IF(OR(Nhaplieu!$M719='Sổ quỹ tiền mặt S06'!$J$2,Nhaplieu!$N719='Sổ quỹ tiền mặt S06'!$J$2),Nhaplieu!F719,""))</f>
        <v/>
      </c>
      <c r="B697" s="77" t="str">
        <f>IF(OR(LEFT(Nhaplieu!$M719,3)='Sổ quỹ tiền mặt S06'!$J$2,LEFT(Nhaplieu!$N719,3)='Sổ quỹ tiền mặt S06'!$J$2),Nhaplieu!E719,IF(OR(Nhaplieu!$M719='Sổ quỹ tiền mặt S06'!$J$2,Nhaplieu!$N719='Sổ quỹ tiền mặt S06'!$J$2),Nhaplieu!E719,""))</f>
        <v/>
      </c>
      <c r="C697" s="571" t="str">
        <f>IF(OR(LEFT(Nhaplieu!$M719,3)='Sổ quỹ tiền mặt S06'!$J$2,LEFT(Nhaplieu!$N719,3)='Sổ quỹ tiền mặt S06'!$J$2),Nhaplieu!L719,IF(OR(Nhaplieu!$M719='Sổ quỹ tiền mặt S06'!$J$2,Nhaplieu!$N719='Sổ quỹ tiền mặt S06'!$J$2),Nhaplieu!L719,""))</f>
        <v/>
      </c>
      <c r="D697" s="78" t="str">
        <f>IF(LEFT(Nhaplieu!$M719,3)='Sổ quỹ tiền mặt S06'!$J$2,Nhaplieu!N719,IF(LEFT(Nhaplieu!$N719,3)='Sổ quỹ tiền mặt S06'!$J$2,Nhaplieu!M719,IF(Nhaplieu!$M719='Sổ quỹ tiền mặt S06'!$J$2,Nhaplieu!N719,IF(Nhaplieu!$N719='Sổ quỹ tiền mặt S06'!$J$2,Nhaplieu!M719,""))))</f>
        <v/>
      </c>
      <c r="E697" s="77" t="str">
        <f>IF(LEFT(Nhaplieu!M719,3)='Sổ quỹ tiền mặt S06'!$J$2,Nhaplieu!$O719,IF(Nhaplieu!M719='Sổ quỹ tiền mặt S06'!$J$2,Nhaplieu!$O719,""))</f>
        <v/>
      </c>
      <c r="F697" s="77" t="str">
        <f>IF(LEFT(Nhaplieu!N719,3)='Sổ quỹ tiền mặt S06'!$J$2,Nhaplieu!$O719,IF(Nhaplieu!N719='Sổ quỹ tiền mặt S06'!$J$2,Nhaplieu!$O719,""))</f>
        <v/>
      </c>
      <c r="G697" s="572">
        <f>IF(SUM(E697:F697)=0,0,$G$10+SUM(E$11:$E697)-SUM(F$11:$F697))</f>
        <v>0</v>
      </c>
      <c r="H697" s="573"/>
    </row>
    <row r="698" spans="1:8" s="4" customFormat="1" ht="15.6">
      <c r="A698" s="76" t="str">
        <f>IF(OR(LEFT(Nhaplieu!$M720,3)='Sổ quỹ tiền mặt S06'!$J$2,LEFT(Nhaplieu!$N720,3)='Sổ quỹ tiền mặt S06'!$J$2),Nhaplieu!F720,IF(OR(Nhaplieu!$M720='Sổ quỹ tiền mặt S06'!$J$2,Nhaplieu!$N720='Sổ quỹ tiền mặt S06'!$J$2),Nhaplieu!F720,""))</f>
        <v/>
      </c>
      <c r="B698" s="77" t="str">
        <f>IF(OR(LEFT(Nhaplieu!$M720,3)='Sổ quỹ tiền mặt S06'!$J$2,LEFT(Nhaplieu!$N720,3)='Sổ quỹ tiền mặt S06'!$J$2),Nhaplieu!E720,IF(OR(Nhaplieu!$M720='Sổ quỹ tiền mặt S06'!$J$2,Nhaplieu!$N720='Sổ quỹ tiền mặt S06'!$J$2),Nhaplieu!E720,""))</f>
        <v/>
      </c>
      <c r="C698" s="571" t="str">
        <f>IF(OR(LEFT(Nhaplieu!$M720,3)='Sổ quỹ tiền mặt S06'!$J$2,LEFT(Nhaplieu!$N720,3)='Sổ quỹ tiền mặt S06'!$J$2),Nhaplieu!L720,IF(OR(Nhaplieu!$M720='Sổ quỹ tiền mặt S06'!$J$2,Nhaplieu!$N720='Sổ quỹ tiền mặt S06'!$J$2),Nhaplieu!L720,""))</f>
        <v/>
      </c>
      <c r="D698" s="78" t="str">
        <f>IF(LEFT(Nhaplieu!$M720,3)='Sổ quỹ tiền mặt S06'!$J$2,Nhaplieu!N720,IF(LEFT(Nhaplieu!$N720,3)='Sổ quỹ tiền mặt S06'!$J$2,Nhaplieu!M720,IF(Nhaplieu!$M720='Sổ quỹ tiền mặt S06'!$J$2,Nhaplieu!N720,IF(Nhaplieu!$N720='Sổ quỹ tiền mặt S06'!$J$2,Nhaplieu!M720,""))))</f>
        <v/>
      </c>
      <c r="E698" s="77" t="str">
        <f>IF(LEFT(Nhaplieu!M720,3)='Sổ quỹ tiền mặt S06'!$J$2,Nhaplieu!$O720,IF(Nhaplieu!M720='Sổ quỹ tiền mặt S06'!$J$2,Nhaplieu!$O720,""))</f>
        <v/>
      </c>
      <c r="F698" s="77" t="str">
        <f>IF(LEFT(Nhaplieu!N720,3)='Sổ quỹ tiền mặt S06'!$J$2,Nhaplieu!$O720,IF(Nhaplieu!N720='Sổ quỹ tiền mặt S06'!$J$2,Nhaplieu!$O720,""))</f>
        <v/>
      </c>
      <c r="G698" s="572">
        <f>IF(SUM(E698:F698)=0,0,$G$10+SUM(E$11:$E698)-SUM(F$11:$F698))</f>
        <v>0</v>
      </c>
      <c r="H698" s="573"/>
    </row>
    <row r="699" spans="1:8" s="4" customFormat="1" ht="15.6">
      <c r="A699" s="76" t="str">
        <f>IF(OR(LEFT(Nhaplieu!$M721,3)='Sổ quỹ tiền mặt S06'!$J$2,LEFT(Nhaplieu!$N721,3)='Sổ quỹ tiền mặt S06'!$J$2),Nhaplieu!F721,IF(OR(Nhaplieu!$M721='Sổ quỹ tiền mặt S06'!$J$2,Nhaplieu!$N721='Sổ quỹ tiền mặt S06'!$J$2),Nhaplieu!F721,""))</f>
        <v/>
      </c>
      <c r="B699" s="77" t="str">
        <f>IF(OR(LEFT(Nhaplieu!$M721,3)='Sổ quỹ tiền mặt S06'!$J$2,LEFT(Nhaplieu!$N721,3)='Sổ quỹ tiền mặt S06'!$J$2),Nhaplieu!E721,IF(OR(Nhaplieu!$M721='Sổ quỹ tiền mặt S06'!$J$2,Nhaplieu!$N721='Sổ quỹ tiền mặt S06'!$J$2),Nhaplieu!E721,""))</f>
        <v/>
      </c>
      <c r="C699" s="571" t="str">
        <f>IF(OR(LEFT(Nhaplieu!$M721,3)='Sổ quỹ tiền mặt S06'!$J$2,LEFT(Nhaplieu!$N721,3)='Sổ quỹ tiền mặt S06'!$J$2),Nhaplieu!L721,IF(OR(Nhaplieu!$M721='Sổ quỹ tiền mặt S06'!$J$2,Nhaplieu!$N721='Sổ quỹ tiền mặt S06'!$J$2),Nhaplieu!L721,""))</f>
        <v/>
      </c>
      <c r="D699" s="78" t="str">
        <f>IF(LEFT(Nhaplieu!$M721,3)='Sổ quỹ tiền mặt S06'!$J$2,Nhaplieu!N721,IF(LEFT(Nhaplieu!$N721,3)='Sổ quỹ tiền mặt S06'!$J$2,Nhaplieu!M721,IF(Nhaplieu!$M721='Sổ quỹ tiền mặt S06'!$J$2,Nhaplieu!N721,IF(Nhaplieu!$N721='Sổ quỹ tiền mặt S06'!$J$2,Nhaplieu!M721,""))))</f>
        <v/>
      </c>
      <c r="E699" s="77" t="str">
        <f>IF(LEFT(Nhaplieu!M721,3)='Sổ quỹ tiền mặt S06'!$J$2,Nhaplieu!$O721,IF(Nhaplieu!M721='Sổ quỹ tiền mặt S06'!$J$2,Nhaplieu!$O721,""))</f>
        <v/>
      </c>
      <c r="F699" s="77" t="str">
        <f>IF(LEFT(Nhaplieu!N721,3)='Sổ quỹ tiền mặt S06'!$J$2,Nhaplieu!$O721,IF(Nhaplieu!N721='Sổ quỹ tiền mặt S06'!$J$2,Nhaplieu!$O721,""))</f>
        <v/>
      </c>
      <c r="G699" s="572">
        <f>IF(SUM(E699:F699)=0,0,$G$10+SUM(E$11:$E699)-SUM(F$11:$F699))</f>
        <v>0</v>
      </c>
      <c r="H699" s="573"/>
    </row>
    <row r="700" spans="1:8" s="4" customFormat="1" ht="15.6">
      <c r="A700" s="76" t="str">
        <f>IF(OR(LEFT(Nhaplieu!$M722,3)='Sổ quỹ tiền mặt S06'!$J$2,LEFT(Nhaplieu!$N722,3)='Sổ quỹ tiền mặt S06'!$J$2),Nhaplieu!F722,IF(OR(Nhaplieu!$M722='Sổ quỹ tiền mặt S06'!$J$2,Nhaplieu!$N722='Sổ quỹ tiền mặt S06'!$J$2),Nhaplieu!F722,""))</f>
        <v/>
      </c>
      <c r="B700" s="77" t="str">
        <f>IF(OR(LEFT(Nhaplieu!$M722,3)='Sổ quỹ tiền mặt S06'!$J$2,LEFT(Nhaplieu!$N722,3)='Sổ quỹ tiền mặt S06'!$J$2),Nhaplieu!E722,IF(OR(Nhaplieu!$M722='Sổ quỹ tiền mặt S06'!$J$2,Nhaplieu!$N722='Sổ quỹ tiền mặt S06'!$J$2),Nhaplieu!E722,""))</f>
        <v/>
      </c>
      <c r="C700" s="571" t="str">
        <f>IF(OR(LEFT(Nhaplieu!$M722,3)='Sổ quỹ tiền mặt S06'!$J$2,LEFT(Nhaplieu!$N722,3)='Sổ quỹ tiền mặt S06'!$J$2),Nhaplieu!L722,IF(OR(Nhaplieu!$M722='Sổ quỹ tiền mặt S06'!$J$2,Nhaplieu!$N722='Sổ quỹ tiền mặt S06'!$J$2),Nhaplieu!L722,""))</f>
        <v/>
      </c>
      <c r="D700" s="78" t="str">
        <f>IF(LEFT(Nhaplieu!$M722,3)='Sổ quỹ tiền mặt S06'!$J$2,Nhaplieu!N722,IF(LEFT(Nhaplieu!$N722,3)='Sổ quỹ tiền mặt S06'!$J$2,Nhaplieu!M722,IF(Nhaplieu!$M722='Sổ quỹ tiền mặt S06'!$J$2,Nhaplieu!N722,IF(Nhaplieu!$N722='Sổ quỹ tiền mặt S06'!$J$2,Nhaplieu!M722,""))))</f>
        <v/>
      </c>
      <c r="E700" s="77" t="str">
        <f>IF(LEFT(Nhaplieu!M722,3)='Sổ quỹ tiền mặt S06'!$J$2,Nhaplieu!$O722,IF(Nhaplieu!M722='Sổ quỹ tiền mặt S06'!$J$2,Nhaplieu!$O722,""))</f>
        <v/>
      </c>
      <c r="F700" s="77" t="str">
        <f>IF(LEFT(Nhaplieu!N722,3)='Sổ quỹ tiền mặt S06'!$J$2,Nhaplieu!$O722,IF(Nhaplieu!N722='Sổ quỹ tiền mặt S06'!$J$2,Nhaplieu!$O722,""))</f>
        <v/>
      </c>
      <c r="G700" s="572">
        <f>IF(SUM(E700:F700)=0,0,$G$10+SUM(E$11:$E700)-SUM(F$11:$F700))</f>
        <v>0</v>
      </c>
      <c r="H700" s="573"/>
    </row>
    <row r="701" spans="1:8" s="4" customFormat="1" ht="15.6">
      <c r="A701" s="76" t="str">
        <f>IF(OR(LEFT(Nhaplieu!$M723,3)='Sổ quỹ tiền mặt S06'!$J$2,LEFT(Nhaplieu!$N723,3)='Sổ quỹ tiền mặt S06'!$J$2),Nhaplieu!F723,IF(OR(Nhaplieu!$M723='Sổ quỹ tiền mặt S06'!$J$2,Nhaplieu!$N723='Sổ quỹ tiền mặt S06'!$J$2),Nhaplieu!F723,""))</f>
        <v/>
      </c>
      <c r="B701" s="77" t="str">
        <f>IF(OR(LEFT(Nhaplieu!$M723,3)='Sổ quỹ tiền mặt S06'!$J$2,LEFT(Nhaplieu!$N723,3)='Sổ quỹ tiền mặt S06'!$J$2),Nhaplieu!E723,IF(OR(Nhaplieu!$M723='Sổ quỹ tiền mặt S06'!$J$2,Nhaplieu!$N723='Sổ quỹ tiền mặt S06'!$J$2),Nhaplieu!E723,""))</f>
        <v/>
      </c>
      <c r="C701" s="571" t="str">
        <f>IF(OR(LEFT(Nhaplieu!$M723,3)='Sổ quỹ tiền mặt S06'!$J$2,LEFT(Nhaplieu!$N723,3)='Sổ quỹ tiền mặt S06'!$J$2),Nhaplieu!L723,IF(OR(Nhaplieu!$M723='Sổ quỹ tiền mặt S06'!$J$2,Nhaplieu!$N723='Sổ quỹ tiền mặt S06'!$J$2),Nhaplieu!L723,""))</f>
        <v/>
      </c>
      <c r="D701" s="78" t="str">
        <f>IF(LEFT(Nhaplieu!$M723,3)='Sổ quỹ tiền mặt S06'!$J$2,Nhaplieu!N723,IF(LEFT(Nhaplieu!$N723,3)='Sổ quỹ tiền mặt S06'!$J$2,Nhaplieu!M723,IF(Nhaplieu!$M723='Sổ quỹ tiền mặt S06'!$J$2,Nhaplieu!N723,IF(Nhaplieu!$N723='Sổ quỹ tiền mặt S06'!$J$2,Nhaplieu!M723,""))))</f>
        <v/>
      </c>
      <c r="E701" s="77" t="str">
        <f>IF(LEFT(Nhaplieu!M723,3)='Sổ quỹ tiền mặt S06'!$J$2,Nhaplieu!$O723,IF(Nhaplieu!M723='Sổ quỹ tiền mặt S06'!$J$2,Nhaplieu!$O723,""))</f>
        <v/>
      </c>
      <c r="F701" s="77" t="str">
        <f>IF(LEFT(Nhaplieu!N723,3)='Sổ quỹ tiền mặt S06'!$J$2,Nhaplieu!$O723,IF(Nhaplieu!N723='Sổ quỹ tiền mặt S06'!$J$2,Nhaplieu!$O723,""))</f>
        <v/>
      </c>
      <c r="G701" s="572">
        <f>IF(SUM(E701:F701)=0,0,$G$10+SUM(E$11:$E701)-SUM(F$11:$F701))</f>
        <v>0</v>
      </c>
      <c r="H701" s="573"/>
    </row>
    <row r="702" spans="1:8" s="4" customFormat="1" ht="15.6">
      <c r="A702" s="76" t="str">
        <f>IF(OR(LEFT(Nhaplieu!$M724,3)='Sổ quỹ tiền mặt S06'!$J$2,LEFT(Nhaplieu!$N724,3)='Sổ quỹ tiền mặt S06'!$J$2),Nhaplieu!F724,IF(OR(Nhaplieu!$M724='Sổ quỹ tiền mặt S06'!$J$2,Nhaplieu!$N724='Sổ quỹ tiền mặt S06'!$J$2),Nhaplieu!F724,""))</f>
        <v/>
      </c>
      <c r="B702" s="77" t="str">
        <f>IF(OR(LEFT(Nhaplieu!$M724,3)='Sổ quỹ tiền mặt S06'!$J$2,LEFT(Nhaplieu!$N724,3)='Sổ quỹ tiền mặt S06'!$J$2),Nhaplieu!E724,IF(OR(Nhaplieu!$M724='Sổ quỹ tiền mặt S06'!$J$2,Nhaplieu!$N724='Sổ quỹ tiền mặt S06'!$J$2),Nhaplieu!E724,""))</f>
        <v/>
      </c>
      <c r="C702" s="571" t="str">
        <f>IF(OR(LEFT(Nhaplieu!$M724,3)='Sổ quỹ tiền mặt S06'!$J$2,LEFT(Nhaplieu!$N724,3)='Sổ quỹ tiền mặt S06'!$J$2),Nhaplieu!L724,IF(OR(Nhaplieu!$M724='Sổ quỹ tiền mặt S06'!$J$2,Nhaplieu!$N724='Sổ quỹ tiền mặt S06'!$J$2),Nhaplieu!L724,""))</f>
        <v/>
      </c>
      <c r="D702" s="78" t="str">
        <f>IF(LEFT(Nhaplieu!$M724,3)='Sổ quỹ tiền mặt S06'!$J$2,Nhaplieu!N724,IF(LEFT(Nhaplieu!$N724,3)='Sổ quỹ tiền mặt S06'!$J$2,Nhaplieu!M724,IF(Nhaplieu!$M724='Sổ quỹ tiền mặt S06'!$J$2,Nhaplieu!N724,IF(Nhaplieu!$N724='Sổ quỹ tiền mặt S06'!$J$2,Nhaplieu!M724,""))))</f>
        <v/>
      </c>
      <c r="E702" s="77" t="str">
        <f>IF(LEFT(Nhaplieu!M724,3)='Sổ quỹ tiền mặt S06'!$J$2,Nhaplieu!$O724,IF(Nhaplieu!M724='Sổ quỹ tiền mặt S06'!$J$2,Nhaplieu!$O724,""))</f>
        <v/>
      </c>
      <c r="F702" s="77" t="str">
        <f>IF(LEFT(Nhaplieu!N724,3)='Sổ quỹ tiền mặt S06'!$J$2,Nhaplieu!$O724,IF(Nhaplieu!N724='Sổ quỹ tiền mặt S06'!$J$2,Nhaplieu!$O724,""))</f>
        <v/>
      </c>
      <c r="G702" s="572">
        <f>IF(SUM(E702:F702)=0,0,$G$10+SUM(E$11:$E702)-SUM(F$11:$F702))</f>
        <v>0</v>
      </c>
      <c r="H702" s="573"/>
    </row>
    <row r="703" spans="1:8" s="4" customFormat="1" ht="15.6">
      <c r="A703" s="76" t="str">
        <f>IF(OR(LEFT(Nhaplieu!$M725,3)='Sổ quỹ tiền mặt S06'!$J$2,LEFT(Nhaplieu!$N725,3)='Sổ quỹ tiền mặt S06'!$J$2),Nhaplieu!F725,IF(OR(Nhaplieu!$M725='Sổ quỹ tiền mặt S06'!$J$2,Nhaplieu!$N725='Sổ quỹ tiền mặt S06'!$J$2),Nhaplieu!F725,""))</f>
        <v/>
      </c>
      <c r="B703" s="77" t="str">
        <f>IF(OR(LEFT(Nhaplieu!$M725,3)='Sổ quỹ tiền mặt S06'!$J$2,LEFT(Nhaplieu!$N725,3)='Sổ quỹ tiền mặt S06'!$J$2),Nhaplieu!E725,IF(OR(Nhaplieu!$M725='Sổ quỹ tiền mặt S06'!$J$2,Nhaplieu!$N725='Sổ quỹ tiền mặt S06'!$J$2),Nhaplieu!E725,""))</f>
        <v/>
      </c>
      <c r="C703" s="571" t="str">
        <f>IF(OR(LEFT(Nhaplieu!$M725,3)='Sổ quỹ tiền mặt S06'!$J$2,LEFT(Nhaplieu!$N725,3)='Sổ quỹ tiền mặt S06'!$J$2),Nhaplieu!L725,IF(OR(Nhaplieu!$M725='Sổ quỹ tiền mặt S06'!$J$2,Nhaplieu!$N725='Sổ quỹ tiền mặt S06'!$J$2),Nhaplieu!L725,""))</f>
        <v/>
      </c>
      <c r="D703" s="78" t="str">
        <f>IF(LEFT(Nhaplieu!$M725,3)='Sổ quỹ tiền mặt S06'!$J$2,Nhaplieu!N725,IF(LEFT(Nhaplieu!$N725,3)='Sổ quỹ tiền mặt S06'!$J$2,Nhaplieu!M725,IF(Nhaplieu!$M725='Sổ quỹ tiền mặt S06'!$J$2,Nhaplieu!N725,IF(Nhaplieu!$N725='Sổ quỹ tiền mặt S06'!$J$2,Nhaplieu!M725,""))))</f>
        <v/>
      </c>
      <c r="E703" s="77" t="str">
        <f>IF(LEFT(Nhaplieu!M725,3)='Sổ quỹ tiền mặt S06'!$J$2,Nhaplieu!$O725,IF(Nhaplieu!M725='Sổ quỹ tiền mặt S06'!$J$2,Nhaplieu!$O725,""))</f>
        <v/>
      </c>
      <c r="F703" s="77" t="str">
        <f>IF(LEFT(Nhaplieu!N725,3)='Sổ quỹ tiền mặt S06'!$J$2,Nhaplieu!$O725,IF(Nhaplieu!N725='Sổ quỹ tiền mặt S06'!$J$2,Nhaplieu!$O725,""))</f>
        <v/>
      </c>
      <c r="G703" s="572">
        <f>IF(SUM(E703:F703)=0,0,$G$10+SUM(E$11:$E703)-SUM(F$11:$F703))</f>
        <v>0</v>
      </c>
      <c r="H703" s="573"/>
    </row>
    <row r="704" spans="1:8" s="4" customFormat="1" ht="15.6">
      <c r="A704" s="76" t="str">
        <f>IF(OR(LEFT(Nhaplieu!$M726,3)='Sổ quỹ tiền mặt S06'!$J$2,LEFT(Nhaplieu!$N726,3)='Sổ quỹ tiền mặt S06'!$J$2),Nhaplieu!F726,IF(OR(Nhaplieu!$M726='Sổ quỹ tiền mặt S06'!$J$2,Nhaplieu!$N726='Sổ quỹ tiền mặt S06'!$J$2),Nhaplieu!F726,""))</f>
        <v/>
      </c>
      <c r="B704" s="77" t="str">
        <f>IF(OR(LEFT(Nhaplieu!$M726,3)='Sổ quỹ tiền mặt S06'!$J$2,LEFT(Nhaplieu!$N726,3)='Sổ quỹ tiền mặt S06'!$J$2),Nhaplieu!E726,IF(OR(Nhaplieu!$M726='Sổ quỹ tiền mặt S06'!$J$2,Nhaplieu!$N726='Sổ quỹ tiền mặt S06'!$J$2),Nhaplieu!E726,""))</f>
        <v/>
      </c>
      <c r="C704" s="571" t="str">
        <f>IF(OR(LEFT(Nhaplieu!$M726,3)='Sổ quỹ tiền mặt S06'!$J$2,LEFT(Nhaplieu!$N726,3)='Sổ quỹ tiền mặt S06'!$J$2),Nhaplieu!L726,IF(OR(Nhaplieu!$M726='Sổ quỹ tiền mặt S06'!$J$2,Nhaplieu!$N726='Sổ quỹ tiền mặt S06'!$J$2),Nhaplieu!L726,""))</f>
        <v/>
      </c>
      <c r="D704" s="78" t="str">
        <f>IF(LEFT(Nhaplieu!$M726,3)='Sổ quỹ tiền mặt S06'!$J$2,Nhaplieu!N726,IF(LEFT(Nhaplieu!$N726,3)='Sổ quỹ tiền mặt S06'!$J$2,Nhaplieu!M726,IF(Nhaplieu!$M726='Sổ quỹ tiền mặt S06'!$J$2,Nhaplieu!N726,IF(Nhaplieu!$N726='Sổ quỹ tiền mặt S06'!$J$2,Nhaplieu!M726,""))))</f>
        <v/>
      </c>
      <c r="E704" s="77" t="str">
        <f>IF(LEFT(Nhaplieu!M726,3)='Sổ quỹ tiền mặt S06'!$J$2,Nhaplieu!$O726,IF(Nhaplieu!M726='Sổ quỹ tiền mặt S06'!$J$2,Nhaplieu!$O726,""))</f>
        <v/>
      </c>
      <c r="F704" s="77" t="str">
        <f>IF(LEFT(Nhaplieu!N726,3)='Sổ quỹ tiền mặt S06'!$J$2,Nhaplieu!$O726,IF(Nhaplieu!N726='Sổ quỹ tiền mặt S06'!$J$2,Nhaplieu!$O726,""))</f>
        <v/>
      </c>
      <c r="G704" s="572">
        <f>IF(SUM(E704:F704)=0,0,$G$10+SUM(E$11:$E704)-SUM(F$11:$F704))</f>
        <v>0</v>
      </c>
      <c r="H704" s="573"/>
    </row>
    <row r="705" spans="1:8" s="4" customFormat="1" ht="15.6">
      <c r="A705" s="76" t="str">
        <f>IF(OR(LEFT(Nhaplieu!$M727,3)='Sổ quỹ tiền mặt S06'!$J$2,LEFT(Nhaplieu!$N727,3)='Sổ quỹ tiền mặt S06'!$J$2),Nhaplieu!F727,IF(OR(Nhaplieu!$M727='Sổ quỹ tiền mặt S06'!$J$2,Nhaplieu!$N727='Sổ quỹ tiền mặt S06'!$J$2),Nhaplieu!F727,""))</f>
        <v/>
      </c>
      <c r="B705" s="77" t="str">
        <f>IF(OR(LEFT(Nhaplieu!$M727,3)='Sổ quỹ tiền mặt S06'!$J$2,LEFT(Nhaplieu!$N727,3)='Sổ quỹ tiền mặt S06'!$J$2),Nhaplieu!E727,IF(OR(Nhaplieu!$M727='Sổ quỹ tiền mặt S06'!$J$2,Nhaplieu!$N727='Sổ quỹ tiền mặt S06'!$J$2),Nhaplieu!E727,""))</f>
        <v/>
      </c>
      <c r="C705" s="571" t="str">
        <f>IF(OR(LEFT(Nhaplieu!$M727,3)='Sổ quỹ tiền mặt S06'!$J$2,LEFT(Nhaplieu!$N727,3)='Sổ quỹ tiền mặt S06'!$J$2),Nhaplieu!L727,IF(OR(Nhaplieu!$M727='Sổ quỹ tiền mặt S06'!$J$2,Nhaplieu!$N727='Sổ quỹ tiền mặt S06'!$J$2),Nhaplieu!L727,""))</f>
        <v/>
      </c>
      <c r="D705" s="78" t="str">
        <f>IF(LEFT(Nhaplieu!$M727,3)='Sổ quỹ tiền mặt S06'!$J$2,Nhaplieu!N727,IF(LEFT(Nhaplieu!$N727,3)='Sổ quỹ tiền mặt S06'!$J$2,Nhaplieu!M727,IF(Nhaplieu!$M727='Sổ quỹ tiền mặt S06'!$J$2,Nhaplieu!N727,IF(Nhaplieu!$N727='Sổ quỹ tiền mặt S06'!$J$2,Nhaplieu!M727,""))))</f>
        <v/>
      </c>
      <c r="E705" s="77" t="str">
        <f>IF(LEFT(Nhaplieu!M727,3)='Sổ quỹ tiền mặt S06'!$J$2,Nhaplieu!$O727,IF(Nhaplieu!M727='Sổ quỹ tiền mặt S06'!$J$2,Nhaplieu!$O727,""))</f>
        <v/>
      </c>
      <c r="F705" s="77" t="str">
        <f>IF(LEFT(Nhaplieu!N727,3)='Sổ quỹ tiền mặt S06'!$J$2,Nhaplieu!$O727,IF(Nhaplieu!N727='Sổ quỹ tiền mặt S06'!$J$2,Nhaplieu!$O727,""))</f>
        <v/>
      </c>
      <c r="G705" s="572">
        <f>IF(SUM(E705:F705)=0,0,$G$10+SUM(E$11:$E705)-SUM(F$11:$F705))</f>
        <v>0</v>
      </c>
      <c r="H705" s="573"/>
    </row>
    <row r="706" spans="1:8" s="4" customFormat="1" ht="15.6">
      <c r="A706" s="76" t="str">
        <f>IF(OR(LEFT(Nhaplieu!$M728,3)='Sổ quỹ tiền mặt S06'!$J$2,LEFT(Nhaplieu!$N728,3)='Sổ quỹ tiền mặt S06'!$J$2),Nhaplieu!F728,IF(OR(Nhaplieu!$M728='Sổ quỹ tiền mặt S06'!$J$2,Nhaplieu!$N728='Sổ quỹ tiền mặt S06'!$J$2),Nhaplieu!F728,""))</f>
        <v/>
      </c>
      <c r="B706" s="77" t="str">
        <f>IF(OR(LEFT(Nhaplieu!$M728,3)='Sổ quỹ tiền mặt S06'!$J$2,LEFT(Nhaplieu!$N728,3)='Sổ quỹ tiền mặt S06'!$J$2),Nhaplieu!E728,IF(OR(Nhaplieu!$M728='Sổ quỹ tiền mặt S06'!$J$2,Nhaplieu!$N728='Sổ quỹ tiền mặt S06'!$J$2),Nhaplieu!E728,""))</f>
        <v/>
      </c>
      <c r="C706" s="571" t="str">
        <f>IF(OR(LEFT(Nhaplieu!$M728,3)='Sổ quỹ tiền mặt S06'!$J$2,LEFT(Nhaplieu!$N728,3)='Sổ quỹ tiền mặt S06'!$J$2),Nhaplieu!L728,IF(OR(Nhaplieu!$M728='Sổ quỹ tiền mặt S06'!$J$2,Nhaplieu!$N728='Sổ quỹ tiền mặt S06'!$J$2),Nhaplieu!L728,""))</f>
        <v/>
      </c>
      <c r="D706" s="78" t="str">
        <f>IF(LEFT(Nhaplieu!$M728,3)='Sổ quỹ tiền mặt S06'!$J$2,Nhaplieu!N728,IF(LEFT(Nhaplieu!$N728,3)='Sổ quỹ tiền mặt S06'!$J$2,Nhaplieu!M728,IF(Nhaplieu!$M728='Sổ quỹ tiền mặt S06'!$J$2,Nhaplieu!N728,IF(Nhaplieu!$N728='Sổ quỹ tiền mặt S06'!$J$2,Nhaplieu!M728,""))))</f>
        <v/>
      </c>
      <c r="E706" s="77" t="str">
        <f>IF(LEFT(Nhaplieu!M728,3)='Sổ quỹ tiền mặt S06'!$J$2,Nhaplieu!$O728,IF(Nhaplieu!M728='Sổ quỹ tiền mặt S06'!$J$2,Nhaplieu!$O728,""))</f>
        <v/>
      </c>
      <c r="F706" s="77" t="str">
        <f>IF(LEFT(Nhaplieu!N728,3)='Sổ quỹ tiền mặt S06'!$J$2,Nhaplieu!$O728,IF(Nhaplieu!N728='Sổ quỹ tiền mặt S06'!$J$2,Nhaplieu!$O728,""))</f>
        <v/>
      </c>
      <c r="G706" s="572">
        <f>IF(SUM(E706:F706)=0,0,$G$10+SUM(E$11:$E706)-SUM(F$11:$F706))</f>
        <v>0</v>
      </c>
      <c r="H706" s="573"/>
    </row>
    <row r="707" spans="1:8" s="4" customFormat="1" ht="15.6">
      <c r="A707" s="76" t="str">
        <f>IF(OR(LEFT(Nhaplieu!$M729,3)='Sổ quỹ tiền mặt S06'!$J$2,LEFT(Nhaplieu!$N729,3)='Sổ quỹ tiền mặt S06'!$J$2),Nhaplieu!F729,IF(OR(Nhaplieu!$M729='Sổ quỹ tiền mặt S06'!$J$2,Nhaplieu!$N729='Sổ quỹ tiền mặt S06'!$J$2),Nhaplieu!F729,""))</f>
        <v/>
      </c>
      <c r="B707" s="77" t="str">
        <f>IF(OR(LEFT(Nhaplieu!$M729,3)='Sổ quỹ tiền mặt S06'!$J$2,LEFT(Nhaplieu!$N729,3)='Sổ quỹ tiền mặt S06'!$J$2),Nhaplieu!E729,IF(OR(Nhaplieu!$M729='Sổ quỹ tiền mặt S06'!$J$2,Nhaplieu!$N729='Sổ quỹ tiền mặt S06'!$J$2),Nhaplieu!E729,""))</f>
        <v/>
      </c>
      <c r="C707" s="571" t="str">
        <f>IF(OR(LEFT(Nhaplieu!$M729,3)='Sổ quỹ tiền mặt S06'!$J$2,LEFT(Nhaplieu!$N729,3)='Sổ quỹ tiền mặt S06'!$J$2),Nhaplieu!L729,IF(OR(Nhaplieu!$M729='Sổ quỹ tiền mặt S06'!$J$2,Nhaplieu!$N729='Sổ quỹ tiền mặt S06'!$J$2),Nhaplieu!L729,""))</f>
        <v/>
      </c>
      <c r="D707" s="78" t="str">
        <f>IF(LEFT(Nhaplieu!$M729,3)='Sổ quỹ tiền mặt S06'!$J$2,Nhaplieu!N729,IF(LEFT(Nhaplieu!$N729,3)='Sổ quỹ tiền mặt S06'!$J$2,Nhaplieu!M729,IF(Nhaplieu!$M729='Sổ quỹ tiền mặt S06'!$J$2,Nhaplieu!N729,IF(Nhaplieu!$N729='Sổ quỹ tiền mặt S06'!$J$2,Nhaplieu!M729,""))))</f>
        <v/>
      </c>
      <c r="E707" s="77" t="str">
        <f>IF(LEFT(Nhaplieu!M729,3)='Sổ quỹ tiền mặt S06'!$J$2,Nhaplieu!$O729,IF(Nhaplieu!M729='Sổ quỹ tiền mặt S06'!$J$2,Nhaplieu!$O729,""))</f>
        <v/>
      </c>
      <c r="F707" s="77" t="str">
        <f>IF(LEFT(Nhaplieu!N729,3)='Sổ quỹ tiền mặt S06'!$J$2,Nhaplieu!$O729,IF(Nhaplieu!N729='Sổ quỹ tiền mặt S06'!$J$2,Nhaplieu!$O729,""))</f>
        <v/>
      </c>
      <c r="G707" s="572">
        <f>IF(SUM(E707:F707)=0,0,$G$10+SUM(E$11:$E707)-SUM(F$11:$F707))</f>
        <v>0</v>
      </c>
      <c r="H707" s="573"/>
    </row>
    <row r="708" spans="1:8" s="4" customFormat="1" ht="15.6">
      <c r="A708" s="76" t="str">
        <f>IF(OR(LEFT(Nhaplieu!$M730,3)='Sổ quỹ tiền mặt S06'!$J$2,LEFT(Nhaplieu!$N730,3)='Sổ quỹ tiền mặt S06'!$J$2),Nhaplieu!F730,IF(OR(Nhaplieu!$M730='Sổ quỹ tiền mặt S06'!$J$2,Nhaplieu!$N730='Sổ quỹ tiền mặt S06'!$J$2),Nhaplieu!F730,""))</f>
        <v/>
      </c>
      <c r="B708" s="77" t="str">
        <f>IF(OR(LEFT(Nhaplieu!$M730,3)='Sổ quỹ tiền mặt S06'!$J$2,LEFT(Nhaplieu!$N730,3)='Sổ quỹ tiền mặt S06'!$J$2),Nhaplieu!E730,IF(OR(Nhaplieu!$M730='Sổ quỹ tiền mặt S06'!$J$2,Nhaplieu!$N730='Sổ quỹ tiền mặt S06'!$J$2),Nhaplieu!E730,""))</f>
        <v/>
      </c>
      <c r="C708" s="571" t="str">
        <f>IF(OR(LEFT(Nhaplieu!$M730,3)='Sổ quỹ tiền mặt S06'!$J$2,LEFT(Nhaplieu!$N730,3)='Sổ quỹ tiền mặt S06'!$J$2),Nhaplieu!L730,IF(OR(Nhaplieu!$M730='Sổ quỹ tiền mặt S06'!$J$2,Nhaplieu!$N730='Sổ quỹ tiền mặt S06'!$J$2),Nhaplieu!L730,""))</f>
        <v/>
      </c>
      <c r="D708" s="78" t="str">
        <f>IF(LEFT(Nhaplieu!$M730,3)='Sổ quỹ tiền mặt S06'!$J$2,Nhaplieu!N730,IF(LEFT(Nhaplieu!$N730,3)='Sổ quỹ tiền mặt S06'!$J$2,Nhaplieu!M730,IF(Nhaplieu!$M730='Sổ quỹ tiền mặt S06'!$J$2,Nhaplieu!N730,IF(Nhaplieu!$N730='Sổ quỹ tiền mặt S06'!$J$2,Nhaplieu!M730,""))))</f>
        <v/>
      </c>
      <c r="E708" s="77" t="str">
        <f>IF(LEFT(Nhaplieu!M730,3)='Sổ quỹ tiền mặt S06'!$J$2,Nhaplieu!$O730,IF(Nhaplieu!M730='Sổ quỹ tiền mặt S06'!$J$2,Nhaplieu!$O730,""))</f>
        <v/>
      </c>
      <c r="F708" s="77" t="str">
        <f>IF(LEFT(Nhaplieu!N730,3)='Sổ quỹ tiền mặt S06'!$J$2,Nhaplieu!$O730,IF(Nhaplieu!N730='Sổ quỹ tiền mặt S06'!$J$2,Nhaplieu!$O730,""))</f>
        <v/>
      </c>
      <c r="G708" s="572">
        <f>IF(SUM(E708:F708)=0,0,$G$10+SUM(E$11:$E708)-SUM(F$11:$F708))</f>
        <v>0</v>
      </c>
      <c r="H708" s="573"/>
    </row>
    <row r="709" spans="1:8" s="4" customFormat="1" ht="15.6">
      <c r="A709" s="76" t="str">
        <f>IF(OR(LEFT(Nhaplieu!$M731,3)='Sổ quỹ tiền mặt S06'!$J$2,LEFT(Nhaplieu!$N731,3)='Sổ quỹ tiền mặt S06'!$J$2),Nhaplieu!F731,IF(OR(Nhaplieu!$M731='Sổ quỹ tiền mặt S06'!$J$2,Nhaplieu!$N731='Sổ quỹ tiền mặt S06'!$J$2),Nhaplieu!F731,""))</f>
        <v/>
      </c>
      <c r="B709" s="77" t="str">
        <f>IF(OR(LEFT(Nhaplieu!$M731,3)='Sổ quỹ tiền mặt S06'!$J$2,LEFT(Nhaplieu!$N731,3)='Sổ quỹ tiền mặt S06'!$J$2),Nhaplieu!E731,IF(OR(Nhaplieu!$M731='Sổ quỹ tiền mặt S06'!$J$2,Nhaplieu!$N731='Sổ quỹ tiền mặt S06'!$J$2),Nhaplieu!E731,""))</f>
        <v/>
      </c>
      <c r="C709" s="571" t="str">
        <f>IF(OR(LEFT(Nhaplieu!$M731,3)='Sổ quỹ tiền mặt S06'!$J$2,LEFT(Nhaplieu!$N731,3)='Sổ quỹ tiền mặt S06'!$J$2),Nhaplieu!L731,IF(OR(Nhaplieu!$M731='Sổ quỹ tiền mặt S06'!$J$2,Nhaplieu!$N731='Sổ quỹ tiền mặt S06'!$J$2),Nhaplieu!L731,""))</f>
        <v/>
      </c>
      <c r="D709" s="78" t="str">
        <f>IF(LEFT(Nhaplieu!$M731,3)='Sổ quỹ tiền mặt S06'!$J$2,Nhaplieu!N731,IF(LEFT(Nhaplieu!$N731,3)='Sổ quỹ tiền mặt S06'!$J$2,Nhaplieu!M731,IF(Nhaplieu!$M731='Sổ quỹ tiền mặt S06'!$J$2,Nhaplieu!N731,IF(Nhaplieu!$N731='Sổ quỹ tiền mặt S06'!$J$2,Nhaplieu!M731,""))))</f>
        <v/>
      </c>
      <c r="E709" s="77" t="str">
        <f>IF(LEFT(Nhaplieu!M731,3)='Sổ quỹ tiền mặt S06'!$J$2,Nhaplieu!$O731,IF(Nhaplieu!M731='Sổ quỹ tiền mặt S06'!$J$2,Nhaplieu!$O731,""))</f>
        <v/>
      </c>
      <c r="F709" s="77" t="str">
        <f>IF(LEFT(Nhaplieu!N731,3)='Sổ quỹ tiền mặt S06'!$J$2,Nhaplieu!$O731,IF(Nhaplieu!N731='Sổ quỹ tiền mặt S06'!$J$2,Nhaplieu!$O731,""))</f>
        <v/>
      </c>
      <c r="G709" s="572">
        <f>IF(SUM(E709:F709)=0,0,$G$10+SUM(E$11:$E709)-SUM(F$11:$F709))</f>
        <v>0</v>
      </c>
      <c r="H709" s="573"/>
    </row>
    <row r="710" spans="1:8" s="4" customFormat="1" ht="15.6">
      <c r="A710" s="76" t="str">
        <f>IF(OR(LEFT(Nhaplieu!$M732,3)='Sổ quỹ tiền mặt S06'!$J$2,LEFT(Nhaplieu!$N732,3)='Sổ quỹ tiền mặt S06'!$J$2),Nhaplieu!F732,IF(OR(Nhaplieu!$M732='Sổ quỹ tiền mặt S06'!$J$2,Nhaplieu!$N732='Sổ quỹ tiền mặt S06'!$J$2),Nhaplieu!F732,""))</f>
        <v/>
      </c>
      <c r="B710" s="77" t="str">
        <f>IF(OR(LEFT(Nhaplieu!$M732,3)='Sổ quỹ tiền mặt S06'!$J$2,LEFT(Nhaplieu!$N732,3)='Sổ quỹ tiền mặt S06'!$J$2),Nhaplieu!E732,IF(OR(Nhaplieu!$M732='Sổ quỹ tiền mặt S06'!$J$2,Nhaplieu!$N732='Sổ quỹ tiền mặt S06'!$J$2),Nhaplieu!E732,""))</f>
        <v/>
      </c>
      <c r="C710" s="571" t="str">
        <f>IF(OR(LEFT(Nhaplieu!$M732,3)='Sổ quỹ tiền mặt S06'!$J$2,LEFT(Nhaplieu!$N732,3)='Sổ quỹ tiền mặt S06'!$J$2),Nhaplieu!L732,IF(OR(Nhaplieu!$M732='Sổ quỹ tiền mặt S06'!$J$2,Nhaplieu!$N732='Sổ quỹ tiền mặt S06'!$J$2),Nhaplieu!L732,""))</f>
        <v/>
      </c>
      <c r="D710" s="78" t="str">
        <f>IF(LEFT(Nhaplieu!$M732,3)='Sổ quỹ tiền mặt S06'!$J$2,Nhaplieu!N732,IF(LEFT(Nhaplieu!$N732,3)='Sổ quỹ tiền mặt S06'!$J$2,Nhaplieu!M732,IF(Nhaplieu!$M732='Sổ quỹ tiền mặt S06'!$J$2,Nhaplieu!N732,IF(Nhaplieu!$N732='Sổ quỹ tiền mặt S06'!$J$2,Nhaplieu!M732,""))))</f>
        <v/>
      </c>
      <c r="E710" s="77" t="str">
        <f>IF(LEFT(Nhaplieu!M732,3)='Sổ quỹ tiền mặt S06'!$J$2,Nhaplieu!$O732,IF(Nhaplieu!M732='Sổ quỹ tiền mặt S06'!$J$2,Nhaplieu!$O732,""))</f>
        <v/>
      </c>
      <c r="F710" s="77" t="str">
        <f>IF(LEFT(Nhaplieu!N732,3)='Sổ quỹ tiền mặt S06'!$J$2,Nhaplieu!$O732,IF(Nhaplieu!N732='Sổ quỹ tiền mặt S06'!$J$2,Nhaplieu!$O732,""))</f>
        <v/>
      </c>
      <c r="G710" s="572">
        <f>IF(SUM(E710:F710)=0,0,$G$10+SUM(E$11:$E710)-SUM(F$11:$F710))</f>
        <v>0</v>
      </c>
      <c r="H710" s="573"/>
    </row>
    <row r="711" spans="1:8" s="4" customFormat="1" ht="15.6">
      <c r="A711" s="76" t="str">
        <f>IF(OR(LEFT(Nhaplieu!$M733,3)='Sổ quỹ tiền mặt S06'!$J$2,LEFT(Nhaplieu!$N733,3)='Sổ quỹ tiền mặt S06'!$J$2),Nhaplieu!F733,IF(OR(Nhaplieu!$M733='Sổ quỹ tiền mặt S06'!$J$2,Nhaplieu!$N733='Sổ quỹ tiền mặt S06'!$J$2),Nhaplieu!F733,""))</f>
        <v/>
      </c>
      <c r="B711" s="77" t="str">
        <f>IF(OR(LEFT(Nhaplieu!$M733,3)='Sổ quỹ tiền mặt S06'!$J$2,LEFT(Nhaplieu!$N733,3)='Sổ quỹ tiền mặt S06'!$J$2),Nhaplieu!E733,IF(OR(Nhaplieu!$M733='Sổ quỹ tiền mặt S06'!$J$2,Nhaplieu!$N733='Sổ quỹ tiền mặt S06'!$J$2),Nhaplieu!E733,""))</f>
        <v/>
      </c>
      <c r="C711" s="571" t="str">
        <f>IF(OR(LEFT(Nhaplieu!$M733,3)='Sổ quỹ tiền mặt S06'!$J$2,LEFT(Nhaplieu!$N733,3)='Sổ quỹ tiền mặt S06'!$J$2),Nhaplieu!L733,IF(OR(Nhaplieu!$M733='Sổ quỹ tiền mặt S06'!$J$2,Nhaplieu!$N733='Sổ quỹ tiền mặt S06'!$J$2),Nhaplieu!L733,""))</f>
        <v/>
      </c>
      <c r="D711" s="78" t="str">
        <f>IF(LEFT(Nhaplieu!$M733,3)='Sổ quỹ tiền mặt S06'!$J$2,Nhaplieu!N733,IF(LEFT(Nhaplieu!$N733,3)='Sổ quỹ tiền mặt S06'!$J$2,Nhaplieu!M733,IF(Nhaplieu!$M733='Sổ quỹ tiền mặt S06'!$J$2,Nhaplieu!N733,IF(Nhaplieu!$N733='Sổ quỹ tiền mặt S06'!$J$2,Nhaplieu!M733,""))))</f>
        <v/>
      </c>
      <c r="E711" s="77" t="str">
        <f>IF(LEFT(Nhaplieu!M733,3)='Sổ quỹ tiền mặt S06'!$J$2,Nhaplieu!$O733,IF(Nhaplieu!M733='Sổ quỹ tiền mặt S06'!$J$2,Nhaplieu!$O733,""))</f>
        <v/>
      </c>
      <c r="F711" s="77" t="str">
        <f>IF(LEFT(Nhaplieu!N733,3)='Sổ quỹ tiền mặt S06'!$J$2,Nhaplieu!$O733,IF(Nhaplieu!N733='Sổ quỹ tiền mặt S06'!$J$2,Nhaplieu!$O733,""))</f>
        <v/>
      </c>
      <c r="G711" s="572">
        <f>IF(SUM(E711:F711)=0,0,$G$10+SUM(E$11:$E711)-SUM(F$11:$F711))</f>
        <v>0</v>
      </c>
      <c r="H711" s="573"/>
    </row>
    <row r="712" spans="1:8" s="4" customFormat="1" ht="15.6">
      <c r="A712" s="76" t="str">
        <f>IF(OR(LEFT(Nhaplieu!$M734,3)='Sổ quỹ tiền mặt S06'!$J$2,LEFT(Nhaplieu!$N734,3)='Sổ quỹ tiền mặt S06'!$J$2),Nhaplieu!F734,IF(OR(Nhaplieu!$M734='Sổ quỹ tiền mặt S06'!$J$2,Nhaplieu!$N734='Sổ quỹ tiền mặt S06'!$J$2),Nhaplieu!F734,""))</f>
        <v/>
      </c>
      <c r="B712" s="77" t="str">
        <f>IF(OR(LEFT(Nhaplieu!$M734,3)='Sổ quỹ tiền mặt S06'!$J$2,LEFT(Nhaplieu!$N734,3)='Sổ quỹ tiền mặt S06'!$J$2),Nhaplieu!E734,IF(OR(Nhaplieu!$M734='Sổ quỹ tiền mặt S06'!$J$2,Nhaplieu!$N734='Sổ quỹ tiền mặt S06'!$J$2),Nhaplieu!E734,""))</f>
        <v/>
      </c>
      <c r="C712" s="571" t="str">
        <f>IF(OR(LEFT(Nhaplieu!$M734,3)='Sổ quỹ tiền mặt S06'!$J$2,LEFT(Nhaplieu!$N734,3)='Sổ quỹ tiền mặt S06'!$J$2),Nhaplieu!L734,IF(OR(Nhaplieu!$M734='Sổ quỹ tiền mặt S06'!$J$2,Nhaplieu!$N734='Sổ quỹ tiền mặt S06'!$J$2),Nhaplieu!L734,""))</f>
        <v/>
      </c>
      <c r="D712" s="78" t="str">
        <f>IF(LEFT(Nhaplieu!$M734,3)='Sổ quỹ tiền mặt S06'!$J$2,Nhaplieu!N734,IF(LEFT(Nhaplieu!$N734,3)='Sổ quỹ tiền mặt S06'!$J$2,Nhaplieu!M734,IF(Nhaplieu!$M734='Sổ quỹ tiền mặt S06'!$J$2,Nhaplieu!N734,IF(Nhaplieu!$N734='Sổ quỹ tiền mặt S06'!$J$2,Nhaplieu!M734,""))))</f>
        <v/>
      </c>
      <c r="E712" s="77" t="str">
        <f>IF(LEFT(Nhaplieu!M734,3)='Sổ quỹ tiền mặt S06'!$J$2,Nhaplieu!$O734,IF(Nhaplieu!M734='Sổ quỹ tiền mặt S06'!$J$2,Nhaplieu!$O734,""))</f>
        <v/>
      </c>
      <c r="F712" s="77" t="str">
        <f>IF(LEFT(Nhaplieu!N734,3)='Sổ quỹ tiền mặt S06'!$J$2,Nhaplieu!$O734,IF(Nhaplieu!N734='Sổ quỹ tiền mặt S06'!$J$2,Nhaplieu!$O734,""))</f>
        <v/>
      </c>
      <c r="G712" s="572">
        <f>IF(SUM(E712:F712)=0,0,$G$10+SUM(E$11:$E712)-SUM(F$11:$F712))</f>
        <v>0</v>
      </c>
      <c r="H712" s="573"/>
    </row>
    <row r="713" spans="1:8" s="4" customFormat="1" ht="15.6">
      <c r="A713" s="76" t="str">
        <f>IF(OR(LEFT(Nhaplieu!$M735,3)='Sổ quỹ tiền mặt S06'!$J$2,LEFT(Nhaplieu!$N735,3)='Sổ quỹ tiền mặt S06'!$J$2),Nhaplieu!F735,IF(OR(Nhaplieu!$M735='Sổ quỹ tiền mặt S06'!$J$2,Nhaplieu!$N735='Sổ quỹ tiền mặt S06'!$J$2),Nhaplieu!F735,""))</f>
        <v/>
      </c>
      <c r="B713" s="77" t="str">
        <f>IF(OR(LEFT(Nhaplieu!$M735,3)='Sổ quỹ tiền mặt S06'!$J$2,LEFT(Nhaplieu!$N735,3)='Sổ quỹ tiền mặt S06'!$J$2),Nhaplieu!E735,IF(OR(Nhaplieu!$M735='Sổ quỹ tiền mặt S06'!$J$2,Nhaplieu!$N735='Sổ quỹ tiền mặt S06'!$J$2),Nhaplieu!E735,""))</f>
        <v/>
      </c>
      <c r="C713" s="571" t="str">
        <f>IF(OR(LEFT(Nhaplieu!$M735,3)='Sổ quỹ tiền mặt S06'!$J$2,LEFT(Nhaplieu!$N735,3)='Sổ quỹ tiền mặt S06'!$J$2),Nhaplieu!L735,IF(OR(Nhaplieu!$M735='Sổ quỹ tiền mặt S06'!$J$2,Nhaplieu!$N735='Sổ quỹ tiền mặt S06'!$J$2),Nhaplieu!L735,""))</f>
        <v/>
      </c>
      <c r="D713" s="78" t="str">
        <f>IF(LEFT(Nhaplieu!$M735,3)='Sổ quỹ tiền mặt S06'!$J$2,Nhaplieu!N735,IF(LEFT(Nhaplieu!$N735,3)='Sổ quỹ tiền mặt S06'!$J$2,Nhaplieu!M735,IF(Nhaplieu!$M735='Sổ quỹ tiền mặt S06'!$J$2,Nhaplieu!N735,IF(Nhaplieu!$N735='Sổ quỹ tiền mặt S06'!$J$2,Nhaplieu!M735,""))))</f>
        <v/>
      </c>
      <c r="E713" s="77" t="str">
        <f>IF(LEFT(Nhaplieu!M735,3)='Sổ quỹ tiền mặt S06'!$J$2,Nhaplieu!$O735,IF(Nhaplieu!M735='Sổ quỹ tiền mặt S06'!$J$2,Nhaplieu!$O735,""))</f>
        <v/>
      </c>
      <c r="F713" s="77" t="str">
        <f>IF(LEFT(Nhaplieu!N735,3)='Sổ quỹ tiền mặt S06'!$J$2,Nhaplieu!$O735,IF(Nhaplieu!N735='Sổ quỹ tiền mặt S06'!$J$2,Nhaplieu!$O735,""))</f>
        <v/>
      </c>
      <c r="G713" s="572">
        <f>IF(SUM(E713:F713)=0,0,$G$10+SUM(E$11:$E713)-SUM(F$11:$F713))</f>
        <v>0</v>
      </c>
      <c r="H713" s="573"/>
    </row>
    <row r="714" spans="1:8" s="4" customFormat="1" ht="15.6">
      <c r="A714" s="76" t="str">
        <f>IF(OR(LEFT(Nhaplieu!$M736,3)='Sổ quỹ tiền mặt S06'!$J$2,LEFT(Nhaplieu!$N736,3)='Sổ quỹ tiền mặt S06'!$J$2),Nhaplieu!F736,IF(OR(Nhaplieu!$M736='Sổ quỹ tiền mặt S06'!$J$2,Nhaplieu!$N736='Sổ quỹ tiền mặt S06'!$J$2),Nhaplieu!F736,""))</f>
        <v/>
      </c>
      <c r="B714" s="77" t="str">
        <f>IF(OR(LEFT(Nhaplieu!$M736,3)='Sổ quỹ tiền mặt S06'!$J$2,LEFT(Nhaplieu!$N736,3)='Sổ quỹ tiền mặt S06'!$J$2),Nhaplieu!E736,IF(OR(Nhaplieu!$M736='Sổ quỹ tiền mặt S06'!$J$2,Nhaplieu!$N736='Sổ quỹ tiền mặt S06'!$J$2),Nhaplieu!E736,""))</f>
        <v/>
      </c>
      <c r="C714" s="571" t="str">
        <f>IF(OR(LEFT(Nhaplieu!$M736,3)='Sổ quỹ tiền mặt S06'!$J$2,LEFT(Nhaplieu!$N736,3)='Sổ quỹ tiền mặt S06'!$J$2),Nhaplieu!L736,IF(OR(Nhaplieu!$M736='Sổ quỹ tiền mặt S06'!$J$2,Nhaplieu!$N736='Sổ quỹ tiền mặt S06'!$J$2),Nhaplieu!L736,""))</f>
        <v/>
      </c>
      <c r="D714" s="78" t="str">
        <f>IF(LEFT(Nhaplieu!$M736,3)='Sổ quỹ tiền mặt S06'!$J$2,Nhaplieu!N736,IF(LEFT(Nhaplieu!$N736,3)='Sổ quỹ tiền mặt S06'!$J$2,Nhaplieu!M736,IF(Nhaplieu!$M736='Sổ quỹ tiền mặt S06'!$J$2,Nhaplieu!N736,IF(Nhaplieu!$N736='Sổ quỹ tiền mặt S06'!$J$2,Nhaplieu!M736,""))))</f>
        <v/>
      </c>
      <c r="E714" s="77" t="str">
        <f>IF(LEFT(Nhaplieu!M736,3)='Sổ quỹ tiền mặt S06'!$J$2,Nhaplieu!$O736,IF(Nhaplieu!M736='Sổ quỹ tiền mặt S06'!$J$2,Nhaplieu!$O736,""))</f>
        <v/>
      </c>
      <c r="F714" s="77" t="str">
        <f>IF(LEFT(Nhaplieu!N736,3)='Sổ quỹ tiền mặt S06'!$J$2,Nhaplieu!$O736,IF(Nhaplieu!N736='Sổ quỹ tiền mặt S06'!$J$2,Nhaplieu!$O736,""))</f>
        <v/>
      </c>
      <c r="G714" s="572">
        <f>IF(SUM(E714:F714)=0,0,$G$10+SUM(E$11:$E714)-SUM(F$11:$F714))</f>
        <v>0</v>
      </c>
      <c r="H714" s="573"/>
    </row>
    <row r="715" spans="1:8" s="4" customFormat="1" ht="15.6">
      <c r="A715" s="76" t="str">
        <f>IF(OR(LEFT(Nhaplieu!$M737,3)='Sổ quỹ tiền mặt S06'!$J$2,LEFT(Nhaplieu!$N737,3)='Sổ quỹ tiền mặt S06'!$J$2),Nhaplieu!F737,IF(OR(Nhaplieu!$M737='Sổ quỹ tiền mặt S06'!$J$2,Nhaplieu!$N737='Sổ quỹ tiền mặt S06'!$J$2),Nhaplieu!F737,""))</f>
        <v/>
      </c>
      <c r="B715" s="77" t="str">
        <f>IF(OR(LEFT(Nhaplieu!$M737,3)='Sổ quỹ tiền mặt S06'!$J$2,LEFT(Nhaplieu!$N737,3)='Sổ quỹ tiền mặt S06'!$J$2),Nhaplieu!E737,IF(OR(Nhaplieu!$M737='Sổ quỹ tiền mặt S06'!$J$2,Nhaplieu!$N737='Sổ quỹ tiền mặt S06'!$J$2),Nhaplieu!E737,""))</f>
        <v/>
      </c>
      <c r="C715" s="571" t="str">
        <f>IF(OR(LEFT(Nhaplieu!$M737,3)='Sổ quỹ tiền mặt S06'!$J$2,LEFT(Nhaplieu!$N737,3)='Sổ quỹ tiền mặt S06'!$J$2),Nhaplieu!L737,IF(OR(Nhaplieu!$M737='Sổ quỹ tiền mặt S06'!$J$2,Nhaplieu!$N737='Sổ quỹ tiền mặt S06'!$J$2),Nhaplieu!L737,""))</f>
        <v/>
      </c>
      <c r="D715" s="78" t="str">
        <f>IF(LEFT(Nhaplieu!$M737,3)='Sổ quỹ tiền mặt S06'!$J$2,Nhaplieu!N737,IF(LEFT(Nhaplieu!$N737,3)='Sổ quỹ tiền mặt S06'!$J$2,Nhaplieu!M737,IF(Nhaplieu!$M737='Sổ quỹ tiền mặt S06'!$J$2,Nhaplieu!N737,IF(Nhaplieu!$N737='Sổ quỹ tiền mặt S06'!$J$2,Nhaplieu!M737,""))))</f>
        <v/>
      </c>
      <c r="E715" s="77" t="str">
        <f>IF(LEFT(Nhaplieu!M737,3)='Sổ quỹ tiền mặt S06'!$J$2,Nhaplieu!$O737,IF(Nhaplieu!M737='Sổ quỹ tiền mặt S06'!$J$2,Nhaplieu!$O737,""))</f>
        <v/>
      </c>
      <c r="F715" s="77" t="str">
        <f>IF(LEFT(Nhaplieu!N737,3)='Sổ quỹ tiền mặt S06'!$J$2,Nhaplieu!$O737,IF(Nhaplieu!N737='Sổ quỹ tiền mặt S06'!$J$2,Nhaplieu!$O737,""))</f>
        <v/>
      </c>
      <c r="G715" s="572">
        <f>IF(SUM(E715:F715)=0,0,$G$10+SUM(E$11:$E715)-SUM(F$11:$F715))</f>
        <v>0</v>
      </c>
      <c r="H715" s="573"/>
    </row>
    <row r="716" spans="1:8" s="4" customFormat="1" ht="15.6">
      <c r="A716" s="76" t="str">
        <f>IF(OR(LEFT(Nhaplieu!$M738,3)='Sổ quỹ tiền mặt S06'!$J$2,LEFT(Nhaplieu!$N738,3)='Sổ quỹ tiền mặt S06'!$J$2),Nhaplieu!F738,IF(OR(Nhaplieu!$M738='Sổ quỹ tiền mặt S06'!$J$2,Nhaplieu!$N738='Sổ quỹ tiền mặt S06'!$J$2),Nhaplieu!F738,""))</f>
        <v/>
      </c>
      <c r="B716" s="77" t="str">
        <f>IF(OR(LEFT(Nhaplieu!$M738,3)='Sổ quỹ tiền mặt S06'!$J$2,LEFT(Nhaplieu!$N738,3)='Sổ quỹ tiền mặt S06'!$J$2),Nhaplieu!E738,IF(OR(Nhaplieu!$M738='Sổ quỹ tiền mặt S06'!$J$2,Nhaplieu!$N738='Sổ quỹ tiền mặt S06'!$J$2),Nhaplieu!E738,""))</f>
        <v/>
      </c>
      <c r="C716" s="571" t="str">
        <f>IF(OR(LEFT(Nhaplieu!$M738,3)='Sổ quỹ tiền mặt S06'!$J$2,LEFT(Nhaplieu!$N738,3)='Sổ quỹ tiền mặt S06'!$J$2),Nhaplieu!L738,IF(OR(Nhaplieu!$M738='Sổ quỹ tiền mặt S06'!$J$2,Nhaplieu!$N738='Sổ quỹ tiền mặt S06'!$J$2),Nhaplieu!L738,""))</f>
        <v/>
      </c>
      <c r="D716" s="78" t="str">
        <f>IF(LEFT(Nhaplieu!$M738,3)='Sổ quỹ tiền mặt S06'!$J$2,Nhaplieu!N738,IF(LEFT(Nhaplieu!$N738,3)='Sổ quỹ tiền mặt S06'!$J$2,Nhaplieu!M738,IF(Nhaplieu!$M738='Sổ quỹ tiền mặt S06'!$J$2,Nhaplieu!N738,IF(Nhaplieu!$N738='Sổ quỹ tiền mặt S06'!$J$2,Nhaplieu!M738,""))))</f>
        <v/>
      </c>
      <c r="E716" s="77" t="str">
        <f>IF(LEFT(Nhaplieu!M738,3)='Sổ quỹ tiền mặt S06'!$J$2,Nhaplieu!$O738,IF(Nhaplieu!M738='Sổ quỹ tiền mặt S06'!$J$2,Nhaplieu!$O738,""))</f>
        <v/>
      </c>
      <c r="F716" s="77" t="str">
        <f>IF(LEFT(Nhaplieu!N738,3)='Sổ quỹ tiền mặt S06'!$J$2,Nhaplieu!$O738,IF(Nhaplieu!N738='Sổ quỹ tiền mặt S06'!$J$2,Nhaplieu!$O738,""))</f>
        <v/>
      </c>
      <c r="G716" s="572">
        <f>IF(SUM(E716:F716)=0,0,$G$10+SUM(E$11:$E716)-SUM(F$11:$F716))</f>
        <v>0</v>
      </c>
      <c r="H716" s="573"/>
    </row>
    <row r="717" spans="1:8" s="4" customFormat="1" ht="15.6">
      <c r="A717" s="76" t="str">
        <f>IF(OR(LEFT(Nhaplieu!$M739,3)='Sổ quỹ tiền mặt S06'!$J$2,LEFT(Nhaplieu!$N739,3)='Sổ quỹ tiền mặt S06'!$J$2),Nhaplieu!F739,IF(OR(Nhaplieu!$M739='Sổ quỹ tiền mặt S06'!$J$2,Nhaplieu!$N739='Sổ quỹ tiền mặt S06'!$J$2),Nhaplieu!F739,""))</f>
        <v/>
      </c>
      <c r="B717" s="77" t="str">
        <f>IF(OR(LEFT(Nhaplieu!$M739,3)='Sổ quỹ tiền mặt S06'!$J$2,LEFT(Nhaplieu!$N739,3)='Sổ quỹ tiền mặt S06'!$J$2),Nhaplieu!E739,IF(OR(Nhaplieu!$M739='Sổ quỹ tiền mặt S06'!$J$2,Nhaplieu!$N739='Sổ quỹ tiền mặt S06'!$J$2),Nhaplieu!E739,""))</f>
        <v/>
      </c>
      <c r="C717" s="571" t="str">
        <f>IF(OR(LEFT(Nhaplieu!$M739,3)='Sổ quỹ tiền mặt S06'!$J$2,LEFT(Nhaplieu!$N739,3)='Sổ quỹ tiền mặt S06'!$J$2),Nhaplieu!L739,IF(OR(Nhaplieu!$M739='Sổ quỹ tiền mặt S06'!$J$2,Nhaplieu!$N739='Sổ quỹ tiền mặt S06'!$J$2),Nhaplieu!L739,""))</f>
        <v/>
      </c>
      <c r="D717" s="78" t="str">
        <f>IF(LEFT(Nhaplieu!$M739,3)='Sổ quỹ tiền mặt S06'!$J$2,Nhaplieu!N739,IF(LEFT(Nhaplieu!$N739,3)='Sổ quỹ tiền mặt S06'!$J$2,Nhaplieu!M739,IF(Nhaplieu!$M739='Sổ quỹ tiền mặt S06'!$J$2,Nhaplieu!N739,IF(Nhaplieu!$N739='Sổ quỹ tiền mặt S06'!$J$2,Nhaplieu!M739,""))))</f>
        <v/>
      </c>
      <c r="E717" s="77" t="str">
        <f>IF(LEFT(Nhaplieu!M739,3)='Sổ quỹ tiền mặt S06'!$J$2,Nhaplieu!$O739,IF(Nhaplieu!M739='Sổ quỹ tiền mặt S06'!$J$2,Nhaplieu!$O739,""))</f>
        <v/>
      </c>
      <c r="F717" s="77" t="str">
        <f>IF(LEFT(Nhaplieu!N739,3)='Sổ quỹ tiền mặt S06'!$J$2,Nhaplieu!$O739,IF(Nhaplieu!N739='Sổ quỹ tiền mặt S06'!$J$2,Nhaplieu!$O739,""))</f>
        <v/>
      </c>
      <c r="G717" s="572">
        <f>IF(SUM(E717:F717)=0,0,$G$10+SUM(E$11:$E717)-SUM(F$11:$F717))</f>
        <v>0</v>
      </c>
      <c r="H717" s="573"/>
    </row>
    <row r="718" spans="1:8" s="4" customFormat="1" ht="15.6">
      <c r="A718" s="76" t="str">
        <f>IF(OR(LEFT(Nhaplieu!$M740,3)='Sổ quỹ tiền mặt S06'!$J$2,LEFT(Nhaplieu!$N740,3)='Sổ quỹ tiền mặt S06'!$J$2),Nhaplieu!F740,IF(OR(Nhaplieu!$M740='Sổ quỹ tiền mặt S06'!$J$2,Nhaplieu!$N740='Sổ quỹ tiền mặt S06'!$J$2),Nhaplieu!F740,""))</f>
        <v/>
      </c>
      <c r="B718" s="77" t="str">
        <f>IF(OR(LEFT(Nhaplieu!$M740,3)='Sổ quỹ tiền mặt S06'!$J$2,LEFT(Nhaplieu!$N740,3)='Sổ quỹ tiền mặt S06'!$J$2),Nhaplieu!E740,IF(OR(Nhaplieu!$M740='Sổ quỹ tiền mặt S06'!$J$2,Nhaplieu!$N740='Sổ quỹ tiền mặt S06'!$J$2),Nhaplieu!E740,""))</f>
        <v/>
      </c>
      <c r="C718" s="571" t="str">
        <f>IF(OR(LEFT(Nhaplieu!$M740,3)='Sổ quỹ tiền mặt S06'!$J$2,LEFT(Nhaplieu!$N740,3)='Sổ quỹ tiền mặt S06'!$J$2),Nhaplieu!L740,IF(OR(Nhaplieu!$M740='Sổ quỹ tiền mặt S06'!$J$2,Nhaplieu!$N740='Sổ quỹ tiền mặt S06'!$J$2),Nhaplieu!L740,""))</f>
        <v/>
      </c>
      <c r="D718" s="78" t="str">
        <f>IF(LEFT(Nhaplieu!$M740,3)='Sổ quỹ tiền mặt S06'!$J$2,Nhaplieu!N740,IF(LEFT(Nhaplieu!$N740,3)='Sổ quỹ tiền mặt S06'!$J$2,Nhaplieu!M740,IF(Nhaplieu!$M740='Sổ quỹ tiền mặt S06'!$J$2,Nhaplieu!N740,IF(Nhaplieu!$N740='Sổ quỹ tiền mặt S06'!$J$2,Nhaplieu!M740,""))))</f>
        <v/>
      </c>
      <c r="E718" s="77" t="str">
        <f>IF(LEFT(Nhaplieu!M740,3)='Sổ quỹ tiền mặt S06'!$J$2,Nhaplieu!$O740,IF(Nhaplieu!M740='Sổ quỹ tiền mặt S06'!$J$2,Nhaplieu!$O740,""))</f>
        <v/>
      </c>
      <c r="F718" s="77" t="str">
        <f>IF(LEFT(Nhaplieu!N740,3)='Sổ quỹ tiền mặt S06'!$J$2,Nhaplieu!$O740,IF(Nhaplieu!N740='Sổ quỹ tiền mặt S06'!$J$2,Nhaplieu!$O740,""))</f>
        <v/>
      </c>
      <c r="G718" s="572">
        <f>IF(SUM(E718:F718)=0,0,$G$10+SUM(E$11:$E718)-SUM(F$11:$F718))</f>
        <v>0</v>
      </c>
      <c r="H718" s="573"/>
    </row>
    <row r="719" spans="1:8" s="4" customFormat="1" ht="15.6">
      <c r="A719" s="76" t="str">
        <f>IF(OR(LEFT(Nhaplieu!$M741,3)='Sổ quỹ tiền mặt S06'!$J$2,LEFT(Nhaplieu!$N741,3)='Sổ quỹ tiền mặt S06'!$J$2),Nhaplieu!F741,IF(OR(Nhaplieu!$M741='Sổ quỹ tiền mặt S06'!$J$2,Nhaplieu!$N741='Sổ quỹ tiền mặt S06'!$J$2),Nhaplieu!F741,""))</f>
        <v/>
      </c>
      <c r="B719" s="77" t="str">
        <f>IF(OR(LEFT(Nhaplieu!$M741,3)='Sổ quỹ tiền mặt S06'!$J$2,LEFT(Nhaplieu!$N741,3)='Sổ quỹ tiền mặt S06'!$J$2),Nhaplieu!E741,IF(OR(Nhaplieu!$M741='Sổ quỹ tiền mặt S06'!$J$2,Nhaplieu!$N741='Sổ quỹ tiền mặt S06'!$J$2),Nhaplieu!E741,""))</f>
        <v/>
      </c>
      <c r="C719" s="571" t="str">
        <f>IF(OR(LEFT(Nhaplieu!$M741,3)='Sổ quỹ tiền mặt S06'!$J$2,LEFT(Nhaplieu!$N741,3)='Sổ quỹ tiền mặt S06'!$J$2),Nhaplieu!L741,IF(OR(Nhaplieu!$M741='Sổ quỹ tiền mặt S06'!$J$2,Nhaplieu!$N741='Sổ quỹ tiền mặt S06'!$J$2),Nhaplieu!L741,""))</f>
        <v/>
      </c>
      <c r="D719" s="78" t="str">
        <f>IF(LEFT(Nhaplieu!$M741,3)='Sổ quỹ tiền mặt S06'!$J$2,Nhaplieu!N741,IF(LEFT(Nhaplieu!$N741,3)='Sổ quỹ tiền mặt S06'!$J$2,Nhaplieu!M741,IF(Nhaplieu!$M741='Sổ quỹ tiền mặt S06'!$J$2,Nhaplieu!N741,IF(Nhaplieu!$N741='Sổ quỹ tiền mặt S06'!$J$2,Nhaplieu!M741,""))))</f>
        <v/>
      </c>
      <c r="E719" s="77" t="str">
        <f>IF(LEFT(Nhaplieu!M741,3)='Sổ quỹ tiền mặt S06'!$J$2,Nhaplieu!$O741,IF(Nhaplieu!M741='Sổ quỹ tiền mặt S06'!$J$2,Nhaplieu!$O741,""))</f>
        <v/>
      </c>
      <c r="F719" s="77" t="str">
        <f>IF(LEFT(Nhaplieu!N741,3)='Sổ quỹ tiền mặt S06'!$J$2,Nhaplieu!$O741,IF(Nhaplieu!N741='Sổ quỹ tiền mặt S06'!$J$2,Nhaplieu!$O741,""))</f>
        <v/>
      </c>
      <c r="G719" s="572">
        <f>IF(SUM(E719:F719)=0,0,$G$10+SUM(E$11:$E719)-SUM(F$11:$F719))</f>
        <v>0</v>
      </c>
      <c r="H719" s="573"/>
    </row>
    <row r="720" spans="1:8" s="4" customFormat="1" ht="15.6">
      <c r="A720" s="76" t="str">
        <f>IF(OR(LEFT(Nhaplieu!$M742,3)='Sổ quỹ tiền mặt S06'!$J$2,LEFT(Nhaplieu!$N742,3)='Sổ quỹ tiền mặt S06'!$J$2),Nhaplieu!F742,IF(OR(Nhaplieu!$M742='Sổ quỹ tiền mặt S06'!$J$2,Nhaplieu!$N742='Sổ quỹ tiền mặt S06'!$J$2),Nhaplieu!F742,""))</f>
        <v/>
      </c>
      <c r="B720" s="77" t="str">
        <f>IF(OR(LEFT(Nhaplieu!$M742,3)='Sổ quỹ tiền mặt S06'!$J$2,LEFT(Nhaplieu!$N742,3)='Sổ quỹ tiền mặt S06'!$J$2),Nhaplieu!E742,IF(OR(Nhaplieu!$M742='Sổ quỹ tiền mặt S06'!$J$2,Nhaplieu!$N742='Sổ quỹ tiền mặt S06'!$J$2),Nhaplieu!E742,""))</f>
        <v/>
      </c>
      <c r="C720" s="571" t="str">
        <f>IF(OR(LEFT(Nhaplieu!$M742,3)='Sổ quỹ tiền mặt S06'!$J$2,LEFT(Nhaplieu!$N742,3)='Sổ quỹ tiền mặt S06'!$J$2),Nhaplieu!L742,IF(OR(Nhaplieu!$M742='Sổ quỹ tiền mặt S06'!$J$2,Nhaplieu!$N742='Sổ quỹ tiền mặt S06'!$J$2),Nhaplieu!L742,""))</f>
        <v/>
      </c>
      <c r="D720" s="78" t="str">
        <f>IF(LEFT(Nhaplieu!$M742,3)='Sổ quỹ tiền mặt S06'!$J$2,Nhaplieu!N742,IF(LEFT(Nhaplieu!$N742,3)='Sổ quỹ tiền mặt S06'!$J$2,Nhaplieu!M742,IF(Nhaplieu!$M742='Sổ quỹ tiền mặt S06'!$J$2,Nhaplieu!N742,IF(Nhaplieu!$N742='Sổ quỹ tiền mặt S06'!$J$2,Nhaplieu!M742,""))))</f>
        <v/>
      </c>
      <c r="E720" s="77" t="str">
        <f>IF(LEFT(Nhaplieu!M742,3)='Sổ quỹ tiền mặt S06'!$J$2,Nhaplieu!$O742,IF(Nhaplieu!M742='Sổ quỹ tiền mặt S06'!$J$2,Nhaplieu!$O742,""))</f>
        <v/>
      </c>
      <c r="F720" s="77" t="str">
        <f>IF(LEFT(Nhaplieu!N742,3)='Sổ quỹ tiền mặt S06'!$J$2,Nhaplieu!$O742,IF(Nhaplieu!N742='Sổ quỹ tiền mặt S06'!$J$2,Nhaplieu!$O742,""))</f>
        <v/>
      </c>
      <c r="G720" s="572">
        <f>IF(SUM(E720:F720)=0,0,$G$10+SUM(E$11:$E720)-SUM(F$11:$F720))</f>
        <v>0</v>
      </c>
      <c r="H720" s="573"/>
    </row>
    <row r="721" spans="1:8" s="4" customFormat="1" ht="15.6">
      <c r="A721" s="76" t="str">
        <f>IF(OR(LEFT(Nhaplieu!$M743,3)='Sổ quỹ tiền mặt S06'!$J$2,LEFT(Nhaplieu!$N743,3)='Sổ quỹ tiền mặt S06'!$J$2),Nhaplieu!F743,IF(OR(Nhaplieu!$M743='Sổ quỹ tiền mặt S06'!$J$2,Nhaplieu!$N743='Sổ quỹ tiền mặt S06'!$J$2),Nhaplieu!F743,""))</f>
        <v/>
      </c>
      <c r="B721" s="77" t="str">
        <f>IF(OR(LEFT(Nhaplieu!$M743,3)='Sổ quỹ tiền mặt S06'!$J$2,LEFT(Nhaplieu!$N743,3)='Sổ quỹ tiền mặt S06'!$J$2),Nhaplieu!E743,IF(OR(Nhaplieu!$M743='Sổ quỹ tiền mặt S06'!$J$2,Nhaplieu!$N743='Sổ quỹ tiền mặt S06'!$J$2),Nhaplieu!E743,""))</f>
        <v/>
      </c>
      <c r="C721" s="571" t="str">
        <f>IF(OR(LEFT(Nhaplieu!$M743,3)='Sổ quỹ tiền mặt S06'!$J$2,LEFT(Nhaplieu!$N743,3)='Sổ quỹ tiền mặt S06'!$J$2),Nhaplieu!L743,IF(OR(Nhaplieu!$M743='Sổ quỹ tiền mặt S06'!$J$2,Nhaplieu!$N743='Sổ quỹ tiền mặt S06'!$J$2),Nhaplieu!L743,""))</f>
        <v/>
      </c>
      <c r="D721" s="78" t="str">
        <f>IF(LEFT(Nhaplieu!$M743,3)='Sổ quỹ tiền mặt S06'!$J$2,Nhaplieu!N743,IF(LEFT(Nhaplieu!$N743,3)='Sổ quỹ tiền mặt S06'!$J$2,Nhaplieu!M743,IF(Nhaplieu!$M743='Sổ quỹ tiền mặt S06'!$J$2,Nhaplieu!N743,IF(Nhaplieu!$N743='Sổ quỹ tiền mặt S06'!$J$2,Nhaplieu!M743,""))))</f>
        <v/>
      </c>
      <c r="E721" s="77" t="str">
        <f>IF(LEFT(Nhaplieu!M743,3)='Sổ quỹ tiền mặt S06'!$J$2,Nhaplieu!$O743,IF(Nhaplieu!M743='Sổ quỹ tiền mặt S06'!$J$2,Nhaplieu!$O743,""))</f>
        <v/>
      </c>
      <c r="F721" s="77" t="str">
        <f>IF(LEFT(Nhaplieu!N743,3)='Sổ quỹ tiền mặt S06'!$J$2,Nhaplieu!$O743,IF(Nhaplieu!N743='Sổ quỹ tiền mặt S06'!$J$2,Nhaplieu!$O743,""))</f>
        <v/>
      </c>
      <c r="G721" s="572">
        <f>IF(SUM(E721:F721)=0,0,$G$10+SUM(E$11:$E721)-SUM(F$11:$F721))</f>
        <v>0</v>
      </c>
      <c r="H721" s="573"/>
    </row>
    <row r="722" spans="1:8" s="4" customFormat="1" ht="15.6">
      <c r="A722" s="76" t="str">
        <f>IF(OR(LEFT(Nhaplieu!$M744,3)='Sổ quỹ tiền mặt S06'!$J$2,LEFT(Nhaplieu!$N744,3)='Sổ quỹ tiền mặt S06'!$J$2),Nhaplieu!F744,IF(OR(Nhaplieu!$M744='Sổ quỹ tiền mặt S06'!$J$2,Nhaplieu!$N744='Sổ quỹ tiền mặt S06'!$J$2),Nhaplieu!F744,""))</f>
        <v/>
      </c>
      <c r="B722" s="77" t="str">
        <f>IF(OR(LEFT(Nhaplieu!$M744,3)='Sổ quỹ tiền mặt S06'!$J$2,LEFT(Nhaplieu!$N744,3)='Sổ quỹ tiền mặt S06'!$J$2),Nhaplieu!E744,IF(OR(Nhaplieu!$M744='Sổ quỹ tiền mặt S06'!$J$2,Nhaplieu!$N744='Sổ quỹ tiền mặt S06'!$J$2),Nhaplieu!E744,""))</f>
        <v/>
      </c>
      <c r="C722" s="571" t="str">
        <f>IF(OR(LEFT(Nhaplieu!$M744,3)='Sổ quỹ tiền mặt S06'!$J$2,LEFT(Nhaplieu!$N744,3)='Sổ quỹ tiền mặt S06'!$J$2),Nhaplieu!L744,IF(OR(Nhaplieu!$M744='Sổ quỹ tiền mặt S06'!$J$2,Nhaplieu!$N744='Sổ quỹ tiền mặt S06'!$J$2),Nhaplieu!L744,""))</f>
        <v/>
      </c>
      <c r="D722" s="78" t="str">
        <f>IF(LEFT(Nhaplieu!$M744,3)='Sổ quỹ tiền mặt S06'!$J$2,Nhaplieu!N744,IF(LEFT(Nhaplieu!$N744,3)='Sổ quỹ tiền mặt S06'!$J$2,Nhaplieu!M744,IF(Nhaplieu!$M744='Sổ quỹ tiền mặt S06'!$J$2,Nhaplieu!N744,IF(Nhaplieu!$N744='Sổ quỹ tiền mặt S06'!$J$2,Nhaplieu!M744,""))))</f>
        <v/>
      </c>
      <c r="E722" s="77" t="str">
        <f>IF(LEFT(Nhaplieu!M744,3)='Sổ quỹ tiền mặt S06'!$J$2,Nhaplieu!$O744,IF(Nhaplieu!M744='Sổ quỹ tiền mặt S06'!$J$2,Nhaplieu!$O744,""))</f>
        <v/>
      </c>
      <c r="F722" s="77" t="str">
        <f>IF(LEFT(Nhaplieu!N744,3)='Sổ quỹ tiền mặt S06'!$J$2,Nhaplieu!$O744,IF(Nhaplieu!N744='Sổ quỹ tiền mặt S06'!$J$2,Nhaplieu!$O744,""))</f>
        <v/>
      </c>
      <c r="G722" s="572">
        <f>IF(SUM(E722:F722)=0,0,$G$10+SUM(E$11:$E722)-SUM(F$11:$F722))</f>
        <v>0</v>
      </c>
      <c r="H722" s="573"/>
    </row>
    <row r="723" spans="1:8" s="4" customFormat="1" ht="15.6">
      <c r="A723" s="76" t="str">
        <f>IF(OR(LEFT(Nhaplieu!$M745,3)='Sổ quỹ tiền mặt S06'!$J$2,LEFT(Nhaplieu!$N745,3)='Sổ quỹ tiền mặt S06'!$J$2),Nhaplieu!F745,IF(OR(Nhaplieu!$M745='Sổ quỹ tiền mặt S06'!$J$2,Nhaplieu!$N745='Sổ quỹ tiền mặt S06'!$J$2),Nhaplieu!F745,""))</f>
        <v/>
      </c>
      <c r="B723" s="77" t="str">
        <f>IF(OR(LEFT(Nhaplieu!$M745,3)='Sổ quỹ tiền mặt S06'!$J$2,LEFT(Nhaplieu!$N745,3)='Sổ quỹ tiền mặt S06'!$J$2),Nhaplieu!E745,IF(OR(Nhaplieu!$M745='Sổ quỹ tiền mặt S06'!$J$2,Nhaplieu!$N745='Sổ quỹ tiền mặt S06'!$J$2),Nhaplieu!E745,""))</f>
        <v/>
      </c>
      <c r="C723" s="571" t="str">
        <f>IF(OR(LEFT(Nhaplieu!$M745,3)='Sổ quỹ tiền mặt S06'!$J$2,LEFT(Nhaplieu!$N745,3)='Sổ quỹ tiền mặt S06'!$J$2),Nhaplieu!L745,IF(OR(Nhaplieu!$M745='Sổ quỹ tiền mặt S06'!$J$2,Nhaplieu!$N745='Sổ quỹ tiền mặt S06'!$J$2),Nhaplieu!L745,""))</f>
        <v/>
      </c>
      <c r="D723" s="78" t="str">
        <f>IF(LEFT(Nhaplieu!$M745,3)='Sổ quỹ tiền mặt S06'!$J$2,Nhaplieu!N745,IF(LEFT(Nhaplieu!$N745,3)='Sổ quỹ tiền mặt S06'!$J$2,Nhaplieu!M745,IF(Nhaplieu!$M745='Sổ quỹ tiền mặt S06'!$J$2,Nhaplieu!N745,IF(Nhaplieu!$N745='Sổ quỹ tiền mặt S06'!$J$2,Nhaplieu!M745,""))))</f>
        <v/>
      </c>
      <c r="E723" s="77" t="str">
        <f>IF(LEFT(Nhaplieu!M745,3)='Sổ quỹ tiền mặt S06'!$J$2,Nhaplieu!$O745,IF(Nhaplieu!M745='Sổ quỹ tiền mặt S06'!$J$2,Nhaplieu!$O745,""))</f>
        <v/>
      </c>
      <c r="F723" s="77" t="str">
        <f>IF(LEFT(Nhaplieu!N745,3)='Sổ quỹ tiền mặt S06'!$J$2,Nhaplieu!$O745,IF(Nhaplieu!N745='Sổ quỹ tiền mặt S06'!$J$2,Nhaplieu!$O745,""))</f>
        <v/>
      </c>
      <c r="G723" s="572">
        <f>IF(SUM(E723:F723)=0,0,$G$10+SUM(E$11:$E723)-SUM(F$11:$F723))</f>
        <v>0</v>
      </c>
      <c r="H723" s="573"/>
    </row>
    <row r="724" spans="1:8" s="4" customFormat="1" ht="15.6">
      <c r="A724" s="76" t="str">
        <f>IF(OR(LEFT(Nhaplieu!$M746,3)='Sổ quỹ tiền mặt S06'!$J$2,LEFT(Nhaplieu!$N746,3)='Sổ quỹ tiền mặt S06'!$J$2),Nhaplieu!F746,IF(OR(Nhaplieu!$M746='Sổ quỹ tiền mặt S06'!$J$2,Nhaplieu!$N746='Sổ quỹ tiền mặt S06'!$J$2),Nhaplieu!F746,""))</f>
        <v/>
      </c>
      <c r="B724" s="77" t="str">
        <f>IF(OR(LEFT(Nhaplieu!$M746,3)='Sổ quỹ tiền mặt S06'!$J$2,LEFT(Nhaplieu!$N746,3)='Sổ quỹ tiền mặt S06'!$J$2),Nhaplieu!E746,IF(OR(Nhaplieu!$M746='Sổ quỹ tiền mặt S06'!$J$2,Nhaplieu!$N746='Sổ quỹ tiền mặt S06'!$J$2),Nhaplieu!E746,""))</f>
        <v/>
      </c>
      <c r="C724" s="571" t="str">
        <f>IF(OR(LEFT(Nhaplieu!$M746,3)='Sổ quỹ tiền mặt S06'!$J$2,LEFT(Nhaplieu!$N746,3)='Sổ quỹ tiền mặt S06'!$J$2),Nhaplieu!L746,IF(OR(Nhaplieu!$M746='Sổ quỹ tiền mặt S06'!$J$2,Nhaplieu!$N746='Sổ quỹ tiền mặt S06'!$J$2),Nhaplieu!L746,""))</f>
        <v/>
      </c>
      <c r="D724" s="78" t="str">
        <f>IF(LEFT(Nhaplieu!$M746,3)='Sổ quỹ tiền mặt S06'!$J$2,Nhaplieu!N746,IF(LEFT(Nhaplieu!$N746,3)='Sổ quỹ tiền mặt S06'!$J$2,Nhaplieu!M746,IF(Nhaplieu!$M746='Sổ quỹ tiền mặt S06'!$J$2,Nhaplieu!N746,IF(Nhaplieu!$N746='Sổ quỹ tiền mặt S06'!$J$2,Nhaplieu!M746,""))))</f>
        <v/>
      </c>
      <c r="E724" s="77" t="str">
        <f>IF(LEFT(Nhaplieu!M746,3)='Sổ quỹ tiền mặt S06'!$J$2,Nhaplieu!$O746,IF(Nhaplieu!M746='Sổ quỹ tiền mặt S06'!$J$2,Nhaplieu!$O746,""))</f>
        <v/>
      </c>
      <c r="F724" s="77" t="str">
        <f>IF(LEFT(Nhaplieu!N746,3)='Sổ quỹ tiền mặt S06'!$J$2,Nhaplieu!$O746,IF(Nhaplieu!N746='Sổ quỹ tiền mặt S06'!$J$2,Nhaplieu!$O746,""))</f>
        <v/>
      </c>
      <c r="G724" s="572">
        <f>IF(SUM(E724:F724)=0,0,$G$10+SUM(E$11:$E724)-SUM(F$11:$F724))</f>
        <v>0</v>
      </c>
      <c r="H724" s="573"/>
    </row>
    <row r="725" spans="1:8" s="4" customFormat="1" ht="15.6">
      <c r="A725" s="76" t="str">
        <f>IF(OR(LEFT(Nhaplieu!$M747,3)='Sổ quỹ tiền mặt S06'!$J$2,LEFT(Nhaplieu!$N747,3)='Sổ quỹ tiền mặt S06'!$J$2),Nhaplieu!F747,IF(OR(Nhaplieu!$M747='Sổ quỹ tiền mặt S06'!$J$2,Nhaplieu!$N747='Sổ quỹ tiền mặt S06'!$J$2),Nhaplieu!F747,""))</f>
        <v/>
      </c>
      <c r="B725" s="77" t="str">
        <f>IF(OR(LEFT(Nhaplieu!$M747,3)='Sổ quỹ tiền mặt S06'!$J$2,LEFT(Nhaplieu!$N747,3)='Sổ quỹ tiền mặt S06'!$J$2),Nhaplieu!E747,IF(OR(Nhaplieu!$M747='Sổ quỹ tiền mặt S06'!$J$2,Nhaplieu!$N747='Sổ quỹ tiền mặt S06'!$J$2),Nhaplieu!E747,""))</f>
        <v/>
      </c>
      <c r="C725" s="571" t="str">
        <f>IF(OR(LEFT(Nhaplieu!$M747,3)='Sổ quỹ tiền mặt S06'!$J$2,LEFT(Nhaplieu!$N747,3)='Sổ quỹ tiền mặt S06'!$J$2),Nhaplieu!L747,IF(OR(Nhaplieu!$M747='Sổ quỹ tiền mặt S06'!$J$2,Nhaplieu!$N747='Sổ quỹ tiền mặt S06'!$J$2),Nhaplieu!L747,""))</f>
        <v/>
      </c>
      <c r="D725" s="78" t="str">
        <f>IF(LEFT(Nhaplieu!$M747,3)='Sổ quỹ tiền mặt S06'!$J$2,Nhaplieu!N747,IF(LEFT(Nhaplieu!$N747,3)='Sổ quỹ tiền mặt S06'!$J$2,Nhaplieu!M747,IF(Nhaplieu!$M747='Sổ quỹ tiền mặt S06'!$J$2,Nhaplieu!N747,IF(Nhaplieu!$N747='Sổ quỹ tiền mặt S06'!$J$2,Nhaplieu!M747,""))))</f>
        <v/>
      </c>
      <c r="E725" s="77" t="str">
        <f>IF(LEFT(Nhaplieu!M747,3)='Sổ quỹ tiền mặt S06'!$J$2,Nhaplieu!$O747,IF(Nhaplieu!M747='Sổ quỹ tiền mặt S06'!$J$2,Nhaplieu!$O747,""))</f>
        <v/>
      </c>
      <c r="F725" s="77" t="str">
        <f>IF(LEFT(Nhaplieu!N747,3)='Sổ quỹ tiền mặt S06'!$J$2,Nhaplieu!$O747,IF(Nhaplieu!N747='Sổ quỹ tiền mặt S06'!$J$2,Nhaplieu!$O747,""))</f>
        <v/>
      </c>
      <c r="G725" s="572">
        <f>IF(SUM(E725:F725)=0,0,$G$10+SUM(E$11:$E725)-SUM(F$11:$F725))</f>
        <v>0</v>
      </c>
      <c r="H725" s="573"/>
    </row>
    <row r="726" spans="1:8" s="4" customFormat="1" ht="15.6">
      <c r="A726" s="76" t="str">
        <f>IF(OR(LEFT(Nhaplieu!$M748,3)='Sổ quỹ tiền mặt S06'!$J$2,LEFT(Nhaplieu!$N748,3)='Sổ quỹ tiền mặt S06'!$J$2),Nhaplieu!F748,IF(OR(Nhaplieu!$M748='Sổ quỹ tiền mặt S06'!$J$2,Nhaplieu!$N748='Sổ quỹ tiền mặt S06'!$J$2),Nhaplieu!F748,""))</f>
        <v/>
      </c>
      <c r="B726" s="77" t="str">
        <f>IF(OR(LEFT(Nhaplieu!$M748,3)='Sổ quỹ tiền mặt S06'!$J$2,LEFT(Nhaplieu!$N748,3)='Sổ quỹ tiền mặt S06'!$J$2),Nhaplieu!E748,IF(OR(Nhaplieu!$M748='Sổ quỹ tiền mặt S06'!$J$2,Nhaplieu!$N748='Sổ quỹ tiền mặt S06'!$J$2),Nhaplieu!E748,""))</f>
        <v/>
      </c>
      <c r="C726" s="571" t="str">
        <f>IF(OR(LEFT(Nhaplieu!$M748,3)='Sổ quỹ tiền mặt S06'!$J$2,LEFT(Nhaplieu!$N748,3)='Sổ quỹ tiền mặt S06'!$J$2),Nhaplieu!L748,IF(OR(Nhaplieu!$M748='Sổ quỹ tiền mặt S06'!$J$2,Nhaplieu!$N748='Sổ quỹ tiền mặt S06'!$J$2),Nhaplieu!L748,""))</f>
        <v/>
      </c>
      <c r="D726" s="78" t="str">
        <f>IF(LEFT(Nhaplieu!$M748,3)='Sổ quỹ tiền mặt S06'!$J$2,Nhaplieu!N748,IF(LEFT(Nhaplieu!$N748,3)='Sổ quỹ tiền mặt S06'!$J$2,Nhaplieu!M748,IF(Nhaplieu!$M748='Sổ quỹ tiền mặt S06'!$J$2,Nhaplieu!N748,IF(Nhaplieu!$N748='Sổ quỹ tiền mặt S06'!$J$2,Nhaplieu!M748,""))))</f>
        <v/>
      </c>
      <c r="E726" s="77" t="str">
        <f>IF(LEFT(Nhaplieu!M748,3)='Sổ quỹ tiền mặt S06'!$J$2,Nhaplieu!$O748,IF(Nhaplieu!M748='Sổ quỹ tiền mặt S06'!$J$2,Nhaplieu!$O748,""))</f>
        <v/>
      </c>
      <c r="F726" s="77" t="str">
        <f>IF(LEFT(Nhaplieu!N748,3)='Sổ quỹ tiền mặt S06'!$J$2,Nhaplieu!$O748,IF(Nhaplieu!N748='Sổ quỹ tiền mặt S06'!$J$2,Nhaplieu!$O748,""))</f>
        <v/>
      </c>
      <c r="G726" s="572">
        <f>IF(SUM(E726:F726)=0,0,$G$10+SUM(E$11:$E726)-SUM(F$11:$F726))</f>
        <v>0</v>
      </c>
      <c r="H726" s="573"/>
    </row>
    <row r="727" spans="1:8" s="4" customFormat="1" ht="15.6">
      <c r="A727" s="76" t="str">
        <f>IF(OR(LEFT(Nhaplieu!$M749,3)='Sổ quỹ tiền mặt S06'!$J$2,LEFT(Nhaplieu!$N749,3)='Sổ quỹ tiền mặt S06'!$J$2),Nhaplieu!F749,IF(OR(Nhaplieu!$M749='Sổ quỹ tiền mặt S06'!$J$2,Nhaplieu!$N749='Sổ quỹ tiền mặt S06'!$J$2),Nhaplieu!F749,""))</f>
        <v/>
      </c>
      <c r="B727" s="77" t="str">
        <f>IF(OR(LEFT(Nhaplieu!$M749,3)='Sổ quỹ tiền mặt S06'!$J$2,LEFT(Nhaplieu!$N749,3)='Sổ quỹ tiền mặt S06'!$J$2),Nhaplieu!E749,IF(OR(Nhaplieu!$M749='Sổ quỹ tiền mặt S06'!$J$2,Nhaplieu!$N749='Sổ quỹ tiền mặt S06'!$J$2),Nhaplieu!E749,""))</f>
        <v/>
      </c>
      <c r="C727" s="571" t="str">
        <f>IF(OR(LEFT(Nhaplieu!$M749,3)='Sổ quỹ tiền mặt S06'!$J$2,LEFT(Nhaplieu!$N749,3)='Sổ quỹ tiền mặt S06'!$J$2),Nhaplieu!L749,IF(OR(Nhaplieu!$M749='Sổ quỹ tiền mặt S06'!$J$2,Nhaplieu!$N749='Sổ quỹ tiền mặt S06'!$J$2),Nhaplieu!L749,""))</f>
        <v/>
      </c>
      <c r="D727" s="78" t="str">
        <f>IF(LEFT(Nhaplieu!$M749,3)='Sổ quỹ tiền mặt S06'!$J$2,Nhaplieu!N749,IF(LEFT(Nhaplieu!$N749,3)='Sổ quỹ tiền mặt S06'!$J$2,Nhaplieu!M749,IF(Nhaplieu!$M749='Sổ quỹ tiền mặt S06'!$J$2,Nhaplieu!N749,IF(Nhaplieu!$N749='Sổ quỹ tiền mặt S06'!$J$2,Nhaplieu!M749,""))))</f>
        <v/>
      </c>
      <c r="E727" s="77" t="str">
        <f>IF(LEFT(Nhaplieu!M749,3)='Sổ quỹ tiền mặt S06'!$J$2,Nhaplieu!$O749,IF(Nhaplieu!M749='Sổ quỹ tiền mặt S06'!$J$2,Nhaplieu!$O749,""))</f>
        <v/>
      </c>
      <c r="F727" s="77" t="str">
        <f>IF(LEFT(Nhaplieu!N749,3)='Sổ quỹ tiền mặt S06'!$J$2,Nhaplieu!$O749,IF(Nhaplieu!N749='Sổ quỹ tiền mặt S06'!$J$2,Nhaplieu!$O749,""))</f>
        <v/>
      </c>
      <c r="G727" s="572">
        <f>IF(SUM(E727:F727)=0,0,$G$10+SUM(E$11:$E727)-SUM(F$11:$F727))</f>
        <v>0</v>
      </c>
      <c r="H727" s="573"/>
    </row>
    <row r="728" spans="1:8" s="4" customFormat="1" ht="15.6">
      <c r="A728" s="76" t="str">
        <f>IF(OR(LEFT(Nhaplieu!$M750,3)='Sổ quỹ tiền mặt S06'!$J$2,LEFT(Nhaplieu!$N750,3)='Sổ quỹ tiền mặt S06'!$J$2),Nhaplieu!F750,IF(OR(Nhaplieu!$M750='Sổ quỹ tiền mặt S06'!$J$2,Nhaplieu!$N750='Sổ quỹ tiền mặt S06'!$J$2),Nhaplieu!F750,""))</f>
        <v/>
      </c>
      <c r="B728" s="77" t="str">
        <f>IF(OR(LEFT(Nhaplieu!$M750,3)='Sổ quỹ tiền mặt S06'!$J$2,LEFT(Nhaplieu!$N750,3)='Sổ quỹ tiền mặt S06'!$J$2),Nhaplieu!E750,IF(OR(Nhaplieu!$M750='Sổ quỹ tiền mặt S06'!$J$2,Nhaplieu!$N750='Sổ quỹ tiền mặt S06'!$J$2),Nhaplieu!E750,""))</f>
        <v/>
      </c>
      <c r="C728" s="571" t="str">
        <f>IF(OR(LEFT(Nhaplieu!$M750,3)='Sổ quỹ tiền mặt S06'!$J$2,LEFT(Nhaplieu!$N750,3)='Sổ quỹ tiền mặt S06'!$J$2),Nhaplieu!L750,IF(OR(Nhaplieu!$M750='Sổ quỹ tiền mặt S06'!$J$2,Nhaplieu!$N750='Sổ quỹ tiền mặt S06'!$J$2),Nhaplieu!L750,""))</f>
        <v/>
      </c>
      <c r="D728" s="78" t="str">
        <f>IF(LEFT(Nhaplieu!$M750,3)='Sổ quỹ tiền mặt S06'!$J$2,Nhaplieu!N750,IF(LEFT(Nhaplieu!$N750,3)='Sổ quỹ tiền mặt S06'!$J$2,Nhaplieu!M750,IF(Nhaplieu!$M750='Sổ quỹ tiền mặt S06'!$J$2,Nhaplieu!N750,IF(Nhaplieu!$N750='Sổ quỹ tiền mặt S06'!$J$2,Nhaplieu!M750,""))))</f>
        <v/>
      </c>
      <c r="E728" s="77" t="str">
        <f>IF(LEFT(Nhaplieu!M750,3)='Sổ quỹ tiền mặt S06'!$J$2,Nhaplieu!$O750,IF(Nhaplieu!M750='Sổ quỹ tiền mặt S06'!$J$2,Nhaplieu!$O750,""))</f>
        <v/>
      </c>
      <c r="F728" s="77" t="str">
        <f>IF(LEFT(Nhaplieu!N750,3)='Sổ quỹ tiền mặt S06'!$J$2,Nhaplieu!$O750,IF(Nhaplieu!N750='Sổ quỹ tiền mặt S06'!$J$2,Nhaplieu!$O750,""))</f>
        <v/>
      </c>
      <c r="G728" s="572">
        <f>IF(SUM(E728:F728)=0,0,$G$10+SUM(E$11:$E728)-SUM(F$11:$F728))</f>
        <v>0</v>
      </c>
      <c r="H728" s="573"/>
    </row>
    <row r="729" spans="1:8" s="4" customFormat="1" ht="15.6">
      <c r="A729" s="76" t="str">
        <f>IF(OR(LEFT(Nhaplieu!$M751,3)='Sổ quỹ tiền mặt S06'!$J$2,LEFT(Nhaplieu!$N751,3)='Sổ quỹ tiền mặt S06'!$J$2),Nhaplieu!F751,IF(OR(Nhaplieu!$M751='Sổ quỹ tiền mặt S06'!$J$2,Nhaplieu!$N751='Sổ quỹ tiền mặt S06'!$J$2),Nhaplieu!F751,""))</f>
        <v/>
      </c>
      <c r="B729" s="77" t="str">
        <f>IF(OR(LEFT(Nhaplieu!$M751,3)='Sổ quỹ tiền mặt S06'!$J$2,LEFT(Nhaplieu!$N751,3)='Sổ quỹ tiền mặt S06'!$J$2),Nhaplieu!E751,IF(OR(Nhaplieu!$M751='Sổ quỹ tiền mặt S06'!$J$2,Nhaplieu!$N751='Sổ quỹ tiền mặt S06'!$J$2),Nhaplieu!E751,""))</f>
        <v/>
      </c>
      <c r="C729" s="571" t="str">
        <f>IF(OR(LEFT(Nhaplieu!$M751,3)='Sổ quỹ tiền mặt S06'!$J$2,LEFT(Nhaplieu!$N751,3)='Sổ quỹ tiền mặt S06'!$J$2),Nhaplieu!L751,IF(OR(Nhaplieu!$M751='Sổ quỹ tiền mặt S06'!$J$2,Nhaplieu!$N751='Sổ quỹ tiền mặt S06'!$J$2),Nhaplieu!L751,""))</f>
        <v/>
      </c>
      <c r="D729" s="78" t="str">
        <f>IF(LEFT(Nhaplieu!$M751,3)='Sổ quỹ tiền mặt S06'!$J$2,Nhaplieu!N751,IF(LEFT(Nhaplieu!$N751,3)='Sổ quỹ tiền mặt S06'!$J$2,Nhaplieu!M751,IF(Nhaplieu!$M751='Sổ quỹ tiền mặt S06'!$J$2,Nhaplieu!N751,IF(Nhaplieu!$N751='Sổ quỹ tiền mặt S06'!$J$2,Nhaplieu!M751,""))))</f>
        <v/>
      </c>
      <c r="E729" s="77" t="str">
        <f>IF(LEFT(Nhaplieu!M751,3)='Sổ quỹ tiền mặt S06'!$J$2,Nhaplieu!$O751,IF(Nhaplieu!M751='Sổ quỹ tiền mặt S06'!$J$2,Nhaplieu!$O751,""))</f>
        <v/>
      </c>
      <c r="F729" s="77" t="str">
        <f>IF(LEFT(Nhaplieu!N751,3)='Sổ quỹ tiền mặt S06'!$J$2,Nhaplieu!$O751,IF(Nhaplieu!N751='Sổ quỹ tiền mặt S06'!$J$2,Nhaplieu!$O751,""))</f>
        <v/>
      </c>
      <c r="G729" s="572">
        <f>IF(SUM(E729:F729)=0,0,$G$10+SUM(E$11:$E729)-SUM(F$11:$F729))</f>
        <v>0</v>
      </c>
      <c r="H729" s="573"/>
    </row>
    <row r="730" spans="1:8" s="4" customFormat="1" ht="15.6">
      <c r="A730" s="76" t="str">
        <f>IF(OR(LEFT(Nhaplieu!$M752,3)='Sổ quỹ tiền mặt S06'!$J$2,LEFT(Nhaplieu!$N752,3)='Sổ quỹ tiền mặt S06'!$J$2),Nhaplieu!F752,IF(OR(Nhaplieu!$M752='Sổ quỹ tiền mặt S06'!$J$2,Nhaplieu!$N752='Sổ quỹ tiền mặt S06'!$J$2),Nhaplieu!F752,""))</f>
        <v/>
      </c>
      <c r="B730" s="77" t="str">
        <f>IF(OR(LEFT(Nhaplieu!$M752,3)='Sổ quỹ tiền mặt S06'!$J$2,LEFT(Nhaplieu!$N752,3)='Sổ quỹ tiền mặt S06'!$J$2),Nhaplieu!E752,IF(OR(Nhaplieu!$M752='Sổ quỹ tiền mặt S06'!$J$2,Nhaplieu!$N752='Sổ quỹ tiền mặt S06'!$J$2),Nhaplieu!E752,""))</f>
        <v/>
      </c>
      <c r="C730" s="571" t="str">
        <f>IF(OR(LEFT(Nhaplieu!$M752,3)='Sổ quỹ tiền mặt S06'!$J$2,LEFT(Nhaplieu!$N752,3)='Sổ quỹ tiền mặt S06'!$J$2),Nhaplieu!L752,IF(OR(Nhaplieu!$M752='Sổ quỹ tiền mặt S06'!$J$2,Nhaplieu!$N752='Sổ quỹ tiền mặt S06'!$J$2),Nhaplieu!L752,""))</f>
        <v/>
      </c>
      <c r="D730" s="78" t="str">
        <f>IF(LEFT(Nhaplieu!$M752,3)='Sổ quỹ tiền mặt S06'!$J$2,Nhaplieu!N752,IF(LEFT(Nhaplieu!$N752,3)='Sổ quỹ tiền mặt S06'!$J$2,Nhaplieu!M752,IF(Nhaplieu!$M752='Sổ quỹ tiền mặt S06'!$J$2,Nhaplieu!N752,IF(Nhaplieu!$N752='Sổ quỹ tiền mặt S06'!$J$2,Nhaplieu!M752,""))))</f>
        <v/>
      </c>
      <c r="E730" s="77" t="str">
        <f>IF(LEFT(Nhaplieu!M752,3)='Sổ quỹ tiền mặt S06'!$J$2,Nhaplieu!$O752,IF(Nhaplieu!M752='Sổ quỹ tiền mặt S06'!$J$2,Nhaplieu!$O752,""))</f>
        <v/>
      </c>
      <c r="F730" s="77" t="str">
        <f>IF(LEFT(Nhaplieu!N752,3)='Sổ quỹ tiền mặt S06'!$J$2,Nhaplieu!$O752,IF(Nhaplieu!N752='Sổ quỹ tiền mặt S06'!$J$2,Nhaplieu!$O752,""))</f>
        <v/>
      </c>
      <c r="G730" s="572">
        <f>IF(SUM(E730:F730)=0,0,$G$10+SUM(E$11:$E730)-SUM(F$11:$F730))</f>
        <v>0</v>
      </c>
      <c r="H730" s="573"/>
    </row>
    <row r="731" spans="1:8" s="4" customFormat="1" ht="15.6">
      <c r="A731" s="76" t="str">
        <f>IF(OR(LEFT(Nhaplieu!$M753,3)='Sổ quỹ tiền mặt S06'!$J$2,LEFT(Nhaplieu!$N753,3)='Sổ quỹ tiền mặt S06'!$J$2),Nhaplieu!F753,IF(OR(Nhaplieu!$M753='Sổ quỹ tiền mặt S06'!$J$2,Nhaplieu!$N753='Sổ quỹ tiền mặt S06'!$J$2),Nhaplieu!F753,""))</f>
        <v/>
      </c>
      <c r="B731" s="77" t="str">
        <f>IF(OR(LEFT(Nhaplieu!$M753,3)='Sổ quỹ tiền mặt S06'!$J$2,LEFT(Nhaplieu!$N753,3)='Sổ quỹ tiền mặt S06'!$J$2),Nhaplieu!E753,IF(OR(Nhaplieu!$M753='Sổ quỹ tiền mặt S06'!$J$2,Nhaplieu!$N753='Sổ quỹ tiền mặt S06'!$J$2),Nhaplieu!E753,""))</f>
        <v/>
      </c>
      <c r="C731" s="571" t="str">
        <f>IF(OR(LEFT(Nhaplieu!$M753,3)='Sổ quỹ tiền mặt S06'!$J$2,LEFT(Nhaplieu!$N753,3)='Sổ quỹ tiền mặt S06'!$J$2),Nhaplieu!L753,IF(OR(Nhaplieu!$M753='Sổ quỹ tiền mặt S06'!$J$2,Nhaplieu!$N753='Sổ quỹ tiền mặt S06'!$J$2),Nhaplieu!L753,""))</f>
        <v/>
      </c>
      <c r="D731" s="78" t="str">
        <f>IF(LEFT(Nhaplieu!$M753,3)='Sổ quỹ tiền mặt S06'!$J$2,Nhaplieu!N753,IF(LEFT(Nhaplieu!$N753,3)='Sổ quỹ tiền mặt S06'!$J$2,Nhaplieu!M753,IF(Nhaplieu!$M753='Sổ quỹ tiền mặt S06'!$J$2,Nhaplieu!N753,IF(Nhaplieu!$N753='Sổ quỹ tiền mặt S06'!$J$2,Nhaplieu!M753,""))))</f>
        <v/>
      </c>
      <c r="E731" s="77" t="str">
        <f>IF(LEFT(Nhaplieu!M753,3)='Sổ quỹ tiền mặt S06'!$J$2,Nhaplieu!$O753,IF(Nhaplieu!M753='Sổ quỹ tiền mặt S06'!$J$2,Nhaplieu!$O753,""))</f>
        <v/>
      </c>
      <c r="F731" s="77" t="str">
        <f>IF(LEFT(Nhaplieu!N753,3)='Sổ quỹ tiền mặt S06'!$J$2,Nhaplieu!$O753,IF(Nhaplieu!N753='Sổ quỹ tiền mặt S06'!$J$2,Nhaplieu!$O753,""))</f>
        <v/>
      </c>
      <c r="G731" s="572">
        <f>IF(SUM(E731:F731)=0,0,$G$10+SUM(E$11:$E731)-SUM(F$11:$F731))</f>
        <v>0</v>
      </c>
      <c r="H731" s="573"/>
    </row>
    <row r="732" spans="1:8" s="4" customFormat="1" ht="15.6">
      <c r="A732" s="76" t="str">
        <f>IF(OR(LEFT(Nhaplieu!$M754,3)='Sổ quỹ tiền mặt S06'!$J$2,LEFT(Nhaplieu!$N754,3)='Sổ quỹ tiền mặt S06'!$J$2),Nhaplieu!F754,IF(OR(Nhaplieu!$M754='Sổ quỹ tiền mặt S06'!$J$2,Nhaplieu!$N754='Sổ quỹ tiền mặt S06'!$J$2),Nhaplieu!F754,""))</f>
        <v/>
      </c>
      <c r="B732" s="77" t="str">
        <f>IF(OR(LEFT(Nhaplieu!$M754,3)='Sổ quỹ tiền mặt S06'!$J$2,LEFT(Nhaplieu!$N754,3)='Sổ quỹ tiền mặt S06'!$J$2),Nhaplieu!E754,IF(OR(Nhaplieu!$M754='Sổ quỹ tiền mặt S06'!$J$2,Nhaplieu!$N754='Sổ quỹ tiền mặt S06'!$J$2),Nhaplieu!E754,""))</f>
        <v/>
      </c>
      <c r="C732" s="571" t="str">
        <f>IF(OR(LEFT(Nhaplieu!$M754,3)='Sổ quỹ tiền mặt S06'!$J$2,LEFT(Nhaplieu!$N754,3)='Sổ quỹ tiền mặt S06'!$J$2),Nhaplieu!L754,IF(OR(Nhaplieu!$M754='Sổ quỹ tiền mặt S06'!$J$2,Nhaplieu!$N754='Sổ quỹ tiền mặt S06'!$J$2),Nhaplieu!L754,""))</f>
        <v/>
      </c>
      <c r="D732" s="78" t="str">
        <f>IF(LEFT(Nhaplieu!$M754,3)='Sổ quỹ tiền mặt S06'!$J$2,Nhaplieu!N754,IF(LEFT(Nhaplieu!$N754,3)='Sổ quỹ tiền mặt S06'!$J$2,Nhaplieu!M754,IF(Nhaplieu!$M754='Sổ quỹ tiền mặt S06'!$J$2,Nhaplieu!N754,IF(Nhaplieu!$N754='Sổ quỹ tiền mặt S06'!$J$2,Nhaplieu!M754,""))))</f>
        <v/>
      </c>
      <c r="E732" s="77" t="str">
        <f>IF(LEFT(Nhaplieu!M754,3)='Sổ quỹ tiền mặt S06'!$J$2,Nhaplieu!$O754,IF(Nhaplieu!M754='Sổ quỹ tiền mặt S06'!$J$2,Nhaplieu!$O754,""))</f>
        <v/>
      </c>
      <c r="F732" s="77" t="str">
        <f>IF(LEFT(Nhaplieu!N754,3)='Sổ quỹ tiền mặt S06'!$J$2,Nhaplieu!$O754,IF(Nhaplieu!N754='Sổ quỹ tiền mặt S06'!$J$2,Nhaplieu!$O754,""))</f>
        <v/>
      </c>
      <c r="G732" s="572">
        <f>IF(SUM(E732:F732)=0,0,$G$10+SUM(E$11:$E732)-SUM(F$11:$F732))</f>
        <v>0</v>
      </c>
      <c r="H732" s="573"/>
    </row>
    <row r="733" spans="1:8" s="4" customFormat="1" ht="15.6">
      <c r="A733" s="76" t="str">
        <f>IF(OR(LEFT(Nhaplieu!$M755,3)='Sổ quỹ tiền mặt S06'!$J$2,LEFT(Nhaplieu!$N755,3)='Sổ quỹ tiền mặt S06'!$J$2),Nhaplieu!F755,IF(OR(Nhaplieu!$M755='Sổ quỹ tiền mặt S06'!$J$2,Nhaplieu!$N755='Sổ quỹ tiền mặt S06'!$J$2),Nhaplieu!F755,""))</f>
        <v/>
      </c>
      <c r="B733" s="77" t="str">
        <f>IF(OR(LEFT(Nhaplieu!$M755,3)='Sổ quỹ tiền mặt S06'!$J$2,LEFT(Nhaplieu!$N755,3)='Sổ quỹ tiền mặt S06'!$J$2),Nhaplieu!E755,IF(OR(Nhaplieu!$M755='Sổ quỹ tiền mặt S06'!$J$2,Nhaplieu!$N755='Sổ quỹ tiền mặt S06'!$J$2),Nhaplieu!E755,""))</f>
        <v/>
      </c>
      <c r="C733" s="571" t="str">
        <f>IF(OR(LEFT(Nhaplieu!$M755,3)='Sổ quỹ tiền mặt S06'!$J$2,LEFT(Nhaplieu!$N755,3)='Sổ quỹ tiền mặt S06'!$J$2),Nhaplieu!L755,IF(OR(Nhaplieu!$M755='Sổ quỹ tiền mặt S06'!$J$2,Nhaplieu!$N755='Sổ quỹ tiền mặt S06'!$J$2),Nhaplieu!L755,""))</f>
        <v/>
      </c>
      <c r="D733" s="78" t="str">
        <f>IF(LEFT(Nhaplieu!$M755,3)='Sổ quỹ tiền mặt S06'!$J$2,Nhaplieu!N755,IF(LEFT(Nhaplieu!$N755,3)='Sổ quỹ tiền mặt S06'!$J$2,Nhaplieu!M755,IF(Nhaplieu!$M755='Sổ quỹ tiền mặt S06'!$J$2,Nhaplieu!N755,IF(Nhaplieu!$N755='Sổ quỹ tiền mặt S06'!$J$2,Nhaplieu!M755,""))))</f>
        <v/>
      </c>
      <c r="E733" s="77" t="str">
        <f>IF(LEFT(Nhaplieu!M755,3)='Sổ quỹ tiền mặt S06'!$J$2,Nhaplieu!$O755,IF(Nhaplieu!M755='Sổ quỹ tiền mặt S06'!$J$2,Nhaplieu!$O755,""))</f>
        <v/>
      </c>
      <c r="F733" s="77" t="str">
        <f>IF(LEFT(Nhaplieu!N755,3)='Sổ quỹ tiền mặt S06'!$J$2,Nhaplieu!$O755,IF(Nhaplieu!N755='Sổ quỹ tiền mặt S06'!$J$2,Nhaplieu!$O755,""))</f>
        <v/>
      </c>
      <c r="G733" s="572">
        <f>IF(SUM(E733:F733)=0,0,$G$10+SUM(E$11:$E733)-SUM(F$11:$F733))</f>
        <v>0</v>
      </c>
      <c r="H733" s="573"/>
    </row>
    <row r="734" spans="1:8" s="4" customFormat="1" ht="15.6">
      <c r="A734" s="76" t="str">
        <f>IF(OR(LEFT(Nhaplieu!$M756,3)='Sổ quỹ tiền mặt S06'!$J$2,LEFT(Nhaplieu!$N756,3)='Sổ quỹ tiền mặt S06'!$J$2),Nhaplieu!F756,IF(OR(Nhaplieu!$M756='Sổ quỹ tiền mặt S06'!$J$2,Nhaplieu!$N756='Sổ quỹ tiền mặt S06'!$J$2),Nhaplieu!F756,""))</f>
        <v/>
      </c>
      <c r="B734" s="77" t="str">
        <f>IF(OR(LEFT(Nhaplieu!$M756,3)='Sổ quỹ tiền mặt S06'!$J$2,LEFT(Nhaplieu!$N756,3)='Sổ quỹ tiền mặt S06'!$J$2),Nhaplieu!E756,IF(OR(Nhaplieu!$M756='Sổ quỹ tiền mặt S06'!$J$2,Nhaplieu!$N756='Sổ quỹ tiền mặt S06'!$J$2),Nhaplieu!E756,""))</f>
        <v/>
      </c>
      <c r="C734" s="571" t="str">
        <f>IF(OR(LEFT(Nhaplieu!$M756,3)='Sổ quỹ tiền mặt S06'!$J$2,LEFT(Nhaplieu!$N756,3)='Sổ quỹ tiền mặt S06'!$J$2),Nhaplieu!L756,IF(OR(Nhaplieu!$M756='Sổ quỹ tiền mặt S06'!$J$2,Nhaplieu!$N756='Sổ quỹ tiền mặt S06'!$J$2),Nhaplieu!L756,""))</f>
        <v/>
      </c>
      <c r="D734" s="78" t="str">
        <f>IF(LEFT(Nhaplieu!$M756,3)='Sổ quỹ tiền mặt S06'!$J$2,Nhaplieu!N756,IF(LEFT(Nhaplieu!$N756,3)='Sổ quỹ tiền mặt S06'!$J$2,Nhaplieu!M756,IF(Nhaplieu!$M756='Sổ quỹ tiền mặt S06'!$J$2,Nhaplieu!N756,IF(Nhaplieu!$N756='Sổ quỹ tiền mặt S06'!$J$2,Nhaplieu!M756,""))))</f>
        <v/>
      </c>
      <c r="E734" s="77" t="str">
        <f>IF(LEFT(Nhaplieu!M756,3)='Sổ quỹ tiền mặt S06'!$J$2,Nhaplieu!$O756,IF(Nhaplieu!M756='Sổ quỹ tiền mặt S06'!$J$2,Nhaplieu!$O756,""))</f>
        <v/>
      </c>
      <c r="F734" s="77" t="str">
        <f>IF(LEFT(Nhaplieu!N756,3)='Sổ quỹ tiền mặt S06'!$J$2,Nhaplieu!$O756,IF(Nhaplieu!N756='Sổ quỹ tiền mặt S06'!$J$2,Nhaplieu!$O756,""))</f>
        <v/>
      </c>
      <c r="G734" s="572">
        <f>IF(SUM(E734:F734)=0,0,$G$10+SUM(E$11:$E734)-SUM(F$11:$F734))</f>
        <v>0</v>
      </c>
      <c r="H734" s="573"/>
    </row>
    <row r="735" spans="1:8" s="4" customFormat="1" ht="15.6">
      <c r="A735" s="76" t="str">
        <f>IF(OR(LEFT(Nhaplieu!$M757,3)='Sổ quỹ tiền mặt S06'!$J$2,LEFT(Nhaplieu!$N757,3)='Sổ quỹ tiền mặt S06'!$J$2),Nhaplieu!F757,IF(OR(Nhaplieu!$M757='Sổ quỹ tiền mặt S06'!$J$2,Nhaplieu!$N757='Sổ quỹ tiền mặt S06'!$J$2),Nhaplieu!F757,""))</f>
        <v/>
      </c>
      <c r="B735" s="77" t="str">
        <f>IF(OR(LEFT(Nhaplieu!$M757,3)='Sổ quỹ tiền mặt S06'!$J$2,LEFT(Nhaplieu!$N757,3)='Sổ quỹ tiền mặt S06'!$J$2),Nhaplieu!E757,IF(OR(Nhaplieu!$M757='Sổ quỹ tiền mặt S06'!$J$2,Nhaplieu!$N757='Sổ quỹ tiền mặt S06'!$J$2),Nhaplieu!E757,""))</f>
        <v/>
      </c>
      <c r="C735" s="571" t="str">
        <f>IF(OR(LEFT(Nhaplieu!$M757,3)='Sổ quỹ tiền mặt S06'!$J$2,LEFT(Nhaplieu!$N757,3)='Sổ quỹ tiền mặt S06'!$J$2),Nhaplieu!L757,IF(OR(Nhaplieu!$M757='Sổ quỹ tiền mặt S06'!$J$2,Nhaplieu!$N757='Sổ quỹ tiền mặt S06'!$J$2),Nhaplieu!L757,""))</f>
        <v/>
      </c>
      <c r="D735" s="78" t="str">
        <f>IF(LEFT(Nhaplieu!$M757,3)='Sổ quỹ tiền mặt S06'!$J$2,Nhaplieu!N757,IF(LEFT(Nhaplieu!$N757,3)='Sổ quỹ tiền mặt S06'!$J$2,Nhaplieu!M757,IF(Nhaplieu!$M757='Sổ quỹ tiền mặt S06'!$J$2,Nhaplieu!N757,IF(Nhaplieu!$N757='Sổ quỹ tiền mặt S06'!$J$2,Nhaplieu!M757,""))))</f>
        <v/>
      </c>
      <c r="E735" s="77" t="str">
        <f>IF(LEFT(Nhaplieu!M757,3)='Sổ quỹ tiền mặt S06'!$J$2,Nhaplieu!$O757,IF(Nhaplieu!M757='Sổ quỹ tiền mặt S06'!$J$2,Nhaplieu!$O757,""))</f>
        <v/>
      </c>
      <c r="F735" s="77" t="str">
        <f>IF(LEFT(Nhaplieu!N757,3)='Sổ quỹ tiền mặt S06'!$J$2,Nhaplieu!$O757,IF(Nhaplieu!N757='Sổ quỹ tiền mặt S06'!$J$2,Nhaplieu!$O757,""))</f>
        <v/>
      </c>
      <c r="G735" s="572">
        <f>IF(SUM(E735:F735)=0,0,$G$10+SUM(E$11:$E735)-SUM(F$11:$F735))</f>
        <v>0</v>
      </c>
      <c r="H735" s="573"/>
    </row>
    <row r="736" spans="1:8" s="4" customFormat="1" ht="15.6">
      <c r="A736" s="76" t="str">
        <f>IF(OR(LEFT(Nhaplieu!$M758,3)='Sổ quỹ tiền mặt S06'!$J$2,LEFT(Nhaplieu!$N758,3)='Sổ quỹ tiền mặt S06'!$J$2),Nhaplieu!F758,IF(OR(Nhaplieu!$M758='Sổ quỹ tiền mặt S06'!$J$2,Nhaplieu!$N758='Sổ quỹ tiền mặt S06'!$J$2),Nhaplieu!F758,""))</f>
        <v/>
      </c>
      <c r="B736" s="77" t="str">
        <f>IF(OR(LEFT(Nhaplieu!$M758,3)='Sổ quỹ tiền mặt S06'!$J$2,LEFT(Nhaplieu!$N758,3)='Sổ quỹ tiền mặt S06'!$J$2),Nhaplieu!E758,IF(OR(Nhaplieu!$M758='Sổ quỹ tiền mặt S06'!$J$2,Nhaplieu!$N758='Sổ quỹ tiền mặt S06'!$J$2),Nhaplieu!E758,""))</f>
        <v/>
      </c>
      <c r="C736" s="571" t="str">
        <f>IF(OR(LEFT(Nhaplieu!$M758,3)='Sổ quỹ tiền mặt S06'!$J$2,LEFT(Nhaplieu!$N758,3)='Sổ quỹ tiền mặt S06'!$J$2),Nhaplieu!L758,IF(OR(Nhaplieu!$M758='Sổ quỹ tiền mặt S06'!$J$2,Nhaplieu!$N758='Sổ quỹ tiền mặt S06'!$J$2),Nhaplieu!L758,""))</f>
        <v/>
      </c>
      <c r="D736" s="78" t="str">
        <f>IF(LEFT(Nhaplieu!$M758,3)='Sổ quỹ tiền mặt S06'!$J$2,Nhaplieu!N758,IF(LEFT(Nhaplieu!$N758,3)='Sổ quỹ tiền mặt S06'!$J$2,Nhaplieu!M758,IF(Nhaplieu!$M758='Sổ quỹ tiền mặt S06'!$J$2,Nhaplieu!N758,IF(Nhaplieu!$N758='Sổ quỹ tiền mặt S06'!$J$2,Nhaplieu!M758,""))))</f>
        <v/>
      </c>
      <c r="E736" s="77" t="str">
        <f>IF(LEFT(Nhaplieu!M758,3)='Sổ quỹ tiền mặt S06'!$J$2,Nhaplieu!$O758,IF(Nhaplieu!M758='Sổ quỹ tiền mặt S06'!$J$2,Nhaplieu!$O758,""))</f>
        <v/>
      </c>
      <c r="F736" s="77" t="str">
        <f>IF(LEFT(Nhaplieu!N758,3)='Sổ quỹ tiền mặt S06'!$J$2,Nhaplieu!$O758,IF(Nhaplieu!N758='Sổ quỹ tiền mặt S06'!$J$2,Nhaplieu!$O758,""))</f>
        <v/>
      </c>
      <c r="G736" s="572">
        <f>IF(SUM(E736:F736)=0,0,$G$10+SUM(E$11:$E736)-SUM(F$11:$F736))</f>
        <v>0</v>
      </c>
      <c r="H736" s="573"/>
    </row>
    <row r="737" spans="1:8" s="4" customFormat="1" ht="15.6">
      <c r="A737" s="76" t="str">
        <f>IF(OR(LEFT(Nhaplieu!$M759,3)='Sổ quỹ tiền mặt S06'!$J$2,LEFT(Nhaplieu!$N759,3)='Sổ quỹ tiền mặt S06'!$J$2),Nhaplieu!F759,IF(OR(Nhaplieu!$M759='Sổ quỹ tiền mặt S06'!$J$2,Nhaplieu!$N759='Sổ quỹ tiền mặt S06'!$J$2),Nhaplieu!F759,""))</f>
        <v/>
      </c>
      <c r="B737" s="77" t="str">
        <f>IF(OR(LEFT(Nhaplieu!$M759,3)='Sổ quỹ tiền mặt S06'!$J$2,LEFT(Nhaplieu!$N759,3)='Sổ quỹ tiền mặt S06'!$J$2),Nhaplieu!E759,IF(OR(Nhaplieu!$M759='Sổ quỹ tiền mặt S06'!$J$2,Nhaplieu!$N759='Sổ quỹ tiền mặt S06'!$J$2),Nhaplieu!E759,""))</f>
        <v/>
      </c>
      <c r="C737" s="571" t="str">
        <f>IF(OR(LEFT(Nhaplieu!$M759,3)='Sổ quỹ tiền mặt S06'!$J$2,LEFT(Nhaplieu!$N759,3)='Sổ quỹ tiền mặt S06'!$J$2),Nhaplieu!L759,IF(OR(Nhaplieu!$M759='Sổ quỹ tiền mặt S06'!$J$2,Nhaplieu!$N759='Sổ quỹ tiền mặt S06'!$J$2),Nhaplieu!L759,""))</f>
        <v/>
      </c>
      <c r="D737" s="78" t="str">
        <f>IF(LEFT(Nhaplieu!$M759,3)='Sổ quỹ tiền mặt S06'!$J$2,Nhaplieu!N759,IF(LEFT(Nhaplieu!$N759,3)='Sổ quỹ tiền mặt S06'!$J$2,Nhaplieu!M759,IF(Nhaplieu!$M759='Sổ quỹ tiền mặt S06'!$J$2,Nhaplieu!N759,IF(Nhaplieu!$N759='Sổ quỹ tiền mặt S06'!$J$2,Nhaplieu!M759,""))))</f>
        <v/>
      </c>
      <c r="E737" s="77" t="str">
        <f>IF(LEFT(Nhaplieu!M759,3)='Sổ quỹ tiền mặt S06'!$J$2,Nhaplieu!$O759,IF(Nhaplieu!M759='Sổ quỹ tiền mặt S06'!$J$2,Nhaplieu!$O759,""))</f>
        <v/>
      </c>
      <c r="F737" s="77" t="str">
        <f>IF(LEFT(Nhaplieu!N759,3)='Sổ quỹ tiền mặt S06'!$J$2,Nhaplieu!$O759,IF(Nhaplieu!N759='Sổ quỹ tiền mặt S06'!$J$2,Nhaplieu!$O759,""))</f>
        <v/>
      </c>
      <c r="G737" s="572">
        <f>IF(SUM(E737:F737)=0,0,$G$10+SUM(E$11:$E737)-SUM(F$11:$F737))</f>
        <v>0</v>
      </c>
      <c r="H737" s="573"/>
    </row>
    <row r="738" spans="1:8" s="4" customFormat="1" ht="15.6">
      <c r="A738" s="76" t="str">
        <f>IF(OR(LEFT(Nhaplieu!$M760,3)='Sổ quỹ tiền mặt S06'!$J$2,LEFT(Nhaplieu!$N760,3)='Sổ quỹ tiền mặt S06'!$J$2),Nhaplieu!F760,IF(OR(Nhaplieu!$M760='Sổ quỹ tiền mặt S06'!$J$2,Nhaplieu!$N760='Sổ quỹ tiền mặt S06'!$J$2),Nhaplieu!F760,""))</f>
        <v/>
      </c>
      <c r="B738" s="77" t="str">
        <f>IF(OR(LEFT(Nhaplieu!$M760,3)='Sổ quỹ tiền mặt S06'!$J$2,LEFT(Nhaplieu!$N760,3)='Sổ quỹ tiền mặt S06'!$J$2),Nhaplieu!E760,IF(OR(Nhaplieu!$M760='Sổ quỹ tiền mặt S06'!$J$2,Nhaplieu!$N760='Sổ quỹ tiền mặt S06'!$J$2),Nhaplieu!E760,""))</f>
        <v/>
      </c>
      <c r="C738" s="571" t="str">
        <f>IF(OR(LEFT(Nhaplieu!$M760,3)='Sổ quỹ tiền mặt S06'!$J$2,LEFT(Nhaplieu!$N760,3)='Sổ quỹ tiền mặt S06'!$J$2),Nhaplieu!L760,IF(OR(Nhaplieu!$M760='Sổ quỹ tiền mặt S06'!$J$2,Nhaplieu!$N760='Sổ quỹ tiền mặt S06'!$J$2),Nhaplieu!L760,""))</f>
        <v/>
      </c>
      <c r="D738" s="78" t="str">
        <f>IF(LEFT(Nhaplieu!$M760,3)='Sổ quỹ tiền mặt S06'!$J$2,Nhaplieu!N760,IF(LEFT(Nhaplieu!$N760,3)='Sổ quỹ tiền mặt S06'!$J$2,Nhaplieu!M760,IF(Nhaplieu!$M760='Sổ quỹ tiền mặt S06'!$J$2,Nhaplieu!N760,IF(Nhaplieu!$N760='Sổ quỹ tiền mặt S06'!$J$2,Nhaplieu!M760,""))))</f>
        <v/>
      </c>
      <c r="E738" s="77" t="str">
        <f>IF(LEFT(Nhaplieu!M760,3)='Sổ quỹ tiền mặt S06'!$J$2,Nhaplieu!$O760,IF(Nhaplieu!M760='Sổ quỹ tiền mặt S06'!$J$2,Nhaplieu!$O760,""))</f>
        <v/>
      </c>
      <c r="F738" s="77" t="str">
        <f>IF(LEFT(Nhaplieu!N760,3)='Sổ quỹ tiền mặt S06'!$J$2,Nhaplieu!$O760,IF(Nhaplieu!N760='Sổ quỹ tiền mặt S06'!$J$2,Nhaplieu!$O760,""))</f>
        <v/>
      </c>
      <c r="G738" s="572">
        <f>IF(SUM(E738:F738)=0,0,$G$10+SUM(E$11:$E738)-SUM(F$11:$F738))</f>
        <v>0</v>
      </c>
      <c r="H738" s="573"/>
    </row>
    <row r="739" spans="1:8" s="4" customFormat="1" ht="15.6">
      <c r="A739" s="76" t="str">
        <f>IF(OR(LEFT(Nhaplieu!$M761,3)='Sổ quỹ tiền mặt S06'!$J$2,LEFT(Nhaplieu!$N761,3)='Sổ quỹ tiền mặt S06'!$J$2),Nhaplieu!F761,IF(OR(Nhaplieu!$M761='Sổ quỹ tiền mặt S06'!$J$2,Nhaplieu!$N761='Sổ quỹ tiền mặt S06'!$J$2),Nhaplieu!F761,""))</f>
        <v/>
      </c>
      <c r="B739" s="77" t="str">
        <f>IF(OR(LEFT(Nhaplieu!$M761,3)='Sổ quỹ tiền mặt S06'!$J$2,LEFT(Nhaplieu!$N761,3)='Sổ quỹ tiền mặt S06'!$J$2),Nhaplieu!E761,IF(OR(Nhaplieu!$M761='Sổ quỹ tiền mặt S06'!$J$2,Nhaplieu!$N761='Sổ quỹ tiền mặt S06'!$J$2),Nhaplieu!E761,""))</f>
        <v/>
      </c>
      <c r="C739" s="571" t="str">
        <f>IF(OR(LEFT(Nhaplieu!$M761,3)='Sổ quỹ tiền mặt S06'!$J$2,LEFT(Nhaplieu!$N761,3)='Sổ quỹ tiền mặt S06'!$J$2),Nhaplieu!L761,IF(OR(Nhaplieu!$M761='Sổ quỹ tiền mặt S06'!$J$2,Nhaplieu!$N761='Sổ quỹ tiền mặt S06'!$J$2),Nhaplieu!L761,""))</f>
        <v/>
      </c>
      <c r="D739" s="78" t="str">
        <f>IF(LEFT(Nhaplieu!$M761,3)='Sổ quỹ tiền mặt S06'!$J$2,Nhaplieu!N761,IF(LEFT(Nhaplieu!$N761,3)='Sổ quỹ tiền mặt S06'!$J$2,Nhaplieu!M761,IF(Nhaplieu!$M761='Sổ quỹ tiền mặt S06'!$J$2,Nhaplieu!N761,IF(Nhaplieu!$N761='Sổ quỹ tiền mặt S06'!$J$2,Nhaplieu!M761,""))))</f>
        <v/>
      </c>
      <c r="E739" s="77" t="str">
        <f>IF(LEFT(Nhaplieu!M761,3)='Sổ quỹ tiền mặt S06'!$J$2,Nhaplieu!$O761,IF(Nhaplieu!M761='Sổ quỹ tiền mặt S06'!$J$2,Nhaplieu!$O761,""))</f>
        <v/>
      </c>
      <c r="F739" s="77" t="str">
        <f>IF(LEFT(Nhaplieu!N761,3)='Sổ quỹ tiền mặt S06'!$J$2,Nhaplieu!$O761,IF(Nhaplieu!N761='Sổ quỹ tiền mặt S06'!$J$2,Nhaplieu!$O761,""))</f>
        <v/>
      </c>
      <c r="G739" s="572">
        <f>IF(SUM(E739:F739)=0,0,$G$10+SUM(E$11:$E739)-SUM(F$11:$F739))</f>
        <v>0</v>
      </c>
      <c r="H739" s="573"/>
    </row>
    <row r="740" spans="1:8" s="4" customFormat="1" ht="15.6">
      <c r="A740" s="76" t="str">
        <f>IF(OR(LEFT(Nhaplieu!$M762,3)='Sổ quỹ tiền mặt S06'!$J$2,LEFT(Nhaplieu!$N762,3)='Sổ quỹ tiền mặt S06'!$J$2),Nhaplieu!F762,IF(OR(Nhaplieu!$M762='Sổ quỹ tiền mặt S06'!$J$2,Nhaplieu!$N762='Sổ quỹ tiền mặt S06'!$J$2),Nhaplieu!F762,""))</f>
        <v/>
      </c>
      <c r="B740" s="77" t="str">
        <f>IF(OR(LEFT(Nhaplieu!$M762,3)='Sổ quỹ tiền mặt S06'!$J$2,LEFT(Nhaplieu!$N762,3)='Sổ quỹ tiền mặt S06'!$J$2),Nhaplieu!E762,IF(OR(Nhaplieu!$M762='Sổ quỹ tiền mặt S06'!$J$2,Nhaplieu!$N762='Sổ quỹ tiền mặt S06'!$J$2),Nhaplieu!E762,""))</f>
        <v/>
      </c>
      <c r="C740" s="571" t="str">
        <f>IF(OR(LEFT(Nhaplieu!$M762,3)='Sổ quỹ tiền mặt S06'!$J$2,LEFT(Nhaplieu!$N762,3)='Sổ quỹ tiền mặt S06'!$J$2),Nhaplieu!L762,IF(OR(Nhaplieu!$M762='Sổ quỹ tiền mặt S06'!$J$2,Nhaplieu!$N762='Sổ quỹ tiền mặt S06'!$J$2),Nhaplieu!L762,""))</f>
        <v/>
      </c>
      <c r="D740" s="78" t="str">
        <f>IF(LEFT(Nhaplieu!$M762,3)='Sổ quỹ tiền mặt S06'!$J$2,Nhaplieu!N762,IF(LEFT(Nhaplieu!$N762,3)='Sổ quỹ tiền mặt S06'!$J$2,Nhaplieu!M762,IF(Nhaplieu!$M762='Sổ quỹ tiền mặt S06'!$J$2,Nhaplieu!N762,IF(Nhaplieu!$N762='Sổ quỹ tiền mặt S06'!$J$2,Nhaplieu!M762,""))))</f>
        <v/>
      </c>
      <c r="E740" s="77" t="str">
        <f>IF(LEFT(Nhaplieu!M762,3)='Sổ quỹ tiền mặt S06'!$J$2,Nhaplieu!$O762,IF(Nhaplieu!M762='Sổ quỹ tiền mặt S06'!$J$2,Nhaplieu!$O762,""))</f>
        <v/>
      </c>
      <c r="F740" s="77" t="str">
        <f>IF(LEFT(Nhaplieu!N762,3)='Sổ quỹ tiền mặt S06'!$J$2,Nhaplieu!$O762,IF(Nhaplieu!N762='Sổ quỹ tiền mặt S06'!$J$2,Nhaplieu!$O762,""))</f>
        <v/>
      </c>
      <c r="G740" s="572">
        <f>IF(SUM(E740:F740)=0,0,$G$10+SUM(E$11:$E740)-SUM(F$11:$F740))</f>
        <v>0</v>
      </c>
      <c r="H740" s="573"/>
    </row>
    <row r="741" spans="1:8" s="4" customFormat="1" ht="15.6">
      <c r="A741" s="76" t="str">
        <f>IF(OR(LEFT(Nhaplieu!$M763,3)='Sổ quỹ tiền mặt S06'!$J$2,LEFT(Nhaplieu!$N763,3)='Sổ quỹ tiền mặt S06'!$J$2),Nhaplieu!F763,IF(OR(Nhaplieu!$M763='Sổ quỹ tiền mặt S06'!$J$2,Nhaplieu!$N763='Sổ quỹ tiền mặt S06'!$J$2),Nhaplieu!F763,""))</f>
        <v/>
      </c>
      <c r="B741" s="77" t="str">
        <f>IF(OR(LEFT(Nhaplieu!$M763,3)='Sổ quỹ tiền mặt S06'!$J$2,LEFT(Nhaplieu!$N763,3)='Sổ quỹ tiền mặt S06'!$J$2),Nhaplieu!E763,IF(OR(Nhaplieu!$M763='Sổ quỹ tiền mặt S06'!$J$2,Nhaplieu!$N763='Sổ quỹ tiền mặt S06'!$J$2),Nhaplieu!E763,""))</f>
        <v/>
      </c>
      <c r="C741" s="571" t="str">
        <f>IF(OR(LEFT(Nhaplieu!$M763,3)='Sổ quỹ tiền mặt S06'!$J$2,LEFT(Nhaplieu!$N763,3)='Sổ quỹ tiền mặt S06'!$J$2),Nhaplieu!L763,IF(OR(Nhaplieu!$M763='Sổ quỹ tiền mặt S06'!$J$2,Nhaplieu!$N763='Sổ quỹ tiền mặt S06'!$J$2),Nhaplieu!L763,""))</f>
        <v/>
      </c>
      <c r="D741" s="78" t="str">
        <f>IF(LEFT(Nhaplieu!$M763,3)='Sổ quỹ tiền mặt S06'!$J$2,Nhaplieu!N763,IF(LEFT(Nhaplieu!$N763,3)='Sổ quỹ tiền mặt S06'!$J$2,Nhaplieu!M763,IF(Nhaplieu!$M763='Sổ quỹ tiền mặt S06'!$J$2,Nhaplieu!N763,IF(Nhaplieu!$N763='Sổ quỹ tiền mặt S06'!$J$2,Nhaplieu!M763,""))))</f>
        <v/>
      </c>
      <c r="E741" s="77" t="str">
        <f>IF(LEFT(Nhaplieu!M763,3)='Sổ quỹ tiền mặt S06'!$J$2,Nhaplieu!$O763,IF(Nhaplieu!M763='Sổ quỹ tiền mặt S06'!$J$2,Nhaplieu!$O763,""))</f>
        <v/>
      </c>
      <c r="F741" s="77" t="str">
        <f>IF(LEFT(Nhaplieu!N763,3)='Sổ quỹ tiền mặt S06'!$J$2,Nhaplieu!$O763,IF(Nhaplieu!N763='Sổ quỹ tiền mặt S06'!$J$2,Nhaplieu!$O763,""))</f>
        <v/>
      </c>
      <c r="G741" s="572">
        <f>IF(SUM(E741:F741)=0,0,$G$10+SUM(E$11:$E741)-SUM(F$11:$F741))</f>
        <v>0</v>
      </c>
      <c r="H741" s="573"/>
    </row>
    <row r="742" spans="1:8" s="4" customFormat="1" ht="15.6">
      <c r="A742" s="76" t="str">
        <f>IF(OR(LEFT(Nhaplieu!$M764,3)='Sổ quỹ tiền mặt S06'!$J$2,LEFT(Nhaplieu!$N764,3)='Sổ quỹ tiền mặt S06'!$J$2),Nhaplieu!F764,IF(OR(Nhaplieu!$M764='Sổ quỹ tiền mặt S06'!$J$2,Nhaplieu!$N764='Sổ quỹ tiền mặt S06'!$J$2),Nhaplieu!F764,""))</f>
        <v/>
      </c>
      <c r="B742" s="77" t="str">
        <f>IF(OR(LEFT(Nhaplieu!$M764,3)='Sổ quỹ tiền mặt S06'!$J$2,LEFT(Nhaplieu!$N764,3)='Sổ quỹ tiền mặt S06'!$J$2),Nhaplieu!E764,IF(OR(Nhaplieu!$M764='Sổ quỹ tiền mặt S06'!$J$2,Nhaplieu!$N764='Sổ quỹ tiền mặt S06'!$J$2),Nhaplieu!E764,""))</f>
        <v/>
      </c>
      <c r="C742" s="571" t="str">
        <f>IF(OR(LEFT(Nhaplieu!$M764,3)='Sổ quỹ tiền mặt S06'!$J$2,LEFT(Nhaplieu!$N764,3)='Sổ quỹ tiền mặt S06'!$J$2),Nhaplieu!L764,IF(OR(Nhaplieu!$M764='Sổ quỹ tiền mặt S06'!$J$2,Nhaplieu!$N764='Sổ quỹ tiền mặt S06'!$J$2),Nhaplieu!L764,""))</f>
        <v/>
      </c>
      <c r="D742" s="78" t="str">
        <f>IF(LEFT(Nhaplieu!$M764,3)='Sổ quỹ tiền mặt S06'!$J$2,Nhaplieu!N764,IF(LEFT(Nhaplieu!$N764,3)='Sổ quỹ tiền mặt S06'!$J$2,Nhaplieu!M764,IF(Nhaplieu!$M764='Sổ quỹ tiền mặt S06'!$J$2,Nhaplieu!N764,IF(Nhaplieu!$N764='Sổ quỹ tiền mặt S06'!$J$2,Nhaplieu!M764,""))))</f>
        <v/>
      </c>
      <c r="E742" s="77" t="str">
        <f>IF(LEFT(Nhaplieu!M764,3)='Sổ quỹ tiền mặt S06'!$J$2,Nhaplieu!$O764,IF(Nhaplieu!M764='Sổ quỹ tiền mặt S06'!$J$2,Nhaplieu!$O764,""))</f>
        <v/>
      </c>
      <c r="F742" s="77" t="str">
        <f>IF(LEFT(Nhaplieu!N764,3)='Sổ quỹ tiền mặt S06'!$J$2,Nhaplieu!$O764,IF(Nhaplieu!N764='Sổ quỹ tiền mặt S06'!$J$2,Nhaplieu!$O764,""))</f>
        <v/>
      </c>
      <c r="G742" s="572">
        <f>IF(SUM(E742:F742)=0,0,$G$10+SUM(E$11:$E742)-SUM(F$11:$F742))</f>
        <v>0</v>
      </c>
      <c r="H742" s="573"/>
    </row>
    <row r="743" spans="1:8" s="4" customFormat="1" ht="15.6">
      <c r="A743" s="76" t="str">
        <f>IF(OR(LEFT(Nhaplieu!$M765,3)='Sổ quỹ tiền mặt S06'!$J$2,LEFT(Nhaplieu!$N765,3)='Sổ quỹ tiền mặt S06'!$J$2),Nhaplieu!F765,IF(OR(Nhaplieu!$M765='Sổ quỹ tiền mặt S06'!$J$2,Nhaplieu!$N765='Sổ quỹ tiền mặt S06'!$J$2),Nhaplieu!F765,""))</f>
        <v/>
      </c>
      <c r="B743" s="77" t="str">
        <f>IF(OR(LEFT(Nhaplieu!$M765,3)='Sổ quỹ tiền mặt S06'!$J$2,LEFT(Nhaplieu!$N765,3)='Sổ quỹ tiền mặt S06'!$J$2),Nhaplieu!E765,IF(OR(Nhaplieu!$M765='Sổ quỹ tiền mặt S06'!$J$2,Nhaplieu!$N765='Sổ quỹ tiền mặt S06'!$J$2),Nhaplieu!E765,""))</f>
        <v/>
      </c>
      <c r="C743" s="571" t="str">
        <f>IF(OR(LEFT(Nhaplieu!$M765,3)='Sổ quỹ tiền mặt S06'!$J$2,LEFT(Nhaplieu!$N765,3)='Sổ quỹ tiền mặt S06'!$J$2),Nhaplieu!L765,IF(OR(Nhaplieu!$M765='Sổ quỹ tiền mặt S06'!$J$2,Nhaplieu!$N765='Sổ quỹ tiền mặt S06'!$J$2),Nhaplieu!L765,""))</f>
        <v/>
      </c>
      <c r="D743" s="78" t="str">
        <f>IF(LEFT(Nhaplieu!$M765,3)='Sổ quỹ tiền mặt S06'!$J$2,Nhaplieu!N765,IF(LEFT(Nhaplieu!$N765,3)='Sổ quỹ tiền mặt S06'!$J$2,Nhaplieu!M765,IF(Nhaplieu!$M765='Sổ quỹ tiền mặt S06'!$J$2,Nhaplieu!N765,IF(Nhaplieu!$N765='Sổ quỹ tiền mặt S06'!$J$2,Nhaplieu!M765,""))))</f>
        <v/>
      </c>
      <c r="E743" s="77" t="str">
        <f>IF(LEFT(Nhaplieu!M765,3)='Sổ quỹ tiền mặt S06'!$J$2,Nhaplieu!$O765,IF(Nhaplieu!M765='Sổ quỹ tiền mặt S06'!$J$2,Nhaplieu!$O765,""))</f>
        <v/>
      </c>
      <c r="F743" s="77" t="str">
        <f>IF(LEFT(Nhaplieu!N765,3)='Sổ quỹ tiền mặt S06'!$J$2,Nhaplieu!$O765,IF(Nhaplieu!N765='Sổ quỹ tiền mặt S06'!$J$2,Nhaplieu!$O765,""))</f>
        <v/>
      </c>
      <c r="G743" s="572">
        <f>IF(SUM(E743:F743)=0,0,$G$10+SUM(E$11:$E743)-SUM(F$11:$F743))</f>
        <v>0</v>
      </c>
      <c r="H743" s="573"/>
    </row>
    <row r="744" spans="1:8" s="4" customFormat="1" ht="15.6">
      <c r="A744" s="76" t="str">
        <f>IF(OR(LEFT(Nhaplieu!$M766,3)='Sổ quỹ tiền mặt S06'!$J$2,LEFT(Nhaplieu!$N766,3)='Sổ quỹ tiền mặt S06'!$J$2),Nhaplieu!F766,IF(OR(Nhaplieu!$M766='Sổ quỹ tiền mặt S06'!$J$2,Nhaplieu!$N766='Sổ quỹ tiền mặt S06'!$J$2),Nhaplieu!F766,""))</f>
        <v/>
      </c>
      <c r="B744" s="77" t="str">
        <f>IF(OR(LEFT(Nhaplieu!$M766,3)='Sổ quỹ tiền mặt S06'!$J$2,LEFT(Nhaplieu!$N766,3)='Sổ quỹ tiền mặt S06'!$J$2),Nhaplieu!E766,IF(OR(Nhaplieu!$M766='Sổ quỹ tiền mặt S06'!$J$2,Nhaplieu!$N766='Sổ quỹ tiền mặt S06'!$J$2),Nhaplieu!E766,""))</f>
        <v/>
      </c>
      <c r="C744" s="571" t="str">
        <f>IF(OR(LEFT(Nhaplieu!$M766,3)='Sổ quỹ tiền mặt S06'!$J$2,LEFT(Nhaplieu!$N766,3)='Sổ quỹ tiền mặt S06'!$J$2),Nhaplieu!L766,IF(OR(Nhaplieu!$M766='Sổ quỹ tiền mặt S06'!$J$2,Nhaplieu!$N766='Sổ quỹ tiền mặt S06'!$J$2),Nhaplieu!L766,""))</f>
        <v/>
      </c>
      <c r="D744" s="78" t="str">
        <f>IF(LEFT(Nhaplieu!$M766,3)='Sổ quỹ tiền mặt S06'!$J$2,Nhaplieu!N766,IF(LEFT(Nhaplieu!$N766,3)='Sổ quỹ tiền mặt S06'!$J$2,Nhaplieu!M766,IF(Nhaplieu!$M766='Sổ quỹ tiền mặt S06'!$J$2,Nhaplieu!N766,IF(Nhaplieu!$N766='Sổ quỹ tiền mặt S06'!$J$2,Nhaplieu!M766,""))))</f>
        <v/>
      </c>
      <c r="E744" s="77" t="str">
        <f>IF(LEFT(Nhaplieu!M766,3)='Sổ quỹ tiền mặt S06'!$J$2,Nhaplieu!$O766,IF(Nhaplieu!M766='Sổ quỹ tiền mặt S06'!$J$2,Nhaplieu!$O766,""))</f>
        <v/>
      </c>
      <c r="F744" s="77" t="str">
        <f>IF(LEFT(Nhaplieu!N766,3)='Sổ quỹ tiền mặt S06'!$J$2,Nhaplieu!$O766,IF(Nhaplieu!N766='Sổ quỹ tiền mặt S06'!$J$2,Nhaplieu!$O766,""))</f>
        <v/>
      </c>
      <c r="G744" s="572">
        <f>IF(SUM(E744:F744)=0,0,$G$10+SUM(E$11:$E744)-SUM(F$11:$F744))</f>
        <v>0</v>
      </c>
      <c r="H744" s="573"/>
    </row>
    <row r="745" spans="1:8" s="4" customFormat="1" ht="15.6">
      <c r="A745" s="76" t="str">
        <f>IF(OR(LEFT(Nhaplieu!$M767,3)='Sổ quỹ tiền mặt S06'!$J$2,LEFT(Nhaplieu!$N767,3)='Sổ quỹ tiền mặt S06'!$J$2),Nhaplieu!F767,IF(OR(Nhaplieu!$M767='Sổ quỹ tiền mặt S06'!$J$2,Nhaplieu!$N767='Sổ quỹ tiền mặt S06'!$J$2),Nhaplieu!F767,""))</f>
        <v/>
      </c>
      <c r="B745" s="77" t="str">
        <f>IF(OR(LEFT(Nhaplieu!$M767,3)='Sổ quỹ tiền mặt S06'!$J$2,LEFT(Nhaplieu!$N767,3)='Sổ quỹ tiền mặt S06'!$J$2),Nhaplieu!E767,IF(OR(Nhaplieu!$M767='Sổ quỹ tiền mặt S06'!$J$2,Nhaplieu!$N767='Sổ quỹ tiền mặt S06'!$J$2),Nhaplieu!E767,""))</f>
        <v/>
      </c>
      <c r="C745" s="571" t="str">
        <f>IF(OR(LEFT(Nhaplieu!$M767,3)='Sổ quỹ tiền mặt S06'!$J$2,LEFT(Nhaplieu!$N767,3)='Sổ quỹ tiền mặt S06'!$J$2),Nhaplieu!L767,IF(OR(Nhaplieu!$M767='Sổ quỹ tiền mặt S06'!$J$2,Nhaplieu!$N767='Sổ quỹ tiền mặt S06'!$J$2),Nhaplieu!L767,""))</f>
        <v/>
      </c>
      <c r="D745" s="78" t="str">
        <f>IF(LEFT(Nhaplieu!$M767,3)='Sổ quỹ tiền mặt S06'!$J$2,Nhaplieu!N767,IF(LEFT(Nhaplieu!$N767,3)='Sổ quỹ tiền mặt S06'!$J$2,Nhaplieu!M767,IF(Nhaplieu!$M767='Sổ quỹ tiền mặt S06'!$J$2,Nhaplieu!N767,IF(Nhaplieu!$N767='Sổ quỹ tiền mặt S06'!$J$2,Nhaplieu!M767,""))))</f>
        <v/>
      </c>
      <c r="E745" s="77" t="str">
        <f>IF(LEFT(Nhaplieu!M767,3)='Sổ quỹ tiền mặt S06'!$J$2,Nhaplieu!$O767,IF(Nhaplieu!M767='Sổ quỹ tiền mặt S06'!$J$2,Nhaplieu!$O767,""))</f>
        <v/>
      </c>
      <c r="F745" s="77" t="str">
        <f>IF(LEFT(Nhaplieu!N767,3)='Sổ quỹ tiền mặt S06'!$J$2,Nhaplieu!$O767,IF(Nhaplieu!N767='Sổ quỹ tiền mặt S06'!$J$2,Nhaplieu!$O767,""))</f>
        <v/>
      </c>
      <c r="G745" s="572">
        <f>IF(SUM(E745:F745)=0,0,$G$10+SUM(E$11:$E745)-SUM(F$11:$F745))</f>
        <v>0</v>
      </c>
      <c r="H745" s="573"/>
    </row>
    <row r="746" spans="1:8" s="4" customFormat="1" ht="15.6">
      <c r="A746" s="76" t="str">
        <f>IF(OR(LEFT(Nhaplieu!$M768,3)='Sổ quỹ tiền mặt S06'!$J$2,LEFT(Nhaplieu!$N768,3)='Sổ quỹ tiền mặt S06'!$J$2),Nhaplieu!F768,IF(OR(Nhaplieu!$M768='Sổ quỹ tiền mặt S06'!$J$2,Nhaplieu!$N768='Sổ quỹ tiền mặt S06'!$J$2),Nhaplieu!F768,""))</f>
        <v/>
      </c>
      <c r="B746" s="77" t="str">
        <f>IF(OR(LEFT(Nhaplieu!$M768,3)='Sổ quỹ tiền mặt S06'!$J$2,LEFT(Nhaplieu!$N768,3)='Sổ quỹ tiền mặt S06'!$J$2),Nhaplieu!E768,IF(OR(Nhaplieu!$M768='Sổ quỹ tiền mặt S06'!$J$2,Nhaplieu!$N768='Sổ quỹ tiền mặt S06'!$J$2),Nhaplieu!E768,""))</f>
        <v/>
      </c>
      <c r="C746" s="571" t="str">
        <f>IF(OR(LEFT(Nhaplieu!$M768,3)='Sổ quỹ tiền mặt S06'!$J$2,LEFT(Nhaplieu!$N768,3)='Sổ quỹ tiền mặt S06'!$J$2),Nhaplieu!L768,IF(OR(Nhaplieu!$M768='Sổ quỹ tiền mặt S06'!$J$2,Nhaplieu!$N768='Sổ quỹ tiền mặt S06'!$J$2),Nhaplieu!L768,""))</f>
        <v/>
      </c>
      <c r="D746" s="78" t="str">
        <f>IF(LEFT(Nhaplieu!$M768,3)='Sổ quỹ tiền mặt S06'!$J$2,Nhaplieu!N768,IF(LEFT(Nhaplieu!$N768,3)='Sổ quỹ tiền mặt S06'!$J$2,Nhaplieu!M768,IF(Nhaplieu!$M768='Sổ quỹ tiền mặt S06'!$J$2,Nhaplieu!N768,IF(Nhaplieu!$N768='Sổ quỹ tiền mặt S06'!$J$2,Nhaplieu!M768,""))))</f>
        <v/>
      </c>
      <c r="E746" s="77" t="str">
        <f>IF(LEFT(Nhaplieu!M768,3)='Sổ quỹ tiền mặt S06'!$J$2,Nhaplieu!$O768,IF(Nhaplieu!M768='Sổ quỹ tiền mặt S06'!$J$2,Nhaplieu!$O768,""))</f>
        <v/>
      </c>
      <c r="F746" s="77" t="str">
        <f>IF(LEFT(Nhaplieu!N768,3)='Sổ quỹ tiền mặt S06'!$J$2,Nhaplieu!$O768,IF(Nhaplieu!N768='Sổ quỹ tiền mặt S06'!$J$2,Nhaplieu!$O768,""))</f>
        <v/>
      </c>
      <c r="G746" s="572">
        <f>IF(SUM(E746:F746)=0,0,$G$10+SUM(E$11:$E746)-SUM(F$11:$F746))</f>
        <v>0</v>
      </c>
      <c r="H746" s="573"/>
    </row>
    <row r="747" spans="1:8" s="4" customFormat="1" ht="15.6">
      <c r="A747" s="76" t="str">
        <f>IF(OR(LEFT(Nhaplieu!$M769,3)='Sổ quỹ tiền mặt S06'!$J$2,LEFT(Nhaplieu!$N769,3)='Sổ quỹ tiền mặt S06'!$J$2),Nhaplieu!F769,IF(OR(Nhaplieu!$M769='Sổ quỹ tiền mặt S06'!$J$2,Nhaplieu!$N769='Sổ quỹ tiền mặt S06'!$J$2),Nhaplieu!F769,""))</f>
        <v/>
      </c>
      <c r="B747" s="77" t="str">
        <f>IF(OR(LEFT(Nhaplieu!$M769,3)='Sổ quỹ tiền mặt S06'!$J$2,LEFT(Nhaplieu!$N769,3)='Sổ quỹ tiền mặt S06'!$J$2),Nhaplieu!E769,IF(OR(Nhaplieu!$M769='Sổ quỹ tiền mặt S06'!$J$2,Nhaplieu!$N769='Sổ quỹ tiền mặt S06'!$J$2),Nhaplieu!E769,""))</f>
        <v/>
      </c>
      <c r="C747" s="571" t="str">
        <f>IF(OR(LEFT(Nhaplieu!$M769,3)='Sổ quỹ tiền mặt S06'!$J$2,LEFT(Nhaplieu!$N769,3)='Sổ quỹ tiền mặt S06'!$J$2),Nhaplieu!L769,IF(OR(Nhaplieu!$M769='Sổ quỹ tiền mặt S06'!$J$2,Nhaplieu!$N769='Sổ quỹ tiền mặt S06'!$J$2),Nhaplieu!L769,""))</f>
        <v/>
      </c>
      <c r="D747" s="78" t="str">
        <f>IF(LEFT(Nhaplieu!$M769,3)='Sổ quỹ tiền mặt S06'!$J$2,Nhaplieu!N769,IF(LEFT(Nhaplieu!$N769,3)='Sổ quỹ tiền mặt S06'!$J$2,Nhaplieu!M769,IF(Nhaplieu!$M769='Sổ quỹ tiền mặt S06'!$J$2,Nhaplieu!N769,IF(Nhaplieu!$N769='Sổ quỹ tiền mặt S06'!$J$2,Nhaplieu!M769,""))))</f>
        <v/>
      </c>
      <c r="E747" s="77" t="str">
        <f>IF(LEFT(Nhaplieu!M769,3)='Sổ quỹ tiền mặt S06'!$J$2,Nhaplieu!$O769,IF(Nhaplieu!M769='Sổ quỹ tiền mặt S06'!$J$2,Nhaplieu!$O769,""))</f>
        <v/>
      </c>
      <c r="F747" s="77" t="str">
        <f>IF(LEFT(Nhaplieu!N769,3)='Sổ quỹ tiền mặt S06'!$J$2,Nhaplieu!$O769,IF(Nhaplieu!N769='Sổ quỹ tiền mặt S06'!$J$2,Nhaplieu!$O769,""))</f>
        <v/>
      </c>
      <c r="G747" s="572">
        <f>IF(SUM(E747:F747)=0,0,$G$10+SUM(E$11:$E747)-SUM(F$11:$F747))</f>
        <v>0</v>
      </c>
      <c r="H747" s="573"/>
    </row>
    <row r="748" spans="1:8" s="4" customFormat="1" ht="15.6">
      <c r="A748" s="76" t="str">
        <f>IF(OR(LEFT(Nhaplieu!$M770,3)='Sổ quỹ tiền mặt S06'!$J$2,LEFT(Nhaplieu!$N770,3)='Sổ quỹ tiền mặt S06'!$J$2),Nhaplieu!F770,IF(OR(Nhaplieu!$M770='Sổ quỹ tiền mặt S06'!$J$2,Nhaplieu!$N770='Sổ quỹ tiền mặt S06'!$J$2),Nhaplieu!F770,""))</f>
        <v/>
      </c>
      <c r="B748" s="77" t="str">
        <f>IF(OR(LEFT(Nhaplieu!$M770,3)='Sổ quỹ tiền mặt S06'!$J$2,LEFT(Nhaplieu!$N770,3)='Sổ quỹ tiền mặt S06'!$J$2),Nhaplieu!E770,IF(OR(Nhaplieu!$M770='Sổ quỹ tiền mặt S06'!$J$2,Nhaplieu!$N770='Sổ quỹ tiền mặt S06'!$J$2),Nhaplieu!E770,""))</f>
        <v/>
      </c>
      <c r="C748" s="571" t="str">
        <f>IF(OR(LEFT(Nhaplieu!$M770,3)='Sổ quỹ tiền mặt S06'!$J$2,LEFT(Nhaplieu!$N770,3)='Sổ quỹ tiền mặt S06'!$J$2),Nhaplieu!L770,IF(OR(Nhaplieu!$M770='Sổ quỹ tiền mặt S06'!$J$2,Nhaplieu!$N770='Sổ quỹ tiền mặt S06'!$J$2),Nhaplieu!L770,""))</f>
        <v/>
      </c>
      <c r="D748" s="78" t="str">
        <f>IF(LEFT(Nhaplieu!$M770,3)='Sổ quỹ tiền mặt S06'!$J$2,Nhaplieu!N770,IF(LEFT(Nhaplieu!$N770,3)='Sổ quỹ tiền mặt S06'!$J$2,Nhaplieu!M770,IF(Nhaplieu!$M770='Sổ quỹ tiền mặt S06'!$J$2,Nhaplieu!N770,IF(Nhaplieu!$N770='Sổ quỹ tiền mặt S06'!$J$2,Nhaplieu!M770,""))))</f>
        <v/>
      </c>
      <c r="E748" s="77" t="str">
        <f>IF(LEFT(Nhaplieu!M770,3)='Sổ quỹ tiền mặt S06'!$J$2,Nhaplieu!$O770,IF(Nhaplieu!M770='Sổ quỹ tiền mặt S06'!$J$2,Nhaplieu!$O770,""))</f>
        <v/>
      </c>
      <c r="F748" s="77" t="str">
        <f>IF(LEFT(Nhaplieu!N770,3)='Sổ quỹ tiền mặt S06'!$J$2,Nhaplieu!$O770,IF(Nhaplieu!N770='Sổ quỹ tiền mặt S06'!$J$2,Nhaplieu!$O770,""))</f>
        <v/>
      </c>
      <c r="G748" s="572">
        <f>IF(SUM(E748:F748)=0,0,$G$10+SUM(E$11:$E748)-SUM(F$11:$F748))</f>
        <v>0</v>
      </c>
      <c r="H748" s="573"/>
    </row>
    <row r="749" spans="1:8" s="4" customFormat="1" ht="15.6">
      <c r="A749" s="76" t="str">
        <f>IF(OR(LEFT(Nhaplieu!$M771,3)='Sổ quỹ tiền mặt S06'!$J$2,LEFT(Nhaplieu!$N771,3)='Sổ quỹ tiền mặt S06'!$J$2),Nhaplieu!F771,IF(OR(Nhaplieu!$M771='Sổ quỹ tiền mặt S06'!$J$2,Nhaplieu!$N771='Sổ quỹ tiền mặt S06'!$J$2),Nhaplieu!F771,""))</f>
        <v/>
      </c>
      <c r="B749" s="77" t="str">
        <f>IF(OR(LEFT(Nhaplieu!$M771,3)='Sổ quỹ tiền mặt S06'!$J$2,LEFT(Nhaplieu!$N771,3)='Sổ quỹ tiền mặt S06'!$J$2),Nhaplieu!E771,IF(OR(Nhaplieu!$M771='Sổ quỹ tiền mặt S06'!$J$2,Nhaplieu!$N771='Sổ quỹ tiền mặt S06'!$J$2),Nhaplieu!E771,""))</f>
        <v/>
      </c>
      <c r="C749" s="571" t="str">
        <f>IF(OR(LEFT(Nhaplieu!$M771,3)='Sổ quỹ tiền mặt S06'!$J$2,LEFT(Nhaplieu!$N771,3)='Sổ quỹ tiền mặt S06'!$J$2),Nhaplieu!L771,IF(OR(Nhaplieu!$M771='Sổ quỹ tiền mặt S06'!$J$2,Nhaplieu!$N771='Sổ quỹ tiền mặt S06'!$J$2),Nhaplieu!L771,""))</f>
        <v/>
      </c>
      <c r="D749" s="78" t="str">
        <f>IF(LEFT(Nhaplieu!$M771,3)='Sổ quỹ tiền mặt S06'!$J$2,Nhaplieu!N771,IF(LEFT(Nhaplieu!$N771,3)='Sổ quỹ tiền mặt S06'!$J$2,Nhaplieu!M771,IF(Nhaplieu!$M771='Sổ quỹ tiền mặt S06'!$J$2,Nhaplieu!N771,IF(Nhaplieu!$N771='Sổ quỹ tiền mặt S06'!$J$2,Nhaplieu!M771,""))))</f>
        <v/>
      </c>
      <c r="E749" s="77" t="str">
        <f>IF(LEFT(Nhaplieu!M771,3)='Sổ quỹ tiền mặt S06'!$J$2,Nhaplieu!$O771,IF(Nhaplieu!M771='Sổ quỹ tiền mặt S06'!$J$2,Nhaplieu!$O771,""))</f>
        <v/>
      </c>
      <c r="F749" s="77" t="str">
        <f>IF(LEFT(Nhaplieu!N771,3)='Sổ quỹ tiền mặt S06'!$J$2,Nhaplieu!$O771,IF(Nhaplieu!N771='Sổ quỹ tiền mặt S06'!$J$2,Nhaplieu!$O771,""))</f>
        <v/>
      </c>
      <c r="G749" s="572">
        <f>IF(SUM(E749:F749)=0,0,$G$10+SUM(E$11:$E749)-SUM(F$11:$F749))</f>
        <v>0</v>
      </c>
      <c r="H749" s="573"/>
    </row>
    <row r="750" spans="1:8" s="4" customFormat="1" ht="15.6">
      <c r="A750" s="76" t="str">
        <f>IF(OR(LEFT(Nhaplieu!$M772,3)='Sổ quỹ tiền mặt S06'!$J$2,LEFT(Nhaplieu!$N772,3)='Sổ quỹ tiền mặt S06'!$J$2),Nhaplieu!F772,IF(OR(Nhaplieu!$M772='Sổ quỹ tiền mặt S06'!$J$2,Nhaplieu!$N772='Sổ quỹ tiền mặt S06'!$J$2),Nhaplieu!F772,""))</f>
        <v/>
      </c>
      <c r="B750" s="77" t="str">
        <f>IF(OR(LEFT(Nhaplieu!$M772,3)='Sổ quỹ tiền mặt S06'!$J$2,LEFT(Nhaplieu!$N772,3)='Sổ quỹ tiền mặt S06'!$J$2),Nhaplieu!E772,IF(OR(Nhaplieu!$M772='Sổ quỹ tiền mặt S06'!$J$2,Nhaplieu!$N772='Sổ quỹ tiền mặt S06'!$J$2),Nhaplieu!E772,""))</f>
        <v/>
      </c>
      <c r="C750" s="571" t="str">
        <f>IF(OR(LEFT(Nhaplieu!$M772,3)='Sổ quỹ tiền mặt S06'!$J$2,LEFT(Nhaplieu!$N772,3)='Sổ quỹ tiền mặt S06'!$J$2),Nhaplieu!L772,IF(OR(Nhaplieu!$M772='Sổ quỹ tiền mặt S06'!$J$2,Nhaplieu!$N772='Sổ quỹ tiền mặt S06'!$J$2),Nhaplieu!L772,""))</f>
        <v/>
      </c>
      <c r="D750" s="78" t="str">
        <f>IF(LEFT(Nhaplieu!$M772,3)='Sổ quỹ tiền mặt S06'!$J$2,Nhaplieu!N772,IF(LEFT(Nhaplieu!$N772,3)='Sổ quỹ tiền mặt S06'!$J$2,Nhaplieu!M772,IF(Nhaplieu!$M772='Sổ quỹ tiền mặt S06'!$J$2,Nhaplieu!N772,IF(Nhaplieu!$N772='Sổ quỹ tiền mặt S06'!$J$2,Nhaplieu!M772,""))))</f>
        <v/>
      </c>
      <c r="E750" s="77" t="str">
        <f>IF(LEFT(Nhaplieu!M772,3)='Sổ quỹ tiền mặt S06'!$J$2,Nhaplieu!$O772,IF(Nhaplieu!M772='Sổ quỹ tiền mặt S06'!$J$2,Nhaplieu!$O772,""))</f>
        <v/>
      </c>
      <c r="F750" s="77" t="str">
        <f>IF(LEFT(Nhaplieu!N772,3)='Sổ quỹ tiền mặt S06'!$J$2,Nhaplieu!$O772,IF(Nhaplieu!N772='Sổ quỹ tiền mặt S06'!$J$2,Nhaplieu!$O772,""))</f>
        <v/>
      </c>
      <c r="G750" s="572">
        <f>IF(SUM(E750:F750)=0,0,$G$10+SUM(E$11:$E750)-SUM(F$11:$F750))</f>
        <v>0</v>
      </c>
      <c r="H750" s="573"/>
    </row>
    <row r="751" spans="1:8" s="4" customFormat="1" ht="15.6">
      <c r="A751" s="76" t="str">
        <f>IF(OR(LEFT(Nhaplieu!$M773,3)='Sổ quỹ tiền mặt S06'!$J$2,LEFT(Nhaplieu!$N773,3)='Sổ quỹ tiền mặt S06'!$J$2),Nhaplieu!F773,IF(OR(Nhaplieu!$M773='Sổ quỹ tiền mặt S06'!$J$2,Nhaplieu!$N773='Sổ quỹ tiền mặt S06'!$J$2),Nhaplieu!F773,""))</f>
        <v/>
      </c>
      <c r="B751" s="77" t="str">
        <f>IF(OR(LEFT(Nhaplieu!$M773,3)='Sổ quỹ tiền mặt S06'!$J$2,LEFT(Nhaplieu!$N773,3)='Sổ quỹ tiền mặt S06'!$J$2),Nhaplieu!E773,IF(OR(Nhaplieu!$M773='Sổ quỹ tiền mặt S06'!$J$2,Nhaplieu!$N773='Sổ quỹ tiền mặt S06'!$J$2),Nhaplieu!E773,""))</f>
        <v/>
      </c>
      <c r="C751" s="571" t="str">
        <f>IF(OR(LEFT(Nhaplieu!$M773,3)='Sổ quỹ tiền mặt S06'!$J$2,LEFT(Nhaplieu!$N773,3)='Sổ quỹ tiền mặt S06'!$J$2),Nhaplieu!L773,IF(OR(Nhaplieu!$M773='Sổ quỹ tiền mặt S06'!$J$2,Nhaplieu!$N773='Sổ quỹ tiền mặt S06'!$J$2),Nhaplieu!L773,""))</f>
        <v/>
      </c>
      <c r="D751" s="78" t="str">
        <f>IF(LEFT(Nhaplieu!$M773,3)='Sổ quỹ tiền mặt S06'!$J$2,Nhaplieu!N773,IF(LEFT(Nhaplieu!$N773,3)='Sổ quỹ tiền mặt S06'!$J$2,Nhaplieu!M773,IF(Nhaplieu!$M773='Sổ quỹ tiền mặt S06'!$J$2,Nhaplieu!N773,IF(Nhaplieu!$N773='Sổ quỹ tiền mặt S06'!$J$2,Nhaplieu!M773,""))))</f>
        <v/>
      </c>
      <c r="E751" s="77" t="str">
        <f>IF(LEFT(Nhaplieu!M773,3)='Sổ quỹ tiền mặt S06'!$J$2,Nhaplieu!$O773,IF(Nhaplieu!M773='Sổ quỹ tiền mặt S06'!$J$2,Nhaplieu!$O773,""))</f>
        <v/>
      </c>
      <c r="F751" s="77" t="str">
        <f>IF(LEFT(Nhaplieu!N773,3)='Sổ quỹ tiền mặt S06'!$J$2,Nhaplieu!$O773,IF(Nhaplieu!N773='Sổ quỹ tiền mặt S06'!$J$2,Nhaplieu!$O773,""))</f>
        <v/>
      </c>
      <c r="G751" s="572">
        <f>IF(SUM(E751:F751)=0,0,$G$10+SUM(E$11:$E751)-SUM(F$11:$F751))</f>
        <v>0</v>
      </c>
      <c r="H751" s="573"/>
    </row>
    <row r="752" spans="1:8" s="4" customFormat="1" ht="15.6">
      <c r="A752" s="76" t="str">
        <f>IF(OR(LEFT(Nhaplieu!$M774,3)='Sổ quỹ tiền mặt S06'!$J$2,LEFT(Nhaplieu!$N774,3)='Sổ quỹ tiền mặt S06'!$J$2),Nhaplieu!F774,IF(OR(Nhaplieu!$M774='Sổ quỹ tiền mặt S06'!$J$2,Nhaplieu!$N774='Sổ quỹ tiền mặt S06'!$J$2),Nhaplieu!F774,""))</f>
        <v/>
      </c>
      <c r="B752" s="77" t="str">
        <f>IF(OR(LEFT(Nhaplieu!$M774,3)='Sổ quỹ tiền mặt S06'!$J$2,LEFT(Nhaplieu!$N774,3)='Sổ quỹ tiền mặt S06'!$J$2),Nhaplieu!E774,IF(OR(Nhaplieu!$M774='Sổ quỹ tiền mặt S06'!$J$2,Nhaplieu!$N774='Sổ quỹ tiền mặt S06'!$J$2),Nhaplieu!E774,""))</f>
        <v/>
      </c>
      <c r="C752" s="571" t="str">
        <f>IF(OR(LEFT(Nhaplieu!$M774,3)='Sổ quỹ tiền mặt S06'!$J$2,LEFT(Nhaplieu!$N774,3)='Sổ quỹ tiền mặt S06'!$J$2),Nhaplieu!L774,IF(OR(Nhaplieu!$M774='Sổ quỹ tiền mặt S06'!$J$2,Nhaplieu!$N774='Sổ quỹ tiền mặt S06'!$J$2),Nhaplieu!L774,""))</f>
        <v/>
      </c>
      <c r="D752" s="78" t="str">
        <f>IF(LEFT(Nhaplieu!$M774,3)='Sổ quỹ tiền mặt S06'!$J$2,Nhaplieu!N774,IF(LEFT(Nhaplieu!$N774,3)='Sổ quỹ tiền mặt S06'!$J$2,Nhaplieu!M774,IF(Nhaplieu!$M774='Sổ quỹ tiền mặt S06'!$J$2,Nhaplieu!N774,IF(Nhaplieu!$N774='Sổ quỹ tiền mặt S06'!$J$2,Nhaplieu!M774,""))))</f>
        <v/>
      </c>
      <c r="E752" s="77" t="str">
        <f>IF(LEFT(Nhaplieu!M774,3)='Sổ quỹ tiền mặt S06'!$J$2,Nhaplieu!$O774,IF(Nhaplieu!M774='Sổ quỹ tiền mặt S06'!$J$2,Nhaplieu!$O774,""))</f>
        <v/>
      </c>
      <c r="F752" s="77" t="str">
        <f>IF(LEFT(Nhaplieu!N774,3)='Sổ quỹ tiền mặt S06'!$J$2,Nhaplieu!$O774,IF(Nhaplieu!N774='Sổ quỹ tiền mặt S06'!$J$2,Nhaplieu!$O774,""))</f>
        <v/>
      </c>
      <c r="G752" s="572">
        <f>IF(SUM(E752:F752)=0,0,$G$10+SUM(E$11:$E752)-SUM(F$11:$F752))</f>
        <v>0</v>
      </c>
      <c r="H752" s="573"/>
    </row>
    <row r="753" spans="1:8" s="4" customFormat="1" ht="15.6">
      <c r="A753" s="76" t="str">
        <f>IF(OR(LEFT(Nhaplieu!$M775,3)='Sổ quỹ tiền mặt S06'!$J$2,LEFT(Nhaplieu!$N775,3)='Sổ quỹ tiền mặt S06'!$J$2),Nhaplieu!F775,IF(OR(Nhaplieu!$M775='Sổ quỹ tiền mặt S06'!$J$2,Nhaplieu!$N775='Sổ quỹ tiền mặt S06'!$J$2),Nhaplieu!F775,""))</f>
        <v/>
      </c>
      <c r="B753" s="77" t="str">
        <f>IF(OR(LEFT(Nhaplieu!$M775,3)='Sổ quỹ tiền mặt S06'!$J$2,LEFT(Nhaplieu!$N775,3)='Sổ quỹ tiền mặt S06'!$J$2),Nhaplieu!E775,IF(OR(Nhaplieu!$M775='Sổ quỹ tiền mặt S06'!$J$2,Nhaplieu!$N775='Sổ quỹ tiền mặt S06'!$J$2),Nhaplieu!E775,""))</f>
        <v/>
      </c>
      <c r="C753" s="571" t="str">
        <f>IF(OR(LEFT(Nhaplieu!$M775,3)='Sổ quỹ tiền mặt S06'!$J$2,LEFT(Nhaplieu!$N775,3)='Sổ quỹ tiền mặt S06'!$J$2),Nhaplieu!L775,IF(OR(Nhaplieu!$M775='Sổ quỹ tiền mặt S06'!$J$2,Nhaplieu!$N775='Sổ quỹ tiền mặt S06'!$J$2),Nhaplieu!L775,""))</f>
        <v/>
      </c>
      <c r="D753" s="78" t="str">
        <f>IF(LEFT(Nhaplieu!$M775,3)='Sổ quỹ tiền mặt S06'!$J$2,Nhaplieu!N775,IF(LEFT(Nhaplieu!$N775,3)='Sổ quỹ tiền mặt S06'!$J$2,Nhaplieu!M775,IF(Nhaplieu!$M775='Sổ quỹ tiền mặt S06'!$J$2,Nhaplieu!N775,IF(Nhaplieu!$N775='Sổ quỹ tiền mặt S06'!$J$2,Nhaplieu!M775,""))))</f>
        <v/>
      </c>
      <c r="E753" s="77" t="str">
        <f>IF(LEFT(Nhaplieu!M775,3)='Sổ quỹ tiền mặt S06'!$J$2,Nhaplieu!$O775,IF(Nhaplieu!M775='Sổ quỹ tiền mặt S06'!$J$2,Nhaplieu!$O775,""))</f>
        <v/>
      </c>
      <c r="F753" s="77" t="str">
        <f>IF(LEFT(Nhaplieu!N775,3)='Sổ quỹ tiền mặt S06'!$J$2,Nhaplieu!$O775,IF(Nhaplieu!N775='Sổ quỹ tiền mặt S06'!$J$2,Nhaplieu!$O775,""))</f>
        <v/>
      </c>
      <c r="G753" s="572">
        <f>IF(SUM(E753:F753)=0,0,$G$10+SUM(E$11:$E753)-SUM(F$11:$F753))</f>
        <v>0</v>
      </c>
      <c r="H753" s="573"/>
    </row>
    <row r="754" spans="1:8" s="4" customFormat="1" ht="15.6">
      <c r="A754" s="76" t="str">
        <f>IF(OR(LEFT(Nhaplieu!$M776,3)='Sổ quỹ tiền mặt S06'!$J$2,LEFT(Nhaplieu!$N776,3)='Sổ quỹ tiền mặt S06'!$J$2),Nhaplieu!F776,IF(OR(Nhaplieu!$M776='Sổ quỹ tiền mặt S06'!$J$2,Nhaplieu!$N776='Sổ quỹ tiền mặt S06'!$J$2),Nhaplieu!F776,""))</f>
        <v/>
      </c>
      <c r="B754" s="77" t="str">
        <f>IF(OR(LEFT(Nhaplieu!$M776,3)='Sổ quỹ tiền mặt S06'!$J$2,LEFT(Nhaplieu!$N776,3)='Sổ quỹ tiền mặt S06'!$J$2),Nhaplieu!E776,IF(OR(Nhaplieu!$M776='Sổ quỹ tiền mặt S06'!$J$2,Nhaplieu!$N776='Sổ quỹ tiền mặt S06'!$J$2),Nhaplieu!E776,""))</f>
        <v/>
      </c>
      <c r="C754" s="571" t="str">
        <f>IF(OR(LEFT(Nhaplieu!$M776,3)='Sổ quỹ tiền mặt S06'!$J$2,LEFT(Nhaplieu!$N776,3)='Sổ quỹ tiền mặt S06'!$J$2),Nhaplieu!L776,IF(OR(Nhaplieu!$M776='Sổ quỹ tiền mặt S06'!$J$2,Nhaplieu!$N776='Sổ quỹ tiền mặt S06'!$J$2),Nhaplieu!L776,""))</f>
        <v/>
      </c>
      <c r="D754" s="78" t="str">
        <f>IF(LEFT(Nhaplieu!$M776,3)='Sổ quỹ tiền mặt S06'!$J$2,Nhaplieu!N776,IF(LEFT(Nhaplieu!$N776,3)='Sổ quỹ tiền mặt S06'!$J$2,Nhaplieu!M776,IF(Nhaplieu!$M776='Sổ quỹ tiền mặt S06'!$J$2,Nhaplieu!N776,IF(Nhaplieu!$N776='Sổ quỹ tiền mặt S06'!$J$2,Nhaplieu!M776,""))))</f>
        <v/>
      </c>
      <c r="E754" s="77" t="str">
        <f>IF(LEFT(Nhaplieu!M776,3)='Sổ quỹ tiền mặt S06'!$J$2,Nhaplieu!$O776,IF(Nhaplieu!M776='Sổ quỹ tiền mặt S06'!$J$2,Nhaplieu!$O776,""))</f>
        <v/>
      </c>
      <c r="F754" s="77" t="str">
        <f>IF(LEFT(Nhaplieu!N776,3)='Sổ quỹ tiền mặt S06'!$J$2,Nhaplieu!$O776,IF(Nhaplieu!N776='Sổ quỹ tiền mặt S06'!$J$2,Nhaplieu!$O776,""))</f>
        <v/>
      </c>
      <c r="G754" s="572">
        <f>IF(SUM(E754:F754)=0,0,$G$10+SUM(E$11:$E754)-SUM(F$11:$F754))</f>
        <v>0</v>
      </c>
      <c r="H754" s="573"/>
    </row>
    <row r="755" spans="1:8" s="4" customFormat="1" ht="15.6">
      <c r="A755" s="76" t="str">
        <f>IF(OR(LEFT(Nhaplieu!$M777,3)='Sổ quỹ tiền mặt S06'!$J$2,LEFT(Nhaplieu!$N777,3)='Sổ quỹ tiền mặt S06'!$J$2),Nhaplieu!F777,IF(OR(Nhaplieu!$M777='Sổ quỹ tiền mặt S06'!$J$2,Nhaplieu!$N777='Sổ quỹ tiền mặt S06'!$J$2),Nhaplieu!F777,""))</f>
        <v/>
      </c>
      <c r="B755" s="77" t="str">
        <f>IF(OR(LEFT(Nhaplieu!$M777,3)='Sổ quỹ tiền mặt S06'!$J$2,LEFT(Nhaplieu!$N777,3)='Sổ quỹ tiền mặt S06'!$J$2),Nhaplieu!E777,IF(OR(Nhaplieu!$M777='Sổ quỹ tiền mặt S06'!$J$2,Nhaplieu!$N777='Sổ quỹ tiền mặt S06'!$J$2),Nhaplieu!E777,""))</f>
        <v/>
      </c>
      <c r="C755" s="571" t="str">
        <f>IF(OR(LEFT(Nhaplieu!$M777,3)='Sổ quỹ tiền mặt S06'!$J$2,LEFT(Nhaplieu!$N777,3)='Sổ quỹ tiền mặt S06'!$J$2),Nhaplieu!L777,IF(OR(Nhaplieu!$M777='Sổ quỹ tiền mặt S06'!$J$2,Nhaplieu!$N777='Sổ quỹ tiền mặt S06'!$J$2),Nhaplieu!L777,""))</f>
        <v/>
      </c>
      <c r="D755" s="78" t="str">
        <f>IF(LEFT(Nhaplieu!$M777,3)='Sổ quỹ tiền mặt S06'!$J$2,Nhaplieu!N777,IF(LEFT(Nhaplieu!$N777,3)='Sổ quỹ tiền mặt S06'!$J$2,Nhaplieu!M777,IF(Nhaplieu!$M777='Sổ quỹ tiền mặt S06'!$J$2,Nhaplieu!N777,IF(Nhaplieu!$N777='Sổ quỹ tiền mặt S06'!$J$2,Nhaplieu!M777,""))))</f>
        <v/>
      </c>
      <c r="E755" s="77" t="str">
        <f>IF(LEFT(Nhaplieu!M777,3)='Sổ quỹ tiền mặt S06'!$J$2,Nhaplieu!$O777,IF(Nhaplieu!M777='Sổ quỹ tiền mặt S06'!$J$2,Nhaplieu!$O777,""))</f>
        <v/>
      </c>
      <c r="F755" s="77" t="str">
        <f>IF(LEFT(Nhaplieu!N777,3)='Sổ quỹ tiền mặt S06'!$J$2,Nhaplieu!$O777,IF(Nhaplieu!N777='Sổ quỹ tiền mặt S06'!$J$2,Nhaplieu!$O777,""))</f>
        <v/>
      </c>
      <c r="G755" s="572">
        <f>IF(SUM(E755:F755)=0,0,$G$10+SUM(E$11:$E755)-SUM(F$11:$F755))</f>
        <v>0</v>
      </c>
      <c r="H755" s="573"/>
    </row>
    <row r="756" spans="1:8" s="4" customFormat="1" ht="15.6">
      <c r="A756" s="76" t="str">
        <f>IF(OR(LEFT(Nhaplieu!$M778,3)='Sổ quỹ tiền mặt S06'!$J$2,LEFT(Nhaplieu!$N778,3)='Sổ quỹ tiền mặt S06'!$J$2),Nhaplieu!F778,IF(OR(Nhaplieu!$M778='Sổ quỹ tiền mặt S06'!$J$2,Nhaplieu!$N778='Sổ quỹ tiền mặt S06'!$J$2),Nhaplieu!F778,""))</f>
        <v/>
      </c>
      <c r="B756" s="77" t="str">
        <f>IF(OR(LEFT(Nhaplieu!$M778,3)='Sổ quỹ tiền mặt S06'!$J$2,LEFT(Nhaplieu!$N778,3)='Sổ quỹ tiền mặt S06'!$J$2),Nhaplieu!E778,IF(OR(Nhaplieu!$M778='Sổ quỹ tiền mặt S06'!$J$2,Nhaplieu!$N778='Sổ quỹ tiền mặt S06'!$J$2),Nhaplieu!E778,""))</f>
        <v/>
      </c>
      <c r="C756" s="571" t="str">
        <f>IF(OR(LEFT(Nhaplieu!$M778,3)='Sổ quỹ tiền mặt S06'!$J$2,LEFT(Nhaplieu!$N778,3)='Sổ quỹ tiền mặt S06'!$J$2),Nhaplieu!L778,IF(OR(Nhaplieu!$M778='Sổ quỹ tiền mặt S06'!$J$2,Nhaplieu!$N778='Sổ quỹ tiền mặt S06'!$J$2),Nhaplieu!L778,""))</f>
        <v/>
      </c>
      <c r="D756" s="78" t="str">
        <f>IF(LEFT(Nhaplieu!$M778,3)='Sổ quỹ tiền mặt S06'!$J$2,Nhaplieu!N778,IF(LEFT(Nhaplieu!$N778,3)='Sổ quỹ tiền mặt S06'!$J$2,Nhaplieu!M778,IF(Nhaplieu!$M778='Sổ quỹ tiền mặt S06'!$J$2,Nhaplieu!N778,IF(Nhaplieu!$N778='Sổ quỹ tiền mặt S06'!$J$2,Nhaplieu!M778,""))))</f>
        <v/>
      </c>
      <c r="E756" s="77" t="str">
        <f>IF(LEFT(Nhaplieu!M778,3)='Sổ quỹ tiền mặt S06'!$J$2,Nhaplieu!$O778,IF(Nhaplieu!M778='Sổ quỹ tiền mặt S06'!$J$2,Nhaplieu!$O778,""))</f>
        <v/>
      </c>
      <c r="F756" s="77" t="str">
        <f>IF(LEFT(Nhaplieu!N778,3)='Sổ quỹ tiền mặt S06'!$J$2,Nhaplieu!$O778,IF(Nhaplieu!N778='Sổ quỹ tiền mặt S06'!$J$2,Nhaplieu!$O778,""))</f>
        <v/>
      </c>
      <c r="G756" s="572">
        <f>IF(SUM(E756:F756)=0,0,$G$10+SUM(E$11:$E756)-SUM(F$11:$F756))</f>
        <v>0</v>
      </c>
      <c r="H756" s="573"/>
    </row>
    <row r="757" spans="1:8" s="4" customFormat="1" ht="15.6">
      <c r="A757" s="76" t="str">
        <f>IF(OR(LEFT(Nhaplieu!$M779,3)='Sổ quỹ tiền mặt S06'!$J$2,LEFT(Nhaplieu!$N779,3)='Sổ quỹ tiền mặt S06'!$J$2),Nhaplieu!F779,IF(OR(Nhaplieu!$M779='Sổ quỹ tiền mặt S06'!$J$2,Nhaplieu!$N779='Sổ quỹ tiền mặt S06'!$J$2),Nhaplieu!F779,""))</f>
        <v/>
      </c>
      <c r="B757" s="77" t="str">
        <f>IF(OR(LEFT(Nhaplieu!$M779,3)='Sổ quỹ tiền mặt S06'!$J$2,LEFT(Nhaplieu!$N779,3)='Sổ quỹ tiền mặt S06'!$J$2),Nhaplieu!E779,IF(OR(Nhaplieu!$M779='Sổ quỹ tiền mặt S06'!$J$2,Nhaplieu!$N779='Sổ quỹ tiền mặt S06'!$J$2),Nhaplieu!E779,""))</f>
        <v/>
      </c>
      <c r="C757" s="571" t="str">
        <f>IF(OR(LEFT(Nhaplieu!$M779,3)='Sổ quỹ tiền mặt S06'!$J$2,LEFT(Nhaplieu!$N779,3)='Sổ quỹ tiền mặt S06'!$J$2),Nhaplieu!L779,IF(OR(Nhaplieu!$M779='Sổ quỹ tiền mặt S06'!$J$2,Nhaplieu!$N779='Sổ quỹ tiền mặt S06'!$J$2),Nhaplieu!L779,""))</f>
        <v/>
      </c>
      <c r="D757" s="78" t="str">
        <f>IF(LEFT(Nhaplieu!$M779,3)='Sổ quỹ tiền mặt S06'!$J$2,Nhaplieu!N779,IF(LEFT(Nhaplieu!$N779,3)='Sổ quỹ tiền mặt S06'!$J$2,Nhaplieu!M779,IF(Nhaplieu!$M779='Sổ quỹ tiền mặt S06'!$J$2,Nhaplieu!N779,IF(Nhaplieu!$N779='Sổ quỹ tiền mặt S06'!$J$2,Nhaplieu!M779,""))))</f>
        <v/>
      </c>
      <c r="E757" s="77" t="str">
        <f>IF(LEFT(Nhaplieu!M779,3)='Sổ quỹ tiền mặt S06'!$J$2,Nhaplieu!$O779,IF(Nhaplieu!M779='Sổ quỹ tiền mặt S06'!$J$2,Nhaplieu!$O779,""))</f>
        <v/>
      </c>
      <c r="F757" s="77" t="str">
        <f>IF(LEFT(Nhaplieu!N779,3)='Sổ quỹ tiền mặt S06'!$J$2,Nhaplieu!$O779,IF(Nhaplieu!N779='Sổ quỹ tiền mặt S06'!$J$2,Nhaplieu!$O779,""))</f>
        <v/>
      </c>
      <c r="G757" s="572">
        <f>IF(SUM(E757:F757)=0,0,$G$10+SUM(E$11:$E757)-SUM(F$11:$F757))</f>
        <v>0</v>
      </c>
      <c r="H757" s="573"/>
    </row>
    <row r="758" spans="1:8" s="4" customFormat="1" ht="15.6">
      <c r="A758" s="76" t="str">
        <f>IF(OR(LEFT(Nhaplieu!$M780,3)='Sổ quỹ tiền mặt S06'!$J$2,LEFT(Nhaplieu!$N780,3)='Sổ quỹ tiền mặt S06'!$J$2),Nhaplieu!F780,IF(OR(Nhaplieu!$M780='Sổ quỹ tiền mặt S06'!$J$2,Nhaplieu!$N780='Sổ quỹ tiền mặt S06'!$J$2),Nhaplieu!F780,""))</f>
        <v/>
      </c>
      <c r="B758" s="77" t="str">
        <f>IF(OR(LEFT(Nhaplieu!$M780,3)='Sổ quỹ tiền mặt S06'!$J$2,LEFT(Nhaplieu!$N780,3)='Sổ quỹ tiền mặt S06'!$J$2),Nhaplieu!E780,IF(OR(Nhaplieu!$M780='Sổ quỹ tiền mặt S06'!$J$2,Nhaplieu!$N780='Sổ quỹ tiền mặt S06'!$J$2),Nhaplieu!E780,""))</f>
        <v/>
      </c>
      <c r="C758" s="571" t="str">
        <f>IF(OR(LEFT(Nhaplieu!$M780,3)='Sổ quỹ tiền mặt S06'!$J$2,LEFT(Nhaplieu!$N780,3)='Sổ quỹ tiền mặt S06'!$J$2),Nhaplieu!L780,IF(OR(Nhaplieu!$M780='Sổ quỹ tiền mặt S06'!$J$2,Nhaplieu!$N780='Sổ quỹ tiền mặt S06'!$J$2),Nhaplieu!L780,""))</f>
        <v/>
      </c>
      <c r="D758" s="78" t="str">
        <f>IF(LEFT(Nhaplieu!$M780,3)='Sổ quỹ tiền mặt S06'!$J$2,Nhaplieu!N780,IF(LEFT(Nhaplieu!$N780,3)='Sổ quỹ tiền mặt S06'!$J$2,Nhaplieu!M780,IF(Nhaplieu!$M780='Sổ quỹ tiền mặt S06'!$J$2,Nhaplieu!N780,IF(Nhaplieu!$N780='Sổ quỹ tiền mặt S06'!$J$2,Nhaplieu!M780,""))))</f>
        <v/>
      </c>
      <c r="E758" s="77" t="str">
        <f>IF(LEFT(Nhaplieu!M780,3)='Sổ quỹ tiền mặt S06'!$J$2,Nhaplieu!$O780,IF(Nhaplieu!M780='Sổ quỹ tiền mặt S06'!$J$2,Nhaplieu!$O780,""))</f>
        <v/>
      </c>
      <c r="F758" s="77" t="str">
        <f>IF(LEFT(Nhaplieu!N780,3)='Sổ quỹ tiền mặt S06'!$J$2,Nhaplieu!$O780,IF(Nhaplieu!N780='Sổ quỹ tiền mặt S06'!$J$2,Nhaplieu!$O780,""))</f>
        <v/>
      </c>
      <c r="G758" s="572">
        <f>IF(SUM(E758:F758)=0,0,$G$10+SUM(E$11:$E758)-SUM(F$11:$F758))</f>
        <v>0</v>
      </c>
      <c r="H758" s="573"/>
    </row>
    <row r="759" spans="1:8" s="4" customFormat="1" ht="15.6">
      <c r="A759" s="76" t="str">
        <f>IF(OR(LEFT(Nhaplieu!$M781,3)='Sổ quỹ tiền mặt S06'!$J$2,LEFT(Nhaplieu!$N781,3)='Sổ quỹ tiền mặt S06'!$J$2),Nhaplieu!F781,IF(OR(Nhaplieu!$M781='Sổ quỹ tiền mặt S06'!$J$2,Nhaplieu!$N781='Sổ quỹ tiền mặt S06'!$J$2),Nhaplieu!F781,""))</f>
        <v/>
      </c>
      <c r="B759" s="77" t="str">
        <f>IF(OR(LEFT(Nhaplieu!$M781,3)='Sổ quỹ tiền mặt S06'!$J$2,LEFT(Nhaplieu!$N781,3)='Sổ quỹ tiền mặt S06'!$J$2),Nhaplieu!E781,IF(OR(Nhaplieu!$M781='Sổ quỹ tiền mặt S06'!$J$2,Nhaplieu!$N781='Sổ quỹ tiền mặt S06'!$J$2),Nhaplieu!E781,""))</f>
        <v/>
      </c>
      <c r="C759" s="571" t="str">
        <f>IF(OR(LEFT(Nhaplieu!$M781,3)='Sổ quỹ tiền mặt S06'!$J$2,LEFT(Nhaplieu!$N781,3)='Sổ quỹ tiền mặt S06'!$J$2),Nhaplieu!L781,IF(OR(Nhaplieu!$M781='Sổ quỹ tiền mặt S06'!$J$2,Nhaplieu!$N781='Sổ quỹ tiền mặt S06'!$J$2),Nhaplieu!L781,""))</f>
        <v/>
      </c>
      <c r="D759" s="78" t="str">
        <f>IF(LEFT(Nhaplieu!$M781,3)='Sổ quỹ tiền mặt S06'!$J$2,Nhaplieu!N781,IF(LEFT(Nhaplieu!$N781,3)='Sổ quỹ tiền mặt S06'!$J$2,Nhaplieu!M781,IF(Nhaplieu!$M781='Sổ quỹ tiền mặt S06'!$J$2,Nhaplieu!N781,IF(Nhaplieu!$N781='Sổ quỹ tiền mặt S06'!$J$2,Nhaplieu!M781,""))))</f>
        <v/>
      </c>
      <c r="E759" s="77" t="str">
        <f>IF(LEFT(Nhaplieu!M781,3)='Sổ quỹ tiền mặt S06'!$J$2,Nhaplieu!$O781,IF(Nhaplieu!M781='Sổ quỹ tiền mặt S06'!$J$2,Nhaplieu!$O781,""))</f>
        <v/>
      </c>
      <c r="F759" s="77" t="str">
        <f>IF(LEFT(Nhaplieu!N781,3)='Sổ quỹ tiền mặt S06'!$J$2,Nhaplieu!$O781,IF(Nhaplieu!N781='Sổ quỹ tiền mặt S06'!$J$2,Nhaplieu!$O781,""))</f>
        <v/>
      </c>
      <c r="G759" s="572">
        <f>IF(SUM(E759:F759)=0,0,$G$10+SUM(E$11:$E759)-SUM(F$11:$F759))</f>
        <v>0</v>
      </c>
      <c r="H759" s="573"/>
    </row>
    <row r="760" spans="1:8" s="4" customFormat="1" ht="15.6">
      <c r="A760" s="76" t="str">
        <f>IF(OR(LEFT(Nhaplieu!$M782,3)='Sổ quỹ tiền mặt S06'!$J$2,LEFT(Nhaplieu!$N782,3)='Sổ quỹ tiền mặt S06'!$J$2),Nhaplieu!F782,IF(OR(Nhaplieu!$M782='Sổ quỹ tiền mặt S06'!$J$2,Nhaplieu!$N782='Sổ quỹ tiền mặt S06'!$J$2),Nhaplieu!F782,""))</f>
        <v/>
      </c>
      <c r="B760" s="77" t="str">
        <f>IF(OR(LEFT(Nhaplieu!$M782,3)='Sổ quỹ tiền mặt S06'!$J$2,LEFT(Nhaplieu!$N782,3)='Sổ quỹ tiền mặt S06'!$J$2),Nhaplieu!E782,IF(OR(Nhaplieu!$M782='Sổ quỹ tiền mặt S06'!$J$2,Nhaplieu!$N782='Sổ quỹ tiền mặt S06'!$J$2),Nhaplieu!E782,""))</f>
        <v/>
      </c>
      <c r="C760" s="571" t="str">
        <f>IF(OR(LEFT(Nhaplieu!$M782,3)='Sổ quỹ tiền mặt S06'!$J$2,LEFT(Nhaplieu!$N782,3)='Sổ quỹ tiền mặt S06'!$J$2),Nhaplieu!L782,IF(OR(Nhaplieu!$M782='Sổ quỹ tiền mặt S06'!$J$2,Nhaplieu!$N782='Sổ quỹ tiền mặt S06'!$J$2),Nhaplieu!L782,""))</f>
        <v/>
      </c>
      <c r="D760" s="78" t="str">
        <f>IF(LEFT(Nhaplieu!$M782,3)='Sổ quỹ tiền mặt S06'!$J$2,Nhaplieu!N782,IF(LEFT(Nhaplieu!$N782,3)='Sổ quỹ tiền mặt S06'!$J$2,Nhaplieu!M782,IF(Nhaplieu!$M782='Sổ quỹ tiền mặt S06'!$J$2,Nhaplieu!N782,IF(Nhaplieu!$N782='Sổ quỹ tiền mặt S06'!$J$2,Nhaplieu!M782,""))))</f>
        <v/>
      </c>
      <c r="E760" s="77" t="str">
        <f>IF(LEFT(Nhaplieu!M782,3)='Sổ quỹ tiền mặt S06'!$J$2,Nhaplieu!$O782,IF(Nhaplieu!M782='Sổ quỹ tiền mặt S06'!$J$2,Nhaplieu!$O782,""))</f>
        <v/>
      </c>
      <c r="F760" s="77" t="str">
        <f>IF(LEFT(Nhaplieu!N782,3)='Sổ quỹ tiền mặt S06'!$J$2,Nhaplieu!$O782,IF(Nhaplieu!N782='Sổ quỹ tiền mặt S06'!$J$2,Nhaplieu!$O782,""))</f>
        <v/>
      </c>
      <c r="G760" s="572">
        <f>IF(SUM(E760:F760)=0,0,$G$10+SUM(E$11:$E760)-SUM(F$11:$F760))</f>
        <v>0</v>
      </c>
      <c r="H760" s="573"/>
    </row>
    <row r="761" spans="1:8" s="4" customFormat="1" ht="15.6">
      <c r="A761" s="76" t="str">
        <f>IF(OR(LEFT(Nhaplieu!$M783,3)='Sổ quỹ tiền mặt S06'!$J$2,LEFT(Nhaplieu!$N783,3)='Sổ quỹ tiền mặt S06'!$J$2),Nhaplieu!F783,IF(OR(Nhaplieu!$M783='Sổ quỹ tiền mặt S06'!$J$2,Nhaplieu!$N783='Sổ quỹ tiền mặt S06'!$J$2),Nhaplieu!F783,""))</f>
        <v/>
      </c>
      <c r="B761" s="77" t="str">
        <f>IF(OR(LEFT(Nhaplieu!$M783,3)='Sổ quỹ tiền mặt S06'!$J$2,LEFT(Nhaplieu!$N783,3)='Sổ quỹ tiền mặt S06'!$J$2),Nhaplieu!E783,IF(OR(Nhaplieu!$M783='Sổ quỹ tiền mặt S06'!$J$2,Nhaplieu!$N783='Sổ quỹ tiền mặt S06'!$J$2),Nhaplieu!E783,""))</f>
        <v/>
      </c>
      <c r="C761" s="571" t="str">
        <f>IF(OR(LEFT(Nhaplieu!$M783,3)='Sổ quỹ tiền mặt S06'!$J$2,LEFT(Nhaplieu!$N783,3)='Sổ quỹ tiền mặt S06'!$J$2),Nhaplieu!L783,IF(OR(Nhaplieu!$M783='Sổ quỹ tiền mặt S06'!$J$2,Nhaplieu!$N783='Sổ quỹ tiền mặt S06'!$J$2),Nhaplieu!L783,""))</f>
        <v/>
      </c>
      <c r="D761" s="78" t="str">
        <f>IF(LEFT(Nhaplieu!$M783,3)='Sổ quỹ tiền mặt S06'!$J$2,Nhaplieu!N783,IF(LEFT(Nhaplieu!$N783,3)='Sổ quỹ tiền mặt S06'!$J$2,Nhaplieu!M783,IF(Nhaplieu!$M783='Sổ quỹ tiền mặt S06'!$J$2,Nhaplieu!N783,IF(Nhaplieu!$N783='Sổ quỹ tiền mặt S06'!$J$2,Nhaplieu!M783,""))))</f>
        <v/>
      </c>
      <c r="E761" s="77" t="str">
        <f>IF(LEFT(Nhaplieu!M783,3)='Sổ quỹ tiền mặt S06'!$J$2,Nhaplieu!$O783,IF(Nhaplieu!M783='Sổ quỹ tiền mặt S06'!$J$2,Nhaplieu!$O783,""))</f>
        <v/>
      </c>
      <c r="F761" s="77" t="str">
        <f>IF(LEFT(Nhaplieu!N783,3)='Sổ quỹ tiền mặt S06'!$J$2,Nhaplieu!$O783,IF(Nhaplieu!N783='Sổ quỹ tiền mặt S06'!$J$2,Nhaplieu!$O783,""))</f>
        <v/>
      </c>
      <c r="G761" s="572">
        <f>IF(SUM(E761:F761)=0,0,$G$10+SUM(E$11:$E761)-SUM(F$11:$F761))</f>
        <v>0</v>
      </c>
      <c r="H761" s="573"/>
    </row>
    <row r="762" spans="1:8" s="4" customFormat="1" ht="15.6">
      <c r="A762" s="76" t="str">
        <f>IF(OR(LEFT(Nhaplieu!$M784,3)='Sổ quỹ tiền mặt S06'!$J$2,LEFT(Nhaplieu!$N784,3)='Sổ quỹ tiền mặt S06'!$J$2),Nhaplieu!F784,IF(OR(Nhaplieu!$M784='Sổ quỹ tiền mặt S06'!$J$2,Nhaplieu!$N784='Sổ quỹ tiền mặt S06'!$J$2),Nhaplieu!F784,""))</f>
        <v/>
      </c>
      <c r="B762" s="77" t="str">
        <f>IF(OR(LEFT(Nhaplieu!$M784,3)='Sổ quỹ tiền mặt S06'!$J$2,LEFT(Nhaplieu!$N784,3)='Sổ quỹ tiền mặt S06'!$J$2),Nhaplieu!E784,IF(OR(Nhaplieu!$M784='Sổ quỹ tiền mặt S06'!$J$2,Nhaplieu!$N784='Sổ quỹ tiền mặt S06'!$J$2),Nhaplieu!E784,""))</f>
        <v/>
      </c>
      <c r="C762" s="571" t="str">
        <f>IF(OR(LEFT(Nhaplieu!$M784,3)='Sổ quỹ tiền mặt S06'!$J$2,LEFT(Nhaplieu!$N784,3)='Sổ quỹ tiền mặt S06'!$J$2),Nhaplieu!L784,IF(OR(Nhaplieu!$M784='Sổ quỹ tiền mặt S06'!$J$2,Nhaplieu!$N784='Sổ quỹ tiền mặt S06'!$J$2),Nhaplieu!L784,""))</f>
        <v/>
      </c>
      <c r="D762" s="78" t="str">
        <f>IF(LEFT(Nhaplieu!$M784,3)='Sổ quỹ tiền mặt S06'!$J$2,Nhaplieu!N784,IF(LEFT(Nhaplieu!$N784,3)='Sổ quỹ tiền mặt S06'!$J$2,Nhaplieu!M784,IF(Nhaplieu!$M784='Sổ quỹ tiền mặt S06'!$J$2,Nhaplieu!N784,IF(Nhaplieu!$N784='Sổ quỹ tiền mặt S06'!$J$2,Nhaplieu!M784,""))))</f>
        <v/>
      </c>
      <c r="E762" s="77" t="str">
        <f>IF(LEFT(Nhaplieu!M784,3)='Sổ quỹ tiền mặt S06'!$J$2,Nhaplieu!$O784,IF(Nhaplieu!M784='Sổ quỹ tiền mặt S06'!$J$2,Nhaplieu!$O784,""))</f>
        <v/>
      </c>
      <c r="F762" s="77" t="str">
        <f>IF(LEFT(Nhaplieu!N784,3)='Sổ quỹ tiền mặt S06'!$J$2,Nhaplieu!$O784,IF(Nhaplieu!N784='Sổ quỹ tiền mặt S06'!$J$2,Nhaplieu!$O784,""))</f>
        <v/>
      </c>
      <c r="G762" s="572">
        <f>IF(SUM(E762:F762)=0,0,$G$10+SUM(E$11:$E762)-SUM(F$11:$F762))</f>
        <v>0</v>
      </c>
      <c r="H762" s="573"/>
    </row>
    <row r="763" spans="1:8" s="4" customFormat="1" ht="15.6">
      <c r="A763" s="76" t="str">
        <f>IF(OR(LEFT(Nhaplieu!$M785,3)='Sổ quỹ tiền mặt S06'!$J$2,LEFT(Nhaplieu!$N785,3)='Sổ quỹ tiền mặt S06'!$J$2),Nhaplieu!F785,IF(OR(Nhaplieu!$M785='Sổ quỹ tiền mặt S06'!$J$2,Nhaplieu!$N785='Sổ quỹ tiền mặt S06'!$J$2),Nhaplieu!F785,""))</f>
        <v/>
      </c>
      <c r="B763" s="77" t="str">
        <f>IF(OR(LEFT(Nhaplieu!$M785,3)='Sổ quỹ tiền mặt S06'!$J$2,LEFT(Nhaplieu!$N785,3)='Sổ quỹ tiền mặt S06'!$J$2),Nhaplieu!E785,IF(OR(Nhaplieu!$M785='Sổ quỹ tiền mặt S06'!$J$2,Nhaplieu!$N785='Sổ quỹ tiền mặt S06'!$J$2),Nhaplieu!E785,""))</f>
        <v/>
      </c>
      <c r="C763" s="571" t="str">
        <f>IF(OR(LEFT(Nhaplieu!$M785,3)='Sổ quỹ tiền mặt S06'!$J$2,LEFT(Nhaplieu!$N785,3)='Sổ quỹ tiền mặt S06'!$J$2),Nhaplieu!L785,IF(OR(Nhaplieu!$M785='Sổ quỹ tiền mặt S06'!$J$2,Nhaplieu!$N785='Sổ quỹ tiền mặt S06'!$J$2),Nhaplieu!L785,""))</f>
        <v/>
      </c>
      <c r="D763" s="78" t="str">
        <f>IF(LEFT(Nhaplieu!$M785,3)='Sổ quỹ tiền mặt S06'!$J$2,Nhaplieu!N785,IF(LEFT(Nhaplieu!$N785,3)='Sổ quỹ tiền mặt S06'!$J$2,Nhaplieu!M785,IF(Nhaplieu!$M785='Sổ quỹ tiền mặt S06'!$J$2,Nhaplieu!N785,IF(Nhaplieu!$N785='Sổ quỹ tiền mặt S06'!$J$2,Nhaplieu!M785,""))))</f>
        <v/>
      </c>
      <c r="E763" s="77" t="str">
        <f>IF(LEFT(Nhaplieu!M785,3)='Sổ quỹ tiền mặt S06'!$J$2,Nhaplieu!$O785,IF(Nhaplieu!M785='Sổ quỹ tiền mặt S06'!$J$2,Nhaplieu!$O785,""))</f>
        <v/>
      </c>
      <c r="F763" s="77" t="str">
        <f>IF(LEFT(Nhaplieu!N785,3)='Sổ quỹ tiền mặt S06'!$J$2,Nhaplieu!$O785,IF(Nhaplieu!N785='Sổ quỹ tiền mặt S06'!$J$2,Nhaplieu!$O785,""))</f>
        <v/>
      </c>
      <c r="G763" s="572">
        <f>IF(SUM(E763:F763)=0,0,$G$10+SUM(E$11:$E763)-SUM(F$11:$F763))</f>
        <v>0</v>
      </c>
      <c r="H763" s="573"/>
    </row>
    <row r="764" spans="1:8" s="4" customFormat="1" ht="15.6">
      <c r="A764" s="76" t="str">
        <f>IF(OR(LEFT(Nhaplieu!$M786,3)='Sổ quỹ tiền mặt S06'!$J$2,LEFT(Nhaplieu!$N786,3)='Sổ quỹ tiền mặt S06'!$J$2),Nhaplieu!F786,IF(OR(Nhaplieu!$M786='Sổ quỹ tiền mặt S06'!$J$2,Nhaplieu!$N786='Sổ quỹ tiền mặt S06'!$J$2),Nhaplieu!F786,""))</f>
        <v/>
      </c>
      <c r="B764" s="77" t="str">
        <f>IF(OR(LEFT(Nhaplieu!$M786,3)='Sổ quỹ tiền mặt S06'!$J$2,LEFT(Nhaplieu!$N786,3)='Sổ quỹ tiền mặt S06'!$J$2),Nhaplieu!E786,IF(OR(Nhaplieu!$M786='Sổ quỹ tiền mặt S06'!$J$2,Nhaplieu!$N786='Sổ quỹ tiền mặt S06'!$J$2),Nhaplieu!E786,""))</f>
        <v/>
      </c>
      <c r="C764" s="571" t="str">
        <f>IF(OR(LEFT(Nhaplieu!$M786,3)='Sổ quỹ tiền mặt S06'!$J$2,LEFT(Nhaplieu!$N786,3)='Sổ quỹ tiền mặt S06'!$J$2),Nhaplieu!L786,IF(OR(Nhaplieu!$M786='Sổ quỹ tiền mặt S06'!$J$2,Nhaplieu!$N786='Sổ quỹ tiền mặt S06'!$J$2),Nhaplieu!L786,""))</f>
        <v/>
      </c>
      <c r="D764" s="78" t="str">
        <f>IF(LEFT(Nhaplieu!$M786,3)='Sổ quỹ tiền mặt S06'!$J$2,Nhaplieu!N786,IF(LEFT(Nhaplieu!$N786,3)='Sổ quỹ tiền mặt S06'!$J$2,Nhaplieu!M786,IF(Nhaplieu!$M786='Sổ quỹ tiền mặt S06'!$J$2,Nhaplieu!N786,IF(Nhaplieu!$N786='Sổ quỹ tiền mặt S06'!$J$2,Nhaplieu!M786,""))))</f>
        <v/>
      </c>
      <c r="E764" s="77" t="str">
        <f>IF(LEFT(Nhaplieu!M786,3)='Sổ quỹ tiền mặt S06'!$J$2,Nhaplieu!$O786,IF(Nhaplieu!M786='Sổ quỹ tiền mặt S06'!$J$2,Nhaplieu!$O786,""))</f>
        <v/>
      </c>
      <c r="F764" s="77" t="str">
        <f>IF(LEFT(Nhaplieu!N786,3)='Sổ quỹ tiền mặt S06'!$J$2,Nhaplieu!$O786,IF(Nhaplieu!N786='Sổ quỹ tiền mặt S06'!$J$2,Nhaplieu!$O786,""))</f>
        <v/>
      </c>
      <c r="G764" s="572">
        <f>IF(SUM(E764:F764)=0,0,$G$10+SUM(E$11:$E764)-SUM(F$11:$F764))</f>
        <v>0</v>
      </c>
      <c r="H764" s="573"/>
    </row>
    <row r="765" spans="1:8" s="4" customFormat="1" ht="15.6">
      <c r="A765" s="76" t="str">
        <f>IF(OR(LEFT(Nhaplieu!$M787,3)='Sổ quỹ tiền mặt S06'!$J$2,LEFT(Nhaplieu!$N787,3)='Sổ quỹ tiền mặt S06'!$J$2),Nhaplieu!F787,IF(OR(Nhaplieu!$M787='Sổ quỹ tiền mặt S06'!$J$2,Nhaplieu!$N787='Sổ quỹ tiền mặt S06'!$J$2),Nhaplieu!F787,""))</f>
        <v/>
      </c>
      <c r="B765" s="77" t="str">
        <f>IF(OR(LEFT(Nhaplieu!$M787,3)='Sổ quỹ tiền mặt S06'!$J$2,LEFT(Nhaplieu!$N787,3)='Sổ quỹ tiền mặt S06'!$J$2),Nhaplieu!E787,IF(OR(Nhaplieu!$M787='Sổ quỹ tiền mặt S06'!$J$2,Nhaplieu!$N787='Sổ quỹ tiền mặt S06'!$J$2),Nhaplieu!E787,""))</f>
        <v/>
      </c>
      <c r="C765" s="571" t="str">
        <f>IF(OR(LEFT(Nhaplieu!$M787,3)='Sổ quỹ tiền mặt S06'!$J$2,LEFT(Nhaplieu!$N787,3)='Sổ quỹ tiền mặt S06'!$J$2),Nhaplieu!L787,IF(OR(Nhaplieu!$M787='Sổ quỹ tiền mặt S06'!$J$2,Nhaplieu!$N787='Sổ quỹ tiền mặt S06'!$J$2),Nhaplieu!L787,""))</f>
        <v/>
      </c>
      <c r="D765" s="78" t="str">
        <f>IF(LEFT(Nhaplieu!$M787,3)='Sổ quỹ tiền mặt S06'!$J$2,Nhaplieu!N787,IF(LEFT(Nhaplieu!$N787,3)='Sổ quỹ tiền mặt S06'!$J$2,Nhaplieu!M787,IF(Nhaplieu!$M787='Sổ quỹ tiền mặt S06'!$J$2,Nhaplieu!N787,IF(Nhaplieu!$N787='Sổ quỹ tiền mặt S06'!$J$2,Nhaplieu!M787,""))))</f>
        <v/>
      </c>
      <c r="E765" s="77" t="str">
        <f>IF(LEFT(Nhaplieu!M787,3)='Sổ quỹ tiền mặt S06'!$J$2,Nhaplieu!$O787,IF(Nhaplieu!M787='Sổ quỹ tiền mặt S06'!$J$2,Nhaplieu!$O787,""))</f>
        <v/>
      </c>
      <c r="F765" s="77" t="str">
        <f>IF(LEFT(Nhaplieu!N787,3)='Sổ quỹ tiền mặt S06'!$J$2,Nhaplieu!$O787,IF(Nhaplieu!N787='Sổ quỹ tiền mặt S06'!$J$2,Nhaplieu!$O787,""))</f>
        <v/>
      </c>
      <c r="G765" s="572">
        <f>IF(SUM(E765:F765)=0,0,$G$10+SUM(E$11:$E765)-SUM(F$11:$F765))</f>
        <v>0</v>
      </c>
      <c r="H765" s="573"/>
    </row>
    <row r="766" spans="1:8" s="4" customFormat="1" ht="15.6">
      <c r="A766" s="76" t="str">
        <f>IF(OR(LEFT(Nhaplieu!$M788,3)='Sổ quỹ tiền mặt S06'!$J$2,LEFT(Nhaplieu!$N788,3)='Sổ quỹ tiền mặt S06'!$J$2),Nhaplieu!F788,IF(OR(Nhaplieu!$M788='Sổ quỹ tiền mặt S06'!$J$2,Nhaplieu!$N788='Sổ quỹ tiền mặt S06'!$J$2),Nhaplieu!F788,""))</f>
        <v/>
      </c>
      <c r="B766" s="77" t="str">
        <f>IF(OR(LEFT(Nhaplieu!$M788,3)='Sổ quỹ tiền mặt S06'!$J$2,LEFT(Nhaplieu!$N788,3)='Sổ quỹ tiền mặt S06'!$J$2),Nhaplieu!E788,IF(OR(Nhaplieu!$M788='Sổ quỹ tiền mặt S06'!$J$2,Nhaplieu!$N788='Sổ quỹ tiền mặt S06'!$J$2),Nhaplieu!E788,""))</f>
        <v/>
      </c>
      <c r="C766" s="571" t="str">
        <f>IF(OR(LEFT(Nhaplieu!$M788,3)='Sổ quỹ tiền mặt S06'!$J$2,LEFT(Nhaplieu!$N788,3)='Sổ quỹ tiền mặt S06'!$J$2),Nhaplieu!L788,IF(OR(Nhaplieu!$M788='Sổ quỹ tiền mặt S06'!$J$2,Nhaplieu!$N788='Sổ quỹ tiền mặt S06'!$J$2),Nhaplieu!L788,""))</f>
        <v/>
      </c>
      <c r="D766" s="78" t="str">
        <f>IF(LEFT(Nhaplieu!$M788,3)='Sổ quỹ tiền mặt S06'!$J$2,Nhaplieu!N788,IF(LEFT(Nhaplieu!$N788,3)='Sổ quỹ tiền mặt S06'!$J$2,Nhaplieu!M788,IF(Nhaplieu!$M788='Sổ quỹ tiền mặt S06'!$J$2,Nhaplieu!N788,IF(Nhaplieu!$N788='Sổ quỹ tiền mặt S06'!$J$2,Nhaplieu!M788,""))))</f>
        <v/>
      </c>
      <c r="E766" s="77" t="str">
        <f>IF(LEFT(Nhaplieu!M788,3)='Sổ quỹ tiền mặt S06'!$J$2,Nhaplieu!$O788,IF(Nhaplieu!M788='Sổ quỹ tiền mặt S06'!$J$2,Nhaplieu!$O788,""))</f>
        <v/>
      </c>
      <c r="F766" s="77" t="str">
        <f>IF(LEFT(Nhaplieu!N788,3)='Sổ quỹ tiền mặt S06'!$J$2,Nhaplieu!$O788,IF(Nhaplieu!N788='Sổ quỹ tiền mặt S06'!$J$2,Nhaplieu!$O788,""))</f>
        <v/>
      </c>
      <c r="G766" s="572">
        <f>IF(SUM(E766:F766)=0,0,$G$10+SUM(E$11:$E766)-SUM(F$11:$F766))</f>
        <v>0</v>
      </c>
      <c r="H766" s="573"/>
    </row>
    <row r="767" spans="1:8" s="4" customFormat="1" ht="15.6">
      <c r="A767" s="76" t="str">
        <f>IF(OR(LEFT(Nhaplieu!$M789,3)='Sổ quỹ tiền mặt S06'!$J$2,LEFT(Nhaplieu!$N789,3)='Sổ quỹ tiền mặt S06'!$J$2),Nhaplieu!F789,IF(OR(Nhaplieu!$M789='Sổ quỹ tiền mặt S06'!$J$2,Nhaplieu!$N789='Sổ quỹ tiền mặt S06'!$J$2),Nhaplieu!F789,""))</f>
        <v/>
      </c>
      <c r="B767" s="77" t="str">
        <f>IF(OR(LEFT(Nhaplieu!$M789,3)='Sổ quỹ tiền mặt S06'!$J$2,LEFT(Nhaplieu!$N789,3)='Sổ quỹ tiền mặt S06'!$J$2),Nhaplieu!E789,IF(OR(Nhaplieu!$M789='Sổ quỹ tiền mặt S06'!$J$2,Nhaplieu!$N789='Sổ quỹ tiền mặt S06'!$J$2),Nhaplieu!E789,""))</f>
        <v/>
      </c>
      <c r="C767" s="571" t="str">
        <f>IF(OR(LEFT(Nhaplieu!$M789,3)='Sổ quỹ tiền mặt S06'!$J$2,LEFT(Nhaplieu!$N789,3)='Sổ quỹ tiền mặt S06'!$J$2),Nhaplieu!L789,IF(OR(Nhaplieu!$M789='Sổ quỹ tiền mặt S06'!$J$2,Nhaplieu!$N789='Sổ quỹ tiền mặt S06'!$J$2),Nhaplieu!L789,""))</f>
        <v/>
      </c>
      <c r="D767" s="78" t="str">
        <f>IF(LEFT(Nhaplieu!$M789,3)='Sổ quỹ tiền mặt S06'!$J$2,Nhaplieu!N789,IF(LEFT(Nhaplieu!$N789,3)='Sổ quỹ tiền mặt S06'!$J$2,Nhaplieu!M789,IF(Nhaplieu!$M789='Sổ quỹ tiền mặt S06'!$J$2,Nhaplieu!N789,IF(Nhaplieu!$N789='Sổ quỹ tiền mặt S06'!$J$2,Nhaplieu!M789,""))))</f>
        <v/>
      </c>
      <c r="E767" s="77" t="str">
        <f>IF(LEFT(Nhaplieu!M789,3)='Sổ quỹ tiền mặt S06'!$J$2,Nhaplieu!$O789,IF(Nhaplieu!M789='Sổ quỹ tiền mặt S06'!$J$2,Nhaplieu!$O789,""))</f>
        <v/>
      </c>
      <c r="F767" s="77" t="str">
        <f>IF(LEFT(Nhaplieu!N789,3)='Sổ quỹ tiền mặt S06'!$J$2,Nhaplieu!$O789,IF(Nhaplieu!N789='Sổ quỹ tiền mặt S06'!$J$2,Nhaplieu!$O789,""))</f>
        <v/>
      </c>
      <c r="G767" s="572">
        <f>IF(SUM(E767:F767)=0,0,$G$10+SUM(E$11:$E767)-SUM(F$11:$F767))</f>
        <v>0</v>
      </c>
      <c r="H767" s="573"/>
    </row>
    <row r="768" spans="1:8" s="4" customFormat="1" ht="15.6">
      <c r="A768" s="76" t="str">
        <f>IF(OR(LEFT(Nhaplieu!$M790,3)='Sổ quỹ tiền mặt S06'!$J$2,LEFT(Nhaplieu!$N790,3)='Sổ quỹ tiền mặt S06'!$J$2),Nhaplieu!F790,IF(OR(Nhaplieu!$M790='Sổ quỹ tiền mặt S06'!$J$2,Nhaplieu!$N790='Sổ quỹ tiền mặt S06'!$J$2),Nhaplieu!F790,""))</f>
        <v/>
      </c>
      <c r="B768" s="77" t="str">
        <f>IF(OR(LEFT(Nhaplieu!$M790,3)='Sổ quỹ tiền mặt S06'!$J$2,LEFT(Nhaplieu!$N790,3)='Sổ quỹ tiền mặt S06'!$J$2),Nhaplieu!E790,IF(OR(Nhaplieu!$M790='Sổ quỹ tiền mặt S06'!$J$2,Nhaplieu!$N790='Sổ quỹ tiền mặt S06'!$J$2),Nhaplieu!E790,""))</f>
        <v/>
      </c>
      <c r="C768" s="571" t="str">
        <f>IF(OR(LEFT(Nhaplieu!$M790,3)='Sổ quỹ tiền mặt S06'!$J$2,LEFT(Nhaplieu!$N790,3)='Sổ quỹ tiền mặt S06'!$J$2),Nhaplieu!L790,IF(OR(Nhaplieu!$M790='Sổ quỹ tiền mặt S06'!$J$2,Nhaplieu!$N790='Sổ quỹ tiền mặt S06'!$J$2),Nhaplieu!L790,""))</f>
        <v/>
      </c>
      <c r="D768" s="78" t="str">
        <f>IF(LEFT(Nhaplieu!$M790,3)='Sổ quỹ tiền mặt S06'!$J$2,Nhaplieu!N790,IF(LEFT(Nhaplieu!$N790,3)='Sổ quỹ tiền mặt S06'!$J$2,Nhaplieu!M790,IF(Nhaplieu!$M790='Sổ quỹ tiền mặt S06'!$J$2,Nhaplieu!N790,IF(Nhaplieu!$N790='Sổ quỹ tiền mặt S06'!$J$2,Nhaplieu!M790,""))))</f>
        <v/>
      </c>
      <c r="E768" s="77" t="str">
        <f>IF(LEFT(Nhaplieu!M790,3)='Sổ quỹ tiền mặt S06'!$J$2,Nhaplieu!$O790,IF(Nhaplieu!M790='Sổ quỹ tiền mặt S06'!$J$2,Nhaplieu!$O790,""))</f>
        <v/>
      </c>
      <c r="F768" s="77" t="str">
        <f>IF(LEFT(Nhaplieu!N790,3)='Sổ quỹ tiền mặt S06'!$J$2,Nhaplieu!$O790,IF(Nhaplieu!N790='Sổ quỹ tiền mặt S06'!$J$2,Nhaplieu!$O790,""))</f>
        <v/>
      </c>
      <c r="G768" s="572">
        <f>IF(SUM(E768:F768)=0,0,$G$10+SUM(E$11:$E768)-SUM(F$11:$F768))</f>
        <v>0</v>
      </c>
      <c r="H768" s="573"/>
    </row>
    <row r="769" spans="1:8" s="4" customFormat="1" ht="15.6">
      <c r="A769" s="76" t="str">
        <f>IF(OR(LEFT(Nhaplieu!$M791,3)='Sổ quỹ tiền mặt S06'!$J$2,LEFT(Nhaplieu!$N791,3)='Sổ quỹ tiền mặt S06'!$J$2),Nhaplieu!F791,IF(OR(Nhaplieu!$M791='Sổ quỹ tiền mặt S06'!$J$2,Nhaplieu!$N791='Sổ quỹ tiền mặt S06'!$J$2),Nhaplieu!F791,""))</f>
        <v/>
      </c>
      <c r="B769" s="77" t="str">
        <f>IF(OR(LEFT(Nhaplieu!$M791,3)='Sổ quỹ tiền mặt S06'!$J$2,LEFT(Nhaplieu!$N791,3)='Sổ quỹ tiền mặt S06'!$J$2),Nhaplieu!E791,IF(OR(Nhaplieu!$M791='Sổ quỹ tiền mặt S06'!$J$2,Nhaplieu!$N791='Sổ quỹ tiền mặt S06'!$J$2),Nhaplieu!E791,""))</f>
        <v/>
      </c>
      <c r="C769" s="571" t="str">
        <f>IF(OR(LEFT(Nhaplieu!$M791,3)='Sổ quỹ tiền mặt S06'!$J$2,LEFT(Nhaplieu!$N791,3)='Sổ quỹ tiền mặt S06'!$J$2),Nhaplieu!L791,IF(OR(Nhaplieu!$M791='Sổ quỹ tiền mặt S06'!$J$2,Nhaplieu!$N791='Sổ quỹ tiền mặt S06'!$J$2),Nhaplieu!L791,""))</f>
        <v/>
      </c>
      <c r="D769" s="78" t="str">
        <f>IF(LEFT(Nhaplieu!$M791,3)='Sổ quỹ tiền mặt S06'!$J$2,Nhaplieu!N791,IF(LEFT(Nhaplieu!$N791,3)='Sổ quỹ tiền mặt S06'!$J$2,Nhaplieu!M791,IF(Nhaplieu!$M791='Sổ quỹ tiền mặt S06'!$J$2,Nhaplieu!N791,IF(Nhaplieu!$N791='Sổ quỹ tiền mặt S06'!$J$2,Nhaplieu!M791,""))))</f>
        <v/>
      </c>
      <c r="E769" s="77" t="str">
        <f>IF(LEFT(Nhaplieu!M791,3)='Sổ quỹ tiền mặt S06'!$J$2,Nhaplieu!$O791,IF(Nhaplieu!M791='Sổ quỹ tiền mặt S06'!$J$2,Nhaplieu!$O791,""))</f>
        <v/>
      </c>
      <c r="F769" s="77" t="str">
        <f>IF(LEFT(Nhaplieu!N791,3)='Sổ quỹ tiền mặt S06'!$J$2,Nhaplieu!$O791,IF(Nhaplieu!N791='Sổ quỹ tiền mặt S06'!$J$2,Nhaplieu!$O791,""))</f>
        <v/>
      </c>
      <c r="G769" s="572">
        <f>IF(SUM(E769:F769)=0,0,$G$10+SUM(E$11:$E769)-SUM(F$11:$F769))</f>
        <v>0</v>
      </c>
      <c r="H769" s="573"/>
    </row>
    <row r="770" spans="1:8" s="4" customFormat="1" ht="15.6">
      <c r="A770" s="76" t="str">
        <f>IF(OR(LEFT(Nhaplieu!$M792,3)='Sổ quỹ tiền mặt S06'!$J$2,LEFT(Nhaplieu!$N792,3)='Sổ quỹ tiền mặt S06'!$J$2),Nhaplieu!F792,IF(OR(Nhaplieu!$M792='Sổ quỹ tiền mặt S06'!$J$2,Nhaplieu!$N792='Sổ quỹ tiền mặt S06'!$J$2),Nhaplieu!F792,""))</f>
        <v/>
      </c>
      <c r="B770" s="77" t="str">
        <f>IF(OR(LEFT(Nhaplieu!$M792,3)='Sổ quỹ tiền mặt S06'!$J$2,LEFT(Nhaplieu!$N792,3)='Sổ quỹ tiền mặt S06'!$J$2),Nhaplieu!E792,IF(OR(Nhaplieu!$M792='Sổ quỹ tiền mặt S06'!$J$2,Nhaplieu!$N792='Sổ quỹ tiền mặt S06'!$J$2),Nhaplieu!E792,""))</f>
        <v/>
      </c>
      <c r="C770" s="571" t="str">
        <f>IF(OR(LEFT(Nhaplieu!$M792,3)='Sổ quỹ tiền mặt S06'!$J$2,LEFT(Nhaplieu!$N792,3)='Sổ quỹ tiền mặt S06'!$J$2),Nhaplieu!L792,IF(OR(Nhaplieu!$M792='Sổ quỹ tiền mặt S06'!$J$2,Nhaplieu!$N792='Sổ quỹ tiền mặt S06'!$J$2),Nhaplieu!L792,""))</f>
        <v/>
      </c>
      <c r="D770" s="78" t="str">
        <f>IF(LEFT(Nhaplieu!$M792,3)='Sổ quỹ tiền mặt S06'!$J$2,Nhaplieu!N792,IF(LEFT(Nhaplieu!$N792,3)='Sổ quỹ tiền mặt S06'!$J$2,Nhaplieu!M792,IF(Nhaplieu!$M792='Sổ quỹ tiền mặt S06'!$J$2,Nhaplieu!N792,IF(Nhaplieu!$N792='Sổ quỹ tiền mặt S06'!$J$2,Nhaplieu!M792,""))))</f>
        <v/>
      </c>
      <c r="E770" s="77" t="str">
        <f>IF(LEFT(Nhaplieu!M792,3)='Sổ quỹ tiền mặt S06'!$J$2,Nhaplieu!$O792,IF(Nhaplieu!M792='Sổ quỹ tiền mặt S06'!$J$2,Nhaplieu!$O792,""))</f>
        <v/>
      </c>
      <c r="F770" s="77" t="str">
        <f>IF(LEFT(Nhaplieu!N792,3)='Sổ quỹ tiền mặt S06'!$J$2,Nhaplieu!$O792,IF(Nhaplieu!N792='Sổ quỹ tiền mặt S06'!$J$2,Nhaplieu!$O792,""))</f>
        <v/>
      </c>
      <c r="G770" s="572">
        <f>IF(SUM(E770:F770)=0,0,$G$10+SUM(E$11:$E770)-SUM(F$11:$F770))</f>
        <v>0</v>
      </c>
      <c r="H770" s="573"/>
    </row>
    <row r="771" spans="1:8" s="4" customFormat="1" ht="15.6">
      <c r="A771" s="76" t="str">
        <f>IF(OR(LEFT(Nhaplieu!$M793,3)='Sổ quỹ tiền mặt S06'!$J$2,LEFT(Nhaplieu!$N793,3)='Sổ quỹ tiền mặt S06'!$J$2),Nhaplieu!F793,IF(OR(Nhaplieu!$M793='Sổ quỹ tiền mặt S06'!$J$2,Nhaplieu!$N793='Sổ quỹ tiền mặt S06'!$J$2),Nhaplieu!F793,""))</f>
        <v/>
      </c>
      <c r="B771" s="77" t="str">
        <f>IF(OR(LEFT(Nhaplieu!$M793,3)='Sổ quỹ tiền mặt S06'!$J$2,LEFT(Nhaplieu!$N793,3)='Sổ quỹ tiền mặt S06'!$J$2),Nhaplieu!E793,IF(OR(Nhaplieu!$M793='Sổ quỹ tiền mặt S06'!$J$2,Nhaplieu!$N793='Sổ quỹ tiền mặt S06'!$J$2),Nhaplieu!E793,""))</f>
        <v/>
      </c>
      <c r="C771" s="571" t="str">
        <f>IF(OR(LEFT(Nhaplieu!$M793,3)='Sổ quỹ tiền mặt S06'!$J$2,LEFT(Nhaplieu!$N793,3)='Sổ quỹ tiền mặt S06'!$J$2),Nhaplieu!L793,IF(OR(Nhaplieu!$M793='Sổ quỹ tiền mặt S06'!$J$2,Nhaplieu!$N793='Sổ quỹ tiền mặt S06'!$J$2),Nhaplieu!L793,""))</f>
        <v/>
      </c>
      <c r="D771" s="78" t="str">
        <f>IF(LEFT(Nhaplieu!$M793,3)='Sổ quỹ tiền mặt S06'!$J$2,Nhaplieu!N793,IF(LEFT(Nhaplieu!$N793,3)='Sổ quỹ tiền mặt S06'!$J$2,Nhaplieu!M793,IF(Nhaplieu!$M793='Sổ quỹ tiền mặt S06'!$J$2,Nhaplieu!N793,IF(Nhaplieu!$N793='Sổ quỹ tiền mặt S06'!$J$2,Nhaplieu!M793,""))))</f>
        <v/>
      </c>
      <c r="E771" s="77" t="str">
        <f>IF(LEFT(Nhaplieu!M793,3)='Sổ quỹ tiền mặt S06'!$J$2,Nhaplieu!$O793,IF(Nhaplieu!M793='Sổ quỹ tiền mặt S06'!$J$2,Nhaplieu!$O793,""))</f>
        <v/>
      </c>
      <c r="F771" s="77" t="str">
        <f>IF(LEFT(Nhaplieu!N793,3)='Sổ quỹ tiền mặt S06'!$J$2,Nhaplieu!$O793,IF(Nhaplieu!N793='Sổ quỹ tiền mặt S06'!$J$2,Nhaplieu!$O793,""))</f>
        <v/>
      </c>
      <c r="G771" s="572">
        <f>IF(SUM(E771:F771)=0,0,$G$10+SUM(E$11:$E771)-SUM(F$11:$F771))</f>
        <v>0</v>
      </c>
      <c r="H771" s="573"/>
    </row>
    <row r="772" spans="1:8" s="4" customFormat="1" ht="15.6">
      <c r="A772" s="76" t="str">
        <f>IF(OR(LEFT(Nhaplieu!$M794,3)='Sổ quỹ tiền mặt S06'!$J$2,LEFT(Nhaplieu!$N794,3)='Sổ quỹ tiền mặt S06'!$J$2),Nhaplieu!F794,IF(OR(Nhaplieu!$M794='Sổ quỹ tiền mặt S06'!$J$2,Nhaplieu!$N794='Sổ quỹ tiền mặt S06'!$J$2),Nhaplieu!F794,""))</f>
        <v/>
      </c>
      <c r="B772" s="77" t="str">
        <f>IF(OR(LEFT(Nhaplieu!$M794,3)='Sổ quỹ tiền mặt S06'!$J$2,LEFT(Nhaplieu!$N794,3)='Sổ quỹ tiền mặt S06'!$J$2),Nhaplieu!E794,IF(OR(Nhaplieu!$M794='Sổ quỹ tiền mặt S06'!$J$2,Nhaplieu!$N794='Sổ quỹ tiền mặt S06'!$J$2),Nhaplieu!E794,""))</f>
        <v/>
      </c>
      <c r="C772" s="571" t="str">
        <f>IF(OR(LEFT(Nhaplieu!$M794,3)='Sổ quỹ tiền mặt S06'!$J$2,LEFT(Nhaplieu!$N794,3)='Sổ quỹ tiền mặt S06'!$J$2),Nhaplieu!L794,IF(OR(Nhaplieu!$M794='Sổ quỹ tiền mặt S06'!$J$2,Nhaplieu!$N794='Sổ quỹ tiền mặt S06'!$J$2),Nhaplieu!L794,""))</f>
        <v/>
      </c>
      <c r="D772" s="78" t="str">
        <f>IF(LEFT(Nhaplieu!$M794,3)='Sổ quỹ tiền mặt S06'!$J$2,Nhaplieu!N794,IF(LEFT(Nhaplieu!$N794,3)='Sổ quỹ tiền mặt S06'!$J$2,Nhaplieu!M794,IF(Nhaplieu!$M794='Sổ quỹ tiền mặt S06'!$J$2,Nhaplieu!N794,IF(Nhaplieu!$N794='Sổ quỹ tiền mặt S06'!$J$2,Nhaplieu!M794,""))))</f>
        <v/>
      </c>
      <c r="E772" s="77" t="str">
        <f>IF(LEFT(Nhaplieu!M794,3)='Sổ quỹ tiền mặt S06'!$J$2,Nhaplieu!$O794,IF(Nhaplieu!M794='Sổ quỹ tiền mặt S06'!$J$2,Nhaplieu!$O794,""))</f>
        <v/>
      </c>
      <c r="F772" s="77" t="str">
        <f>IF(LEFT(Nhaplieu!N794,3)='Sổ quỹ tiền mặt S06'!$J$2,Nhaplieu!$O794,IF(Nhaplieu!N794='Sổ quỹ tiền mặt S06'!$J$2,Nhaplieu!$O794,""))</f>
        <v/>
      </c>
      <c r="G772" s="572">
        <f>IF(SUM(E772:F772)=0,0,$G$10+SUM(E$11:$E772)-SUM(F$11:$F772))</f>
        <v>0</v>
      </c>
      <c r="H772" s="573"/>
    </row>
    <row r="773" spans="1:8" s="4" customFormat="1" ht="15.6">
      <c r="A773" s="76" t="str">
        <f>IF(OR(LEFT(Nhaplieu!$M795,3)='Sổ quỹ tiền mặt S06'!$J$2,LEFT(Nhaplieu!$N795,3)='Sổ quỹ tiền mặt S06'!$J$2),Nhaplieu!F795,IF(OR(Nhaplieu!$M795='Sổ quỹ tiền mặt S06'!$J$2,Nhaplieu!$N795='Sổ quỹ tiền mặt S06'!$J$2),Nhaplieu!F795,""))</f>
        <v/>
      </c>
      <c r="B773" s="77" t="str">
        <f>IF(OR(LEFT(Nhaplieu!$M795,3)='Sổ quỹ tiền mặt S06'!$J$2,LEFT(Nhaplieu!$N795,3)='Sổ quỹ tiền mặt S06'!$J$2),Nhaplieu!E795,IF(OR(Nhaplieu!$M795='Sổ quỹ tiền mặt S06'!$J$2,Nhaplieu!$N795='Sổ quỹ tiền mặt S06'!$J$2),Nhaplieu!E795,""))</f>
        <v/>
      </c>
      <c r="C773" s="571" t="str">
        <f>IF(OR(LEFT(Nhaplieu!$M795,3)='Sổ quỹ tiền mặt S06'!$J$2,LEFT(Nhaplieu!$N795,3)='Sổ quỹ tiền mặt S06'!$J$2),Nhaplieu!L795,IF(OR(Nhaplieu!$M795='Sổ quỹ tiền mặt S06'!$J$2,Nhaplieu!$N795='Sổ quỹ tiền mặt S06'!$J$2),Nhaplieu!L795,""))</f>
        <v/>
      </c>
      <c r="D773" s="78" t="str">
        <f>IF(LEFT(Nhaplieu!$M795,3)='Sổ quỹ tiền mặt S06'!$J$2,Nhaplieu!N795,IF(LEFT(Nhaplieu!$N795,3)='Sổ quỹ tiền mặt S06'!$J$2,Nhaplieu!M795,IF(Nhaplieu!$M795='Sổ quỹ tiền mặt S06'!$J$2,Nhaplieu!N795,IF(Nhaplieu!$N795='Sổ quỹ tiền mặt S06'!$J$2,Nhaplieu!M795,""))))</f>
        <v/>
      </c>
      <c r="E773" s="77" t="str">
        <f>IF(LEFT(Nhaplieu!M795,3)='Sổ quỹ tiền mặt S06'!$J$2,Nhaplieu!$O795,IF(Nhaplieu!M795='Sổ quỹ tiền mặt S06'!$J$2,Nhaplieu!$O795,""))</f>
        <v/>
      </c>
      <c r="F773" s="77" t="str">
        <f>IF(LEFT(Nhaplieu!N795,3)='Sổ quỹ tiền mặt S06'!$J$2,Nhaplieu!$O795,IF(Nhaplieu!N795='Sổ quỹ tiền mặt S06'!$J$2,Nhaplieu!$O795,""))</f>
        <v/>
      </c>
      <c r="G773" s="572">
        <f>IF(SUM(E773:F773)=0,0,$G$10+SUM(E$11:$E773)-SUM(F$11:$F773))</f>
        <v>0</v>
      </c>
      <c r="H773" s="573"/>
    </row>
    <row r="774" spans="1:8" s="4" customFormat="1" ht="15.6">
      <c r="A774" s="76" t="str">
        <f>IF(OR(LEFT(Nhaplieu!$M796,3)='Sổ quỹ tiền mặt S06'!$J$2,LEFT(Nhaplieu!$N796,3)='Sổ quỹ tiền mặt S06'!$J$2),Nhaplieu!F796,IF(OR(Nhaplieu!$M796='Sổ quỹ tiền mặt S06'!$J$2,Nhaplieu!$N796='Sổ quỹ tiền mặt S06'!$J$2),Nhaplieu!F796,""))</f>
        <v/>
      </c>
      <c r="B774" s="77" t="str">
        <f>IF(OR(LEFT(Nhaplieu!$M796,3)='Sổ quỹ tiền mặt S06'!$J$2,LEFT(Nhaplieu!$N796,3)='Sổ quỹ tiền mặt S06'!$J$2),Nhaplieu!E796,IF(OR(Nhaplieu!$M796='Sổ quỹ tiền mặt S06'!$J$2,Nhaplieu!$N796='Sổ quỹ tiền mặt S06'!$J$2),Nhaplieu!E796,""))</f>
        <v/>
      </c>
      <c r="C774" s="571" t="str">
        <f>IF(OR(LEFT(Nhaplieu!$M796,3)='Sổ quỹ tiền mặt S06'!$J$2,LEFT(Nhaplieu!$N796,3)='Sổ quỹ tiền mặt S06'!$J$2),Nhaplieu!L796,IF(OR(Nhaplieu!$M796='Sổ quỹ tiền mặt S06'!$J$2,Nhaplieu!$N796='Sổ quỹ tiền mặt S06'!$J$2),Nhaplieu!L796,""))</f>
        <v/>
      </c>
      <c r="D774" s="78" t="str">
        <f>IF(LEFT(Nhaplieu!$M796,3)='Sổ quỹ tiền mặt S06'!$J$2,Nhaplieu!N796,IF(LEFT(Nhaplieu!$N796,3)='Sổ quỹ tiền mặt S06'!$J$2,Nhaplieu!M796,IF(Nhaplieu!$M796='Sổ quỹ tiền mặt S06'!$J$2,Nhaplieu!N796,IF(Nhaplieu!$N796='Sổ quỹ tiền mặt S06'!$J$2,Nhaplieu!M796,""))))</f>
        <v/>
      </c>
      <c r="E774" s="77" t="str">
        <f>IF(LEFT(Nhaplieu!M796,3)='Sổ quỹ tiền mặt S06'!$J$2,Nhaplieu!$O796,IF(Nhaplieu!M796='Sổ quỹ tiền mặt S06'!$J$2,Nhaplieu!$O796,""))</f>
        <v/>
      </c>
      <c r="F774" s="77" t="str">
        <f>IF(LEFT(Nhaplieu!N796,3)='Sổ quỹ tiền mặt S06'!$J$2,Nhaplieu!$O796,IF(Nhaplieu!N796='Sổ quỹ tiền mặt S06'!$J$2,Nhaplieu!$O796,""))</f>
        <v/>
      </c>
      <c r="G774" s="572">
        <f>IF(SUM(E774:F774)=0,0,$G$10+SUM(E$11:$E774)-SUM(F$11:$F774))</f>
        <v>0</v>
      </c>
      <c r="H774" s="573"/>
    </row>
    <row r="775" spans="1:8" s="4" customFormat="1" ht="15.6">
      <c r="A775" s="76" t="str">
        <f>IF(OR(LEFT(Nhaplieu!$M797,3)='Sổ quỹ tiền mặt S06'!$J$2,LEFT(Nhaplieu!$N797,3)='Sổ quỹ tiền mặt S06'!$J$2),Nhaplieu!F797,IF(OR(Nhaplieu!$M797='Sổ quỹ tiền mặt S06'!$J$2,Nhaplieu!$N797='Sổ quỹ tiền mặt S06'!$J$2),Nhaplieu!F797,""))</f>
        <v/>
      </c>
      <c r="B775" s="77" t="str">
        <f>IF(OR(LEFT(Nhaplieu!$M797,3)='Sổ quỹ tiền mặt S06'!$J$2,LEFT(Nhaplieu!$N797,3)='Sổ quỹ tiền mặt S06'!$J$2),Nhaplieu!E797,IF(OR(Nhaplieu!$M797='Sổ quỹ tiền mặt S06'!$J$2,Nhaplieu!$N797='Sổ quỹ tiền mặt S06'!$J$2),Nhaplieu!E797,""))</f>
        <v/>
      </c>
      <c r="C775" s="571" t="str">
        <f>IF(OR(LEFT(Nhaplieu!$M797,3)='Sổ quỹ tiền mặt S06'!$J$2,LEFT(Nhaplieu!$N797,3)='Sổ quỹ tiền mặt S06'!$J$2),Nhaplieu!L797,IF(OR(Nhaplieu!$M797='Sổ quỹ tiền mặt S06'!$J$2,Nhaplieu!$N797='Sổ quỹ tiền mặt S06'!$J$2),Nhaplieu!L797,""))</f>
        <v/>
      </c>
      <c r="D775" s="78" t="str">
        <f>IF(LEFT(Nhaplieu!$M797,3)='Sổ quỹ tiền mặt S06'!$J$2,Nhaplieu!N797,IF(LEFT(Nhaplieu!$N797,3)='Sổ quỹ tiền mặt S06'!$J$2,Nhaplieu!M797,IF(Nhaplieu!$M797='Sổ quỹ tiền mặt S06'!$J$2,Nhaplieu!N797,IF(Nhaplieu!$N797='Sổ quỹ tiền mặt S06'!$J$2,Nhaplieu!M797,""))))</f>
        <v/>
      </c>
      <c r="E775" s="77" t="str">
        <f>IF(LEFT(Nhaplieu!M797,3)='Sổ quỹ tiền mặt S06'!$J$2,Nhaplieu!$O797,IF(Nhaplieu!M797='Sổ quỹ tiền mặt S06'!$J$2,Nhaplieu!$O797,""))</f>
        <v/>
      </c>
      <c r="F775" s="77" t="str">
        <f>IF(LEFT(Nhaplieu!N797,3)='Sổ quỹ tiền mặt S06'!$J$2,Nhaplieu!$O797,IF(Nhaplieu!N797='Sổ quỹ tiền mặt S06'!$J$2,Nhaplieu!$O797,""))</f>
        <v/>
      </c>
      <c r="G775" s="572">
        <f>IF(SUM(E775:F775)=0,0,$G$10+SUM(E$11:$E775)-SUM(F$11:$F775))</f>
        <v>0</v>
      </c>
      <c r="H775" s="573"/>
    </row>
    <row r="776" spans="1:8" s="4" customFormat="1" ht="15.6">
      <c r="A776" s="76" t="str">
        <f>IF(OR(LEFT(Nhaplieu!$M798,3)='Sổ quỹ tiền mặt S06'!$J$2,LEFT(Nhaplieu!$N798,3)='Sổ quỹ tiền mặt S06'!$J$2),Nhaplieu!F798,IF(OR(Nhaplieu!$M798='Sổ quỹ tiền mặt S06'!$J$2,Nhaplieu!$N798='Sổ quỹ tiền mặt S06'!$J$2),Nhaplieu!F798,""))</f>
        <v/>
      </c>
      <c r="B776" s="77" t="str">
        <f>IF(OR(LEFT(Nhaplieu!$M798,3)='Sổ quỹ tiền mặt S06'!$J$2,LEFT(Nhaplieu!$N798,3)='Sổ quỹ tiền mặt S06'!$J$2),Nhaplieu!E798,IF(OR(Nhaplieu!$M798='Sổ quỹ tiền mặt S06'!$J$2,Nhaplieu!$N798='Sổ quỹ tiền mặt S06'!$J$2),Nhaplieu!E798,""))</f>
        <v/>
      </c>
      <c r="C776" s="571" t="str">
        <f>IF(OR(LEFT(Nhaplieu!$M798,3)='Sổ quỹ tiền mặt S06'!$J$2,LEFT(Nhaplieu!$N798,3)='Sổ quỹ tiền mặt S06'!$J$2),Nhaplieu!L798,IF(OR(Nhaplieu!$M798='Sổ quỹ tiền mặt S06'!$J$2,Nhaplieu!$N798='Sổ quỹ tiền mặt S06'!$J$2),Nhaplieu!L798,""))</f>
        <v/>
      </c>
      <c r="D776" s="78" t="str">
        <f>IF(LEFT(Nhaplieu!$M798,3)='Sổ quỹ tiền mặt S06'!$J$2,Nhaplieu!N798,IF(LEFT(Nhaplieu!$N798,3)='Sổ quỹ tiền mặt S06'!$J$2,Nhaplieu!M798,IF(Nhaplieu!$M798='Sổ quỹ tiền mặt S06'!$J$2,Nhaplieu!N798,IF(Nhaplieu!$N798='Sổ quỹ tiền mặt S06'!$J$2,Nhaplieu!M798,""))))</f>
        <v/>
      </c>
      <c r="E776" s="77" t="str">
        <f>IF(LEFT(Nhaplieu!M798,3)='Sổ quỹ tiền mặt S06'!$J$2,Nhaplieu!$O798,IF(Nhaplieu!M798='Sổ quỹ tiền mặt S06'!$J$2,Nhaplieu!$O798,""))</f>
        <v/>
      </c>
      <c r="F776" s="77" t="str">
        <f>IF(LEFT(Nhaplieu!N798,3)='Sổ quỹ tiền mặt S06'!$J$2,Nhaplieu!$O798,IF(Nhaplieu!N798='Sổ quỹ tiền mặt S06'!$J$2,Nhaplieu!$O798,""))</f>
        <v/>
      </c>
      <c r="G776" s="572">
        <f>IF(SUM(E776:F776)=0,0,$G$10+SUM(E$11:$E776)-SUM(F$11:$F776))</f>
        <v>0</v>
      </c>
      <c r="H776" s="573"/>
    </row>
    <row r="777" spans="1:8" s="4" customFormat="1" ht="15.6">
      <c r="A777" s="76" t="str">
        <f>IF(OR(LEFT(Nhaplieu!$M799,3)='Sổ quỹ tiền mặt S06'!$J$2,LEFT(Nhaplieu!$N799,3)='Sổ quỹ tiền mặt S06'!$J$2),Nhaplieu!F799,IF(OR(Nhaplieu!$M799='Sổ quỹ tiền mặt S06'!$J$2,Nhaplieu!$N799='Sổ quỹ tiền mặt S06'!$J$2),Nhaplieu!F799,""))</f>
        <v/>
      </c>
      <c r="B777" s="77" t="str">
        <f>IF(OR(LEFT(Nhaplieu!$M799,3)='Sổ quỹ tiền mặt S06'!$J$2,LEFT(Nhaplieu!$N799,3)='Sổ quỹ tiền mặt S06'!$J$2),Nhaplieu!E799,IF(OR(Nhaplieu!$M799='Sổ quỹ tiền mặt S06'!$J$2,Nhaplieu!$N799='Sổ quỹ tiền mặt S06'!$J$2),Nhaplieu!E799,""))</f>
        <v/>
      </c>
      <c r="C777" s="571" t="str">
        <f>IF(OR(LEFT(Nhaplieu!$M799,3)='Sổ quỹ tiền mặt S06'!$J$2,LEFT(Nhaplieu!$N799,3)='Sổ quỹ tiền mặt S06'!$J$2),Nhaplieu!L799,IF(OR(Nhaplieu!$M799='Sổ quỹ tiền mặt S06'!$J$2,Nhaplieu!$N799='Sổ quỹ tiền mặt S06'!$J$2),Nhaplieu!L799,""))</f>
        <v/>
      </c>
      <c r="D777" s="78" t="str">
        <f>IF(LEFT(Nhaplieu!$M799,3)='Sổ quỹ tiền mặt S06'!$J$2,Nhaplieu!N799,IF(LEFT(Nhaplieu!$N799,3)='Sổ quỹ tiền mặt S06'!$J$2,Nhaplieu!M799,IF(Nhaplieu!$M799='Sổ quỹ tiền mặt S06'!$J$2,Nhaplieu!N799,IF(Nhaplieu!$N799='Sổ quỹ tiền mặt S06'!$J$2,Nhaplieu!M799,""))))</f>
        <v/>
      </c>
      <c r="E777" s="77" t="str">
        <f>IF(LEFT(Nhaplieu!M799,3)='Sổ quỹ tiền mặt S06'!$J$2,Nhaplieu!$O799,IF(Nhaplieu!M799='Sổ quỹ tiền mặt S06'!$J$2,Nhaplieu!$O799,""))</f>
        <v/>
      </c>
      <c r="F777" s="77" t="str">
        <f>IF(LEFT(Nhaplieu!N799,3)='Sổ quỹ tiền mặt S06'!$J$2,Nhaplieu!$O799,IF(Nhaplieu!N799='Sổ quỹ tiền mặt S06'!$J$2,Nhaplieu!$O799,""))</f>
        <v/>
      </c>
      <c r="G777" s="572">
        <f>IF(SUM(E777:F777)=0,0,$G$10+SUM(E$11:$E777)-SUM(F$11:$F777))</f>
        <v>0</v>
      </c>
      <c r="H777" s="573"/>
    </row>
    <row r="778" spans="1:8" s="4" customFormat="1" ht="15.6">
      <c r="A778" s="76" t="str">
        <f>IF(OR(LEFT(Nhaplieu!$M800,3)='Sổ quỹ tiền mặt S06'!$J$2,LEFT(Nhaplieu!$N800,3)='Sổ quỹ tiền mặt S06'!$J$2),Nhaplieu!F800,IF(OR(Nhaplieu!$M800='Sổ quỹ tiền mặt S06'!$J$2,Nhaplieu!$N800='Sổ quỹ tiền mặt S06'!$J$2),Nhaplieu!F800,""))</f>
        <v/>
      </c>
      <c r="B778" s="77" t="str">
        <f>IF(OR(LEFT(Nhaplieu!$M800,3)='Sổ quỹ tiền mặt S06'!$J$2,LEFT(Nhaplieu!$N800,3)='Sổ quỹ tiền mặt S06'!$J$2),Nhaplieu!E800,IF(OR(Nhaplieu!$M800='Sổ quỹ tiền mặt S06'!$J$2,Nhaplieu!$N800='Sổ quỹ tiền mặt S06'!$J$2),Nhaplieu!E800,""))</f>
        <v/>
      </c>
      <c r="C778" s="571" t="str">
        <f>IF(OR(LEFT(Nhaplieu!$M800,3)='Sổ quỹ tiền mặt S06'!$J$2,LEFT(Nhaplieu!$N800,3)='Sổ quỹ tiền mặt S06'!$J$2),Nhaplieu!L800,IF(OR(Nhaplieu!$M800='Sổ quỹ tiền mặt S06'!$J$2,Nhaplieu!$N800='Sổ quỹ tiền mặt S06'!$J$2),Nhaplieu!L800,""))</f>
        <v/>
      </c>
      <c r="D778" s="78" t="str">
        <f>IF(LEFT(Nhaplieu!$M800,3)='Sổ quỹ tiền mặt S06'!$J$2,Nhaplieu!N800,IF(LEFT(Nhaplieu!$N800,3)='Sổ quỹ tiền mặt S06'!$J$2,Nhaplieu!M800,IF(Nhaplieu!$M800='Sổ quỹ tiền mặt S06'!$J$2,Nhaplieu!N800,IF(Nhaplieu!$N800='Sổ quỹ tiền mặt S06'!$J$2,Nhaplieu!M800,""))))</f>
        <v/>
      </c>
      <c r="E778" s="77" t="str">
        <f>IF(LEFT(Nhaplieu!M800,3)='Sổ quỹ tiền mặt S06'!$J$2,Nhaplieu!$O800,IF(Nhaplieu!M800='Sổ quỹ tiền mặt S06'!$J$2,Nhaplieu!$O800,""))</f>
        <v/>
      </c>
      <c r="F778" s="77" t="str">
        <f>IF(LEFT(Nhaplieu!N800,3)='Sổ quỹ tiền mặt S06'!$J$2,Nhaplieu!$O800,IF(Nhaplieu!N800='Sổ quỹ tiền mặt S06'!$J$2,Nhaplieu!$O800,""))</f>
        <v/>
      </c>
      <c r="G778" s="572">
        <f>IF(SUM(E778:F778)=0,0,$G$10+SUM(E$11:$E778)-SUM(F$11:$F778))</f>
        <v>0</v>
      </c>
      <c r="H778" s="573"/>
    </row>
    <row r="779" spans="1:8" s="4" customFormat="1" ht="15.6">
      <c r="A779" s="76" t="str">
        <f>IF(OR(LEFT(Nhaplieu!$M801,3)='Sổ quỹ tiền mặt S06'!$J$2,LEFT(Nhaplieu!$N801,3)='Sổ quỹ tiền mặt S06'!$J$2),Nhaplieu!F801,IF(OR(Nhaplieu!$M801='Sổ quỹ tiền mặt S06'!$J$2,Nhaplieu!$N801='Sổ quỹ tiền mặt S06'!$J$2),Nhaplieu!F801,""))</f>
        <v/>
      </c>
      <c r="B779" s="77" t="str">
        <f>IF(OR(LEFT(Nhaplieu!$M801,3)='Sổ quỹ tiền mặt S06'!$J$2,LEFT(Nhaplieu!$N801,3)='Sổ quỹ tiền mặt S06'!$J$2),Nhaplieu!E801,IF(OR(Nhaplieu!$M801='Sổ quỹ tiền mặt S06'!$J$2,Nhaplieu!$N801='Sổ quỹ tiền mặt S06'!$J$2),Nhaplieu!E801,""))</f>
        <v/>
      </c>
      <c r="C779" s="571" t="str">
        <f>IF(OR(LEFT(Nhaplieu!$M801,3)='Sổ quỹ tiền mặt S06'!$J$2,LEFT(Nhaplieu!$N801,3)='Sổ quỹ tiền mặt S06'!$J$2),Nhaplieu!L801,IF(OR(Nhaplieu!$M801='Sổ quỹ tiền mặt S06'!$J$2,Nhaplieu!$N801='Sổ quỹ tiền mặt S06'!$J$2),Nhaplieu!L801,""))</f>
        <v/>
      </c>
      <c r="D779" s="78" t="str">
        <f>IF(LEFT(Nhaplieu!$M801,3)='Sổ quỹ tiền mặt S06'!$J$2,Nhaplieu!N801,IF(LEFT(Nhaplieu!$N801,3)='Sổ quỹ tiền mặt S06'!$J$2,Nhaplieu!M801,IF(Nhaplieu!$M801='Sổ quỹ tiền mặt S06'!$J$2,Nhaplieu!N801,IF(Nhaplieu!$N801='Sổ quỹ tiền mặt S06'!$J$2,Nhaplieu!M801,""))))</f>
        <v/>
      </c>
      <c r="E779" s="77" t="str">
        <f>IF(LEFT(Nhaplieu!M801,3)='Sổ quỹ tiền mặt S06'!$J$2,Nhaplieu!$O801,IF(Nhaplieu!M801='Sổ quỹ tiền mặt S06'!$J$2,Nhaplieu!$O801,""))</f>
        <v/>
      </c>
      <c r="F779" s="77" t="str">
        <f>IF(LEFT(Nhaplieu!N801,3)='Sổ quỹ tiền mặt S06'!$J$2,Nhaplieu!$O801,IF(Nhaplieu!N801='Sổ quỹ tiền mặt S06'!$J$2,Nhaplieu!$O801,""))</f>
        <v/>
      </c>
      <c r="G779" s="572">
        <f>IF(SUM(E779:F779)=0,0,$G$10+SUM(E$11:$E779)-SUM(F$11:$F779))</f>
        <v>0</v>
      </c>
      <c r="H779" s="573"/>
    </row>
    <row r="780" spans="1:8" s="4" customFormat="1" ht="15.6">
      <c r="A780" s="76" t="str">
        <f>IF(OR(LEFT(Nhaplieu!$M802,3)='Sổ quỹ tiền mặt S06'!$J$2,LEFT(Nhaplieu!$N802,3)='Sổ quỹ tiền mặt S06'!$J$2),Nhaplieu!F802,IF(OR(Nhaplieu!$M802='Sổ quỹ tiền mặt S06'!$J$2,Nhaplieu!$N802='Sổ quỹ tiền mặt S06'!$J$2),Nhaplieu!F802,""))</f>
        <v/>
      </c>
      <c r="B780" s="77" t="str">
        <f>IF(OR(LEFT(Nhaplieu!$M802,3)='Sổ quỹ tiền mặt S06'!$J$2,LEFT(Nhaplieu!$N802,3)='Sổ quỹ tiền mặt S06'!$J$2),Nhaplieu!E802,IF(OR(Nhaplieu!$M802='Sổ quỹ tiền mặt S06'!$J$2,Nhaplieu!$N802='Sổ quỹ tiền mặt S06'!$J$2),Nhaplieu!E802,""))</f>
        <v/>
      </c>
      <c r="C780" s="571" t="str">
        <f>IF(OR(LEFT(Nhaplieu!$M802,3)='Sổ quỹ tiền mặt S06'!$J$2,LEFT(Nhaplieu!$N802,3)='Sổ quỹ tiền mặt S06'!$J$2),Nhaplieu!L802,IF(OR(Nhaplieu!$M802='Sổ quỹ tiền mặt S06'!$J$2,Nhaplieu!$N802='Sổ quỹ tiền mặt S06'!$J$2),Nhaplieu!L802,""))</f>
        <v/>
      </c>
      <c r="D780" s="78" t="str">
        <f>IF(LEFT(Nhaplieu!$M802,3)='Sổ quỹ tiền mặt S06'!$J$2,Nhaplieu!N802,IF(LEFT(Nhaplieu!$N802,3)='Sổ quỹ tiền mặt S06'!$J$2,Nhaplieu!M802,IF(Nhaplieu!$M802='Sổ quỹ tiền mặt S06'!$J$2,Nhaplieu!N802,IF(Nhaplieu!$N802='Sổ quỹ tiền mặt S06'!$J$2,Nhaplieu!M802,""))))</f>
        <v/>
      </c>
      <c r="E780" s="77" t="str">
        <f>IF(LEFT(Nhaplieu!M802,3)='Sổ quỹ tiền mặt S06'!$J$2,Nhaplieu!$O802,IF(Nhaplieu!M802='Sổ quỹ tiền mặt S06'!$J$2,Nhaplieu!$O802,""))</f>
        <v/>
      </c>
      <c r="F780" s="77" t="str">
        <f>IF(LEFT(Nhaplieu!N802,3)='Sổ quỹ tiền mặt S06'!$J$2,Nhaplieu!$O802,IF(Nhaplieu!N802='Sổ quỹ tiền mặt S06'!$J$2,Nhaplieu!$O802,""))</f>
        <v/>
      </c>
      <c r="G780" s="572">
        <f>IF(SUM(E780:F780)=0,0,$G$10+SUM(E$11:$E780)-SUM(F$11:$F780))</f>
        <v>0</v>
      </c>
      <c r="H780" s="573"/>
    </row>
    <row r="781" spans="1:8" s="4" customFormat="1" ht="15.6">
      <c r="A781" s="76" t="str">
        <f>IF(OR(LEFT(Nhaplieu!$M803,3)='Sổ quỹ tiền mặt S06'!$J$2,LEFT(Nhaplieu!$N803,3)='Sổ quỹ tiền mặt S06'!$J$2),Nhaplieu!F803,IF(OR(Nhaplieu!$M803='Sổ quỹ tiền mặt S06'!$J$2,Nhaplieu!$N803='Sổ quỹ tiền mặt S06'!$J$2),Nhaplieu!F803,""))</f>
        <v/>
      </c>
      <c r="B781" s="77" t="str">
        <f>IF(OR(LEFT(Nhaplieu!$M803,3)='Sổ quỹ tiền mặt S06'!$J$2,LEFT(Nhaplieu!$N803,3)='Sổ quỹ tiền mặt S06'!$J$2),Nhaplieu!E803,IF(OR(Nhaplieu!$M803='Sổ quỹ tiền mặt S06'!$J$2,Nhaplieu!$N803='Sổ quỹ tiền mặt S06'!$J$2),Nhaplieu!E803,""))</f>
        <v/>
      </c>
      <c r="C781" s="571" t="str">
        <f>IF(OR(LEFT(Nhaplieu!$M803,3)='Sổ quỹ tiền mặt S06'!$J$2,LEFT(Nhaplieu!$N803,3)='Sổ quỹ tiền mặt S06'!$J$2),Nhaplieu!L803,IF(OR(Nhaplieu!$M803='Sổ quỹ tiền mặt S06'!$J$2,Nhaplieu!$N803='Sổ quỹ tiền mặt S06'!$J$2),Nhaplieu!L803,""))</f>
        <v/>
      </c>
      <c r="D781" s="78" t="str">
        <f>IF(LEFT(Nhaplieu!$M803,3)='Sổ quỹ tiền mặt S06'!$J$2,Nhaplieu!N803,IF(LEFT(Nhaplieu!$N803,3)='Sổ quỹ tiền mặt S06'!$J$2,Nhaplieu!M803,IF(Nhaplieu!$M803='Sổ quỹ tiền mặt S06'!$J$2,Nhaplieu!N803,IF(Nhaplieu!$N803='Sổ quỹ tiền mặt S06'!$J$2,Nhaplieu!M803,""))))</f>
        <v/>
      </c>
      <c r="E781" s="77" t="str">
        <f>IF(LEFT(Nhaplieu!M803,3)='Sổ quỹ tiền mặt S06'!$J$2,Nhaplieu!$O803,IF(Nhaplieu!M803='Sổ quỹ tiền mặt S06'!$J$2,Nhaplieu!$O803,""))</f>
        <v/>
      </c>
      <c r="F781" s="77" t="str">
        <f>IF(LEFT(Nhaplieu!N803,3)='Sổ quỹ tiền mặt S06'!$J$2,Nhaplieu!$O803,IF(Nhaplieu!N803='Sổ quỹ tiền mặt S06'!$J$2,Nhaplieu!$O803,""))</f>
        <v/>
      </c>
      <c r="G781" s="572">
        <f>IF(SUM(E781:F781)=0,0,$G$10+SUM(E$11:$E781)-SUM(F$11:$F781))</f>
        <v>0</v>
      </c>
      <c r="H781" s="573"/>
    </row>
    <row r="782" spans="1:8" s="4" customFormat="1" ht="15.6">
      <c r="A782" s="76" t="str">
        <f>IF(OR(LEFT(Nhaplieu!$M804,3)='Sổ quỹ tiền mặt S06'!$J$2,LEFT(Nhaplieu!$N804,3)='Sổ quỹ tiền mặt S06'!$J$2),Nhaplieu!F804,IF(OR(Nhaplieu!$M804='Sổ quỹ tiền mặt S06'!$J$2,Nhaplieu!$N804='Sổ quỹ tiền mặt S06'!$J$2),Nhaplieu!F804,""))</f>
        <v/>
      </c>
      <c r="B782" s="77" t="str">
        <f>IF(OR(LEFT(Nhaplieu!$M804,3)='Sổ quỹ tiền mặt S06'!$J$2,LEFT(Nhaplieu!$N804,3)='Sổ quỹ tiền mặt S06'!$J$2),Nhaplieu!E804,IF(OR(Nhaplieu!$M804='Sổ quỹ tiền mặt S06'!$J$2,Nhaplieu!$N804='Sổ quỹ tiền mặt S06'!$J$2),Nhaplieu!E804,""))</f>
        <v/>
      </c>
      <c r="C782" s="571" t="str">
        <f>IF(OR(LEFT(Nhaplieu!$M804,3)='Sổ quỹ tiền mặt S06'!$J$2,LEFT(Nhaplieu!$N804,3)='Sổ quỹ tiền mặt S06'!$J$2),Nhaplieu!L804,IF(OR(Nhaplieu!$M804='Sổ quỹ tiền mặt S06'!$J$2,Nhaplieu!$N804='Sổ quỹ tiền mặt S06'!$J$2),Nhaplieu!L804,""))</f>
        <v/>
      </c>
      <c r="D782" s="78" t="str">
        <f>IF(LEFT(Nhaplieu!$M804,3)='Sổ quỹ tiền mặt S06'!$J$2,Nhaplieu!N804,IF(LEFT(Nhaplieu!$N804,3)='Sổ quỹ tiền mặt S06'!$J$2,Nhaplieu!M804,IF(Nhaplieu!$M804='Sổ quỹ tiền mặt S06'!$J$2,Nhaplieu!N804,IF(Nhaplieu!$N804='Sổ quỹ tiền mặt S06'!$J$2,Nhaplieu!M804,""))))</f>
        <v/>
      </c>
      <c r="E782" s="77" t="str">
        <f>IF(LEFT(Nhaplieu!M804,3)='Sổ quỹ tiền mặt S06'!$J$2,Nhaplieu!$O804,IF(Nhaplieu!M804='Sổ quỹ tiền mặt S06'!$J$2,Nhaplieu!$O804,""))</f>
        <v/>
      </c>
      <c r="F782" s="77" t="str">
        <f>IF(LEFT(Nhaplieu!N804,3)='Sổ quỹ tiền mặt S06'!$J$2,Nhaplieu!$O804,IF(Nhaplieu!N804='Sổ quỹ tiền mặt S06'!$J$2,Nhaplieu!$O804,""))</f>
        <v/>
      </c>
      <c r="G782" s="572">
        <f>IF(SUM(E782:F782)=0,0,$G$10+SUM(E$11:$E782)-SUM(F$11:$F782))</f>
        <v>0</v>
      </c>
      <c r="H782" s="573"/>
    </row>
    <row r="783" spans="1:8" s="4" customFormat="1" ht="15.6">
      <c r="A783" s="76" t="str">
        <f>IF(OR(LEFT(Nhaplieu!$M805,3)='Sổ quỹ tiền mặt S06'!$J$2,LEFT(Nhaplieu!$N805,3)='Sổ quỹ tiền mặt S06'!$J$2),Nhaplieu!F805,IF(OR(Nhaplieu!$M805='Sổ quỹ tiền mặt S06'!$J$2,Nhaplieu!$N805='Sổ quỹ tiền mặt S06'!$J$2),Nhaplieu!F805,""))</f>
        <v/>
      </c>
      <c r="B783" s="77" t="str">
        <f>IF(OR(LEFT(Nhaplieu!$M805,3)='Sổ quỹ tiền mặt S06'!$J$2,LEFT(Nhaplieu!$N805,3)='Sổ quỹ tiền mặt S06'!$J$2),Nhaplieu!E805,IF(OR(Nhaplieu!$M805='Sổ quỹ tiền mặt S06'!$J$2,Nhaplieu!$N805='Sổ quỹ tiền mặt S06'!$J$2),Nhaplieu!E805,""))</f>
        <v/>
      </c>
      <c r="C783" s="571" t="str">
        <f>IF(OR(LEFT(Nhaplieu!$M805,3)='Sổ quỹ tiền mặt S06'!$J$2,LEFT(Nhaplieu!$N805,3)='Sổ quỹ tiền mặt S06'!$J$2),Nhaplieu!L805,IF(OR(Nhaplieu!$M805='Sổ quỹ tiền mặt S06'!$J$2,Nhaplieu!$N805='Sổ quỹ tiền mặt S06'!$J$2),Nhaplieu!L805,""))</f>
        <v/>
      </c>
      <c r="D783" s="78" t="str">
        <f>IF(LEFT(Nhaplieu!$M805,3)='Sổ quỹ tiền mặt S06'!$J$2,Nhaplieu!N805,IF(LEFT(Nhaplieu!$N805,3)='Sổ quỹ tiền mặt S06'!$J$2,Nhaplieu!M805,IF(Nhaplieu!$M805='Sổ quỹ tiền mặt S06'!$J$2,Nhaplieu!N805,IF(Nhaplieu!$N805='Sổ quỹ tiền mặt S06'!$J$2,Nhaplieu!M805,""))))</f>
        <v/>
      </c>
      <c r="E783" s="77" t="str">
        <f>IF(LEFT(Nhaplieu!M805,3)='Sổ quỹ tiền mặt S06'!$J$2,Nhaplieu!$O805,IF(Nhaplieu!M805='Sổ quỹ tiền mặt S06'!$J$2,Nhaplieu!$O805,""))</f>
        <v/>
      </c>
      <c r="F783" s="77" t="str">
        <f>IF(LEFT(Nhaplieu!N805,3)='Sổ quỹ tiền mặt S06'!$J$2,Nhaplieu!$O805,IF(Nhaplieu!N805='Sổ quỹ tiền mặt S06'!$J$2,Nhaplieu!$O805,""))</f>
        <v/>
      </c>
      <c r="G783" s="572">
        <f>IF(SUM(E783:F783)=0,0,$G$10+SUM(E$11:$E783)-SUM(F$11:$F783))</f>
        <v>0</v>
      </c>
      <c r="H783" s="573"/>
    </row>
    <row r="784" spans="1:8" s="4" customFormat="1" ht="15.6">
      <c r="A784" s="76" t="str">
        <f>IF(OR(LEFT(Nhaplieu!$M806,3)='Sổ quỹ tiền mặt S06'!$J$2,LEFT(Nhaplieu!$N806,3)='Sổ quỹ tiền mặt S06'!$J$2),Nhaplieu!F806,IF(OR(Nhaplieu!$M806='Sổ quỹ tiền mặt S06'!$J$2,Nhaplieu!$N806='Sổ quỹ tiền mặt S06'!$J$2),Nhaplieu!F806,""))</f>
        <v/>
      </c>
      <c r="B784" s="77" t="str">
        <f>IF(OR(LEFT(Nhaplieu!$M806,3)='Sổ quỹ tiền mặt S06'!$J$2,LEFT(Nhaplieu!$N806,3)='Sổ quỹ tiền mặt S06'!$J$2),Nhaplieu!E806,IF(OR(Nhaplieu!$M806='Sổ quỹ tiền mặt S06'!$J$2,Nhaplieu!$N806='Sổ quỹ tiền mặt S06'!$J$2),Nhaplieu!E806,""))</f>
        <v/>
      </c>
      <c r="C784" s="571" t="str">
        <f>IF(OR(LEFT(Nhaplieu!$M806,3)='Sổ quỹ tiền mặt S06'!$J$2,LEFT(Nhaplieu!$N806,3)='Sổ quỹ tiền mặt S06'!$J$2),Nhaplieu!L806,IF(OR(Nhaplieu!$M806='Sổ quỹ tiền mặt S06'!$J$2,Nhaplieu!$N806='Sổ quỹ tiền mặt S06'!$J$2),Nhaplieu!L806,""))</f>
        <v/>
      </c>
      <c r="D784" s="78" t="str">
        <f>IF(LEFT(Nhaplieu!$M806,3)='Sổ quỹ tiền mặt S06'!$J$2,Nhaplieu!N806,IF(LEFT(Nhaplieu!$N806,3)='Sổ quỹ tiền mặt S06'!$J$2,Nhaplieu!M806,IF(Nhaplieu!$M806='Sổ quỹ tiền mặt S06'!$J$2,Nhaplieu!N806,IF(Nhaplieu!$N806='Sổ quỹ tiền mặt S06'!$J$2,Nhaplieu!M806,""))))</f>
        <v/>
      </c>
      <c r="E784" s="77" t="str">
        <f>IF(LEFT(Nhaplieu!M806,3)='Sổ quỹ tiền mặt S06'!$J$2,Nhaplieu!$O806,IF(Nhaplieu!M806='Sổ quỹ tiền mặt S06'!$J$2,Nhaplieu!$O806,""))</f>
        <v/>
      </c>
      <c r="F784" s="77" t="str">
        <f>IF(LEFT(Nhaplieu!N806,3)='Sổ quỹ tiền mặt S06'!$J$2,Nhaplieu!$O806,IF(Nhaplieu!N806='Sổ quỹ tiền mặt S06'!$J$2,Nhaplieu!$O806,""))</f>
        <v/>
      </c>
      <c r="G784" s="572">
        <f>IF(SUM(E784:F784)=0,0,$G$10+SUM(E$11:$E784)-SUM(F$11:$F784))</f>
        <v>0</v>
      </c>
      <c r="H784" s="573"/>
    </row>
    <row r="785" spans="1:8" s="4" customFormat="1" ht="15.6">
      <c r="A785" s="76" t="str">
        <f>IF(OR(LEFT(Nhaplieu!$M807,3)='Sổ quỹ tiền mặt S06'!$J$2,LEFT(Nhaplieu!$N807,3)='Sổ quỹ tiền mặt S06'!$J$2),Nhaplieu!F807,IF(OR(Nhaplieu!$M807='Sổ quỹ tiền mặt S06'!$J$2,Nhaplieu!$N807='Sổ quỹ tiền mặt S06'!$J$2),Nhaplieu!F807,""))</f>
        <v/>
      </c>
      <c r="B785" s="77" t="str">
        <f>IF(OR(LEFT(Nhaplieu!$M807,3)='Sổ quỹ tiền mặt S06'!$J$2,LEFT(Nhaplieu!$N807,3)='Sổ quỹ tiền mặt S06'!$J$2),Nhaplieu!E807,IF(OR(Nhaplieu!$M807='Sổ quỹ tiền mặt S06'!$J$2,Nhaplieu!$N807='Sổ quỹ tiền mặt S06'!$J$2),Nhaplieu!E807,""))</f>
        <v/>
      </c>
      <c r="C785" s="571" t="str">
        <f>IF(OR(LEFT(Nhaplieu!$M807,3)='Sổ quỹ tiền mặt S06'!$J$2,LEFT(Nhaplieu!$N807,3)='Sổ quỹ tiền mặt S06'!$J$2),Nhaplieu!L807,IF(OR(Nhaplieu!$M807='Sổ quỹ tiền mặt S06'!$J$2,Nhaplieu!$N807='Sổ quỹ tiền mặt S06'!$J$2),Nhaplieu!L807,""))</f>
        <v/>
      </c>
      <c r="D785" s="78" t="str">
        <f>IF(LEFT(Nhaplieu!$M807,3)='Sổ quỹ tiền mặt S06'!$J$2,Nhaplieu!N807,IF(LEFT(Nhaplieu!$N807,3)='Sổ quỹ tiền mặt S06'!$J$2,Nhaplieu!M807,IF(Nhaplieu!$M807='Sổ quỹ tiền mặt S06'!$J$2,Nhaplieu!N807,IF(Nhaplieu!$N807='Sổ quỹ tiền mặt S06'!$J$2,Nhaplieu!M807,""))))</f>
        <v/>
      </c>
      <c r="E785" s="77" t="str">
        <f>IF(LEFT(Nhaplieu!M807,3)='Sổ quỹ tiền mặt S06'!$J$2,Nhaplieu!$O807,IF(Nhaplieu!M807='Sổ quỹ tiền mặt S06'!$J$2,Nhaplieu!$O807,""))</f>
        <v/>
      </c>
      <c r="F785" s="77" t="str">
        <f>IF(LEFT(Nhaplieu!N807,3)='Sổ quỹ tiền mặt S06'!$J$2,Nhaplieu!$O807,IF(Nhaplieu!N807='Sổ quỹ tiền mặt S06'!$J$2,Nhaplieu!$O807,""))</f>
        <v/>
      </c>
      <c r="G785" s="572">
        <f>IF(SUM(E785:F785)=0,0,$G$10+SUM(E$11:$E785)-SUM(F$11:$F785))</f>
        <v>0</v>
      </c>
      <c r="H785" s="573"/>
    </row>
    <row r="786" spans="1:8" s="4" customFormat="1" ht="15.6">
      <c r="A786" s="76" t="str">
        <f>IF(OR(LEFT(Nhaplieu!$M808,3)='Sổ quỹ tiền mặt S06'!$J$2,LEFT(Nhaplieu!$N808,3)='Sổ quỹ tiền mặt S06'!$J$2),Nhaplieu!F808,IF(OR(Nhaplieu!$M808='Sổ quỹ tiền mặt S06'!$J$2,Nhaplieu!$N808='Sổ quỹ tiền mặt S06'!$J$2),Nhaplieu!F808,""))</f>
        <v/>
      </c>
      <c r="B786" s="77" t="str">
        <f>IF(OR(LEFT(Nhaplieu!$M808,3)='Sổ quỹ tiền mặt S06'!$J$2,LEFT(Nhaplieu!$N808,3)='Sổ quỹ tiền mặt S06'!$J$2),Nhaplieu!E808,IF(OR(Nhaplieu!$M808='Sổ quỹ tiền mặt S06'!$J$2,Nhaplieu!$N808='Sổ quỹ tiền mặt S06'!$J$2),Nhaplieu!E808,""))</f>
        <v/>
      </c>
      <c r="C786" s="571" t="str">
        <f>IF(OR(LEFT(Nhaplieu!$M808,3)='Sổ quỹ tiền mặt S06'!$J$2,LEFT(Nhaplieu!$N808,3)='Sổ quỹ tiền mặt S06'!$J$2),Nhaplieu!L808,IF(OR(Nhaplieu!$M808='Sổ quỹ tiền mặt S06'!$J$2,Nhaplieu!$N808='Sổ quỹ tiền mặt S06'!$J$2),Nhaplieu!L808,""))</f>
        <v/>
      </c>
      <c r="D786" s="78" t="str">
        <f>IF(LEFT(Nhaplieu!$M808,3)='Sổ quỹ tiền mặt S06'!$J$2,Nhaplieu!N808,IF(LEFT(Nhaplieu!$N808,3)='Sổ quỹ tiền mặt S06'!$J$2,Nhaplieu!M808,IF(Nhaplieu!$M808='Sổ quỹ tiền mặt S06'!$J$2,Nhaplieu!N808,IF(Nhaplieu!$N808='Sổ quỹ tiền mặt S06'!$J$2,Nhaplieu!M808,""))))</f>
        <v/>
      </c>
      <c r="E786" s="77" t="str">
        <f>IF(LEFT(Nhaplieu!M808,3)='Sổ quỹ tiền mặt S06'!$J$2,Nhaplieu!$O808,IF(Nhaplieu!M808='Sổ quỹ tiền mặt S06'!$J$2,Nhaplieu!$O808,""))</f>
        <v/>
      </c>
      <c r="F786" s="77" t="str">
        <f>IF(LEFT(Nhaplieu!N808,3)='Sổ quỹ tiền mặt S06'!$J$2,Nhaplieu!$O808,IF(Nhaplieu!N808='Sổ quỹ tiền mặt S06'!$J$2,Nhaplieu!$O808,""))</f>
        <v/>
      </c>
      <c r="G786" s="572">
        <f>IF(SUM(E786:F786)=0,0,$G$10+SUM(E$11:$E786)-SUM(F$11:$F786))</f>
        <v>0</v>
      </c>
      <c r="H786" s="573"/>
    </row>
    <row r="787" spans="1:8" s="4" customFormat="1" ht="15.6">
      <c r="A787" s="76" t="str">
        <f>IF(OR(LEFT(Nhaplieu!$M809,3)='Sổ quỹ tiền mặt S06'!$J$2,LEFT(Nhaplieu!$N809,3)='Sổ quỹ tiền mặt S06'!$J$2),Nhaplieu!F809,IF(OR(Nhaplieu!$M809='Sổ quỹ tiền mặt S06'!$J$2,Nhaplieu!$N809='Sổ quỹ tiền mặt S06'!$J$2),Nhaplieu!F809,""))</f>
        <v/>
      </c>
      <c r="B787" s="77" t="str">
        <f>IF(OR(LEFT(Nhaplieu!$M809,3)='Sổ quỹ tiền mặt S06'!$J$2,LEFT(Nhaplieu!$N809,3)='Sổ quỹ tiền mặt S06'!$J$2),Nhaplieu!E809,IF(OR(Nhaplieu!$M809='Sổ quỹ tiền mặt S06'!$J$2,Nhaplieu!$N809='Sổ quỹ tiền mặt S06'!$J$2),Nhaplieu!E809,""))</f>
        <v/>
      </c>
      <c r="C787" s="571" t="str">
        <f>IF(OR(LEFT(Nhaplieu!$M809,3)='Sổ quỹ tiền mặt S06'!$J$2,LEFT(Nhaplieu!$N809,3)='Sổ quỹ tiền mặt S06'!$J$2),Nhaplieu!L809,IF(OR(Nhaplieu!$M809='Sổ quỹ tiền mặt S06'!$J$2,Nhaplieu!$N809='Sổ quỹ tiền mặt S06'!$J$2),Nhaplieu!L809,""))</f>
        <v/>
      </c>
      <c r="D787" s="78" t="str">
        <f>IF(LEFT(Nhaplieu!$M809,3)='Sổ quỹ tiền mặt S06'!$J$2,Nhaplieu!N809,IF(LEFT(Nhaplieu!$N809,3)='Sổ quỹ tiền mặt S06'!$J$2,Nhaplieu!M809,IF(Nhaplieu!$M809='Sổ quỹ tiền mặt S06'!$J$2,Nhaplieu!N809,IF(Nhaplieu!$N809='Sổ quỹ tiền mặt S06'!$J$2,Nhaplieu!M809,""))))</f>
        <v/>
      </c>
      <c r="E787" s="77" t="str">
        <f>IF(LEFT(Nhaplieu!M809,3)='Sổ quỹ tiền mặt S06'!$J$2,Nhaplieu!$O809,IF(Nhaplieu!M809='Sổ quỹ tiền mặt S06'!$J$2,Nhaplieu!$O809,""))</f>
        <v/>
      </c>
      <c r="F787" s="77" t="str">
        <f>IF(LEFT(Nhaplieu!N809,3)='Sổ quỹ tiền mặt S06'!$J$2,Nhaplieu!$O809,IF(Nhaplieu!N809='Sổ quỹ tiền mặt S06'!$J$2,Nhaplieu!$O809,""))</f>
        <v/>
      </c>
      <c r="G787" s="572">
        <f>IF(SUM(E787:F787)=0,0,$G$10+SUM(E$11:$E787)-SUM(F$11:$F787))</f>
        <v>0</v>
      </c>
      <c r="H787" s="573"/>
    </row>
    <row r="788" spans="1:8" s="4" customFormat="1" ht="15.6">
      <c r="A788" s="76" t="str">
        <f>IF(OR(LEFT(Nhaplieu!$M810,3)='Sổ quỹ tiền mặt S06'!$J$2,LEFT(Nhaplieu!$N810,3)='Sổ quỹ tiền mặt S06'!$J$2),Nhaplieu!F810,IF(OR(Nhaplieu!$M810='Sổ quỹ tiền mặt S06'!$J$2,Nhaplieu!$N810='Sổ quỹ tiền mặt S06'!$J$2),Nhaplieu!F810,""))</f>
        <v/>
      </c>
      <c r="B788" s="77" t="str">
        <f>IF(OR(LEFT(Nhaplieu!$M810,3)='Sổ quỹ tiền mặt S06'!$J$2,LEFT(Nhaplieu!$N810,3)='Sổ quỹ tiền mặt S06'!$J$2),Nhaplieu!E810,IF(OR(Nhaplieu!$M810='Sổ quỹ tiền mặt S06'!$J$2,Nhaplieu!$N810='Sổ quỹ tiền mặt S06'!$J$2),Nhaplieu!E810,""))</f>
        <v/>
      </c>
      <c r="C788" s="571" t="str">
        <f>IF(OR(LEFT(Nhaplieu!$M810,3)='Sổ quỹ tiền mặt S06'!$J$2,LEFT(Nhaplieu!$N810,3)='Sổ quỹ tiền mặt S06'!$J$2),Nhaplieu!L810,IF(OR(Nhaplieu!$M810='Sổ quỹ tiền mặt S06'!$J$2,Nhaplieu!$N810='Sổ quỹ tiền mặt S06'!$J$2),Nhaplieu!L810,""))</f>
        <v/>
      </c>
      <c r="D788" s="78" t="str">
        <f>IF(LEFT(Nhaplieu!$M810,3)='Sổ quỹ tiền mặt S06'!$J$2,Nhaplieu!N810,IF(LEFT(Nhaplieu!$N810,3)='Sổ quỹ tiền mặt S06'!$J$2,Nhaplieu!M810,IF(Nhaplieu!$M810='Sổ quỹ tiền mặt S06'!$J$2,Nhaplieu!N810,IF(Nhaplieu!$N810='Sổ quỹ tiền mặt S06'!$J$2,Nhaplieu!M810,""))))</f>
        <v/>
      </c>
      <c r="E788" s="77" t="str">
        <f>IF(LEFT(Nhaplieu!M810,3)='Sổ quỹ tiền mặt S06'!$J$2,Nhaplieu!$O810,IF(Nhaplieu!M810='Sổ quỹ tiền mặt S06'!$J$2,Nhaplieu!$O810,""))</f>
        <v/>
      </c>
      <c r="F788" s="77" t="str">
        <f>IF(LEFT(Nhaplieu!N810,3)='Sổ quỹ tiền mặt S06'!$J$2,Nhaplieu!$O810,IF(Nhaplieu!N810='Sổ quỹ tiền mặt S06'!$J$2,Nhaplieu!$O810,""))</f>
        <v/>
      </c>
      <c r="G788" s="572">
        <f>IF(SUM(E788:F788)=0,0,$G$10+SUM(E$11:$E788)-SUM(F$11:$F788))</f>
        <v>0</v>
      </c>
      <c r="H788" s="573"/>
    </row>
    <row r="789" spans="1:8" s="4" customFormat="1" ht="15.6">
      <c r="A789" s="76" t="str">
        <f>IF(OR(LEFT(Nhaplieu!$M811,3)='Sổ quỹ tiền mặt S06'!$J$2,LEFT(Nhaplieu!$N811,3)='Sổ quỹ tiền mặt S06'!$J$2),Nhaplieu!F811,IF(OR(Nhaplieu!$M811='Sổ quỹ tiền mặt S06'!$J$2,Nhaplieu!$N811='Sổ quỹ tiền mặt S06'!$J$2),Nhaplieu!F811,""))</f>
        <v/>
      </c>
      <c r="B789" s="77" t="str">
        <f>IF(OR(LEFT(Nhaplieu!$M811,3)='Sổ quỹ tiền mặt S06'!$J$2,LEFT(Nhaplieu!$N811,3)='Sổ quỹ tiền mặt S06'!$J$2),Nhaplieu!E811,IF(OR(Nhaplieu!$M811='Sổ quỹ tiền mặt S06'!$J$2,Nhaplieu!$N811='Sổ quỹ tiền mặt S06'!$J$2),Nhaplieu!E811,""))</f>
        <v/>
      </c>
      <c r="C789" s="571" t="str">
        <f>IF(OR(LEFT(Nhaplieu!$M811,3)='Sổ quỹ tiền mặt S06'!$J$2,LEFT(Nhaplieu!$N811,3)='Sổ quỹ tiền mặt S06'!$J$2),Nhaplieu!L811,IF(OR(Nhaplieu!$M811='Sổ quỹ tiền mặt S06'!$J$2,Nhaplieu!$N811='Sổ quỹ tiền mặt S06'!$J$2),Nhaplieu!L811,""))</f>
        <v/>
      </c>
      <c r="D789" s="78" t="str">
        <f>IF(LEFT(Nhaplieu!$M811,3)='Sổ quỹ tiền mặt S06'!$J$2,Nhaplieu!N811,IF(LEFT(Nhaplieu!$N811,3)='Sổ quỹ tiền mặt S06'!$J$2,Nhaplieu!M811,IF(Nhaplieu!$M811='Sổ quỹ tiền mặt S06'!$J$2,Nhaplieu!N811,IF(Nhaplieu!$N811='Sổ quỹ tiền mặt S06'!$J$2,Nhaplieu!M811,""))))</f>
        <v/>
      </c>
      <c r="E789" s="77" t="str">
        <f>IF(LEFT(Nhaplieu!M811,3)='Sổ quỹ tiền mặt S06'!$J$2,Nhaplieu!$O811,IF(Nhaplieu!M811='Sổ quỹ tiền mặt S06'!$J$2,Nhaplieu!$O811,""))</f>
        <v/>
      </c>
      <c r="F789" s="77" t="str">
        <f>IF(LEFT(Nhaplieu!N811,3)='Sổ quỹ tiền mặt S06'!$J$2,Nhaplieu!$O811,IF(Nhaplieu!N811='Sổ quỹ tiền mặt S06'!$J$2,Nhaplieu!$O811,""))</f>
        <v/>
      </c>
      <c r="G789" s="572">
        <f>IF(SUM(E789:F789)=0,0,$G$10+SUM(E$11:$E789)-SUM(F$11:$F789))</f>
        <v>0</v>
      </c>
      <c r="H789" s="573"/>
    </row>
    <row r="790" spans="1:8" s="4" customFormat="1" ht="15.6">
      <c r="A790" s="76" t="str">
        <f>IF(OR(LEFT(Nhaplieu!$M812,3)='Sổ quỹ tiền mặt S06'!$J$2,LEFT(Nhaplieu!$N812,3)='Sổ quỹ tiền mặt S06'!$J$2),Nhaplieu!F812,IF(OR(Nhaplieu!$M812='Sổ quỹ tiền mặt S06'!$J$2,Nhaplieu!$N812='Sổ quỹ tiền mặt S06'!$J$2),Nhaplieu!F812,""))</f>
        <v/>
      </c>
      <c r="B790" s="77" t="str">
        <f>IF(OR(LEFT(Nhaplieu!$M812,3)='Sổ quỹ tiền mặt S06'!$J$2,LEFT(Nhaplieu!$N812,3)='Sổ quỹ tiền mặt S06'!$J$2),Nhaplieu!E812,IF(OR(Nhaplieu!$M812='Sổ quỹ tiền mặt S06'!$J$2,Nhaplieu!$N812='Sổ quỹ tiền mặt S06'!$J$2),Nhaplieu!E812,""))</f>
        <v/>
      </c>
      <c r="C790" s="571" t="str">
        <f>IF(OR(LEFT(Nhaplieu!$M812,3)='Sổ quỹ tiền mặt S06'!$J$2,LEFT(Nhaplieu!$N812,3)='Sổ quỹ tiền mặt S06'!$J$2),Nhaplieu!L812,IF(OR(Nhaplieu!$M812='Sổ quỹ tiền mặt S06'!$J$2,Nhaplieu!$N812='Sổ quỹ tiền mặt S06'!$J$2),Nhaplieu!L812,""))</f>
        <v/>
      </c>
      <c r="D790" s="78" t="str">
        <f>IF(LEFT(Nhaplieu!$M812,3)='Sổ quỹ tiền mặt S06'!$J$2,Nhaplieu!N812,IF(LEFT(Nhaplieu!$N812,3)='Sổ quỹ tiền mặt S06'!$J$2,Nhaplieu!M812,IF(Nhaplieu!$M812='Sổ quỹ tiền mặt S06'!$J$2,Nhaplieu!N812,IF(Nhaplieu!$N812='Sổ quỹ tiền mặt S06'!$J$2,Nhaplieu!M812,""))))</f>
        <v/>
      </c>
      <c r="E790" s="77" t="str">
        <f>IF(LEFT(Nhaplieu!M812,3)='Sổ quỹ tiền mặt S06'!$J$2,Nhaplieu!$O812,IF(Nhaplieu!M812='Sổ quỹ tiền mặt S06'!$J$2,Nhaplieu!$O812,""))</f>
        <v/>
      </c>
      <c r="F790" s="77" t="str">
        <f>IF(LEFT(Nhaplieu!N812,3)='Sổ quỹ tiền mặt S06'!$J$2,Nhaplieu!$O812,IF(Nhaplieu!N812='Sổ quỹ tiền mặt S06'!$J$2,Nhaplieu!$O812,""))</f>
        <v/>
      </c>
      <c r="G790" s="572">
        <f>IF(SUM(E790:F790)=0,0,$G$10+SUM(E$11:$E790)-SUM(F$11:$F790))</f>
        <v>0</v>
      </c>
      <c r="H790" s="573"/>
    </row>
    <row r="791" spans="1:8" s="4" customFormat="1" ht="15.6">
      <c r="A791" s="76" t="str">
        <f>IF(OR(LEFT(Nhaplieu!$M813,3)='Sổ quỹ tiền mặt S06'!$J$2,LEFT(Nhaplieu!$N813,3)='Sổ quỹ tiền mặt S06'!$J$2),Nhaplieu!F813,IF(OR(Nhaplieu!$M813='Sổ quỹ tiền mặt S06'!$J$2,Nhaplieu!$N813='Sổ quỹ tiền mặt S06'!$J$2),Nhaplieu!F813,""))</f>
        <v/>
      </c>
      <c r="B791" s="77" t="str">
        <f>IF(OR(LEFT(Nhaplieu!$M813,3)='Sổ quỹ tiền mặt S06'!$J$2,LEFT(Nhaplieu!$N813,3)='Sổ quỹ tiền mặt S06'!$J$2),Nhaplieu!E813,IF(OR(Nhaplieu!$M813='Sổ quỹ tiền mặt S06'!$J$2,Nhaplieu!$N813='Sổ quỹ tiền mặt S06'!$J$2),Nhaplieu!E813,""))</f>
        <v/>
      </c>
      <c r="C791" s="571" t="str">
        <f>IF(OR(LEFT(Nhaplieu!$M813,3)='Sổ quỹ tiền mặt S06'!$J$2,LEFT(Nhaplieu!$N813,3)='Sổ quỹ tiền mặt S06'!$J$2),Nhaplieu!L813,IF(OR(Nhaplieu!$M813='Sổ quỹ tiền mặt S06'!$J$2,Nhaplieu!$N813='Sổ quỹ tiền mặt S06'!$J$2),Nhaplieu!L813,""))</f>
        <v/>
      </c>
      <c r="D791" s="78" t="str">
        <f>IF(LEFT(Nhaplieu!$M813,3)='Sổ quỹ tiền mặt S06'!$J$2,Nhaplieu!N813,IF(LEFT(Nhaplieu!$N813,3)='Sổ quỹ tiền mặt S06'!$J$2,Nhaplieu!M813,IF(Nhaplieu!$M813='Sổ quỹ tiền mặt S06'!$J$2,Nhaplieu!N813,IF(Nhaplieu!$N813='Sổ quỹ tiền mặt S06'!$J$2,Nhaplieu!M813,""))))</f>
        <v/>
      </c>
      <c r="E791" s="77" t="str">
        <f>IF(LEFT(Nhaplieu!M813,3)='Sổ quỹ tiền mặt S06'!$J$2,Nhaplieu!$O813,IF(Nhaplieu!M813='Sổ quỹ tiền mặt S06'!$J$2,Nhaplieu!$O813,""))</f>
        <v/>
      </c>
      <c r="F791" s="77" t="str">
        <f>IF(LEFT(Nhaplieu!N813,3)='Sổ quỹ tiền mặt S06'!$J$2,Nhaplieu!$O813,IF(Nhaplieu!N813='Sổ quỹ tiền mặt S06'!$J$2,Nhaplieu!$O813,""))</f>
        <v/>
      </c>
      <c r="G791" s="572">
        <f>IF(SUM(E791:F791)=0,0,$G$10+SUM(E$11:$E791)-SUM(F$11:$F791))</f>
        <v>0</v>
      </c>
      <c r="H791" s="573"/>
    </row>
    <row r="792" spans="1:8" s="4" customFormat="1" ht="15.6">
      <c r="A792" s="76" t="str">
        <f>IF(OR(LEFT(Nhaplieu!$M814,3)='Sổ quỹ tiền mặt S06'!$J$2,LEFT(Nhaplieu!$N814,3)='Sổ quỹ tiền mặt S06'!$J$2),Nhaplieu!F814,IF(OR(Nhaplieu!$M814='Sổ quỹ tiền mặt S06'!$J$2,Nhaplieu!$N814='Sổ quỹ tiền mặt S06'!$J$2),Nhaplieu!F814,""))</f>
        <v/>
      </c>
      <c r="B792" s="77" t="str">
        <f>IF(OR(LEFT(Nhaplieu!$M814,3)='Sổ quỹ tiền mặt S06'!$J$2,LEFT(Nhaplieu!$N814,3)='Sổ quỹ tiền mặt S06'!$J$2),Nhaplieu!E814,IF(OR(Nhaplieu!$M814='Sổ quỹ tiền mặt S06'!$J$2,Nhaplieu!$N814='Sổ quỹ tiền mặt S06'!$J$2),Nhaplieu!E814,""))</f>
        <v/>
      </c>
      <c r="C792" s="571" t="str">
        <f>IF(OR(LEFT(Nhaplieu!$M814,3)='Sổ quỹ tiền mặt S06'!$J$2,LEFT(Nhaplieu!$N814,3)='Sổ quỹ tiền mặt S06'!$J$2),Nhaplieu!L814,IF(OR(Nhaplieu!$M814='Sổ quỹ tiền mặt S06'!$J$2,Nhaplieu!$N814='Sổ quỹ tiền mặt S06'!$J$2),Nhaplieu!L814,""))</f>
        <v/>
      </c>
      <c r="D792" s="78" t="str">
        <f>IF(LEFT(Nhaplieu!$M814,3)='Sổ quỹ tiền mặt S06'!$J$2,Nhaplieu!N814,IF(LEFT(Nhaplieu!$N814,3)='Sổ quỹ tiền mặt S06'!$J$2,Nhaplieu!M814,IF(Nhaplieu!$M814='Sổ quỹ tiền mặt S06'!$J$2,Nhaplieu!N814,IF(Nhaplieu!$N814='Sổ quỹ tiền mặt S06'!$J$2,Nhaplieu!M814,""))))</f>
        <v/>
      </c>
      <c r="E792" s="77" t="str">
        <f>IF(LEFT(Nhaplieu!M814,3)='Sổ quỹ tiền mặt S06'!$J$2,Nhaplieu!$O814,IF(Nhaplieu!M814='Sổ quỹ tiền mặt S06'!$J$2,Nhaplieu!$O814,""))</f>
        <v/>
      </c>
      <c r="F792" s="77" t="str">
        <f>IF(LEFT(Nhaplieu!N814,3)='Sổ quỹ tiền mặt S06'!$J$2,Nhaplieu!$O814,IF(Nhaplieu!N814='Sổ quỹ tiền mặt S06'!$J$2,Nhaplieu!$O814,""))</f>
        <v/>
      </c>
      <c r="G792" s="572">
        <f>IF(SUM(E792:F792)=0,0,$G$10+SUM(E$11:$E792)-SUM(F$11:$F792))</f>
        <v>0</v>
      </c>
      <c r="H792" s="573"/>
    </row>
    <row r="793" spans="1:8" s="4" customFormat="1" ht="15.6">
      <c r="A793" s="76" t="str">
        <f>IF(OR(LEFT(Nhaplieu!$M815,3)='Sổ quỹ tiền mặt S06'!$J$2,LEFT(Nhaplieu!$N815,3)='Sổ quỹ tiền mặt S06'!$J$2),Nhaplieu!F815,IF(OR(Nhaplieu!$M815='Sổ quỹ tiền mặt S06'!$J$2,Nhaplieu!$N815='Sổ quỹ tiền mặt S06'!$J$2),Nhaplieu!F815,""))</f>
        <v/>
      </c>
      <c r="B793" s="77" t="str">
        <f>IF(OR(LEFT(Nhaplieu!$M815,3)='Sổ quỹ tiền mặt S06'!$J$2,LEFT(Nhaplieu!$N815,3)='Sổ quỹ tiền mặt S06'!$J$2),Nhaplieu!E815,IF(OR(Nhaplieu!$M815='Sổ quỹ tiền mặt S06'!$J$2,Nhaplieu!$N815='Sổ quỹ tiền mặt S06'!$J$2),Nhaplieu!E815,""))</f>
        <v/>
      </c>
      <c r="C793" s="571" t="str">
        <f>IF(OR(LEFT(Nhaplieu!$M815,3)='Sổ quỹ tiền mặt S06'!$J$2,LEFT(Nhaplieu!$N815,3)='Sổ quỹ tiền mặt S06'!$J$2),Nhaplieu!L815,IF(OR(Nhaplieu!$M815='Sổ quỹ tiền mặt S06'!$J$2,Nhaplieu!$N815='Sổ quỹ tiền mặt S06'!$J$2),Nhaplieu!L815,""))</f>
        <v/>
      </c>
      <c r="D793" s="78" t="str">
        <f>IF(LEFT(Nhaplieu!$M815,3)='Sổ quỹ tiền mặt S06'!$J$2,Nhaplieu!N815,IF(LEFT(Nhaplieu!$N815,3)='Sổ quỹ tiền mặt S06'!$J$2,Nhaplieu!M815,IF(Nhaplieu!$M815='Sổ quỹ tiền mặt S06'!$J$2,Nhaplieu!N815,IF(Nhaplieu!$N815='Sổ quỹ tiền mặt S06'!$J$2,Nhaplieu!M815,""))))</f>
        <v/>
      </c>
      <c r="E793" s="77" t="str">
        <f>IF(LEFT(Nhaplieu!M815,3)='Sổ quỹ tiền mặt S06'!$J$2,Nhaplieu!$O815,IF(Nhaplieu!M815='Sổ quỹ tiền mặt S06'!$J$2,Nhaplieu!$O815,""))</f>
        <v/>
      </c>
      <c r="F793" s="77" t="str">
        <f>IF(LEFT(Nhaplieu!N815,3)='Sổ quỹ tiền mặt S06'!$J$2,Nhaplieu!$O815,IF(Nhaplieu!N815='Sổ quỹ tiền mặt S06'!$J$2,Nhaplieu!$O815,""))</f>
        <v/>
      </c>
      <c r="G793" s="572">
        <f>IF(SUM(E793:F793)=0,0,$G$10+SUM(E$11:$E793)-SUM(F$11:$F793))</f>
        <v>0</v>
      </c>
      <c r="H793" s="573"/>
    </row>
    <row r="794" spans="1:8" s="4" customFormat="1" ht="15.6">
      <c r="A794" s="76" t="str">
        <f>IF(OR(LEFT(Nhaplieu!$M816,3)='Sổ quỹ tiền mặt S06'!$J$2,LEFT(Nhaplieu!$N816,3)='Sổ quỹ tiền mặt S06'!$J$2),Nhaplieu!F816,IF(OR(Nhaplieu!$M816='Sổ quỹ tiền mặt S06'!$J$2,Nhaplieu!$N816='Sổ quỹ tiền mặt S06'!$J$2),Nhaplieu!F816,""))</f>
        <v/>
      </c>
      <c r="B794" s="77" t="str">
        <f>IF(OR(LEFT(Nhaplieu!$M816,3)='Sổ quỹ tiền mặt S06'!$J$2,LEFT(Nhaplieu!$N816,3)='Sổ quỹ tiền mặt S06'!$J$2),Nhaplieu!E816,IF(OR(Nhaplieu!$M816='Sổ quỹ tiền mặt S06'!$J$2,Nhaplieu!$N816='Sổ quỹ tiền mặt S06'!$J$2),Nhaplieu!E816,""))</f>
        <v/>
      </c>
      <c r="C794" s="571" t="str">
        <f>IF(OR(LEFT(Nhaplieu!$M816,3)='Sổ quỹ tiền mặt S06'!$J$2,LEFT(Nhaplieu!$N816,3)='Sổ quỹ tiền mặt S06'!$J$2),Nhaplieu!L816,IF(OR(Nhaplieu!$M816='Sổ quỹ tiền mặt S06'!$J$2,Nhaplieu!$N816='Sổ quỹ tiền mặt S06'!$J$2),Nhaplieu!L816,""))</f>
        <v/>
      </c>
      <c r="D794" s="78" t="str">
        <f>IF(LEFT(Nhaplieu!$M816,3)='Sổ quỹ tiền mặt S06'!$J$2,Nhaplieu!N816,IF(LEFT(Nhaplieu!$N816,3)='Sổ quỹ tiền mặt S06'!$J$2,Nhaplieu!M816,IF(Nhaplieu!$M816='Sổ quỹ tiền mặt S06'!$J$2,Nhaplieu!N816,IF(Nhaplieu!$N816='Sổ quỹ tiền mặt S06'!$J$2,Nhaplieu!M816,""))))</f>
        <v/>
      </c>
      <c r="E794" s="77" t="str">
        <f>IF(LEFT(Nhaplieu!M816,3)='Sổ quỹ tiền mặt S06'!$J$2,Nhaplieu!$O816,IF(Nhaplieu!M816='Sổ quỹ tiền mặt S06'!$J$2,Nhaplieu!$O816,""))</f>
        <v/>
      </c>
      <c r="F794" s="77" t="str">
        <f>IF(LEFT(Nhaplieu!N816,3)='Sổ quỹ tiền mặt S06'!$J$2,Nhaplieu!$O816,IF(Nhaplieu!N816='Sổ quỹ tiền mặt S06'!$J$2,Nhaplieu!$O816,""))</f>
        <v/>
      </c>
      <c r="G794" s="572">
        <f>IF(SUM(E794:F794)=0,0,$G$10+SUM(E$11:$E794)-SUM(F$11:$F794))</f>
        <v>0</v>
      </c>
      <c r="H794" s="573"/>
    </row>
    <row r="795" spans="1:8" s="4" customFormat="1" ht="15.6">
      <c r="A795" s="76" t="str">
        <f>IF(OR(LEFT(Nhaplieu!$M817,3)='Sổ quỹ tiền mặt S06'!$J$2,LEFT(Nhaplieu!$N817,3)='Sổ quỹ tiền mặt S06'!$J$2),Nhaplieu!F817,IF(OR(Nhaplieu!$M817='Sổ quỹ tiền mặt S06'!$J$2,Nhaplieu!$N817='Sổ quỹ tiền mặt S06'!$J$2),Nhaplieu!F817,""))</f>
        <v/>
      </c>
      <c r="B795" s="77" t="str">
        <f>IF(OR(LEFT(Nhaplieu!$M817,3)='Sổ quỹ tiền mặt S06'!$J$2,LEFT(Nhaplieu!$N817,3)='Sổ quỹ tiền mặt S06'!$J$2),Nhaplieu!E817,IF(OR(Nhaplieu!$M817='Sổ quỹ tiền mặt S06'!$J$2,Nhaplieu!$N817='Sổ quỹ tiền mặt S06'!$J$2),Nhaplieu!E817,""))</f>
        <v/>
      </c>
      <c r="C795" s="571" t="str">
        <f>IF(OR(LEFT(Nhaplieu!$M817,3)='Sổ quỹ tiền mặt S06'!$J$2,LEFT(Nhaplieu!$N817,3)='Sổ quỹ tiền mặt S06'!$J$2),Nhaplieu!L817,IF(OR(Nhaplieu!$M817='Sổ quỹ tiền mặt S06'!$J$2,Nhaplieu!$N817='Sổ quỹ tiền mặt S06'!$J$2),Nhaplieu!L817,""))</f>
        <v/>
      </c>
      <c r="D795" s="78" t="str">
        <f>IF(LEFT(Nhaplieu!$M817,3)='Sổ quỹ tiền mặt S06'!$J$2,Nhaplieu!N817,IF(LEFT(Nhaplieu!$N817,3)='Sổ quỹ tiền mặt S06'!$J$2,Nhaplieu!M817,IF(Nhaplieu!$M817='Sổ quỹ tiền mặt S06'!$J$2,Nhaplieu!N817,IF(Nhaplieu!$N817='Sổ quỹ tiền mặt S06'!$J$2,Nhaplieu!M817,""))))</f>
        <v/>
      </c>
      <c r="E795" s="77" t="str">
        <f>IF(LEFT(Nhaplieu!M817,3)='Sổ quỹ tiền mặt S06'!$J$2,Nhaplieu!$O817,IF(Nhaplieu!M817='Sổ quỹ tiền mặt S06'!$J$2,Nhaplieu!$O817,""))</f>
        <v/>
      </c>
      <c r="F795" s="77" t="str">
        <f>IF(LEFT(Nhaplieu!N817,3)='Sổ quỹ tiền mặt S06'!$J$2,Nhaplieu!$O817,IF(Nhaplieu!N817='Sổ quỹ tiền mặt S06'!$J$2,Nhaplieu!$O817,""))</f>
        <v/>
      </c>
      <c r="G795" s="572">
        <f>IF(SUM(E795:F795)=0,0,$G$10+SUM(E$11:$E795)-SUM(F$11:$F795))</f>
        <v>0</v>
      </c>
      <c r="H795" s="573"/>
    </row>
    <row r="796" spans="1:8" s="4" customFormat="1" ht="15.6">
      <c r="A796" s="76" t="str">
        <f>IF(OR(LEFT(Nhaplieu!$M818,3)='Sổ quỹ tiền mặt S06'!$J$2,LEFT(Nhaplieu!$N818,3)='Sổ quỹ tiền mặt S06'!$J$2),Nhaplieu!F818,IF(OR(Nhaplieu!$M818='Sổ quỹ tiền mặt S06'!$J$2,Nhaplieu!$N818='Sổ quỹ tiền mặt S06'!$J$2),Nhaplieu!F818,""))</f>
        <v/>
      </c>
      <c r="B796" s="77" t="str">
        <f>IF(OR(LEFT(Nhaplieu!$M818,3)='Sổ quỹ tiền mặt S06'!$J$2,LEFT(Nhaplieu!$N818,3)='Sổ quỹ tiền mặt S06'!$J$2),Nhaplieu!E818,IF(OR(Nhaplieu!$M818='Sổ quỹ tiền mặt S06'!$J$2,Nhaplieu!$N818='Sổ quỹ tiền mặt S06'!$J$2),Nhaplieu!E818,""))</f>
        <v/>
      </c>
      <c r="C796" s="571" t="str">
        <f>IF(OR(LEFT(Nhaplieu!$M818,3)='Sổ quỹ tiền mặt S06'!$J$2,LEFT(Nhaplieu!$N818,3)='Sổ quỹ tiền mặt S06'!$J$2),Nhaplieu!L818,IF(OR(Nhaplieu!$M818='Sổ quỹ tiền mặt S06'!$J$2,Nhaplieu!$N818='Sổ quỹ tiền mặt S06'!$J$2),Nhaplieu!L818,""))</f>
        <v/>
      </c>
      <c r="D796" s="78" t="str">
        <f>IF(LEFT(Nhaplieu!$M818,3)='Sổ quỹ tiền mặt S06'!$J$2,Nhaplieu!N818,IF(LEFT(Nhaplieu!$N818,3)='Sổ quỹ tiền mặt S06'!$J$2,Nhaplieu!M818,IF(Nhaplieu!$M818='Sổ quỹ tiền mặt S06'!$J$2,Nhaplieu!N818,IF(Nhaplieu!$N818='Sổ quỹ tiền mặt S06'!$J$2,Nhaplieu!M818,""))))</f>
        <v/>
      </c>
      <c r="E796" s="77" t="str">
        <f>IF(LEFT(Nhaplieu!M818,3)='Sổ quỹ tiền mặt S06'!$J$2,Nhaplieu!$O818,IF(Nhaplieu!M818='Sổ quỹ tiền mặt S06'!$J$2,Nhaplieu!$O818,""))</f>
        <v/>
      </c>
      <c r="F796" s="77" t="str">
        <f>IF(LEFT(Nhaplieu!N818,3)='Sổ quỹ tiền mặt S06'!$J$2,Nhaplieu!$O818,IF(Nhaplieu!N818='Sổ quỹ tiền mặt S06'!$J$2,Nhaplieu!$O818,""))</f>
        <v/>
      </c>
      <c r="G796" s="572">
        <f>IF(SUM(E796:F796)=0,0,$G$10+SUM(E$11:$E796)-SUM(F$11:$F796))</f>
        <v>0</v>
      </c>
      <c r="H796" s="573"/>
    </row>
    <row r="797" spans="1:8" s="4" customFormat="1" ht="15.6">
      <c r="A797" s="76" t="str">
        <f>IF(OR(LEFT(Nhaplieu!$M819,3)='Sổ quỹ tiền mặt S06'!$J$2,LEFT(Nhaplieu!$N819,3)='Sổ quỹ tiền mặt S06'!$J$2),Nhaplieu!F819,IF(OR(Nhaplieu!$M819='Sổ quỹ tiền mặt S06'!$J$2,Nhaplieu!$N819='Sổ quỹ tiền mặt S06'!$J$2),Nhaplieu!F819,""))</f>
        <v/>
      </c>
      <c r="B797" s="77" t="str">
        <f>IF(OR(LEFT(Nhaplieu!$M819,3)='Sổ quỹ tiền mặt S06'!$J$2,LEFT(Nhaplieu!$N819,3)='Sổ quỹ tiền mặt S06'!$J$2),Nhaplieu!E819,IF(OR(Nhaplieu!$M819='Sổ quỹ tiền mặt S06'!$J$2,Nhaplieu!$N819='Sổ quỹ tiền mặt S06'!$J$2),Nhaplieu!E819,""))</f>
        <v/>
      </c>
      <c r="C797" s="571" t="str">
        <f>IF(OR(LEFT(Nhaplieu!$M819,3)='Sổ quỹ tiền mặt S06'!$J$2,LEFT(Nhaplieu!$N819,3)='Sổ quỹ tiền mặt S06'!$J$2),Nhaplieu!L819,IF(OR(Nhaplieu!$M819='Sổ quỹ tiền mặt S06'!$J$2,Nhaplieu!$N819='Sổ quỹ tiền mặt S06'!$J$2),Nhaplieu!L819,""))</f>
        <v/>
      </c>
      <c r="D797" s="78" t="str">
        <f>IF(LEFT(Nhaplieu!$M819,3)='Sổ quỹ tiền mặt S06'!$J$2,Nhaplieu!N819,IF(LEFT(Nhaplieu!$N819,3)='Sổ quỹ tiền mặt S06'!$J$2,Nhaplieu!M819,IF(Nhaplieu!$M819='Sổ quỹ tiền mặt S06'!$J$2,Nhaplieu!N819,IF(Nhaplieu!$N819='Sổ quỹ tiền mặt S06'!$J$2,Nhaplieu!M819,""))))</f>
        <v/>
      </c>
      <c r="E797" s="77" t="str">
        <f>IF(LEFT(Nhaplieu!M819,3)='Sổ quỹ tiền mặt S06'!$J$2,Nhaplieu!$O819,IF(Nhaplieu!M819='Sổ quỹ tiền mặt S06'!$J$2,Nhaplieu!$O819,""))</f>
        <v/>
      </c>
      <c r="F797" s="77" t="str">
        <f>IF(LEFT(Nhaplieu!N819,3)='Sổ quỹ tiền mặt S06'!$J$2,Nhaplieu!$O819,IF(Nhaplieu!N819='Sổ quỹ tiền mặt S06'!$J$2,Nhaplieu!$O819,""))</f>
        <v/>
      </c>
      <c r="G797" s="572">
        <f>IF(SUM(E797:F797)=0,0,$G$10+SUM(E$11:$E797)-SUM(F$11:$F797))</f>
        <v>0</v>
      </c>
      <c r="H797" s="573"/>
    </row>
    <row r="798" spans="1:8" s="4" customFormat="1" ht="15.6">
      <c r="A798" s="76" t="str">
        <f>IF(OR(LEFT(Nhaplieu!$M820,3)='Sổ quỹ tiền mặt S06'!$J$2,LEFT(Nhaplieu!$N820,3)='Sổ quỹ tiền mặt S06'!$J$2),Nhaplieu!F820,IF(OR(Nhaplieu!$M820='Sổ quỹ tiền mặt S06'!$J$2,Nhaplieu!$N820='Sổ quỹ tiền mặt S06'!$J$2),Nhaplieu!F820,""))</f>
        <v/>
      </c>
      <c r="B798" s="77" t="str">
        <f>IF(OR(LEFT(Nhaplieu!$M820,3)='Sổ quỹ tiền mặt S06'!$J$2,LEFT(Nhaplieu!$N820,3)='Sổ quỹ tiền mặt S06'!$J$2),Nhaplieu!E820,IF(OR(Nhaplieu!$M820='Sổ quỹ tiền mặt S06'!$J$2,Nhaplieu!$N820='Sổ quỹ tiền mặt S06'!$J$2),Nhaplieu!E820,""))</f>
        <v/>
      </c>
      <c r="C798" s="571" t="str">
        <f>IF(OR(LEFT(Nhaplieu!$M820,3)='Sổ quỹ tiền mặt S06'!$J$2,LEFT(Nhaplieu!$N820,3)='Sổ quỹ tiền mặt S06'!$J$2),Nhaplieu!L820,IF(OR(Nhaplieu!$M820='Sổ quỹ tiền mặt S06'!$J$2,Nhaplieu!$N820='Sổ quỹ tiền mặt S06'!$J$2),Nhaplieu!L820,""))</f>
        <v/>
      </c>
      <c r="D798" s="78" t="str">
        <f>IF(LEFT(Nhaplieu!$M820,3)='Sổ quỹ tiền mặt S06'!$J$2,Nhaplieu!N820,IF(LEFT(Nhaplieu!$N820,3)='Sổ quỹ tiền mặt S06'!$J$2,Nhaplieu!M820,IF(Nhaplieu!$M820='Sổ quỹ tiền mặt S06'!$J$2,Nhaplieu!N820,IF(Nhaplieu!$N820='Sổ quỹ tiền mặt S06'!$J$2,Nhaplieu!M820,""))))</f>
        <v/>
      </c>
      <c r="E798" s="77" t="str">
        <f>IF(LEFT(Nhaplieu!M820,3)='Sổ quỹ tiền mặt S06'!$J$2,Nhaplieu!$O820,IF(Nhaplieu!M820='Sổ quỹ tiền mặt S06'!$J$2,Nhaplieu!$O820,""))</f>
        <v/>
      </c>
      <c r="F798" s="77" t="str">
        <f>IF(LEFT(Nhaplieu!N820,3)='Sổ quỹ tiền mặt S06'!$J$2,Nhaplieu!$O820,IF(Nhaplieu!N820='Sổ quỹ tiền mặt S06'!$J$2,Nhaplieu!$O820,""))</f>
        <v/>
      </c>
      <c r="G798" s="572">
        <f>IF(SUM(E798:F798)=0,0,$G$10+SUM(E$11:$E798)-SUM(F$11:$F798))</f>
        <v>0</v>
      </c>
      <c r="H798" s="573"/>
    </row>
    <row r="799" spans="1:8" s="4" customFormat="1" ht="15.6">
      <c r="A799" s="76" t="str">
        <f>IF(OR(LEFT(Nhaplieu!$M821,3)='Sổ quỹ tiền mặt S06'!$J$2,LEFT(Nhaplieu!$N821,3)='Sổ quỹ tiền mặt S06'!$J$2),Nhaplieu!F821,IF(OR(Nhaplieu!$M821='Sổ quỹ tiền mặt S06'!$J$2,Nhaplieu!$N821='Sổ quỹ tiền mặt S06'!$J$2),Nhaplieu!F821,""))</f>
        <v/>
      </c>
      <c r="B799" s="77" t="str">
        <f>IF(OR(LEFT(Nhaplieu!$M821,3)='Sổ quỹ tiền mặt S06'!$J$2,LEFT(Nhaplieu!$N821,3)='Sổ quỹ tiền mặt S06'!$J$2),Nhaplieu!E821,IF(OR(Nhaplieu!$M821='Sổ quỹ tiền mặt S06'!$J$2,Nhaplieu!$N821='Sổ quỹ tiền mặt S06'!$J$2),Nhaplieu!E821,""))</f>
        <v/>
      </c>
      <c r="C799" s="571" t="str">
        <f>IF(OR(LEFT(Nhaplieu!$M821,3)='Sổ quỹ tiền mặt S06'!$J$2,LEFT(Nhaplieu!$N821,3)='Sổ quỹ tiền mặt S06'!$J$2),Nhaplieu!L821,IF(OR(Nhaplieu!$M821='Sổ quỹ tiền mặt S06'!$J$2,Nhaplieu!$N821='Sổ quỹ tiền mặt S06'!$J$2),Nhaplieu!L821,""))</f>
        <v/>
      </c>
      <c r="D799" s="78" t="str">
        <f>IF(LEFT(Nhaplieu!$M821,3)='Sổ quỹ tiền mặt S06'!$J$2,Nhaplieu!N821,IF(LEFT(Nhaplieu!$N821,3)='Sổ quỹ tiền mặt S06'!$J$2,Nhaplieu!M821,IF(Nhaplieu!$M821='Sổ quỹ tiền mặt S06'!$J$2,Nhaplieu!N821,IF(Nhaplieu!$N821='Sổ quỹ tiền mặt S06'!$J$2,Nhaplieu!M821,""))))</f>
        <v/>
      </c>
      <c r="E799" s="77" t="str">
        <f>IF(LEFT(Nhaplieu!M821,3)='Sổ quỹ tiền mặt S06'!$J$2,Nhaplieu!$O821,IF(Nhaplieu!M821='Sổ quỹ tiền mặt S06'!$J$2,Nhaplieu!$O821,""))</f>
        <v/>
      </c>
      <c r="F799" s="77" t="str">
        <f>IF(LEFT(Nhaplieu!N821,3)='Sổ quỹ tiền mặt S06'!$J$2,Nhaplieu!$O821,IF(Nhaplieu!N821='Sổ quỹ tiền mặt S06'!$J$2,Nhaplieu!$O821,""))</f>
        <v/>
      </c>
      <c r="G799" s="572">
        <f>IF(SUM(E799:F799)=0,0,$G$10+SUM(E$11:$E799)-SUM(F$11:$F799))</f>
        <v>0</v>
      </c>
      <c r="H799" s="573"/>
    </row>
    <row r="800" spans="1:8" s="4" customFormat="1" ht="15.6">
      <c r="A800" s="76" t="str">
        <f>IF(OR(LEFT(Nhaplieu!$M822,3)='Sổ quỹ tiền mặt S06'!$J$2,LEFT(Nhaplieu!$N822,3)='Sổ quỹ tiền mặt S06'!$J$2),Nhaplieu!F822,IF(OR(Nhaplieu!$M822='Sổ quỹ tiền mặt S06'!$J$2,Nhaplieu!$N822='Sổ quỹ tiền mặt S06'!$J$2),Nhaplieu!F822,""))</f>
        <v/>
      </c>
      <c r="B800" s="77" t="str">
        <f>IF(OR(LEFT(Nhaplieu!$M822,3)='Sổ quỹ tiền mặt S06'!$J$2,LEFT(Nhaplieu!$N822,3)='Sổ quỹ tiền mặt S06'!$J$2),Nhaplieu!E822,IF(OR(Nhaplieu!$M822='Sổ quỹ tiền mặt S06'!$J$2,Nhaplieu!$N822='Sổ quỹ tiền mặt S06'!$J$2),Nhaplieu!E822,""))</f>
        <v/>
      </c>
      <c r="C800" s="571" t="str">
        <f>IF(OR(LEFT(Nhaplieu!$M822,3)='Sổ quỹ tiền mặt S06'!$J$2,LEFT(Nhaplieu!$N822,3)='Sổ quỹ tiền mặt S06'!$J$2),Nhaplieu!L822,IF(OR(Nhaplieu!$M822='Sổ quỹ tiền mặt S06'!$J$2,Nhaplieu!$N822='Sổ quỹ tiền mặt S06'!$J$2),Nhaplieu!L822,""))</f>
        <v/>
      </c>
      <c r="D800" s="78" t="str">
        <f>IF(LEFT(Nhaplieu!$M822,3)='Sổ quỹ tiền mặt S06'!$J$2,Nhaplieu!N822,IF(LEFT(Nhaplieu!$N822,3)='Sổ quỹ tiền mặt S06'!$J$2,Nhaplieu!M822,IF(Nhaplieu!$M822='Sổ quỹ tiền mặt S06'!$J$2,Nhaplieu!N822,IF(Nhaplieu!$N822='Sổ quỹ tiền mặt S06'!$J$2,Nhaplieu!M822,""))))</f>
        <v/>
      </c>
      <c r="E800" s="77" t="str">
        <f>IF(LEFT(Nhaplieu!M822,3)='Sổ quỹ tiền mặt S06'!$J$2,Nhaplieu!$O822,IF(Nhaplieu!M822='Sổ quỹ tiền mặt S06'!$J$2,Nhaplieu!$O822,""))</f>
        <v/>
      </c>
      <c r="F800" s="77" t="str">
        <f>IF(LEFT(Nhaplieu!N822,3)='Sổ quỹ tiền mặt S06'!$J$2,Nhaplieu!$O822,IF(Nhaplieu!N822='Sổ quỹ tiền mặt S06'!$J$2,Nhaplieu!$O822,""))</f>
        <v/>
      </c>
      <c r="G800" s="572">
        <f>IF(SUM(E800:F800)=0,0,$G$10+SUM(E$11:$E800)-SUM(F$11:$F800))</f>
        <v>0</v>
      </c>
      <c r="H800" s="573"/>
    </row>
    <row r="801" spans="1:8" s="4" customFormat="1" ht="15.6">
      <c r="A801" s="76" t="str">
        <f>IF(OR(LEFT(Nhaplieu!$M823,3)='Sổ quỹ tiền mặt S06'!$J$2,LEFT(Nhaplieu!$N823,3)='Sổ quỹ tiền mặt S06'!$J$2),Nhaplieu!F823,IF(OR(Nhaplieu!$M823='Sổ quỹ tiền mặt S06'!$J$2,Nhaplieu!$N823='Sổ quỹ tiền mặt S06'!$J$2),Nhaplieu!F823,""))</f>
        <v/>
      </c>
      <c r="B801" s="77" t="str">
        <f>IF(OR(LEFT(Nhaplieu!$M823,3)='Sổ quỹ tiền mặt S06'!$J$2,LEFT(Nhaplieu!$N823,3)='Sổ quỹ tiền mặt S06'!$J$2),Nhaplieu!E823,IF(OR(Nhaplieu!$M823='Sổ quỹ tiền mặt S06'!$J$2,Nhaplieu!$N823='Sổ quỹ tiền mặt S06'!$J$2),Nhaplieu!E823,""))</f>
        <v/>
      </c>
      <c r="C801" s="571" t="str">
        <f>IF(OR(LEFT(Nhaplieu!$M823,3)='Sổ quỹ tiền mặt S06'!$J$2,LEFT(Nhaplieu!$N823,3)='Sổ quỹ tiền mặt S06'!$J$2),Nhaplieu!L823,IF(OR(Nhaplieu!$M823='Sổ quỹ tiền mặt S06'!$J$2,Nhaplieu!$N823='Sổ quỹ tiền mặt S06'!$J$2),Nhaplieu!L823,""))</f>
        <v/>
      </c>
      <c r="D801" s="78" t="str">
        <f>IF(LEFT(Nhaplieu!$M823,3)='Sổ quỹ tiền mặt S06'!$J$2,Nhaplieu!N823,IF(LEFT(Nhaplieu!$N823,3)='Sổ quỹ tiền mặt S06'!$J$2,Nhaplieu!M823,IF(Nhaplieu!$M823='Sổ quỹ tiền mặt S06'!$J$2,Nhaplieu!N823,IF(Nhaplieu!$N823='Sổ quỹ tiền mặt S06'!$J$2,Nhaplieu!M823,""))))</f>
        <v/>
      </c>
      <c r="E801" s="77" t="str">
        <f>IF(LEFT(Nhaplieu!M823,3)='Sổ quỹ tiền mặt S06'!$J$2,Nhaplieu!$O823,IF(Nhaplieu!M823='Sổ quỹ tiền mặt S06'!$J$2,Nhaplieu!$O823,""))</f>
        <v/>
      </c>
      <c r="F801" s="77" t="str">
        <f>IF(LEFT(Nhaplieu!N823,3)='Sổ quỹ tiền mặt S06'!$J$2,Nhaplieu!$O823,IF(Nhaplieu!N823='Sổ quỹ tiền mặt S06'!$J$2,Nhaplieu!$O823,""))</f>
        <v/>
      </c>
      <c r="G801" s="572">
        <f>IF(SUM(E801:F801)=0,0,$G$10+SUM(E$11:$E801)-SUM(F$11:$F801))</f>
        <v>0</v>
      </c>
      <c r="H801" s="573"/>
    </row>
    <row r="802" spans="1:8" s="4" customFormat="1" ht="15.6">
      <c r="A802" s="76" t="str">
        <f>IF(OR(LEFT(Nhaplieu!$M824,3)='Sổ quỹ tiền mặt S06'!$J$2,LEFT(Nhaplieu!$N824,3)='Sổ quỹ tiền mặt S06'!$J$2),Nhaplieu!F824,IF(OR(Nhaplieu!$M824='Sổ quỹ tiền mặt S06'!$J$2,Nhaplieu!$N824='Sổ quỹ tiền mặt S06'!$J$2),Nhaplieu!F824,""))</f>
        <v/>
      </c>
      <c r="B802" s="77" t="str">
        <f>IF(OR(LEFT(Nhaplieu!$M824,3)='Sổ quỹ tiền mặt S06'!$J$2,LEFT(Nhaplieu!$N824,3)='Sổ quỹ tiền mặt S06'!$J$2),Nhaplieu!E824,IF(OR(Nhaplieu!$M824='Sổ quỹ tiền mặt S06'!$J$2,Nhaplieu!$N824='Sổ quỹ tiền mặt S06'!$J$2),Nhaplieu!E824,""))</f>
        <v/>
      </c>
      <c r="C802" s="571" t="str">
        <f>IF(OR(LEFT(Nhaplieu!$M824,3)='Sổ quỹ tiền mặt S06'!$J$2,LEFT(Nhaplieu!$N824,3)='Sổ quỹ tiền mặt S06'!$J$2),Nhaplieu!L824,IF(OR(Nhaplieu!$M824='Sổ quỹ tiền mặt S06'!$J$2,Nhaplieu!$N824='Sổ quỹ tiền mặt S06'!$J$2),Nhaplieu!L824,""))</f>
        <v/>
      </c>
      <c r="D802" s="78" t="str">
        <f>IF(LEFT(Nhaplieu!$M824,3)='Sổ quỹ tiền mặt S06'!$J$2,Nhaplieu!N824,IF(LEFT(Nhaplieu!$N824,3)='Sổ quỹ tiền mặt S06'!$J$2,Nhaplieu!M824,IF(Nhaplieu!$M824='Sổ quỹ tiền mặt S06'!$J$2,Nhaplieu!N824,IF(Nhaplieu!$N824='Sổ quỹ tiền mặt S06'!$J$2,Nhaplieu!M824,""))))</f>
        <v/>
      </c>
      <c r="E802" s="77" t="str">
        <f>IF(LEFT(Nhaplieu!M824,3)='Sổ quỹ tiền mặt S06'!$J$2,Nhaplieu!$O824,IF(Nhaplieu!M824='Sổ quỹ tiền mặt S06'!$J$2,Nhaplieu!$O824,""))</f>
        <v/>
      </c>
      <c r="F802" s="77" t="str">
        <f>IF(LEFT(Nhaplieu!N824,3)='Sổ quỹ tiền mặt S06'!$J$2,Nhaplieu!$O824,IF(Nhaplieu!N824='Sổ quỹ tiền mặt S06'!$J$2,Nhaplieu!$O824,""))</f>
        <v/>
      </c>
      <c r="G802" s="572">
        <f>IF(SUM(E802:F802)=0,0,$G$10+SUM(E$11:$E802)-SUM(F$11:$F802))</f>
        <v>0</v>
      </c>
      <c r="H802" s="573"/>
    </row>
    <row r="803" spans="1:8" s="4" customFormat="1" ht="15.6">
      <c r="A803" s="76" t="str">
        <f>IF(OR(LEFT(Nhaplieu!$M825,3)='Sổ quỹ tiền mặt S06'!$J$2,LEFT(Nhaplieu!$N825,3)='Sổ quỹ tiền mặt S06'!$J$2),Nhaplieu!F825,IF(OR(Nhaplieu!$M825='Sổ quỹ tiền mặt S06'!$J$2,Nhaplieu!$N825='Sổ quỹ tiền mặt S06'!$J$2),Nhaplieu!F825,""))</f>
        <v/>
      </c>
      <c r="B803" s="77" t="str">
        <f>IF(OR(LEFT(Nhaplieu!$M825,3)='Sổ quỹ tiền mặt S06'!$J$2,LEFT(Nhaplieu!$N825,3)='Sổ quỹ tiền mặt S06'!$J$2),Nhaplieu!E825,IF(OR(Nhaplieu!$M825='Sổ quỹ tiền mặt S06'!$J$2,Nhaplieu!$N825='Sổ quỹ tiền mặt S06'!$J$2),Nhaplieu!E825,""))</f>
        <v/>
      </c>
      <c r="C803" s="571" t="str">
        <f>IF(OR(LEFT(Nhaplieu!$M825,3)='Sổ quỹ tiền mặt S06'!$J$2,LEFT(Nhaplieu!$N825,3)='Sổ quỹ tiền mặt S06'!$J$2),Nhaplieu!L825,IF(OR(Nhaplieu!$M825='Sổ quỹ tiền mặt S06'!$J$2,Nhaplieu!$N825='Sổ quỹ tiền mặt S06'!$J$2),Nhaplieu!L825,""))</f>
        <v/>
      </c>
      <c r="D803" s="78" t="str">
        <f>IF(LEFT(Nhaplieu!$M825,3)='Sổ quỹ tiền mặt S06'!$J$2,Nhaplieu!N825,IF(LEFT(Nhaplieu!$N825,3)='Sổ quỹ tiền mặt S06'!$J$2,Nhaplieu!M825,IF(Nhaplieu!$M825='Sổ quỹ tiền mặt S06'!$J$2,Nhaplieu!N825,IF(Nhaplieu!$N825='Sổ quỹ tiền mặt S06'!$J$2,Nhaplieu!M825,""))))</f>
        <v/>
      </c>
      <c r="E803" s="77" t="str">
        <f>IF(LEFT(Nhaplieu!M825,3)='Sổ quỹ tiền mặt S06'!$J$2,Nhaplieu!$O825,IF(Nhaplieu!M825='Sổ quỹ tiền mặt S06'!$J$2,Nhaplieu!$O825,""))</f>
        <v/>
      </c>
      <c r="F803" s="77" t="str">
        <f>IF(LEFT(Nhaplieu!N825,3)='Sổ quỹ tiền mặt S06'!$J$2,Nhaplieu!$O825,IF(Nhaplieu!N825='Sổ quỹ tiền mặt S06'!$J$2,Nhaplieu!$O825,""))</f>
        <v/>
      </c>
      <c r="G803" s="572">
        <f>IF(SUM(E803:F803)=0,0,$G$10+SUM(E$11:$E803)-SUM(F$11:$F803))</f>
        <v>0</v>
      </c>
      <c r="H803" s="573"/>
    </row>
    <row r="804" spans="1:8" s="4" customFormat="1" ht="15.6">
      <c r="A804" s="76" t="str">
        <f>IF(OR(LEFT(Nhaplieu!$M826,3)='Sổ quỹ tiền mặt S06'!$J$2,LEFT(Nhaplieu!$N826,3)='Sổ quỹ tiền mặt S06'!$J$2),Nhaplieu!F826,IF(OR(Nhaplieu!$M826='Sổ quỹ tiền mặt S06'!$J$2,Nhaplieu!$N826='Sổ quỹ tiền mặt S06'!$J$2),Nhaplieu!F826,""))</f>
        <v/>
      </c>
      <c r="B804" s="77" t="str">
        <f>IF(OR(LEFT(Nhaplieu!$M826,3)='Sổ quỹ tiền mặt S06'!$J$2,LEFT(Nhaplieu!$N826,3)='Sổ quỹ tiền mặt S06'!$J$2),Nhaplieu!E826,IF(OR(Nhaplieu!$M826='Sổ quỹ tiền mặt S06'!$J$2,Nhaplieu!$N826='Sổ quỹ tiền mặt S06'!$J$2),Nhaplieu!E826,""))</f>
        <v/>
      </c>
      <c r="C804" s="571" t="str">
        <f>IF(OR(LEFT(Nhaplieu!$M826,3)='Sổ quỹ tiền mặt S06'!$J$2,LEFT(Nhaplieu!$N826,3)='Sổ quỹ tiền mặt S06'!$J$2),Nhaplieu!L826,IF(OR(Nhaplieu!$M826='Sổ quỹ tiền mặt S06'!$J$2,Nhaplieu!$N826='Sổ quỹ tiền mặt S06'!$J$2),Nhaplieu!L826,""))</f>
        <v/>
      </c>
      <c r="D804" s="78" t="str">
        <f>IF(LEFT(Nhaplieu!$M826,3)='Sổ quỹ tiền mặt S06'!$J$2,Nhaplieu!N826,IF(LEFT(Nhaplieu!$N826,3)='Sổ quỹ tiền mặt S06'!$J$2,Nhaplieu!M826,IF(Nhaplieu!$M826='Sổ quỹ tiền mặt S06'!$J$2,Nhaplieu!N826,IF(Nhaplieu!$N826='Sổ quỹ tiền mặt S06'!$J$2,Nhaplieu!M826,""))))</f>
        <v/>
      </c>
      <c r="E804" s="77" t="str">
        <f>IF(LEFT(Nhaplieu!M826,3)='Sổ quỹ tiền mặt S06'!$J$2,Nhaplieu!$O826,IF(Nhaplieu!M826='Sổ quỹ tiền mặt S06'!$J$2,Nhaplieu!$O826,""))</f>
        <v/>
      </c>
      <c r="F804" s="77" t="str">
        <f>IF(LEFT(Nhaplieu!N826,3)='Sổ quỹ tiền mặt S06'!$J$2,Nhaplieu!$O826,IF(Nhaplieu!N826='Sổ quỹ tiền mặt S06'!$J$2,Nhaplieu!$O826,""))</f>
        <v/>
      </c>
      <c r="G804" s="572">
        <f>IF(SUM(E804:F804)=0,0,$G$10+SUM(E$11:$E804)-SUM(F$11:$F804))</f>
        <v>0</v>
      </c>
      <c r="H804" s="573"/>
    </row>
    <row r="805" spans="1:8" s="4" customFormat="1" ht="15.6">
      <c r="A805" s="76" t="str">
        <f>IF(OR(LEFT(Nhaplieu!$M827,3)='Sổ quỹ tiền mặt S06'!$J$2,LEFT(Nhaplieu!$N827,3)='Sổ quỹ tiền mặt S06'!$J$2),Nhaplieu!F827,IF(OR(Nhaplieu!$M827='Sổ quỹ tiền mặt S06'!$J$2,Nhaplieu!$N827='Sổ quỹ tiền mặt S06'!$J$2),Nhaplieu!F827,""))</f>
        <v/>
      </c>
      <c r="B805" s="77" t="str">
        <f>IF(OR(LEFT(Nhaplieu!$M827,3)='Sổ quỹ tiền mặt S06'!$J$2,LEFT(Nhaplieu!$N827,3)='Sổ quỹ tiền mặt S06'!$J$2),Nhaplieu!E827,IF(OR(Nhaplieu!$M827='Sổ quỹ tiền mặt S06'!$J$2,Nhaplieu!$N827='Sổ quỹ tiền mặt S06'!$J$2),Nhaplieu!E827,""))</f>
        <v/>
      </c>
      <c r="C805" s="571" t="str">
        <f>IF(OR(LEFT(Nhaplieu!$M827,3)='Sổ quỹ tiền mặt S06'!$J$2,LEFT(Nhaplieu!$N827,3)='Sổ quỹ tiền mặt S06'!$J$2),Nhaplieu!L827,IF(OR(Nhaplieu!$M827='Sổ quỹ tiền mặt S06'!$J$2,Nhaplieu!$N827='Sổ quỹ tiền mặt S06'!$J$2),Nhaplieu!L827,""))</f>
        <v/>
      </c>
      <c r="D805" s="78" t="str">
        <f>IF(LEFT(Nhaplieu!$M827,3)='Sổ quỹ tiền mặt S06'!$J$2,Nhaplieu!N827,IF(LEFT(Nhaplieu!$N827,3)='Sổ quỹ tiền mặt S06'!$J$2,Nhaplieu!M827,IF(Nhaplieu!$M827='Sổ quỹ tiền mặt S06'!$J$2,Nhaplieu!N827,IF(Nhaplieu!$N827='Sổ quỹ tiền mặt S06'!$J$2,Nhaplieu!M827,""))))</f>
        <v/>
      </c>
      <c r="E805" s="77" t="str">
        <f>IF(LEFT(Nhaplieu!M827,3)='Sổ quỹ tiền mặt S06'!$J$2,Nhaplieu!$O827,IF(Nhaplieu!M827='Sổ quỹ tiền mặt S06'!$J$2,Nhaplieu!$O827,""))</f>
        <v/>
      </c>
      <c r="F805" s="77" t="str">
        <f>IF(LEFT(Nhaplieu!N827,3)='Sổ quỹ tiền mặt S06'!$J$2,Nhaplieu!$O827,IF(Nhaplieu!N827='Sổ quỹ tiền mặt S06'!$J$2,Nhaplieu!$O827,""))</f>
        <v/>
      </c>
      <c r="G805" s="572">
        <f>IF(SUM(E805:F805)=0,0,$G$10+SUM(E$11:$E805)-SUM(F$11:$F805))</f>
        <v>0</v>
      </c>
      <c r="H805" s="573"/>
    </row>
    <row r="806" spans="1:8" s="4" customFormat="1" ht="15.6">
      <c r="A806" s="76" t="str">
        <f>IF(OR(LEFT(Nhaplieu!$M828,3)='Sổ quỹ tiền mặt S06'!$J$2,LEFT(Nhaplieu!$N828,3)='Sổ quỹ tiền mặt S06'!$J$2),Nhaplieu!F828,IF(OR(Nhaplieu!$M828='Sổ quỹ tiền mặt S06'!$J$2,Nhaplieu!$N828='Sổ quỹ tiền mặt S06'!$J$2),Nhaplieu!F828,""))</f>
        <v/>
      </c>
      <c r="B806" s="77" t="str">
        <f>IF(OR(LEFT(Nhaplieu!$M828,3)='Sổ quỹ tiền mặt S06'!$J$2,LEFT(Nhaplieu!$N828,3)='Sổ quỹ tiền mặt S06'!$J$2),Nhaplieu!E828,IF(OR(Nhaplieu!$M828='Sổ quỹ tiền mặt S06'!$J$2,Nhaplieu!$N828='Sổ quỹ tiền mặt S06'!$J$2),Nhaplieu!E828,""))</f>
        <v/>
      </c>
      <c r="C806" s="571" t="str">
        <f>IF(OR(LEFT(Nhaplieu!$M828,3)='Sổ quỹ tiền mặt S06'!$J$2,LEFT(Nhaplieu!$N828,3)='Sổ quỹ tiền mặt S06'!$J$2),Nhaplieu!L828,IF(OR(Nhaplieu!$M828='Sổ quỹ tiền mặt S06'!$J$2,Nhaplieu!$N828='Sổ quỹ tiền mặt S06'!$J$2),Nhaplieu!L828,""))</f>
        <v/>
      </c>
      <c r="D806" s="78" t="str">
        <f>IF(LEFT(Nhaplieu!$M828,3)='Sổ quỹ tiền mặt S06'!$J$2,Nhaplieu!N828,IF(LEFT(Nhaplieu!$N828,3)='Sổ quỹ tiền mặt S06'!$J$2,Nhaplieu!M828,IF(Nhaplieu!$M828='Sổ quỹ tiền mặt S06'!$J$2,Nhaplieu!N828,IF(Nhaplieu!$N828='Sổ quỹ tiền mặt S06'!$J$2,Nhaplieu!M828,""))))</f>
        <v/>
      </c>
      <c r="E806" s="77" t="str">
        <f>IF(LEFT(Nhaplieu!M828,3)='Sổ quỹ tiền mặt S06'!$J$2,Nhaplieu!$O828,IF(Nhaplieu!M828='Sổ quỹ tiền mặt S06'!$J$2,Nhaplieu!$O828,""))</f>
        <v/>
      </c>
      <c r="F806" s="77" t="str">
        <f>IF(LEFT(Nhaplieu!N828,3)='Sổ quỹ tiền mặt S06'!$J$2,Nhaplieu!$O828,IF(Nhaplieu!N828='Sổ quỹ tiền mặt S06'!$J$2,Nhaplieu!$O828,""))</f>
        <v/>
      </c>
      <c r="G806" s="572">
        <f>IF(SUM(E806:F806)=0,0,$G$10+SUM(E$11:$E806)-SUM(F$11:$F806))</f>
        <v>0</v>
      </c>
      <c r="H806" s="573"/>
    </row>
    <row r="807" spans="1:8" s="4" customFormat="1" ht="15.6">
      <c r="A807" s="76" t="str">
        <f>IF(OR(LEFT(Nhaplieu!$M829,3)='Sổ quỹ tiền mặt S06'!$J$2,LEFT(Nhaplieu!$N829,3)='Sổ quỹ tiền mặt S06'!$J$2),Nhaplieu!F829,IF(OR(Nhaplieu!$M829='Sổ quỹ tiền mặt S06'!$J$2,Nhaplieu!$N829='Sổ quỹ tiền mặt S06'!$J$2),Nhaplieu!F829,""))</f>
        <v/>
      </c>
      <c r="B807" s="77" t="str">
        <f>IF(OR(LEFT(Nhaplieu!$M829,3)='Sổ quỹ tiền mặt S06'!$J$2,LEFT(Nhaplieu!$N829,3)='Sổ quỹ tiền mặt S06'!$J$2),Nhaplieu!E829,IF(OR(Nhaplieu!$M829='Sổ quỹ tiền mặt S06'!$J$2,Nhaplieu!$N829='Sổ quỹ tiền mặt S06'!$J$2),Nhaplieu!E829,""))</f>
        <v/>
      </c>
      <c r="C807" s="571" t="str">
        <f>IF(OR(LEFT(Nhaplieu!$M829,3)='Sổ quỹ tiền mặt S06'!$J$2,LEFT(Nhaplieu!$N829,3)='Sổ quỹ tiền mặt S06'!$J$2),Nhaplieu!L829,IF(OR(Nhaplieu!$M829='Sổ quỹ tiền mặt S06'!$J$2,Nhaplieu!$N829='Sổ quỹ tiền mặt S06'!$J$2),Nhaplieu!L829,""))</f>
        <v/>
      </c>
      <c r="D807" s="78" t="str">
        <f>IF(LEFT(Nhaplieu!$M829,3)='Sổ quỹ tiền mặt S06'!$J$2,Nhaplieu!N829,IF(LEFT(Nhaplieu!$N829,3)='Sổ quỹ tiền mặt S06'!$J$2,Nhaplieu!M829,IF(Nhaplieu!$M829='Sổ quỹ tiền mặt S06'!$J$2,Nhaplieu!N829,IF(Nhaplieu!$N829='Sổ quỹ tiền mặt S06'!$J$2,Nhaplieu!M829,""))))</f>
        <v/>
      </c>
      <c r="E807" s="77" t="str">
        <f>IF(LEFT(Nhaplieu!M829,3)='Sổ quỹ tiền mặt S06'!$J$2,Nhaplieu!$O829,IF(Nhaplieu!M829='Sổ quỹ tiền mặt S06'!$J$2,Nhaplieu!$O829,""))</f>
        <v/>
      </c>
      <c r="F807" s="77" t="str">
        <f>IF(LEFT(Nhaplieu!N829,3)='Sổ quỹ tiền mặt S06'!$J$2,Nhaplieu!$O829,IF(Nhaplieu!N829='Sổ quỹ tiền mặt S06'!$J$2,Nhaplieu!$O829,""))</f>
        <v/>
      </c>
      <c r="G807" s="572">
        <f>IF(SUM(E807:F807)=0,0,$G$10+SUM(E$11:$E807)-SUM(F$11:$F807))</f>
        <v>0</v>
      </c>
      <c r="H807" s="573"/>
    </row>
    <row r="808" spans="1:8" s="4" customFormat="1" ht="15.6">
      <c r="A808" s="76" t="str">
        <f>IF(OR(LEFT(Nhaplieu!$M830,3)='Sổ quỹ tiền mặt S06'!$J$2,LEFT(Nhaplieu!$N830,3)='Sổ quỹ tiền mặt S06'!$J$2),Nhaplieu!F830,IF(OR(Nhaplieu!$M830='Sổ quỹ tiền mặt S06'!$J$2,Nhaplieu!$N830='Sổ quỹ tiền mặt S06'!$J$2),Nhaplieu!F830,""))</f>
        <v/>
      </c>
      <c r="B808" s="77" t="str">
        <f>IF(OR(LEFT(Nhaplieu!$M830,3)='Sổ quỹ tiền mặt S06'!$J$2,LEFT(Nhaplieu!$N830,3)='Sổ quỹ tiền mặt S06'!$J$2),Nhaplieu!E830,IF(OR(Nhaplieu!$M830='Sổ quỹ tiền mặt S06'!$J$2,Nhaplieu!$N830='Sổ quỹ tiền mặt S06'!$J$2),Nhaplieu!E830,""))</f>
        <v/>
      </c>
      <c r="C808" s="571" t="str">
        <f>IF(OR(LEFT(Nhaplieu!$M830,3)='Sổ quỹ tiền mặt S06'!$J$2,LEFT(Nhaplieu!$N830,3)='Sổ quỹ tiền mặt S06'!$J$2),Nhaplieu!L830,IF(OR(Nhaplieu!$M830='Sổ quỹ tiền mặt S06'!$J$2,Nhaplieu!$N830='Sổ quỹ tiền mặt S06'!$J$2),Nhaplieu!L830,""))</f>
        <v/>
      </c>
      <c r="D808" s="78" t="str">
        <f>IF(LEFT(Nhaplieu!$M830,3)='Sổ quỹ tiền mặt S06'!$J$2,Nhaplieu!N830,IF(LEFT(Nhaplieu!$N830,3)='Sổ quỹ tiền mặt S06'!$J$2,Nhaplieu!M830,IF(Nhaplieu!$M830='Sổ quỹ tiền mặt S06'!$J$2,Nhaplieu!N830,IF(Nhaplieu!$N830='Sổ quỹ tiền mặt S06'!$J$2,Nhaplieu!M830,""))))</f>
        <v/>
      </c>
      <c r="E808" s="77" t="str">
        <f>IF(LEFT(Nhaplieu!M830,3)='Sổ quỹ tiền mặt S06'!$J$2,Nhaplieu!$O830,IF(Nhaplieu!M830='Sổ quỹ tiền mặt S06'!$J$2,Nhaplieu!$O830,""))</f>
        <v/>
      </c>
      <c r="F808" s="77" t="str">
        <f>IF(LEFT(Nhaplieu!N830,3)='Sổ quỹ tiền mặt S06'!$J$2,Nhaplieu!$O830,IF(Nhaplieu!N830='Sổ quỹ tiền mặt S06'!$J$2,Nhaplieu!$O830,""))</f>
        <v/>
      </c>
      <c r="G808" s="572">
        <f>IF(SUM(E808:F808)=0,0,$G$10+SUM(E$11:$E808)-SUM(F$11:$F808))</f>
        <v>0</v>
      </c>
      <c r="H808" s="573"/>
    </row>
    <row r="809" spans="1:8" s="4" customFormat="1" ht="15.6">
      <c r="A809" s="76" t="str">
        <f>IF(OR(LEFT(Nhaplieu!$M831,3)='Sổ quỹ tiền mặt S06'!$J$2,LEFT(Nhaplieu!$N831,3)='Sổ quỹ tiền mặt S06'!$J$2),Nhaplieu!F831,IF(OR(Nhaplieu!$M831='Sổ quỹ tiền mặt S06'!$J$2,Nhaplieu!$N831='Sổ quỹ tiền mặt S06'!$J$2),Nhaplieu!F831,""))</f>
        <v/>
      </c>
      <c r="B809" s="77" t="str">
        <f>IF(OR(LEFT(Nhaplieu!$M831,3)='Sổ quỹ tiền mặt S06'!$J$2,LEFT(Nhaplieu!$N831,3)='Sổ quỹ tiền mặt S06'!$J$2),Nhaplieu!E831,IF(OR(Nhaplieu!$M831='Sổ quỹ tiền mặt S06'!$J$2,Nhaplieu!$N831='Sổ quỹ tiền mặt S06'!$J$2),Nhaplieu!E831,""))</f>
        <v/>
      </c>
      <c r="C809" s="571" t="str">
        <f>IF(OR(LEFT(Nhaplieu!$M831,3)='Sổ quỹ tiền mặt S06'!$J$2,LEFT(Nhaplieu!$N831,3)='Sổ quỹ tiền mặt S06'!$J$2),Nhaplieu!L831,IF(OR(Nhaplieu!$M831='Sổ quỹ tiền mặt S06'!$J$2,Nhaplieu!$N831='Sổ quỹ tiền mặt S06'!$J$2),Nhaplieu!L831,""))</f>
        <v/>
      </c>
      <c r="D809" s="78" t="str">
        <f>IF(LEFT(Nhaplieu!$M831,3)='Sổ quỹ tiền mặt S06'!$J$2,Nhaplieu!N831,IF(LEFT(Nhaplieu!$N831,3)='Sổ quỹ tiền mặt S06'!$J$2,Nhaplieu!M831,IF(Nhaplieu!$M831='Sổ quỹ tiền mặt S06'!$J$2,Nhaplieu!N831,IF(Nhaplieu!$N831='Sổ quỹ tiền mặt S06'!$J$2,Nhaplieu!M831,""))))</f>
        <v/>
      </c>
      <c r="E809" s="77" t="str">
        <f>IF(LEFT(Nhaplieu!M831,3)='Sổ quỹ tiền mặt S06'!$J$2,Nhaplieu!$O831,IF(Nhaplieu!M831='Sổ quỹ tiền mặt S06'!$J$2,Nhaplieu!$O831,""))</f>
        <v/>
      </c>
      <c r="F809" s="77" t="str">
        <f>IF(LEFT(Nhaplieu!N831,3)='Sổ quỹ tiền mặt S06'!$J$2,Nhaplieu!$O831,IF(Nhaplieu!N831='Sổ quỹ tiền mặt S06'!$J$2,Nhaplieu!$O831,""))</f>
        <v/>
      </c>
      <c r="G809" s="572">
        <f>IF(SUM(E809:F809)=0,0,$G$10+SUM(E$11:$E809)-SUM(F$11:$F809))</f>
        <v>0</v>
      </c>
      <c r="H809" s="573"/>
    </row>
    <row r="810" spans="1:8" s="4" customFormat="1" ht="15.6">
      <c r="A810" s="76" t="str">
        <f>IF(OR(LEFT(Nhaplieu!$M832,3)='Sổ quỹ tiền mặt S06'!$J$2,LEFT(Nhaplieu!$N832,3)='Sổ quỹ tiền mặt S06'!$J$2),Nhaplieu!F832,IF(OR(Nhaplieu!$M832='Sổ quỹ tiền mặt S06'!$J$2,Nhaplieu!$N832='Sổ quỹ tiền mặt S06'!$J$2),Nhaplieu!F832,""))</f>
        <v/>
      </c>
      <c r="B810" s="77" t="str">
        <f>IF(OR(LEFT(Nhaplieu!$M832,3)='Sổ quỹ tiền mặt S06'!$J$2,LEFT(Nhaplieu!$N832,3)='Sổ quỹ tiền mặt S06'!$J$2),Nhaplieu!E832,IF(OR(Nhaplieu!$M832='Sổ quỹ tiền mặt S06'!$J$2,Nhaplieu!$N832='Sổ quỹ tiền mặt S06'!$J$2),Nhaplieu!E832,""))</f>
        <v/>
      </c>
      <c r="C810" s="571" t="str">
        <f>IF(OR(LEFT(Nhaplieu!$M832,3)='Sổ quỹ tiền mặt S06'!$J$2,LEFT(Nhaplieu!$N832,3)='Sổ quỹ tiền mặt S06'!$J$2),Nhaplieu!L832,IF(OR(Nhaplieu!$M832='Sổ quỹ tiền mặt S06'!$J$2,Nhaplieu!$N832='Sổ quỹ tiền mặt S06'!$J$2),Nhaplieu!L832,""))</f>
        <v/>
      </c>
      <c r="D810" s="78" t="str">
        <f>IF(LEFT(Nhaplieu!$M832,3)='Sổ quỹ tiền mặt S06'!$J$2,Nhaplieu!N832,IF(LEFT(Nhaplieu!$N832,3)='Sổ quỹ tiền mặt S06'!$J$2,Nhaplieu!M832,IF(Nhaplieu!$M832='Sổ quỹ tiền mặt S06'!$J$2,Nhaplieu!N832,IF(Nhaplieu!$N832='Sổ quỹ tiền mặt S06'!$J$2,Nhaplieu!M832,""))))</f>
        <v/>
      </c>
      <c r="E810" s="77" t="str">
        <f>IF(LEFT(Nhaplieu!M832,3)='Sổ quỹ tiền mặt S06'!$J$2,Nhaplieu!$O832,IF(Nhaplieu!M832='Sổ quỹ tiền mặt S06'!$J$2,Nhaplieu!$O832,""))</f>
        <v/>
      </c>
      <c r="F810" s="77" t="str">
        <f>IF(LEFT(Nhaplieu!N832,3)='Sổ quỹ tiền mặt S06'!$J$2,Nhaplieu!$O832,IF(Nhaplieu!N832='Sổ quỹ tiền mặt S06'!$J$2,Nhaplieu!$O832,""))</f>
        <v/>
      </c>
      <c r="G810" s="572">
        <f>IF(SUM(E810:F810)=0,0,$G$10+SUM(E$11:$E810)-SUM(F$11:$F810))</f>
        <v>0</v>
      </c>
      <c r="H810" s="573"/>
    </row>
    <row r="811" spans="1:8" s="4" customFormat="1" ht="15.6">
      <c r="A811" s="76" t="str">
        <f>IF(OR(LEFT(Nhaplieu!$M833,3)='Sổ quỹ tiền mặt S06'!$J$2,LEFT(Nhaplieu!$N833,3)='Sổ quỹ tiền mặt S06'!$J$2),Nhaplieu!F833,IF(OR(Nhaplieu!$M833='Sổ quỹ tiền mặt S06'!$J$2,Nhaplieu!$N833='Sổ quỹ tiền mặt S06'!$J$2),Nhaplieu!F833,""))</f>
        <v/>
      </c>
      <c r="B811" s="77" t="str">
        <f>IF(OR(LEFT(Nhaplieu!$M833,3)='Sổ quỹ tiền mặt S06'!$J$2,LEFT(Nhaplieu!$N833,3)='Sổ quỹ tiền mặt S06'!$J$2),Nhaplieu!E833,IF(OR(Nhaplieu!$M833='Sổ quỹ tiền mặt S06'!$J$2,Nhaplieu!$N833='Sổ quỹ tiền mặt S06'!$J$2),Nhaplieu!E833,""))</f>
        <v/>
      </c>
      <c r="C811" s="571" t="str">
        <f>IF(OR(LEFT(Nhaplieu!$M833,3)='Sổ quỹ tiền mặt S06'!$J$2,LEFT(Nhaplieu!$N833,3)='Sổ quỹ tiền mặt S06'!$J$2),Nhaplieu!L833,IF(OR(Nhaplieu!$M833='Sổ quỹ tiền mặt S06'!$J$2,Nhaplieu!$N833='Sổ quỹ tiền mặt S06'!$J$2),Nhaplieu!L833,""))</f>
        <v/>
      </c>
      <c r="D811" s="78" t="str">
        <f>IF(LEFT(Nhaplieu!$M833,3)='Sổ quỹ tiền mặt S06'!$J$2,Nhaplieu!N833,IF(LEFT(Nhaplieu!$N833,3)='Sổ quỹ tiền mặt S06'!$J$2,Nhaplieu!M833,IF(Nhaplieu!$M833='Sổ quỹ tiền mặt S06'!$J$2,Nhaplieu!N833,IF(Nhaplieu!$N833='Sổ quỹ tiền mặt S06'!$J$2,Nhaplieu!M833,""))))</f>
        <v/>
      </c>
      <c r="E811" s="77" t="str">
        <f>IF(LEFT(Nhaplieu!M833,3)='Sổ quỹ tiền mặt S06'!$J$2,Nhaplieu!$O833,IF(Nhaplieu!M833='Sổ quỹ tiền mặt S06'!$J$2,Nhaplieu!$O833,""))</f>
        <v/>
      </c>
      <c r="F811" s="77" t="str">
        <f>IF(LEFT(Nhaplieu!N833,3)='Sổ quỹ tiền mặt S06'!$J$2,Nhaplieu!$O833,IF(Nhaplieu!N833='Sổ quỹ tiền mặt S06'!$J$2,Nhaplieu!$O833,""))</f>
        <v/>
      </c>
      <c r="G811" s="572">
        <f>IF(SUM(E811:F811)=0,0,$G$10+SUM(E$11:$E811)-SUM(F$11:$F811))</f>
        <v>0</v>
      </c>
      <c r="H811" s="573"/>
    </row>
    <row r="812" spans="1:8" s="4" customFormat="1" ht="15.6">
      <c r="A812" s="76" t="str">
        <f>IF(OR(LEFT(Nhaplieu!$M834,3)='Sổ quỹ tiền mặt S06'!$J$2,LEFT(Nhaplieu!$N834,3)='Sổ quỹ tiền mặt S06'!$J$2),Nhaplieu!F834,IF(OR(Nhaplieu!$M834='Sổ quỹ tiền mặt S06'!$J$2,Nhaplieu!$N834='Sổ quỹ tiền mặt S06'!$J$2),Nhaplieu!F834,""))</f>
        <v/>
      </c>
      <c r="B812" s="77" t="str">
        <f>IF(OR(LEFT(Nhaplieu!$M834,3)='Sổ quỹ tiền mặt S06'!$J$2,LEFT(Nhaplieu!$N834,3)='Sổ quỹ tiền mặt S06'!$J$2),Nhaplieu!E834,IF(OR(Nhaplieu!$M834='Sổ quỹ tiền mặt S06'!$J$2,Nhaplieu!$N834='Sổ quỹ tiền mặt S06'!$J$2),Nhaplieu!E834,""))</f>
        <v/>
      </c>
      <c r="C812" s="571" t="str">
        <f>IF(OR(LEFT(Nhaplieu!$M834,3)='Sổ quỹ tiền mặt S06'!$J$2,LEFT(Nhaplieu!$N834,3)='Sổ quỹ tiền mặt S06'!$J$2),Nhaplieu!L834,IF(OR(Nhaplieu!$M834='Sổ quỹ tiền mặt S06'!$J$2,Nhaplieu!$N834='Sổ quỹ tiền mặt S06'!$J$2),Nhaplieu!L834,""))</f>
        <v/>
      </c>
      <c r="D812" s="78" t="str">
        <f>IF(LEFT(Nhaplieu!$M834,3)='Sổ quỹ tiền mặt S06'!$J$2,Nhaplieu!N834,IF(LEFT(Nhaplieu!$N834,3)='Sổ quỹ tiền mặt S06'!$J$2,Nhaplieu!M834,IF(Nhaplieu!$M834='Sổ quỹ tiền mặt S06'!$J$2,Nhaplieu!N834,IF(Nhaplieu!$N834='Sổ quỹ tiền mặt S06'!$J$2,Nhaplieu!M834,""))))</f>
        <v/>
      </c>
      <c r="E812" s="77" t="str">
        <f>IF(LEFT(Nhaplieu!M834,3)='Sổ quỹ tiền mặt S06'!$J$2,Nhaplieu!$O834,IF(Nhaplieu!M834='Sổ quỹ tiền mặt S06'!$J$2,Nhaplieu!$O834,""))</f>
        <v/>
      </c>
      <c r="F812" s="77" t="str">
        <f>IF(LEFT(Nhaplieu!N834,3)='Sổ quỹ tiền mặt S06'!$J$2,Nhaplieu!$O834,IF(Nhaplieu!N834='Sổ quỹ tiền mặt S06'!$J$2,Nhaplieu!$O834,""))</f>
        <v/>
      </c>
      <c r="G812" s="572">
        <f>IF(SUM(E812:F812)=0,0,$G$10+SUM(E$11:$E812)-SUM(F$11:$F812))</f>
        <v>0</v>
      </c>
      <c r="H812" s="573"/>
    </row>
    <row r="813" spans="1:8" s="4" customFormat="1" ht="15.6">
      <c r="A813" s="76" t="str">
        <f>IF(OR(LEFT(Nhaplieu!$M835,3)='Sổ quỹ tiền mặt S06'!$J$2,LEFT(Nhaplieu!$N835,3)='Sổ quỹ tiền mặt S06'!$J$2),Nhaplieu!F835,IF(OR(Nhaplieu!$M835='Sổ quỹ tiền mặt S06'!$J$2,Nhaplieu!$N835='Sổ quỹ tiền mặt S06'!$J$2),Nhaplieu!F835,""))</f>
        <v/>
      </c>
      <c r="B813" s="77" t="str">
        <f>IF(OR(LEFT(Nhaplieu!$M835,3)='Sổ quỹ tiền mặt S06'!$J$2,LEFT(Nhaplieu!$N835,3)='Sổ quỹ tiền mặt S06'!$J$2),Nhaplieu!E835,IF(OR(Nhaplieu!$M835='Sổ quỹ tiền mặt S06'!$J$2,Nhaplieu!$N835='Sổ quỹ tiền mặt S06'!$J$2),Nhaplieu!E835,""))</f>
        <v/>
      </c>
      <c r="C813" s="571" t="str">
        <f>IF(OR(LEFT(Nhaplieu!$M835,3)='Sổ quỹ tiền mặt S06'!$J$2,LEFT(Nhaplieu!$N835,3)='Sổ quỹ tiền mặt S06'!$J$2),Nhaplieu!L835,IF(OR(Nhaplieu!$M835='Sổ quỹ tiền mặt S06'!$J$2,Nhaplieu!$N835='Sổ quỹ tiền mặt S06'!$J$2),Nhaplieu!L835,""))</f>
        <v/>
      </c>
      <c r="D813" s="78" t="str">
        <f>IF(LEFT(Nhaplieu!$M835,3)='Sổ quỹ tiền mặt S06'!$J$2,Nhaplieu!N835,IF(LEFT(Nhaplieu!$N835,3)='Sổ quỹ tiền mặt S06'!$J$2,Nhaplieu!M835,IF(Nhaplieu!$M835='Sổ quỹ tiền mặt S06'!$J$2,Nhaplieu!N835,IF(Nhaplieu!$N835='Sổ quỹ tiền mặt S06'!$J$2,Nhaplieu!M835,""))))</f>
        <v/>
      </c>
      <c r="E813" s="77" t="str">
        <f>IF(LEFT(Nhaplieu!M835,3)='Sổ quỹ tiền mặt S06'!$J$2,Nhaplieu!$O835,IF(Nhaplieu!M835='Sổ quỹ tiền mặt S06'!$J$2,Nhaplieu!$O835,""))</f>
        <v/>
      </c>
      <c r="F813" s="77" t="str">
        <f>IF(LEFT(Nhaplieu!N835,3)='Sổ quỹ tiền mặt S06'!$J$2,Nhaplieu!$O835,IF(Nhaplieu!N835='Sổ quỹ tiền mặt S06'!$J$2,Nhaplieu!$O835,""))</f>
        <v/>
      </c>
      <c r="G813" s="572">
        <f>IF(SUM(E813:F813)=0,0,$G$10+SUM(E$11:$E813)-SUM(F$11:$F813))</f>
        <v>0</v>
      </c>
      <c r="H813" s="573"/>
    </row>
    <row r="814" spans="1:8" s="4" customFormat="1" ht="15.6">
      <c r="A814" s="76" t="str">
        <f>IF(OR(LEFT(Nhaplieu!$M836,3)='Sổ quỹ tiền mặt S06'!$J$2,LEFT(Nhaplieu!$N836,3)='Sổ quỹ tiền mặt S06'!$J$2),Nhaplieu!F836,IF(OR(Nhaplieu!$M836='Sổ quỹ tiền mặt S06'!$J$2,Nhaplieu!$N836='Sổ quỹ tiền mặt S06'!$J$2),Nhaplieu!F836,""))</f>
        <v/>
      </c>
      <c r="B814" s="77" t="str">
        <f>IF(OR(LEFT(Nhaplieu!$M836,3)='Sổ quỹ tiền mặt S06'!$J$2,LEFT(Nhaplieu!$N836,3)='Sổ quỹ tiền mặt S06'!$J$2),Nhaplieu!E836,IF(OR(Nhaplieu!$M836='Sổ quỹ tiền mặt S06'!$J$2,Nhaplieu!$N836='Sổ quỹ tiền mặt S06'!$J$2),Nhaplieu!E836,""))</f>
        <v/>
      </c>
      <c r="C814" s="571" t="str">
        <f>IF(OR(LEFT(Nhaplieu!$M836,3)='Sổ quỹ tiền mặt S06'!$J$2,LEFT(Nhaplieu!$N836,3)='Sổ quỹ tiền mặt S06'!$J$2),Nhaplieu!L836,IF(OR(Nhaplieu!$M836='Sổ quỹ tiền mặt S06'!$J$2,Nhaplieu!$N836='Sổ quỹ tiền mặt S06'!$J$2),Nhaplieu!L836,""))</f>
        <v/>
      </c>
      <c r="D814" s="78" t="str">
        <f>IF(LEFT(Nhaplieu!$M836,3)='Sổ quỹ tiền mặt S06'!$J$2,Nhaplieu!N836,IF(LEFT(Nhaplieu!$N836,3)='Sổ quỹ tiền mặt S06'!$J$2,Nhaplieu!M836,IF(Nhaplieu!$M836='Sổ quỹ tiền mặt S06'!$J$2,Nhaplieu!N836,IF(Nhaplieu!$N836='Sổ quỹ tiền mặt S06'!$J$2,Nhaplieu!M836,""))))</f>
        <v/>
      </c>
      <c r="E814" s="77" t="str">
        <f>IF(LEFT(Nhaplieu!M836,3)='Sổ quỹ tiền mặt S06'!$J$2,Nhaplieu!$O836,IF(Nhaplieu!M836='Sổ quỹ tiền mặt S06'!$J$2,Nhaplieu!$O836,""))</f>
        <v/>
      </c>
      <c r="F814" s="77" t="str">
        <f>IF(LEFT(Nhaplieu!N836,3)='Sổ quỹ tiền mặt S06'!$J$2,Nhaplieu!$O836,IF(Nhaplieu!N836='Sổ quỹ tiền mặt S06'!$J$2,Nhaplieu!$O836,""))</f>
        <v/>
      </c>
      <c r="G814" s="572">
        <f>IF(SUM(E814:F814)=0,0,$G$10+SUM(E$11:$E814)-SUM(F$11:$F814))</f>
        <v>0</v>
      </c>
      <c r="H814" s="573"/>
    </row>
    <row r="815" spans="1:8" s="4" customFormat="1" ht="15.6">
      <c r="A815" s="76" t="str">
        <f>IF(OR(LEFT(Nhaplieu!$M837,3)='Sổ quỹ tiền mặt S06'!$J$2,LEFT(Nhaplieu!$N837,3)='Sổ quỹ tiền mặt S06'!$J$2),Nhaplieu!F837,IF(OR(Nhaplieu!$M837='Sổ quỹ tiền mặt S06'!$J$2,Nhaplieu!$N837='Sổ quỹ tiền mặt S06'!$J$2),Nhaplieu!F837,""))</f>
        <v/>
      </c>
      <c r="B815" s="77" t="str">
        <f>IF(OR(LEFT(Nhaplieu!$M837,3)='Sổ quỹ tiền mặt S06'!$J$2,LEFT(Nhaplieu!$N837,3)='Sổ quỹ tiền mặt S06'!$J$2),Nhaplieu!E837,IF(OR(Nhaplieu!$M837='Sổ quỹ tiền mặt S06'!$J$2,Nhaplieu!$N837='Sổ quỹ tiền mặt S06'!$J$2),Nhaplieu!E837,""))</f>
        <v/>
      </c>
      <c r="C815" s="571" t="str">
        <f>IF(OR(LEFT(Nhaplieu!$M837,3)='Sổ quỹ tiền mặt S06'!$J$2,LEFT(Nhaplieu!$N837,3)='Sổ quỹ tiền mặt S06'!$J$2),Nhaplieu!L837,IF(OR(Nhaplieu!$M837='Sổ quỹ tiền mặt S06'!$J$2,Nhaplieu!$N837='Sổ quỹ tiền mặt S06'!$J$2),Nhaplieu!L837,""))</f>
        <v/>
      </c>
      <c r="D815" s="78" t="str">
        <f>IF(LEFT(Nhaplieu!$M837,3)='Sổ quỹ tiền mặt S06'!$J$2,Nhaplieu!N837,IF(LEFT(Nhaplieu!$N837,3)='Sổ quỹ tiền mặt S06'!$J$2,Nhaplieu!M837,IF(Nhaplieu!$M837='Sổ quỹ tiền mặt S06'!$J$2,Nhaplieu!N837,IF(Nhaplieu!$N837='Sổ quỹ tiền mặt S06'!$J$2,Nhaplieu!M837,""))))</f>
        <v/>
      </c>
      <c r="E815" s="77" t="str">
        <f>IF(LEFT(Nhaplieu!M837,3)='Sổ quỹ tiền mặt S06'!$J$2,Nhaplieu!$O837,IF(Nhaplieu!M837='Sổ quỹ tiền mặt S06'!$J$2,Nhaplieu!$O837,""))</f>
        <v/>
      </c>
      <c r="F815" s="77" t="str">
        <f>IF(LEFT(Nhaplieu!N837,3)='Sổ quỹ tiền mặt S06'!$J$2,Nhaplieu!$O837,IF(Nhaplieu!N837='Sổ quỹ tiền mặt S06'!$J$2,Nhaplieu!$O837,""))</f>
        <v/>
      </c>
      <c r="G815" s="572">
        <f>IF(SUM(E815:F815)=0,0,$G$10+SUM(E$11:$E815)-SUM(F$11:$F815))</f>
        <v>0</v>
      </c>
      <c r="H815" s="573"/>
    </row>
    <row r="816" spans="1:8" s="4" customFormat="1" ht="15.6">
      <c r="A816" s="76" t="str">
        <f>IF(OR(LEFT(Nhaplieu!$M838,3)='Sổ quỹ tiền mặt S06'!$J$2,LEFT(Nhaplieu!$N838,3)='Sổ quỹ tiền mặt S06'!$J$2),Nhaplieu!F838,IF(OR(Nhaplieu!$M838='Sổ quỹ tiền mặt S06'!$J$2,Nhaplieu!$N838='Sổ quỹ tiền mặt S06'!$J$2),Nhaplieu!F838,""))</f>
        <v/>
      </c>
      <c r="B816" s="77" t="str">
        <f>IF(OR(LEFT(Nhaplieu!$M838,3)='Sổ quỹ tiền mặt S06'!$J$2,LEFT(Nhaplieu!$N838,3)='Sổ quỹ tiền mặt S06'!$J$2),Nhaplieu!E838,IF(OR(Nhaplieu!$M838='Sổ quỹ tiền mặt S06'!$J$2,Nhaplieu!$N838='Sổ quỹ tiền mặt S06'!$J$2),Nhaplieu!E838,""))</f>
        <v/>
      </c>
      <c r="C816" s="571" t="str">
        <f>IF(OR(LEFT(Nhaplieu!$M838,3)='Sổ quỹ tiền mặt S06'!$J$2,LEFT(Nhaplieu!$N838,3)='Sổ quỹ tiền mặt S06'!$J$2),Nhaplieu!L838,IF(OR(Nhaplieu!$M838='Sổ quỹ tiền mặt S06'!$J$2,Nhaplieu!$N838='Sổ quỹ tiền mặt S06'!$J$2),Nhaplieu!L838,""))</f>
        <v/>
      </c>
      <c r="D816" s="78" t="str">
        <f>IF(LEFT(Nhaplieu!$M838,3)='Sổ quỹ tiền mặt S06'!$J$2,Nhaplieu!N838,IF(LEFT(Nhaplieu!$N838,3)='Sổ quỹ tiền mặt S06'!$J$2,Nhaplieu!M838,IF(Nhaplieu!$M838='Sổ quỹ tiền mặt S06'!$J$2,Nhaplieu!N838,IF(Nhaplieu!$N838='Sổ quỹ tiền mặt S06'!$J$2,Nhaplieu!M838,""))))</f>
        <v/>
      </c>
      <c r="E816" s="77" t="str">
        <f>IF(LEFT(Nhaplieu!M838,3)='Sổ quỹ tiền mặt S06'!$J$2,Nhaplieu!$O838,IF(Nhaplieu!M838='Sổ quỹ tiền mặt S06'!$J$2,Nhaplieu!$O838,""))</f>
        <v/>
      </c>
      <c r="F816" s="77" t="str">
        <f>IF(LEFT(Nhaplieu!N838,3)='Sổ quỹ tiền mặt S06'!$J$2,Nhaplieu!$O838,IF(Nhaplieu!N838='Sổ quỹ tiền mặt S06'!$J$2,Nhaplieu!$O838,""))</f>
        <v/>
      </c>
      <c r="G816" s="572">
        <f>IF(SUM(E816:F816)=0,0,$G$10+SUM(E$11:$E816)-SUM(F$11:$F816))</f>
        <v>0</v>
      </c>
      <c r="H816" s="573"/>
    </row>
    <row r="817" spans="1:8" s="4" customFormat="1" ht="15.6">
      <c r="A817" s="76" t="str">
        <f>IF(OR(LEFT(Nhaplieu!$M839,3)='Sổ quỹ tiền mặt S06'!$J$2,LEFT(Nhaplieu!$N839,3)='Sổ quỹ tiền mặt S06'!$J$2),Nhaplieu!F839,IF(OR(Nhaplieu!$M839='Sổ quỹ tiền mặt S06'!$J$2,Nhaplieu!$N839='Sổ quỹ tiền mặt S06'!$J$2),Nhaplieu!F839,""))</f>
        <v/>
      </c>
      <c r="B817" s="77" t="str">
        <f>IF(OR(LEFT(Nhaplieu!$M839,3)='Sổ quỹ tiền mặt S06'!$J$2,LEFT(Nhaplieu!$N839,3)='Sổ quỹ tiền mặt S06'!$J$2),Nhaplieu!E839,IF(OR(Nhaplieu!$M839='Sổ quỹ tiền mặt S06'!$J$2,Nhaplieu!$N839='Sổ quỹ tiền mặt S06'!$J$2),Nhaplieu!E839,""))</f>
        <v/>
      </c>
      <c r="C817" s="571" t="str">
        <f>IF(OR(LEFT(Nhaplieu!$M839,3)='Sổ quỹ tiền mặt S06'!$J$2,LEFT(Nhaplieu!$N839,3)='Sổ quỹ tiền mặt S06'!$J$2),Nhaplieu!L839,IF(OR(Nhaplieu!$M839='Sổ quỹ tiền mặt S06'!$J$2,Nhaplieu!$N839='Sổ quỹ tiền mặt S06'!$J$2),Nhaplieu!L839,""))</f>
        <v/>
      </c>
      <c r="D817" s="78" t="str">
        <f>IF(LEFT(Nhaplieu!$M839,3)='Sổ quỹ tiền mặt S06'!$J$2,Nhaplieu!N839,IF(LEFT(Nhaplieu!$N839,3)='Sổ quỹ tiền mặt S06'!$J$2,Nhaplieu!M839,IF(Nhaplieu!$M839='Sổ quỹ tiền mặt S06'!$J$2,Nhaplieu!N839,IF(Nhaplieu!$N839='Sổ quỹ tiền mặt S06'!$J$2,Nhaplieu!M839,""))))</f>
        <v/>
      </c>
      <c r="E817" s="77" t="str">
        <f>IF(LEFT(Nhaplieu!M839,3)='Sổ quỹ tiền mặt S06'!$J$2,Nhaplieu!$O839,IF(Nhaplieu!M839='Sổ quỹ tiền mặt S06'!$J$2,Nhaplieu!$O839,""))</f>
        <v/>
      </c>
      <c r="F817" s="77" t="str">
        <f>IF(LEFT(Nhaplieu!N839,3)='Sổ quỹ tiền mặt S06'!$J$2,Nhaplieu!$O839,IF(Nhaplieu!N839='Sổ quỹ tiền mặt S06'!$J$2,Nhaplieu!$O839,""))</f>
        <v/>
      </c>
      <c r="G817" s="572">
        <f>IF(SUM(E817:F817)=0,0,$G$10+SUM(E$11:$E817)-SUM(F$11:$F817))</f>
        <v>0</v>
      </c>
      <c r="H817" s="573"/>
    </row>
    <row r="818" spans="1:8" s="4" customFormat="1" ht="15.6">
      <c r="A818" s="76" t="str">
        <f>IF(OR(LEFT(Nhaplieu!$M840,3)='Sổ quỹ tiền mặt S06'!$J$2,LEFT(Nhaplieu!$N840,3)='Sổ quỹ tiền mặt S06'!$J$2),Nhaplieu!F840,IF(OR(Nhaplieu!$M840='Sổ quỹ tiền mặt S06'!$J$2,Nhaplieu!$N840='Sổ quỹ tiền mặt S06'!$J$2),Nhaplieu!F840,""))</f>
        <v/>
      </c>
      <c r="B818" s="77" t="str">
        <f>IF(OR(LEFT(Nhaplieu!$M840,3)='Sổ quỹ tiền mặt S06'!$J$2,LEFT(Nhaplieu!$N840,3)='Sổ quỹ tiền mặt S06'!$J$2),Nhaplieu!E840,IF(OR(Nhaplieu!$M840='Sổ quỹ tiền mặt S06'!$J$2,Nhaplieu!$N840='Sổ quỹ tiền mặt S06'!$J$2),Nhaplieu!E840,""))</f>
        <v/>
      </c>
      <c r="C818" s="571" t="str">
        <f>IF(OR(LEFT(Nhaplieu!$M840,3)='Sổ quỹ tiền mặt S06'!$J$2,LEFT(Nhaplieu!$N840,3)='Sổ quỹ tiền mặt S06'!$J$2),Nhaplieu!L840,IF(OR(Nhaplieu!$M840='Sổ quỹ tiền mặt S06'!$J$2,Nhaplieu!$N840='Sổ quỹ tiền mặt S06'!$J$2),Nhaplieu!L840,""))</f>
        <v/>
      </c>
      <c r="D818" s="78" t="str">
        <f>IF(LEFT(Nhaplieu!$M840,3)='Sổ quỹ tiền mặt S06'!$J$2,Nhaplieu!N840,IF(LEFT(Nhaplieu!$N840,3)='Sổ quỹ tiền mặt S06'!$J$2,Nhaplieu!M840,IF(Nhaplieu!$M840='Sổ quỹ tiền mặt S06'!$J$2,Nhaplieu!N840,IF(Nhaplieu!$N840='Sổ quỹ tiền mặt S06'!$J$2,Nhaplieu!M840,""))))</f>
        <v/>
      </c>
      <c r="E818" s="77" t="str">
        <f>IF(LEFT(Nhaplieu!M840,3)='Sổ quỹ tiền mặt S06'!$J$2,Nhaplieu!$O840,IF(Nhaplieu!M840='Sổ quỹ tiền mặt S06'!$J$2,Nhaplieu!$O840,""))</f>
        <v/>
      </c>
      <c r="F818" s="77" t="str">
        <f>IF(LEFT(Nhaplieu!N840,3)='Sổ quỹ tiền mặt S06'!$J$2,Nhaplieu!$O840,IF(Nhaplieu!N840='Sổ quỹ tiền mặt S06'!$J$2,Nhaplieu!$O840,""))</f>
        <v/>
      </c>
      <c r="G818" s="572">
        <f>IF(SUM(E818:F818)=0,0,$G$10+SUM(E$11:$E818)-SUM(F$11:$F818))</f>
        <v>0</v>
      </c>
      <c r="H818" s="573"/>
    </row>
    <row r="819" spans="1:8" s="4" customFormat="1" ht="15.6">
      <c r="A819" s="76" t="str">
        <f>IF(OR(LEFT(Nhaplieu!$M841,3)='Sổ quỹ tiền mặt S06'!$J$2,LEFT(Nhaplieu!$N841,3)='Sổ quỹ tiền mặt S06'!$J$2),Nhaplieu!F841,IF(OR(Nhaplieu!$M841='Sổ quỹ tiền mặt S06'!$J$2,Nhaplieu!$N841='Sổ quỹ tiền mặt S06'!$J$2),Nhaplieu!F841,""))</f>
        <v/>
      </c>
      <c r="B819" s="77" t="str">
        <f>IF(OR(LEFT(Nhaplieu!$M841,3)='Sổ quỹ tiền mặt S06'!$J$2,LEFT(Nhaplieu!$N841,3)='Sổ quỹ tiền mặt S06'!$J$2),Nhaplieu!E841,IF(OR(Nhaplieu!$M841='Sổ quỹ tiền mặt S06'!$J$2,Nhaplieu!$N841='Sổ quỹ tiền mặt S06'!$J$2),Nhaplieu!E841,""))</f>
        <v/>
      </c>
      <c r="C819" s="571" t="str">
        <f>IF(OR(LEFT(Nhaplieu!$M841,3)='Sổ quỹ tiền mặt S06'!$J$2,LEFT(Nhaplieu!$N841,3)='Sổ quỹ tiền mặt S06'!$J$2),Nhaplieu!L841,IF(OR(Nhaplieu!$M841='Sổ quỹ tiền mặt S06'!$J$2,Nhaplieu!$N841='Sổ quỹ tiền mặt S06'!$J$2),Nhaplieu!L841,""))</f>
        <v/>
      </c>
      <c r="D819" s="78" t="str">
        <f>IF(LEFT(Nhaplieu!$M841,3)='Sổ quỹ tiền mặt S06'!$J$2,Nhaplieu!N841,IF(LEFT(Nhaplieu!$N841,3)='Sổ quỹ tiền mặt S06'!$J$2,Nhaplieu!M841,IF(Nhaplieu!$M841='Sổ quỹ tiền mặt S06'!$J$2,Nhaplieu!N841,IF(Nhaplieu!$N841='Sổ quỹ tiền mặt S06'!$J$2,Nhaplieu!M841,""))))</f>
        <v/>
      </c>
      <c r="E819" s="77" t="str">
        <f>IF(LEFT(Nhaplieu!M841,3)='Sổ quỹ tiền mặt S06'!$J$2,Nhaplieu!$O841,IF(Nhaplieu!M841='Sổ quỹ tiền mặt S06'!$J$2,Nhaplieu!$O841,""))</f>
        <v/>
      </c>
      <c r="F819" s="77" t="str">
        <f>IF(LEFT(Nhaplieu!N841,3)='Sổ quỹ tiền mặt S06'!$J$2,Nhaplieu!$O841,IF(Nhaplieu!N841='Sổ quỹ tiền mặt S06'!$J$2,Nhaplieu!$O841,""))</f>
        <v/>
      </c>
      <c r="G819" s="572">
        <f>IF(SUM(E819:F819)=0,0,$G$10+SUM(E$11:$E819)-SUM(F$11:$F819))</f>
        <v>0</v>
      </c>
      <c r="H819" s="573"/>
    </row>
    <row r="820" spans="1:8" s="4" customFormat="1" ht="15.6">
      <c r="A820" s="76" t="str">
        <f>IF(OR(LEFT(Nhaplieu!$M842,3)='Sổ quỹ tiền mặt S06'!$J$2,LEFT(Nhaplieu!$N842,3)='Sổ quỹ tiền mặt S06'!$J$2),Nhaplieu!F842,IF(OR(Nhaplieu!$M842='Sổ quỹ tiền mặt S06'!$J$2,Nhaplieu!$N842='Sổ quỹ tiền mặt S06'!$J$2),Nhaplieu!F842,""))</f>
        <v/>
      </c>
      <c r="B820" s="77" t="str">
        <f>IF(OR(LEFT(Nhaplieu!$M842,3)='Sổ quỹ tiền mặt S06'!$J$2,LEFT(Nhaplieu!$N842,3)='Sổ quỹ tiền mặt S06'!$J$2),Nhaplieu!E842,IF(OR(Nhaplieu!$M842='Sổ quỹ tiền mặt S06'!$J$2,Nhaplieu!$N842='Sổ quỹ tiền mặt S06'!$J$2),Nhaplieu!E842,""))</f>
        <v/>
      </c>
      <c r="C820" s="571" t="str">
        <f>IF(OR(LEFT(Nhaplieu!$M842,3)='Sổ quỹ tiền mặt S06'!$J$2,LEFT(Nhaplieu!$N842,3)='Sổ quỹ tiền mặt S06'!$J$2),Nhaplieu!L842,IF(OR(Nhaplieu!$M842='Sổ quỹ tiền mặt S06'!$J$2,Nhaplieu!$N842='Sổ quỹ tiền mặt S06'!$J$2),Nhaplieu!L842,""))</f>
        <v/>
      </c>
      <c r="D820" s="78" t="str">
        <f>IF(LEFT(Nhaplieu!$M842,3)='Sổ quỹ tiền mặt S06'!$J$2,Nhaplieu!N842,IF(LEFT(Nhaplieu!$N842,3)='Sổ quỹ tiền mặt S06'!$J$2,Nhaplieu!M842,IF(Nhaplieu!$M842='Sổ quỹ tiền mặt S06'!$J$2,Nhaplieu!N842,IF(Nhaplieu!$N842='Sổ quỹ tiền mặt S06'!$J$2,Nhaplieu!M842,""))))</f>
        <v/>
      </c>
      <c r="E820" s="77" t="str">
        <f>IF(LEFT(Nhaplieu!M842,3)='Sổ quỹ tiền mặt S06'!$J$2,Nhaplieu!$O842,IF(Nhaplieu!M842='Sổ quỹ tiền mặt S06'!$J$2,Nhaplieu!$O842,""))</f>
        <v/>
      </c>
      <c r="F820" s="77" t="str">
        <f>IF(LEFT(Nhaplieu!N842,3)='Sổ quỹ tiền mặt S06'!$J$2,Nhaplieu!$O842,IF(Nhaplieu!N842='Sổ quỹ tiền mặt S06'!$J$2,Nhaplieu!$O842,""))</f>
        <v/>
      </c>
      <c r="G820" s="572">
        <f>IF(SUM(E820:F820)=0,0,$G$10+SUM(E$11:$E820)-SUM(F$11:$F820))</f>
        <v>0</v>
      </c>
      <c r="H820" s="573"/>
    </row>
    <row r="821" spans="1:8" s="4" customFormat="1" ht="15.6">
      <c r="A821" s="76" t="str">
        <f>IF(OR(LEFT(Nhaplieu!$M843,3)='Sổ quỹ tiền mặt S06'!$J$2,LEFT(Nhaplieu!$N843,3)='Sổ quỹ tiền mặt S06'!$J$2),Nhaplieu!F843,IF(OR(Nhaplieu!$M843='Sổ quỹ tiền mặt S06'!$J$2,Nhaplieu!$N843='Sổ quỹ tiền mặt S06'!$J$2),Nhaplieu!F843,""))</f>
        <v/>
      </c>
      <c r="B821" s="77" t="str">
        <f>IF(OR(LEFT(Nhaplieu!$M843,3)='Sổ quỹ tiền mặt S06'!$J$2,LEFT(Nhaplieu!$N843,3)='Sổ quỹ tiền mặt S06'!$J$2),Nhaplieu!E843,IF(OR(Nhaplieu!$M843='Sổ quỹ tiền mặt S06'!$J$2,Nhaplieu!$N843='Sổ quỹ tiền mặt S06'!$J$2),Nhaplieu!E843,""))</f>
        <v/>
      </c>
      <c r="C821" s="571" t="str">
        <f>IF(OR(LEFT(Nhaplieu!$M843,3)='Sổ quỹ tiền mặt S06'!$J$2,LEFT(Nhaplieu!$N843,3)='Sổ quỹ tiền mặt S06'!$J$2),Nhaplieu!L843,IF(OR(Nhaplieu!$M843='Sổ quỹ tiền mặt S06'!$J$2,Nhaplieu!$N843='Sổ quỹ tiền mặt S06'!$J$2),Nhaplieu!L843,""))</f>
        <v/>
      </c>
      <c r="D821" s="78" t="str">
        <f>IF(LEFT(Nhaplieu!$M843,3)='Sổ quỹ tiền mặt S06'!$J$2,Nhaplieu!N843,IF(LEFT(Nhaplieu!$N843,3)='Sổ quỹ tiền mặt S06'!$J$2,Nhaplieu!M843,IF(Nhaplieu!$M843='Sổ quỹ tiền mặt S06'!$J$2,Nhaplieu!N843,IF(Nhaplieu!$N843='Sổ quỹ tiền mặt S06'!$J$2,Nhaplieu!M843,""))))</f>
        <v/>
      </c>
      <c r="E821" s="77" t="str">
        <f>IF(LEFT(Nhaplieu!M843,3)='Sổ quỹ tiền mặt S06'!$J$2,Nhaplieu!$O843,IF(Nhaplieu!M843='Sổ quỹ tiền mặt S06'!$J$2,Nhaplieu!$O843,""))</f>
        <v/>
      </c>
      <c r="F821" s="77" t="str">
        <f>IF(LEFT(Nhaplieu!N843,3)='Sổ quỹ tiền mặt S06'!$J$2,Nhaplieu!$O843,IF(Nhaplieu!N843='Sổ quỹ tiền mặt S06'!$J$2,Nhaplieu!$O843,""))</f>
        <v/>
      </c>
      <c r="G821" s="572">
        <f>IF(SUM(E821:F821)=0,0,$G$10+SUM(E$11:$E821)-SUM(F$11:$F821))</f>
        <v>0</v>
      </c>
      <c r="H821" s="573"/>
    </row>
    <row r="822" spans="1:8" s="4" customFormat="1" ht="15.6">
      <c r="A822" s="76" t="str">
        <f>IF(OR(LEFT(Nhaplieu!$M844,3)='Sổ quỹ tiền mặt S06'!$J$2,LEFT(Nhaplieu!$N844,3)='Sổ quỹ tiền mặt S06'!$J$2),Nhaplieu!F844,IF(OR(Nhaplieu!$M844='Sổ quỹ tiền mặt S06'!$J$2,Nhaplieu!$N844='Sổ quỹ tiền mặt S06'!$J$2),Nhaplieu!F844,""))</f>
        <v/>
      </c>
      <c r="B822" s="77" t="str">
        <f>IF(OR(LEFT(Nhaplieu!$M844,3)='Sổ quỹ tiền mặt S06'!$J$2,LEFT(Nhaplieu!$N844,3)='Sổ quỹ tiền mặt S06'!$J$2),Nhaplieu!E844,IF(OR(Nhaplieu!$M844='Sổ quỹ tiền mặt S06'!$J$2,Nhaplieu!$N844='Sổ quỹ tiền mặt S06'!$J$2),Nhaplieu!E844,""))</f>
        <v/>
      </c>
      <c r="C822" s="571" t="str">
        <f>IF(OR(LEFT(Nhaplieu!$M844,3)='Sổ quỹ tiền mặt S06'!$J$2,LEFT(Nhaplieu!$N844,3)='Sổ quỹ tiền mặt S06'!$J$2),Nhaplieu!L844,IF(OR(Nhaplieu!$M844='Sổ quỹ tiền mặt S06'!$J$2,Nhaplieu!$N844='Sổ quỹ tiền mặt S06'!$J$2),Nhaplieu!L844,""))</f>
        <v/>
      </c>
      <c r="D822" s="78" t="str">
        <f>IF(LEFT(Nhaplieu!$M844,3)='Sổ quỹ tiền mặt S06'!$J$2,Nhaplieu!N844,IF(LEFT(Nhaplieu!$N844,3)='Sổ quỹ tiền mặt S06'!$J$2,Nhaplieu!M844,IF(Nhaplieu!$M844='Sổ quỹ tiền mặt S06'!$J$2,Nhaplieu!N844,IF(Nhaplieu!$N844='Sổ quỹ tiền mặt S06'!$J$2,Nhaplieu!M844,""))))</f>
        <v/>
      </c>
      <c r="E822" s="77" t="str">
        <f>IF(LEFT(Nhaplieu!M844,3)='Sổ quỹ tiền mặt S06'!$J$2,Nhaplieu!$O844,IF(Nhaplieu!M844='Sổ quỹ tiền mặt S06'!$J$2,Nhaplieu!$O844,""))</f>
        <v/>
      </c>
      <c r="F822" s="77" t="str">
        <f>IF(LEFT(Nhaplieu!N844,3)='Sổ quỹ tiền mặt S06'!$J$2,Nhaplieu!$O844,IF(Nhaplieu!N844='Sổ quỹ tiền mặt S06'!$J$2,Nhaplieu!$O844,""))</f>
        <v/>
      </c>
      <c r="G822" s="572">
        <f>IF(SUM(E822:F822)=0,0,$G$10+SUM(E$11:$E822)-SUM(F$11:$F822))</f>
        <v>0</v>
      </c>
      <c r="H822" s="573"/>
    </row>
    <row r="823" spans="1:8" s="4" customFormat="1" ht="15.6">
      <c r="A823" s="76" t="str">
        <f>IF(OR(LEFT(Nhaplieu!$M845,3)='Sổ quỹ tiền mặt S06'!$J$2,LEFT(Nhaplieu!$N845,3)='Sổ quỹ tiền mặt S06'!$J$2),Nhaplieu!F845,IF(OR(Nhaplieu!$M845='Sổ quỹ tiền mặt S06'!$J$2,Nhaplieu!$N845='Sổ quỹ tiền mặt S06'!$J$2),Nhaplieu!F845,""))</f>
        <v/>
      </c>
      <c r="B823" s="77" t="str">
        <f>IF(OR(LEFT(Nhaplieu!$M845,3)='Sổ quỹ tiền mặt S06'!$J$2,LEFT(Nhaplieu!$N845,3)='Sổ quỹ tiền mặt S06'!$J$2),Nhaplieu!E845,IF(OR(Nhaplieu!$M845='Sổ quỹ tiền mặt S06'!$J$2,Nhaplieu!$N845='Sổ quỹ tiền mặt S06'!$J$2),Nhaplieu!E845,""))</f>
        <v/>
      </c>
      <c r="C823" s="571" t="str">
        <f>IF(OR(LEFT(Nhaplieu!$M845,3)='Sổ quỹ tiền mặt S06'!$J$2,LEFT(Nhaplieu!$N845,3)='Sổ quỹ tiền mặt S06'!$J$2),Nhaplieu!L845,IF(OR(Nhaplieu!$M845='Sổ quỹ tiền mặt S06'!$J$2,Nhaplieu!$N845='Sổ quỹ tiền mặt S06'!$J$2),Nhaplieu!L845,""))</f>
        <v/>
      </c>
      <c r="D823" s="78" t="str">
        <f>IF(LEFT(Nhaplieu!$M845,3)='Sổ quỹ tiền mặt S06'!$J$2,Nhaplieu!N845,IF(LEFT(Nhaplieu!$N845,3)='Sổ quỹ tiền mặt S06'!$J$2,Nhaplieu!M845,IF(Nhaplieu!$M845='Sổ quỹ tiền mặt S06'!$J$2,Nhaplieu!N845,IF(Nhaplieu!$N845='Sổ quỹ tiền mặt S06'!$J$2,Nhaplieu!M845,""))))</f>
        <v/>
      </c>
      <c r="E823" s="77" t="str">
        <f>IF(LEFT(Nhaplieu!M845,3)='Sổ quỹ tiền mặt S06'!$J$2,Nhaplieu!$O845,IF(Nhaplieu!M845='Sổ quỹ tiền mặt S06'!$J$2,Nhaplieu!$O845,""))</f>
        <v/>
      </c>
      <c r="F823" s="77" t="str">
        <f>IF(LEFT(Nhaplieu!N845,3)='Sổ quỹ tiền mặt S06'!$J$2,Nhaplieu!$O845,IF(Nhaplieu!N845='Sổ quỹ tiền mặt S06'!$J$2,Nhaplieu!$O845,""))</f>
        <v/>
      </c>
      <c r="G823" s="572">
        <f>IF(SUM(E823:F823)=0,0,$G$10+SUM(E$11:$E823)-SUM(F$11:$F823))</f>
        <v>0</v>
      </c>
      <c r="H823" s="573"/>
    </row>
    <row r="824" spans="1:8" s="4" customFormat="1" ht="15.6">
      <c r="A824" s="76" t="str">
        <f>IF(OR(LEFT(Nhaplieu!$M846,3)='Sổ quỹ tiền mặt S06'!$J$2,LEFT(Nhaplieu!$N846,3)='Sổ quỹ tiền mặt S06'!$J$2),Nhaplieu!F846,IF(OR(Nhaplieu!$M846='Sổ quỹ tiền mặt S06'!$J$2,Nhaplieu!$N846='Sổ quỹ tiền mặt S06'!$J$2),Nhaplieu!F846,""))</f>
        <v/>
      </c>
      <c r="B824" s="77" t="str">
        <f>IF(OR(LEFT(Nhaplieu!$M846,3)='Sổ quỹ tiền mặt S06'!$J$2,LEFT(Nhaplieu!$N846,3)='Sổ quỹ tiền mặt S06'!$J$2),Nhaplieu!E846,IF(OR(Nhaplieu!$M846='Sổ quỹ tiền mặt S06'!$J$2,Nhaplieu!$N846='Sổ quỹ tiền mặt S06'!$J$2),Nhaplieu!E846,""))</f>
        <v/>
      </c>
      <c r="C824" s="571" t="str">
        <f>IF(OR(LEFT(Nhaplieu!$M846,3)='Sổ quỹ tiền mặt S06'!$J$2,LEFT(Nhaplieu!$N846,3)='Sổ quỹ tiền mặt S06'!$J$2),Nhaplieu!L846,IF(OR(Nhaplieu!$M846='Sổ quỹ tiền mặt S06'!$J$2,Nhaplieu!$N846='Sổ quỹ tiền mặt S06'!$J$2),Nhaplieu!L846,""))</f>
        <v/>
      </c>
      <c r="D824" s="78" t="str">
        <f>IF(LEFT(Nhaplieu!$M846,3)='Sổ quỹ tiền mặt S06'!$J$2,Nhaplieu!N846,IF(LEFT(Nhaplieu!$N846,3)='Sổ quỹ tiền mặt S06'!$J$2,Nhaplieu!M846,IF(Nhaplieu!$M846='Sổ quỹ tiền mặt S06'!$J$2,Nhaplieu!N846,IF(Nhaplieu!$N846='Sổ quỹ tiền mặt S06'!$J$2,Nhaplieu!M846,""))))</f>
        <v/>
      </c>
      <c r="E824" s="77" t="str">
        <f>IF(LEFT(Nhaplieu!M846,3)='Sổ quỹ tiền mặt S06'!$J$2,Nhaplieu!$O846,IF(Nhaplieu!M846='Sổ quỹ tiền mặt S06'!$J$2,Nhaplieu!$O846,""))</f>
        <v/>
      </c>
      <c r="F824" s="77" t="str">
        <f>IF(LEFT(Nhaplieu!N846,3)='Sổ quỹ tiền mặt S06'!$J$2,Nhaplieu!$O846,IF(Nhaplieu!N846='Sổ quỹ tiền mặt S06'!$J$2,Nhaplieu!$O846,""))</f>
        <v/>
      </c>
      <c r="G824" s="572">
        <f>IF(SUM(E824:F824)=0,0,$G$10+SUM(E$11:$E824)-SUM(F$11:$F824))</f>
        <v>0</v>
      </c>
      <c r="H824" s="573"/>
    </row>
    <row r="825" spans="1:8" s="4" customFormat="1" ht="15.6">
      <c r="A825" s="76" t="str">
        <f>IF(OR(LEFT(Nhaplieu!$M847,3)='Sổ quỹ tiền mặt S06'!$J$2,LEFT(Nhaplieu!$N847,3)='Sổ quỹ tiền mặt S06'!$J$2),Nhaplieu!F847,IF(OR(Nhaplieu!$M847='Sổ quỹ tiền mặt S06'!$J$2,Nhaplieu!$N847='Sổ quỹ tiền mặt S06'!$J$2),Nhaplieu!F847,""))</f>
        <v/>
      </c>
      <c r="B825" s="77" t="str">
        <f>IF(OR(LEFT(Nhaplieu!$M847,3)='Sổ quỹ tiền mặt S06'!$J$2,LEFT(Nhaplieu!$N847,3)='Sổ quỹ tiền mặt S06'!$J$2),Nhaplieu!E847,IF(OR(Nhaplieu!$M847='Sổ quỹ tiền mặt S06'!$J$2,Nhaplieu!$N847='Sổ quỹ tiền mặt S06'!$J$2),Nhaplieu!E847,""))</f>
        <v/>
      </c>
      <c r="C825" s="571" t="str">
        <f>IF(OR(LEFT(Nhaplieu!$M847,3)='Sổ quỹ tiền mặt S06'!$J$2,LEFT(Nhaplieu!$N847,3)='Sổ quỹ tiền mặt S06'!$J$2),Nhaplieu!L847,IF(OR(Nhaplieu!$M847='Sổ quỹ tiền mặt S06'!$J$2,Nhaplieu!$N847='Sổ quỹ tiền mặt S06'!$J$2),Nhaplieu!L847,""))</f>
        <v/>
      </c>
      <c r="D825" s="78" t="str">
        <f>IF(LEFT(Nhaplieu!$M847,3)='Sổ quỹ tiền mặt S06'!$J$2,Nhaplieu!N847,IF(LEFT(Nhaplieu!$N847,3)='Sổ quỹ tiền mặt S06'!$J$2,Nhaplieu!M847,IF(Nhaplieu!$M847='Sổ quỹ tiền mặt S06'!$J$2,Nhaplieu!N847,IF(Nhaplieu!$N847='Sổ quỹ tiền mặt S06'!$J$2,Nhaplieu!M847,""))))</f>
        <v/>
      </c>
      <c r="E825" s="77" t="str">
        <f>IF(LEFT(Nhaplieu!M847,3)='Sổ quỹ tiền mặt S06'!$J$2,Nhaplieu!$O847,IF(Nhaplieu!M847='Sổ quỹ tiền mặt S06'!$J$2,Nhaplieu!$O847,""))</f>
        <v/>
      </c>
      <c r="F825" s="77" t="str">
        <f>IF(LEFT(Nhaplieu!N847,3)='Sổ quỹ tiền mặt S06'!$J$2,Nhaplieu!$O847,IF(Nhaplieu!N847='Sổ quỹ tiền mặt S06'!$J$2,Nhaplieu!$O847,""))</f>
        <v/>
      </c>
      <c r="G825" s="572">
        <f>IF(SUM(E825:F825)=0,0,$G$10+SUM(E$11:$E825)-SUM(F$11:$F825))</f>
        <v>0</v>
      </c>
      <c r="H825" s="573"/>
    </row>
    <row r="826" spans="1:8" s="4" customFormat="1" ht="15.6">
      <c r="A826" s="76" t="str">
        <f>IF(OR(LEFT(Nhaplieu!$M848,3)='Sổ quỹ tiền mặt S06'!$J$2,LEFT(Nhaplieu!$N848,3)='Sổ quỹ tiền mặt S06'!$J$2),Nhaplieu!F848,IF(OR(Nhaplieu!$M848='Sổ quỹ tiền mặt S06'!$J$2,Nhaplieu!$N848='Sổ quỹ tiền mặt S06'!$J$2),Nhaplieu!F848,""))</f>
        <v/>
      </c>
      <c r="B826" s="77" t="str">
        <f>IF(OR(LEFT(Nhaplieu!$M848,3)='Sổ quỹ tiền mặt S06'!$J$2,LEFT(Nhaplieu!$N848,3)='Sổ quỹ tiền mặt S06'!$J$2),Nhaplieu!E848,IF(OR(Nhaplieu!$M848='Sổ quỹ tiền mặt S06'!$J$2,Nhaplieu!$N848='Sổ quỹ tiền mặt S06'!$J$2),Nhaplieu!E848,""))</f>
        <v/>
      </c>
      <c r="C826" s="571" t="str">
        <f>IF(OR(LEFT(Nhaplieu!$M848,3)='Sổ quỹ tiền mặt S06'!$J$2,LEFT(Nhaplieu!$N848,3)='Sổ quỹ tiền mặt S06'!$J$2),Nhaplieu!L848,IF(OR(Nhaplieu!$M848='Sổ quỹ tiền mặt S06'!$J$2,Nhaplieu!$N848='Sổ quỹ tiền mặt S06'!$J$2),Nhaplieu!L848,""))</f>
        <v/>
      </c>
      <c r="D826" s="78" t="str">
        <f>IF(LEFT(Nhaplieu!$M848,3)='Sổ quỹ tiền mặt S06'!$J$2,Nhaplieu!N848,IF(LEFT(Nhaplieu!$N848,3)='Sổ quỹ tiền mặt S06'!$J$2,Nhaplieu!M848,IF(Nhaplieu!$M848='Sổ quỹ tiền mặt S06'!$J$2,Nhaplieu!N848,IF(Nhaplieu!$N848='Sổ quỹ tiền mặt S06'!$J$2,Nhaplieu!M848,""))))</f>
        <v/>
      </c>
      <c r="E826" s="77" t="str">
        <f>IF(LEFT(Nhaplieu!M848,3)='Sổ quỹ tiền mặt S06'!$J$2,Nhaplieu!$O848,IF(Nhaplieu!M848='Sổ quỹ tiền mặt S06'!$J$2,Nhaplieu!$O848,""))</f>
        <v/>
      </c>
      <c r="F826" s="77" t="str">
        <f>IF(LEFT(Nhaplieu!N848,3)='Sổ quỹ tiền mặt S06'!$J$2,Nhaplieu!$O848,IF(Nhaplieu!N848='Sổ quỹ tiền mặt S06'!$J$2,Nhaplieu!$O848,""))</f>
        <v/>
      </c>
      <c r="G826" s="572">
        <f>IF(SUM(E826:F826)=0,0,$G$10+SUM(E$11:$E826)-SUM(F$11:$F826))</f>
        <v>0</v>
      </c>
      <c r="H826" s="573"/>
    </row>
    <row r="827" spans="1:8" s="4" customFormat="1" ht="15.6">
      <c r="A827" s="76" t="str">
        <f>IF(OR(LEFT(Nhaplieu!$M849,3)='Sổ quỹ tiền mặt S06'!$J$2,LEFT(Nhaplieu!$N849,3)='Sổ quỹ tiền mặt S06'!$J$2),Nhaplieu!F849,IF(OR(Nhaplieu!$M849='Sổ quỹ tiền mặt S06'!$J$2,Nhaplieu!$N849='Sổ quỹ tiền mặt S06'!$J$2),Nhaplieu!F849,""))</f>
        <v/>
      </c>
      <c r="B827" s="77" t="str">
        <f>IF(OR(LEFT(Nhaplieu!$M849,3)='Sổ quỹ tiền mặt S06'!$J$2,LEFT(Nhaplieu!$N849,3)='Sổ quỹ tiền mặt S06'!$J$2),Nhaplieu!E849,IF(OR(Nhaplieu!$M849='Sổ quỹ tiền mặt S06'!$J$2,Nhaplieu!$N849='Sổ quỹ tiền mặt S06'!$J$2),Nhaplieu!E849,""))</f>
        <v/>
      </c>
      <c r="C827" s="571" t="str">
        <f>IF(OR(LEFT(Nhaplieu!$M849,3)='Sổ quỹ tiền mặt S06'!$J$2,LEFT(Nhaplieu!$N849,3)='Sổ quỹ tiền mặt S06'!$J$2),Nhaplieu!L849,IF(OR(Nhaplieu!$M849='Sổ quỹ tiền mặt S06'!$J$2,Nhaplieu!$N849='Sổ quỹ tiền mặt S06'!$J$2),Nhaplieu!L849,""))</f>
        <v/>
      </c>
      <c r="D827" s="78" t="str">
        <f>IF(LEFT(Nhaplieu!$M849,3)='Sổ quỹ tiền mặt S06'!$J$2,Nhaplieu!N849,IF(LEFT(Nhaplieu!$N849,3)='Sổ quỹ tiền mặt S06'!$J$2,Nhaplieu!M849,IF(Nhaplieu!$M849='Sổ quỹ tiền mặt S06'!$J$2,Nhaplieu!N849,IF(Nhaplieu!$N849='Sổ quỹ tiền mặt S06'!$J$2,Nhaplieu!M849,""))))</f>
        <v/>
      </c>
      <c r="E827" s="77" t="str">
        <f>IF(LEFT(Nhaplieu!M849,3)='Sổ quỹ tiền mặt S06'!$J$2,Nhaplieu!$O849,IF(Nhaplieu!M849='Sổ quỹ tiền mặt S06'!$J$2,Nhaplieu!$O849,""))</f>
        <v/>
      </c>
      <c r="F827" s="77" t="str">
        <f>IF(LEFT(Nhaplieu!N849,3)='Sổ quỹ tiền mặt S06'!$J$2,Nhaplieu!$O849,IF(Nhaplieu!N849='Sổ quỹ tiền mặt S06'!$J$2,Nhaplieu!$O849,""))</f>
        <v/>
      </c>
      <c r="G827" s="572">
        <f>IF(SUM(E827:F827)=0,0,$G$10+SUM(E$11:$E827)-SUM(F$11:$F827))</f>
        <v>0</v>
      </c>
      <c r="H827" s="573"/>
    </row>
    <row r="828" spans="1:8" s="4" customFormat="1" ht="15.6">
      <c r="A828" s="76" t="str">
        <f>IF(OR(LEFT(Nhaplieu!$M850,3)='Sổ quỹ tiền mặt S06'!$J$2,LEFT(Nhaplieu!$N850,3)='Sổ quỹ tiền mặt S06'!$J$2),Nhaplieu!F850,IF(OR(Nhaplieu!$M850='Sổ quỹ tiền mặt S06'!$J$2,Nhaplieu!$N850='Sổ quỹ tiền mặt S06'!$J$2),Nhaplieu!F850,""))</f>
        <v/>
      </c>
      <c r="B828" s="77" t="str">
        <f>IF(OR(LEFT(Nhaplieu!$M850,3)='Sổ quỹ tiền mặt S06'!$J$2,LEFT(Nhaplieu!$N850,3)='Sổ quỹ tiền mặt S06'!$J$2),Nhaplieu!E850,IF(OR(Nhaplieu!$M850='Sổ quỹ tiền mặt S06'!$J$2,Nhaplieu!$N850='Sổ quỹ tiền mặt S06'!$J$2),Nhaplieu!E850,""))</f>
        <v/>
      </c>
      <c r="C828" s="571" t="str">
        <f>IF(OR(LEFT(Nhaplieu!$M850,3)='Sổ quỹ tiền mặt S06'!$J$2,LEFT(Nhaplieu!$N850,3)='Sổ quỹ tiền mặt S06'!$J$2),Nhaplieu!L850,IF(OR(Nhaplieu!$M850='Sổ quỹ tiền mặt S06'!$J$2,Nhaplieu!$N850='Sổ quỹ tiền mặt S06'!$J$2),Nhaplieu!L850,""))</f>
        <v/>
      </c>
      <c r="D828" s="78" t="str">
        <f>IF(LEFT(Nhaplieu!$M850,3)='Sổ quỹ tiền mặt S06'!$J$2,Nhaplieu!N850,IF(LEFT(Nhaplieu!$N850,3)='Sổ quỹ tiền mặt S06'!$J$2,Nhaplieu!M850,IF(Nhaplieu!$M850='Sổ quỹ tiền mặt S06'!$J$2,Nhaplieu!N850,IF(Nhaplieu!$N850='Sổ quỹ tiền mặt S06'!$J$2,Nhaplieu!M850,""))))</f>
        <v/>
      </c>
      <c r="E828" s="77" t="str">
        <f>IF(LEFT(Nhaplieu!M850,3)='Sổ quỹ tiền mặt S06'!$J$2,Nhaplieu!$O850,IF(Nhaplieu!M850='Sổ quỹ tiền mặt S06'!$J$2,Nhaplieu!$O850,""))</f>
        <v/>
      </c>
      <c r="F828" s="77" t="str">
        <f>IF(LEFT(Nhaplieu!N850,3)='Sổ quỹ tiền mặt S06'!$J$2,Nhaplieu!$O850,IF(Nhaplieu!N850='Sổ quỹ tiền mặt S06'!$J$2,Nhaplieu!$O850,""))</f>
        <v/>
      </c>
      <c r="G828" s="572">
        <f>IF(SUM(E828:F828)=0,0,$G$10+SUM(E$11:$E828)-SUM(F$11:$F828))</f>
        <v>0</v>
      </c>
      <c r="H828" s="573"/>
    </row>
    <row r="829" spans="1:8" s="4" customFormat="1" ht="15.6">
      <c r="A829" s="76" t="str">
        <f>IF(OR(LEFT(Nhaplieu!$M851,3)='Sổ quỹ tiền mặt S06'!$J$2,LEFT(Nhaplieu!$N851,3)='Sổ quỹ tiền mặt S06'!$J$2),Nhaplieu!F851,IF(OR(Nhaplieu!$M851='Sổ quỹ tiền mặt S06'!$J$2,Nhaplieu!$N851='Sổ quỹ tiền mặt S06'!$J$2),Nhaplieu!F851,""))</f>
        <v/>
      </c>
      <c r="B829" s="77" t="str">
        <f>IF(OR(LEFT(Nhaplieu!$M851,3)='Sổ quỹ tiền mặt S06'!$J$2,LEFT(Nhaplieu!$N851,3)='Sổ quỹ tiền mặt S06'!$J$2),Nhaplieu!E851,IF(OR(Nhaplieu!$M851='Sổ quỹ tiền mặt S06'!$J$2,Nhaplieu!$N851='Sổ quỹ tiền mặt S06'!$J$2),Nhaplieu!E851,""))</f>
        <v/>
      </c>
      <c r="C829" s="571" t="str">
        <f>IF(OR(LEFT(Nhaplieu!$M851,3)='Sổ quỹ tiền mặt S06'!$J$2,LEFT(Nhaplieu!$N851,3)='Sổ quỹ tiền mặt S06'!$J$2),Nhaplieu!L851,IF(OR(Nhaplieu!$M851='Sổ quỹ tiền mặt S06'!$J$2,Nhaplieu!$N851='Sổ quỹ tiền mặt S06'!$J$2),Nhaplieu!L851,""))</f>
        <v/>
      </c>
      <c r="D829" s="78" t="str">
        <f>IF(LEFT(Nhaplieu!$M851,3)='Sổ quỹ tiền mặt S06'!$J$2,Nhaplieu!N851,IF(LEFT(Nhaplieu!$N851,3)='Sổ quỹ tiền mặt S06'!$J$2,Nhaplieu!M851,IF(Nhaplieu!$M851='Sổ quỹ tiền mặt S06'!$J$2,Nhaplieu!N851,IF(Nhaplieu!$N851='Sổ quỹ tiền mặt S06'!$J$2,Nhaplieu!M851,""))))</f>
        <v/>
      </c>
      <c r="E829" s="77" t="str">
        <f>IF(LEFT(Nhaplieu!M851,3)='Sổ quỹ tiền mặt S06'!$J$2,Nhaplieu!$O851,IF(Nhaplieu!M851='Sổ quỹ tiền mặt S06'!$J$2,Nhaplieu!$O851,""))</f>
        <v/>
      </c>
      <c r="F829" s="77" t="str">
        <f>IF(LEFT(Nhaplieu!N851,3)='Sổ quỹ tiền mặt S06'!$J$2,Nhaplieu!$O851,IF(Nhaplieu!N851='Sổ quỹ tiền mặt S06'!$J$2,Nhaplieu!$O851,""))</f>
        <v/>
      </c>
      <c r="G829" s="572">
        <f>IF(SUM(E829:F829)=0,0,$G$10+SUM(E$11:$E829)-SUM(F$11:$F829))</f>
        <v>0</v>
      </c>
      <c r="H829" s="573"/>
    </row>
    <row r="830" spans="1:8" s="4" customFormat="1" ht="15.6">
      <c r="A830" s="76" t="str">
        <f>IF(OR(LEFT(Nhaplieu!$M852,3)='Sổ quỹ tiền mặt S06'!$J$2,LEFT(Nhaplieu!$N852,3)='Sổ quỹ tiền mặt S06'!$J$2),Nhaplieu!F852,IF(OR(Nhaplieu!$M852='Sổ quỹ tiền mặt S06'!$J$2,Nhaplieu!$N852='Sổ quỹ tiền mặt S06'!$J$2),Nhaplieu!F852,""))</f>
        <v/>
      </c>
      <c r="B830" s="77" t="str">
        <f>IF(OR(LEFT(Nhaplieu!$M852,3)='Sổ quỹ tiền mặt S06'!$J$2,LEFT(Nhaplieu!$N852,3)='Sổ quỹ tiền mặt S06'!$J$2),Nhaplieu!E852,IF(OR(Nhaplieu!$M852='Sổ quỹ tiền mặt S06'!$J$2,Nhaplieu!$N852='Sổ quỹ tiền mặt S06'!$J$2),Nhaplieu!E852,""))</f>
        <v/>
      </c>
      <c r="C830" s="571" t="str">
        <f>IF(OR(LEFT(Nhaplieu!$M852,3)='Sổ quỹ tiền mặt S06'!$J$2,LEFT(Nhaplieu!$N852,3)='Sổ quỹ tiền mặt S06'!$J$2),Nhaplieu!L852,IF(OR(Nhaplieu!$M852='Sổ quỹ tiền mặt S06'!$J$2,Nhaplieu!$N852='Sổ quỹ tiền mặt S06'!$J$2),Nhaplieu!L852,""))</f>
        <v/>
      </c>
      <c r="D830" s="78" t="str">
        <f>IF(LEFT(Nhaplieu!$M852,3)='Sổ quỹ tiền mặt S06'!$J$2,Nhaplieu!N852,IF(LEFT(Nhaplieu!$N852,3)='Sổ quỹ tiền mặt S06'!$J$2,Nhaplieu!M852,IF(Nhaplieu!$M852='Sổ quỹ tiền mặt S06'!$J$2,Nhaplieu!N852,IF(Nhaplieu!$N852='Sổ quỹ tiền mặt S06'!$J$2,Nhaplieu!M852,""))))</f>
        <v/>
      </c>
      <c r="E830" s="77" t="str">
        <f>IF(LEFT(Nhaplieu!M852,3)='Sổ quỹ tiền mặt S06'!$J$2,Nhaplieu!$O852,IF(Nhaplieu!M852='Sổ quỹ tiền mặt S06'!$J$2,Nhaplieu!$O852,""))</f>
        <v/>
      </c>
      <c r="F830" s="77" t="str">
        <f>IF(LEFT(Nhaplieu!N852,3)='Sổ quỹ tiền mặt S06'!$J$2,Nhaplieu!$O852,IF(Nhaplieu!N852='Sổ quỹ tiền mặt S06'!$J$2,Nhaplieu!$O852,""))</f>
        <v/>
      </c>
      <c r="G830" s="572">
        <f>IF(SUM(E830:F830)=0,0,$G$10+SUM(E$11:$E830)-SUM(F$11:$F830))</f>
        <v>0</v>
      </c>
      <c r="H830" s="573"/>
    </row>
    <row r="831" spans="1:8" s="4" customFormat="1" ht="15.6">
      <c r="A831" s="76" t="str">
        <f>IF(OR(LEFT(Nhaplieu!$M853,3)='Sổ quỹ tiền mặt S06'!$J$2,LEFT(Nhaplieu!$N853,3)='Sổ quỹ tiền mặt S06'!$J$2),Nhaplieu!F853,IF(OR(Nhaplieu!$M853='Sổ quỹ tiền mặt S06'!$J$2,Nhaplieu!$N853='Sổ quỹ tiền mặt S06'!$J$2),Nhaplieu!F853,""))</f>
        <v/>
      </c>
      <c r="B831" s="77" t="str">
        <f>IF(OR(LEFT(Nhaplieu!$M853,3)='Sổ quỹ tiền mặt S06'!$J$2,LEFT(Nhaplieu!$N853,3)='Sổ quỹ tiền mặt S06'!$J$2),Nhaplieu!E853,IF(OR(Nhaplieu!$M853='Sổ quỹ tiền mặt S06'!$J$2,Nhaplieu!$N853='Sổ quỹ tiền mặt S06'!$J$2),Nhaplieu!E853,""))</f>
        <v/>
      </c>
      <c r="C831" s="571" t="str">
        <f>IF(OR(LEFT(Nhaplieu!$M853,3)='Sổ quỹ tiền mặt S06'!$J$2,LEFT(Nhaplieu!$N853,3)='Sổ quỹ tiền mặt S06'!$J$2),Nhaplieu!L853,IF(OR(Nhaplieu!$M853='Sổ quỹ tiền mặt S06'!$J$2,Nhaplieu!$N853='Sổ quỹ tiền mặt S06'!$J$2),Nhaplieu!L853,""))</f>
        <v/>
      </c>
      <c r="D831" s="78" t="str">
        <f>IF(LEFT(Nhaplieu!$M853,3)='Sổ quỹ tiền mặt S06'!$J$2,Nhaplieu!N853,IF(LEFT(Nhaplieu!$N853,3)='Sổ quỹ tiền mặt S06'!$J$2,Nhaplieu!M853,IF(Nhaplieu!$M853='Sổ quỹ tiền mặt S06'!$J$2,Nhaplieu!N853,IF(Nhaplieu!$N853='Sổ quỹ tiền mặt S06'!$J$2,Nhaplieu!M853,""))))</f>
        <v/>
      </c>
      <c r="E831" s="77" t="str">
        <f>IF(LEFT(Nhaplieu!M853,3)='Sổ quỹ tiền mặt S06'!$J$2,Nhaplieu!$O853,IF(Nhaplieu!M853='Sổ quỹ tiền mặt S06'!$J$2,Nhaplieu!$O853,""))</f>
        <v/>
      </c>
      <c r="F831" s="77" t="str">
        <f>IF(LEFT(Nhaplieu!N853,3)='Sổ quỹ tiền mặt S06'!$J$2,Nhaplieu!$O853,IF(Nhaplieu!N853='Sổ quỹ tiền mặt S06'!$J$2,Nhaplieu!$O853,""))</f>
        <v/>
      </c>
      <c r="G831" s="572">
        <f>IF(SUM(E831:F831)=0,0,$G$10+SUM(E$11:$E831)-SUM(F$11:$F831))</f>
        <v>0</v>
      </c>
      <c r="H831" s="573"/>
    </row>
    <row r="832" spans="1:8" s="4" customFormat="1" ht="15.6">
      <c r="A832" s="76" t="str">
        <f>IF(OR(LEFT(Nhaplieu!$M854,3)='Sổ quỹ tiền mặt S06'!$J$2,LEFT(Nhaplieu!$N854,3)='Sổ quỹ tiền mặt S06'!$J$2),Nhaplieu!F854,IF(OR(Nhaplieu!$M854='Sổ quỹ tiền mặt S06'!$J$2,Nhaplieu!$N854='Sổ quỹ tiền mặt S06'!$J$2),Nhaplieu!F854,""))</f>
        <v/>
      </c>
      <c r="B832" s="77" t="str">
        <f>IF(OR(LEFT(Nhaplieu!$M854,3)='Sổ quỹ tiền mặt S06'!$J$2,LEFT(Nhaplieu!$N854,3)='Sổ quỹ tiền mặt S06'!$J$2),Nhaplieu!E854,IF(OR(Nhaplieu!$M854='Sổ quỹ tiền mặt S06'!$J$2,Nhaplieu!$N854='Sổ quỹ tiền mặt S06'!$J$2),Nhaplieu!E854,""))</f>
        <v/>
      </c>
      <c r="C832" s="571" t="str">
        <f>IF(OR(LEFT(Nhaplieu!$M854,3)='Sổ quỹ tiền mặt S06'!$J$2,LEFT(Nhaplieu!$N854,3)='Sổ quỹ tiền mặt S06'!$J$2),Nhaplieu!L854,IF(OR(Nhaplieu!$M854='Sổ quỹ tiền mặt S06'!$J$2,Nhaplieu!$N854='Sổ quỹ tiền mặt S06'!$J$2),Nhaplieu!L854,""))</f>
        <v/>
      </c>
      <c r="D832" s="78" t="str">
        <f>IF(LEFT(Nhaplieu!$M854,3)='Sổ quỹ tiền mặt S06'!$J$2,Nhaplieu!N854,IF(LEFT(Nhaplieu!$N854,3)='Sổ quỹ tiền mặt S06'!$J$2,Nhaplieu!M854,IF(Nhaplieu!$M854='Sổ quỹ tiền mặt S06'!$J$2,Nhaplieu!N854,IF(Nhaplieu!$N854='Sổ quỹ tiền mặt S06'!$J$2,Nhaplieu!M854,""))))</f>
        <v/>
      </c>
      <c r="E832" s="77" t="str">
        <f>IF(LEFT(Nhaplieu!M854,3)='Sổ quỹ tiền mặt S06'!$J$2,Nhaplieu!$O854,IF(Nhaplieu!M854='Sổ quỹ tiền mặt S06'!$J$2,Nhaplieu!$O854,""))</f>
        <v/>
      </c>
      <c r="F832" s="77" t="str">
        <f>IF(LEFT(Nhaplieu!N854,3)='Sổ quỹ tiền mặt S06'!$J$2,Nhaplieu!$O854,IF(Nhaplieu!N854='Sổ quỹ tiền mặt S06'!$J$2,Nhaplieu!$O854,""))</f>
        <v/>
      </c>
      <c r="G832" s="572">
        <f>IF(SUM(E832:F832)=0,0,$G$10+SUM(E$11:$E832)-SUM(F$11:$F832))</f>
        <v>0</v>
      </c>
      <c r="H832" s="573"/>
    </row>
    <row r="833" spans="1:8" s="4" customFormat="1" ht="15.6">
      <c r="A833" s="76" t="str">
        <f>IF(OR(LEFT(Nhaplieu!$M855,3)='Sổ quỹ tiền mặt S06'!$J$2,LEFT(Nhaplieu!$N855,3)='Sổ quỹ tiền mặt S06'!$J$2),Nhaplieu!F855,IF(OR(Nhaplieu!$M855='Sổ quỹ tiền mặt S06'!$J$2,Nhaplieu!$N855='Sổ quỹ tiền mặt S06'!$J$2),Nhaplieu!F855,""))</f>
        <v/>
      </c>
      <c r="B833" s="77" t="str">
        <f>IF(OR(LEFT(Nhaplieu!$M855,3)='Sổ quỹ tiền mặt S06'!$J$2,LEFT(Nhaplieu!$N855,3)='Sổ quỹ tiền mặt S06'!$J$2),Nhaplieu!E855,IF(OR(Nhaplieu!$M855='Sổ quỹ tiền mặt S06'!$J$2,Nhaplieu!$N855='Sổ quỹ tiền mặt S06'!$J$2),Nhaplieu!E855,""))</f>
        <v/>
      </c>
      <c r="C833" s="571" t="str">
        <f>IF(OR(LEFT(Nhaplieu!$M855,3)='Sổ quỹ tiền mặt S06'!$J$2,LEFT(Nhaplieu!$N855,3)='Sổ quỹ tiền mặt S06'!$J$2),Nhaplieu!L855,IF(OR(Nhaplieu!$M855='Sổ quỹ tiền mặt S06'!$J$2,Nhaplieu!$N855='Sổ quỹ tiền mặt S06'!$J$2),Nhaplieu!L855,""))</f>
        <v/>
      </c>
      <c r="D833" s="78" t="str">
        <f>IF(LEFT(Nhaplieu!$M855,3)='Sổ quỹ tiền mặt S06'!$J$2,Nhaplieu!N855,IF(LEFT(Nhaplieu!$N855,3)='Sổ quỹ tiền mặt S06'!$J$2,Nhaplieu!M855,IF(Nhaplieu!$M855='Sổ quỹ tiền mặt S06'!$J$2,Nhaplieu!N855,IF(Nhaplieu!$N855='Sổ quỹ tiền mặt S06'!$J$2,Nhaplieu!M855,""))))</f>
        <v/>
      </c>
      <c r="E833" s="77" t="str">
        <f>IF(LEFT(Nhaplieu!M855,3)='Sổ quỹ tiền mặt S06'!$J$2,Nhaplieu!$O855,IF(Nhaplieu!M855='Sổ quỹ tiền mặt S06'!$J$2,Nhaplieu!$O855,""))</f>
        <v/>
      </c>
      <c r="F833" s="77" t="str">
        <f>IF(LEFT(Nhaplieu!N855,3)='Sổ quỹ tiền mặt S06'!$J$2,Nhaplieu!$O855,IF(Nhaplieu!N855='Sổ quỹ tiền mặt S06'!$J$2,Nhaplieu!$O855,""))</f>
        <v/>
      </c>
      <c r="G833" s="572">
        <f>IF(SUM(E833:F833)=0,0,$G$10+SUM(E$11:$E833)-SUM(F$11:$F833))</f>
        <v>0</v>
      </c>
      <c r="H833" s="573"/>
    </row>
    <row r="834" spans="1:8" s="4" customFormat="1" ht="15.6">
      <c r="A834" s="76" t="str">
        <f>IF(OR(LEFT(Nhaplieu!$M856,3)='Sổ quỹ tiền mặt S06'!$J$2,LEFT(Nhaplieu!$N856,3)='Sổ quỹ tiền mặt S06'!$J$2),Nhaplieu!F856,IF(OR(Nhaplieu!$M856='Sổ quỹ tiền mặt S06'!$J$2,Nhaplieu!$N856='Sổ quỹ tiền mặt S06'!$J$2),Nhaplieu!F856,""))</f>
        <v/>
      </c>
      <c r="B834" s="77" t="str">
        <f>IF(OR(LEFT(Nhaplieu!$M856,3)='Sổ quỹ tiền mặt S06'!$J$2,LEFT(Nhaplieu!$N856,3)='Sổ quỹ tiền mặt S06'!$J$2),Nhaplieu!E856,IF(OR(Nhaplieu!$M856='Sổ quỹ tiền mặt S06'!$J$2,Nhaplieu!$N856='Sổ quỹ tiền mặt S06'!$J$2),Nhaplieu!E856,""))</f>
        <v/>
      </c>
      <c r="C834" s="571" t="str">
        <f>IF(OR(LEFT(Nhaplieu!$M856,3)='Sổ quỹ tiền mặt S06'!$J$2,LEFT(Nhaplieu!$N856,3)='Sổ quỹ tiền mặt S06'!$J$2),Nhaplieu!L856,IF(OR(Nhaplieu!$M856='Sổ quỹ tiền mặt S06'!$J$2,Nhaplieu!$N856='Sổ quỹ tiền mặt S06'!$J$2),Nhaplieu!L856,""))</f>
        <v/>
      </c>
      <c r="D834" s="78" t="str">
        <f>IF(LEFT(Nhaplieu!$M856,3)='Sổ quỹ tiền mặt S06'!$J$2,Nhaplieu!N856,IF(LEFT(Nhaplieu!$N856,3)='Sổ quỹ tiền mặt S06'!$J$2,Nhaplieu!M856,IF(Nhaplieu!$M856='Sổ quỹ tiền mặt S06'!$J$2,Nhaplieu!N856,IF(Nhaplieu!$N856='Sổ quỹ tiền mặt S06'!$J$2,Nhaplieu!M856,""))))</f>
        <v/>
      </c>
      <c r="E834" s="77" t="str">
        <f>IF(LEFT(Nhaplieu!M856,3)='Sổ quỹ tiền mặt S06'!$J$2,Nhaplieu!$O856,IF(Nhaplieu!M856='Sổ quỹ tiền mặt S06'!$J$2,Nhaplieu!$O856,""))</f>
        <v/>
      </c>
      <c r="F834" s="77" t="str">
        <f>IF(LEFT(Nhaplieu!N856,3)='Sổ quỹ tiền mặt S06'!$J$2,Nhaplieu!$O856,IF(Nhaplieu!N856='Sổ quỹ tiền mặt S06'!$J$2,Nhaplieu!$O856,""))</f>
        <v/>
      </c>
      <c r="G834" s="572">
        <f>IF(SUM(E834:F834)=0,0,$G$10+SUM(E$11:$E834)-SUM(F$11:$F834))</f>
        <v>0</v>
      </c>
      <c r="H834" s="573"/>
    </row>
    <row r="835" spans="1:8" s="4" customFormat="1" ht="15.6">
      <c r="A835" s="76" t="str">
        <f>IF(OR(LEFT(Nhaplieu!$M857,3)='Sổ quỹ tiền mặt S06'!$J$2,LEFT(Nhaplieu!$N857,3)='Sổ quỹ tiền mặt S06'!$J$2),Nhaplieu!F857,IF(OR(Nhaplieu!$M857='Sổ quỹ tiền mặt S06'!$J$2,Nhaplieu!$N857='Sổ quỹ tiền mặt S06'!$J$2),Nhaplieu!F857,""))</f>
        <v/>
      </c>
      <c r="B835" s="77" t="str">
        <f>IF(OR(LEFT(Nhaplieu!$M857,3)='Sổ quỹ tiền mặt S06'!$J$2,LEFT(Nhaplieu!$N857,3)='Sổ quỹ tiền mặt S06'!$J$2),Nhaplieu!E857,IF(OR(Nhaplieu!$M857='Sổ quỹ tiền mặt S06'!$J$2,Nhaplieu!$N857='Sổ quỹ tiền mặt S06'!$J$2),Nhaplieu!E857,""))</f>
        <v/>
      </c>
      <c r="C835" s="571" t="str">
        <f>IF(OR(LEFT(Nhaplieu!$M857,3)='Sổ quỹ tiền mặt S06'!$J$2,LEFT(Nhaplieu!$N857,3)='Sổ quỹ tiền mặt S06'!$J$2),Nhaplieu!L857,IF(OR(Nhaplieu!$M857='Sổ quỹ tiền mặt S06'!$J$2,Nhaplieu!$N857='Sổ quỹ tiền mặt S06'!$J$2),Nhaplieu!L857,""))</f>
        <v/>
      </c>
      <c r="D835" s="78" t="str">
        <f>IF(LEFT(Nhaplieu!$M857,3)='Sổ quỹ tiền mặt S06'!$J$2,Nhaplieu!N857,IF(LEFT(Nhaplieu!$N857,3)='Sổ quỹ tiền mặt S06'!$J$2,Nhaplieu!M857,IF(Nhaplieu!$M857='Sổ quỹ tiền mặt S06'!$J$2,Nhaplieu!N857,IF(Nhaplieu!$N857='Sổ quỹ tiền mặt S06'!$J$2,Nhaplieu!M857,""))))</f>
        <v/>
      </c>
      <c r="E835" s="77" t="str">
        <f>IF(LEFT(Nhaplieu!M857,3)='Sổ quỹ tiền mặt S06'!$J$2,Nhaplieu!$O857,IF(Nhaplieu!M857='Sổ quỹ tiền mặt S06'!$J$2,Nhaplieu!$O857,""))</f>
        <v/>
      </c>
      <c r="F835" s="77" t="str">
        <f>IF(LEFT(Nhaplieu!N857,3)='Sổ quỹ tiền mặt S06'!$J$2,Nhaplieu!$O857,IF(Nhaplieu!N857='Sổ quỹ tiền mặt S06'!$J$2,Nhaplieu!$O857,""))</f>
        <v/>
      </c>
      <c r="G835" s="572">
        <f>IF(SUM(E835:F835)=0,0,$G$10+SUM(E$11:$E835)-SUM(F$11:$F835))</f>
        <v>0</v>
      </c>
      <c r="H835" s="573"/>
    </row>
    <row r="836" spans="1:8" s="4" customFormat="1" ht="15.6">
      <c r="A836" s="76" t="str">
        <f>IF(OR(LEFT(Nhaplieu!$M858,3)='Sổ quỹ tiền mặt S06'!$J$2,LEFT(Nhaplieu!$N858,3)='Sổ quỹ tiền mặt S06'!$J$2),Nhaplieu!F858,IF(OR(Nhaplieu!$M858='Sổ quỹ tiền mặt S06'!$J$2,Nhaplieu!$N858='Sổ quỹ tiền mặt S06'!$J$2),Nhaplieu!F858,""))</f>
        <v/>
      </c>
      <c r="B836" s="77" t="str">
        <f>IF(OR(LEFT(Nhaplieu!$M858,3)='Sổ quỹ tiền mặt S06'!$J$2,LEFT(Nhaplieu!$N858,3)='Sổ quỹ tiền mặt S06'!$J$2),Nhaplieu!E858,IF(OR(Nhaplieu!$M858='Sổ quỹ tiền mặt S06'!$J$2,Nhaplieu!$N858='Sổ quỹ tiền mặt S06'!$J$2),Nhaplieu!E858,""))</f>
        <v/>
      </c>
      <c r="C836" s="571" t="str">
        <f>IF(OR(LEFT(Nhaplieu!$M858,3)='Sổ quỹ tiền mặt S06'!$J$2,LEFT(Nhaplieu!$N858,3)='Sổ quỹ tiền mặt S06'!$J$2),Nhaplieu!L858,IF(OR(Nhaplieu!$M858='Sổ quỹ tiền mặt S06'!$J$2,Nhaplieu!$N858='Sổ quỹ tiền mặt S06'!$J$2),Nhaplieu!L858,""))</f>
        <v/>
      </c>
      <c r="D836" s="78" t="str">
        <f>IF(LEFT(Nhaplieu!$M858,3)='Sổ quỹ tiền mặt S06'!$J$2,Nhaplieu!N858,IF(LEFT(Nhaplieu!$N858,3)='Sổ quỹ tiền mặt S06'!$J$2,Nhaplieu!M858,IF(Nhaplieu!$M858='Sổ quỹ tiền mặt S06'!$J$2,Nhaplieu!N858,IF(Nhaplieu!$N858='Sổ quỹ tiền mặt S06'!$J$2,Nhaplieu!M858,""))))</f>
        <v/>
      </c>
      <c r="E836" s="77" t="str">
        <f>IF(LEFT(Nhaplieu!M858,3)='Sổ quỹ tiền mặt S06'!$J$2,Nhaplieu!$O858,IF(Nhaplieu!M858='Sổ quỹ tiền mặt S06'!$J$2,Nhaplieu!$O858,""))</f>
        <v/>
      </c>
      <c r="F836" s="77" t="str">
        <f>IF(LEFT(Nhaplieu!N858,3)='Sổ quỹ tiền mặt S06'!$J$2,Nhaplieu!$O858,IF(Nhaplieu!N858='Sổ quỹ tiền mặt S06'!$J$2,Nhaplieu!$O858,""))</f>
        <v/>
      </c>
      <c r="G836" s="572">
        <f>IF(SUM(E836:F836)=0,0,$G$10+SUM(E$11:$E836)-SUM(F$11:$F836))</f>
        <v>0</v>
      </c>
      <c r="H836" s="573"/>
    </row>
    <row r="837" spans="1:8" s="4" customFormat="1" ht="15.6">
      <c r="A837" s="76" t="str">
        <f>IF(OR(LEFT(Nhaplieu!$M859,3)='Sổ quỹ tiền mặt S06'!$J$2,LEFT(Nhaplieu!$N859,3)='Sổ quỹ tiền mặt S06'!$J$2),Nhaplieu!F859,IF(OR(Nhaplieu!$M859='Sổ quỹ tiền mặt S06'!$J$2,Nhaplieu!$N859='Sổ quỹ tiền mặt S06'!$J$2),Nhaplieu!F859,""))</f>
        <v/>
      </c>
      <c r="B837" s="77" t="str">
        <f>IF(OR(LEFT(Nhaplieu!$M859,3)='Sổ quỹ tiền mặt S06'!$J$2,LEFT(Nhaplieu!$N859,3)='Sổ quỹ tiền mặt S06'!$J$2),Nhaplieu!E859,IF(OR(Nhaplieu!$M859='Sổ quỹ tiền mặt S06'!$J$2,Nhaplieu!$N859='Sổ quỹ tiền mặt S06'!$J$2),Nhaplieu!E859,""))</f>
        <v/>
      </c>
      <c r="C837" s="571" t="str">
        <f>IF(OR(LEFT(Nhaplieu!$M859,3)='Sổ quỹ tiền mặt S06'!$J$2,LEFT(Nhaplieu!$N859,3)='Sổ quỹ tiền mặt S06'!$J$2),Nhaplieu!L859,IF(OR(Nhaplieu!$M859='Sổ quỹ tiền mặt S06'!$J$2,Nhaplieu!$N859='Sổ quỹ tiền mặt S06'!$J$2),Nhaplieu!L859,""))</f>
        <v/>
      </c>
      <c r="D837" s="78" t="str">
        <f>IF(LEFT(Nhaplieu!$M859,3)='Sổ quỹ tiền mặt S06'!$J$2,Nhaplieu!N859,IF(LEFT(Nhaplieu!$N859,3)='Sổ quỹ tiền mặt S06'!$J$2,Nhaplieu!M859,IF(Nhaplieu!$M859='Sổ quỹ tiền mặt S06'!$J$2,Nhaplieu!N859,IF(Nhaplieu!$N859='Sổ quỹ tiền mặt S06'!$J$2,Nhaplieu!M859,""))))</f>
        <v/>
      </c>
      <c r="E837" s="77" t="str">
        <f>IF(LEFT(Nhaplieu!M859,3)='Sổ quỹ tiền mặt S06'!$J$2,Nhaplieu!$O859,IF(Nhaplieu!M859='Sổ quỹ tiền mặt S06'!$J$2,Nhaplieu!$O859,""))</f>
        <v/>
      </c>
      <c r="F837" s="77" t="str">
        <f>IF(LEFT(Nhaplieu!N859,3)='Sổ quỹ tiền mặt S06'!$J$2,Nhaplieu!$O859,IF(Nhaplieu!N859='Sổ quỹ tiền mặt S06'!$J$2,Nhaplieu!$O859,""))</f>
        <v/>
      </c>
      <c r="G837" s="572">
        <f>IF(SUM(E837:F837)=0,0,$G$10+SUM(E$11:$E837)-SUM(F$11:$F837))</f>
        <v>0</v>
      </c>
      <c r="H837" s="573"/>
    </row>
    <row r="838" spans="1:8" s="4" customFormat="1" ht="15.6">
      <c r="A838" s="76" t="str">
        <f>IF(OR(LEFT(Nhaplieu!$M860,3)='Sổ quỹ tiền mặt S06'!$J$2,LEFT(Nhaplieu!$N860,3)='Sổ quỹ tiền mặt S06'!$J$2),Nhaplieu!F860,IF(OR(Nhaplieu!$M860='Sổ quỹ tiền mặt S06'!$J$2,Nhaplieu!$N860='Sổ quỹ tiền mặt S06'!$J$2),Nhaplieu!F860,""))</f>
        <v/>
      </c>
      <c r="B838" s="77" t="str">
        <f>IF(OR(LEFT(Nhaplieu!$M860,3)='Sổ quỹ tiền mặt S06'!$J$2,LEFT(Nhaplieu!$N860,3)='Sổ quỹ tiền mặt S06'!$J$2),Nhaplieu!E860,IF(OR(Nhaplieu!$M860='Sổ quỹ tiền mặt S06'!$J$2,Nhaplieu!$N860='Sổ quỹ tiền mặt S06'!$J$2),Nhaplieu!E860,""))</f>
        <v/>
      </c>
      <c r="C838" s="571" t="str">
        <f>IF(OR(LEFT(Nhaplieu!$M860,3)='Sổ quỹ tiền mặt S06'!$J$2,LEFT(Nhaplieu!$N860,3)='Sổ quỹ tiền mặt S06'!$J$2),Nhaplieu!L860,IF(OR(Nhaplieu!$M860='Sổ quỹ tiền mặt S06'!$J$2,Nhaplieu!$N860='Sổ quỹ tiền mặt S06'!$J$2),Nhaplieu!L860,""))</f>
        <v/>
      </c>
      <c r="D838" s="78" t="str">
        <f>IF(LEFT(Nhaplieu!$M860,3)='Sổ quỹ tiền mặt S06'!$J$2,Nhaplieu!N860,IF(LEFT(Nhaplieu!$N860,3)='Sổ quỹ tiền mặt S06'!$J$2,Nhaplieu!M860,IF(Nhaplieu!$M860='Sổ quỹ tiền mặt S06'!$J$2,Nhaplieu!N860,IF(Nhaplieu!$N860='Sổ quỹ tiền mặt S06'!$J$2,Nhaplieu!M860,""))))</f>
        <v/>
      </c>
      <c r="E838" s="77" t="str">
        <f>IF(LEFT(Nhaplieu!M860,3)='Sổ quỹ tiền mặt S06'!$J$2,Nhaplieu!$O860,IF(Nhaplieu!M860='Sổ quỹ tiền mặt S06'!$J$2,Nhaplieu!$O860,""))</f>
        <v/>
      </c>
      <c r="F838" s="77" t="str">
        <f>IF(LEFT(Nhaplieu!N860,3)='Sổ quỹ tiền mặt S06'!$J$2,Nhaplieu!$O860,IF(Nhaplieu!N860='Sổ quỹ tiền mặt S06'!$J$2,Nhaplieu!$O860,""))</f>
        <v/>
      </c>
      <c r="G838" s="572">
        <f>IF(SUM(E838:F838)=0,0,$G$10+SUM(E$11:$E838)-SUM(F$11:$F838))</f>
        <v>0</v>
      </c>
      <c r="H838" s="573"/>
    </row>
    <row r="839" spans="1:8" s="4" customFormat="1" ht="15.6">
      <c r="A839" s="76" t="str">
        <f>IF(OR(LEFT(Nhaplieu!$M861,3)='Sổ quỹ tiền mặt S06'!$J$2,LEFT(Nhaplieu!$N861,3)='Sổ quỹ tiền mặt S06'!$J$2),Nhaplieu!F861,IF(OR(Nhaplieu!$M861='Sổ quỹ tiền mặt S06'!$J$2,Nhaplieu!$N861='Sổ quỹ tiền mặt S06'!$J$2),Nhaplieu!F861,""))</f>
        <v/>
      </c>
      <c r="B839" s="77" t="str">
        <f>IF(OR(LEFT(Nhaplieu!$M861,3)='Sổ quỹ tiền mặt S06'!$J$2,LEFT(Nhaplieu!$N861,3)='Sổ quỹ tiền mặt S06'!$J$2),Nhaplieu!E861,IF(OR(Nhaplieu!$M861='Sổ quỹ tiền mặt S06'!$J$2,Nhaplieu!$N861='Sổ quỹ tiền mặt S06'!$J$2),Nhaplieu!E861,""))</f>
        <v/>
      </c>
      <c r="C839" s="571" t="str">
        <f>IF(OR(LEFT(Nhaplieu!$M861,3)='Sổ quỹ tiền mặt S06'!$J$2,LEFT(Nhaplieu!$N861,3)='Sổ quỹ tiền mặt S06'!$J$2),Nhaplieu!L861,IF(OR(Nhaplieu!$M861='Sổ quỹ tiền mặt S06'!$J$2,Nhaplieu!$N861='Sổ quỹ tiền mặt S06'!$J$2),Nhaplieu!L861,""))</f>
        <v/>
      </c>
      <c r="D839" s="78" t="str">
        <f>IF(LEFT(Nhaplieu!$M861,3)='Sổ quỹ tiền mặt S06'!$J$2,Nhaplieu!N861,IF(LEFT(Nhaplieu!$N861,3)='Sổ quỹ tiền mặt S06'!$J$2,Nhaplieu!M861,IF(Nhaplieu!$M861='Sổ quỹ tiền mặt S06'!$J$2,Nhaplieu!N861,IF(Nhaplieu!$N861='Sổ quỹ tiền mặt S06'!$J$2,Nhaplieu!M861,""))))</f>
        <v/>
      </c>
      <c r="E839" s="77" t="str">
        <f>IF(LEFT(Nhaplieu!M861,3)='Sổ quỹ tiền mặt S06'!$J$2,Nhaplieu!$O861,IF(Nhaplieu!M861='Sổ quỹ tiền mặt S06'!$J$2,Nhaplieu!$O861,""))</f>
        <v/>
      </c>
      <c r="F839" s="77" t="str">
        <f>IF(LEFT(Nhaplieu!N861,3)='Sổ quỹ tiền mặt S06'!$J$2,Nhaplieu!$O861,IF(Nhaplieu!N861='Sổ quỹ tiền mặt S06'!$J$2,Nhaplieu!$O861,""))</f>
        <v/>
      </c>
      <c r="G839" s="572">
        <f>IF(SUM(E839:F839)=0,0,$G$10+SUM(E$11:$E839)-SUM(F$11:$F839))</f>
        <v>0</v>
      </c>
      <c r="H839" s="573"/>
    </row>
    <row r="840" spans="1:8" s="4" customFormat="1" ht="15.6">
      <c r="A840" s="76" t="str">
        <f>IF(OR(LEFT(Nhaplieu!$M862,3)='Sổ quỹ tiền mặt S06'!$J$2,LEFT(Nhaplieu!$N862,3)='Sổ quỹ tiền mặt S06'!$J$2),Nhaplieu!F862,IF(OR(Nhaplieu!$M862='Sổ quỹ tiền mặt S06'!$J$2,Nhaplieu!$N862='Sổ quỹ tiền mặt S06'!$J$2),Nhaplieu!F862,""))</f>
        <v/>
      </c>
      <c r="B840" s="77" t="str">
        <f>IF(OR(LEFT(Nhaplieu!$M862,3)='Sổ quỹ tiền mặt S06'!$J$2,LEFT(Nhaplieu!$N862,3)='Sổ quỹ tiền mặt S06'!$J$2),Nhaplieu!E862,IF(OR(Nhaplieu!$M862='Sổ quỹ tiền mặt S06'!$J$2,Nhaplieu!$N862='Sổ quỹ tiền mặt S06'!$J$2),Nhaplieu!E862,""))</f>
        <v/>
      </c>
      <c r="C840" s="571" t="str">
        <f>IF(OR(LEFT(Nhaplieu!$M862,3)='Sổ quỹ tiền mặt S06'!$J$2,LEFT(Nhaplieu!$N862,3)='Sổ quỹ tiền mặt S06'!$J$2),Nhaplieu!L862,IF(OR(Nhaplieu!$M862='Sổ quỹ tiền mặt S06'!$J$2,Nhaplieu!$N862='Sổ quỹ tiền mặt S06'!$J$2),Nhaplieu!L862,""))</f>
        <v/>
      </c>
      <c r="D840" s="78" t="str">
        <f>IF(LEFT(Nhaplieu!$M862,3)='Sổ quỹ tiền mặt S06'!$J$2,Nhaplieu!N862,IF(LEFT(Nhaplieu!$N862,3)='Sổ quỹ tiền mặt S06'!$J$2,Nhaplieu!M862,IF(Nhaplieu!$M862='Sổ quỹ tiền mặt S06'!$J$2,Nhaplieu!N862,IF(Nhaplieu!$N862='Sổ quỹ tiền mặt S06'!$J$2,Nhaplieu!M862,""))))</f>
        <v/>
      </c>
      <c r="E840" s="77" t="str">
        <f>IF(LEFT(Nhaplieu!M862,3)='Sổ quỹ tiền mặt S06'!$J$2,Nhaplieu!$O862,IF(Nhaplieu!M862='Sổ quỹ tiền mặt S06'!$J$2,Nhaplieu!$O862,""))</f>
        <v/>
      </c>
      <c r="F840" s="77" t="str">
        <f>IF(LEFT(Nhaplieu!N862,3)='Sổ quỹ tiền mặt S06'!$J$2,Nhaplieu!$O862,IF(Nhaplieu!N862='Sổ quỹ tiền mặt S06'!$J$2,Nhaplieu!$O862,""))</f>
        <v/>
      </c>
      <c r="G840" s="572">
        <f>IF(SUM(E840:F840)=0,0,$G$10+SUM(E$11:$E840)-SUM(F$11:$F840))</f>
        <v>0</v>
      </c>
      <c r="H840" s="573"/>
    </row>
    <row r="841" spans="1:8" s="4" customFormat="1" ht="15.6">
      <c r="A841" s="76" t="str">
        <f>IF(OR(LEFT(Nhaplieu!$M863,3)='Sổ quỹ tiền mặt S06'!$J$2,LEFT(Nhaplieu!$N863,3)='Sổ quỹ tiền mặt S06'!$J$2),Nhaplieu!F863,IF(OR(Nhaplieu!$M863='Sổ quỹ tiền mặt S06'!$J$2,Nhaplieu!$N863='Sổ quỹ tiền mặt S06'!$J$2),Nhaplieu!F863,""))</f>
        <v/>
      </c>
      <c r="B841" s="77" t="str">
        <f>IF(OR(LEFT(Nhaplieu!$M863,3)='Sổ quỹ tiền mặt S06'!$J$2,LEFT(Nhaplieu!$N863,3)='Sổ quỹ tiền mặt S06'!$J$2),Nhaplieu!E863,IF(OR(Nhaplieu!$M863='Sổ quỹ tiền mặt S06'!$J$2,Nhaplieu!$N863='Sổ quỹ tiền mặt S06'!$J$2),Nhaplieu!E863,""))</f>
        <v/>
      </c>
      <c r="C841" s="571" t="str">
        <f>IF(OR(LEFT(Nhaplieu!$M863,3)='Sổ quỹ tiền mặt S06'!$J$2,LEFT(Nhaplieu!$N863,3)='Sổ quỹ tiền mặt S06'!$J$2),Nhaplieu!L863,IF(OR(Nhaplieu!$M863='Sổ quỹ tiền mặt S06'!$J$2,Nhaplieu!$N863='Sổ quỹ tiền mặt S06'!$J$2),Nhaplieu!L863,""))</f>
        <v/>
      </c>
      <c r="D841" s="78" t="str">
        <f>IF(LEFT(Nhaplieu!$M863,3)='Sổ quỹ tiền mặt S06'!$J$2,Nhaplieu!N863,IF(LEFT(Nhaplieu!$N863,3)='Sổ quỹ tiền mặt S06'!$J$2,Nhaplieu!M863,IF(Nhaplieu!$M863='Sổ quỹ tiền mặt S06'!$J$2,Nhaplieu!N863,IF(Nhaplieu!$N863='Sổ quỹ tiền mặt S06'!$J$2,Nhaplieu!M863,""))))</f>
        <v/>
      </c>
      <c r="E841" s="77" t="str">
        <f>IF(LEFT(Nhaplieu!M863,3)='Sổ quỹ tiền mặt S06'!$J$2,Nhaplieu!$O863,IF(Nhaplieu!M863='Sổ quỹ tiền mặt S06'!$J$2,Nhaplieu!$O863,""))</f>
        <v/>
      </c>
      <c r="F841" s="77" t="str">
        <f>IF(LEFT(Nhaplieu!N863,3)='Sổ quỹ tiền mặt S06'!$J$2,Nhaplieu!$O863,IF(Nhaplieu!N863='Sổ quỹ tiền mặt S06'!$J$2,Nhaplieu!$O863,""))</f>
        <v/>
      </c>
      <c r="G841" s="572">
        <f>IF(SUM(E841:F841)=0,0,$G$10+SUM(E$11:$E841)-SUM(F$11:$F841))</f>
        <v>0</v>
      </c>
      <c r="H841" s="573"/>
    </row>
    <row r="842" spans="1:8" s="4" customFormat="1" ht="15.6">
      <c r="A842" s="76" t="str">
        <f>IF(OR(LEFT(Nhaplieu!$M864,3)='Sổ quỹ tiền mặt S06'!$J$2,LEFT(Nhaplieu!$N864,3)='Sổ quỹ tiền mặt S06'!$J$2),Nhaplieu!F864,IF(OR(Nhaplieu!$M864='Sổ quỹ tiền mặt S06'!$J$2,Nhaplieu!$N864='Sổ quỹ tiền mặt S06'!$J$2),Nhaplieu!F864,""))</f>
        <v/>
      </c>
      <c r="B842" s="77" t="str">
        <f>IF(OR(LEFT(Nhaplieu!$M864,3)='Sổ quỹ tiền mặt S06'!$J$2,LEFT(Nhaplieu!$N864,3)='Sổ quỹ tiền mặt S06'!$J$2),Nhaplieu!E864,IF(OR(Nhaplieu!$M864='Sổ quỹ tiền mặt S06'!$J$2,Nhaplieu!$N864='Sổ quỹ tiền mặt S06'!$J$2),Nhaplieu!E864,""))</f>
        <v/>
      </c>
      <c r="C842" s="571" t="str">
        <f>IF(OR(LEFT(Nhaplieu!$M864,3)='Sổ quỹ tiền mặt S06'!$J$2,LEFT(Nhaplieu!$N864,3)='Sổ quỹ tiền mặt S06'!$J$2),Nhaplieu!L864,IF(OR(Nhaplieu!$M864='Sổ quỹ tiền mặt S06'!$J$2,Nhaplieu!$N864='Sổ quỹ tiền mặt S06'!$J$2),Nhaplieu!L864,""))</f>
        <v/>
      </c>
      <c r="D842" s="78" t="str">
        <f>IF(LEFT(Nhaplieu!$M864,3)='Sổ quỹ tiền mặt S06'!$J$2,Nhaplieu!N864,IF(LEFT(Nhaplieu!$N864,3)='Sổ quỹ tiền mặt S06'!$J$2,Nhaplieu!M864,IF(Nhaplieu!$M864='Sổ quỹ tiền mặt S06'!$J$2,Nhaplieu!N864,IF(Nhaplieu!$N864='Sổ quỹ tiền mặt S06'!$J$2,Nhaplieu!M864,""))))</f>
        <v/>
      </c>
      <c r="E842" s="77" t="str">
        <f>IF(LEFT(Nhaplieu!M864,3)='Sổ quỹ tiền mặt S06'!$J$2,Nhaplieu!$O864,IF(Nhaplieu!M864='Sổ quỹ tiền mặt S06'!$J$2,Nhaplieu!$O864,""))</f>
        <v/>
      </c>
      <c r="F842" s="77" t="str">
        <f>IF(LEFT(Nhaplieu!N864,3)='Sổ quỹ tiền mặt S06'!$J$2,Nhaplieu!$O864,IF(Nhaplieu!N864='Sổ quỹ tiền mặt S06'!$J$2,Nhaplieu!$O864,""))</f>
        <v/>
      </c>
      <c r="G842" s="572">
        <f>IF(SUM(E842:F842)=0,0,$G$10+SUM(E$11:$E842)-SUM(F$11:$F842))</f>
        <v>0</v>
      </c>
      <c r="H842" s="573"/>
    </row>
    <row r="843" spans="1:8" s="4" customFormat="1" ht="15.6">
      <c r="A843" s="76" t="str">
        <f>IF(OR(LEFT(Nhaplieu!$M865,3)='Sổ quỹ tiền mặt S06'!$J$2,LEFT(Nhaplieu!$N865,3)='Sổ quỹ tiền mặt S06'!$J$2),Nhaplieu!F865,IF(OR(Nhaplieu!$M865='Sổ quỹ tiền mặt S06'!$J$2,Nhaplieu!$N865='Sổ quỹ tiền mặt S06'!$J$2),Nhaplieu!F865,""))</f>
        <v/>
      </c>
      <c r="B843" s="77" t="str">
        <f>IF(OR(LEFT(Nhaplieu!$M865,3)='Sổ quỹ tiền mặt S06'!$J$2,LEFT(Nhaplieu!$N865,3)='Sổ quỹ tiền mặt S06'!$J$2),Nhaplieu!E865,IF(OR(Nhaplieu!$M865='Sổ quỹ tiền mặt S06'!$J$2,Nhaplieu!$N865='Sổ quỹ tiền mặt S06'!$J$2),Nhaplieu!E865,""))</f>
        <v/>
      </c>
      <c r="C843" s="571" t="str">
        <f>IF(OR(LEFT(Nhaplieu!$M865,3)='Sổ quỹ tiền mặt S06'!$J$2,LEFT(Nhaplieu!$N865,3)='Sổ quỹ tiền mặt S06'!$J$2),Nhaplieu!L865,IF(OR(Nhaplieu!$M865='Sổ quỹ tiền mặt S06'!$J$2,Nhaplieu!$N865='Sổ quỹ tiền mặt S06'!$J$2),Nhaplieu!L865,""))</f>
        <v/>
      </c>
      <c r="D843" s="78" t="str">
        <f>IF(LEFT(Nhaplieu!$M865,3)='Sổ quỹ tiền mặt S06'!$J$2,Nhaplieu!N865,IF(LEFT(Nhaplieu!$N865,3)='Sổ quỹ tiền mặt S06'!$J$2,Nhaplieu!M865,IF(Nhaplieu!$M865='Sổ quỹ tiền mặt S06'!$J$2,Nhaplieu!N865,IF(Nhaplieu!$N865='Sổ quỹ tiền mặt S06'!$J$2,Nhaplieu!M865,""))))</f>
        <v/>
      </c>
      <c r="E843" s="77" t="str">
        <f>IF(LEFT(Nhaplieu!M865,3)='Sổ quỹ tiền mặt S06'!$J$2,Nhaplieu!$O865,IF(Nhaplieu!M865='Sổ quỹ tiền mặt S06'!$J$2,Nhaplieu!$O865,""))</f>
        <v/>
      </c>
      <c r="F843" s="77" t="str">
        <f>IF(LEFT(Nhaplieu!N865,3)='Sổ quỹ tiền mặt S06'!$J$2,Nhaplieu!$O865,IF(Nhaplieu!N865='Sổ quỹ tiền mặt S06'!$J$2,Nhaplieu!$O865,""))</f>
        <v/>
      </c>
      <c r="G843" s="572">
        <f>IF(SUM(E843:F843)=0,0,$G$10+SUM(E$11:$E843)-SUM(F$11:$F843))</f>
        <v>0</v>
      </c>
      <c r="H843" s="573"/>
    </row>
    <row r="844" spans="1:8" s="4" customFormat="1" ht="15.6">
      <c r="A844" s="76" t="str">
        <f>IF(OR(LEFT(Nhaplieu!$M866,3)='Sổ quỹ tiền mặt S06'!$J$2,LEFT(Nhaplieu!$N866,3)='Sổ quỹ tiền mặt S06'!$J$2),Nhaplieu!F866,IF(OR(Nhaplieu!$M866='Sổ quỹ tiền mặt S06'!$J$2,Nhaplieu!$N866='Sổ quỹ tiền mặt S06'!$J$2),Nhaplieu!F866,""))</f>
        <v/>
      </c>
      <c r="B844" s="77" t="str">
        <f>IF(OR(LEFT(Nhaplieu!$M866,3)='Sổ quỹ tiền mặt S06'!$J$2,LEFT(Nhaplieu!$N866,3)='Sổ quỹ tiền mặt S06'!$J$2),Nhaplieu!E866,IF(OR(Nhaplieu!$M866='Sổ quỹ tiền mặt S06'!$J$2,Nhaplieu!$N866='Sổ quỹ tiền mặt S06'!$J$2),Nhaplieu!E866,""))</f>
        <v/>
      </c>
      <c r="C844" s="571" t="str">
        <f>IF(OR(LEFT(Nhaplieu!$M866,3)='Sổ quỹ tiền mặt S06'!$J$2,LEFT(Nhaplieu!$N866,3)='Sổ quỹ tiền mặt S06'!$J$2),Nhaplieu!L866,IF(OR(Nhaplieu!$M866='Sổ quỹ tiền mặt S06'!$J$2,Nhaplieu!$N866='Sổ quỹ tiền mặt S06'!$J$2),Nhaplieu!L866,""))</f>
        <v/>
      </c>
      <c r="D844" s="78" t="str">
        <f>IF(LEFT(Nhaplieu!$M866,3)='Sổ quỹ tiền mặt S06'!$J$2,Nhaplieu!N866,IF(LEFT(Nhaplieu!$N866,3)='Sổ quỹ tiền mặt S06'!$J$2,Nhaplieu!M866,IF(Nhaplieu!$M866='Sổ quỹ tiền mặt S06'!$J$2,Nhaplieu!N866,IF(Nhaplieu!$N866='Sổ quỹ tiền mặt S06'!$J$2,Nhaplieu!M866,""))))</f>
        <v/>
      </c>
      <c r="E844" s="77" t="str">
        <f>IF(LEFT(Nhaplieu!M866,3)='Sổ quỹ tiền mặt S06'!$J$2,Nhaplieu!$O866,IF(Nhaplieu!M866='Sổ quỹ tiền mặt S06'!$J$2,Nhaplieu!$O866,""))</f>
        <v/>
      </c>
      <c r="F844" s="77" t="str">
        <f>IF(LEFT(Nhaplieu!N866,3)='Sổ quỹ tiền mặt S06'!$J$2,Nhaplieu!$O866,IF(Nhaplieu!N866='Sổ quỹ tiền mặt S06'!$J$2,Nhaplieu!$O866,""))</f>
        <v/>
      </c>
      <c r="G844" s="572">
        <f>IF(SUM(E844:F844)=0,0,$G$10+SUM(E$11:$E844)-SUM(F$11:$F844))</f>
        <v>0</v>
      </c>
      <c r="H844" s="573"/>
    </row>
    <row r="845" spans="1:8" s="4" customFormat="1" ht="15.6">
      <c r="A845" s="76" t="str">
        <f>IF(OR(LEFT(Nhaplieu!$M867,3)='Sổ quỹ tiền mặt S06'!$J$2,LEFT(Nhaplieu!$N867,3)='Sổ quỹ tiền mặt S06'!$J$2),Nhaplieu!F867,IF(OR(Nhaplieu!$M867='Sổ quỹ tiền mặt S06'!$J$2,Nhaplieu!$N867='Sổ quỹ tiền mặt S06'!$J$2),Nhaplieu!F867,""))</f>
        <v/>
      </c>
      <c r="B845" s="77" t="str">
        <f>IF(OR(LEFT(Nhaplieu!$M867,3)='Sổ quỹ tiền mặt S06'!$J$2,LEFT(Nhaplieu!$N867,3)='Sổ quỹ tiền mặt S06'!$J$2),Nhaplieu!E867,IF(OR(Nhaplieu!$M867='Sổ quỹ tiền mặt S06'!$J$2,Nhaplieu!$N867='Sổ quỹ tiền mặt S06'!$J$2),Nhaplieu!E867,""))</f>
        <v/>
      </c>
      <c r="C845" s="571" t="str">
        <f>IF(OR(LEFT(Nhaplieu!$M867,3)='Sổ quỹ tiền mặt S06'!$J$2,LEFT(Nhaplieu!$N867,3)='Sổ quỹ tiền mặt S06'!$J$2),Nhaplieu!L867,IF(OR(Nhaplieu!$M867='Sổ quỹ tiền mặt S06'!$J$2,Nhaplieu!$N867='Sổ quỹ tiền mặt S06'!$J$2),Nhaplieu!L867,""))</f>
        <v/>
      </c>
      <c r="D845" s="78" t="str">
        <f>IF(LEFT(Nhaplieu!$M867,3)='Sổ quỹ tiền mặt S06'!$J$2,Nhaplieu!N867,IF(LEFT(Nhaplieu!$N867,3)='Sổ quỹ tiền mặt S06'!$J$2,Nhaplieu!M867,IF(Nhaplieu!$M867='Sổ quỹ tiền mặt S06'!$J$2,Nhaplieu!N867,IF(Nhaplieu!$N867='Sổ quỹ tiền mặt S06'!$J$2,Nhaplieu!M867,""))))</f>
        <v/>
      </c>
      <c r="E845" s="77" t="str">
        <f>IF(LEFT(Nhaplieu!M867,3)='Sổ quỹ tiền mặt S06'!$J$2,Nhaplieu!$O867,IF(Nhaplieu!M867='Sổ quỹ tiền mặt S06'!$J$2,Nhaplieu!$O867,""))</f>
        <v/>
      </c>
      <c r="F845" s="77" t="str">
        <f>IF(LEFT(Nhaplieu!N867,3)='Sổ quỹ tiền mặt S06'!$J$2,Nhaplieu!$O867,IF(Nhaplieu!N867='Sổ quỹ tiền mặt S06'!$J$2,Nhaplieu!$O867,""))</f>
        <v/>
      </c>
      <c r="G845" s="572">
        <f>IF(SUM(E845:F845)=0,0,$G$10+SUM(E$11:$E845)-SUM(F$11:$F845))</f>
        <v>0</v>
      </c>
      <c r="H845" s="573"/>
    </row>
    <row r="846" spans="1:8" s="4" customFormat="1" ht="15.6">
      <c r="A846" s="76" t="str">
        <f>IF(OR(LEFT(Nhaplieu!$M868,3)='Sổ quỹ tiền mặt S06'!$J$2,LEFT(Nhaplieu!$N868,3)='Sổ quỹ tiền mặt S06'!$J$2),Nhaplieu!F868,IF(OR(Nhaplieu!$M868='Sổ quỹ tiền mặt S06'!$J$2,Nhaplieu!$N868='Sổ quỹ tiền mặt S06'!$J$2),Nhaplieu!F868,""))</f>
        <v/>
      </c>
      <c r="B846" s="77" t="str">
        <f>IF(OR(LEFT(Nhaplieu!$M868,3)='Sổ quỹ tiền mặt S06'!$J$2,LEFT(Nhaplieu!$N868,3)='Sổ quỹ tiền mặt S06'!$J$2),Nhaplieu!E868,IF(OR(Nhaplieu!$M868='Sổ quỹ tiền mặt S06'!$J$2,Nhaplieu!$N868='Sổ quỹ tiền mặt S06'!$J$2),Nhaplieu!E868,""))</f>
        <v/>
      </c>
      <c r="C846" s="571" t="str">
        <f>IF(OR(LEFT(Nhaplieu!$M868,3)='Sổ quỹ tiền mặt S06'!$J$2,LEFT(Nhaplieu!$N868,3)='Sổ quỹ tiền mặt S06'!$J$2),Nhaplieu!L868,IF(OR(Nhaplieu!$M868='Sổ quỹ tiền mặt S06'!$J$2,Nhaplieu!$N868='Sổ quỹ tiền mặt S06'!$J$2),Nhaplieu!L868,""))</f>
        <v/>
      </c>
      <c r="D846" s="78" t="str">
        <f>IF(LEFT(Nhaplieu!$M868,3)='Sổ quỹ tiền mặt S06'!$J$2,Nhaplieu!N868,IF(LEFT(Nhaplieu!$N868,3)='Sổ quỹ tiền mặt S06'!$J$2,Nhaplieu!M868,IF(Nhaplieu!$M868='Sổ quỹ tiền mặt S06'!$J$2,Nhaplieu!N868,IF(Nhaplieu!$N868='Sổ quỹ tiền mặt S06'!$J$2,Nhaplieu!M868,""))))</f>
        <v/>
      </c>
      <c r="E846" s="77" t="str">
        <f>IF(LEFT(Nhaplieu!M868,3)='Sổ quỹ tiền mặt S06'!$J$2,Nhaplieu!$O868,IF(Nhaplieu!M868='Sổ quỹ tiền mặt S06'!$J$2,Nhaplieu!$O868,""))</f>
        <v/>
      </c>
      <c r="F846" s="77" t="str">
        <f>IF(LEFT(Nhaplieu!N868,3)='Sổ quỹ tiền mặt S06'!$J$2,Nhaplieu!$O868,IF(Nhaplieu!N868='Sổ quỹ tiền mặt S06'!$J$2,Nhaplieu!$O868,""))</f>
        <v/>
      </c>
      <c r="G846" s="572">
        <f>IF(SUM(E846:F846)=0,0,$G$10+SUM(E$11:$E846)-SUM(F$11:$F846))</f>
        <v>0</v>
      </c>
      <c r="H846" s="573"/>
    </row>
    <row r="847" spans="1:8" s="4" customFormat="1" ht="15.6">
      <c r="A847" s="76" t="str">
        <f>IF(OR(LEFT(Nhaplieu!$M869,3)='Sổ quỹ tiền mặt S06'!$J$2,LEFT(Nhaplieu!$N869,3)='Sổ quỹ tiền mặt S06'!$J$2),Nhaplieu!F869,IF(OR(Nhaplieu!$M869='Sổ quỹ tiền mặt S06'!$J$2,Nhaplieu!$N869='Sổ quỹ tiền mặt S06'!$J$2),Nhaplieu!F869,""))</f>
        <v/>
      </c>
      <c r="B847" s="77" t="str">
        <f>IF(OR(LEFT(Nhaplieu!$M869,3)='Sổ quỹ tiền mặt S06'!$J$2,LEFT(Nhaplieu!$N869,3)='Sổ quỹ tiền mặt S06'!$J$2),Nhaplieu!E869,IF(OR(Nhaplieu!$M869='Sổ quỹ tiền mặt S06'!$J$2,Nhaplieu!$N869='Sổ quỹ tiền mặt S06'!$J$2),Nhaplieu!E869,""))</f>
        <v/>
      </c>
      <c r="C847" s="571" t="str">
        <f>IF(OR(LEFT(Nhaplieu!$M869,3)='Sổ quỹ tiền mặt S06'!$J$2,LEFT(Nhaplieu!$N869,3)='Sổ quỹ tiền mặt S06'!$J$2),Nhaplieu!L869,IF(OR(Nhaplieu!$M869='Sổ quỹ tiền mặt S06'!$J$2,Nhaplieu!$N869='Sổ quỹ tiền mặt S06'!$J$2),Nhaplieu!L869,""))</f>
        <v/>
      </c>
      <c r="D847" s="78" t="str">
        <f>IF(LEFT(Nhaplieu!$M869,3)='Sổ quỹ tiền mặt S06'!$J$2,Nhaplieu!N869,IF(LEFT(Nhaplieu!$N869,3)='Sổ quỹ tiền mặt S06'!$J$2,Nhaplieu!M869,IF(Nhaplieu!$M869='Sổ quỹ tiền mặt S06'!$J$2,Nhaplieu!N869,IF(Nhaplieu!$N869='Sổ quỹ tiền mặt S06'!$J$2,Nhaplieu!M869,""))))</f>
        <v/>
      </c>
      <c r="E847" s="77" t="str">
        <f>IF(LEFT(Nhaplieu!M869,3)='Sổ quỹ tiền mặt S06'!$J$2,Nhaplieu!$O869,IF(Nhaplieu!M869='Sổ quỹ tiền mặt S06'!$J$2,Nhaplieu!$O869,""))</f>
        <v/>
      </c>
      <c r="F847" s="77" t="str">
        <f>IF(LEFT(Nhaplieu!N869,3)='Sổ quỹ tiền mặt S06'!$J$2,Nhaplieu!$O869,IF(Nhaplieu!N869='Sổ quỹ tiền mặt S06'!$J$2,Nhaplieu!$O869,""))</f>
        <v/>
      </c>
      <c r="G847" s="572">
        <f>IF(SUM(E847:F847)=0,0,$G$10+SUM(E$11:$E847)-SUM(F$11:$F847))</f>
        <v>0</v>
      </c>
      <c r="H847" s="573"/>
    </row>
    <row r="848" spans="1:8" s="4" customFormat="1" ht="15.6">
      <c r="A848" s="76" t="str">
        <f>IF(OR(LEFT(Nhaplieu!$M870,3)='Sổ quỹ tiền mặt S06'!$J$2,LEFT(Nhaplieu!$N870,3)='Sổ quỹ tiền mặt S06'!$J$2),Nhaplieu!F870,IF(OR(Nhaplieu!$M870='Sổ quỹ tiền mặt S06'!$J$2,Nhaplieu!$N870='Sổ quỹ tiền mặt S06'!$J$2),Nhaplieu!F870,""))</f>
        <v/>
      </c>
      <c r="B848" s="77" t="str">
        <f>IF(OR(LEFT(Nhaplieu!$M870,3)='Sổ quỹ tiền mặt S06'!$J$2,LEFT(Nhaplieu!$N870,3)='Sổ quỹ tiền mặt S06'!$J$2),Nhaplieu!E870,IF(OR(Nhaplieu!$M870='Sổ quỹ tiền mặt S06'!$J$2,Nhaplieu!$N870='Sổ quỹ tiền mặt S06'!$J$2),Nhaplieu!E870,""))</f>
        <v/>
      </c>
      <c r="C848" s="571" t="str">
        <f>IF(OR(LEFT(Nhaplieu!$M870,3)='Sổ quỹ tiền mặt S06'!$J$2,LEFT(Nhaplieu!$N870,3)='Sổ quỹ tiền mặt S06'!$J$2),Nhaplieu!L870,IF(OR(Nhaplieu!$M870='Sổ quỹ tiền mặt S06'!$J$2,Nhaplieu!$N870='Sổ quỹ tiền mặt S06'!$J$2),Nhaplieu!L870,""))</f>
        <v/>
      </c>
      <c r="D848" s="78" t="str">
        <f>IF(LEFT(Nhaplieu!$M870,3)='Sổ quỹ tiền mặt S06'!$J$2,Nhaplieu!N870,IF(LEFT(Nhaplieu!$N870,3)='Sổ quỹ tiền mặt S06'!$J$2,Nhaplieu!M870,IF(Nhaplieu!$M870='Sổ quỹ tiền mặt S06'!$J$2,Nhaplieu!N870,IF(Nhaplieu!$N870='Sổ quỹ tiền mặt S06'!$J$2,Nhaplieu!M870,""))))</f>
        <v/>
      </c>
      <c r="E848" s="77" t="str">
        <f>IF(LEFT(Nhaplieu!M870,3)='Sổ quỹ tiền mặt S06'!$J$2,Nhaplieu!$O870,IF(Nhaplieu!M870='Sổ quỹ tiền mặt S06'!$J$2,Nhaplieu!$O870,""))</f>
        <v/>
      </c>
      <c r="F848" s="77" t="str">
        <f>IF(LEFT(Nhaplieu!N870,3)='Sổ quỹ tiền mặt S06'!$J$2,Nhaplieu!$O870,IF(Nhaplieu!N870='Sổ quỹ tiền mặt S06'!$J$2,Nhaplieu!$O870,""))</f>
        <v/>
      </c>
      <c r="G848" s="572">
        <f>IF(SUM(E848:F848)=0,0,$G$10+SUM(E$11:$E848)-SUM(F$11:$F848))</f>
        <v>0</v>
      </c>
      <c r="H848" s="573"/>
    </row>
    <row r="849" spans="1:8" s="4" customFormat="1" ht="15.6">
      <c r="A849" s="76" t="str">
        <f>IF(OR(LEFT(Nhaplieu!$M871,3)='Sổ quỹ tiền mặt S06'!$J$2,LEFT(Nhaplieu!$N871,3)='Sổ quỹ tiền mặt S06'!$J$2),Nhaplieu!F871,IF(OR(Nhaplieu!$M871='Sổ quỹ tiền mặt S06'!$J$2,Nhaplieu!$N871='Sổ quỹ tiền mặt S06'!$J$2),Nhaplieu!F871,""))</f>
        <v/>
      </c>
      <c r="B849" s="77" t="str">
        <f>IF(OR(LEFT(Nhaplieu!$M871,3)='Sổ quỹ tiền mặt S06'!$J$2,LEFT(Nhaplieu!$N871,3)='Sổ quỹ tiền mặt S06'!$J$2),Nhaplieu!E871,IF(OR(Nhaplieu!$M871='Sổ quỹ tiền mặt S06'!$J$2,Nhaplieu!$N871='Sổ quỹ tiền mặt S06'!$J$2),Nhaplieu!E871,""))</f>
        <v/>
      </c>
      <c r="C849" s="571" t="str">
        <f>IF(OR(LEFT(Nhaplieu!$M871,3)='Sổ quỹ tiền mặt S06'!$J$2,LEFT(Nhaplieu!$N871,3)='Sổ quỹ tiền mặt S06'!$J$2),Nhaplieu!L871,IF(OR(Nhaplieu!$M871='Sổ quỹ tiền mặt S06'!$J$2,Nhaplieu!$N871='Sổ quỹ tiền mặt S06'!$J$2),Nhaplieu!L871,""))</f>
        <v/>
      </c>
      <c r="D849" s="78" t="str">
        <f>IF(LEFT(Nhaplieu!$M871,3)='Sổ quỹ tiền mặt S06'!$J$2,Nhaplieu!N871,IF(LEFT(Nhaplieu!$N871,3)='Sổ quỹ tiền mặt S06'!$J$2,Nhaplieu!M871,IF(Nhaplieu!$M871='Sổ quỹ tiền mặt S06'!$J$2,Nhaplieu!N871,IF(Nhaplieu!$N871='Sổ quỹ tiền mặt S06'!$J$2,Nhaplieu!M871,""))))</f>
        <v/>
      </c>
      <c r="E849" s="77" t="str">
        <f>IF(LEFT(Nhaplieu!M871,3)='Sổ quỹ tiền mặt S06'!$J$2,Nhaplieu!$O871,IF(Nhaplieu!M871='Sổ quỹ tiền mặt S06'!$J$2,Nhaplieu!$O871,""))</f>
        <v/>
      </c>
      <c r="F849" s="77" t="str">
        <f>IF(LEFT(Nhaplieu!N871,3)='Sổ quỹ tiền mặt S06'!$J$2,Nhaplieu!$O871,IF(Nhaplieu!N871='Sổ quỹ tiền mặt S06'!$J$2,Nhaplieu!$O871,""))</f>
        <v/>
      </c>
      <c r="G849" s="572">
        <f>IF(SUM(E849:F849)=0,0,$G$10+SUM(E$11:$E849)-SUM(F$11:$F849))</f>
        <v>0</v>
      </c>
      <c r="H849" s="573"/>
    </row>
    <row r="850" spans="1:8" s="4" customFormat="1" ht="15.6">
      <c r="A850" s="76" t="str">
        <f>IF(OR(LEFT(Nhaplieu!$M872,3)='Sổ quỹ tiền mặt S06'!$J$2,LEFT(Nhaplieu!$N872,3)='Sổ quỹ tiền mặt S06'!$J$2),Nhaplieu!F872,IF(OR(Nhaplieu!$M872='Sổ quỹ tiền mặt S06'!$J$2,Nhaplieu!$N872='Sổ quỹ tiền mặt S06'!$J$2),Nhaplieu!F872,""))</f>
        <v/>
      </c>
      <c r="B850" s="77" t="str">
        <f>IF(OR(LEFT(Nhaplieu!$M872,3)='Sổ quỹ tiền mặt S06'!$J$2,LEFT(Nhaplieu!$N872,3)='Sổ quỹ tiền mặt S06'!$J$2),Nhaplieu!E872,IF(OR(Nhaplieu!$M872='Sổ quỹ tiền mặt S06'!$J$2,Nhaplieu!$N872='Sổ quỹ tiền mặt S06'!$J$2),Nhaplieu!E872,""))</f>
        <v/>
      </c>
      <c r="C850" s="571" t="str">
        <f>IF(OR(LEFT(Nhaplieu!$M872,3)='Sổ quỹ tiền mặt S06'!$J$2,LEFT(Nhaplieu!$N872,3)='Sổ quỹ tiền mặt S06'!$J$2),Nhaplieu!L872,IF(OR(Nhaplieu!$M872='Sổ quỹ tiền mặt S06'!$J$2,Nhaplieu!$N872='Sổ quỹ tiền mặt S06'!$J$2),Nhaplieu!L872,""))</f>
        <v/>
      </c>
      <c r="D850" s="78" t="str">
        <f>IF(LEFT(Nhaplieu!$M872,3)='Sổ quỹ tiền mặt S06'!$J$2,Nhaplieu!N872,IF(LEFT(Nhaplieu!$N872,3)='Sổ quỹ tiền mặt S06'!$J$2,Nhaplieu!M872,IF(Nhaplieu!$M872='Sổ quỹ tiền mặt S06'!$J$2,Nhaplieu!N872,IF(Nhaplieu!$N872='Sổ quỹ tiền mặt S06'!$J$2,Nhaplieu!M872,""))))</f>
        <v/>
      </c>
      <c r="E850" s="77" t="str">
        <f>IF(LEFT(Nhaplieu!M872,3)='Sổ quỹ tiền mặt S06'!$J$2,Nhaplieu!$O872,IF(Nhaplieu!M872='Sổ quỹ tiền mặt S06'!$J$2,Nhaplieu!$O872,""))</f>
        <v/>
      </c>
      <c r="F850" s="77" t="str">
        <f>IF(LEFT(Nhaplieu!N872,3)='Sổ quỹ tiền mặt S06'!$J$2,Nhaplieu!$O872,IF(Nhaplieu!N872='Sổ quỹ tiền mặt S06'!$J$2,Nhaplieu!$O872,""))</f>
        <v/>
      </c>
      <c r="G850" s="572">
        <f>IF(SUM(E850:F850)=0,0,$G$10+SUM(E$11:$E850)-SUM(F$11:$F850))</f>
        <v>0</v>
      </c>
      <c r="H850" s="573"/>
    </row>
    <row r="851" spans="1:8" s="4" customFormat="1" ht="15.6">
      <c r="A851" s="76" t="str">
        <f>IF(OR(LEFT(Nhaplieu!$M873,3)='Sổ quỹ tiền mặt S06'!$J$2,LEFT(Nhaplieu!$N873,3)='Sổ quỹ tiền mặt S06'!$J$2),Nhaplieu!F873,IF(OR(Nhaplieu!$M873='Sổ quỹ tiền mặt S06'!$J$2,Nhaplieu!$N873='Sổ quỹ tiền mặt S06'!$J$2),Nhaplieu!F873,""))</f>
        <v/>
      </c>
      <c r="B851" s="77" t="str">
        <f>IF(OR(LEFT(Nhaplieu!$M873,3)='Sổ quỹ tiền mặt S06'!$J$2,LEFT(Nhaplieu!$N873,3)='Sổ quỹ tiền mặt S06'!$J$2),Nhaplieu!E873,IF(OR(Nhaplieu!$M873='Sổ quỹ tiền mặt S06'!$J$2,Nhaplieu!$N873='Sổ quỹ tiền mặt S06'!$J$2),Nhaplieu!E873,""))</f>
        <v/>
      </c>
      <c r="C851" s="571" t="str">
        <f>IF(OR(LEFT(Nhaplieu!$M873,3)='Sổ quỹ tiền mặt S06'!$J$2,LEFT(Nhaplieu!$N873,3)='Sổ quỹ tiền mặt S06'!$J$2),Nhaplieu!L873,IF(OR(Nhaplieu!$M873='Sổ quỹ tiền mặt S06'!$J$2,Nhaplieu!$N873='Sổ quỹ tiền mặt S06'!$J$2),Nhaplieu!L873,""))</f>
        <v/>
      </c>
      <c r="D851" s="78" t="str">
        <f>IF(LEFT(Nhaplieu!$M873,3)='Sổ quỹ tiền mặt S06'!$J$2,Nhaplieu!N873,IF(LEFT(Nhaplieu!$N873,3)='Sổ quỹ tiền mặt S06'!$J$2,Nhaplieu!M873,IF(Nhaplieu!$M873='Sổ quỹ tiền mặt S06'!$J$2,Nhaplieu!N873,IF(Nhaplieu!$N873='Sổ quỹ tiền mặt S06'!$J$2,Nhaplieu!M873,""))))</f>
        <v/>
      </c>
      <c r="E851" s="77" t="str">
        <f>IF(LEFT(Nhaplieu!M873,3)='Sổ quỹ tiền mặt S06'!$J$2,Nhaplieu!$O873,IF(Nhaplieu!M873='Sổ quỹ tiền mặt S06'!$J$2,Nhaplieu!$O873,""))</f>
        <v/>
      </c>
      <c r="F851" s="77" t="str">
        <f>IF(LEFT(Nhaplieu!N873,3)='Sổ quỹ tiền mặt S06'!$J$2,Nhaplieu!$O873,IF(Nhaplieu!N873='Sổ quỹ tiền mặt S06'!$J$2,Nhaplieu!$O873,""))</f>
        <v/>
      </c>
      <c r="G851" s="572">
        <f>IF(SUM(E851:F851)=0,0,$G$10+SUM(E$11:$E851)-SUM(F$11:$F851))</f>
        <v>0</v>
      </c>
      <c r="H851" s="573"/>
    </row>
    <row r="852" spans="1:8" s="4" customFormat="1" ht="15.6">
      <c r="A852" s="76" t="str">
        <f>IF(OR(LEFT(Nhaplieu!$M874,3)='Sổ quỹ tiền mặt S06'!$J$2,LEFT(Nhaplieu!$N874,3)='Sổ quỹ tiền mặt S06'!$J$2),Nhaplieu!F874,IF(OR(Nhaplieu!$M874='Sổ quỹ tiền mặt S06'!$J$2,Nhaplieu!$N874='Sổ quỹ tiền mặt S06'!$J$2),Nhaplieu!F874,""))</f>
        <v/>
      </c>
      <c r="B852" s="77" t="str">
        <f>IF(OR(LEFT(Nhaplieu!$M874,3)='Sổ quỹ tiền mặt S06'!$J$2,LEFT(Nhaplieu!$N874,3)='Sổ quỹ tiền mặt S06'!$J$2),Nhaplieu!E874,IF(OR(Nhaplieu!$M874='Sổ quỹ tiền mặt S06'!$J$2,Nhaplieu!$N874='Sổ quỹ tiền mặt S06'!$J$2),Nhaplieu!E874,""))</f>
        <v/>
      </c>
      <c r="C852" s="571" t="str">
        <f>IF(OR(LEFT(Nhaplieu!$M874,3)='Sổ quỹ tiền mặt S06'!$J$2,LEFT(Nhaplieu!$N874,3)='Sổ quỹ tiền mặt S06'!$J$2),Nhaplieu!L874,IF(OR(Nhaplieu!$M874='Sổ quỹ tiền mặt S06'!$J$2,Nhaplieu!$N874='Sổ quỹ tiền mặt S06'!$J$2),Nhaplieu!L874,""))</f>
        <v/>
      </c>
      <c r="D852" s="78" t="str">
        <f>IF(LEFT(Nhaplieu!$M874,3)='Sổ quỹ tiền mặt S06'!$J$2,Nhaplieu!N874,IF(LEFT(Nhaplieu!$N874,3)='Sổ quỹ tiền mặt S06'!$J$2,Nhaplieu!M874,IF(Nhaplieu!$M874='Sổ quỹ tiền mặt S06'!$J$2,Nhaplieu!N874,IF(Nhaplieu!$N874='Sổ quỹ tiền mặt S06'!$J$2,Nhaplieu!M874,""))))</f>
        <v/>
      </c>
      <c r="E852" s="77" t="str">
        <f>IF(LEFT(Nhaplieu!M874,3)='Sổ quỹ tiền mặt S06'!$J$2,Nhaplieu!$O874,IF(Nhaplieu!M874='Sổ quỹ tiền mặt S06'!$J$2,Nhaplieu!$O874,""))</f>
        <v/>
      </c>
      <c r="F852" s="77" t="str">
        <f>IF(LEFT(Nhaplieu!N874,3)='Sổ quỹ tiền mặt S06'!$J$2,Nhaplieu!$O874,IF(Nhaplieu!N874='Sổ quỹ tiền mặt S06'!$J$2,Nhaplieu!$O874,""))</f>
        <v/>
      </c>
      <c r="G852" s="572">
        <f>IF(SUM(E852:F852)=0,0,$G$10+SUM(E$11:$E852)-SUM(F$11:$F852))</f>
        <v>0</v>
      </c>
      <c r="H852" s="573"/>
    </row>
    <row r="853" spans="1:8" s="4" customFormat="1" ht="15.6">
      <c r="A853" s="76" t="str">
        <f>IF(OR(LEFT(Nhaplieu!$M875,3)='Sổ quỹ tiền mặt S06'!$J$2,LEFT(Nhaplieu!$N875,3)='Sổ quỹ tiền mặt S06'!$J$2),Nhaplieu!F875,IF(OR(Nhaplieu!$M875='Sổ quỹ tiền mặt S06'!$J$2,Nhaplieu!$N875='Sổ quỹ tiền mặt S06'!$J$2),Nhaplieu!F875,""))</f>
        <v/>
      </c>
      <c r="B853" s="77" t="str">
        <f>IF(OR(LEFT(Nhaplieu!$M875,3)='Sổ quỹ tiền mặt S06'!$J$2,LEFT(Nhaplieu!$N875,3)='Sổ quỹ tiền mặt S06'!$J$2),Nhaplieu!E875,IF(OR(Nhaplieu!$M875='Sổ quỹ tiền mặt S06'!$J$2,Nhaplieu!$N875='Sổ quỹ tiền mặt S06'!$J$2),Nhaplieu!E875,""))</f>
        <v/>
      </c>
      <c r="C853" s="571" t="str">
        <f>IF(OR(LEFT(Nhaplieu!$M875,3)='Sổ quỹ tiền mặt S06'!$J$2,LEFT(Nhaplieu!$N875,3)='Sổ quỹ tiền mặt S06'!$J$2),Nhaplieu!L875,IF(OR(Nhaplieu!$M875='Sổ quỹ tiền mặt S06'!$J$2,Nhaplieu!$N875='Sổ quỹ tiền mặt S06'!$J$2),Nhaplieu!L875,""))</f>
        <v/>
      </c>
      <c r="D853" s="78" t="str">
        <f>IF(LEFT(Nhaplieu!$M875,3)='Sổ quỹ tiền mặt S06'!$J$2,Nhaplieu!N875,IF(LEFT(Nhaplieu!$N875,3)='Sổ quỹ tiền mặt S06'!$J$2,Nhaplieu!M875,IF(Nhaplieu!$M875='Sổ quỹ tiền mặt S06'!$J$2,Nhaplieu!N875,IF(Nhaplieu!$N875='Sổ quỹ tiền mặt S06'!$J$2,Nhaplieu!M875,""))))</f>
        <v/>
      </c>
      <c r="E853" s="77" t="str">
        <f>IF(LEFT(Nhaplieu!M875,3)='Sổ quỹ tiền mặt S06'!$J$2,Nhaplieu!$O875,IF(Nhaplieu!M875='Sổ quỹ tiền mặt S06'!$J$2,Nhaplieu!$O875,""))</f>
        <v/>
      </c>
      <c r="F853" s="77" t="str">
        <f>IF(LEFT(Nhaplieu!N875,3)='Sổ quỹ tiền mặt S06'!$J$2,Nhaplieu!$O875,IF(Nhaplieu!N875='Sổ quỹ tiền mặt S06'!$J$2,Nhaplieu!$O875,""))</f>
        <v/>
      </c>
      <c r="G853" s="572">
        <f>IF(SUM(E853:F853)=0,0,$G$10+SUM(E$11:$E853)-SUM(F$11:$F853))</f>
        <v>0</v>
      </c>
      <c r="H853" s="573"/>
    </row>
    <row r="854" spans="1:8" s="4" customFormat="1" ht="15.6">
      <c r="A854" s="76" t="str">
        <f>IF(OR(LEFT(Nhaplieu!$M876,3)='Sổ quỹ tiền mặt S06'!$J$2,LEFT(Nhaplieu!$N876,3)='Sổ quỹ tiền mặt S06'!$J$2),Nhaplieu!F876,IF(OR(Nhaplieu!$M876='Sổ quỹ tiền mặt S06'!$J$2,Nhaplieu!$N876='Sổ quỹ tiền mặt S06'!$J$2),Nhaplieu!F876,""))</f>
        <v/>
      </c>
      <c r="B854" s="77" t="str">
        <f>IF(OR(LEFT(Nhaplieu!$M876,3)='Sổ quỹ tiền mặt S06'!$J$2,LEFT(Nhaplieu!$N876,3)='Sổ quỹ tiền mặt S06'!$J$2),Nhaplieu!E876,IF(OR(Nhaplieu!$M876='Sổ quỹ tiền mặt S06'!$J$2,Nhaplieu!$N876='Sổ quỹ tiền mặt S06'!$J$2),Nhaplieu!E876,""))</f>
        <v/>
      </c>
      <c r="C854" s="571" t="str">
        <f>IF(OR(LEFT(Nhaplieu!$M876,3)='Sổ quỹ tiền mặt S06'!$J$2,LEFT(Nhaplieu!$N876,3)='Sổ quỹ tiền mặt S06'!$J$2),Nhaplieu!L876,IF(OR(Nhaplieu!$M876='Sổ quỹ tiền mặt S06'!$J$2,Nhaplieu!$N876='Sổ quỹ tiền mặt S06'!$J$2),Nhaplieu!L876,""))</f>
        <v/>
      </c>
      <c r="D854" s="78" t="str">
        <f>IF(LEFT(Nhaplieu!$M876,3)='Sổ quỹ tiền mặt S06'!$J$2,Nhaplieu!N876,IF(LEFT(Nhaplieu!$N876,3)='Sổ quỹ tiền mặt S06'!$J$2,Nhaplieu!M876,IF(Nhaplieu!$M876='Sổ quỹ tiền mặt S06'!$J$2,Nhaplieu!N876,IF(Nhaplieu!$N876='Sổ quỹ tiền mặt S06'!$J$2,Nhaplieu!M876,""))))</f>
        <v/>
      </c>
      <c r="E854" s="77" t="str">
        <f>IF(LEFT(Nhaplieu!M876,3)='Sổ quỹ tiền mặt S06'!$J$2,Nhaplieu!$O876,IF(Nhaplieu!M876='Sổ quỹ tiền mặt S06'!$J$2,Nhaplieu!$O876,""))</f>
        <v/>
      </c>
      <c r="F854" s="77" t="str">
        <f>IF(LEFT(Nhaplieu!N876,3)='Sổ quỹ tiền mặt S06'!$J$2,Nhaplieu!$O876,IF(Nhaplieu!N876='Sổ quỹ tiền mặt S06'!$J$2,Nhaplieu!$O876,""))</f>
        <v/>
      </c>
      <c r="G854" s="572">
        <f>IF(SUM(E854:F854)=0,0,$G$10+SUM(E$11:$E854)-SUM(F$11:$F854))</f>
        <v>0</v>
      </c>
      <c r="H854" s="573"/>
    </row>
    <row r="855" spans="1:8" s="4" customFormat="1" ht="15.6">
      <c r="A855" s="76" t="str">
        <f>IF(OR(LEFT(Nhaplieu!$M877,3)='Sổ quỹ tiền mặt S06'!$J$2,LEFT(Nhaplieu!$N877,3)='Sổ quỹ tiền mặt S06'!$J$2),Nhaplieu!F877,IF(OR(Nhaplieu!$M877='Sổ quỹ tiền mặt S06'!$J$2,Nhaplieu!$N877='Sổ quỹ tiền mặt S06'!$J$2),Nhaplieu!F877,""))</f>
        <v/>
      </c>
      <c r="B855" s="77" t="str">
        <f>IF(OR(LEFT(Nhaplieu!$M877,3)='Sổ quỹ tiền mặt S06'!$J$2,LEFT(Nhaplieu!$N877,3)='Sổ quỹ tiền mặt S06'!$J$2),Nhaplieu!E877,IF(OR(Nhaplieu!$M877='Sổ quỹ tiền mặt S06'!$J$2,Nhaplieu!$N877='Sổ quỹ tiền mặt S06'!$J$2),Nhaplieu!E877,""))</f>
        <v/>
      </c>
      <c r="C855" s="571" t="str">
        <f>IF(OR(LEFT(Nhaplieu!$M877,3)='Sổ quỹ tiền mặt S06'!$J$2,LEFT(Nhaplieu!$N877,3)='Sổ quỹ tiền mặt S06'!$J$2),Nhaplieu!L877,IF(OR(Nhaplieu!$M877='Sổ quỹ tiền mặt S06'!$J$2,Nhaplieu!$N877='Sổ quỹ tiền mặt S06'!$J$2),Nhaplieu!L877,""))</f>
        <v/>
      </c>
      <c r="D855" s="78" t="str">
        <f>IF(LEFT(Nhaplieu!$M877,3)='Sổ quỹ tiền mặt S06'!$J$2,Nhaplieu!N877,IF(LEFT(Nhaplieu!$N877,3)='Sổ quỹ tiền mặt S06'!$J$2,Nhaplieu!M877,IF(Nhaplieu!$M877='Sổ quỹ tiền mặt S06'!$J$2,Nhaplieu!N877,IF(Nhaplieu!$N877='Sổ quỹ tiền mặt S06'!$J$2,Nhaplieu!M877,""))))</f>
        <v/>
      </c>
      <c r="E855" s="77" t="str">
        <f>IF(LEFT(Nhaplieu!M877,3)='Sổ quỹ tiền mặt S06'!$J$2,Nhaplieu!$O877,IF(Nhaplieu!M877='Sổ quỹ tiền mặt S06'!$J$2,Nhaplieu!$O877,""))</f>
        <v/>
      </c>
      <c r="F855" s="77" t="str">
        <f>IF(LEFT(Nhaplieu!N877,3)='Sổ quỹ tiền mặt S06'!$J$2,Nhaplieu!$O877,IF(Nhaplieu!N877='Sổ quỹ tiền mặt S06'!$J$2,Nhaplieu!$O877,""))</f>
        <v/>
      </c>
      <c r="G855" s="572">
        <f>IF(SUM(E855:F855)=0,0,$G$10+SUM(E$11:$E855)-SUM(F$11:$F855))</f>
        <v>0</v>
      </c>
      <c r="H855" s="573"/>
    </row>
    <row r="856" spans="1:8" s="4" customFormat="1" ht="15.6">
      <c r="A856" s="76" t="str">
        <f>IF(OR(LEFT(Nhaplieu!$M878,3)='Sổ quỹ tiền mặt S06'!$J$2,LEFT(Nhaplieu!$N878,3)='Sổ quỹ tiền mặt S06'!$J$2),Nhaplieu!F878,IF(OR(Nhaplieu!$M878='Sổ quỹ tiền mặt S06'!$J$2,Nhaplieu!$N878='Sổ quỹ tiền mặt S06'!$J$2),Nhaplieu!F878,""))</f>
        <v/>
      </c>
      <c r="B856" s="77" t="str">
        <f>IF(OR(LEFT(Nhaplieu!$M878,3)='Sổ quỹ tiền mặt S06'!$J$2,LEFT(Nhaplieu!$N878,3)='Sổ quỹ tiền mặt S06'!$J$2),Nhaplieu!E878,IF(OR(Nhaplieu!$M878='Sổ quỹ tiền mặt S06'!$J$2,Nhaplieu!$N878='Sổ quỹ tiền mặt S06'!$J$2),Nhaplieu!E878,""))</f>
        <v/>
      </c>
      <c r="C856" s="571" t="str">
        <f>IF(OR(LEFT(Nhaplieu!$M878,3)='Sổ quỹ tiền mặt S06'!$J$2,LEFT(Nhaplieu!$N878,3)='Sổ quỹ tiền mặt S06'!$J$2),Nhaplieu!L878,IF(OR(Nhaplieu!$M878='Sổ quỹ tiền mặt S06'!$J$2,Nhaplieu!$N878='Sổ quỹ tiền mặt S06'!$J$2),Nhaplieu!L878,""))</f>
        <v/>
      </c>
      <c r="D856" s="78" t="str">
        <f>IF(LEFT(Nhaplieu!$M878,3)='Sổ quỹ tiền mặt S06'!$J$2,Nhaplieu!N878,IF(LEFT(Nhaplieu!$N878,3)='Sổ quỹ tiền mặt S06'!$J$2,Nhaplieu!M878,IF(Nhaplieu!$M878='Sổ quỹ tiền mặt S06'!$J$2,Nhaplieu!N878,IF(Nhaplieu!$N878='Sổ quỹ tiền mặt S06'!$J$2,Nhaplieu!M878,""))))</f>
        <v/>
      </c>
      <c r="E856" s="77" t="str">
        <f>IF(LEFT(Nhaplieu!M878,3)='Sổ quỹ tiền mặt S06'!$J$2,Nhaplieu!$O878,IF(Nhaplieu!M878='Sổ quỹ tiền mặt S06'!$J$2,Nhaplieu!$O878,""))</f>
        <v/>
      </c>
      <c r="F856" s="77" t="str">
        <f>IF(LEFT(Nhaplieu!N878,3)='Sổ quỹ tiền mặt S06'!$J$2,Nhaplieu!$O878,IF(Nhaplieu!N878='Sổ quỹ tiền mặt S06'!$J$2,Nhaplieu!$O878,""))</f>
        <v/>
      </c>
      <c r="G856" s="572">
        <f>IF(SUM(E856:F856)=0,0,$G$10+SUM(E$11:$E856)-SUM(F$11:$F856))</f>
        <v>0</v>
      </c>
      <c r="H856" s="573"/>
    </row>
    <row r="857" spans="1:8" s="4" customFormat="1" ht="15.6">
      <c r="A857" s="76" t="str">
        <f>IF(OR(LEFT(Nhaplieu!$M879,3)='Sổ quỹ tiền mặt S06'!$J$2,LEFT(Nhaplieu!$N879,3)='Sổ quỹ tiền mặt S06'!$J$2),Nhaplieu!F879,IF(OR(Nhaplieu!$M879='Sổ quỹ tiền mặt S06'!$J$2,Nhaplieu!$N879='Sổ quỹ tiền mặt S06'!$J$2),Nhaplieu!F879,""))</f>
        <v/>
      </c>
      <c r="B857" s="77" t="str">
        <f>IF(OR(LEFT(Nhaplieu!$M879,3)='Sổ quỹ tiền mặt S06'!$J$2,LEFT(Nhaplieu!$N879,3)='Sổ quỹ tiền mặt S06'!$J$2),Nhaplieu!E879,IF(OR(Nhaplieu!$M879='Sổ quỹ tiền mặt S06'!$J$2,Nhaplieu!$N879='Sổ quỹ tiền mặt S06'!$J$2),Nhaplieu!E879,""))</f>
        <v/>
      </c>
      <c r="C857" s="571" t="str">
        <f>IF(OR(LEFT(Nhaplieu!$M879,3)='Sổ quỹ tiền mặt S06'!$J$2,LEFT(Nhaplieu!$N879,3)='Sổ quỹ tiền mặt S06'!$J$2),Nhaplieu!L879,IF(OR(Nhaplieu!$M879='Sổ quỹ tiền mặt S06'!$J$2,Nhaplieu!$N879='Sổ quỹ tiền mặt S06'!$J$2),Nhaplieu!L879,""))</f>
        <v/>
      </c>
      <c r="D857" s="78" t="str">
        <f>IF(LEFT(Nhaplieu!$M879,3)='Sổ quỹ tiền mặt S06'!$J$2,Nhaplieu!N879,IF(LEFT(Nhaplieu!$N879,3)='Sổ quỹ tiền mặt S06'!$J$2,Nhaplieu!M879,IF(Nhaplieu!$M879='Sổ quỹ tiền mặt S06'!$J$2,Nhaplieu!N879,IF(Nhaplieu!$N879='Sổ quỹ tiền mặt S06'!$J$2,Nhaplieu!M879,""))))</f>
        <v/>
      </c>
      <c r="E857" s="77" t="str">
        <f>IF(LEFT(Nhaplieu!M879,3)='Sổ quỹ tiền mặt S06'!$J$2,Nhaplieu!$O879,IF(Nhaplieu!M879='Sổ quỹ tiền mặt S06'!$J$2,Nhaplieu!$O879,""))</f>
        <v/>
      </c>
      <c r="F857" s="77" t="str">
        <f>IF(LEFT(Nhaplieu!N879,3)='Sổ quỹ tiền mặt S06'!$J$2,Nhaplieu!$O879,IF(Nhaplieu!N879='Sổ quỹ tiền mặt S06'!$J$2,Nhaplieu!$O879,""))</f>
        <v/>
      </c>
      <c r="G857" s="572">
        <f>IF(SUM(E857:F857)=0,0,$G$10+SUM(E$11:$E857)-SUM(F$11:$F857))</f>
        <v>0</v>
      </c>
      <c r="H857" s="573"/>
    </row>
    <row r="858" spans="1:8" s="4" customFormat="1" ht="15.6">
      <c r="A858" s="76" t="str">
        <f>IF(OR(LEFT(Nhaplieu!$M880,3)='Sổ quỹ tiền mặt S06'!$J$2,LEFT(Nhaplieu!$N880,3)='Sổ quỹ tiền mặt S06'!$J$2),Nhaplieu!F880,IF(OR(Nhaplieu!$M880='Sổ quỹ tiền mặt S06'!$J$2,Nhaplieu!$N880='Sổ quỹ tiền mặt S06'!$J$2),Nhaplieu!F880,""))</f>
        <v/>
      </c>
      <c r="B858" s="77" t="str">
        <f>IF(OR(LEFT(Nhaplieu!$M880,3)='Sổ quỹ tiền mặt S06'!$J$2,LEFT(Nhaplieu!$N880,3)='Sổ quỹ tiền mặt S06'!$J$2),Nhaplieu!E880,IF(OR(Nhaplieu!$M880='Sổ quỹ tiền mặt S06'!$J$2,Nhaplieu!$N880='Sổ quỹ tiền mặt S06'!$J$2),Nhaplieu!E880,""))</f>
        <v/>
      </c>
      <c r="C858" s="571" t="str">
        <f>IF(OR(LEFT(Nhaplieu!$M880,3)='Sổ quỹ tiền mặt S06'!$J$2,LEFT(Nhaplieu!$N880,3)='Sổ quỹ tiền mặt S06'!$J$2),Nhaplieu!L880,IF(OR(Nhaplieu!$M880='Sổ quỹ tiền mặt S06'!$J$2,Nhaplieu!$N880='Sổ quỹ tiền mặt S06'!$J$2),Nhaplieu!L880,""))</f>
        <v/>
      </c>
      <c r="D858" s="78" t="str">
        <f>IF(LEFT(Nhaplieu!$M880,3)='Sổ quỹ tiền mặt S06'!$J$2,Nhaplieu!N880,IF(LEFT(Nhaplieu!$N880,3)='Sổ quỹ tiền mặt S06'!$J$2,Nhaplieu!M880,IF(Nhaplieu!$M880='Sổ quỹ tiền mặt S06'!$J$2,Nhaplieu!N880,IF(Nhaplieu!$N880='Sổ quỹ tiền mặt S06'!$J$2,Nhaplieu!M880,""))))</f>
        <v/>
      </c>
      <c r="E858" s="77" t="str">
        <f>IF(LEFT(Nhaplieu!M880,3)='Sổ quỹ tiền mặt S06'!$J$2,Nhaplieu!$O880,IF(Nhaplieu!M880='Sổ quỹ tiền mặt S06'!$J$2,Nhaplieu!$O880,""))</f>
        <v/>
      </c>
      <c r="F858" s="77" t="str">
        <f>IF(LEFT(Nhaplieu!N880,3)='Sổ quỹ tiền mặt S06'!$J$2,Nhaplieu!$O880,IF(Nhaplieu!N880='Sổ quỹ tiền mặt S06'!$J$2,Nhaplieu!$O880,""))</f>
        <v/>
      </c>
      <c r="G858" s="572">
        <f>IF(SUM(E858:F858)=0,0,$G$10+SUM(E$11:$E858)-SUM(F$11:$F858))</f>
        <v>0</v>
      </c>
      <c r="H858" s="573"/>
    </row>
    <row r="859" spans="1:8" s="4" customFormat="1" ht="15.6">
      <c r="A859" s="76" t="str">
        <f>IF(OR(LEFT(Nhaplieu!$M881,3)='Sổ quỹ tiền mặt S06'!$J$2,LEFT(Nhaplieu!$N881,3)='Sổ quỹ tiền mặt S06'!$J$2),Nhaplieu!F881,IF(OR(Nhaplieu!$M881='Sổ quỹ tiền mặt S06'!$J$2,Nhaplieu!$N881='Sổ quỹ tiền mặt S06'!$J$2),Nhaplieu!F881,""))</f>
        <v/>
      </c>
      <c r="B859" s="77" t="str">
        <f>IF(OR(LEFT(Nhaplieu!$M881,3)='Sổ quỹ tiền mặt S06'!$J$2,LEFT(Nhaplieu!$N881,3)='Sổ quỹ tiền mặt S06'!$J$2),Nhaplieu!E881,IF(OR(Nhaplieu!$M881='Sổ quỹ tiền mặt S06'!$J$2,Nhaplieu!$N881='Sổ quỹ tiền mặt S06'!$J$2),Nhaplieu!E881,""))</f>
        <v/>
      </c>
      <c r="C859" s="571" t="str">
        <f>IF(OR(LEFT(Nhaplieu!$M881,3)='Sổ quỹ tiền mặt S06'!$J$2,LEFT(Nhaplieu!$N881,3)='Sổ quỹ tiền mặt S06'!$J$2),Nhaplieu!L881,IF(OR(Nhaplieu!$M881='Sổ quỹ tiền mặt S06'!$J$2,Nhaplieu!$N881='Sổ quỹ tiền mặt S06'!$J$2),Nhaplieu!L881,""))</f>
        <v/>
      </c>
      <c r="D859" s="78" t="str">
        <f>IF(LEFT(Nhaplieu!$M881,3)='Sổ quỹ tiền mặt S06'!$J$2,Nhaplieu!N881,IF(LEFT(Nhaplieu!$N881,3)='Sổ quỹ tiền mặt S06'!$J$2,Nhaplieu!M881,IF(Nhaplieu!$M881='Sổ quỹ tiền mặt S06'!$J$2,Nhaplieu!N881,IF(Nhaplieu!$N881='Sổ quỹ tiền mặt S06'!$J$2,Nhaplieu!M881,""))))</f>
        <v/>
      </c>
      <c r="E859" s="77" t="str">
        <f>IF(LEFT(Nhaplieu!M881,3)='Sổ quỹ tiền mặt S06'!$J$2,Nhaplieu!$O881,IF(Nhaplieu!M881='Sổ quỹ tiền mặt S06'!$J$2,Nhaplieu!$O881,""))</f>
        <v/>
      </c>
      <c r="F859" s="77" t="str">
        <f>IF(LEFT(Nhaplieu!N881,3)='Sổ quỹ tiền mặt S06'!$J$2,Nhaplieu!$O881,IF(Nhaplieu!N881='Sổ quỹ tiền mặt S06'!$J$2,Nhaplieu!$O881,""))</f>
        <v/>
      </c>
      <c r="G859" s="572">
        <f>IF(SUM(E859:F859)=0,0,$G$10+SUM(E$11:$E859)-SUM(F$11:$F859))</f>
        <v>0</v>
      </c>
      <c r="H859" s="573"/>
    </row>
    <row r="860" spans="1:8" s="4" customFormat="1" ht="15.6">
      <c r="A860" s="76" t="str">
        <f>IF(OR(LEFT(Nhaplieu!$M882,3)='Sổ quỹ tiền mặt S06'!$J$2,LEFT(Nhaplieu!$N882,3)='Sổ quỹ tiền mặt S06'!$J$2),Nhaplieu!F882,IF(OR(Nhaplieu!$M882='Sổ quỹ tiền mặt S06'!$J$2,Nhaplieu!$N882='Sổ quỹ tiền mặt S06'!$J$2),Nhaplieu!F882,""))</f>
        <v/>
      </c>
      <c r="B860" s="77" t="str">
        <f>IF(OR(LEFT(Nhaplieu!$M882,3)='Sổ quỹ tiền mặt S06'!$J$2,LEFT(Nhaplieu!$N882,3)='Sổ quỹ tiền mặt S06'!$J$2),Nhaplieu!E882,IF(OR(Nhaplieu!$M882='Sổ quỹ tiền mặt S06'!$J$2,Nhaplieu!$N882='Sổ quỹ tiền mặt S06'!$J$2),Nhaplieu!E882,""))</f>
        <v/>
      </c>
      <c r="C860" s="571" t="str">
        <f>IF(OR(LEFT(Nhaplieu!$M882,3)='Sổ quỹ tiền mặt S06'!$J$2,LEFT(Nhaplieu!$N882,3)='Sổ quỹ tiền mặt S06'!$J$2),Nhaplieu!L882,IF(OR(Nhaplieu!$M882='Sổ quỹ tiền mặt S06'!$J$2,Nhaplieu!$N882='Sổ quỹ tiền mặt S06'!$J$2),Nhaplieu!L882,""))</f>
        <v/>
      </c>
      <c r="D860" s="78" t="str">
        <f>IF(LEFT(Nhaplieu!$M882,3)='Sổ quỹ tiền mặt S06'!$J$2,Nhaplieu!N882,IF(LEFT(Nhaplieu!$N882,3)='Sổ quỹ tiền mặt S06'!$J$2,Nhaplieu!M882,IF(Nhaplieu!$M882='Sổ quỹ tiền mặt S06'!$J$2,Nhaplieu!N882,IF(Nhaplieu!$N882='Sổ quỹ tiền mặt S06'!$J$2,Nhaplieu!M882,""))))</f>
        <v/>
      </c>
      <c r="E860" s="77" t="str">
        <f>IF(LEFT(Nhaplieu!M882,3)='Sổ quỹ tiền mặt S06'!$J$2,Nhaplieu!$O882,IF(Nhaplieu!M882='Sổ quỹ tiền mặt S06'!$J$2,Nhaplieu!$O882,""))</f>
        <v/>
      </c>
      <c r="F860" s="77" t="str">
        <f>IF(LEFT(Nhaplieu!N882,3)='Sổ quỹ tiền mặt S06'!$J$2,Nhaplieu!$O882,IF(Nhaplieu!N882='Sổ quỹ tiền mặt S06'!$J$2,Nhaplieu!$O882,""))</f>
        <v/>
      </c>
      <c r="G860" s="572">
        <f>IF(SUM(E860:F860)=0,0,$G$10+SUM(E$11:$E860)-SUM(F$11:$F860))</f>
        <v>0</v>
      </c>
      <c r="H860" s="573"/>
    </row>
    <row r="861" spans="1:8" s="4" customFormat="1" ht="15.6">
      <c r="A861" s="76" t="str">
        <f>IF(OR(LEFT(Nhaplieu!$M883,3)='Sổ quỹ tiền mặt S06'!$J$2,LEFT(Nhaplieu!$N883,3)='Sổ quỹ tiền mặt S06'!$J$2),Nhaplieu!F883,IF(OR(Nhaplieu!$M883='Sổ quỹ tiền mặt S06'!$J$2,Nhaplieu!$N883='Sổ quỹ tiền mặt S06'!$J$2),Nhaplieu!F883,""))</f>
        <v/>
      </c>
      <c r="B861" s="77" t="str">
        <f>IF(OR(LEFT(Nhaplieu!$M883,3)='Sổ quỹ tiền mặt S06'!$J$2,LEFT(Nhaplieu!$N883,3)='Sổ quỹ tiền mặt S06'!$J$2),Nhaplieu!E883,IF(OR(Nhaplieu!$M883='Sổ quỹ tiền mặt S06'!$J$2,Nhaplieu!$N883='Sổ quỹ tiền mặt S06'!$J$2),Nhaplieu!E883,""))</f>
        <v/>
      </c>
      <c r="C861" s="571" t="str">
        <f>IF(OR(LEFT(Nhaplieu!$M883,3)='Sổ quỹ tiền mặt S06'!$J$2,LEFT(Nhaplieu!$N883,3)='Sổ quỹ tiền mặt S06'!$J$2),Nhaplieu!L883,IF(OR(Nhaplieu!$M883='Sổ quỹ tiền mặt S06'!$J$2,Nhaplieu!$N883='Sổ quỹ tiền mặt S06'!$J$2),Nhaplieu!L883,""))</f>
        <v/>
      </c>
      <c r="D861" s="78" t="str">
        <f>IF(LEFT(Nhaplieu!$M883,3)='Sổ quỹ tiền mặt S06'!$J$2,Nhaplieu!N883,IF(LEFT(Nhaplieu!$N883,3)='Sổ quỹ tiền mặt S06'!$J$2,Nhaplieu!M883,IF(Nhaplieu!$M883='Sổ quỹ tiền mặt S06'!$J$2,Nhaplieu!N883,IF(Nhaplieu!$N883='Sổ quỹ tiền mặt S06'!$J$2,Nhaplieu!M883,""))))</f>
        <v/>
      </c>
      <c r="E861" s="77" t="str">
        <f>IF(LEFT(Nhaplieu!M883,3)='Sổ quỹ tiền mặt S06'!$J$2,Nhaplieu!$O883,IF(Nhaplieu!M883='Sổ quỹ tiền mặt S06'!$J$2,Nhaplieu!$O883,""))</f>
        <v/>
      </c>
      <c r="F861" s="77" t="str">
        <f>IF(LEFT(Nhaplieu!N883,3)='Sổ quỹ tiền mặt S06'!$J$2,Nhaplieu!$O883,IF(Nhaplieu!N883='Sổ quỹ tiền mặt S06'!$J$2,Nhaplieu!$O883,""))</f>
        <v/>
      </c>
      <c r="G861" s="572">
        <f>IF(SUM(E861:F861)=0,0,$G$10+SUM(E$11:$E861)-SUM(F$11:$F861))</f>
        <v>0</v>
      </c>
      <c r="H861" s="573"/>
    </row>
    <row r="862" spans="1:8" s="4" customFormat="1" ht="15.6">
      <c r="A862" s="76" t="str">
        <f>IF(OR(LEFT(Nhaplieu!$M884,3)='Sổ quỹ tiền mặt S06'!$J$2,LEFT(Nhaplieu!$N884,3)='Sổ quỹ tiền mặt S06'!$J$2),Nhaplieu!F884,IF(OR(Nhaplieu!$M884='Sổ quỹ tiền mặt S06'!$J$2,Nhaplieu!$N884='Sổ quỹ tiền mặt S06'!$J$2),Nhaplieu!F884,""))</f>
        <v/>
      </c>
      <c r="B862" s="77" t="str">
        <f>IF(OR(LEFT(Nhaplieu!$M884,3)='Sổ quỹ tiền mặt S06'!$J$2,LEFT(Nhaplieu!$N884,3)='Sổ quỹ tiền mặt S06'!$J$2),Nhaplieu!E884,IF(OR(Nhaplieu!$M884='Sổ quỹ tiền mặt S06'!$J$2,Nhaplieu!$N884='Sổ quỹ tiền mặt S06'!$J$2),Nhaplieu!E884,""))</f>
        <v/>
      </c>
      <c r="C862" s="571" t="str">
        <f>IF(OR(LEFT(Nhaplieu!$M884,3)='Sổ quỹ tiền mặt S06'!$J$2,LEFT(Nhaplieu!$N884,3)='Sổ quỹ tiền mặt S06'!$J$2),Nhaplieu!L884,IF(OR(Nhaplieu!$M884='Sổ quỹ tiền mặt S06'!$J$2,Nhaplieu!$N884='Sổ quỹ tiền mặt S06'!$J$2),Nhaplieu!L884,""))</f>
        <v/>
      </c>
      <c r="D862" s="78" t="str">
        <f>IF(LEFT(Nhaplieu!$M884,3)='Sổ quỹ tiền mặt S06'!$J$2,Nhaplieu!N884,IF(LEFT(Nhaplieu!$N884,3)='Sổ quỹ tiền mặt S06'!$J$2,Nhaplieu!M884,IF(Nhaplieu!$M884='Sổ quỹ tiền mặt S06'!$J$2,Nhaplieu!N884,IF(Nhaplieu!$N884='Sổ quỹ tiền mặt S06'!$J$2,Nhaplieu!M884,""))))</f>
        <v/>
      </c>
      <c r="E862" s="77" t="str">
        <f>IF(LEFT(Nhaplieu!M884,3)='Sổ quỹ tiền mặt S06'!$J$2,Nhaplieu!$O884,IF(Nhaplieu!M884='Sổ quỹ tiền mặt S06'!$J$2,Nhaplieu!$O884,""))</f>
        <v/>
      </c>
      <c r="F862" s="77" t="str">
        <f>IF(LEFT(Nhaplieu!N884,3)='Sổ quỹ tiền mặt S06'!$J$2,Nhaplieu!$O884,IF(Nhaplieu!N884='Sổ quỹ tiền mặt S06'!$J$2,Nhaplieu!$O884,""))</f>
        <v/>
      </c>
      <c r="G862" s="572">
        <f>IF(SUM(E862:F862)=0,0,$G$10+SUM(E$11:$E862)-SUM(F$11:$F862))</f>
        <v>0</v>
      </c>
      <c r="H862" s="573"/>
    </row>
    <row r="863" spans="1:8" s="4" customFormat="1" ht="15.6">
      <c r="A863" s="76" t="str">
        <f>IF(OR(LEFT(Nhaplieu!$M885,3)='Sổ quỹ tiền mặt S06'!$J$2,LEFT(Nhaplieu!$N885,3)='Sổ quỹ tiền mặt S06'!$J$2),Nhaplieu!F885,IF(OR(Nhaplieu!$M885='Sổ quỹ tiền mặt S06'!$J$2,Nhaplieu!$N885='Sổ quỹ tiền mặt S06'!$J$2),Nhaplieu!F885,""))</f>
        <v/>
      </c>
      <c r="B863" s="77" t="str">
        <f>IF(OR(LEFT(Nhaplieu!$M885,3)='Sổ quỹ tiền mặt S06'!$J$2,LEFT(Nhaplieu!$N885,3)='Sổ quỹ tiền mặt S06'!$J$2),Nhaplieu!E885,IF(OR(Nhaplieu!$M885='Sổ quỹ tiền mặt S06'!$J$2,Nhaplieu!$N885='Sổ quỹ tiền mặt S06'!$J$2),Nhaplieu!E885,""))</f>
        <v/>
      </c>
      <c r="C863" s="571" t="str">
        <f>IF(OR(LEFT(Nhaplieu!$M885,3)='Sổ quỹ tiền mặt S06'!$J$2,LEFT(Nhaplieu!$N885,3)='Sổ quỹ tiền mặt S06'!$J$2),Nhaplieu!L885,IF(OR(Nhaplieu!$M885='Sổ quỹ tiền mặt S06'!$J$2,Nhaplieu!$N885='Sổ quỹ tiền mặt S06'!$J$2),Nhaplieu!L885,""))</f>
        <v/>
      </c>
      <c r="D863" s="78" t="str">
        <f>IF(LEFT(Nhaplieu!$M885,3)='Sổ quỹ tiền mặt S06'!$J$2,Nhaplieu!N885,IF(LEFT(Nhaplieu!$N885,3)='Sổ quỹ tiền mặt S06'!$J$2,Nhaplieu!M885,IF(Nhaplieu!$M885='Sổ quỹ tiền mặt S06'!$J$2,Nhaplieu!N885,IF(Nhaplieu!$N885='Sổ quỹ tiền mặt S06'!$J$2,Nhaplieu!M885,""))))</f>
        <v/>
      </c>
      <c r="E863" s="77" t="str">
        <f>IF(LEFT(Nhaplieu!M885,3)='Sổ quỹ tiền mặt S06'!$J$2,Nhaplieu!$O885,IF(Nhaplieu!M885='Sổ quỹ tiền mặt S06'!$J$2,Nhaplieu!$O885,""))</f>
        <v/>
      </c>
      <c r="F863" s="77" t="str">
        <f>IF(LEFT(Nhaplieu!N885,3)='Sổ quỹ tiền mặt S06'!$J$2,Nhaplieu!$O885,IF(Nhaplieu!N885='Sổ quỹ tiền mặt S06'!$J$2,Nhaplieu!$O885,""))</f>
        <v/>
      </c>
      <c r="G863" s="572">
        <f>IF(SUM(E863:F863)=0,0,$G$10+SUM(E$11:$E863)-SUM(F$11:$F863))</f>
        <v>0</v>
      </c>
      <c r="H863" s="573"/>
    </row>
    <row r="864" spans="1:8" s="4" customFormat="1" ht="15.6">
      <c r="A864" s="76" t="str">
        <f>IF(OR(LEFT(Nhaplieu!$M886,3)='Sổ quỹ tiền mặt S06'!$J$2,LEFT(Nhaplieu!$N886,3)='Sổ quỹ tiền mặt S06'!$J$2),Nhaplieu!F886,IF(OR(Nhaplieu!$M886='Sổ quỹ tiền mặt S06'!$J$2,Nhaplieu!$N886='Sổ quỹ tiền mặt S06'!$J$2),Nhaplieu!F886,""))</f>
        <v/>
      </c>
      <c r="B864" s="77" t="str">
        <f>IF(OR(LEFT(Nhaplieu!$M886,3)='Sổ quỹ tiền mặt S06'!$J$2,LEFT(Nhaplieu!$N886,3)='Sổ quỹ tiền mặt S06'!$J$2),Nhaplieu!E886,IF(OR(Nhaplieu!$M886='Sổ quỹ tiền mặt S06'!$J$2,Nhaplieu!$N886='Sổ quỹ tiền mặt S06'!$J$2),Nhaplieu!E886,""))</f>
        <v/>
      </c>
      <c r="C864" s="571" t="str">
        <f>IF(OR(LEFT(Nhaplieu!$M886,3)='Sổ quỹ tiền mặt S06'!$J$2,LEFT(Nhaplieu!$N886,3)='Sổ quỹ tiền mặt S06'!$J$2),Nhaplieu!L886,IF(OR(Nhaplieu!$M886='Sổ quỹ tiền mặt S06'!$J$2,Nhaplieu!$N886='Sổ quỹ tiền mặt S06'!$J$2),Nhaplieu!L886,""))</f>
        <v/>
      </c>
      <c r="D864" s="78" t="str">
        <f>IF(LEFT(Nhaplieu!$M886,3)='Sổ quỹ tiền mặt S06'!$J$2,Nhaplieu!N886,IF(LEFT(Nhaplieu!$N886,3)='Sổ quỹ tiền mặt S06'!$J$2,Nhaplieu!M886,IF(Nhaplieu!$M886='Sổ quỹ tiền mặt S06'!$J$2,Nhaplieu!N886,IF(Nhaplieu!$N886='Sổ quỹ tiền mặt S06'!$J$2,Nhaplieu!M886,""))))</f>
        <v/>
      </c>
      <c r="E864" s="77" t="str">
        <f>IF(LEFT(Nhaplieu!M886,3)='Sổ quỹ tiền mặt S06'!$J$2,Nhaplieu!$O886,IF(Nhaplieu!M886='Sổ quỹ tiền mặt S06'!$J$2,Nhaplieu!$O886,""))</f>
        <v/>
      </c>
      <c r="F864" s="77" t="str">
        <f>IF(LEFT(Nhaplieu!N886,3)='Sổ quỹ tiền mặt S06'!$J$2,Nhaplieu!$O886,IF(Nhaplieu!N886='Sổ quỹ tiền mặt S06'!$J$2,Nhaplieu!$O886,""))</f>
        <v/>
      </c>
      <c r="G864" s="572">
        <f>IF(SUM(E864:F864)=0,0,$G$10+SUM(E$11:$E864)-SUM(F$11:$F864))</f>
        <v>0</v>
      </c>
      <c r="H864" s="573"/>
    </row>
    <row r="865" spans="1:8" s="4" customFormat="1" ht="15.6">
      <c r="A865" s="76" t="str">
        <f>IF(OR(LEFT(Nhaplieu!$M887,3)='Sổ quỹ tiền mặt S06'!$J$2,LEFT(Nhaplieu!$N887,3)='Sổ quỹ tiền mặt S06'!$J$2),Nhaplieu!F887,IF(OR(Nhaplieu!$M887='Sổ quỹ tiền mặt S06'!$J$2,Nhaplieu!$N887='Sổ quỹ tiền mặt S06'!$J$2),Nhaplieu!F887,""))</f>
        <v/>
      </c>
      <c r="B865" s="77" t="str">
        <f>IF(OR(LEFT(Nhaplieu!$M887,3)='Sổ quỹ tiền mặt S06'!$J$2,LEFT(Nhaplieu!$N887,3)='Sổ quỹ tiền mặt S06'!$J$2),Nhaplieu!E887,IF(OR(Nhaplieu!$M887='Sổ quỹ tiền mặt S06'!$J$2,Nhaplieu!$N887='Sổ quỹ tiền mặt S06'!$J$2),Nhaplieu!E887,""))</f>
        <v/>
      </c>
      <c r="C865" s="571" t="str">
        <f>IF(OR(LEFT(Nhaplieu!$M887,3)='Sổ quỹ tiền mặt S06'!$J$2,LEFT(Nhaplieu!$N887,3)='Sổ quỹ tiền mặt S06'!$J$2),Nhaplieu!L887,IF(OR(Nhaplieu!$M887='Sổ quỹ tiền mặt S06'!$J$2,Nhaplieu!$N887='Sổ quỹ tiền mặt S06'!$J$2),Nhaplieu!L887,""))</f>
        <v/>
      </c>
      <c r="D865" s="78" t="str">
        <f>IF(LEFT(Nhaplieu!$M887,3)='Sổ quỹ tiền mặt S06'!$J$2,Nhaplieu!N887,IF(LEFT(Nhaplieu!$N887,3)='Sổ quỹ tiền mặt S06'!$J$2,Nhaplieu!M887,IF(Nhaplieu!$M887='Sổ quỹ tiền mặt S06'!$J$2,Nhaplieu!N887,IF(Nhaplieu!$N887='Sổ quỹ tiền mặt S06'!$J$2,Nhaplieu!M887,""))))</f>
        <v/>
      </c>
      <c r="E865" s="77" t="str">
        <f>IF(LEFT(Nhaplieu!M887,3)='Sổ quỹ tiền mặt S06'!$J$2,Nhaplieu!$O887,IF(Nhaplieu!M887='Sổ quỹ tiền mặt S06'!$J$2,Nhaplieu!$O887,""))</f>
        <v/>
      </c>
      <c r="F865" s="77" t="str">
        <f>IF(LEFT(Nhaplieu!N887,3)='Sổ quỹ tiền mặt S06'!$J$2,Nhaplieu!$O887,IF(Nhaplieu!N887='Sổ quỹ tiền mặt S06'!$J$2,Nhaplieu!$O887,""))</f>
        <v/>
      </c>
      <c r="G865" s="572">
        <f>IF(SUM(E865:F865)=0,0,$G$10+SUM(E$11:$E865)-SUM(F$11:$F865))</f>
        <v>0</v>
      </c>
      <c r="H865" s="573"/>
    </row>
    <row r="866" spans="1:8" s="4" customFormat="1" ht="15.6">
      <c r="A866" s="76" t="str">
        <f>IF(OR(LEFT(Nhaplieu!$M888,3)='Sổ quỹ tiền mặt S06'!$J$2,LEFT(Nhaplieu!$N888,3)='Sổ quỹ tiền mặt S06'!$J$2),Nhaplieu!F888,IF(OR(Nhaplieu!$M888='Sổ quỹ tiền mặt S06'!$J$2,Nhaplieu!$N888='Sổ quỹ tiền mặt S06'!$J$2),Nhaplieu!F888,""))</f>
        <v/>
      </c>
      <c r="B866" s="77" t="str">
        <f>IF(OR(LEFT(Nhaplieu!$M888,3)='Sổ quỹ tiền mặt S06'!$J$2,LEFT(Nhaplieu!$N888,3)='Sổ quỹ tiền mặt S06'!$J$2),Nhaplieu!E888,IF(OR(Nhaplieu!$M888='Sổ quỹ tiền mặt S06'!$J$2,Nhaplieu!$N888='Sổ quỹ tiền mặt S06'!$J$2),Nhaplieu!E888,""))</f>
        <v/>
      </c>
      <c r="C866" s="571" t="str">
        <f>IF(OR(LEFT(Nhaplieu!$M888,3)='Sổ quỹ tiền mặt S06'!$J$2,LEFT(Nhaplieu!$N888,3)='Sổ quỹ tiền mặt S06'!$J$2),Nhaplieu!L888,IF(OR(Nhaplieu!$M888='Sổ quỹ tiền mặt S06'!$J$2,Nhaplieu!$N888='Sổ quỹ tiền mặt S06'!$J$2),Nhaplieu!L888,""))</f>
        <v/>
      </c>
      <c r="D866" s="78" t="str">
        <f>IF(LEFT(Nhaplieu!$M888,3)='Sổ quỹ tiền mặt S06'!$J$2,Nhaplieu!N888,IF(LEFT(Nhaplieu!$N888,3)='Sổ quỹ tiền mặt S06'!$J$2,Nhaplieu!M888,IF(Nhaplieu!$M888='Sổ quỹ tiền mặt S06'!$J$2,Nhaplieu!N888,IF(Nhaplieu!$N888='Sổ quỹ tiền mặt S06'!$J$2,Nhaplieu!M888,""))))</f>
        <v/>
      </c>
      <c r="E866" s="77" t="str">
        <f>IF(LEFT(Nhaplieu!M888,3)='Sổ quỹ tiền mặt S06'!$J$2,Nhaplieu!$O888,IF(Nhaplieu!M888='Sổ quỹ tiền mặt S06'!$J$2,Nhaplieu!$O888,""))</f>
        <v/>
      </c>
      <c r="F866" s="77" t="str">
        <f>IF(LEFT(Nhaplieu!N888,3)='Sổ quỹ tiền mặt S06'!$J$2,Nhaplieu!$O888,IF(Nhaplieu!N888='Sổ quỹ tiền mặt S06'!$J$2,Nhaplieu!$O888,""))</f>
        <v/>
      </c>
      <c r="G866" s="572">
        <f>IF(SUM(E866:F866)=0,0,$G$10+SUM(E$11:$E866)-SUM(F$11:$F866))</f>
        <v>0</v>
      </c>
      <c r="H866" s="573"/>
    </row>
    <row r="867" spans="1:8" s="4" customFormat="1" ht="15.6">
      <c r="A867" s="76" t="str">
        <f>IF(OR(LEFT(Nhaplieu!$M889,3)='Sổ quỹ tiền mặt S06'!$J$2,LEFT(Nhaplieu!$N889,3)='Sổ quỹ tiền mặt S06'!$J$2),Nhaplieu!F889,IF(OR(Nhaplieu!$M889='Sổ quỹ tiền mặt S06'!$J$2,Nhaplieu!$N889='Sổ quỹ tiền mặt S06'!$J$2),Nhaplieu!F889,""))</f>
        <v/>
      </c>
      <c r="B867" s="77" t="str">
        <f>IF(OR(LEFT(Nhaplieu!$M889,3)='Sổ quỹ tiền mặt S06'!$J$2,LEFT(Nhaplieu!$N889,3)='Sổ quỹ tiền mặt S06'!$J$2),Nhaplieu!E889,IF(OR(Nhaplieu!$M889='Sổ quỹ tiền mặt S06'!$J$2,Nhaplieu!$N889='Sổ quỹ tiền mặt S06'!$J$2),Nhaplieu!E889,""))</f>
        <v/>
      </c>
      <c r="C867" s="571" t="str">
        <f>IF(OR(LEFT(Nhaplieu!$M889,3)='Sổ quỹ tiền mặt S06'!$J$2,LEFT(Nhaplieu!$N889,3)='Sổ quỹ tiền mặt S06'!$J$2),Nhaplieu!L889,IF(OR(Nhaplieu!$M889='Sổ quỹ tiền mặt S06'!$J$2,Nhaplieu!$N889='Sổ quỹ tiền mặt S06'!$J$2),Nhaplieu!L889,""))</f>
        <v/>
      </c>
      <c r="D867" s="78" t="str">
        <f>IF(LEFT(Nhaplieu!$M889,3)='Sổ quỹ tiền mặt S06'!$J$2,Nhaplieu!N889,IF(LEFT(Nhaplieu!$N889,3)='Sổ quỹ tiền mặt S06'!$J$2,Nhaplieu!M889,IF(Nhaplieu!$M889='Sổ quỹ tiền mặt S06'!$J$2,Nhaplieu!N889,IF(Nhaplieu!$N889='Sổ quỹ tiền mặt S06'!$J$2,Nhaplieu!M889,""))))</f>
        <v/>
      </c>
      <c r="E867" s="77" t="str">
        <f>IF(LEFT(Nhaplieu!M889,3)='Sổ quỹ tiền mặt S06'!$J$2,Nhaplieu!$O889,IF(Nhaplieu!M889='Sổ quỹ tiền mặt S06'!$J$2,Nhaplieu!$O889,""))</f>
        <v/>
      </c>
      <c r="F867" s="77" t="str">
        <f>IF(LEFT(Nhaplieu!N889,3)='Sổ quỹ tiền mặt S06'!$J$2,Nhaplieu!$O889,IF(Nhaplieu!N889='Sổ quỹ tiền mặt S06'!$J$2,Nhaplieu!$O889,""))</f>
        <v/>
      </c>
      <c r="G867" s="572">
        <f>IF(SUM(E867:F867)=0,0,$G$10+SUM(E$11:$E867)-SUM(F$11:$F867))</f>
        <v>0</v>
      </c>
      <c r="H867" s="573"/>
    </row>
    <row r="868" spans="1:8" s="4" customFormat="1" ht="15.6">
      <c r="A868" s="76" t="str">
        <f>IF(OR(LEFT(Nhaplieu!$M890,3)='Sổ quỹ tiền mặt S06'!$J$2,LEFT(Nhaplieu!$N890,3)='Sổ quỹ tiền mặt S06'!$J$2),Nhaplieu!F890,IF(OR(Nhaplieu!$M890='Sổ quỹ tiền mặt S06'!$J$2,Nhaplieu!$N890='Sổ quỹ tiền mặt S06'!$J$2),Nhaplieu!F890,""))</f>
        <v/>
      </c>
      <c r="B868" s="77" t="str">
        <f>IF(OR(LEFT(Nhaplieu!$M890,3)='Sổ quỹ tiền mặt S06'!$J$2,LEFT(Nhaplieu!$N890,3)='Sổ quỹ tiền mặt S06'!$J$2),Nhaplieu!E890,IF(OR(Nhaplieu!$M890='Sổ quỹ tiền mặt S06'!$J$2,Nhaplieu!$N890='Sổ quỹ tiền mặt S06'!$J$2),Nhaplieu!E890,""))</f>
        <v/>
      </c>
      <c r="C868" s="571" t="str">
        <f>IF(OR(LEFT(Nhaplieu!$M890,3)='Sổ quỹ tiền mặt S06'!$J$2,LEFT(Nhaplieu!$N890,3)='Sổ quỹ tiền mặt S06'!$J$2),Nhaplieu!L890,IF(OR(Nhaplieu!$M890='Sổ quỹ tiền mặt S06'!$J$2,Nhaplieu!$N890='Sổ quỹ tiền mặt S06'!$J$2),Nhaplieu!L890,""))</f>
        <v/>
      </c>
      <c r="D868" s="78" t="str">
        <f>IF(LEFT(Nhaplieu!$M890,3)='Sổ quỹ tiền mặt S06'!$J$2,Nhaplieu!N890,IF(LEFT(Nhaplieu!$N890,3)='Sổ quỹ tiền mặt S06'!$J$2,Nhaplieu!M890,IF(Nhaplieu!$M890='Sổ quỹ tiền mặt S06'!$J$2,Nhaplieu!N890,IF(Nhaplieu!$N890='Sổ quỹ tiền mặt S06'!$J$2,Nhaplieu!M890,""))))</f>
        <v/>
      </c>
      <c r="E868" s="77" t="str">
        <f>IF(LEFT(Nhaplieu!M890,3)='Sổ quỹ tiền mặt S06'!$J$2,Nhaplieu!$O890,IF(Nhaplieu!M890='Sổ quỹ tiền mặt S06'!$J$2,Nhaplieu!$O890,""))</f>
        <v/>
      </c>
      <c r="F868" s="77" t="str">
        <f>IF(LEFT(Nhaplieu!N890,3)='Sổ quỹ tiền mặt S06'!$J$2,Nhaplieu!$O890,IF(Nhaplieu!N890='Sổ quỹ tiền mặt S06'!$J$2,Nhaplieu!$O890,""))</f>
        <v/>
      </c>
      <c r="G868" s="572">
        <f>IF(SUM(E868:F868)=0,0,$G$10+SUM(E$11:$E868)-SUM(F$11:$F868))</f>
        <v>0</v>
      </c>
      <c r="H868" s="573"/>
    </row>
    <row r="869" spans="1:8" s="4" customFormat="1" ht="15.6">
      <c r="A869" s="76" t="str">
        <f>IF(OR(LEFT(Nhaplieu!$M891,3)='Sổ quỹ tiền mặt S06'!$J$2,LEFT(Nhaplieu!$N891,3)='Sổ quỹ tiền mặt S06'!$J$2),Nhaplieu!F891,IF(OR(Nhaplieu!$M891='Sổ quỹ tiền mặt S06'!$J$2,Nhaplieu!$N891='Sổ quỹ tiền mặt S06'!$J$2),Nhaplieu!F891,""))</f>
        <v/>
      </c>
      <c r="B869" s="77" t="str">
        <f>IF(OR(LEFT(Nhaplieu!$M891,3)='Sổ quỹ tiền mặt S06'!$J$2,LEFT(Nhaplieu!$N891,3)='Sổ quỹ tiền mặt S06'!$J$2),Nhaplieu!E891,IF(OR(Nhaplieu!$M891='Sổ quỹ tiền mặt S06'!$J$2,Nhaplieu!$N891='Sổ quỹ tiền mặt S06'!$J$2),Nhaplieu!E891,""))</f>
        <v/>
      </c>
      <c r="C869" s="571" t="str">
        <f>IF(OR(LEFT(Nhaplieu!$M891,3)='Sổ quỹ tiền mặt S06'!$J$2,LEFT(Nhaplieu!$N891,3)='Sổ quỹ tiền mặt S06'!$J$2),Nhaplieu!L891,IF(OR(Nhaplieu!$M891='Sổ quỹ tiền mặt S06'!$J$2,Nhaplieu!$N891='Sổ quỹ tiền mặt S06'!$J$2),Nhaplieu!L891,""))</f>
        <v/>
      </c>
      <c r="D869" s="78" t="str">
        <f>IF(LEFT(Nhaplieu!$M891,3)='Sổ quỹ tiền mặt S06'!$J$2,Nhaplieu!N891,IF(LEFT(Nhaplieu!$N891,3)='Sổ quỹ tiền mặt S06'!$J$2,Nhaplieu!M891,IF(Nhaplieu!$M891='Sổ quỹ tiền mặt S06'!$J$2,Nhaplieu!N891,IF(Nhaplieu!$N891='Sổ quỹ tiền mặt S06'!$J$2,Nhaplieu!M891,""))))</f>
        <v/>
      </c>
      <c r="E869" s="77" t="str">
        <f>IF(LEFT(Nhaplieu!M891,3)='Sổ quỹ tiền mặt S06'!$J$2,Nhaplieu!$O891,IF(Nhaplieu!M891='Sổ quỹ tiền mặt S06'!$J$2,Nhaplieu!$O891,""))</f>
        <v/>
      </c>
      <c r="F869" s="77" t="str">
        <f>IF(LEFT(Nhaplieu!N891,3)='Sổ quỹ tiền mặt S06'!$J$2,Nhaplieu!$O891,IF(Nhaplieu!N891='Sổ quỹ tiền mặt S06'!$J$2,Nhaplieu!$O891,""))</f>
        <v/>
      </c>
      <c r="G869" s="572">
        <f>IF(SUM(E869:F869)=0,0,$G$10+SUM(E$11:$E869)-SUM(F$11:$F869))</f>
        <v>0</v>
      </c>
      <c r="H869" s="573"/>
    </row>
    <row r="870" spans="1:8" s="4" customFormat="1" ht="15.6">
      <c r="A870" s="76" t="str">
        <f>IF(OR(LEFT(Nhaplieu!$M892,3)='Sổ quỹ tiền mặt S06'!$J$2,LEFT(Nhaplieu!$N892,3)='Sổ quỹ tiền mặt S06'!$J$2),Nhaplieu!F892,IF(OR(Nhaplieu!$M892='Sổ quỹ tiền mặt S06'!$J$2,Nhaplieu!$N892='Sổ quỹ tiền mặt S06'!$J$2),Nhaplieu!F892,""))</f>
        <v/>
      </c>
      <c r="B870" s="77" t="str">
        <f>IF(OR(LEFT(Nhaplieu!$M892,3)='Sổ quỹ tiền mặt S06'!$J$2,LEFT(Nhaplieu!$N892,3)='Sổ quỹ tiền mặt S06'!$J$2),Nhaplieu!E892,IF(OR(Nhaplieu!$M892='Sổ quỹ tiền mặt S06'!$J$2,Nhaplieu!$N892='Sổ quỹ tiền mặt S06'!$J$2),Nhaplieu!E892,""))</f>
        <v/>
      </c>
      <c r="C870" s="571" t="str">
        <f>IF(OR(LEFT(Nhaplieu!$M892,3)='Sổ quỹ tiền mặt S06'!$J$2,LEFT(Nhaplieu!$N892,3)='Sổ quỹ tiền mặt S06'!$J$2),Nhaplieu!L892,IF(OR(Nhaplieu!$M892='Sổ quỹ tiền mặt S06'!$J$2,Nhaplieu!$N892='Sổ quỹ tiền mặt S06'!$J$2),Nhaplieu!L892,""))</f>
        <v/>
      </c>
      <c r="D870" s="78" t="str">
        <f>IF(LEFT(Nhaplieu!$M892,3)='Sổ quỹ tiền mặt S06'!$J$2,Nhaplieu!N892,IF(LEFT(Nhaplieu!$N892,3)='Sổ quỹ tiền mặt S06'!$J$2,Nhaplieu!M892,IF(Nhaplieu!$M892='Sổ quỹ tiền mặt S06'!$J$2,Nhaplieu!N892,IF(Nhaplieu!$N892='Sổ quỹ tiền mặt S06'!$J$2,Nhaplieu!M892,""))))</f>
        <v/>
      </c>
      <c r="E870" s="77" t="str">
        <f>IF(LEFT(Nhaplieu!M892,3)='Sổ quỹ tiền mặt S06'!$J$2,Nhaplieu!$O892,IF(Nhaplieu!M892='Sổ quỹ tiền mặt S06'!$J$2,Nhaplieu!$O892,""))</f>
        <v/>
      </c>
      <c r="F870" s="77" t="str">
        <f>IF(LEFT(Nhaplieu!N892,3)='Sổ quỹ tiền mặt S06'!$J$2,Nhaplieu!$O892,IF(Nhaplieu!N892='Sổ quỹ tiền mặt S06'!$J$2,Nhaplieu!$O892,""))</f>
        <v/>
      </c>
      <c r="G870" s="572">
        <f>IF(SUM(E870:F870)=0,0,$G$10+SUM(E$11:$E870)-SUM(F$11:$F870))</f>
        <v>0</v>
      </c>
      <c r="H870" s="573"/>
    </row>
    <row r="871" spans="1:8" s="4" customFormat="1" ht="15.6">
      <c r="A871" s="76" t="str">
        <f>IF(OR(LEFT(Nhaplieu!$M893,3)='Sổ quỹ tiền mặt S06'!$J$2,LEFT(Nhaplieu!$N893,3)='Sổ quỹ tiền mặt S06'!$J$2),Nhaplieu!F893,IF(OR(Nhaplieu!$M893='Sổ quỹ tiền mặt S06'!$J$2,Nhaplieu!$N893='Sổ quỹ tiền mặt S06'!$J$2),Nhaplieu!F893,""))</f>
        <v/>
      </c>
      <c r="B871" s="77" t="str">
        <f>IF(OR(LEFT(Nhaplieu!$M893,3)='Sổ quỹ tiền mặt S06'!$J$2,LEFT(Nhaplieu!$N893,3)='Sổ quỹ tiền mặt S06'!$J$2),Nhaplieu!E893,IF(OR(Nhaplieu!$M893='Sổ quỹ tiền mặt S06'!$J$2,Nhaplieu!$N893='Sổ quỹ tiền mặt S06'!$J$2),Nhaplieu!E893,""))</f>
        <v/>
      </c>
      <c r="C871" s="571" t="str">
        <f>IF(OR(LEFT(Nhaplieu!$M893,3)='Sổ quỹ tiền mặt S06'!$J$2,LEFT(Nhaplieu!$N893,3)='Sổ quỹ tiền mặt S06'!$J$2),Nhaplieu!L893,IF(OR(Nhaplieu!$M893='Sổ quỹ tiền mặt S06'!$J$2,Nhaplieu!$N893='Sổ quỹ tiền mặt S06'!$J$2),Nhaplieu!L893,""))</f>
        <v/>
      </c>
      <c r="D871" s="78" t="str">
        <f>IF(LEFT(Nhaplieu!$M893,3)='Sổ quỹ tiền mặt S06'!$J$2,Nhaplieu!N893,IF(LEFT(Nhaplieu!$N893,3)='Sổ quỹ tiền mặt S06'!$J$2,Nhaplieu!M893,IF(Nhaplieu!$M893='Sổ quỹ tiền mặt S06'!$J$2,Nhaplieu!N893,IF(Nhaplieu!$N893='Sổ quỹ tiền mặt S06'!$J$2,Nhaplieu!M893,""))))</f>
        <v/>
      </c>
      <c r="E871" s="77" t="str">
        <f>IF(LEFT(Nhaplieu!M893,3)='Sổ quỹ tiền mặt S06'!$J$2,Nhaplieu!$O893,IF(Nhaplieu!M893='Sổ quỹ tiền mặt S06'!$J$2,Nhaplieu!$O893,""))</f>
        <v/>
      </c>
      <c r="F871" s="77" t="str">
        <f>IF(LEFT(Nhaplieu!N893,3)='Sổ quỹ tiền mặt S06'!$J$2,Nhaplieu!$O893,IF(Nhaplieu!N893='Sổ quỹ tiền mặt S06'!$J$2,Nhaplieu!$O893,""))</f>
        <v/>
      </c>
      <c r="G871" s="572">
        <f>IF(SUM(E871:F871)=0,0,$G$10+SUM(E$11:$E871)-SUM(F$11:$F871))</f>
        <v>0</v>
      </c>
      <c r="H871" s="573"/>
    </row>
    <row r="872" spans="1:8" s="4" customFormat="1" ht="15.6">
      <c r="A872" s="76" t="str">
        <f>IF(OR(LEFT(Nhaplieu!$M894,3)='Sổ quỹ tiền mặt S06'!$J$2,LEFT(Nhaplieu!$N894,3)='Sổ quỹ tiền mặt S06'!$J$2),Nhaplieu!F894,IF(OR(Nhaplieu!$M894='Sổ quỹ tiền mặt S06'!$J$2,Nhaplieu!$N894='Sổ quỹ tiền mặt S06'!$J$2),Nhaplieu!F894,""))</f>
        <v/>
      </c>
      <c r="B872" s="77" t="str">
        <f>IF(OR(LEFT(Nhaplieu!$M894,3)='Sổ quỹ tiền mặt S06'!$J$2,LEFT(Nhaplieu!$N894,3)='Sổ quỹ tiền mặt S06'!$J$2),Nhaplieu!E894,IF(OR(Nhaplieu!$M894='Sổ quỹ tiền mặt S06'!$J$2,Nhaplieu!$N894='Sổ quỹ tiền mặt S06'!$J$2),Nhaplieu!E894,""))</f>
        <v/>
      </c>
      <c r="C872" s="571" t="str">
        <f>IF(OR(LEFT(Nhaplieu!$M894,3)='Sổ quỹ tiền mặt S06'!$J$2,LEFT(Nhaplieu!$N894,3)='Sổ quỹ tiền mặt S06'!$J$2),Nhaplieu!L894,IF(OR(Nhaplieu!$M894='Sổ quỹ tiền mặt S06'!$J$2,Nhaplieu!$N894='Sổ quỹ tiền mặt S06'!$J$2),Nhaplieu!L894,""))</f>
        <v/>
      </c>
      <c r="D872" s="78" t="str">
        <f>IF(LEFT(Nhaplieu!$M894,3)='Sổ quỹ tiền mặt S06'!$J$2,Nhaplieu!N894,IF(LEFT(Nhaplieu!$N894,3)='Sổ quỹ tiền mặt S06'!$J$2,Nhaplieu!M894,IF(Nhaplieu!$M894='Sổ quỹ tiền mặt S06'!$J$2,Nhaplieu!N894,IF(Nhaplieu!$N894='Sổ quỹ tiền mặt S06'!$J$2,Nhaplieu!M894,""))))</f>
        <v/>
      </c>
      <c r="E872" s="77" t="str">
        <f>IF(LEFT(Nhaplieu!M894,3)='Sổ quỹ tiền mặt S06'!$J$2,Nhaplieu!$O894,IF(Nhaplieu!M894='Sổ quỹ tiền mặt S06'!$J$2,Nhaplieu!$O894,""))</f>
        <v/>
      </c>
      <c r="F872" s="77" t="str">
        <f>IF(LEFT(Nhaplieu!N894,3)='Sổ quỹ tiền mặt S06'!$J$2,Nhaplieu!$O894,IF(Nhaplieu!N894='Sổ quỹ tiền mặt S06'!$J$2,Nhaplieu!$O894,""))</f>
        <v/>
      </c>
      <c r="G872" s="572">
        <f>IF(SUM(E872:F872)=0,0,$G$10+SUM(E$11:$E872)-SUM(F$11:$F872))</f>
        <v>0</v>
      </c>
      <c r="H872" s="573"/>
    </row>
    <row r="873" spans="1:8" s="4" customFormat="1" ht="15.6">
      <c r="A873" s="76" t="str">
        <f>IF(OR(LEFT(Nhaplieu!$M895,3)='Sổ quỹ tiền mặt S06'!$J$2,LEFT(Nhaplieu!$N895,3)='Sổ quỹ tiền mặt S06'!$J$2),Nhaplieu!F895,IF(OR(Nhaplieu!$M895='Sổ quỹ tiền mặt S06'!$J$2,Nhaplieu!$N895='Sổ quỹ tiền mặt S06'!$J$2),Nhaplieu!F895,""))</f>
        <v/>
      </c>
      <c r="B873" s="77" t="str">
        <f>IF(OR(LEFT(Nhaplieu!$M895,3)='Sổ quỹ tiền mặt S06'!$J$2,LEFT(Nhaplieu!$N895,3)='Sổ quỹ tiền mặt S06'!$J$2),Nhaplieu!E895,IF(OR(Nhaplieu!$M895='Sổ quỹ tiền mặt S06'!$J$2,Nhaplieu!$N895='Sổ quỹ tiền mặt S06'!$J$2),Nhaplieu!E895,""))</f>
        <v/>
      </c>
      <c r="C873" s="571" t="str">
        <f>IF(OR(LEFT(Nhaplieu!$M895,3)='Sổ quỹ tiền mặt S06'!$J$2,LEFT(Nhaplieu!$N895,3)='Sổ quỹ tiền mặt S06'!$J$2),Nhaplieu!L895,IF(OR(Nhaplieu!$M895='Sổ quỹ tiền mặt S06'!$J$2,Nhaplieu!$N895='Sổ quỹ tiền mặt S06'!$J$2),Nhaplieu!L895,""))</f>
        <v/>
      </c>
      <c r="D873" s="78" t="str">
        <f>IF(LEFT(Nhaplieu!$M895,3)='Sổ quỹ tiền mặt S06'!$J$2,Nhaplieu!N895,IF(LEFT(Nhaplieu!$N895,3)='Sổ quỹ tiền mặt S06'!$J$2,Nhaplieu!M895,IF(Nhaplieu!$M895='Sổ quỹ tiền mặt S06'!$J$2,Nhaplieu!N895,IF(Nhaplieu!$N895='Sổ quỹ tiền mặt S06'!$J$2,Nhaplieu!M895,""))))</f>
        <v/>
      </c>
      <c r="E873" s="77" t="str">
        <f>IF(LEFT(Nhaplieu!M895,3)='Sổ quỹ tiền mặt S06'!$J$2,Nhaplieu!$O895,IF(Nhaplieu!M895='Sổ quỹ tiền mặt S06'!$J$2,Nhaplieu!$O895,""))</f>
        <v/>
      </c>
      <c r="F873" s="77" t="str">
        <f>IF(LEFT(Nhaplieu!N895,3)='Sổ quỹ tiền mặt S06'!$J$2,Nhaplieu!$O895,IF(Nhaplieu!N895='Sổ quỹ tiền mặt S06'!$J$2,Nhaplieu!$O895,""))</f>
        <v/>
      </c>
      <c r="G873" s="572">
        <f>IF(SUM(E873:F873)=0,0,$G$10+SUM(E$11:$E873)-SUM(F$11:$F873))</f>
        <v>0</v>
      </c>
      <c r="H873" s="573"/>
    </row>
    <row r="874" spans="1:8" s="4" customFormat="1" ht="15.6">
      <c r="A874" s="76" t="str">
        <f>IF(OR(LEFT(Nhaplieu!$M896,3)='Sổ quỹ tiền mặt S06'!$J$2,LEFT(Nhaplieu!$N896,3)='Sổ quỹ tiền mặt S06'!$J$2),Nhaplieu!F896,IF(OR(Nhaplieu!$M896='Sổ quỹ tiền mặt S06'!$J$2,Nhaplieu!$N896='Sổ quỹ tiền mặt S06'!$J$2),Nhaplieu!F896,""))</f>
        <v/>
      </c>
      <c r="B874" s="77" t="str">
        <f>IF(OR(LEFT(Nhaplieu!$M896,3)='Sổ quỹ tiền mặt S06'!$J$2,LEFT(Nhaplieu!$N896,3)='Sổ quỹ tiền mặt S06'!$J$2),Nhaplieu!E896,IF(OR(Nhaplieu!$M896='Sổ quỹ tiền mặt S06'!$J$2,Nhaplieu!$N896='Sổ quỹ tiền mặt S06'!$J$2),Nhaplieu!E896,""))</f>
        <v/>
      </c>
      <c r="C874" s="571" t="str">
        <f>IF(OR(LEFT(Nhaplieu!$M896,3)='Sổ quỹ tiền mặt S06'!$J$2,LEFT(Nhaplieu!$N896,3)='Sổ quỹ tiền mặt S06'!$J$2),Nhaplieu!L896,IF(OR(Nhaplieu!$M896='Sổ quỹ tiền mặt S06'!$J$2,Nhaplieu!$N896='Sổ quỹ tiền mặt S06'!$J$2),Nhaplieu!L896,""))</f>
        <v/>
      </c>
      <c r="D874" s="78" t="str">
        <f>IF(LEFT(Nhaplieu!$M896,3)='Sổ quỹ tiền mặt S06'!$J$2,Nhaplieu!N896,IF(LEFT(Nhaplieu!$N896,3)='Sổ quỹ tiền mặt S06'!$J$2,Nhaplieu!M896,IF(Nhaplieu!$M896='Sổ quỹ tiền mặt S06'!$J$2,Nhaplieu!N896,IF(Nhaplieu!$N896='Sổ quỹ tiền mặt S06'!$J$2,Nhaplieu!M896,""))))</f>
        <v/>
      </c>
      <c r="E874" s="77" t="str">
        <f>IF(LEFT(Nhaplieu!M896,3)='Sổ quỹ tiền mặt S06'!$J$2,Nhaplieu!$O896,IF(Nhaplieu!M896='Sổ quỹ tiền mặt S06'!$J$2,Nhaplieu!$O896,""))</f>
        <v/>
      </c>
      <c r="F874" s="77" t="str">
        <f>IF(LEFT(Nhaplieu!N896,3)='Sổ quỹ tiền mặt S06'!$J$2,Nhaplieu!$O896,IF(Nhaplieu!N896='Sổ quỹ tiền mặt S06'!$J$2,Nhaplieu!$O896,""))</f>
        <v/>
      </c>
      <c r="G874" s="572">
        <f>IF(SUM(E874:F874)=0,0,$G$10+SUM(E$11:$E874)-SUM(F$11:$F874))</f>
        <v>0</v>
      </c>
      <c r="H874" s="573"/>
    </row>
    <row r="875" spans="1:8" s="4" customFormat="1" ht="15.6">
      <c r="A875" s="76" t="str">
        <f>IF(OR(LEFT(Nhaplieu!$M897,3)='Sổ quỹ tiền mặt S06'!$J$2,LEFT(Nhaplieu!$N897,3)='Sổ quỹ tiền mặt S06'!$J$2),Nhaplieu!F897,IF(OR(Nhaplieu!$M897='Sổ quỹ tiền mặt S06'!$J$2,Nhaplieu!$N897='Sổ quỹ tiền mặt S06'!$J$2),Nhaplieu!F897,""))</f>
        <v/>
      </c>
      <c r="B875" s="77" t="str">
        <f>IF(OR(LEFT(Nhaplieu!$M897,3)='Sổ quỹ tiền mặt S06'!$J$2,LEFT(Nhaplieu!$N897,3)='Sổ quỹ tiền mặt S06'!$J$2),Nhaplieu!E897,IF(OR(Nhaplieu!$M897='Sổ quỹ tiền mặt S06'!$J$2,Nhaplieu!$N897='Sổ quỹ tiền mặt S06'!$J$2),Nhaplieu!E897,""))</f>
        <v/>
      </c>
      <c r="C875" s="571" t="str">
        <f>IF(OR(LEFT(Nhaplieu!$M897,3)='Sổ quỹ tiền mặt S06'!$J$2,LEFT(Nhaplieu!$N897,3)='Sổ quỹ tiền mặt S06'!$J$2),Nhaplieu!L897,IF(OR(Nhaplieu!$M897='Sổ quỹ tiền mặt S06'!$J$2,Nhaplieu!$N897='Sổ quỹ tiền mặt S06'!$J$2),Nhaplieu!L897,""))</f>
        <v/>
      </c>
      <c r="D875" s="78" t="str">
        <f>IF(LEFT(Nhaplieu!$M897,3)='Sổ quỹ tiền mặt S06'!$J$2,Nhaplieu!N897,IF(LEFT(Nhaplieu!$N897,3)='Sổ quỹ tiền mặt S06'!$J$2,Nhaplieu!M897,IF(Nhaplieu!$M897='Sổ quỹ tiền mặt S06'!$J$2,Nhaplieu!N897,IF(Nhaplieu!$N897='Sổ quỹ tiền mặt S06'!$J$2,Nhaplieu!M897,""))))</f>
        <v/>
      </c>
      <c r="E875" s="77" t="str">
        <f>IF(LEFT(Nhaplieu!M897,3)='Sổ quỹ tiền mặt S06'!$J$2,Nhaplieu!$O897,IF(Nhaplieu!M897='Sổ quỹ tiền mặt S06'!$J$2,Nhaplieu!$O897,""))</f>
        <v/>
      </c>
      <c r="F875" s="77" t="str">
        <f>IF(LEFT(Nhaplieu!N897,3)='Sổ quỹ tiền mặt S06'!$J$2,Nhaplieu!$O897,IF(Nhaplieu!N897='Sổ quỹ tiền mặt S06'!$J$2,Nhaplieu!$O897,""))</f>
        <v/>
      </c>
      <c r="G875" s="572">
        <f>IF(SUM(E875:F875)=0,0,$G$10+SUM(E$11:$E875)-SUM(F$11:$F875))</f>
        <v>0</v>
      </c>
      <c r="H875" s="573"/>
    </row>
    <row r="876" spans="1:8" s="4" customFormat="1" ht="15.6">
      <c r="A876" s="76" t="str">
        <f>IF(OR(LEFT(Nhaplieu!$M898,3)='Sổ quỹ tiền mặt S06'!$J$2,LEFT(Nhaplieu!$N898,3)='Sổ quỹ tiền mặt S06'!$J$2),Nhaplieu!F898,IF(OR(Nhaplieu!$M898='Sổ quỹ tiền mặt S06'!$J$2,Nhaplieu!$N898='Sổ quỹ tiền mặt S06'!$J$2),Nhaplieu!F898,""))</f>
        <v/>
      </c>
      <c r="B876" s="77" t="str">
        <f>IF(OR(LEFT(Nhaplieu!$M898,3)='Sổ quỹ tiền mặt S06'!$J$2,LEFT(Nhaplieu!$N898,3)='Sổ quỹ tiền mặt S06'!$J$2),Nhaplieu!E898,IF(OR(Nhaplieu!$M898='Sổ quỹ tiền mặt S06'!$J$2,Nhaplieu!$N898='Sổ quỹ tiền mặt S06'!$J$2),Nhaplieu!E898,""))</f>
        <v/>
      </c>
      <c r="C876" s="571" t="str">
        <f>IF(OR(LEFT(Nhaplieu!$M898,3)='Sổ quỹ tiền mặt S06'!$J$2,LEFT(Nhaplieu!$N898,3)='Sổ quỹ tiền mặt S06'!$J$2),Nhaplieu!L898,IF(OR(Nhaplieu!$M898='Sổ quỹ tiền mặt S06'!$J$2,Nhaplieu!$N898='Sổ quỹ tiền mặt S06'!$J$2),Nhaplieu!L898,""))</f>
        <v/>
      </c>
      <c r="D876" s="78" t="str">
        <f>IF(LEFT(Nhaplieu!$M898,3)='Sổ quỹ tiền mặt S06'!$J$2,Nhaplieu!N898,IF(LEFT(Nhaplieu!$N898,3)='Sổ quỹ tiền mặt S06'!$J$2,Nhaplieu!M898,IF(Nhaplieu!$M898='Sổ quỹ tiền mặt S06'!$J$2,Nhaplieu!N898,IF(Nhaplieu!$N898='Sổ quỹ tiền mặt S06'!$J$2,Nhaplieu!M898,""))))</f>
        <v/>
      </c>
      <c r="E876" s="77" t="str">
        <f>IF(LEFT(Nhaplieu!M898,3)='Sổ quỹ tiền mặt S06'!$J$2,Nhaplieu!$O898,IF(Nhaplieu!M898='Sổ quỹ tiền mặt S06'!$J$2,Nhaplieu!$O898,""))</f>
        <v/>
      </c>
      <c r="F876" s="77" t="str">
        <f>IF(LEFT(Nhaplieu!N898,3)='Sổ quỹ tiền mặt S06'!$J$2,Nhaplieu!$O898,IF(Nhaplieu!N898='Sổ quỹ tiền mặt S06'!$J$2,Nhaplieu!$O898,""))</f>
        <v/>
      </c>
      <c r="G876" s="572">
        <f>IF(SUM(E876:F876)=0,0,$G$10+SUM(E$11:$E876)-SUM(F$11:$F876))</f>
        <v>0</v>
      </c>
      <c r="H876" s="573"/>
    </row>
    <row r="877" spans="1:8" s="4" customFormat="1" ht="15.6">
      <c r="A877" s="76" t="str">
        <f>IF(OR(LEFT(Nhaplieu!$M899,3)='Sổ quỹ tiền mặt S06'!$J$2,LEFT(Nhaplieu!$N899,3)='Sổ quỹ tiền mặt S06'!$J$2),Nhaplieu!F899,IF(OR(Nhaplieu!$M899='Sổ quỹ tiền mặt S06'!$J$2,Nhaplieu!$N899='Sổ quỹ tiền mặt S06'!$J$2),Nhaplieu!F899,""))</f>
        <v/>
      </c>
      <c r="B877" s="77" t="str">
        <f>IF(OR(LEFT(Nhaplieu!$M899,3)='Sổ quỹ tiền mặt S06'!$J$2,LEFT(Nhaplieu!$N899,3)='Sổ quỹ tiền mặt S06'!$J$2),Nhaplieu!E899,IF(OR(Nhaplieu!$M899='Sổ quỹ tiền mặt S06'!$J$2,Nhaplieu!$N899='Sổ quỹ tiền mặt S06'!$J$2),Nhaplieu!E899,""))</f>
        <v/>
      </c>
      <c r="C877" s="571" t="str">
        <f>IF(OR(LEFT(Nhaplieu!$M899,3)='Sổ quỹ tiền mặt S06'!$J$2,LEFT(Nhaplieu!$N899,3)='Sổ quỹ tiền mặt S06'!$J$2),Nhaplieu!L899,IF(OR(Nhaplieu!$M899='Sổ quỹ tiền mặt S06'!$J$2,Nhaplieu!$N899='Sổ quỹ tiền mặt S06'!$J$2),Nhaplieu!L899,""))</f>
        <v/>
      </c>
      <c r="D877" s="78" t="str">
        <f>IF(LEFT(Nhaplieu!$M899,3)='Sổ quỹ tiền mặt S06'!$J$2,Nhaplieu!N899,IF(LEFT(Nhaplieu!$N899,3)='Sổ quỹ tiền mặt S06'!$J$2,Nhaplieu!M899,IF(Nhaplieu!$M899='Sổ quỹ tiền mặt S06'!$J$2,Nhaplieu!N899,IF(Nhaplieu!$N899='Sổ quỹ tiền mặt S06'!$J$2,Nhaplieu!M899,""))))</f>
        <v/>
      </c>
      <c r="E877" s="77" t="str">
        <f>IF(LEFT(Nhaplieu!M899,3)='Sổ quỹ tiền mặt S06'!$J$2,Nhaplieu!$O899,IF(Nhaplieu!M899='Sổ quỹ tiền mặt S06'!$J$2,Nhaplieu!$O899,""))</f>
        <v/>
      </c>
      <c r="F877" s="77" t="str">
        <f>IF(LEFT(Nhaplieu!N899,3)='Sổ quỹ tiền mặt S06'!$J$2,Nhaplieu!$O899,IF(Nhaplieu!N899='Sổ quỹ tiền mặt S06'!$J$2,Nhaplieu!$O899,""))</f>
        <v/>
      </c>
      <c r="G877" s="572">
        <f>IF(SUM(E877:F877)=0,0,$G$10+SUM(E$11:$E877)-SUM(F$11:$F877))</f>
        <v>0</v>
      </c>
      <c r="H877" s="573"/>
    </row>
    <row r="878" spans="1:8" s="4" customFormat="1" ht="15.6">
      <c r="A878" s="76" t="str">
        <f>IF(OR(LEFT(Nhaplieu!$M900,3)='Sổ quỹ tiền mặt S06'!$J$2,LEFT(Nhaplieu!$N900,3)='Sổ quỹ tiền mặt S06'!$J$2),Nhaplieu!F900,IF(OR(Nhaplieu!$M900='Sổ quỹ tiền mặt S06'!$J$2,Nhaplieu!$N900='Sổ quỹ tiền mặt S06'!$J$2),Nhaplieu!F900,""))</f>
        <v/>
      </c>
      <c r="B878" s="77" t="str">
        <f>IF(OR(LEFT(Nhaplieu!$M900,3)='Sổ quỹ tiền mặt S06'!$J$2,LEFT(Nhaplieu!$N900,3)='Sổ quỹ tiền mặt S06'!$J$2),Nhaplieu!E900,IF(OR(Nhaplieu!$M900='Sổ quỹ tiền mặt S06'!$J$2,Nhaplieu!$N900='Sổ quỹ tiền mặt S06'!$J$2),Nhaplieu!E900,""))</f>
        <v/>
      </c>
      <c r="C878" s="571" t="str">
        <f>IF(OR(LEFT(Nhaplieu!$M900,3)='Sổ quỹ tiền mặt S06'!$J$2,LEFT(Nhaplieu!$N900,3)='Sổ quỹ tiền mặt S06'!$J$2),Nhaplieu!L900,IF(OR(Nhaplieu!$M900='Sổ quỹ tiền mặt S06'!$J$2,Nhaplieu!$N900='Sổ quỹ tiền mặt S06'!$J$2),Nhaplieu!L900,""))</f>
        <v/>
      </c>
      <c r="D878" s="78" t="str">
        <f>IF(LEFT(Nhaplieu!$M900,3)='Sổ quỹ tiền mặt S06'!$J$2,Nhaplieu!N900,IF(LEFT(Nhaplieu!$N900,3)='Sổ quỹ tiền mặt S06'!$J$2,Nhaplieu!M900,IF(Nhaplieu!$M900='Sổ quỹ tiền mặt S06'!$J$2,Nhaplieu!N900,IF(Nhaplieu!$N900='Sổ quỹ tiền mặt S06'!$J$2,Nhaplieu!M900,""))))</f>
        <v/>
      </c>
      <c r="E878" s="77" t="str">
        <f>IF(LEFT(Nhaplieu!M900,3)='Sổ quỹ tiền mặt S06'!$J$2,Nhaplieu!$O900,IF(Nhaplieu!M900='Sổ quỹ tiền mặt S06'!$J$2,Nhaplieu!$O900,""))</f>
        <v/>
      </c>
      <c r="F878" s="77" t="str">
        <f>IF(LEFT(Nhaplieu!N900,3)='Sổ quỹ tiền mặt S06'!$J$2,Nhaplieu!$O900,IF(Nhaplieu!N900='Sổ quỹ tiền mặt S06'!$J$2,Nhaplieu!$O900,""))</f>
        <v/>
      </c>
      <c r="G878" s="572">
        <f>IF(SUM(E878:F878)=0,0,$G$10+SUM(E$11:$E878)-SUM(F$11:$F878))</f>
        <v>0</v>
      </c>
      <c r="H878" s="573"/>
    </row>
    <row r="879" spans="1:8" s="4" customFormat="1" ht="15.6">
      <c r="A879" s="76" t="str">
        <f>IF(OR(LEFT(Nhaplieu!$M901,3)='Sổ quỹ tiền mặt S06'!$J$2,LEFT(Nhaplieu!$N901,3)='Sổ quỹ tiền mặt S06'!$J$2),Nhaplieu!F901,IF(OR(Nhaplieu!$M901='Sổ quỹ tiền mặt S06'!$J$2,Nhaplieu!$N901='Sổ quỹ tiền mặt S06'!$J$2),Nhaplieu!F901,""))</f>
        <v/>
      </c>
      <c r="B879" s="77" t="str">
        <f>IF(OR(LEFT(Nhaplieu!$M901,3)='Sổ quỹ tiền mặt S06'!$J$2,LEFT(Nhaplieu!$N901,3)='Sổ quỹ tiền mặt S06'!$J$2),Nhaplieu!E901,IF(OR(Nhaplieu!$M901='Sổ quỹ tiền mặt S06'!$J$2,Nhaplieu!$N901='Sổ quỹ tiền mặt S06'!$J$2),Nhaplieu!E901,""))</f>
        <v/>
      </c>
      <c r="C879" s="571" t="str">
        <f>IF(OR(LEFT(Nhaplieu!$M901,3)='Sổ quỹ tiền mặt S06'!$J$2,LEFT(Nhaplieu!$N901,3)='Sổ quỹ tiền mặt S06'!$J$2),Nhaplieu!L901,IF(OR(Nhaplieu!$M901='Sổ quỹ tiền mặt S06'!$J$2,Nhaplieu!$N901='Sổ quỹ tiền mặt S06'!$J$2),Nhaplieu!L901,""))</f>
        <v/>
      </c>
      <c r="D879" s="78" t="str">
        <f>IF(LEFT(Nhaplieu!$M901,3)='Sổ quỹ tiền mặt S06'!$J$2,Nhaplieu!N901,IF(LEFT(Nhaplieu!$N901,3)='Sổ quỹ tiền mặt S06'!$J$2,Nhaplieu!M901,IF(Nhaplieu!$M901='Sổ quỹ tiền mặt S06'!$J$2,Nhaplieu!N901,IF(Nhaplieu!$N901='Sổ quỹ tiền mặt S06'!$J$2,Nhaplieu!M901,""))))</f>
        <v/>
      </c>
      <c r="E879" s="77" t="str">
        <f>IF(LEFT(Nhaplieu!M901,3)='Sổ quỹ tiền mặt S06'!$J$2,Nhaplieu!$O901,IF(Nhaplieu!M901='Sổ quỹ tiền mặt S06'!$J$2,Nhaplieu!$O901,""))</f>
        <v/>
      </c>
      <c r="F879" s="77" t="str">
        <f>IF(LEFT(Nhaplieu!N901,3)='Sổ quỹ tiền mặt S06'!$J$2,Nhaplieu!$O901,IF(Nhaplieu!N901='Sổ quỹ tiền mặt S06'!$J$2,Nhaplieu!$O901,""))</f>
        <v/>
      </c>
      <c r="G879" s="572">
        <f>IF(SUM(E879:F879)=0,0,$G$10+SUM(E$11:$E879)-SUM(F$11:$F879))</f>
        <v>0</v>
      </c>
      <c r="H879" s="573"/>
    </row>
    <row r="880" spans="1:8" s="4" customFormat="1" ht="15.6">
      <c r="A880" s="76" t="str">
        <f>IF(OR(LEFT(Nhaplieu!$M902,3)='Sổ quỹ tiền mặt S06'!$J$2,LEFT(Nhaplieu!$N902,3)='Sổ quỹ tiền mặt S06'!$J$2),Nhaplieu!F902,IF(OR(Nhaplieu!$M902='Sổ quỹ tiền mặt S06'!$J$2,Nhaplieu!$N902='Sổ quỹ tiền mặt S06'!$J$2),Nhaplieu!F902,""))</f>
        <v/>
      </c>
      <c r="B880" s="77" t="str">
        <f>IF(OR(LEFT(Nhaplieu!$M902,3)='Sổ quỹ tiền mặt S06'!$J$2,LEFT(Nhaplieu!$N902,3)='Sổ quỹ tiền mặt S06'!$J$2),Nhaplieu!E902,IF(OR(Nhaplieu!$M902='Sổ quỹ tiền mặt S06'!$J$2,Nhaplieu!$N902='Sổ quỹ tiền mặt S06'!$J$2),Nhaplieu!E902,""))</f>
        <v/>
      </c>
      <c r="C880" s="571" t="str">
        <f>IF(OR(LEFT(Nhaplieu!$M902,3)='Sổ quỹ tiền mặt S06'!$J$2,LEFT(Nhaplieu!$N902,3)='Sổ quỹ tiền mặt S06'!$J$2),Nhaplieu!L902,IF(OR(Nhaplieu!$M902='Sổ quỹ tiền mặt S06'!$J$2,Nhaplieu!$N902='Sổ quỹ tiền mặt S06'!$J$2),Nhaplieu!L902,""))</f>
        <v/>
      </c>
      <c r="D880" s="78" t="str">
        <f>IF(LEFT(Nhaplieu!$M902,3)='Sổ quỹ tiền mặt S06'!$J$2,Nhaplieu!N902,IF(LEFT(Nhaplieu!$N902,3)='Sổ quỹ tiền mặt S06'!$J$2,Nhaplieu!M902,IF(Nhaplieu!$M902='Sổ quỹ tiền mặt S06'!$J$2,Nhaplieu!N902,IF(Nhaplieu!$N902='Sổ quỹ tiền mặt S06'!$J$2,Nhaplieu!M902,""))))</f>
        <v/>
      </c>
      <c r="E880" s="77" t="str">
        <f>IF(LEFT(Nhaplieu!M902,3)='Sổ quỹ tiền mặt S06'!$J$2,Nhaplieu!$O902,IF(Nhaplieu!M902='Sổ quỹ tiền mặt S06'!$J$2,Nhaplieu!$O902,""))</f>
        <v/>
      </c>
      <c r="F880" s="77" t="str">
        <f>IF(LEFT(Nhaplieu!N902,3)='Sổ quỹ tiền mặt S06'!$J$2,Nhaplieu!$O902,IF(Nhaplieu!N902='Sổ quỹ tiền mặt S06'!$J$2,Nhaplieu!$O902,""))</f>
        <v/>
      </c>
      <c r="G880" s="572">
        <f>IF(SUM(E880:F880)=0,0,$G$10+SUM(E$11:$E880)-SUM(F$11:$F880))</f>
        <v>0</v>
      </c>
      <c r="H880" s="573"/>
    </row>
    <row r="881" spans="1:8" s="4" customFormat="1" ht="15.6">
      <c r="A881" s="76" t="str">
        <f>IF(OR(LEFT(Nhaplieu!$M903,3)='Sổ quỹ tiền mặt S06'!$J$2,LEFT(Nhaplieu!$N903,3)='Sổ quỹ tiền mặt S06'!$J$2),Nhaplieu!F903,IF(OR(Nhaplieu!$M903='Sổ quỹ tiền mặt S06'!$J$2,Nhaplieu!$N903='Sổ quỹ tiền mặt S06'!$J$2),Nhaplieu!F903,""))</f>
        <v/>
      </c>
      <c r="B881" s="77" t="str">
        <f>IF(OR(LEFT(Nhaplieu!$M903,3)='Sổ quỹ tiền mặt S06'!$J$2,LEFT(Nhaplieu!$N903,3)='Sổ quỹ tiền mặt S06'!$J$2),Nhaplieu!E903,IF(OR(Nhaplieu!$M903='Sổ quỹ tiền mặt S06'!$J$2,Nhaplieu!$N903='Sổ quỹ tiền mặt S06'!$J$2),Nhaplieu!E903,""))</f>
        <v/>
      </c>
      <c r="C881" s="571" t="str">
        <f>IF(OR(LEFT(Nhaplieu!$M903,3)='Sổ quỹ tiền mặt S06'!$J$2,LEFT(Nhaplieu!$N903,3)='Sổ quỹ tiền mặt S06'!$J$2),Nhaplieu!L903,IF(OR(Nhaplieu!$M903='Sổ quỹ tiền mặt S06'!$J$2,Nhaplieu!$N903='Sổ quỹ tiền mặt S06'!$J$2),Nhaplieu!L903,""))</f>
        <v/>
      </c>
      <c r="D881" s="78" t="str">
        <f>IF(LEFT(Nhaplieu!$M903,3)='Sổ quỹ tiền mặt S06'!$J$2,Nhaplieu!N903,IF(LEFT(Nhaplieu!$N903,3)='Sổ quỹ tiền mặt S06'!$J$2,Nhaplieu!M903,IF(Nhaplieu!$M903='Sổ quỹ tiền mặt S06'!$J$2,Nhaplieu!N903,IF(Nhaplieu!$N903='Sổ quỹ tiền mặt S06'!$J$2,Nhaplieu!M903,""))))</f>
        <v/>
      </c>
      <c r="E881" s="77" t="str">
        <f>IF(LEFT(Nhaplieu!M903,3)='Sổ quỹ tiền mặt S06'!$J$2,Nhaplieu!$O903,IF(Nhaplieu!M903='Sổ quỹ tiền mặt S06'!$J$2,Nhaplieu!$O903,""))</f>
        <v/>
      </c>
      <c r="F881" s="77" t="str">
        <f>IF(LEFT(Nhaplieu!N903,3)='Sổ quỹ tiền mặt S06'!$J$2,Nhaplieu!$O903,IF(Nhaplieu!N903='Sổ quỹ tiền mặt S06'!$J$2,Nhaplieu!$O903,""))</f>
        <v/>
      </c>
      <c r="G881" s="572">
        <f>IF(SUM(E881:F881)=0,0,$G$10+SUM(E$11:$E881)-SUM(F$11:$F881))</f>
        <v>0</v>
      </c>
      <c r="H881" s="573"/>
    </row>
    <row r="882" spans="1:8" s="4" customFormat="1" ht="15.6">
      <c r="A882" s="76" t="str">
        <f>IF(OR(LEFT(Nhaplieu!$M904,3)='Sổ quỹ tiền mặt S06'!$J$2,LEFT(Nhaplieu!$N904,3)='Sổ quỹ tiền mặt S06'!$J$2),Nhaplieu!F904,IF(OR(Nhaplieu!$M904='Sổ quỹ tiền mặt S06'!$J$2,Nhaplieu!$N904='Sổ quỹ tiền mặt S06'!$J$2),Nhaplieu!F904,""))</f>
        <v/>
      </c>
      <c r="B882" s="77" t="str">
        <f>IF(OR(LEFT(Nhaplieu!$M904,3)='Sổ quỹ tiền mặt S06'!$J$2,LEFT(Nhaplieu!$N904,3)='Sổ quỹ tiền mặt S06'!$J$2),Nhaplieu!E904,IF(OR(Nhaplieu!$M904='Sổ quỹ tiền mặt S06'!$J$2,Nhaplieu!$N904='Sổ quỹ tiền mặt S06'!$J$2),Nhaplieu!E904,""))</f>
        <v/>
      </c>
      <c r="C882" s="571" t="str">
        <f>IF(OR(LEFT(Nhaplieu!$M904,3)='Sổ quỹ tiền mặt S06'!$J$2,LEFT(Nhaplieu!$N904,3)='Sổ quỹ tiền mặt S06'!$J$2),Nhaplieu!L904,IF(OR(Nhaplieu!$M904='Sổ quỹ tiền mặt S06'!$J$2,Nhaplieu!$N904='Sổ quỹ tiền mặt S06'!$J$2),Nhaplieu!L904,""))</f>
        <v/>
      </c>
      <c r="D882" s="78" t="str">
        <f>IF(LEFT(Nhaplieu!$M904,3)='Sổ quỹ tiền mặt S06'!$J$2,Nhaplieu!N904,IF(LEFT(Nhaplieu!$N904,3)='Sổ quỹ tiền mặt S06'!$J$2,Nhaplieu!M904,IF(Nhaplieu!$M904='Sổ quỹ tiền mặt S06'!$J$2,Nhaplieu!N904,IF(Nhaplieu!$N904='Sổ quỹ tiền mặt S06'!$J$2,Nhaplieu!M904,""))))</f>
        <v/>
      </c>
      <c r="E882" s="77" t="str">
        <f>IF(LEFT(Nhaplieu!M904,3)='Sổ quỹ tiền mặt S06'!$J$2,Nhaplieu!$O904,IF(Nhaplieu!M904='Sổ quỹ tiền mặt S06'!$J$2,Nhaplieu!$O904,""))</f>
        <v/>
      </c>
      <c r="F882" s="77" t="str">
        <f>IF(LEFT(Nhaplieu!N904,3)='Sổ quỹ tiền mặt S06'!$J$2,Nhaplieu!$O904,IF(Nhaplieu!N904='Sổ quỹ tiền mặt S06'!$J$2,Nhaplieu!$O904,""))</f>
        <v/>
      </c>
      <c r="G882" s="572">
        <f>IF(SUM(E882:F882)=0,0,$G$10+SUM(E$11:$E882)-SUM(F$11:$F882))</f>
        <v>0</v>
      </c>
      <c r="H882" s="573"/>
    </row>
    <row r="883" spans="1:8" s="4" customFormat="1" ht="15.6">
      <c r="A883" s="76" t="str">
        <f>IF(OR(LEFT(Nhaplieu!$M905,3)='Sổ quỹ tiền mặt S06'!$J$2,LEFT(Nhaplieu!$N905,3)='Sổ quỹ tiền mặt S06'!$J$2),Nhaplieu!F905,IF(OR(Nhaplieu!$M905='Sổ quỹ tiền mặt S06'!$J$2,Nhaplieu!$N905='Sổ quỹ tiền mặt S06'!$J$2),Nhaplieu!F905,""))</f>
        <v/>
      </c>
      <c r="B883" s="77" t="str">
        <f>IF(OR(LEFT(Nhaplieu!$M905,3)='Sổ quỹ tiền mặt S06'!$J$2,LEFT(Nhaplieu!$N905,3)='Sổ quỹ tiền mặt S06'!$J$2),Nhaplieu!E905,IF(OR(Nhaplieu!$M905='Sổ quỹ tiền mặt S06'!$J$2,Nhaplieu!$N905='Sổ quỹ tiền mặt S06'!$J$2),Nhaplieu!E905,""))</f>
        <v/>
      </c>
      <c r="C883" s="571" t="str">
        <f>IF(OR(LEFT(Nhaplieu!$M905,3)='Sổ quỹ tiền mặt S06'!$J$2,LEFT(Nhaplieu!$N905,3)='Sổ quỹ tiền mặt S06'!$J$2),Nhaplieu!L905,IF(OR(Nhaplieu!$M905='Sổ quỹ tiền mặt S06'!$J$2,Nhaplieu!$N905='Sổ quỹ tiền mặt S06'!$J$2),Nhaplieu!L905,""))</f>
        <v/>
      </c>
      <c r="D883" s="78" t="str">
        <f>IF(LEFT(Nhaplieu!$M905,3)='Sổ quỹ tiền mặt S06'!$J$2,Nhaplieu!N905,IF(LEFT(Nhaplieu!$N905,3)='Sổ quỹ tiền mặt S06'!$J$2,Nhaplieu!M905,IF(Nhaplieu!$M905='Sổ quỹ tiền mặt S06'!$J$2,Nhaplieu!N905,IF(Nhaplieu!$N905='Sổ quỹ tiền mặt S06'!$J$2,Nhaplieu!M905,""))))</f>
        <v/>
      </c>
      <c r="E883" s="77" t="str">
        <f>IF(LEFT(Nhaplieu!M905,3)='Sổ quỹ tiền mặt S06'!$J$2,Nhaplieu!$O905,IF(Nhaplieu!M905='Sổ quỹ tiền mặt S06'!$J$2,Nhaplieu!$O905,""))</f>
        <v/>
      </c>
      <c r="F883" s="77" t="str">
        <f>IF(LEFT(Nhaplieu!N905,3)='Sổ quỹ tiền mặt S06'!$J$2,Nhaplieu!$O905,IF(Nhaplieu!N905='Sổ quỹ tiền mặt S06'!$J$2,Nhaplieu!$O905,""))</f>
        <v/>
      </c>
      <c r="G883" s="572">
        <f>IF(SUM(E883:F883)=0,0,$G$10+SUM(E$11:$E883)-SUM(F$11:$F883))</f>
        <v>0</v>
      </c>
      <c r="H883" s="573"/>
    </row>
    <row r="884" spans="1:8" s="4" customFormat="1" ht="15.6">
      <c r="A884" s="76" t="str">
        <f>IF(OR(LEFT(Nhaplieu!$M906,3)='Sổ quỹ tiền mặt S06'!$J$2,LEFT(Nhaplieu!$N906,3)='Sổ quỹ tiền mặt S06'!$J$2),Nhaplieu!F906,IF(OR(Nhaplieu!$M906='Sổ quỹ tiền mặt S06'!$J$2,Nhaplieu!$N906='Sổ quỹ tiền mặt S06'!$J$2),Nhaplieu!F906,""))</f>
        <v/>
      </c>
      <c r="B884" s="77" t="str">
        <f>IF(OR(LEFT(Nhaplieu!$M906,3)='Sổ quỹ tiền mặt S06'!$J$2,LEFT(Nhaplieu!$N906,3)='Sổ quỹ tiền mặt S06'!$J$2),Nhaplieu!E906,IF(OR(Nhaplieu!$M906='Sổ quỹ tiền mặt S06'!$J$2,Nhaplieu!$N906='Sổ quỹ tiền mặt S06'!$J$2),Nhaplieu!E906,""))</f>
        <v/>
      </c>
      <c r="C884" s="571" t="str">
        <f>IF(OR(LEFT(Nhaplieu!$M906,3)='Sổ quỹ tiền mặt S06'!$J$2,LEFT(Nhaplieu!$N906,3)='Sổ quỹ tiền mặt S06'!$J$2),Nhaplieu!L906,IF(OR(Nhaplieu!$M906='Sổ quỹ tiền mặt S06'!$J$2,Nhaplieu!$N906='Sổ quỹ tiền mặt S06'!$J$2),Nhaplieu!L906,""))</f>
        <v/>
      </c>
      <c r="D884" s="78" t="str">
        <f>IF(LEFT(Nhaplieu!$M906,3)='Sổ quỹ tiền mặt S06'!$J$2,Nhaplieu!N906,IF(LEFT(Nhaplieu!$N906,3)='Sổ quỹ tiền mặt S06'!$J$2,Nhaplieu!M906,IF(Nhaplieu!$M906='Sổ quỹ tiền mặt S06'!$J$2,Nhaplieu!N906,IF(Nhaplieu!$N906='Sổ quỹ tiền mặt S06'!$J$2,Nhaplieu!M906,""))))</f>
        <v/>
      </c>
      <c r="E884" s="77" t="str">
        <f>IF(LEFT(Nhaplieu!M906,3)='Sổ quỹ tiền mặt S06'!$J$2,Nhaplieu!$O906,IF(Nhaplieu!M906='Sổ quỹ tiền mặt S06'!$J$2,Nhaplieu!$O906,""))</f>
        <v/>
      </c>
      <c r="F884" s="77" t="str">
        <f>IF(LEFT(Nhaplieu!N906,3)='Sổ quỹ tiền mặt S06'!$J$2,Nhaplieu!$O906,IF(Nhaplieu!N906='Sổ quỹ tiền mặt S06'!$J$2,Nhaplieu!$O906,""))</f>
        <v/>
      </c>
      <c r="G884" s="572">
        <f>IF(SUM(E884:F884)=0,0,$G$10+SUM(E$11:$E884)-SUM(F$11:$F884))</f>
        <v>0</v>
      </c>
      <c r="H884" s="573"/>
    </row>
    <row r="885" spans="1:8" s="4" customFormat="1" ht="15.6">
      <c r="A885" s="76" t="str">
        <f>IF(OR(LEFT(Nhaplieu!$M907,3)='Sổ quỹ tiền mặt S06'!$J$2,LEFT(Nhaplieu!$N907,3)='Sổ quỹ tiền mặt S06'!$J$2),Nhaplieu!F907,IF(OR(Nhaplieu!$M907='Sổ quỹ tiền mặt S06'!$J$2,Nhaplieu!$N907='Sổ quỹ tiền mặt S06'!$J$2),Nhaplieu!F907,""))</f>
        <v/>
      </c>
      <c r="B885" s="77" t="str">
        <f>IF(OR(LEFT(Nhaplieu!$M907,3)='Sổ quỹ tiền mặt S06'!$J$2,LEFT(Nhaplieu!$N907,3)='Sổ quỹ tiền mặt S06'!$J$2),Nhaplieu!E907,IF(OR(Nhaplieu!$M907='Sổ quỹ tiền mặt S06'!$J$2,Nhaplieu!$N907='Sổ quỹ tiền mặt S06'!$J$2),Nhaplieu!E907,""))</f>
        <v/>
      </c>
      <c r="C885" s="571" t="str">
        <f>IF(OR(LEFT(Nhaplieu!$M907,3)='Sổ quỹ tiền mặt S06'!$J$2,LEFT(Nhaplieu!$N907,3)='Sổ quỹ tiền mặt S06'!$J$2),Nhaplieu!L907,IF(OR(Nhaplieu!$M907='Sổ quỹ tiền mặt S06'!$J$2,Nhaplieu!$N907='Sổ quỹ tiền mặt S06'!$J$2),Nhaplieu!L907,""))</f>
        <v/>
      </c>
      <c r="D885" s="78" t="str">
        <f>IF(LEFT(Nhaplieu!$M907,3)='Sổ quỹ tiền mặt S06'!$J$2,Nhaplieu!N907,IF(LEFT(Nhaplieu!$N907,3)='Sổ quỹ tiền mặt S06'!$J$2,Nhaplieu!M907,IF(Nhaplieu!$M907='Sổ quỹ tiền mặt S06'!$J$2,Nhaplieu!N907,IF(Nhaplieu!$N907='Sổ quỹ tiền mặt S06'!$J$2,Nhaplieu!M907,""))))</f>
        <v/>
      </c>
      <c r="E885" s="77" t="str">
        <f>IF(LEFT(Nhaplieu!M907,3)='Sổ quỹ tiền mặt S06'!$J$2,Nhaplieu!$O907,IF(Nhaplieu!M907='Sổ quỹ tiền mặt S06'!$J$2,Nhaplieu!$O907,""))</f>
        <v/>
      </c>
      <c r="F885" s="77" t="str">
        <f>IF(LEFT(Nhaplieu!N907,3)='Sổ quỹ tiền mặt S06'!$J$2,Nhaplieu!$O907,IF(Nhaplieu!N907='Sổ quỹ tiền mặt S06'!$J$2,Nhaplieu!$O907,""))</f>
        <v/>
      </c>
      <c r="G885" s="572">
        <f>IF(SUM(E885:F885)=0,0,$G$10+SUM(E$11:$E885)-SUM(F$11:$F885))</f>
        <v>0</v>
      </c>
      <c r="H885" s="573"/>
    </row>
    <row r="886" spans="1:8" s="4" customFormat="1" ht="15.6">
      <c r="A886" s="76" t="str">
        <f>IF(OR(LEFT(Nhaplieu!$M908,3)='Sổ quỹ tiền mặt S06'!$J$2,LEFT(Nhaplieu!$N908,3)='Sổ quỹ tiền mặt S06'!$J$2),Nhaplieu!F908,IF(OR(Nhaplieu!$M908='Sổ quỹ tiền mặt S06'!$J$2,Nhaplieu!$N908='Sổ quỹ tiền mặt S06'!$J$2),Nhaplieu!F908,""))</f>
        <v/>
      </c>
      <c r="B886" s="77" t="str">
        <f>IF(OR(LEFT(Nhaplieu!$M908,3)='Sổ quỹ tiền mặt S06'!$J$2,LEFT(Nhaplieu!$N908,3)='Sổ quỹ tiền mặt S06'!$J$2),Nhaplieu!E908,IF(OR(Nhaplieu!$M908='Sổ quỹ tiền mặt S06'!$J$2,Nhaplieu!$N908='Sổ quỹ tiền mặt S06'!$J$2),Nhaplieu!E908,""))</f>
        <v/>
      </c>
      <c r="C886" s="571" t="str">
        <f>IF(OR(LEFT(Nhaplieu!$M908,3)='Sổ quỹ tiền mặt S06'!$J$2,LEFT(Nhaplieu!$N908,3)='Sổ quỹ tiền mặt S06'!$J$2),Nhaplieu!L908,IF(OR(Nhaplieu!$M908='Sổ quỹ tiền mặt S06'!$J$2,Nhaplieu!$N908='Sổ quỹ tiền mặt S06'!$J$2),Nhaplieu!L908,""))</f>
        <v/>
      </c>
      <c r="D886" s="78" t="str">
        <f>IF(LEFT(Nhaplieu!$M908,3)='Sổ quỹ tiền mặt S06'!$J$2,Nhaplieu!N908,IF(LEFT(Nhaplieu!$N908,3)='Sổ quỹ tiền mặt S06'!$J$2,Nhaplieu!M908,IF(Nhaplieu!$M908='Sổ quỹ tiền mặt S06'!$J$2,Nhaplieu!N908,IF(Nhaplieu!$N908='Sổ quỹ tiền mặt S06'!$J$2,Nhaplieu!M908,""))))</f>
        <v/>
      </c>
      <c r="E886" s="77" t="str">
        <f>IF(LEFT(Nhaplieu!M908,3)='Sổ quỹ tiền mặt S06'!$J$2,Nhaplieu!$O908,IF(Nhaplieu!M908='Sổ quỹ tiền mặt S06'!$J$2,Nhaplieu!$O908,""))</f>
        <v/>
      </c>
      <c r="F886" s="77" t="str">
        <f>IF(LEFT(Nhaplieu!N908,3)='Sổ quỹ tiền mặt S06'!$J$2,Nhaplieu!$O908,IF(Nhaplieu!N908='Sổ quỹ tiền mặt S06'!$J$2,Nhaplieu!$O908,""))</f>
        <v/>
      </c>
      <c r="G886" s="572">
        <f>IF(SUM(E886:F886)=0,0,$G$10+SUM(E$11:$E886)-SUM(F$11:$F886))</f>
        <v>0</v>
      </c>
      <c r="H886" s="573"/>
    </row>
    <row r="887" spans="1:8" s="4" customFormat="1" ht="15.6">
      <c r="A887" s="76" t="str">
        <f>IF(OR(LEFT(Nhaplieu!$M909,3)='Sổ quỹ tiền mặt S06'!$J$2,LEFT(Nhaplieu!$N909,3)='Sổ quỹ tiền mặt S06'!$J$2),Nhaplieu!F909,IF(OR(Nhaplieu!$M909='Sổ quỹ tiền mặt S06'!$J$2,Nhaplieu!$N909='Sổ quỹ tiền mặt S06'!$J$2),Nhaplieu!F909,""))</f>
        <v/>
      </c>
      <c r="B887" s="77" t="str">
        <f>IF(OR(LEFT(Nhaplieu!$M909,3)='Sổ quỹ tiền mặt S06'!$J$2,LEFT(Nhaplieu!$N909,3)='Sổ quỹ tiền mặt S06'!$J$2),Nhaplieu!E909,IF(OR(Nhaplieu!$M909='Sổ quỹ tiền mặt S06'!$J$2,Nhaplieu!$N909='Sổ quỹ tiền mặt S06'!$J$2),Nhaplieu!E909,""))</f>
        <v/>
      </c>
      <c r="C887" s="571" t="str">
        <f>IF(OR(LEFT(Nhaplieu!$M909,3)='Sổ quỹ tiền mặt S06'!$J$2,LEFT(Nhaplieu!$N909,3)='Sổ quỹ tiền mặt S06'!$J$2),Nhaplieu!L909,IF(OR(Nhaplieu!$M909='Sổ quỹ tiền mặt S06'!$J$2,Nhaplieu!$N909='Sổ quỹ tiền mặt S06'!$J$2),Nhaplieu!L909,""))</f>
        <v/>
      </c>
      <c r="D887" s="78" t="str">
        <f>IF(LEFT(Nhaplieu!$M909,3)='Sổ quỹ tiền mặt S06'!$J$2,Nhaplieu!N909,IF(LEFT(Nhaplieu!$N909,3)='Sổ quỹ tiền mặt S06'!$J$2,Nhaplieu!M909,IF(Nhaplieu!$M909='Sổ quỹ tiền mặt S06'!$J$2,Nhaplieu!N909,IF(Nhaplieu!$N909='Sổ quỹ tiền mặt S06'!$J$2,Nhaplieu!M909,""))))</f>
        <v/>
      </c>
      <c r="E887" s="77" t="str">
        <f>IF(LEFT(Nhaplieu!M909,3)='Sổ quỹ tiền mặt S06'!$J$2,Nhaplieu!$O909,IF(Nhaplieu!M909='Sổ quỹ tiền mặt S06'!$J$2,Nhaplieu!$O909,""))</f>
        <v/>
      </c>
      <c r="F887" s="77" t="str">
        <f>IF(LEFT(Nhaplieu!N909,3)='Sổ quỹ tiền mặt S06'!$J$2,Nhaplieu!$O909,IF(Nhaplieu!N909='Sổ quỹ tiền mặt S06'!$J$2,Nhaplieu!$O909,""))</f>
        <v/>
      </c>
      <c r="G887" s="572">
        <f>IF(SUM(E887:F887)=0,0,$G$10+SUM(E$11:$E887)-SUM(F$11:$F887))</f>
        <v>0</v>
      </c>
      <c r="H887" s="573"/>
    </row>
    <row r="888" spans="1:8" s="4" customFormat="1" ht="15.6">
      <c r="A888" s="76" t="str">
        <f>IF(OR(LEFT(Nhaplieu!$M910,3)='Sổ quỹ tiền mặt S06'!$J$2,LEFT(Nhaplieu!$N910,3)='Sổ quỹ tiền mặt S06'!$J$2),Nhaplieu!F910,IF(OR(Nhaplieu!$M910='Sổ quỹ tiền mặt S06'!$J$2,Nhaplieu!$N910='Sổ quỹ tiền mặt S06'!$J$2),Nhaplieu!F910,""))</f>
        <v/>
      </c>
      <c r="B888" s="77" t="str">
        <f>IF(OR(LEFT(Nhaplieu!$M910,3)='Sổ quỹ tiền mặt S06'!$J$2,LEFT(Nhaplieu!$N910,3)='Sổ quỹ tiền mặt S06'!$J$2),Nhaplieu!E910,IF(OR(Nhaplieu!$M910='Sổ quỹ tiền mặt S06'!$J$2,Nhaplieu!$N910='Sổ quỹ tiền mặt S06'!$J$2),Nhaplieu!E910,""))</f>
        <v/>
      </c>
      <c r="C888" s="571" t="str">
        <f>IF(OR(LEFT(Nhaplieu!$M910,3)='Sổ quỹ tiền mặt S06'!$J$2,LEFT(Nhaplieu!$N910,3)='Sổ quỹ tiền mặt S06'!$J$2),Nhaplieu!L910,IF(OR(Nhaplieu!$M910='Sổ quỹ tiền mặt S06'!$J$2,Nhaplieu!$N910='Sổ quỹ tiền mặt S06'!$J$2),Nhaplieu!L910,""))</f>
        <v/>
      </c>
      <c r="D888" s="78" t="str">
        <f>IF(LEFT(Nhaplieu!$M910,3)='Sổ quỹ tiền mặt S06'!$J$2,Nhaplieu!N910,IF(LEFT(Nhaplieu!$N910,3)='Sổ quỹ tiền mặt S06'!$J$2,Nhaplieu!M910,IF(Nhaplieu!$M910='Sổ quỹ tiền mặt S06'!$J$2,Nhaplieu!N910,IF(Nhaplieu!$N910='Sổ quỹ tiền mặt S06'!$J$2,Nhaplieu!M910,""))))</f>
        <v/>
      </c>
      <c r="E888" s="77" t="str">
        <f>IF(LEFT(Nhaplieu!M910,3)='Sổ quỹ tiền mặt S06'!$J$2,Nhaplieu!$O910,IF(Nhaplieu!M910='Sổ quỹ tiền mặt S06'!$J$2,Nhaplieu!$O910,""))</f>
        <v/>
      </c>
      <c r="F888" s="77" t="str">
        <f>IF(LEFT(Nhaplieu!N910,3)='Sổ quỹ tiền mặt S06'!$J$2,Nhaplieu!$O910,IF(Nhaplieu!N910='Sổ quỹ tiền mặt S06'!$J$2,Nhaplieu!$O910,""))</f>
        <v/>
      </c>
      <c r="G888" s="572">
        <f>IF(SUM(E888:F888)=0,0,$G$10+SUM(E$11:$E888)-SUM(F$11:$F888))</f>
        <v>0</v>
      </c>
      <c r="H888" s="573"/>
    </row>
    <row r="889" spans="1:8" s="4" customFormat="1" ht="15.6">
      <c r="A889" s="76" t="str">
        <f>IF(OR(LEFT(Nhaplieu!$M911,3)='Sổ quỹ tiền mặt S06'!$J$2,LEFT(Nhaplieu!$N911,3)='Sổ quỹ tiền mặt S06'!$J$2),Nhaplieu!F911,IF(OR(Nhaplieu!$M911='Sổ quỹ tiền mặt S06'!$J$2,Nhaplieu!$N911='Sổ quỹ tiền mặt S06'!$J$2),Nhaplieu!F911,""))</f>
        <v/>
      </c>
      <c r="B889" s="77" t="str">
        <f>IF(OR(LEFT(Nhaplieu!$M911,3)='Sổ quỹ tiền mặt S06'!$J$2,LEFT(Nhaplieu!$N911,3)='Sổ quỹ tiền mặt S06'!$J$2),Nhaplieu!E911,IF(OR(Nhaplieu!$M911='Sổ quỹ tiền mặt S06'!$J$2,Nhaplieu!$N911='Sổ quỹ tiền mặt S06'!$J$2),Nhaplieu!E911,""))</f>
        <v/>
      </c>
      <c r="C889" s="571" t="str">
        <f>IF(OR(LEFT(Nhaplieu!$M911,3)='Sổ quỹ tiền mặt S06'!$J$2,LEFT(Nhaplieu!$N911,3)='Sổ quỹ tiền mặt S06'!$J$2),Nhaplieu!L911,IF(OR(Nhaplieu!$M911='Sổ quỹ tiền mặt S06'!$J$2,Nhaplieu!$N911='Sổ quỹ tiền mặt S06'!$J$2),Nhaplieu!L911,""))</f>
        <v/>
      </c>
      <c r="D889" s="78" t="str">
        <f>IF(LEFT(Nhaplieu!$M911,3)='Sổ quỹ tiền mặt S06'!$J$2,Nhaplieu!N911,IF(LEFT(Nhaplieu!$N911,3)='Sổ quỹ tiền mặt S06'!$J$2,Nhaplieu!M911,IF(Nhaplieu!$M911='Sổ quỹ tiền mặt S06'!$J$2,Nhaplieu!N911,IF(Nhaplieu!$N911='Sổ quỹ tiền mặt S06'!$J$2,Nhaplieu!M911,""))))</f>
        <v/>
      </c>
      <c r="E889" s="77" t="str">
        <f>IF(LEFT(Nhaplieu!M911,3)='Sổ quỹ tiền mặt S06'!$J$2,Nhaplieu!$O911,IF(Nhaplieu!M911='Sổ quỹ tiền mặt S06'!$J$2,Nhaplieu!$O911,""))</f>
        <v/>
      </c>
      <c r="F889" s="77" t="str">
        <f>IF(LEFT(Nhaplieu!N911,3)='Sổ quỹ tiền mặt S06'!$J$2,Nhaplieu!$O911,IF(Nhaplieu!N911='Sổ quỹ tiền mặt S06'!$J$2,Nhaplieu!$O911,""))</f>
        <v/>
      </c>
      <c r="G889" s="572">
        <f>IF(SUM(E889:F889)=0,0,$G$10+SUM(E$11:$E889)-SUM(F$11:$F889))</f>
        <v>0</v>
      </c>
      <c r="H889" s="573"/>
    </row>
    <row r="890" spans="1:8" s="4" customFormat="1" ht="15.6">
      <c r="A890" s="76" t="str">
        <f>IF(OR(LEFT(Nhaplieu!$M912,3)='Sổ quỹ tiền mặt S06'!$J$2,LEFT(Nhaplieu!$N912,3)='Sổ quỹ tiền mặt S06'!$J$2),Nhaplieu!F912,IF(OR(Nhaplieu!$M912='Sổ quỹ tiền mặt S06'!$J$2,Nhaplieu!$N912='Sổ quỹ tiền mặt S06'!$J$2),Nhaplieu!F912,""))</f>
        <v/>
      </c>
      <c r="B890" s="77" t="str">
        <f>IF(OR(LEFT(Nhaplieu!$M912,3)='Sổ quỹ tiền mặt S06'!$J$2,LEFT(Nhaplieu!$N912,3)='Sổ quỹ tiền mặt S06'!$J$2),Nhaplieu!E912,IF(OR(Nhaplieu!$M912='Sổ quỹ tiền mặt S06'!$J$2,Nhaplieu!$N912='Sổ quỹ tiền mặt S06'!$J$2),Nhaplieu!E912,""))</f>
        <v/>
      </c>
      <c r="C890" s="571" t="str">
        <f>IF(OR(LEFT(Nhaplieu!$M912,3)='Sổ quỹ tiền mặt S06'!$J$2,LEFT(Nhaplieu!$N912,3)='Sổ quỹ tiền mặt S06'!$J$2),Nhaplieu!L912,IF(OR(Nhaplieu!$M912='Sổ quỹ tiền mặt S06'!$J$2,Nhaplieu!$N912='Sổ quỹ tiền mặt S06'!$J$2),Nhaplieu!L912,""))</f>
        <v/>
      </c>
      <c r="D890" s="78" t="str">
        <f>IF(LEFT(Nhaplieu!$M912,3)='Sổ quỹ tiền mặt S06'!$J$2,Nhaplieu!N912,IF(LEFT(Nhaplieu!$N912,3)='Sổ quỹ tiền mặt S06'!$J$2,Nhaplieu!M912,IF(Nhaplieu!$M912='Sổ quỹ tiền mặt S06'!$J$2,Nhaplieu!N912,IF(Nhaplieu!$N912='Sổ quỹ tiền mặt S06'!$J$2,Nhaplieu!M912,""))))</f>
        <v/>
      </c>
      <c r="E890" s="77" t="str">
        <f>IF(LEFT(Nhaplieu!M912,3)='Sổ quỹ tiền mặt S06'!$J$2,Nhaplieu!$O912,IF(Nhaplieu!M912='Sổ quỹ tiền mặt S06'!$J$2,Nhaplieu!$O912,""))</f>
        <v/>
      </c>
      <c r="F890" s="77" t="str">
        <f>IF(LEFT(Nhaplieu!N912,3)='Sổ quỹ tiền mặt S06'!$J$2,Nhaplieu!$O912,IF(Nhaplieu!N912='Sổ quỹ tiền mặt S06'!$J$2,Nhaplieu!$O912,""))</f>
        <v/>
      </c>
      <c r="G890" s="572">
        <f>IF(SUM(E890:F890)=0,0,$G$10+SUM(E$11:$E890)-SUM(F$11:$F890))</f>
        <v>0</v>
      </c>
      <c r="H890" s="573"/>
    </row>
    <row r="891" spans="1:8" s="4" customFormat="1" ht="15.6">
      <c r="A891" s="76" t="str">
        <f>IF(OR(LEFT(Nhaplieu!$M913,3)='Sổ quỹ tiền mặt S06'!$J$2,LEFT(Nhaplieu!$N913,3)='Sổ quỹ tiền mặt S06'!$J$2),Nhaplieu!F913,IF(OR(Nhaplieu!$M913='Sổ quỹ tiền mặt S06'!$J$2,Nhaplieu!$N913='Sổ quỹ tiền mặt S06'!$J$2),Nhaplieu!F913,""))</f>
        <v/>
      </c>
      <c r="B891" s="77" t="str">
        <f>IF(OR(LEFT(Nhaplieu!$M913,3)='Sổ quỹ tiền mặt S06'!$J$2,LEFT(Nhaplieu!$N913,3)='Sổ quỹ tiền mặt S06'!$J$2),Nhaplieu!E913,IF(OR(Nhaplieu!$M913='Sổ quỹ tiền mặt S06'!$J$2,Nhaplieu!$N913='Sổ quỹ tiền mặt S06'!$J$2),Nhaplieu!E913,""))</f>
        <v/>
      </c>
      <c r="C891" s="571" t="str">
        <f>IF(OR(LEFT(Nhaplieu!$M913,3)='Sổ quỹ tiền mặt S06'!$J$2,LEFT(Nhaplieu!$N913,3)='Sổ quỹ tiền mặt S06'!$J$2),Nhaplieu!L913,IF(OR(Nhaplieu!$M913='Sổ quỹ tiền mặt S06'!$J$2,Nhaplieu!$N913='Sổ quỹ tiền mặt S06'!$J$2),Nhaplieu!L913,""))</f>
        <v/>
      </c>
      <c r="D891" s="78" t="str">
        <f>IF(LEFT(Nhaplieu!$M913,3)='Sổ quỹ tiền mặt S06'!$J$2,Nhaplieu!N913,IF(LEFT(Nhaplieu!$N913,3)='Sổ quỹ tiền mặt S06'!$J$2,Nhaplieu!M913,IF(Nhaplieu!$M913='Sổ quỹ tiền mặt S06'!$J$2,Nhaplieu!N913,IF(Nhaplieu!$N913='Sổ quỹ tiền mặt S06'!$J$2,Nhaplieu!M913,""))))</f>
        <v/>
      </c>
      <c r="E891" s="77" t="str">
        <f>IF(LEFT(Nhaplieu!M913,3)='Sổ quỹ tiền mặt S06'!$J$2,Nhaplieu!$O913,IF(Nhaplieu!M913='Sổ quỹ tiền mặt S06'!$J$2,Nhaplieu!$O913,""))</f>
        <v/>
      </c>
      <c r="F891" s="77" t="str">
        <f>IF(LEFT(Nhaplieu!N913,3)='Sổ quỹ tiền mặt S06'!$J$2,Nhaplieu!$O913,IF(Nhaplieu!N913='Sổ quỹ tiền mặt S06'!$J$2,Nhaplieu!$O913,""))</f>
        <v/>
      </c>
      <c r="G891" s="572">
        <f>IF(SUM(E891:F891)=0,0,$G$10+SUM(E$11:$E891)-SUM(F$11:$F891))</f>
        <v>0</v>
      </c>
      <c r="H891" s="573"/>
    </row>
    <row r="892" spans="1:8" s="4" customFormat="1" ht="15.6">
      <c r="A892" s="76" t="str">
        <f>IF(OR(LEFT(Nhaplieu!$M914,3)='Sổ quỹ tiền mặt S06'!$J$2,LEFT(Nhaplieu!$N914,3)='Sổ quỹ tiền mặt S06'!$J$2),Nhaplieu!F914,IF(OR(Nhaplieu!$M914='Sổ quỹ tiền mặt S06'!$J$2,Nhaplieu!$N914='Sổ quỹ tiền mặt S06'!$J$2),Nhaplieu!F914,""))</f>
        <v/>
      </c>
      <c r="B892" s="77" t="str">
        <f>IF(OR(LEFT(Nhaplieu!$M914,3)='Sổ quỹ tiền mặt S06'!$J$2,LEFT(Nhaplieu!$N914,3)='Sổ quỹ tiền mặt S06'!$J$2),Nhaplieu!E914,IF(OR(Nhaplieu!$M914='Sổ quỹ tiền mặt S06'!$J$2,Nhaplieu!$N914='Sổ quỹ tiền mặt S06'!$J$2),Nhaplieu!E914,""))</f>
        <v/>
      </c>
      <c r="C892" s="571" t="str">
        <f>IF(OR(LEFT(Nhaplieu!$M914,3)='Sổ quỹ tiền mặt S06'!$J$2,LEFT(Nhaplieu!$N914,3)='Sổ quỹ tiền mặt S06'!$J$2),Nhaplieu!L914,IF(OR(Nhaplieu!$M914='Sổ quỹ tiền mặt S06'!$J$2,Nhaplieu!$N914='Sổ quỹ tiền mặt S06'!$J$2),Nhaplieu!L914,""))</f>
        <v/>
      </c>
      <c r="D892" s="78" t="str">
        <f>IF(LEFT(Nhaplieu!$M914,3)='Sổ quỹ tiền mặt S06'!$J$2,Nhaplieu!N914,IF(LEFT(Nhaplieu!$N914,3)='Sổ quỹ tiền mặt S06'!$J$2,Nhaplieu!M914,IF(Nhaplieu!$M914='Sổ quỹ tiền mặt S06'!$J$2,Nhaplieu!N914,IF(Nhaplieu!$N914='Sổ quỹ tiền mặt S06'!$J$2,Nhaplieu!M914,""))))</f>
        <v/>
      </c>
      <c r="E892" s="77" t="str">
        <f>IF(LEFT(Nhaplieu!M914,3)='Sổ quỹ tiền mặt S06'!$J$2,Nhaplieu!$O914,IF(Nhaplieu!M914='Sổ quỹ tiền mặt S06'!$J$2,Nhaplieu!$O914,""))</f>
        <v/>
      </c>
      <c r="F892" s="77" t="str">
        <f>IF(LEFT(Nhaplieu!N914,3)='Sổ quỹ tiền mặt S06'!$J$2,Nhaplieu!$O914,IF(Nhaplieu!N914='Sổ quỹ tiền mặt S06'!$J$2,Nhaplieu!$O914,""))</f>
        <v/>
      </c>
      <c r="G892" s="572">
        <f>IF(SUM(E892:F892)=0,0,$G$10+SUM(E$11:$E892)-SUM(F$11:$F892))</f>
        <v>0</v>
      </c>
      <c r="H892" s="573"/>
    </row>
    <row r="893" spans="1:8" s="4" customFormat="1" ht="15.6">
      <c r="A893" s="76" t="str">
        <f>IF(OR(LEFT(Nhaplieu!$M915,3)='Sổ quỹ tiền mặt S06'!$J$2,LEFT(Nhaplieu!$N915,3)='Sổ quỹ tiền mặt S06'!$J$2),Nhaplieu!F915,IF(OR(Nhaplieu!$M915='Sổ quỹ tiền mặt S06'!$J$2,Nhaplieu!$N915='Sổ quỹ tiền mặt S06'!$J$2),Nhaplieu!F915,""))</f>
        <v/>
      </c>
      <c r="B893" s="77" t="str">
        <f>IF(OR(LEFT(Nhaplieu!$M915,3)='Sổ quỹ tiền mặt S06'!$J$2,LEFT(Nhaplieu!$N915,3)='Sổ quỹ tiền mặt S06'!$J$2),Nhaplieu!E915,IF(OR(Nhaplieu!$M915='Sổ quỹ tiền mặt S06'!$J$2,Nhaplieu!$N915='Sổ quỹ tiền mặt S06'!$J$2),Nhaplieu!E915,""))</f>
        <v/>
      </c>
      <c r="C893" s="571" t="str">
        <f>IF(OR(LEFT(Nhaplieu!$M915,3)='Sổ quỹ tiền mặt S06'!$J$2,LEFT(Nhaplieu!$N915,3)='Sổ quỹ tiền mặt S06'!$J$2),Nhaplieu!L915,IF(OR(Nhaplieu!$M915='Sổ quỹ tiền mặt S06'!$J$2,Nhaplieu!$N915='Sổ quỹ tiền mặt S06'!$J$2),Nhaplieu!L915,""))</f>
        <v/>
      </c>
      <c r="D893" s="78" t="str">
        <f>IF(LEFT(Nhaplieu!$M915,3)='Sổ quỹ tiền mặt S06'!$J$2,Nhaplieu!N915,IF(LEFT(Nhaplieu!$N915,3)='Sổ quỹ tiền mặt S06'!$J$2,Nhaplieu!M915,IF(Nhaplieu!$M915='Sổ quỹ tiền mặt S06'!$J$2,Nhaplieu!N915,IF(Nhaplieu!$N915='Sổ quỹ tiền mặt S06'!$J$2,Nhaplieu!M915,""))))</f>
        <v/>
      </c>
      <c r="E893" s="77" t="str">
        <f>IF(LEFT(Nhaplieu!M915,3)='Sổ quỹ tiền mặt S06'!$J$2,Nhaplieu!$O915,IF(Nhaplieu!M915='Sổ quỹ tiền mặt S06'!$J$2,Nhaplieu!$O915,""))</f>
        <v/>
      </c>
      <c r="F893" s="77" t="str">
        <f>IF(LEFT(Nhaplieu!N915,3)='Sổ quỹ tiền mặt S06'!$J$2,Nhaplieu!$O915,IF(Nhaplieu!N915='Sổ quỹ tiền mặt S06'!$J$2,Nhaplieu!$O915,""))</f>
        <v/>
      </c>
      <c r="G893" s="572">
        <f>IF(SUM(E893:F893)=0,0,$G$10+SUM(E$11:$E893)-SUM(F$11:$F893))</f>
        <v>0</v>
      </c>
      <c r="H893" s="573"/>
    </row>
    <row r="894" spans="1:8" s="4" customFormat="1" ht="15.6">
      <c r="A894" s="76" t="str">
        <f>IF(OR(LEFT(Nhaplieu!$M916,3)='Sổ quỹ tiền mặt S06'!$J$2,LEFT(Nhaplieu!$N916,3)='Sổ quỹ tiền mặt S06'!$J$2),Nhaplieu!F916,IF(OR(Nhaplieu!$M916='Sổ quỹ tiền mặt S06'!$J$2,Nhaplieu!$N916='Sổ quỹ tiền mặt S06'!$J$2),Nhaplieu!F916,""))</f>
        <v/>
      </c>
      <c r="B894" s="77" t="str">
        <f>IF(OR(LEFT(Nhaplieu!$M916,3)='Sổ quỹ tiền mặt S06'!$J$2,LEFT(Nhaplieu!$N916,3)='Sổ quỹ tiền mặt S06'!$J$2),Nhaplieu!E916,IF(OR(Nhaplieu!$M916='Sổ quỹ tiền mặt S06'!$J$2,Nhaplieu!$N916='Sổ quỹ tiền mặt S06'!$J$2),Nhaplieu!E916,""))</f>
        <v/>
      </c>
      <c r="C894" s="571" t="str">
        <f>IF(OR(LEFT(Nhaplieu!$M916,3)='Sổ quỹ tiền mặt S06'!$J$2,LEFT(Nhaplieu!$N916,3)='Sổ quỹ tiền mặt S06'!$J$2),Nhaplieu!L916,IF(OR(Nhaplieu!$M916='Sổ quỹ tiền mặt S06'!$J$2,Nhaplieu!$N916='Sổ quỹ tiền mặt S06'!$J$2),Nhaplieu!L916,""))</f>
        <v/>
      </c>
      <c r="D894" s="78" t="str">
        <f>IF(LEFT(Nhaplieu!$M916,3)='Sổ quỹ tiền mặt S06'!$J$2,Nhaplieu!N916,IF(LEFT(Nhaplieu!$N916,3)='Sổ quỹ tiền mặt S06'!$J$2,Nhaplieu!M916,IF(Nhaplieu!$M916='Sổ quỹ tiền mặt S06'!$J$2,Nhaplieu!N916,IF(Nhaplieu!$N916='Sổ quỹ tiền mặt S06'!$J$2,Nhaplieu!M916,""))))</f>
        <v/>
      </c>
      <c r="E894" s="77" t="str">
        <f>IF(LEFT(Nhaplieu!M916,3)='Sổ quỹ tiền mặt S06'!$J$2,Nhaplieu!$O916,IF(Nhaplieu!M916='Sổ quỹ tiền mặt S06'!$J$2,Nhaplieu!$O916,""))</f>
        <v/>
      </c>
      <c r="F894" s="77" t="str">
        <f>IF(LEFT(Nhaplieu!N916,3)='Sổ quỹ tiền mặt S06'!$J$2,Nhaplieu!$O916,IF(Nhaplieu!N916='Sổ quỹ tiền mặt S06'!$J$2,Nhaplieu!$O916,""))</f>
        <v/>
      </c>
      <c r="G894" s="572">
        <f>IF(SUM(E894:F894)=0,0,$G$10+SUM(E$11:$E894)-SUM(F$11:$F894))</f>
        <v>0</v>
      </c>
      <c r="H894" s="573"/>
    </row>
    <row r="895" spans="1:8" s="4" customFormat="1" ht="15.6">
      <c r="A895" s="76" t="str">
        <f>IF(OR(LEFT(Nhaplieu!$M917,3)='Sổ quỹ tiền mặt S06'!$J$2,LEFT(Nhaplieu!$N917,3)='Sổ quỹ tiền mặt S06'!$J$2),Nhaplieu!F917,IF(OR(Nhaplieu!$M917='Sổ quỹ tiền mặt S06'!$J$2,Nhaplieu!$N917='Sổ quỹ tiền mặt S06'!$J$2),Nhaplieu!F917,""))</f>
        <v/>
      </c>
      <c r="B895" s="77" t="str">
        <f>IF(OR(LEFT(Nhaplieu!$M917,3)='Sổ quỹ tiền mặt S06'!$J$2,LEFT(Nhaplieu!$N917,3)='Sổ quỹ tiền mặt S06'!$J$2),Nhaplieu!E917,IF(OR(Nhaplieu!$M917='Sổ quỹ tiền mặt S06'!$J$2,Nhaplieu!$N917='Sổ quỹ tiền mặt S06'!$J$2),Nhaplieu!E917,""))</f>
        <v/>
      </c>
      <c r="C895" s="571" t="str">
        <f>IF(OR(LEFT(Nhaplieu!$M917,3)='Sổ quỹ tiền mặt S06'!$J$2,LEFT(Nhaplieu!$N917,3)='Sổ quỹ tiền mặt S06'!$J$2),Nhaplieu!L917,IF(OR(Nhaplieu!$M917='Sổ quỹ tiền mặt S06'!$J$2,Nhaplieu!$N917='Sổ quỹ tiền mặt S06'!$J$2),Nhaplieu!L917,""))</f>
        <v/>
      </c>
      <c r="D895" s="78" t="str">
        <f>IF(LEFT(Nhaplieu!$M917,3)='Sổ quỹ tiền mặt S06'!$J$2,Nhaplieu!N917,IF(LEFT(Nhaplieu!$N917,3)='Sổ quỹ tiền mặt S06'!$J$2,Nhaplieu!M917,IF(Nhaplieu!$M917='Sổ quỹ tiền mặt S06'!$J$2,Nhaplieu!N917,IF(Nhaplieu!$N917='Sổ quỹ tiền mặt S06'!$J$2,Nhaplieu!M917,""))))</f>
        <v/>
      </c>
      <c r="E895" s="77" t="str">
        <f>IF(LEFT(Nhaplieu!M917,3)='Sổ quỹ tiền mặt S06'!$J$2,Nhaplieu!$O917,IF(Nhaplieu!M917='Sổ quỹ tiền mặt S06'!$J$2,Nhaplieu!$O917,""))</f>
        <v/>
      </c>
      <c r="F895" s="77" t="str">
        <f>IF(LEFT(Nhaplieu!N917,3)='Sổ quỹ tiền mặt S06'!$J$2,Nhaplieu!$O917,IF(Nhaplieu!N917='Sổ quỹ tiền mặt S06'!$J$2,Nhaplieu!$O917,""))</f>
        <v/>
      </c>
      <c r="G895" s="572">
        <f>IF(SUM(E895:F895)=0,0,$G$10+SUM(E$11:$E895)-SUM(F$11:$F895))</f>
        <v>0</v>
      </c>
      <c r="H895" s="573"/>
    </row>
    <row r="896" spans="1:8" s="4" customFormat="1" ht="15.6">
      <c r="A896" s="76" t="str">
        <f>IF(OR(LEFT(Nhaplieu!$M918,3)='Sổ quỹ tiền mặt S06'!$J$2,LEFT(Nhaplieu!$N918,3)='Sổ quỹ tiền mặt S06'!$J$2),Nhaplieu!F918,IF(OR(Nhaplieu!$M918='Sổ quỹ tiền mặt S06'!$J$2,Nhaplieu!$N918='Sổ quỹ tiền mặt S06'!$J$2),Nhaplieu!F918,""))</f>
        <v/>
      </c>
      <c r="B896" s="77" t="str">
        <f>IF(OR(LEFT(Nhaplieu!$M918,3)='Sổ quỹ tiền mặt S06'!$J$2,LEFT(Nhaplieu!$N918,3)='Sổ quỹ tiền mặt S06'!$J$2),Nhaplieu!E918,IF(OR(Nhaplieu!$M918='Sổ quỹ tiền mặt S06'!$J$2,Nhaplieu!$N918='Sổ quỹ tiền mặt S06'!$J$2),Nhaplieu!E918,""))</f>
        <v/>
      </c>
      <c r="C896" s="571" t="str">
        <f>IF(OR(LEFT(Nhaplieu!$M918,3)='Sổ quỹ tiền mặt S06'!$J$2,LEFT(Nhaplieu!$N918,3)='Sổ quỹ tiền mặt S06'!$J$2),Nhaplieu!L918,IF(OR(Nhaplieu!$M918='Sổ quỹ tiền mặt S06'!$J$2,Nhaplieu!$N918='Sổ quỹ tiền mặt S06'!$J$2),Nhaplieu!L918,""))</f>
        <v/>
      </c>
      <c r="D896" s="78" t="str">
        <f>IF(LEFT(Nhaplieu!$M918,3)='Sổ quỹ tiền mặt S06'!$J$2,Nhaplieu!N918,IF(LEFT(Nhaplieu!$N918,3)='Sổ quỹ tiền mặt S06'!$J$2,Nhaplieu!M918,IF(Nhaplieu!$M918='Sổ quỹ tiền mặt S06'!$J$2,Nhaplieu!N918,IF(Nhaplieu!$N918='Sổ quỹ tiền mặt S06'!$J$2,Nhaplieu!M918,""))))</f>
        <v/>
      </c>
      <c r="E896" s="77" t="str">
        <f>IF(LEFT(Nhaplieu!M918,3)='Sổ quỹ tiền mặt S06'!$J$2,Nhaplieu!$O918,IF(Nhaplieu!M918='Sổ quỹ tiền mặt S06'!$J$2,Nhaplieu!$O918,""))</f>
        <v/>
      </c>
      <c r="F896" s="77" t="str">
        <f>IF(LEFT(Nhaplieu!N918,3)='Sổ quỹ tiền mặt S06'!$J$2,Nhaplieu!$O918,IF(Nhaplieu!N918='Sổ quỹ tiền mặt S06'!$J$2,Nhaplieu!$O918,""))</f>
        <v/>
      </c>
      <c r="G896" s="572">
        <f>IF(SUM(E896:F896)=0,0,$G$10+SUM(E$11:$E896)-SUM(F$11:$F896))</f>
        <v>0</v>
      </c>
      <c r="H896" s="573"/>
    </row>
    <row r="897" spans="1:8" s="4" customFormat="1" ht="15.6">
      <c r="A897" s="76" t="str">
        <f>IF(OR(LEFT(Nhaplieu!$M919,3)='Sổ quỹ tiền mặt S06'!$J$2,LEFT(Nhaplieu!$N919,3)='Sổ quỹ tiền mặt S06'!$J$2),Nhaplieu!F919,IF(OR(Nhaplieu!$M919='Sổ quỹ tiền mặt S06'!$J$2,Nhaplieu!$N919='Sổ quỹ tiền mặt S06'!$J$2),Nhaplieu!F919,""))</f>
        <v/>
      </c>
      <c r="B897" s="77" t="str">
        <f>IF(OR(LEFT(Nhaplieu!$M919,3)='Sổ quỹ tiền mặt S06'!$J$2,LEFT(Nhaplieu!$N919,3)='Sổ quỹ tiền mặt S06'!$J$2),Nhaplieu!E919,IF(OR(Nhaplieu!$M919='Sổ quỹ tiền mặt S06'!$J$2,Nhaplieu!$N919='Sổ quỹ tiền mặt S06'!$J$2),Nhaplieu!E919,""))</f>
        <v/>
      </c>
      <c r="C897" s="571" t="str">
        <f>IF(OR(LEFT(Nhaplieu!$M919,3)='Sổ quỹ tiền mặt S06'!$J$2,LEFT(Nhaplieu!$N919,3)='Sổ quỹ tiền mặt S06'!$J$2),Nhaplieu!L919,IF(OR(Nhaplieu!$M919='Sổ quỹ tiền mặt S06'!$J$2,Nhaplieu!$N919='Sổ quỹ tiền mặt S06'!$J$2),Nhaplieu!L919,""))</f>
        <v/>
      </c>
      <c r="D897" s="78" t="str">
        <f>IF(LEFT(Nhaplieu!$M919,3)='Sổ quỹ tiền mặt S06'!$J$2,Nhaplieu!N919,IF(LEFT(Nhaplieu!$N919,3)='Sổ quỹ tiền mặt S06'!$J$2,Nhaplieu!M919,IF(Nhaplieu!$M919='Sổ quỹ tiền mặt S06'!$J$2,Nhaplieu!N919,IF(Nhaplieu!$N919='Sổ quỹ tiền mặt S06'!$J$2,Nhaplieu!M919,""))))</f>
        <v/>
      </c>
      <c r="E897" s="77" t="str">
        <f>IF(LEFT(Nhaplieu!M919,3)='Sổ quỹ tiền mặt S06'!$J$2,Nhaplieu!$O919,IF(Nhaplieu!M919='Sổ quỹ tiền mặt S06'!$J$2,Nhaplieu!$O919,""))</f>
        <v/>
      </c>
      <c r="F897" s="77" t="str">
        <f>IF(LEFT(Nhaplieu!N919,3)='Sổ quỹ tiền mặt S06'!$J$2,Nhaplieu!$O919,IF(Nhaplieu!N919='Sổ quỹ tiền mặt S06'!$J$2,Nhaplieu!$O919,""))</f>
        <v/>
      </c>
      <c r="G897" s="572">
        <f>IF(SUM(E897:F897)=0,0,$G$10+SUM(E$11:$E897)-SUM(F$11:$F897))</f>
        <v>0</v>
      </c>
      <c r="H897" s="573"/>
    </row>
    <row r="898" spans="1:8" s="4" customFormat="1" ht="15.6">
      <c r="A898" s="76" t="str">
        <f>IF(OR(LEFT(Nhaplieu!$M920,3)='Sổ quỹ tiền mặt S06'!$J$2,LEFT(Nhaplieu!$N920,3)='Sổ quỹ tiền mặt S06'!$J$2),Nhaplieu!F920,IF(OR(Nhaplieu!$M920='Sổ quỹ tiền mặt S06'!$J$2,Nhaplieu!$N920='Sổ quỹ tiền mặt S06'!$J$2),Nhaplieu!F920,""))</f>
        <v/>
      </c>
      <c r="B898" s="77" t="str">
        <f>IF(OR(LEFT(Nhaplieu!$M920,3)='Sổ quỹ tiền mặt S06'!$J$2,LEFT(Nhaplieu!$N920,3)='Sổ quỹ tiền mặt S06'!$J$2),Nhaplieu!E920,IF(OR(Nhaplieu!$M920='Sổ quỹ tiền mặt S06'!$J$2,Nhaplieu!$N920='Sổ quỹ tiền mặt S06'!$J$2),Nhaplieu!E920,""))</f>
        <v/>
      </c>
      <c r="C898" s="571" t="str">
        <f>IF(OR(LEFT(Nhaplieu!$M920,3)='Sổ quỹ tiền mặt S06'!$J$2,LEFT(Nhaplieu!$N920,3)='Sổ quỹ tiền mặt S06'!$J$2),Nhaplieu!L920,IF(OR(Nhaplieu!$M920='Sổ quỹ tiền mặt S06'!$J$2,Nhaplieu!$N920='Sổ quỹ tiền mặt S06'!$J$2),Nhaplieu!L920,""))</f>
        <v/>
      </c>
      <c r="D898" s="78" t="str">
        <f>IF(LEFT(Nhaplieu!$M920,3)='Sổ quỹ tiền mặt S06'!$J$2,Nhaplieu!N920,IF(LEFT(Nhaplieu!$N920,3)='Sổ quỹ tiền mặt S06'!$J$2,Nhaplieu!M920,IF(Nhaplieu!$M920='Sổ quỹ tiền mặt S06'!$J$2,Nhaplieu!N920,IF(Nhaplieu!$N920='Sổ quỹ tiền mặt S06'!$J$2,Nhaplieu!M920,""))))</f>
        <v/>
      </c>
      <c r="E898" s="77" t="str">
        <f>IF(LEFT(Nhaplieu!M920,3)='Sổ quỹ tiền mặt S06'!$J$2,Nhaplieu!$O920,IF(Nhaplieu!M920='Sổ quỹ tiền mặt S06'!$J$2,Nhaplieu!$O920,""))</f>
        <v/>
      </c>
      <c r="F898" s="77" t="str">
        <f>IF(LEFT(Nhaplieu!N920,3)='Sổ quỹ tiền mặt S06'!$J$2,Nhaplieu!$O920,IF(Nhaplieu!N920='Sổ quỹ tiền mặt S06'!$J$2,Nhaplieu!$O920,""))</f>
        <v/>
      </c>
      <c r="G898" s="572">
        <f>IF(SUM(E898:F898)=0,0,$G$10+SUM(E$11:$E898)-SUM(F$11:$F898))</f>
        <v>0</v>
      </c>
      <c r="H898" s="573"/>
    </row>
    <row r="899" spans="1:8" s="4" customFormat="1" ht="15.6">
      <c r="A899" s="76" t="str">
        <f>IF(OR(LEFT(Nhaplieu!$M921,3)='Sổ quỹ tiền mặt S06'!$J$2,LEFT(Nhaplieu!$N921,3)='Sổ quỹ tiền mặt S06'!$J$2),Nhaplieu!F921,IF(OR(Nhaplieu!$M921='Sổ quỹ tiền mặt S06'!$J$2,Nhaplieu!$N921='Sổ quỹ tiền mặt S06'!$J$2),Nhaplieu!F921,""))</f>
        <v/>
      </c>
      <c r="B899" s="77" t="str">
        <f>IF(OR(LEFT(Nhaplieu!$M921,3)='Sổ quỹ tiền mặt S06'!$J$2,LEFT(Nhaplieu!$N921,3)='Sổ quỹ tiền mặt S06'!$J$2),Nhaplieu!E921,IF(OR(Nhaplieu!$M921='Sổ quỹ tiền mặt S06'!$J$2,Nhaplieu!$N921='Sổ quỹ tiền mặt S06'!$J$2),Nhaplieu!E921,""))</f>
        <v/>
      </c>
      <c r="C899" s="571" t="str">
        <f>IF(OR(LEFT(Nhaplieu!$M921,3)='Sổ quỹ tiền mặt S06'!$J$2,LEFT(Nhaplieu!$N921,3)='Sổ quỹ tiền mặt S06'!$J$2),Nhaplieu!L921,IF(OR(Nhaplieu!$M921='Sổ quỹ tiền mặt S06'!$J$2,Nhaplieu!$N921='Sổ quỹ tiền mặt S06'!$J$2),Nhaplieu!L921,""))</f>
        <v/>
      </c>
      <c r="D899" s="78" t="str">
        <f>IF(LEFT(Nhaplieu!$M921,3)='Sổ quỹ tiền mặt S06'!$J$2,Nhaplieu!N921,IF(LEFT(Nhaplieu!$N921,3)='Sổ quỹ tiền mặt S06'!$J$2,Nhaplieu!M921,IF(Nhaplieu!$M921='Sổ quỹ tiền mặt S06'!$J$2,Nhaplieu!N921,IF(Nhaplieu!$N921='Sổ quỹ tiền mặt S06'!$J$2,Nhaplieu!M921,""))))</f>
        <v/>
      </c>
      <c r="E899" s="77" t="str">
        <f>IF(LEFT(Nhaplieu!M921,3)='Sổ quỹ tiền mặt S06'!$J$2,Nhaplieu!$O921,IF(Nhaplieu!M921='Sổ quỹ tiền mặt S06'!$J$2,Nhaplieu!$O921,""))</f>
        <v/>
      </c>
      <c r="F899" s="77" t="str">
        <f>IF(LEFT(Nhaplieu!N921,3)='Sổ quỹ tiền mặt S06'!$J$2,Nhaplieu!$O921,IF(Nhaplieu!N921='Sổ quỹ tiền mặt S06'!$J$2,Nhaplieu!$O921,""))</f>
        <v/>
      </c>
      <c r="G899" s="572">
        <f>IF(SUM(E899:F899)=0,0,$G$10+SUM(E$11:$E899)-SUM(F$11:$F899))</f>
        <v>0</v>
      </c>
      <c r="H899" s="573"/>
    </row>
    <row r="900" spans="1:8" s="4" customFormat="1" ht="15.6">
      <c r="A900" s="76" t="str">
        <f>IF(OR(LEFT(Nhaplieu!$M922,3)='Sổ quỹ tiền mặt S06'!$J$2,LEFT(Nhaplieu!$N922,3)='Sổ quỹ tiền mặt S06'!$J$2),Nhaplieu!F922,IF(OR(Nhaplieu!$M922='Sổ quỹ tiền mặt S06'!$J$2,Nhaplieu!$N922='Sổ quỹ tiền mặt S06'!$J$2),Nhaplieu!F922,""))</f>
        <v/>
      </c>
      <c r="B900" s="77" t="str">
        <f>IF(OR(LEFT(Nhaplieu!$M922,3)='Sổ quỹ tiền mặt S06'!$J$2,LEFT(Nhaplieu!$N922,3)='Sổ quỹ tiền mặt S06'!$J$2),Nhaplieu!E922,IF(OR(Nhaplieu!$M922='Sổ quỹ tiền mặt S06'!$J$2,Nhaplieu!$N922='Sổ quỹ tiền mặt S06'!$J$2),Nhaplieu!E922,""))</f>
        <v/>
      </c>
      <c r="C900" s="571" t="str">
        <f>IF(OR(LEFT(Nhaplieu!$M922,3)='Sổ quỹ tiền mặt S06'!$J$2,LEFT(Nhaplieu!$N922,3)='Sổ quỹ tiền mặt S06'!$J$2),Nhaplieu!L922,IF(OR(Nhaplieu!$M922='Sổ quỹ tiền mặt S06'!$J$2,Nhaplieu!$N922='Sổ quỹ tiền mặt S06'!$J$2),Nhaplieu!L922,""))</f>
        <v/>
      </c>
      <c r="D900" s="78" t="str">
        <f>IF(LEFT(Nhaplieu!$M922,3)='Sổ quỹ tiền mặt S06'!$J$2,Nhaplieu!N922,IF(LEFT(Nhaplieu!$N922,3)='Sổ quỹ tiền mặt S06'!$J$2,Nhaplieu!M922,IF(Nhaplieu!$M922='Sổ quỹ tiền mặt S06'!$J$2,Nhaplieu!N922,IF(Nhaplieu!$N922='Sổ quỹ tiền mặt S06'!$J$2,Nhaplieu!M922,""))))</f>
        <v/>
      </c>
      <c r="E900" s="77" t="str">
        <f>IF(LEFT(Nhaplieu!M922,3)='Sổ quỹ tiền mặt S06'!$J$2,Nhaplieu!$O922,IF(Nhaplieu!M922='Sổ quỹ tiền mặt S06'!$J$2,Nhaplieu!$O922,""))</f>
        <v/>
      </c>
      <c r="F900" s="77" t="str">
        <f>IF(LEFT(Nhaplieu!N922,3)='Sổ quỹ tiền mặt S06'!$J$2,Nhaplieu!$O922,IF(Nhaplieu!N922='Sổ quỹ tiền mặt S06'!$J$2,Nhaplieu!$O922,""))</f>
        <v/>
      </c>
      <c r="G900" s="572">
        <f>IF(SUM(E900:F900)=0,0,$G$10+SUM(E$11:$E900)-SUM(F$11:$F900))</f>
        <v>0</v>
      </c>
      <c r="H900" s="573"/>
    </row>
    <row r="901" spans="1:8" s="4" customFormat="1" ht="15.6">
      <c r="A901" s="76" t="str">
        <f>IF(OR(LEFT(Nhaplieu!$M923,3)='Sổ quỹ tiền mặt S06'!$J$2,LEFT(Nhaplieu!$N923,3)='Sổ quỹ tiền mặt S06'!$J$2),Nhaplieu!F923,IF(OR(Nhaplieu!$M923='Sổ quỹ tiền mặt S06'!$J$2,Nhaplieu!$N923='Sổ quỹ tiền mặt S06'!$J$2),Nhaplieu!F923,""))</f>
        <v/>
      </c>
      <c r="B901" s="77" t="str">
        <f>IF(OR(LEFT(Nhaplieu!$M923,3)='Sổ quỹ tiền mặt S06'!$J$2,LEFT(Nhaplieu!$N923,3)='Sổ quỹ tiền mặt S06'!$J$2),Nhaplieu!E923,IF(OR(Nhaplieu!$M923='Sổ quỹ tiền mặt S06'!$J$2,Nhaplieu!$N923='Sổ quỹ tiền mặt S06'!$J$2),Nhaplieu!E923,""))</f>
        <v/>
      </c>
      <c r="C901" s="571" t="str">
        <f>IF(OR(LEFT(Nhaplieu!$M923,3)='Sổ quỹ tiền mặt S06'!$J$2,LEFT(Nhaplieu!$N923,3)='Sổ quỹ tiền mặt S06'!$J$2),Nhaplieu!L923,IF(OR(Nhaplieu!$M923='Sổ quỹ tiền mặt S06'!$J$2,Nhaplieu!$N923='Sổ quỹ tiền mặt S06'!$J$2),Nhaplieu!L923,""))</f>
        <v/>
      </c>
      <c r="D901" s="78" t="str">
        <f>IF(LEFT(Nhaplieu!$M923,3)='Sổ quỹ tiền mặt S06'!$J$2,Nhaplieu!N923,IF(LEFT(Nhaplieu!$N923,3)='Sổ quỹ tiền mặt S06'!$J$2,Nhaplieu!M923,IF(Nhaplieu!$M923='Sổ quỹ tiền mặt S06'!$J$2,Nhaplieu!N923,IF(Nhaplieu!$N923='Sổ quỹ tiền mặt S06'!$J$2,Nhaplieu!M923,""))))</f>
        <v/>
      </c>
      <c r="E901" s="77" t="str">
        <f>IF(LEFT(Nhaplieu!M923,3)='Sổ quỹ tiền mặt S06'!$J$2,Nhaplieu!$O923,IF(Nhaplieu!M923='Sổ quỹ tiền mặt S06'!$J$2,Nhaplieu!$O923,""))</f>
        <v/>
      </c>
      <c r="F901" s="77" t="str">
        <f>IF(LEFT(Nhaplieu!N923,3)='Sổ quỹ tiền mặt S06'!$J$2,Nhaplieu!$O923,IF(Nhaplieu!N923='Sổ quỹ tiền mặt S06'!$J$2,Nhaplieu!$O923,""))</f>
        <v/>
      </c>
      <c r="G901" s="572">
        <f>IF(SUM(E901:F901)=0,0,$G$10+SUM(E$11:$E901)-SUM(F$11:$F901))</f>
        <v>0</v>
      </c>
      <c r="H901" s="573"/>
    </row>
    <row r="902" spans="1:8" s="4" customFormat="1" ht="15.6">
      <c r="A902" s="76" t="str">
        <f>IF(OR(LEFT(Nhaplieu!$M924,3)='Sổ quỹ tiền mặt S06'!$J$2,LEFT(Nhaplieu!$N924,3)='Sổ quỹ tiền mặt S06'!$J$2),Nhaplieu!F924,IF(OR(Nhaplieu!$M924='Sổ quỹ tiền mặt S06'!$J$2,Nhaplieu!$N924='Sổ quỹ tiền mặt S06'!$J$2),Nhaplieu!F924,""))</f>
        <v/>
      </c>
      <c r="B902" s="77" t="str">
        <f>IF(OR(LEFT(Nhaplieu!$M924,3)='Sổ quỹ tiền mặt S06'!$J$2,LEFT(Nhaplieu!$N924,3)='Sổ quỹ tiền mặt S06'!$J$2),Nhaplieu!E924,IF(OR(Nhaplieu!$M924='Sổ quỹ tiền mặt S06'!$J$2,Nhaplieu!$N924='Sổ quỹ tiền mặt S06'!$J$2),Nhaplieu!E924,""))</f>
        <v/>
      </c>
      <c r="C902" s="571" t="str">
        <f>IF(OR(LEFT(Nhaplieu!$M924,3)='Sổ quỹ tiền mặt S06'!$J$2,LEFT(Nhaplieu!$N924,3)='Sổ quỹ tiền mặt S06'!$J$2),Nhaplieu!L924,IF(OR(Nhaplieu!$M924='Sổ quỹ tiền mặt S06'!$J$2,Nhaplieu!$N924='Sổ quỹ tiền mặt S06'!$J$2),Nhaplieu!L924,""))</f>
        <v/>
      </c>
      <c r="D902" s="78" t="str">
        <f>IF(LEFT(Nhaplieu!$M924,3)='Sổ quỹ tiền mặt S06'!$J$2,Nhaplieu!N924,IF(LEFT(Nhaplieu!$N924,3)='Sổ quỹ tiền mặt S06'!$J$2,Nhaplieu!M924,IF(Nhaplieu!$M924='Sổ quỹ tiền mặt S06'!$J$2,Nhaplieu!N924,IF(Nhaplieu!$N924='Sổ quỹ tiền mặt S06'!$J$2,Nhaplieu!M924,""))))</f>
        <v/>
      </c>
      <c r="E902" s="77" t="str">
        <f>IF(LEFT(Nhaplieu!M924,3)='Sổ quỹ tiền mặt S06'!$J$2,Nhaplieu!$O924,IF(Nhaplieu!M924='Sổ quỹ tiền mặt S06'!$J$2,Nhaplieu!$O924,""))</f>
        <v/>
      </c>
      <c r="F902" s="77" t="str">
        <f>IF(LEFT(Nhaplieu!N924,3)='Sổ quỹ tiền mặt S06'!$J$2,Nhaplieu!$O924,IF(Nhaplieu!N924='Sổ quỹ tiền mặt S06'!$J$2,Nhaplieu!$O924,""))</f>
        <v/>
      </c>
      <c r="G902" s="572">
        <f>IF(SUM(E902:F902)=0,0,$G$10+SUM(E$11:$E902)-SUM(F$11:$F902))</f>
        <v>0</v>
      </c>
      <c r="H902" s="573"/>
    </row>
    <row r="903" spans="1:8" s="4" customFormat="1" ht="15.6">
      <c r="A903" s="76" t="str">
        <f>IF(OR(LEFT(Nhaplieu!$M925,3)='Sổ quỹ tiền mặt S06'!$J$2,LEFT(Nhaplieu!$N925,3)='Sổ quỹ tiền mặt S06'!$J$2),Nhaplieu!F925,IF(OR(Nhaplieu!$M925='Sổ quỹ tiền mặt S06'!$J$2,Nhaplieu!$N925='Sổ quỹ tiền mặt S06'!$J$2),Nhaplieu!F925,""))</f>
        <v/>
      </c>
      <c r="B903" s="77" t="str">
        <f>IF(OR(LEFT(Nhaplieu!$M925,3)='Sổ quỹ tiền mặt S06'!$J$2,LEFT(Nhaplieu!$N925,3)='Sổ quỹ tiền mặt S06'!$J$2),Nhaplieu!E925,IF(OR(Nhaplieu!$M925='Sổ quỹ tiền mặt S06'!$J$2,Nhaplieu!$N925='Sổ quỹ tiền mặt S06'!$J$2),Nhaplieu!E925,""))</f>
        <v/>
      </c>
      <c r="C903" s="571" t="str">
        <f>IF(OR(LEFT(Nhaplieu!$M925,3)='Sổ quỹ tiền mặt S06'!$J$2,LEFT(Nhaplieu!$N925,3)='Sổ quỹ tiền mặt S06'!$J$2),Nhaplieu!L925,IF(OR(Nhaplieu!$M925='Sổ quỹ tiền mặt S06'!$J$2,Nhaplieu!$N925='Sổ quỹ tiền mặt S06'!$J$2),Nhaplieu!L925,""))</f>
        <v/>
      </c>
      <c r="D903" s="78" t="str">
        <f>IF(LEFT(Nhaplieu!$M925,3)='Sổ quỹ tiền mặt S06'!$J$2,Nhaplieu!N925,IF(LEFT(Nhaplieu!$N925,3)='Sổ quỹ tiền mặt S06'!$J$2,Nhaplieu!M925,IF(Nhaplieu!$M925='Sổ quỹ tiền mặt S06'!$J$2,Nhaplieu!N925,IF(Nhaplieu!$N925='Sổ quỹ tiền mặt S06'!$J$2,Nhaplieu!M925,""))))</f>
        <v/>
      </c>
      <c r="E903" s="77" t="str">
        <f>IF(LEFT(Nhaplieu!M925,3)='Sổ quỹ tiền mặt S06'!$J$2,Nhaplieu!$O925,IF(Nhaplieu!M925='Sổ quỹ tiền mặt S06'!$J$2,Nhaplieu!$O925,""))</f>
        <v/>
      </c>
      <c r="F903" s="77" t="str">
        <f>IF(LEFT(Nhaplieu!N925,3)='Sổ quỹ tiền mặt S06'!$J$2,Nhaplieu!$O925,IF(Nhaplieu!N925='Sổ quỹ tiền mặt S06'!$J$2,Nhaplieu!$O925,""))</f>
        <v/>
      </c>
      <c r="G903" s="572">
        <f>IF(SUM(E903:F903)=0,0,$G$10+SUM(E$11:$E903)-SUM(F$11:$F903))</f>
        <v>0</v>
      </c>
      <c r="H903" s="573"/>
    </row>
    <row r="904" spans="1:8" s="4" customFormat="1" ht="15.6">
      <c r="A904" s="76" t="str">
        <f>IF(OR(LEFT(Nhaplieu!$M926,3)='Sổ quỹ tiền mặt S06'!$J$2,LEFT(Nhaplieu!$N926,3)='Sổ quỹ tiền mặt S06'!$J$2),Nhaplieu!F926,IF(OR(Nhaplieu!$M926='Sổ quỹ tiền mặt S06'!$J$2,Nhaplieu!$N926='Sổ quỹ tiền mặt S06'!$J$2),Nhaplieu!F926,""))</f>
        <v/>
      </c>
      <c r="B904" s="77" t="str">
        <f>IF(OR(LEFT(Nhaplieu!$M926,3)='Sổ quỹ tiền mặt S06'!$J$2,LEFT(Nhaplieu!$N926,3)='Sổ quỹ tiền mặt S06'!$J$2),Nhaplieu!E926,IF(OR(Nhaplieu!$M926='Sổ quỹ tiền mặt S06'!$J$2,Nhaplieu!$N926='Sổ quỹ tiền mặt S06'!$J$2),Nhaplieu!E926,""))</f>
        <v/>
      </c>
      <c r="C904" s="571" t="str">
        <f>IF(OR(LEFT(Nhaplieu!$M926,3)='Sổ quỹ tiền mặt S06'!$J$2,LEFT(Nhaplieu!$N926,3)='Sổ quỹ tiền mặt S06'!$J$2),Nhaplieu!L926,IF(OR(Nhaplieu!$M926='Sổ quỹ tiền mặt S06'!$J$2,Nhaplieu!$N926='Sổ quỹ tiền mặt S06'!$J$2),Nhaplieu!L926,""))</f>
        <v/>
      </c>
      <c r="D904" s="78" t="str">
        <f>IF(LEFT(Nhaplieu!$M926,3)='Sổ quỹ tiền mặt S06'!$J$2,Nhaplieu!N926,IF(LEFT(Nhaplieu!$N926,3)='Sổ quỹ tiền mặt S06'!$J$2,Nhaplieu!M926,IF(Nhaplieu!$M926='Sổ quỹ tiền mặt S06'!$J$2,Nhaplieu!N926,IF(Nhaplieu!$N926='Sổ quỹ tiền mặt S06'!$J$2,Nhaplieu!M926,""))))</f>
        <v/>
      </c>
      <c r="E904" s="77" t="str">
        <f>IF(LEFT(Nhaplieu!M926,3)='Sổ quỹ tiền mặt S06'!$J$2,Nhaplieu!$O926,IF(Nhaplieu!M926='Sổ quỹ tiền mặt S06'!$J$2,Nhaplieu!$O926,""))</f>
        <v/>
      </c>
      <c r="F904" s="77" t="str">
        <f>IF(LEFT(Nhaplieu!N926,3)='Sổ quỹ tiền mặt S06'!$J$2,Nhaplieu!$O926,IF(Nhaplieu!N926='Sổ quỹ tiền mặt S06'!$J$2,Nhaplieu!$O926,""))</f>
        <v/>
      </c>
      <c r="G904" s="572">
        <f>IF(SUM(E904:F904)=0,0,$G$10+SUM(E$11:$E904)-SUM(F$11:$F904))</f>
        <v>0</v>
      </c>
      <c r="H904" s="573"/>
    </row>
    <row r="905" spans="1:8" s="4" customFormat="1" ht="15.6">
      <c r="A905" s="76" t="str">
        <f>IF(OR(LEFT(Nhaplieu!$M927,3)='Sổ quỹ tiền mặt S06'!$J$2,LEFT(Nhaplieu!$N927,3)='Sổ quỹ tiền mặt S06'!$J$2),Nhaplieu!F927,IF(OR(Nhaplieu!$M927='Sổ quỹ tiền mặt S06'!$J$2,Nhaplieu!$N927='Sổ quỹ tiền mặt S06'!$J$2),Nhaplieu!F927,""))</f>
        <v/>
      </c>
      <c r="B905" s="77" t="str">
        <f>IF(OR(LEFT(Nhaplieu!$M927,3)='Sổ quỹ tiền mặt S06'!$J$2,LEFT(Nhaplieu!$N927,3)='Sổ quỹ tiền mặt S06'!$J$2),Nhaplieu!E927,IF(OR(Nhaplieu!$M927='Sổ quỹ tiền mặt S06'!$J$2,Nhaplieu!$N927='Sổ quỹ tiền mặt S06'!$J$2),Nhaplieu!E927,""))</f>
        <v/>
      </c>
      <c r="C905" s="571" t="str">
        <f>IF(OR(LEFT(Nhaplieu!$M927,3)='Sổ quỹ tiền mặt S06'!$J$2,LEFT(Nhaplieu!$N927,3)='Sổ quỹ tiền mặt S06'!$J$2),Nhaplieu!L927,IF(OR(Nhaplieu!$M927='Sổ quỹ tiền mặt S06'!$J$2,Nhaplieu!$N927='Sổ quỹ tiền mặt S06'!$J$2),Nhaplieu!L927,""))</f>
        <v/>
      </c>
      <c r="D905" s="78" t="str">
        <f>IF(LEFT(Nhaplieu!$M927,3)='Sổ quỹ tiền mặt S06'!$J$2,Nhaplieu!N927,IF(LEFT(Nhaplieu!$N927,3)='Sổ quỹ tiền mặt S06'!$J$2,Nhaplieu!M927,IF(Nhaplieu!$M927='Sổ quỹ tiền mặt S06'!$J$2,Nhaplieu!N927,IF(Nhaplieu!$N927='Sổ quỹ tiền mặt S06'!$J$2,Nhaplieu!M927,""))))</f>
        <v/>
      </c>
      <c r="E905" s="77" t="str">
        <f>IF(LEFT(Nhaplieu!M927,3)='Sổ quỹ tiền mặt S06'!$J$2,Nhaplieu!$O927,IF(Nhaplieu!M927='Sổ quỹ tiền mặt S06'!$J$2,Nhaplieu!$O927,""))</f>
        <v/>
      </c>
      <c r="F905" s="77" t="str">
        <f>IF(LEFT(Nhaplieu!N927,3)='Sổ quỹ tiền mặt S06'!$J$2,Nhaplieu!$O927,IF(Nhaplieu!N927='Sổ quỹ tiền mặt S06'!$J$2,Nhaplieu!$O927,""))</f>
        <v/>
      </c>
      <c r="G905" s="572">
        <f>IF(SUM(E905:F905)=0,0,$G$10+SUM(E$11:$E905)-SUM(F$11:$F905))</f>
        <v>0</v>
      </c>
      <c r="H905" s="573"/>
    </row>
    <row r="906" spans="1:8" s="4" customFormat="1" ht="15.6">
      <c r="A906" s="76" t="str">
        <f>IF(OR(LEFT(Nhaplieu!$M928,3)='Sổ quỹ tiền mặt S06'!$J$2,LEFT(Nhaplieu!$N928,3)='Sổ quỹ tiền mặt S06'!$J$2),Nhaplieu!F928,IF(OR(Nhaplieu!$M928='Sổ quỹ tiền mặt S06'!$J$2,Nhaplieu!$N928='Sổ quỹ tiền mặt S06'!$J$2),Nhaplieu!F928,""))</f>
        <v/>
      </c>
      <c r="B906" s="77" t="str">
        <f>IF(OR(LEFT(Nhaplieu!$M928,3)='Sổ quỹ tiền mặt S06'!$J$2,LEFT(Nhaplieu!$N928,3)='Sổ quỹ tiền mặt S06'!$J$2),Nhaplieu!E928,IF(OR(Nhaplieu!$M928='Sổ quỹ tiền mặt S06'!$J$2,Nhaplieu!$N928='Sổ quỹ tiền mặt S06'!$J$2),Nhaplieu!E928,""))</f>
        <v/>
      </c>
      <c r="C906" s="571" t="str">
        <f>IF(OR(LEFT(Nhaplieu!$M928,3)='Sổ quỹ tiền mặt S06'!$J$2,LEFT(Nhaplieu!$N928,3)='Sổ quỹ tiền mặt S06'!$J$2),Nhaplieu!L928,IF(OR(Nhaplieu!$M928='Sổ quỹ tiền mặt S06'!$J$2,Nhaplieu!$N928='Sổ quỹ tiền mặt S06'!$J$2),Nhaplieu!L928,""))</f>
        <v/>
      </c>
      <c r="D906" s="78" t="str">
        <f>IF(LEFT(Nhaplieu!$M928,3)='Sổ quỹ tiền mặt S06'!$J$2,Nhaplieu!N928,IF(LEFT(Nhaplieu!$N928,3)='Sổ quỹ tiền mặt S06'!$J$2,Nhaplieu!M928,IF(Nhaplieu!$M928='Sổ quỹ tiền mặt S06'!$J$2,Nhaplieu!N928,IF(Nhaplieu!$N928='Sổ quỹ tiền mặt S06'!$J$2,Nhaplieu!M928,""))))</f>
        <v/>
      </c>
      <c r="E906" s="77" t="str">
        <f>IF(LEFT(Nhaplieu!M928,3)='Sổ quỹ tiền mặt S06'!$J$2,Nhaplieu!$O928,IF(Nhaplieu!M928='Sổ quỹ tiền mặt S06'!$J$2,Nhaplieu!$O928,""))</f>
        <v/>
      </c>
      <c r="F906" s="77" t="str">
        <f>IF(LEFT(Nhaplieu!N928,3)='Sổ quỹ tiền mặt S06'!$J$2,Nhaplieu!$O928,IF(Nhaplieu!N928='Sổ quỹ tiền mặt S06'!$J$2,Nhaplieu!$O928,""))</f>
        <v/>
      </c>
      <c r="G906" s="572">
        <f>IF(SUM(E906:F906)=0,0,$G$10+SUM(E$11:$E906)-SUM(F$11:$F906))</f>
        <v>0</v>
      </c>
      <c r="H906" s="573"/>
    </row>
    <row r="907" spans="1:8" s="4" customFormat="1" ht="15.6">
      <c r="A907" s="76" t="str">
        <f>IF(OR(LEFT(Nhaplieu!$M929,3)='Sổ quỹ tiền mặt S06'!$J$2,LEFT(Nhaplieu!$N929,3)='Sổ quỹ tiền mặt S06'!$J$2),Nhaplieu!F929,IF(OR(Nhaplieu!$M929='Sổ quỹ tiền mặt S06'!$J$2,Nhaplieu!$N929='Sổ quỹ tiền mặt S06'!$J$2),Nhaplieu!F929,""))</f>
        <v/>
      </c>
      <c r="B907" s="77" t="str">
        <f>IF(OR(LEFT(Nhaplieu!$M929,3)='Sổ quỹ tiền mặt S06'!$J$2,LEFT(Nhaplieu!$N929,3)='Sổ quỹ tiền mặt S06'!$J$2),Nhaplieu!E929,IF(OR(Nhaplieu!$M929='Sổ quỹ tiền mặt S06'!$J$2,Nhaplieu!$N929='Sổ quỹ tiền mặt S06'!$J$2),Nhaplieu!E929,""))</f>
        <v/>
      </c>
      <c r="C907" s="571" t="str">
        <f>IF(OR(LEFT(Nhaplieu!$M929,3)='Sổ quỹ tiền mặt S06'!$J$2,LEFT(Nhaplieu!$N929,3)='Sổ quỹ tiền mặt S06'!$J$2),Nhaplieu!L929,IF(OR(Nhaplieu!$M929='Sổ quỹ tiền mặt S06'!$J$2,Nhaplieu!$N929='Sổ quỹ tiền mặt S06'!$J$2),Nhaplieu!L929,""))</f>
        <v/>
      </c>
      <c r="D907" s="78" t="str">
        <f>IF(LEFT(Nhaplieu!$M929,3)='Sổ quỹ tiền mặt S06'!$J$2,Nhaplieu!N929,IF(LEFT(Nhaplieu!$N929,3)='Sổ quỹ tiền mặt S06'!$J$2,Nhaplieu!M929,IF(Nhaplieu!$M929='Sổ quỹ tiền mặt S06'!$J$2,Nhaplieu!N929,IF(Nhaplieu!$N929='Sổ quỹ tiền mặt S06'!$J$2,Nhaplieu!M929,""))))</f>
        <v/>
      </c>
      <c r="E907" s="77" t="str">
        <f>IF(LEFT(Nhaplieu!M929,3)='Sổ quỹ tiền mặt S06'!$J$2,Nhaplieu!$O929,IF(Nhaplieu!M929='Sổ quỹ tiền mặt S06'!$J$2,Nhaplieu!$O929,""))</f>
        <v/>
      </c>
      <c r="F907" s="77" t="str">
        <f>IF(LEFT(Nhaplieu!N929,3)='Sổ quỹ tiền mặt S06'!$J$2,Nhaplieu!$O929,IF(Nhaplieu!N929='Sổ quỹ tiền mặt S06'!$J$2,Nhaplieu!$O929,""))</f>
        <v/>
      </c>
      <c r="G907" s="572">
        <f>IF(SUM(E907:F907)=0,0,$G$10+SUM(E$11:$E907)-SUM(F$11:$F907))</f>
        <v>0</v>
      </c>
      <c r="H907" s="573"/>
    </row>
    <row r="908" spans="1:8" s="4" customFormat="1" ht="15.6">
      <c r="A908" s="76" t="str">
        <f>IF(OR(LEFT(Nhaplieu!$M930,3)='Sổ quỹ tiền mặt S06'!$J$2,LEFT(Nhaplieu!$N930,3)='Sổ quỹ tiền mặt S06'!$J$2),Nhaplieu!F930,IF(OR(Nhaplieu!$M930='Sổ quỹ tiền mặt S06'!$J$2,Nhaplieu!$N930='Sổ quỹ tiền mặt S06'!$J$2),Nhaplieu!F930,""))</f>
        <v/>
      </c>
      <c r="B908" s="77" t="str">
        <f>IF(OR(LEFT(Nhaplieu!$M930,3)='Sổ quỹ tiền mặt S06'!$J$2,LEFT(Nhaplieu!$N930,3)='Sổ quỹ tiền mặt S06'!$J$2),Nhaplieu!E930,IF(OR(Nhaplieu!$M930='Sổ quỹ tiền mặt S06'!$J$2,Nhaplieu!$N930='Sổ quỹ tiền mặt S06'!$J$2),Nhaplieu!E930,""))</f>
        <v/>
      </c>
      <c r="C908" s="571" t="str">
        <f>IF(OR(LEFT(Nhaplieu!$M930,3)='Sổ quỹ tiền mặt S06'!$J$2,LEFT(Nhaplieu!$N930,3)='Sổ quỹ tiền mặt S06'!$J$2),Nhaplieu!L930,IF(OR(Nhaplieu!$M930='Sổ quỹ tiền mặt S06'!$J$2,Nhaplieu!$N930='Sổ quỹ tiền mặt S06'!$J$2),Nhaplieu!L930,""))</f>
        <v/>
      </c>
      <c r="D908" s="78" t="str">
        <f>IF(LEFT(Nhaplieu!$M930,3)='Sổ quỹ tiền mặt S06'!$J$2,Nhaplieu!N930,IF(LEFT(Nhaplieu!$N930,3)='Sổ quỹ tiền mặt S06'!$J$2,Nhaplieu!M930,IF(Nhaplieu!$M930='Sổ quỹ tiền mặt S06'!$J$2,Nhaplieu!N930,IF(Nhaplieu!$N930='Sổ quỹ tiền mặt S06'!$J$2,Nhaplieu!M930,""))))</f>
        <v/>
      </c>
      <c r="E908" s="77" t="str">
        <f>IF(LEFT(Nhaplieu!M930,3)='Sổ quỹ tiền mặt S06'!$J$2,Nhaplieu!$O930,IF(Nhaplieu!M930='Sổ quỹ tiền mặt S06'!$J$2,Nhaplieu!$O930,""))</f>
        <v/>
      </c>
      <c r="F908" s="77" t="str">
        <f>IF(LEFT(Nhaplieu!N930,3)='Sổ quỹ tiền mặt S06'!$J$2,Nhaplieu!$O930,IF(Nhaplieu!N930='Sổ quỹ tiền mặt S06'!$J$2,Nhaplieu!$O930,""))</f>
        <v/>
      </c>
      <c r="G908" s="572">
        <f>IF(SUM(E908:F908)=0,0,$G$10+SUM(E$11:$E908)-SUM(F$11:$F908))</f>
        <v>0</v>
      </c>
      <c r="H908" s="573"/>
    </row>
    <row r="909" spans="1:8" s="4" customFormat="1" ht="15.6">
      <c r="A909" s="76" t="str">
        <f>IF(OR(LEFT(Nhaplieu!$M931,3)='Sổ quỹ tiền mặt S06'!$J$2,LEFT(Nhaplieu!$N931,3)='Sổ quỹ tiền mặt S06'!$J$2),Nhaplieu!F931,IF(OR(Nhaplieu!$M931='Sổ quỹ tiền mặt S06'!$J$2,Nhaplieu!$N931='Sổ quỹ tiền mặt S06'!$J$2),Nhaplieu!F931,""))</f>
        <v/>
      </c>
      <c r="B909" s="77" t="str">
        <f>IF(OR(LEFT(Nhaplieu!$M931,3)='Sổ quỹ tiền mặt S06'!$J$2,LEFT(Nhaplieu!$N931,3)='Sổ quỹ tiền mặt S06'!$J$2),Nhaplieu!E931,IF(OR(Nhaplieu!$M931='Sổ quỹ tiền mặt S06'!$J$2,Nhaplieu!$N931='Sổ quỹ tiền mặt S06'!$J$2),Nhaplieu!E931,""))</f>
        <v/>
      </c>
      <c r="C909" s="571" t="str">
        <f>IF(OR(LEFT(Nhaplieu!$M931,3)='Sổ quỹ tiền mặt S06'!$J$2,LEFT(Nhaplieu!$N931,3)='Sổ quỹ tiền mặt S06'!$J$2),Nhaplieu!L931,IF(OR(Nhaplieu!$M931='Sổ quỹ tiền mặt S06'!$J$2,Nhaplieu!$N931='Sổ quỹ tiền mặt S06'!$J$2),Nhaplieu!L931,""))</f>
        <v/>
      </c>
      <c r="D909" s="78" t="str">
        <f>IF(LEFT(Nhaplieu!$M931,3)='Sổ quỹ tiền mặt S06'!$J$2,Nhaplieu!N931,IF(LEFT(Nhaplieu!$N931,3)='Sổ quỹ tiền mặt S06'!$J$2,Nhaplieu!M931,IF(Nhaplieu!$M931='Sổ quỹ tiền mặt S06'!$J$2,Nhaplieu!N931,IF(Nhaplieu!$N931='Sổ quỹ tiền mặt S06'!$J$2,Nhaplieu!M931,""))))</f>
        <v/>
      </c>
      <c r="E909" s="77" t="str">
        <f>IF(LEFT(Nhaplieu!M931,3)='Sổ quỹ tiền mặt S06'!$J$2,Nhaplieu!$O931,IF(Nhaplieu!M931='Sổ quỹ tiền mặt S06'!$J$2,Nhaplieu!$O931,""))</f>
        <v/>
      </c>
      <c r="F909" s="77" t="str">
        <f>IF(LEFT(Nhaplieu!N931,3)='Sổ quỹ tiền mặt S06'!$J$2,Nhaplieu!$O931,IF(Nhaplieu!N931='Sổ quỹ tiền mặt S06'!$J$2,Nhaplieu!$O931,""))</f>
        <v/>
      </c>
      <c r="G909" s="572">
        <f>IF(SUM(E909:F909)=0,0,$G$10+SUM(E$11:$E909)-SUM(F$11:$F909))</f>
        <v>0</v>
      </c>
      <c r="H909" s="573"/>
    </row>
    <row r="910" spans="1:8" s="4" customFormat="1" ht="15.6">
      <c r="A910" s="76" t="str">
        <f>IF(OR(LEFT(Nhaplieu!$M932,3)='Sổ quỹ tiền mặt S06'!$J$2,LEFT(Nhaplieu!$N932,3)='Sổ quỹ tiền mặt S06'!$J$2),Nhaplieu!F932,IF(OR(Nhaplieu!$M932='Sổ quỹ tiền mặt S06'!$J$2,Nhaplieu!$N932='Sổ quỹ tiền mặt S06'!$J$2),Nhaplieu!F932,""))</f>
        <v/>
      </c>
      <c r="B910" s="77" t="str">
        <f>IF(OR(LEFT(Nhaplieu!$M932,3)='Sổ quỹ tiền mặt S06'!$J$2,LEFT(Nhaplieu!$N932,3)='Sổ quỹ tiền mặt S06'!$J$2),Nhaplieu!E932,IF(OR(Nhaplieu!$M932='Sổ quỹ tiền mặt S06'!$J$2,Nhaplieu!$N932='Sổ quỹ tiền mặt S06'!$J$2),Nhaplieu!E932,""))</f>
        <v/>
      </c>
      <c r="C910" s="571" t="str">
        <f>IF(OR(LEFT(Nhaplieu!$M932,3)='Sổ quỹ tiền mặt S06'!$J$2,LEFT(Nhaplieu!$N932,3)='Sổ quỹ tiền mặt S06'!$J$2),Nhaplieu!L932,IF(OR(Nhaplieu!$M932='Sổ quỹ tiền mặt S06'!$J$2,Nhaplieu!$N932='Sổ quỹ tiền mặt S06'!$J$2),Nhaplieu!L932,""))</f>
        <v/>
      </c>
      <c r="D910" s="78" t="str">
        <f>IF(LEFT(Nhaplieu!$M932,3)='Sổ quỹ tiền mặt S06'!$J$2,Nhaplieu!N932,IF(LEFT(Nhaplieu!$N932,3)='Sổ quỹ tiền mặt S06'!$J$2,Nhaplieu!M932,IF(Nhaplieu!$M932='Sổ quỹ tiền mặt S06'!$J$2,Nhaplieu!N932,IF(Nhaplieu!$N932='Sổ quỹ tiền mặt S06'!$J$2,Nhaplieu!M932,""))))</f>
        <v/>
      </c>
      <c r="E910" s="77" t="str">
        <f>IF(LEFT(Nhaplieu!M932,3)='Sổ quỹ tiền mặt S06'!$J$2,Nhaplieu!$O932,IF(Nhaplieu!M932='Sổ quỹ tiền mặt S06'!$J$2,Nhaplieu!$O932,""))</f>
        <v/>
      </c>
      <c r="F910" s="77" t="str">
        <f>IF(LEFT(Nhaplieu!N932,3)='Sổ quỹ tiền mặt S06'!$J$2,Nhaplieu!$O932,IF(Nhaplieu!N932='Sổ quỹ tiền mặt S06'!$J$2,Nhaplieu!$O932,""))</f>
        <v/>
      </c>
      <c r="G910" s="572">
        <f>IF(SUM(E910:F910)=0,0,$G$10+SUM(E$11:$E910)-SUM(F$11:$F910))</f>
        <v>0</v>
      </c>
      <c r="H910" s="573"/>
    </row>
    <row r="911" spans="1:8" s="4" customFormat="1" ht="15.6">
      <c r="A911" s="76" t="str">
        <f>IF(OR(LEFT(Nhaplieu!$M933,3)='Sổ quỹ tiền mặt S06'!$J$2,LEFT(Nhaplieu!$N933,3)='Sổ quỹ tiền mặt S06'!$J$2),Nhaplieu!F933,IF(OR(Nhaplieu!$M933='Sổ quỹ tiền mặt S06'!$J$2,Nhaplieu!$N933='Sổ quỹ tiền mặt S06'!$J$2),Nhaplieu!F933,""))</f>
        <v/>
      </c>
      <c r="B911" s="77" t="str">
        <f>IF(OR(LEFT(Nhaplieu!$M933,3)='Sổ quỹ tiền mặt S06'!$J$2,LEFT(Nhaplieu!$N933,3)='Sổ quỹ tiền mặt S06'!$J$2),Nhaplieu!E933,IF(OR(Nhaplieu!$M933='Sổ quỹ tiền mặt S06'!$J$2,Nhaplieu!$N933='Sổ quỹ tiền mặt S06'!$J$2),Nhaplieu!E933,""))</f>
        <v/>
      </c>
      <c r="C911" s="571" t="str">
        <f>IF(OR(LEFT(Nhaplieu!$M933,3)='Sổ quỹ tiền mặt S06'!$J$2,LEFT(Nhaplieu!$N933,3)='Sổ quỹ tiền mặt S06'!$J$2),Nhaplieu!L933,IF(OR(Nhaplieu!$M933='Sổ quỹ tiền mặt S06'!$J$2,Nhaplieu!$N933='Sổ quỹ tiền mặt S06'!$J$2),Nhaplieu!L933,""))</f>
        <v/>
      </c>
      <c r="D911" s="78" t="str">
        <f>IF(LEFT(Nhaplieu!$M933,3)='Sổ quỹ tiền mặt S06'!$J$2,Nhaplieu!N933,IF(LEFT(Nhaplieu!$N933,3)='Sổ quỹ tiền mặt S06'!$J$2,Nhaplieu!M933,IF(Nhaplieu!$M933='Sổ quỹ tiền mặt S06'!$J$2,Nhaplieu!N933,IF(Nhaplieu!$N933='Sổ quỹ tiền mặt S06'!$J$2,Nhaplieu!M933,""))))</f>
        <v/>
      </c>
      <c r="E911" s="77" t="str">
        <f>IF(LEFT(Nhaplieu!M933,3)='Sổ quỹ tiền mặt S06'!$J$2,Nhaplieu!$O933,IF(Nhaplieu!M933='Sổ quỹ tiền mặt S06'!$J$2,Nhaplieu!$O933,""))</f>
        <v/>
      </c>
      <c r="F911" s="77" t="str">
        <f>IF(LEFT(Nhaplieu!N933,3)='Sổ quỹ tiền mặt S06'!$J$2,Nhaplieu!$O933,IF(Nhaplieu!N933='Sổ quỹ tiền mặt S06'!$J$2,Nhaplieu!$O933,""))</f>
        <v/>
      </c>
      <c r="G911" s="572">
        <f>IF(SUM(E911:F911)=0,0,$G$10+SUM(E$11:$E911)-SUM(F$11:$F911))</f>
        <v>0</v>
      </c>
      <c r="H911" s="573"/>
    </row>
    <row r="912" spans="1:8" s="4" customFormat="1" ht="15.6">
      <c r="A912" s="76" t="str">
        <f>IF(OR(LEFT(Nhaplieu!$M934,3)='Sổ quỹ tiền mặt S06'!$J$2,LEFT(Nhaplieu!$N934,3)='Sổ quỹ tiền mặt S06'!$J$2),Nhaplieu!F934,IF(OR(Nhaplieu!$M934='Sổ quỹ tiền mặt S06'!$J$2,Nhaplieu!$N934='Sổ quỹ tiền mặt S06'!$J$2),Nhaplieu!F934,""))</f>
        <v/>
      </c>
      <c r="B912" s="77" t="str">
        <f>IF(OR(LEFT(Nhaplieu!$M934,3)='Sổ quỹ tiền mặt S06'!$J$2,LEFT(Nhaplieu!$N934,3)='Sổ quỹ tiền mặt S06'!$J$2),Nhaplieu!E934,IF(OR(Nhaplieu!$M934='Sổ quỹ tiền mặt S06'!$J$2,Nhaplieu!$N934='Sổ quỹ tiền mặt S06'!$J$2),Nhaplieu!E934,""))</f>
        <v/>
      </c>
      <c r="C912" s="571" t="str">
        <f>IF(OR(LEFT(Nhaplieu!$M934,3)='Sổ quỹ tiền mặt S06'!$J$2,LEFT(Nhaplieu!$N934,3)='Sổ quỹ tiền mặt S06'!$J$2),Nhaplieu!L934,IF(OR(Nhaplieu!$M934='Sổ quỹ tiền mặt S06'!$J$2,Nhaplieu!$N934='Sổ quỹ tiền mặt S06'!$J$2),Nhaplieu!L934,""))</f>
        <v/>
      </c>
      <c r="D912" s="78" t="str">
        <f>IF(LEFT(Nhaplieu!$M934,3)='Sổ quỹ tiền mặt S06'!$J$2,Nhaplieu!N934,IF(LEFT(Nhaplieu!$N934,3)='Sổ quỹ tiền mặt S06'!$J$2,Nhaplieu!M934,IF(Nhaplieu!$M934='Sổ quỹ tiền mặt S06'!$J$2,Nhaplieu!N934,IF(Nhaplieu!$N934='Sổ quỹ tiền mặt S06'!$J$2,Nhaplieu!M934,""))))</f>
        <v/>
      </c>
      <c r="E912" s="77" t="str">
        <f>IF(LEFT(Nhaplieu!M934,3)='Sổ quỹ tiền mặt S06'!$J$2,Nhaplieu!$O934,IF(Nhaplieu!M934='Sổ quỹ tiền mặt S06'!$J$2,Nhaplieu!$O934,""))</f>
        <v/>
      </c>
      <c r="F912" s="77" t="str">
        <f>IF(LEFT(Nhaplieu!N934,3)='Sổ quỹ tiền mặt S06'!$J$2,Nhaplieu!$O934,IF(Nhaplieu!N934='Sổ quỹ tiền mặt S06'!$J$2,Nhaplieu!$O934,""))</f>
        <v/>
      </c>
      <c r="G912" s="572">
        <f>IF(SUM(E912:F912)=0,0,$G$10+SUM(E$11:$E912)-SUM(F$11:$F912))</f>
        <v>0</v>
      </c>
      <c r="H912" s="573"/>
    </row>
    <row r="913" spans="1:8" s="4" customFormat="1" ht="15.6">
      <c r="A913" s="76" t="str">
        <f>IF(OR(LEFT(Nhaplieu!$M935,3)='Sổ quỹ tiền mặt S06'!$J$2,LEFT(Nhaplieu!$N935,3)='Sổ quỹ tiền mặt S06'!$J$2),Nhaplieu!F935,IF(OR(Nhaplieu!$M935='Sổ quỹ tiền mặt S06'!$J$2,Nhaplieu!$N935='Sổ quỹ tiền mặt S06'!$J$2),Nhaplieu!F935,""))</f>
        <v/>
      </c>
      <c r="B913" s="77" t="str">
        <f>IF(OR(LEFT(Nhaplieu!$M935,3)='Sổ quỹ tiền mặt S06'!$J$2,LEFT(Nhaplieu!$N935,3)='Sổ quỹ tiền mặt S06'!$J$2),Nhaplieu!E935,IF(OR(Nhaplieu!$M935='Sổ quỹ tiền mặt S06'!$J$2,Nhaplieu!$N935='Sổ quỹ tiền mặt S06'!$J$2),Nhaplieu!E935,""))</f>
        <v/>
      </c>
      <c r="C913" s="571" t="str">
        <f>IF(OR(LEFT(Nhaplieu!$M935,3)='Sổ quỹ tiền mặt S06'!$J$2,LEFT(Nhaplieu!$N935,3)='Sổ quỹ tiền mặt S06'!$J$2),Nhaplieu!L935,IF(OR(Nhaplieu!$M935='Sổ quỹ tiền mặt S06'!$J$2,Nhaplieu!$N935='Sổ quỹ tiền mặt S06'!$J$2),Nhaplieu!L935,""))</f>
        <v/>
      </c>
      <c r="D913" s="78" t="str">
        <f>IF(LEFT(Nhaplieu!$M935,3)='Sổ quỹ tiền mặt S06'!$J$2,Nhaplieu!N935,IF(LEFT(Nhaplieu!$N935,3)='Sổ quỹ tiền mặt S06'!$J$2,Nhaplieu!M935,IF(Nhaplieu!$M935='Sổ quỹ tiền mặt S06'!$J$2,Nhaplieu!N935,IF(Nhaplieu!$N935='Sổ quỹ tiền mặt S06'!$J$2,Nhaplieu!M935,""))))</f>
        <v/>
      </c>
      <c r="E913" s="77" t="str">
        <f>IF(LEFT(Nhaplieu!M935,3)='Sổ quỹ tiền mặt S06'!$J$2,Nhaplieu!$O935,IF(Nhaplieu!M935='Sổ quỹ tiền mặt S06'!$J$2,Nhaplieu!$O935,""))</f>
        <v/>
      </c>
      <c r="F913" s="77" t="str">
        <f>IF(LEFT(Nhaplieu!N935,3)='Sổ quỹ tiền mặt S06'!$J$2,Nhaplieu!$O935,IF(Nhaplieu!N935='Sổ quỹ tiền mặt S06'!$J$2,Nhaplieu!$O935,""))</f>
        <v/>
      </c>
      <c r="G913" s="572">
        <f>IF(SUM(E913:F913)=0,0,$G$10+SUM(E$11:$E913)-SUM(F$11:$F913))</f>
        <v>0</v>
      </c>
      <c r="H913" s="573"/>
    </row>
    <row r="914" spans="1:8" s="4" customFormat="1" ht="15.6">
      <c r="A914" s="76" t="str">
        <f>IF(OR(LEFT(Nhaplieu!$M936,3)='Sổ quỹ tiền mặt S06'!$J$2,LEFT(Nhaplieu!$N936,3)='Sổ quỹ tiền mặt S06'!$J$2),Nhaplieu!F936,IF(OR(Nhaplieu!$M936='Sổ quỹ tiền mặt S06'!$J$2,Nhaplieu!$N936='Sổ quỹ tiền mặt S06'!$J$2),Nhaplieu!F936,""))</f>
        <v/>
      </c>
      <c r="B914" s="77" t="str">
        <f>IF(OR(LEFT(Nhaplieu!$M936,3)='Sổ quỹ tiền mặt S06'!$J$2,LEFT(Nhaplieu!$N936,3)='Sổ quỹ tiền mặt S06'!$J$2),Nhaplieu!E936,IF(OR(Nhaplieu!$M936='Sổ quỹ tiền mặt S06'!$J$2,Nhaplieu!$N936='Sổ quỹ tiền mặt S06'!$J$2),Nhaplieu!E936,""))</f>
        <v/>
      </c>
      <c r="C914" s="571" t="str">
        <f>IF(OR(LEFT(Nhaplieu!$M936,3)='Sổ quỹ tiền mặt S06'!$J$2,LEFT(Nhaplieu!$N936,3)='Sổ quỹ tiền mặt S06'!$J$2),Nhaplieu!L936,IF(OR(Nhaplieu!$M936='Sổ quỹ tiền mặt S06'!$J$2,Nhaplieu!$N936='Sổ quỹ tiền mặt S06'!$J$2),Nhaplieu!L936,""))</f>
        <v/>
      </c>
      <c r="D914" s="78" t="str">
        <f>IF(LEFT(Nhaplieu!$M936,3)='Sổ quỹ tiền mặt S06'!$J$2,Nhaplieu!N936,IF(LEFT(Nhaplieu!$N936,3)='Sổ quỹ tiền mặt S06'!$J$2,Nhaplieu!M936,IF(Nhaplieu!$M936='Sổ quỹ tiền mặt S06'!$J$2,Nhaplieu!N936,IF(Nhaplieu!$N936='Sổ quỹ tiền mặt S06'!$J$2,Nhaplieu!M936,""))))</f>
        <v/>
      </c>
      <c r="E914" s="77" t="str">
        <f>IF(LEFT(Nhaplieu!M936,3)='Sổ quỹ tiền mặt S06'!$J$2,Nhaplieu!$O936,IF(Nhaplieu!M936='Sổ quỹ tiền mặt S06'!$J$2,Nhaplieu!$O936,""))</f>
        <v/>
      </c>
      <c r="F914" s="77" t="str">
        <f>IF(LEFT(Nhaplieu!N936,3)='Sổ quỹ tiền mặt S06'!$J$2,Nhaplieu!$O936,IF(Nhaplieu!N936='Sổ quỹ tiền mặt S06'!$J$2,Nhaplieu!$O936,""))</f>
        <v/>
      </c>
      <c r="G914" s="572">
        <f>IF(SUM(E914:F914)=0,0,$G$10+SUM(E$11:$E914)-SUM(F$11:$F914))</f>
        <v>0</v>
      </c>
      <c r="H914" s="573"/>
    </row>
    <row r="915" spans="1:8" s="4" customFormat="1" ht="15.6">
      <c r="A915" s="76" t="str">
        <f>IF(OR(LEFT(Nhaplieu!$M937,3)='Sổ quỹ tiền mặt S06'!$J$2,LEFT(Nhaplieu!$N937,3)='Sổ quỹ tiền mặt S06'!$J$2),Nhaplieu!F937,IF(OR(Nhaplieu!$M937='Sổ quỹ tiền mặt S06'!$J$2,Nhaplieu!$N937='Sổ quỹ tiền mặt S06'!$J$2),Nhaplieu!F937,""))</f>
        <v/>
      </c>
      <c r="B915" s="77" t="str">
        <f>IF(OR(LEFT(Nhaplieu!$M937,3)='Sổ quỹ tiền mặt S06'!$J$2,LEFT(Nhaplieu!$N937,3)='Sổ quỹ tiền mặt S06'!$J$2),Nhaplieu!E937,IF(OR(Nhaplieu!$M937='Sổ quỹ tiền mặt S06'!$J$2,Nhaplieu!$N937='Sổ quỹ tiền mặt S06'!$J$2),Nhaplieu!E937,""))</f>
        <v/>
      </c>
      <c r="C915" s="571" t="str">
        <f>IF(OR(LEFT(Nhaplieu!$M937,3)='Sổ quỹ tiền mặt S06'!$J$2,LEFT(Nhaplieu!$N937,3)='Sổ quỹ tiền mặt S06'!$J$2),Nhaplieu!L937,IF(OR(Nhaplieu!$M937='Sổ quỹ tiền mặt S06'!$J$2,Nhaplieu!$N937='Sổ quỹ tiền mặt S06'!$J$2),Nhaplieu!L937,""))</f>
        <v/>
      </c>
      <c r="D915" s="78" t="str">
        <f>IF(LEFT(Nhaplieu!$M937,3)='Sổ quỹ tiền mặt S06'!$J$2,Nhaplieu!N937,IF(LEFT(Nhaplieu!$N937,3)='Sổ quỹ tiền mặt S06'!$J$2,Nhaplieu!M937,IF(Nhaplieu!$M937='Sổ quỹ tiền mặt S06'!$J$2,Nhaplieu!N937,IF(Nhaplieu!$N937='Sổ quỹ tiền mặt S06'!$J$2,Nhaplieu!M937,""))))</f>
        <v/>
      </c>
      <c r="E915" s="77" t="str">
        <f>IF(LEFT(Nhaplieu!M937,3)='Sổ quỹ tiền mặt S06'!$J$2,Nhaplieu!$O937,IF(Nhaplieu!M937='Sổ quỹ tiền mặt S06'!$J$2,Nhaplieu!$O937,""))</f>
        <v/>
      </c>
      <c r="F915" s="77" t="str">
        <f>IF(LEFT(Nhaplieu!N937,3)='Sổ quỹ tiền mặt S06'!$J$2,Nhaplieu!$O937,IF(Nhaplieu!N937='Sổ quỹ tiền mặt S06'!$J$2,Nhaplieu!$O937,""))</f>
        <v/>
      </c>
      <c r="G915" s="572">
        <f>IF(SUM(E915:F915)=0,0,$G$10+SUM(E$11:$E915)-SUM(F$11:$F915))</f>
        <v>0</v>
      </c>
      <c r="H915" s="573"/>
    </row>
    <row r="916" spans="1:8" s="4" customFormat="1" ht="15.6">
      <c r="A916" s="76" t="str">
        <f>IF(OR(LEFT(Nhaplieu!$M938,3)='Sổ quỹ tiền mặt S06'!$J$2,LEFT(Nhaplieu!$N938,3)='Sổ quỹ tiền mặt S06'!$J$2),Nhaplieu!F938,IF(OR(Nhaplieu!$M938='Sổ quỹ tiền mặt S06'!$J$2,Nhaplieu!$N938='Sổ quỹ tiền mặt S06'!$J$2),Nhaplieu!F938,""))</f>
        <v/>
      </c>
      <c r="B916" s="77" t="str">
        <f>IF(OR(LEFT(Nhaplieu!$M938,3)='Sổ quỹ tiền mặt S06'!$J$2,LEFT(Nhaplieu!$N938,3)='Sổ quỹ tiền mặt S06'!$J$2),Nhaplieu!E938,IF(OR(Nhaplieu!$M938='Sổ quỹ tiền mặt S06'!$J$2,Nhaplieu!$N938='Sổ quỹ tiền mặt S06'!$J$2),Nhaplieu!E938,""))</f>
        <v/>
      </c>
      <c r="C916" s="571" t="str">
        <f>IF(OR(LEFT(Nhaplieu!$M938,3)='Sổ quỹ tiền mặt S06'!$J$2,LEFT(Nhaplieu!$N938,3)='Sổ quỹ tiền mặt S06'!$J$2),Nhaplieu!L938,IF(OR(Nhaplieu!$M938='Sổ quỹ tiền mặt S06'!$J$2,Nhaplieu!$N938='Sổ quỹ tiền mặt S06'!$J$2),Nhaplieu!L938,""))</f>
        <v/>
      </c>
      <c r="D916" s="78" t="str">
        <f>IF(LEFT(Nhaplieu!$M938,3)='Sổ quỹ tiền mặt S06'!$J$2,Nhaplieu!N938,IF(LEFT(Nhaplieu!$N938,3)='Sổ quỹ tiền mặt S06'!$J$2,Nhaplieu!M938,IF(Nhaplieu!$M938='Sổ quỹ tiền mặt S06'!$J$2,Nhaplieu!N938,IF(Nhaplieu!$N938='Sổ quỹ tiền mặt S06'!$J$2,Nhaplieu!M938,""))))</f>
        <v/>
      </c>
      <c r="E916" s="77" t="str">
        <f>IF(LEFT(Nhaplieu!M938,3)='Sổ quỹ tiền mặt S06'!$J$2,Nhaplieu!$O938,IF(Nhaplieu!M938='Sổ quỹ tiền mặt S06'!$J$2,Nhaplieu!$O938,""))</f>
        <v/>
      </c>
      <c r="F916" s="77" t="str">
        <f>IF(LEFT(Nhaplieu!N938,3)='Sổ quỹ tiền mặt S06'!$J$2,Nhaplieu!$O938,IF(Nhaplieu!N938='Sổ quỹ tiền mặt S06'!$J$2,Nhaplieu!$O938,""))</f>
        <v/>
      </c>
      <c r="G916" s="572">
        <f>IF(SUM(E916:F916)=0,0,$G$10+SUM(E$11:$E916)-SUM(F$11:$F916))</f>
        <v>0</v>
      </c>
      <c r="H916" s="573"/>
    </row>
    <row r="917" spans="1:8" s="4" customFormat="1" ht="15.6">
      <c r="A917" s="76" t="str">
        <f>IF(OR(LEFT(Nhaplieu!$M939,3)='Sổ quỹ tiền mặt S06'!$J$2,LEFT(Nhaplieu!$N939,3)='Sổ quỹ tiền mặt S06'!$J$2),Nhaplieu!F939,IF(OR(Nhaplieu!$M939='Sổ quỹ tiền mặt S06'!$J$2,Nhaplieu!$N939='Sổ quỹ tiền mặt S06'!$J$2),Nhaplieu!F939,""))</f>
        <v/>
      </c>
      <c r="B917" s="77" t="str">
        <f>IF(OR(LEFT(Nhaplieu!$M939,3)='Sổ quỹ tiền mặt S06'!$J$2,LEFT(Nhaplieu!$N939,3)='Sổ quỹ tiền mặt S06'!$J$2),Nhaplieu!E939,IF(OR(Nhaplieu!$M939='Sổ quỹ tiền mặt S06'!$J$2,Nhaplieu!$N939='Sổ quỹ tiền mặt S06'!$J$2),Nhaplieu!E939,""))</f>
        <v/>
      </c>
      <c r="C917" s="571" t="str">
        <f>IF(OR(LEFT(Nhaplieu!$M939,3)='Sổ quỹ tiền mặt S06'!$J$2,LEFT(Nhaplieu!$N939,3)='Sổ quỹ tiền mặt S06'!$J$2),Nhaplieu!L939,IF(OR(Nhaplieu!$M939='Sổ quỹ tiền mặt S06'!$J$2,Nhaplieu!$N939='Sổ quỹ tiền mặt S06'!$J$2),Nhaplieu!L939,""))</f>
        <v/>
      </c>
      <c r="D917" s="78" t="str">
        <f>IF(LEFT(Nhaplieu!$M939,3)='Sổ quỹ tiền mặt S06'!$J$2,Nhaplieu!N939,IF(LEFT(Nhaplieu!$N939,3)='Sổ quỹ tiền mặt S06'!$J$2,Nhaplieu!M939,IF(Nhaplieu!$M939='Sổ quỹ tiền mặt S06'!$J$2,Nhaplieu!N939,IF(Nhaplieu!$N939='Sổ quỹ tiền mặt S06'!$J$2,Nhaplieu!M939,""))))</f>
        <v/>
      </c>
      <c r="E917" s="77" t="str">
        <f>IF(LEFT(Nhaplieu!M939,3)='Sổ quỹ tiền mặt S06'!$J$2,Nhaplieu!$O939,IF(Nhaplieu!M939='Sổ quỹ tiền mặt S06'!$J$2,Nhaplieu!$O939,""))</f>
        <v/>
      </c>
      <c r="F917" s="77" t="str">
        <f>IF(LEFT(Nhaplieu!N939,3)='Sổ quỹ tiền mặt S06'!$J$2,Nhaplieu!$O939,IF(Nhaplieu!N939='Sổ quỹ tiền mặt S06'!$J$2,Nhaplieu!$O939,""))</f>
        <v/>
      </c>
      <c r="G917" s="572">
        <f>IF(SUM(E917:F917)=0,0,$G$10+SUM(E$11:$E917)-SUM(F$11:$F917))</f>
        <v>0</v>
      </c>
      <c r="H917" s="573"/>
    </row>
    <row r="918" spans="1:8" s="4" customFormat="1" ht="15.6">
      <c r="A918" s="76" t="str">
        <f>IF(OR(LEFT(Nhaplieu!$M940,3)='Sổ quỹ tiền mặt S06'!$J$2,LEFT(Nhaplieu!$N940,3)='Sổ quỹ tiền mặt S06'!$J$2),Nhaplieu!F940,IF(OR(Nhaplieu!$M940='Sổ quỹ tiền mặt S06'!$J$2,Nhaplieu!$N940='Sổ quỹ tiền mặt S06'!$J$2),Nhaplieu!F940,""))</f>
        <v/>
      </c>
      <c r="B918" s="77" t="str">
        <f>IF(OR(LEFT(Nhaplieu!$M940,3)='Sổ quỹ tiền mặt S06'!$J$2,LEFT(Nhaplieu!$N940,3)='Sổ quỹ tiền mặt S06'!$J$2),Nhaplieu!E940,IF(OR(Nhaplieu!$M940='Sổ quỹ tiền mặt S06'!$J$2,Nhaplieu!$N940='Sổ quỹ tiền mặt S06'!$J$2),Nhaplieu!E940,""))</f>
        <v/>
      </c>
      <c r="C918" s="571" t="str">
        <f>IF(OR(LEFT(Nhaplieu!$M940,3)='Sổ quỹ tiền mặt S06'!$J$2,LEFT(Nhaplieu!$N940,3)='Sổ quỹ tiền mặt S06'!$J$2),Nhaplieu!L940,IF(OR(Nhaplieu!$M940='Sổ quỹ tiền mặt S06'!$J$2,Nhaplieu!$N940='Sổ quỹ tiền mặt S06'!$J$2),Nhaplieu!L940,""))</f>
        <v/>
      </c>
      <c r="D918" s="78" t="str">
        <f>IF(LEFT(Nhaplieu!$M940,3)='Sổ quỹ tiền mặt S06'!$J$2,Nhaplieu!N940,IF(LEFT(Nhaplieu!$N940,3)='Sổ quỹ tiền mặt S06'!$J$2,Nhaplieu!M940,IF(Nhaplieu!$M940='Sổ quỹ tiền mặt S06'!$J$2,Nhaplieu!N940,IF(Nhaplieu!$N940='Sổ quỹ tiền mặt S06'!$J$2,Nhaplieu!M940,""))))</f>
        <v/>
      </c>
      <c r="E918" s="77" t="str">
        <f>IF(LEFT(Nhaplieu!M940,3)='Sổ quỹ tiền mặt S06'!$J$2,Nhaplieu!$O940,IF(Nhaplieu!M940='Sổ quỹ tiền mặt S06'!$J$2,Nhaplieu!$O940,""))</f>
        <v/>
      </c>
      <c r="F918" s="77" t="str">
        <f>IF(LEFT(Nhaplieu!N940,3)='Sổ quỹ tiền mặt S06'!$J$2,Nhaplieu!$O940,IF(Nhaplieu!N940='Sổ quỹ tiền mặt S06'!$J$2,Nhaplieu!$O940,""))</f>
        <v/>
      </c>
      <c r="G918" s="572">
        <f>IF(SUM(E918:F918)=0,0,$G$10+SUM(E$11:$E918)-SUM(F$11:$F918))</f>
        <v>0</v>
      </c>
      <c r="H918" s="573"/>
    </row>
    <row r="919" spans="1:8" s="4" customFormat="1" ht="15.6">
      <c r="A919" s="76" t="str">
        <f>IF(OR(LEFT(Nhaplieu!$M941,3)='Sổ quỹ tiền mặt S06'!$J$2,LEFT(Nhaplieu!$N941,3)='Sổ quỹ tiền mặt S06'!$J$2),Nhaplieu!F941,IF(OR(Nhaplieu!$M941='Sổ quỹ tiền mặt S06'!$J$2,Nhaplieu!$N941='Sổ quỹ tiền mặt S06'!$J$2),Nhaplieu!F941,""))</f>
        <v/>
      </c>
      <c r="B919" s="77" t="str">
        <f>IF(OR(LEFT(Nhaplieu!$M941,3)='Sổ quỹ tiền mặt S06'!$J$2,LEFT(Nhaplieu!$N941,3)='Sổ quỹ tiền mặt S06'!$J$2),Nhaplieu!E941,IF(OR(Nhaplieu!$M941='Sổ quỹ tiền mặt S06'!$J$2,Nhaplieu!$N941='Sổ quỹ tiền mặt S06'!$J$2),Nhaplieu!E941,""))</f>
        <v/>
      </c>
      <c r="C919" s="571" t="str">
        <f>IF(OR(LEFT(Nhaplieu!$M941,3)='Sổ quỹ tiền mặt S06'!$J$2,LEFT(Nhaplieu!$N941,3)='Sổ quỹ tiền mặt S06'!$J$2),Nhaplieu!L941,IF(OR(Nhaplieu!$M941='Sổ quỹ tiền mặt S06'!$J$2,Nhaplieu!$N941='Sổ quỹ tiền mặt S06'!$J$2),Nhaplieu!L941,""))</f>
        <v/>
      </c>
      <c r="D919" s="78" t="str">
        <f>IF(LEFT(Nhaplieu!$M941,3)='Sổ quỹ tiền mặt S06'!$J$2,Nhaplieu!N941,IF(LEFT(Nhaplieu!$N941,3)='Sổ quỹ tiền mặt S06'!$J$2,Nhaplieu!M941,IF(Nhaplieu!$M941='Sổ quỹ tiền mặt S06'!$J$2,Nhaplieu!N941,IF(Nhaplieu!$N941='Sổ quỹ tiền mặt S06'!$J$2,Nhaplieu!M941,""))))</f>
        <v/>
      </c>
      <c r="E919" s="77" t="str">
        <f>IF(LEFT(Nhaplieu!M941,3)='Sổ quỹ tiền mặt S06'!$J$2,Nhaplieu!$O941,IF(Nhaplieu!M941='Sổ quỹ tiền mặt S06'!$J$2,Nhaplieu!$O941,""))</f>
        <v/>
      </c>
      <c r="F919" s="77" t="str">
        <f>IF(LEFT(Nhaplieu!N941,3)='Sổ quỹ tiền mặt S06'!$J$2,Nhaplieu!$O941,IF(Nhaplieu!N941='Sổ quỹ tiền mặt S06'!$J$2,Nhaplieu!$O941,""))</f>
        <v/>
      </c>
      <c r="G919" s="572">
        <f>IF(SUM(E919:F919)=0,0,$G$10+SUM(E$11:$E919)-SUM(F$11:$F919))</f>
        <v>0</v>
      </c>
      <c r="H919" s="573"/>
    </row>
    <row r="920" spans="1:8" s="4" customFormat="1" ht="15.6">
      <c r="A920" s="76" t="str">
        <f>IF(OR(LEFT(Nhaplieu!$M942,3)='Sổ quỹ tiền mặt S06'!$J$2,LEFT(Nhaplieu!$N942,3)='Sổ quỹ tiền mặt S06'!$J$2),Nhaplieu!F942,IF(OR(Nhaplieu!$M942='Sổ quỹ tiền mặt S06'!$J$2,Nhaplieu!$N942='Sổ quỹ tiền mặt S06'!$J$2),Nhaplieu!F942,""))</f>
        <v/>
      </c>
      <c r="B920" s="77" t="str">
        <f>IF(OR(LEFT(Nhaplieu!$M942,3)='Sổ quỹ tiền mặt S06'!$J$2,LEFT(Nhaplieu!$N942,3)='Sổ quỹ tiền mặt S06'!$J$2),Nhaplieu!E942,IF(OR(Nhaplieu!$M942='Sổ quỹ tiền mặt S06'!$J$2,Nhaplieu!$N942='Sổ quỹ tiền mặt S06'!$J$2),Nhaplieu!E942,""))</f>
        <v/>
      </c>
      <c r="C920" s="571" t="str">
        <f>IF(OR(LEFT(Nhaplieu!$M942,3)='Sổ quỹ tiền mặt S06'!$J$2,LEFT(Nhaplieu!$N942,3)='Sổ quỹ tiền mặt S06'!$J$2),Nhaplieu!L942,IF(OR(Nhaplieu!$M942='Sổ quỹ tiền mặt S06'!$J$2,Nhaplieu!$N942='Sổ quỹ tiền mặt S06'!$J$2),Nhaplieu!L942,""))</f>
        <v/>
      </c>
      <c r="D920" s="78" t="str">
        <f>IF(LEFT(Nhaplieu!$M942,3)='Sổ quỹ tiền mặt S06'!$J$2,Nhaplieu!N942,IF(LEFT(Nhaplieu!$N942,3)='Sổ quỹ tiền mặt S06'!$J$2,Nhaplieu!M942,IF(Nhaplieu!$M942='Sổ quỹ tiền mặt S06'!$J$2,Nhaplieu!N942,IF(Nhaplieu!$N942='Sổ quỹ tiền mặt S06'!$J$2,Nhaplieu!M942,""))))</f>
        <v/>
      </c>
      <c r="E920" s="77" t="str">
        <f>IF(LEFT(Nhaplieu!M942,3)='Sổ quỹ tiền mặt S06'!$J$2,Nhaplieu!$O942,IF(Nhaplieu!M942='Sổ quỹ tiền mặt S06'!$J$2,Nhaplieu!$O942,""))</f>
        <v/>
      </c>
      <c r="F920" s="77" t="str">
        <f>IF(LEFT(Nhaplieu!N942,3)='Sổ quỹ tiền mặt S06'!$J$2,Nhaplieu!$O942,IF(Nhaplieu!N942='Sổ quỹ tiền mặt S06'!$J$2,Nhaplieu!$O942,""))</f>
        <v/>
      </c>
      <c r="G920" s="572">
        <f>IF(SUM(E920:F920)=0,0,$G$10+SUM(E$11:$E920)-SUM(F$11:$F920))</f>
        <v>0</v>
      </c>
      <c r="H920" s="573"/>
    </row>
    <row r="921" spans="1:8" s="4" customFormat="1" ht="15.6">
      <c r="A921" s="76" t="str">
        <f>IF(OR(LEFT(Nhaplieu!$M943,3)='Sổ quỹ tiền mặt S06'!$J$2,LEFT(Nhaplieu!$N943,3)='Sổ quỹ tiền mặt S06'!$J$2),Nhaplieu!F943,IF(OR(Nhaplieu!$M943='Sổ quỹ tiền mặt S06'!$J$2,Nhaplieu!$N943='Sổ quỹ tiền mặt S06'!$J$2),Nhaplieu!F943,""))</f>
        <v/>
      </c>
      <c r="B921" s="77" t="str">
        <f>IF(OR(LEFT(Nhaplieu!$M943,3)='Sổ quỹ tiền mặt S06'!$J$2,LEFT(Nhaplieu!$N943,3)='Sổ quỹ tiền mặt S06'!$J$2),Nhaplieu!E943,IF(OR(Nhaplieu!$M943='Sổ quỹ tiền mặt S06'!$J$2,Nhaplieu!$N943='Sổ quỹ tiền mặt S06'!$J$2),Nhaplieu!E943,""))</f>
        <v/>
      </c>
      <c r="C921" s="571" t="str">
        <f>IF(OR(LEFT(Nhaplieu!$M943,3)='Sổ quỹ tiền mặt S06'!$J$2,LEFT(Nhaplieu!$N943,3)='Sổ quỹ tiền mặt S06'!$J$2),Nhaplieu!L943,IF(OR(Nhaplieu!$M943='Sổ quỹ tiền mặt S06'!$J$2,Nhaplieu!$N943='Sổ quỹ tiền mặt S06'!$J$2),Nhaplieu!L943,""))</f>
        <v/>
      </c>
      <c r="D921" s="78" t="str">
        <f>IF(LEFT(Nhaplieu!$M943,3)='Sổ quỹ tiền mặt S06'!$J$2,Nhaplieu!N943,IF(LEFT(Nhaplieu!$N943,3)='Sổ quỹ tiền mặt S06'!$J$2,Nhaplieu!M943,IF(Nhaplieu!$M943='Sổ quỹ tiền mặt S06'!$J$2,Nhaplieu!N943,IF(Nhaplieu!$N943='Sổ quỹ tiền mặt S06'!$J$2,Nhaplieu!M943,""))))</f>
        <v/>
      </c>
      <c r="E921" s="77" t="str">
        <f>IF(LEFT(Nhaplieu!M943,3)='Sổ quỹ tiền mặt S06'!$J$2,Nhaplieu!$O943,IF(Nhaplieu!M943='Sổ quỹ tiền mặt S06'!$J$2,Nhaplieu!$O943,""))</f>
        <v/>
      </c>
      <c r="F921" s="77" t="str">
        <f>IF(LEFT(Nhaplieu!N943,3)='Sổ quỹ tiền mặt S06'!$J$2,Nhaplieu!$O943,IF(Nhaplieu!N943='Sổ quỹ tiền mặt S06'!$J$2,Nhaplieu!$O943,""))</f>
        <v/>
      </c>
      <c r="G921" s="572">
        <f>IF(SUM(E921:F921)=0,0,$G$10+SUM(E$11:$E921)-SUM(F$11:$F921))</f>
        <v>0</v>
      </c>
      <c r="H921" s="573"/>
    </row>
    <row r="922" spans="1:8" s="4" customFormat="1" ht="15.6">
      <c r="A922" s="76" t="str">
        <f>IF(OR(LEFT(Nhaplieu!$M944,3)='Sổ quỹ tiền mặt S06'!$J$2,LEFT(Nhaplieu!$N944,3)='Sổ quỹ tiền mặt S06'!$J$2),Nhaplieu!F944,IF(OR(Nhaplieu!$M944='Sổ quỹ tiền mặt S06'!$J$2,Nhaplieu!$N944='Sổ quỹ tiền mặt S06'!$J$2),Nhaplieu!F944,""))</f>
        <v/>
      </c>
      <c r="B922" s="77" t="str">
        <f>IF(OR(LEFT(Nhaplieu!$M944,3)='Sổ quỹ tiền mặt S06'!$J$2,LEFT(Nhaplieu!$N944,3)='Sổ quỹ tiền mặt S06'!$J$2),Nhaplieu!E944,IF(OR(Nhaplieu!$M944='Sổ quỹ tiền mặt S06'!$J$2,Nhaplieu!$N944='Sổ quỹ tiền mặt S06'!$J$2),Nhaplieu!E944,""))</f>
        <v/>
      </c>
      <c r="C922" s="571" t="str">
        <f>IF(OR(LEFT(Nhaplieu!$M944,3)='Sổ quỹ tiền mặt S06'!$J$2,LEFT(Nhaplieu!$N944,3)='Sổ quỹ tiền mặt S06'!$J$2),Nhaplieu!L944,IF(OR(Nhaplieu!$M944='Sổ quỹ tiền mặt S06'!$J$2,Nhaplieu!$N944='Sổ quỹ tiền mặt S06'!$J$2),Nhaplieu!L944,""))</f>
        <v/>
      </c>
      <c r="D922" s="78" t="str">
        <f>IF(LEFT(Nhaplieu!$M944,3)='Sổ quỹ tiền mặt S06'!$J$2,Nhaplieu!N944,IF(LEFT(Nhaplieu!$N944,3)='Sổ quỹ tiền mặt S06'!$J$2,Nhaplieu!M944,IF(Nhaplieu!$M944='Sổ quỹ tiền mặt S06'!$J$2,Nhaplieu!N944,IF(Nhaplieu!$N944='Sổ quỹ tiền mặt S06'!$J$2,Nhaplieu!M944,""))))</f>
        <v/>
      </c>
      <c r="E922" s="77" t="str">
        <f>IF(LEFT(Nhaplieu!M944,3)='Sổ quỹ tiền mặt S06'!$J$2,Nhaplieu!$O944,IF(Nhaplieu!M944='Sổ quỹ tiền mặt S06'!$J$2,Nhaplieu!$O944,""))</f>
        <v/>
      </c>
      <c r="F922" s="77" t="str">
        <f>IF(LEFT(Nhaplieu!N944,3)='Sổ quỹ tiền mặt S06'!$J$2,Nhaplieu!$O944,IF(Nhaplieu!N944='Sổ quỹ tiền mặt S06'!$J$2,Nhaplieu!$O944,""))</f>
        <v/>
      </c>
      <c r="G922" s="572">
        <f>IF(SUM(E922:F922)=0,0,$G$10+SUM(E$11:$E922)-SUM(F$11:$F922))</f>
        <v>0</v>
      </c>
      <c r="H922" s="573"/>
    </row>
    <row r="923" spans="1:8" s="4" customFormat="1" ht="15.6">
      <c r="A923" s="76" t="str">
        <f>IF(OR(LEFT(Nhaplieu!$M945,3)='Sổ quỹ tiền mặt S06'!$J$2,LEFT(Nhaplieu!$N945,3)='Sổ quỹ tiền mặt S06'!$J$2),Nhaplieu!F945,IF(OR(Nhaplieu!$M945='Sổ quỹ tiền mặt S06'!$J$2,Nhaplieu!$N945='Sổ quỹ tiền mặt S06'!$J$2),Nhaplieu!F945,""))</f>
        <v/>
      </c>
      <c r="B923" s="77" t="str">
        <f>IF(OR(LEFT(Nhaplieu!$M945,3)='Sổ quỹ tiền mặt S06'!$J$2,LEFT(Nhaplieu!$N945,3)='Sổ quỹ tiền mặt S06'!$J$2),Nhaplieu!E945,IF(OR(Nhaplieu!$M945='Sổ quỹ tiền mặt S06'!$J$2,Nhaplieu!$N945='Sổ quỹ tiền mặt S06'!$J$2),Nhaplieu!E945,""))</f>
        <v/>
      </c>
      <c r="C923" s="571" t="str">
        <f>IF(OR(LEFT(Nhaplieu!$M945,3)='Sổ quỹ tiền mặt S06'!$J$2,LEFT(Nhaplieu!$N945,3)='Sổ quỹ tiền mặt S06'!$J$2),Nhaplieu!L945,IF(OR(Nhaplieu!$M945='Sổ quỹ tiền mặt S06'!$J$2,Nhaplieu!$N945='Sổ quỹ tiền mặt S06'!$J$2),Nhaplieu!L945,""))</f>
        <v/>
      </c>
      <c r="D923" s="78" t="str">
        <f>IF(LEFT(Nhaplieu!$M945,3)='Sổ quỹ tiền mặt S06'!$J$2,Nhaplieu!N945,IF(LEFT(Nhaplieu!$N945,3)='Sổ quỹ tiền mặt S06'!$J$2,Nhaplieu!M945,IF(Nhaplieu!$M945='Sổ quỹ tiền mặt S06'!$J$2,Nhaplieu!N945,IF(Nhaplieu!$N945='Sổ quỹ tiền mặt S06'!$J$2,Nhaplieu!M945,""))))</f>
        <v/>
      </c>
      <c r="E923" s="77" t="str">
        <f>IF(LEFT(Nhaplieu!M945,3)='Sổ quỹ tiền mặt S06'!$J$2,Nhaplieu!$O945,IF(Nhaplieu!M945='Sổ quỹ tiền mặt S06'!$J$2,Nhaplieu!$O945,""))</f>
        <v/>
      </c>
      <c r="F923" s="77" t="str">
        <f>IF(LEFT(Nhaplieu!N945,3)='Sổ quỹ tiền mặt S06'!$J$2,Nhaplieu!$O945,IF(Nhaplieu!N945='Sổ quỹ tiền mặt S06'!$J$2,Nhaplieu!$O945,""))</f>
        <v/>
      </c>
      <c r="G923" s="572">
        <f>IF(SUM(E923:F923)=0,0,$G$10+SUM(E$11:$E923)-SUM(F$11:$F923))</f>
        <v>0</v>
      </c>
      <c r="H923" s="573"/>
    </row>
    <row r="924" spans="1:8" s="4" customFormat="1" ht="15.6">
      <c r="A924" s="76" t="str">
        <f>IF(OR(LEFT(Nhaplieu!$M946,3)='Sổ quỹ tiền mặt S06'!$J$2,LEFT(Nhaplieu!$N946,3)='Sổ quỹ tiền mặt S06'!$J$2),Nhaplieu!F946,IF(OR(Nhaplieu!$M946='Sổ quỹ tiền mặt S06'!$J$2,Nhaplieu!$N946='Sổ quỹ tiền mặt S06'!$J$2),Nhaplieu!F946,""))</f>
        <v/>
      </c>
      <c r="B924" s="77" t="str">
        <f>IF(OR(LEFT(Nhaplieu!$M946,3)='Sổ quỹ tiền mặt S06'!$J$2,LEFT(Nhaplieu!$N946,3)='Sổ quỹ tiền mặt S06'!$J$2),Nhaplieu!E946,IF(OR(Nhaplieu!$M946='Sổ quỹ tiền mặt S06'!$J$2,Nhaplieu!$N946='Sổ quỹ tiền mặt S06'!$J$2),Nhaplieu!E946,""))</f>
        <v/>
      </c>
      <c r="C924" s="571" t="str">
        <f>IF(OR(LEFT(Nhaplieu!$M946,3)='Sổ quỹ tiền mặt S06'!$J$2,LEFT(Nhaplieu!$N946,3)='Sổ quỹ tiền mặt S06'!$J$2),Nhaplieu!L946,IF(OR(Nhaplieu!$M946='Sổ quỹ tiền mặt S06'!$J$2,Nhaplieu!$N946='Sổ quỹ tiền mặt S06'!$J$2),Nhaplieu!L946,""))</f>
        <v/>
      </c>
      <c r="D924" s="78" t="str">
        <f>IF(LEFT(Nhaplieu!$M946,3)='Sổ quỹ tiền mặt S06'!$J$2,Nhaplieu!N946,IF(LEFT(Nhaplieu!$N946,3)='Sổ quỹ tiền mặt S06'!$J$2,Nhaplieu!M946,IF(Nhaplieu!$M946='Sổ quỹ tiền mặt S06'!$J$2,Nhaplieu!N946,IF(Nhaplieu!$N946='Sổ quỹ tiền mặt S06'!$J$2,Nhaplieu!M946,""))))</f>
        <v/>
      </c>
      <c r="E924" s="77" t="str">
        <f>IF(LEFT(Nhaplieu!M946,3)='Sổ quỹ tiền mặt S06'!$J$2,Nhaplieu!$O946,IF(Nhaplieu!M946='Sổ quỹ tiền mặt S06'!$J$2,Nhaplieu!$O946,""))</f>
        <v/>
      </c>
      <c r="F924" s="77" t="str">
        <f>IF(LEFT(Nhaplieu!N946,3)='Sổ quỹ tiền mặt S06'!$J$2,Nhaplieu!$O946,IF(Nhaplieu!N946='Sổ quỹ tiền mặt S06'!$J$2,Nhaplieu!$O946,""))</f>
        <v/>
      </c>
      <c r="G924" s="572">
        <f>IF(SUM(E924:F924)=0,0,$G$10+SUM(E$11:$E924)-SUM(F$11:$F924))</f>
        <v>0</v>
      </c>
      <c r="H924" s="573"/>
    </row>
    <row r="925" spans="1:8" s="4" customFormat="1" ht="15.6">
      <c r="A925" s="76" t="str">
        <f>IF(OR(LEFT(Nhaplieu!$M947,3)='Sổ quỹ tiền mặt S06'!$J$2,LEFT(Nhaplieu!$N947,3)='Sổ quỹ tiền mặt S06'!$J$2),Nhaplieu!F947,IF(OR(Nhaplieu!$M947='Sổ quỹ tiền mặt S06'!$J$2,Nhaplieu!$N947='Sổ quỹ tiền mặt S06'!$J$2),Nhaplieu!F947,""))</f>
        <v/>
      </c>
      <c r="B925" s="77" t="str">
        <f>IF(OR(LEFT(Nhaplieu!$M947,3)='Sổ quỹ tiền mặt S06'!$J$2,LEFT(Nhaplieu!$N947,3)='Sổ quỹ tiền mặt S06'!$J$2),Nhaplieu!E947,IF(OR(Nhaplieu!$M947='Sổ quỹ tiền mặt S06'!$J$2,Nhaplieu!$N947='Sổ quỹ tiền mặt S06'!$J$2),Nhaplieu!E947,""))</f>
        <v/>
      </c>
      <c r="C925" s="571" t="str">
        <f>IF(OR(LEFT(Nhaplieu!$M947,3)='Sổ quỹ tiền mặt S06'!$J$2,LEFT(Nhaplieu!$N947,3)='Sổ quỹ tiền mặt S06'!$J$2),Nhaplieu!L947,IF(OR(Nhaplieu!$M947='Sổ quỹ tiền mặt S06'!$J$2,Nhaplieu!$N947='Sổ quỹ tiền mặt S06'!$J$2),Nhaplieu!L947,""))</f>
        <v/>
      </c>
      <c r="D925" s="78" t="str">
        <f>IF(LEFT(Nhaplieu!$M947,3)='Sổ quỹ tiền mặt S06'!$J$2,Nhaplieu!N947,IF(LEFT(Nhaplieu!$N947,3)='Sổ quỹ tiền mặt S06'!$J$2,Nhaplieu!M947,IF(Nhaplieu!$M947='Sổ quỹ tiền mặt S06'!$J$2,Nhaplieu!N947,IF(Nhaplieu!$N947='Sổ quỹ tiền mặt S06'!$J$2,Nhaplieu!M947,""))))</f>
        <v/>
      </c>
      <c r="E925" s="77" t="str">
        <f>IF(LEFT(Nhaplieu!M947,3)='Sổ quỹ tiền mặt S06'!$J$2,Nhaplieu!$O947,IF(Nhaplieu!M947='Sổ quỹ tiền mặt S06'!$J$2,Nhaplieu!$O947,""))</f>
        <v/>
      </c>
      <c r="F925" s="77" t="str">
        <f>IF(LEFT(Nhaplieu!N947,3)='Sổ quỹ tiền mặt S06'!$J$2,Nhaplieu!$O947,IF(Nhaplieu!N947='Sổ quỹ tiền mặt S06'!$J$2,Nhaplieu!$O947,""))</f>
        <v/>
      </c>
      <c r="G925" s="572">
        <f>IF(SUM(E925:F925)=0,0,$G$10+SUM(E$11:$E925)-SUM(F$11:$F925))</f>
        <v>0</v>
      </c>
      <c r="H925" s="573"/>
    </row>
    <row r="926" spans="1:8" s="4" customFormat="1" ht="15.6">
      <c r="A926" s="76" t="str">
        <f>IF(OR(LEFT(Nhaplieu!$M948,3)='Sổ quỹ tiền mặt S06'!$J$2,LEFT(Nhaplieu!$N948,3)='Sổ quỹ tiền mặt S06'!$J$2),Nhaplieu!F948,IF(OR(Nhaplieu!$M948='Sổ quỹ tiền mặt S06'!$J$2,Nhaplieu!$N948='Sổ quỹ tiền mặt S06'!$J$2),Nhaplieu!F948,""))</f>
        <v/>
      </c>
      <c r="B926" s="77" t="str">
        <f>IF(OR(LEFT(Nhaplieu!$M948,3)='Sổ quỹ tiền mặt S06'!$J$2,LEFT(Nhaplieu!$N948,3)='Sổ quỹ tiền mặt S06'!$J$2),Nhaplieu!E948,IF(OR(Nhaplieu!$M948='Sổ quỹ tiền mặt S06'!$J$2,Nhaplieu!$N948='Sổ quỹ tiền mặt S06'!$J$2),Nhaplieu!E948,""))</f>
        <v/>
      </c>
      <c r="C926" s="571" t="str">
        <f>IF(OR(LEFT(Nhaplieu!$M948,3)='Sổ quỹ tiền mặt S06'!$J$2,LEFT(Nhaplieu!$N948,3)='Sổ quỹ tiền mặt S06'!$J$2),Nhaplieu!L948,IF(OR(Nhaplieu!$M948='Sổ quỹ tiền mặt S06'!$J$2,Nhaplieu!$N948='Sổ quỹ tiền mặt S06'!$J$2),Nhaplieu!L948,""))</f>
        <v/>
      </c>
      <c r="D926" s="78" t="str">
        <f>IF(LEFT(Nhaplieu!$M948,3)='Sổ quỹ tiền mặt S06'!$J$2,Nhaplieu!N948,IF(LEFT(Nhaplieu!$N948,3)='Sổ quỹ tiền mặt S06'!$J$2,Nhaplieu!M948,IF(Nhaplieu!$M948='Sổ quỹ tiền mặt S06'!$J$2,Nhaplieu!N948,IF(Nhaplieu!$N948='Sổ quỹ tiền mặt S06'!$J$2,Nhaplieu!M948,""))))</f>
        <v/>
      </c>
      <c r="E926" s="77" t="str">
        <f>IF(LEFT(Nhaplieu!M948,3)='Sổ quỹ tiền mặt S06'!$J$2,Nhaplieu!$O948,IF(Nhaplieu!M948='Sổ quỹ tiền mặt S06'!$J$2,Nhaplieu!$O948,""))</f>
        <v/>
      </c>
      <c r="F926" s="77" t="str">
        <f>IF(LEFT(Nhaplieu!N948,3)='Sổ quỹ tiền mặt S06'!$J$2,Nhaplieu!$O948,IF(Nhaplieu!N948='Sổ quỹ tiền mặt S06'!$J$2,Nhaplieu!$O948,""))</f>
        <v/>
      </c>
      <c r="G926" s="572">
        <f>IF(SUM(E926:F926)=0,0,$G$10+SUM(E$11:$E926)-SUM(F$11:$F926))</f>
        <v>0</v>
      </c>
      <c r="H926" s="573"/>
    </row>
    <row r="927" spans="1:8" s="4" customFormat="1" ht="15.6">
      <c r="A927" s="76" t="str">
        <f>IF(OR(LEFT(Nhaplieu!$M949,3)='Sổ quỹ tiền mặt S06'!$J$2,LEFT(Nhaplieu!$N949,3)='Sổ quỹ tiền mặt S06'!$J$2),Nhaplieu!F949,IF(OR(Nhaplieu!$M949='Sổ quỹ tiền mặt S06'!$J$2,Nhaplieu!$N949='Sổ quỹ tiền mặt S06'!$J$2),Nhaplieu!F949,""))</f>
        <v/>
      </c>
      <c r="B927" s="77" t="str">
        <f>IF(OR(LEFT(Nhaplieu!$M949,3)='Sổ quỹ tiền mặt S06'!$J$2,LEFT(Nhaplieu!$N949,3)='Sổ quỹ tiền mặt S06'!$J$2),Nhaplieu!E949,IF(OR(Nhaplieu!$M949='Sổ quỹ tiền mặt S06'!$J$2,Nhaplieu!$N949='Sổ quỹ tiền mặt S06'!$J$2),Nhaplieu!E949,""))</f>
        <v/>
      </c>
      <c r="C927" s="571" t="str">
        <f>IF(OR(LEFT(Nhaplieu!$M949,3)='Sổ quỹ tiền mặt S06'!$J$2,LEFT(Nhaplieu!$N949,3)='Sổ quỹ tiền mặt S06'!$J$2),Nhaplieu!L949,IF(OR(Nhaplieu!$M949='Sổ quỹ tiền mặt S06'!$J$2,Nhaplieu!$N949='Sổ quỹ tiền mặt S06'!$J$2),Nhaplieu!L949,""))</f>
        <v/>
      </c>
      <c r="D927" s="78" t="str">
        <f>IF(LEFT(Nhaplieu!$M949,3)='Sổ quỹ tiền mặt S06'!$J$2,Nhaplieu!N949,IF(LEFT(Nhaplieu!$N949,3)='Sổ quỹ tiền mặt S06'!$J$2,Nhaplieu!M949,IF(Nhaplieu!$M949='Sổ quỹ tiền mặt S06'!$J$2,Nhaplieu!N949,IF(Nhaplieu!$N949='Sổ quỹ tiền mặt S06'!$J$2,Nhaplieu!M949,""))))</f>
        <v/>
      </c>
      <c r="E927" s="77" t="str">
        <f>IF(LEFT(Nhaplieu!M949,3)='Sổ quỹ tiền mặt S06'!$J$2,Nhaplieu!$O949,IF(Nhaplieu!M949='Sổ quỹ tiền mặt S06'!$J$2,Nhaplieu!$O949,""))</f>
        <v/>
      </c>
      <c r="F927" s="77" t="str">
        <f>IF(LEFT(Nhaplieu!N949,3)='Sổ quỹ tiền mặt S06'!$J$2,Nhaplieu!$O949,IF(Nhaplieu!N949='Sổ quỹ tiền mặt S06'!$J$2,Nhaplieu!$O949,""))</f>
        <v/>
      </c>
      <c r="G927" s="572">
        <f>IF(SUM(E927:F927)=0,0,$G$10+SUM(E$11:$E927)-SUM(F$11:$F927))</f>
        <v>0</v>
      </c>
      <c r="H927" s="573"/>
    </row>
    <row r="928" spans="1:8" s="4" customFormat="1" ht="15.6">
      <c r="A928" s="76" t="str">
        <f>IF(OR(LEFT(Nhaplieu!$M950,3)='Sổ quỹ tiền mặt S06'!$J$2,LEFT(Nhaplieu!$N950,3)='Sổ quỹ tiền mặt S06'!$J$2),Nhaplieu!F950,IF(OR(Nhaplieu!$M950='Sổ quỹ tiền mặt S06'!$J$2,Nhaplieu!$N950='Sổ quỹ tiền mặt S06'!$J$2),Nhaplieu!F950,""))</f>
        <v/>
      </c>
      <c r="B928" s="77" t="str">
        <f>IF(OR(LEFT(Nhaplieu!$M950,3)='Sổ quỹ tiền mặt S06'!$J$2,LEFT(Nhaplieu!$N950,3)='Sổ quỹ tiền mặt S06'!$J$2),Nhaplieu!E950,IF(OR(Nhaplieu!$M950='Sổ quỹ tiền mặt S06'!$J$2,Nhaplieu!$N950='Sổ quỹ tiền mặt S06'!$J$2),Nhaplieu!E950,""))</f>
        <v/>
      </c>
      <c r="C928" s="571" t="str">
        <f>IF(OR(LEFT(Nhaplieu!$M950,3)='Sổ quỹ tiền mặt S06'!$J$2,LEFT(Nhaplieu!$N950,3)='Sổ quỹ tiền mặt S06'!$J$2),Nhaplieu!L950,IF(OR(Nhaplieu!$M950='Sổ quỹ tiền mặt S06'!$J$2,Nhaplieu!$N950='Sổ quỹ tiền mặt S06'!$J$2),Nhaplieu!L950,""))</f>
        <v/>
      </c>
      <c r="D928" s="78" t="str">
        <f>IF(LEFT(Nhaplieu!$M950,3)='Sổ quỹ tiền mặt S06'!$J$2,Nhaplieu!N950,IF(LEFT(Nhaplieu!$N950,3)='Sổ quỹ tiền mặt S06'!$J$2,Nhaplieu!M950,IF(Nhaplieu!$M950='Sổ quỹ tiền mặt S06'!$J$2,Nhaplieu!N950,IF(Nhaplieu!$N950='Sổ quỹ tiền mặt S06'!$J$2,Nhaplieu!M950,""))))</f>
        <v/>
      </c>
      <c r="E928" s="77" t="str">
        <f>IF(LEFT(Nhaplieu!M950,3)='Sổ quỹ tiền mặt S06'!$J$2,Nhaplieu!$O950,IF(Nhaplieu!M950='Sổ quỹ tiền mặt S06'!$J$2,Nhaplieu!$O950,""))</f>
        <v/>
      </c>
      <c r="F928" s="77" t="str">
        <f>IF(LEFT(Nhaplieu!N950,3)='Sổ quỹ tiền mặt S06'!$J$2,Nhaplieu!$O950,IF(Nhaplieu!N950='Sổ quỹ tiền mặt S06'!$J$2,Nhaplieu!$O950,""))</f>
        <v/>
      </c>
      <c r="G928" s="572">
        <f>IF(SUM(E928:F928)=0,0,$G$10+SUM(E$11:$E928)-SUM(F$11:$F928))</f>
        <v>0</v>
      </c>
      <c r="H928" s="573"/>
    </row>
    <row r="929" spans="1:8" s="4" customFormat="1" ht="15.6">
      <c r="A929" s="76" t="str">
        <f>IF(OR(LEFT(Nhaplieu!$M951,3)='Sổ quỹ tiền mặt S06'!$J$2,LEFT(Nhaplieu!$N951,3)='Sổ quỹ tiền mặt S06'!$J$2),Nhaplieu!F951,IF(OR(Nhaplieu!$M951='Sổ quỹ tiền mặt S06'!$J$2,Nhaplieu!$N951='Sổ quỹ tiền mặt S06'!$J$2),Nhaplieu!F951,""))</f>
        <v/>
      </c>
      <c r="B929" s="77" t="str">
        <f>IF(OR(LEFT(Nhaplieu!$M951,3)='Sổ quỹ tiền mặt S06'!$J$2,LEFT(Nhaplieu!$N951,3)='Sổ quỹ tiền mặt S06'!$J$2),Nhaplieu!E951,IF(OR(Nhaplieu!$M951='Sổ quỹ tiền mặt S06'!$J$2,Nhaplieu!$N951='Sổ quỹ tiền mặt S06'!$J$2),Nhaplieu!E951,""))</f>
        <v/>
      </c>
      <c r="C929" s="571" t="str">
        <f>IF(OR(LEFT(Nhaplieu!$M951,3)='Sổ quỹ tiền mặt S06'!$J$2,LEFT(Nhaplieu!$N951,3)='Sổ quỹ tiền mặt S06'!$J$2),Nhaplieu!L951,IF(OR(Nhaplieu!$M951='Sổ quỹ tiền mặt S06'!$J$2,Nhaplieu!$N951='Sổ quỹ tiền mặt S06'!$J$2),Nhaplieu!L951,""))</f>
        <v/>
      </c>
      <c r="D929" s="78" t="str">
        <f>IF(LEFT(Nhaplieu!$M951,3)='Sổ quỹ tiền mặt S06'!$J$2,Nhaplieu!N951,IF(LEFT(Nhaplieu!$N951,3)='Sổ quỹ tiền mặt S06'!$J$2,Nhaplieu!M951,IF(Nhaplieu!$M951='Sổ quỹ tiền mặt S06'!$J$2,Nhaplieu!N951,IF(Nhaplieu!$N951='Sổ quỹ tiền mặt S06'!$J$2,Nhaplieu!M951,""))))</f>
        <v/>
      </c>
      <c r="E929" s="77" t="str">
        <f>IF(LEFT(Nhaplieu!M951,3)='Sổ quỹ tiền mặt S06'!$J$2,Nhaplieu!$O951,IF(Nhaplieu!M951='Sổ quỹ tiền mặt S06'!$J$2,Nhaplieu!$O951,""))</f>
        <v/>
      </c>
      <c r="F929" s="77" t="str">
        <f>IF(LEFT(Nhaplieu!N951,3)='Sổ quỹ tiền mặt S06'!$J$2,Nhaplieu!$O951,IF(Nhaplieu!N951='Sổ quỹ tiền mặt S06'!$J$2,Nhaplieu!$O951,""))</f>
        <v/>
      </c>
      <c r="G929" s="572">
        <f>IF(SUM(E929:F929)=0,0,$G$10+SUM(E$11:$E929)-SUM(F$11:$F929))</f>
        <v>0</v>
      </c>
      <c r="H929" s="573"/>
    </row>
    <row r="930" spans="1:8" s="4" customFormat="1" ht="15.6">
      <c r="A930" s="76" t="str">
        <f>IF(OR(LEFT(Nhaplieu!$M952,3)='Sổ quỹ tiền mặt S06'!$J$2,LEFT(Nhaplieu!$N952,3)='Sổ quỹ tiền mặt S06'!$J$2),Nhaplieu!F952,IF(OR(Nhaplieu!$M952='Sổ quỹ tiền mặt S06'!$J$2,Nhaplieu!$N952='Sổ quỹ tiền mặt S06'!$J$2),Nhaplieu!F952,""))</f>
        <v/>
      </c>
      <c r="B930" s="77" t="str">
        <f>IF(OR(LEFT(Nhaplieu!$M952,3)='Sổ quỹ tiền mặt S06'!$J$2,LEFT(Nhaplieu!$N952,3)='Sổ quỹ tiền mặt S06'!$J$2),Nhaplieu!E952,IF(OR(Nhaplieu!$M952='Sổ quỹ tiền mặt S06'!$J$2,Nhaplieu!$N952='Sổ quỹ tiền mặt S06'!$J$2),Nhaplieu!E952,""))</f>
        <v/>
      </c>
      <c r="C930" s="571" t="str">
        <f>IF(OR(LEFT(Nhaplieu!$M952,3)='Sổ quỹ tiền mặt S06'!$J$2,LEFT(Nhaplieu!$N952,3)='Sổ quỹ tiền mặt S06'!$J$2),Nhaplieu!L952,IF(OR(Nhaplieu!$M952='Sổ quỹ tiền mặt S06'!$J$2,Nhaplieu!$N952='Sổ quỹ tiền mặt S06'!$J$2),Nhaplieu!L952,""))</f>
        <v/>
      </c>
      <c r="D930" s="78" t="str">
        <f>IF(LEFT(Nhaplieu!$M952,3)='Sổ quỹ tiền mặt S06'!$J$2,Nhaplieu!N952,IF(LEFT(Nhaplieu!$N952,3)='Sổ quỹ tiền mặt S06'!$J$2,Nhaplieu!M952,IF(Nhaplieu!$M952='Sổ quỹ tiền mặt S06'!$J$2,Nhaplieu!N952,IF(Nhaplieu!$N952='Sổ quỹ tiền mặt S06'!$J$2,Nhaplieu!M952,""))))</f>
        <v/>
      </c>
      <c r="E930" s="77" t="str">
        <f>IF(LEFT(Nhaplieu!M952,3)='Sổ quỹ tiền mặt S06'!$J$2,Nhaplieu!$O952,IF(Nhaplieu!M952='Sổ quỹ tiền mặt S06'!$J$2,Nhaplieu!$O952,""))</f>
        <v/>
      </c>
      <c r="F930" s="77" t="str">
        <f>IF(LEFT(Nhaplieu!N952,3)='Sổ quỹ tiền mặt S06'!$J$2,Nhaplieu!$O952,IF(Nhaplieu!N952='Sổ quỹ tiền mặt S06'!$J$2,Nhaplieu!$O952,""))</f>
        <v/>
      </c>
      <c r="G930" s="572">
        <f>IF(SUM(E930:F930)=0,0,$G$10+SUM(E$11:$E930)-SUM(F$11:$F930))</f>
        <v>0</v>
      </c>
      <c r="H930" s="573"/>
    </row>
    <row r="931" spans="1:8" s="4" customFormat="1" ht="15.6">
      <c r="A931" s="76" t="str">
        <f>IF(OR(LEFT(Nhaplieu!$M953,3)='Sổ quỹ tiền mặt S06'!$J$2,LEFT(Nhaplieu!$N953,3)='Sổ quỹ tiền mặt S06'!$J$2),Nhaplieu!F953,IF(OR(Nhaplieu!$M953='Sổ quỹ tiền mặt S06'!$J$2,Nhaplieu!$N953='Sổ quỹ tiền mặt S06'!$J$2),Nhaplieu!F953,""))</f>
        <v/>
      </c>
      <c r="B931" s="77" t="str">
        <f>IF(OR(LEFT(Nhaplieu!$M953,3)='Sổ quỹ tiền mặt S06'!$J$2,LEFT(Nhaplieu!$N953,3)='Sổ quỹ tiền mặt S06'!$J$2),Nhaplieu!E953,IF(OR(Nhaplieu!$M953='Sổ quỹ tiền mặt S06'!$J$2,Nhaplieu!$N953='Sổ quỹ tiền mặt S06'!$J$2),Nhaplieu!E953,""))</f>
        <v/>
      </c>
      <c r="C931" s="571" t="str">
        <f>IF(OR(LEFT(Nhaplieu!$M953,3)='Sổ quỹ tiền mặt S06'!$J$2,LEFT(Nhaplieu!$N953,3)='Sổ quỹ tiền mặt S06'!$J$2),Nhaplieu!L953,IF(OR(Nhaplieu!$M953='Sổ quỹ tiền mặt S06'!$J$2,Nhaplieu!$N953='Sổ quỹ tiền mặt S06'!$J$2),Nhaplieu!L953,""))</f>
        <v/>
      </c>
      <c r="D931" s="78" t="str">
        <f>IF(LEFT(Nhaplieu!$M953,3)='Sổ quỹ tiền mặt S06'!$J$2,Nhaplieu!N953,IF(LEFT(Nhaplieu!$N953,3)='Sổ quỹ tiền mặt S06'!$J$2,Nhaplieu!M953,IF(Nhaplieu!$M953='Sổ quỹ tiền mặt S06'!$J$2,Nhaplieu!N953,IF(Nhaplieu!$N953='Sổ quỹ tiền mặt S06'!$J$2,Nhaplieu!M953,""))))</f>
        <v/>
      </c>
      <c r="E931" s="77" t="str">
        <f>IF(LEFT(Nhaplieu!M953,3)='Sổ quỹ tiền mặt S06'!$J$2,Nhaplieu!$O953,IF(Nhaplieu!M953='Sổ quỹ tiền mặt S06'!$J$2,Nhaplieu!$O953,""))</f>
        <v/>
      </c>
      <c r="F931" s="77" t="str">
        <f>IF(LEFT(Nhaplieu!N953,3)='Sổ quỹ tiền mặt S06'!$J$2,Nhaplieu!$O953,IF(Nhaplieu!N953='Sổ quỹ tiền mặt S06'!$J$2,Nhaplieu!$O953,""))</f>
        <v/>
      </c>
      <c r="G931" s="572">
        <f>IF(SUM(E931:F931)=0,0,$G$10+SUM(E$11:$E931)-SUM(F$11:$F931))</f>
        <v>0</v>
      </c>
      <c r="H931" s="573"/>
    </row>
    <row r="932" spans="1:8" s="4" customFormat="1" ht="15.6">
      <c r="A932" s="76" t="str">
        <f>IF(OR(LEFT(Nhaplieu!$M954,3)='Sổ quỹ tiền mặt S06'!$J$2,LEFT(Nhaplieu!$N954,3)='Sổ quỹ tiền mặt S06'!$J$2),Nhaplieu!F954,IF(OR(Nhaplieu!$M954='Sổ quỹ tiền mặt S06'!$J$2,Nhaplieu!$N954='Sổ quỹ tiền mặt S06'!$J$2),Nhaplieu!F954,""))</f>
        <v/>
      </c>
      <c r="B932" s="77" t="str">
        <f>IF(OR(LEFT(Nhaplieu!$M954,3)='Sổ quỹ tiền mặt S06'!$J$2,LEFT(Nhaplieu!$N954,3)='Sổ quỹ tiền mặt S06'!$J$2),Nhaplieu!E954,IF(OR(Nhaplieu!$M954='Sổ quỹ tiền mặt S06'!$J$2,Nhaplieu!$N954='Sổ quỹ tiền mặt S06'!$J$2),Nhaplieu!E954,""))</f>
        <v/>
      </c>
      <c r="C932" s="571" t="str">
        <f>IF(OR(LEFT(Nhaplieu!$M954,3)='Sổ quỹ tiền mặt S06'!$J$2,LEFT(Nhaplieu!$N954,3)='Sổ quỹ tiền mặt S06'!$J$2),Nhaplieu!L954,IF(OR(Nhaplieu!$M954='Sổ quỹ tiền mặt S06'!$J$2,Nhaplieu!$N954='Sổ quỹ tiền mặt S06'!$J$2),Nhaplieu!L954,""))</f>
        <v/>
      </c>
      <c r="D932" s="78" t="str">
        <f>IF(LEFT(Nhaplieu!$M954,3)='Sổ quỹ tiền mặt S06'!$J$2,Nhaplieu!N954,IF(LEFT(Nhaplieu!$N954,3)='Sổ quỹ tiền mặt S06'!$J$2,Nhaplieu!M954,IF(Nhaplieu!$M954='Sổ quỹ tiền mặt S06'!$J$2,Nhaplieu!N954,IF(Nhaplieu!$N954='Sổ quỹ tiền mặt S06'!$J$2,Nhaplieu!M954,""))))</f>
        <v/>
      </c>
      <c r="E932" s="77" t="str">
        <f>IF(LEFT(Nhaplieu!M954,3)='Sổ quỹ tiền mặt S06'!$J$2,Nhaplieu!$O954,IF(Nhaplieu!M954='Sổ quỹ tiền mặt S06'!$J$2,Nhaplieu!$O954,""))</f>
        <v/>
      </c>
      <c r="F932" s="77" t="str">
        <f>IF(LEFT(Nhaplieu!N954,3)='Sổ quỹ tiền mặt S06'!$J$2,Nhaplieu!$O954,IF(Nhaplieu!N954='Sổ quỹ tiền mặt S06'!$J$2,Nhaplieu!$O954,""))</f>
        <v/>
      </c>
      <c r="G932" s="572">
        <f>IF(SUM(E932:F932)=0,0,$G$10+SUM(E$11:$E932)-SUM(F$11:$F932))</f>
        <v>0</v>
      </c>
      <c r="H932" s="573"/>
    </row>
    <row r="933" spans="1:8" s="4" customFormat="1" ht="15.6">
      <c r="A933" s="76" t="str">
        <f>IF(OR(LEFT(Nhaplieu!$M955,3)='Sổ quỹ tiền mặt S06'!$J$2,LEFT(Nhaplieu!$N955,3)='Sổ quỹ tiền mặt S06'!$J$2),Nhaplieu!F955,IF(OR(Nhaplieu!$M955='Sổ quỹ tiền mặt S06'!$J$2,Nhaplieu!$N955='Sổ quỹ tiền mặt S06'!$J$2),Nhaplieu!F955,""))</f>
        <v/>
      </c>
      <c r="B933" s="77" t="str">
        <f>IF(OR(LEFT(Nhaplieu!$M955,3)='Sổ quỹ tiền mặt S06'!$J$2,LEFT(Nhaplieu!$N955,3)='Sổ quỹ tiền mặt S06'!$J$2),Nhaplieu!E955,IF(OR(Nhaplieu!$M955='Sổ quỹ tiền mặt S06'!$J$2,Nhaplieu!$N955='Sổ quỹ tiền mặt S06'!$J$2),Nhaplieu!E955,""))</f>
        <v/>
      </c>
      <c r="C933" s="571" t="str">
        <f>IF(OR(LEFT(Nhaplieu!$M955,3)='Sổ quỹ tiền mặt S06'!$J$2,LEFT(Nhaplieu!$N955,3)='Sổ quỹ tiền mặt S06'!$J$2),Nhaplieu!L955,IF(OR(Nhaplieu!$M955='Sổ quỹ tiền mặt S06'!$J$2,Nhaplieu!$N955='Sổ quỹ tiền mặt S06'!$J$2),Nhaplieu!L955,""))</f>
        <v/>
      </c>
      <c r="D933" s="78" t="str">
        <f>IF(LEFT(Nhaplieu!$M955,3)='Sổ quỹ tiền mặt S06'!$J$2,Nhaplieu!N955,IF(LEFT(Nhaplieu!$N955,3)='Sổ quỹ tiền mặt S06'!$J$2,Nhaplieu!M955,IF(Nhaplieu!$M955='Sổ quỹ tiền mặt S06'!$J$2,Nhaplieu!N955,IF(Nhaplieu!$N955='Sổ quỹ tiền mặt S06'!$J$2,Nhaplieu!M955,""))))</f>
        <v/>
      </c>
      <c r="E933" s="77" t="str">
        <f>IF(LEFT(Nhaplieu!M955,3)='Sổ quỹ tiền mặt S06'!$J$2,Nhaplieu!$O955,IF(Nhaplieu!M955='Sổ quỹ tiền mặt S06'!$J$2,Nhaplieu!$O955,""))</f>
        <v/>
      </c>
      <c r="F933" s="77" t="str">
        <f>IF(LEFT(Nhaplieu!N955,3)='Sổ quỹ tiền mặt S06'!$J$2,Nhaplieu!$O955,IF(Nhaplieu!N955='Sổ quỹ tiền mặt S06'!$J$2,Nhaplieu!$O955,""))</f>
        <v/>
      </c>
      <c r="G933" s="572">
        <f>IF(SUM(E933:F933)=0,0,$G$10+SUM(E$11:$E933)-SUM(F$11:$F933))</f>
        <v>0</v>
      </c>
      <c r="H933" s="573"/>
    </row>
    <row r="934" spans="1:8" s="4" customFormat="1" ht="15.6">
      <c r="A934" s="76" t="str">
        <f>IF(OR(LEFT(Nhaplieu!$M956,3)='Sổ quỹ tiền mặt S06'!$J$2,LEFT(Nhaplieu!$N956,3)='Sổ quỹ tiền mặt S06'!$J$2),Nhaplieu!F956,IF(OR(Nhaplieu!$M956='Sổ quỹ tiền mặt S06'!$J$2,Nhaplieu!$N956='Sổ quỹ tiền mặt S06'!$J$2),Nhaplieu!F956,""))</f>
        <v/>
      </c>
      <c r="B934" s="77" t="str">
        <f>IF(OR(LEFT(Nhaplieu!$M956,3)='Sổ quỹ tiền mặt S06'!$J$2,LEFT(Nhaplieu!$N956,3)='Sổ quỹ tiền mặt S06'!$J$2),Nhaplieu!E956,IF(OR(Nhaplieu!$M956='Sổ quỹ tiền mặt S06'!$J$2,Nhaplieu!$N956='Sổ quỹ tiền mặt S06'!$J$2),Nhaplieu!E956,""))</f>
        <v/>
      </c>
      <c r="C934" s="571" t="str">
        <f>IF(OR(LEFT(Nhaplieu!$M956,3)='Sổ quỹ tiền mặt S06'!$J$2,LEFT(Nhaplieu!$N956,3)='Sổ quỹ tiền mặt S06'!$J$2),Nhaplieu!L956,IF(OR(Nhaplieu!$M956='Sổ quỹ tiền mặt S06'!$J$2,Nhaplieu!$N956='Sổ quỹ tiền mặt S06'!$J$2),Nhaplieu!L956,""))</f>
        <v/>
      </c>
      <c r="D934" s="78" t="str">
        <f>IF(LEFT(Nhaplieu!$M956,3)='Sổ quỹ tiền mặt S06'!$J$2,Nhaplieu!N956,IF(LEFT(Nhaplieu!$N956,3)='Sổ quỹ tiền mặt S06'!$J$2,Nhaplieu!M956,IF(Nhaplieu!$M956='Sổ quỹ tiền mặt S06'!$J$2,Nhaplieu!N956,IF(Nhaplieu!$N956='Sổ quỹ tiền mặt S06'!$J$2,Nhaplieu!M956,""))))</f>
        <v/>
      </c>
      <c r="E934" s="77" t="str">
        <f>IF(LEFT(Nhaplieu!M956,3)='Sổ quỹ tiền mặt S06'!$J$2,Nhaplieu!$O956,IF(Nhaplieu!M956='Sổ quỹ tiền mặt S06'!$J$2,Nhaplieu!$O956,""))</f>
        <v/>
      </c>
      <c r="F934" s="77" t="str">
        <f>IF(LEFT(Nhaplieu!N956,3)='Sổ quỹ tiền mặt S06'!$J$2,Nhaplieu!$O956,IF(Nhaplieu!N956='Sổ quỹ tiền mặt S06'!$J$2,Nhaplieu!$O956,""))</f>
        <v/>
      </c>
      <c r="G934" s="572">
        <f>IF(SUM(E934:F934)=0,0,$G$10+SUM(E$11:$E934)-SUM(F$11:$F934))</f>
        <v>0</v>
      </c>
      <c r="H934" s="573"/>
    </row>
    <row r="935" spans="1:8" s="4" customFormat="1" ht="15.6">
      <c r="A935" s="76" t="str">
        <f>IF(OR(LEFT(Nhaplieu!$M957,3)='Sổ quỹ tiền mặt S06'!$J$2,LEFT(Nhaplieu!$N957,3)='Sổ quỹ tiền mặt S06'!$J$2),Nhaplieu!F957,IF(OR(Nhaplieu!$M957='Sổ quỹ tiền mặt S06'!$J$2,Nhaplieu!$N957='Sổ quỹ tiền mặt S06'!$J$2),Nhaplieu!F957,""))</f>
        <v/>
      </c>
      <c r="B935" s="77" t="str">
        <f>IF(OR(LEFT(Nhaplieu!$M957,3)='Sổ quỹ tiền mặt S06'!$J$2,LEFT(Nhaplieu!$N957,3)='Sổ quỹ tiền mặt S06'!$J$2),Nhaplieu!E957,IF(OR(Nhaplieu!$M957='Sổ quỹ tiền mặt S06'!$J$2,Nhaplieu!$N957='Sổ quỹ tiền mặt S06'!$J$2),Nhaplieu!E957,""))</f>
        <v/>
      </c>
      <c r="C935" s="571" t="str">
        <f>IF(OR(LEFT(Nhaplieu!$M957,3)='Sổ quỹ tiền mặt S06'!$J$2,LEFT(Nhaplieu!$N957,3)='Sổ quỹ tiền mặt S06'!$J$2),Nhaplieu!L957,IF(OR(Nhaplieu!$M957='Sổ quỹ tiền mặt S06'!$J$2,Nhaplieu!$N957='Sổ quỹ tiền mặt S06'!$J$2),Nhaplieu!L957,""))</f>
        <v/>
      </c>
      <c r="D935" s="78" t="str">
        <f>IF(LEFT(Nhaplieu!$M957,3)='Sổ quỹ tiền mặt S06'!$J$2,Nhaplieu!N957,IF(LEFT(Nhaplieu!$N957,3)='Sổ quỹ tiền mặt S06'!$J$2,Nhaplieu!M957,IF(Nhaplieu!$M957='Sổ quỹ tiền mặt S06'!$J$2,Nhaplieu!N957,IF(Nhaplieu!$N957='Sổ quỹ tiền mặt S06'!$J$2,Nhaplieu!M957,""))))</f>
        <v/>
      </c>
      <c r="E935" s="77" t="str">
        <f>IF(LEFT(Nhaplieu!M957,3)='Sổ quỹ tiền mặt S06'!$J$2,Nhaplieu!$O957,IF(Nhaplieu!M957='Sổ quỹ tiền mặt S06'!$J$2,Nhaplieu!$O957,""))</f>
        <v/>
      </c>
      <c r="F935" s="77" t="str">
        <f>IF(LEFT(Nhaplieu!N957,3)='Sổ quỹ tiền mặt S06'!$J$2,Nhaplieu!$O957,IF(Nhaplieu!N957='Sổ quỹ tiền mặt S06'!$J$2,Nhaplieu!$O957,""))</f>
        <v/>
      </c>
      <c r="G935" s="572">
        <f>IF(SUM(E935:F935)=0,0,$G$10+SUM(E$11:$E935)-SUM(F$11:$F935))</f>
        <v>0</v>
      </c>
      <c r="H935" s="573"/>
    </row>
    <row r="936" spans="1:8" s="4" customFormat="1" ht="15.6">
      <c r="A936" s="76" t="str">
        <f>IF(OR(LEFT(Nhaplieu!$M958,3)='Sổ quỹ tiền mặt S06'!$J$2,LEFT(Nhaplieu!$N958,3)='Sổ quỹ tiền mặt S06'!$J$2),Nhaplieu!F958,IF(OR(Nhaplieu!$M958='Sổ quỹ tiền mặt S06'!$J$2,Nhaplieu!$N958='Sổ quỹ tiền mặt S06'!$J$2),Nhaplieu!F958,""))</f>
        <v/>
      </c>
      <c r="B936" s="77" t="str">
        <f>IF(OR(LEFT(Nhaplieu!$M958,3)='Sổ quỹ tiền mặt S06'!$J$2,LEFT(Nhaplieu!$N958,3)='Sổ quỹ tiền mặt S06'!$J$2),Nhaplieu!E958,IF(OR(Nhaplieu!$M958='Sổ quỹ tiền mặt S06'!$J$2,Nhaplieu!$N958='Sổ quỹ tiền mặt S06'!$J$2),Nhaplieu!E958,""))</f>
        <v/>
      </c>
      <c r="C936" s="571" t="str">
        <f>IF(OR(LEFT(Nhaplieu!$M958,3)='Sổ quỹ tiền mặt S06'!$J$2,LEFT(Nhaplieu!$N958,3)='Sổ quỹ tiền mặt S06'!$J$2),Nhaplieu!L958,IF(OR(Nhaplieu!$M958='Sổ quỹ tiền mặt S06'!$J$2,Nhaplieu!$N958='Sổ quỹ tiền mặt S06'!$J$2),Nhaplieu!L958,""))</f>
        <v/>
      </c>
      <c r="D936" s="78" t="str">
        <f>IF(LEFT(Nhaplieu!$M958,3)='Sổ quỹ tiền mặt S06'!$J$2,Nhaplieu!N958,IF(LEFT(Nhaplieu!$N958,3)='Sổ quỹ tiền mặt S06'!$J$2,Nhaplieu!M958,IF(Nhaplieu!$M958='Sổ quỹ tiền mặt S06'!$J$2,Nhaplieu!N958,IF(Nhaplieu!$N958='Sổ quỹ tiền mặt S06'!$J$2,Nhaplieu!M958,""))))</f>
        <v/>
      </c>
      <c r="E936" s="77" t="str">
        <f>IF(LEFT(Nhaplieu!M958,3)='Sổ quỹ tiền mặt S06'!$J$2,Nhaplieu!$O958,IF(Nhaplieu!M958='Sổ quỹ tiền mặt S06'!$J$2,Nhaplieu!$O958,""))</f>
        <v/>
      </c>
      <c r="F936" s="77" t="str">
        <f>IF(LEFT(Nhaplieu!N958,3)='Sổ quỹ tiền mặt S06'!$J$2,Nhaplieu!$O958,IF(Nhaplieu!N958='Sổ quỹ tiền mặt S06'!$J$2,Nhaplieu!$O958,""))</f>
        <v/>
      </c>
      <c r="G936" s="572">
        <f>IF(SUM(E936:F936)=0,0,$G$10+SUM(E$11:$E936)-SUM(F$11:$F936))</f>
        <v>0</v>
      </c>
      <c r="H936" s="573"/>
    </row>
    <row r="937" spans="1:8" s="4" customFormat="1" ht="15.6">
      <c r="A937" s="76" t="str">
        <f>IF(OR(LEFT(Nhaplieu!$M959,3)='Sổ quỹ tiền mặt S06'!$J$2,LEFT(Nhaplieu!$N959,3)='Sổ quỹ tiền mặt S06'!$J$2),Nhaplieu!F959,IF(OR(Nhaplieu!$M959='Sổ quỹ tiền mặt S06'!$J$2,Nhaplieu!$N959='Sổ quỹ tiền mặt S06'!$J$2),Nhaplieu!F959,""))</f>
        <v/>
      </c>
      <c r="B937" s="77" t="str">
        <f>IF(OR(LEFT(Nhaplieu!$M959,3)='Sổ quỹ tiền mặt S06'!$J$2,LEFT(Nhaplieu!$N959,3)='Sổ quỹ tiền mặt S06'!$J$2),Nhaplieu!E959,IF(OR(Nhaplieu!$M959='Sổ quỹ tiền mặt S06'!$J$2,Nhaplieu!$N959='Sổ quỹ tiền mặt S06'!$J$2),Nhaplieu!E959,""))</f>
        <v/>
      </c>
      <c r="C937" s="571" t="str">
        <f>IF(OR(LEFT(Nhaplieu!$M959,3)='Sổ quỹ tiền mặt S06'!$J$2,LEFT(Nhaplieu!$N959,3)='Sổ quỹ tiền mặt S06'!$J$2),Nhaplieu!L959,IF(OR(Nhaplieu!$M959='Sổ quỹ tiền mặt S06'!$J$2,Nhaplieu!$N959='Sổ quỹ tiền mặt S06'!$J$2),Nhaplieu!L959,""))</f>
        <v/>
      </c>
      <c r="D937" s="78" t="str">
        <f>IF(LEFT(Nhaplieu!$M959,3)='Sổ quỹ tiền mặt S06'!$J$2,Nhaplieu!N959,IF(LEFT(Nhaplieu!$N959,3)='Sổ quỹ tiền mặt S06'!$J$2,Nhaplieu!M959,IF(Nhaplieu!$M959='Sổ quỹ tiền mặt S06'!$J$2,Nhaplieu!N959,IF(Nhaplieu!$N959='Sổ quỹ tiền mặt S06'!$J$2,Nhaplieu!M959,""))))</f>
        <v/>
      </c>
      <c r="E937" s="77" t="str">
        <f>IF(LEFT(Nhaplieu!M959,3)='Sổ quỹ tiền mặt S06'!$J$2,Nhaplieu!$O959,IF(Nhaplieu!M959='Sổ quỹ tiền mặt S06'!$J$2,Nhaplieu!$O959,""))</f>
        <v/>
      </c>
      <c r="F937" s="77" t="str">
        <f>IF(LEFT(Nhaplieu!N959,3)='Sổ quỹ tiền mặt S06'!$J$2,Nhaplieu!$O959,IF(Nhaplieu!N959='Sổ quỹ tiền mặt S06'!$J$2,Nhaplieu!$O959,""))</f>
        <v/>
      </c>
      <c r="G937" s="572">
        <f>IF(SUM(E937:F937)=0,0,$G$10+SUM(E$11:$E937)-SUM(F$11:$F937))</f>
        <v>0</v>
      </c>
      <c r="H937" s="573"/>
    </row>
    <row r="938" spans="1:8" s="4" customFormat="1" ht="15.6">
      <c r="A938" s="76" t="str">
        <f>IF(OR(LEFT(Nhaplieu!$M960,3)='Sổ quỹ tiền mặt S06'!$J$2,LEFT(Nhaplieu!$N960,3)='Sổ quỹ tiền mặt S06'!$J$2),Nhaplieu!F960,IF(OR(Nhaplieu!$M960='Sổ quỹ tiền mặt S06'!$J$2,Nhaplieu!$N960='Sổ quỹ tiền mặt S06'!$J$2),Nhaplieu!F960,""))</f>
        <v/>
      </c>
      <c r="B938" s="77" t="str">
        <f>IF(OR(LEFT(Nhaplieu!$M960,3)='Sổ quỹ tiền mặt S06'!$J$2,LEFT(Nhaplieu!$N960,3)='Sổ quỹ tiền mặt S06'!$J$2),Nhaplieu!E960,IF(OR(Nhaplieu!$M960='Sổ quỹ tiền mặt S06'!$J$2,Nhaplieu!$N960='Sổ quỹ tiền mặt S06'!$J$2),Nhaplieu!E960,""))</f>
        <v/>
      </c>
      <c r="C938" s="571" t="str">
        <f>IF(OR(LEFT(Nhaplieu!$M960,3)='Sổ quỹ tiền mặt S06'!$J$2,LEFT(Nhaplieu!$N960,3)='Sổ quỹ tiền mặt S06'!$J$2),Nhaplieu!L960,IF(OR(Nhaplieu!$M960='Sổ quỹ tiền mặt S06'!$J$2,Nhaplieu!$N960='Sổ quỹ tiền mặt S06'!$J$2),Nhaplieu!L960,""))</f>
        <v/>
      </c>
      <c r="D938" s="78" t="str">
        <f>IF(LEFT(Nhaplieu!$M960,3)='Sổ quỹ tiền mặt S06'!$J$2,Nhaplieu!N960,IF(LEFT(Nhaplieu!$N960,3)='Sổ quỹ tiền mặt S06'!$J$2,Nhaplieu!M960,IF(Nhaplieu!$M960='Sổ quỹ tiền mặt S06'!$J$2,Nhaplieu!N960,IF(Nhaplieu!$N960='Sổ quỹ tiền mặt S06'!$J$2,Nhaplieu!M960,""))))</f>
        <v/>
      </c>
      <c r="E938" s="77" t="str">
        <f>IF(LEFT(Nhaplieu!M960,3)='Sổ quỹ tiền mặt S06'!$J$2,Nhaplieu!$O960,IF(Nhaplieu!M960='Sổ quỹ tiền mặt S06'!$J$2,Nhaplieu!$O960,""))</f>
        <v/>
      </c>
      <c r="F938" s="77" t="str">
        <f>IF(LEFT(Nhaplieu!N960,3)='Sổ quỹ tiền mặt S06'!$J$2,Nhaplieu!$O960,IF(Nhaplieu!N960='Sổ quỹ tiền mặt S06'!$J$2,Nhaplieu!$O960,""))</f>
        <v/>
      </c>
      <c r="G938" s="572">
        <f>IF(SUM(E938:F938)=0,0,$G$10+SUM(E$11:$E938)-SUM(F$11:$F938))</f>
        <v>0</v>
      </c>
      <c r="H938" s="573"/>
    </row>
    <row r="939" spans="1:8" s="4" customFormat="1" ht="15.6">
      <c r="A939" s="76" t="str">
        <f>IF(OR(LEFT(Nhaplieu!$M961,3)='Sổ quỹ tiền mặt S06'!$J$2,LEFT(Nhaplieu!$N961,3)='Sổ quỹ tiền mặt S06'!$J$2),Nhaplieu!F961,IF(OR(Nhaplieu!$M961='Sổ quỹ tiền mặt S06'!$J$2,Nhaplieu!$N961='Sổ quỹ tiền mặt S06'!$J$2),Nhaplieu!F961,""))</f>
        <v/>
      </c>
      <c r="B939" s="77" t="str">
        <f>IF(OR(LEFT(Nhaplieu!$M961,3)='Sổ quỹ tiền mặt S06'!$J$2,LEFT(Nhaplieu!$N961,3)='Sổ quỹ tiền mặt S06'!$J$2),Nhaplieu!E961,IF(OR(Nhaplieu!$M961='Sổ quỹ tiền mặt S06'!$J$2,Nhaplieu!$N961='Sổ quỹ tiền mặt S06'!$J$2),Nhaplieu!E961,""))</f>
        <v/>
      </c>
      <c r="C939" s="571" t="str">
        <f>IF(OR(LEFT(Nhaplieu!$M961,3)='Sổ quỹ tiền mặt S06'!$J$2,LEFT(Nhaplieu!$N961,3)='Sổ quỹ tiền mặt S06'!$J$2),Nhaplieu!L961,IF(OR(Nhaplieu!$M961='Sổ quỹ tiền mặt S06'!$J$2,Nhaplieu!$N961='Sổ quỹ tiền mặt S06'!$J$2),Nhaplieu!L961,""))</f>
        <v/>
      </c>
      <c r="D939" s="78" t="str">
        <f>IF(LEFT(Nhaplieu!$M961,3)='Sổ quỹ tiền mặt S06'!$J$2,Nhaplieu!N961,IF(LEFT(Nhaplieu!$N961,3)='Sổ quỹ tiền mặt S06'!$J$2,Nhaplieu!M961,IF(Nhaplieu!$M961='Sổ quỹ tiền mặt S06'!$J$2,Nhaplieu!N961,IF(Nhaplieu!$N961='Sổ quỹ tiền mặt S06'!$J$2,Nhaplieu!M961,""))))</f>
        <v/>
      </c>
      <c r="E939" s="77" t="str">
        <f>IF(LEFT(Nhaplieu!M961,3)='Sổ quỹ tiền mặt S06'!$J$2,Nhaplieu!$O961,IF(Nhaplieu!M961='Sổ quỹ tiền mặt S06'!$J$2,Nhaplieu!$O961,""))</f>
        <v/>
      </c>
      <c r="F939" s="77" t="str">
        <f>IF(LEFT(Nhaplieu!N961,3)='Sổ quỹ tiền mặt S06'!$J$2,Nhaplieu!$O961,IF(Nhaplieu!N961='Sổ quỹ tiền mặt S06'!$J$2,Nhaplieu!$O961,""))</f>
        <v/>
      </c>
      <c r="G939" s="572">
        <f>IF(SUM(E939:F939)=0,0,$G$10+SUM(E$11:$E939)-SUM(F$11:$F939))</f>
        <v>0</v>
      </c>
      <c r="H939" s="573"/>
    </row>
    <row r="940" spans="1:8" s="4" customFormat="1" ht="15.6">
      <c r="A940" s="76" t="str">
        <f>IF(OR(LEFT(Nhaplieu!$M962,3)='Sổ quỹ tiền mặt S06'!$J$2,LEFT(Nhaplieu!$N962,3)='Sổ quỹ tiền mặt S06'!$J$2),Nhaplieu!F962,IF(OR(Nhaplieu!$M962='Sổ quỹ tiền mặt S06'!$J$2,Nhaplieu!$N962='Sổ quỹ tiền mặt S06'!$J$2),Nhaplieu!F962,""))</f>
        <v/>
      </c>
      <c r="B940" s="77" t="str">
        <f>IF(OR(LEFT(Nhaplieu!$M962,3)='Sổ quỹ tiền mặt S06'!$J$2,LEFT(Nhaplieu!$N962,3)='Sổ quỹ tiền mặt S06'!$J$2),Nhaplieu!E962,IF(OR(Nhaplieu!$M962='Sổ quỹ tiền mặt S06'!$J$2,Nhaplieu!$N962='Sổ quỹ tiền mặt S06'!$J$2),Nhaplieu!E962,""))</f>
        <v/>
      </c>
      <c r="C940" s="571" t="str">
        <f>IF(OR(LEFT(Nhaplieu!$M962,3)='Sổ quỹ tiền mặt S06'!$J$2,LEFT(Nhaplieu!$N962,3)='Sổ quỹ tiền mặt S06'!$J$2),Nhaplieu!L962,IF(OR(Nhaplieu!$M962='Sổ quỹ tiền mặt S06'!$J$2,Nhaplieu!$N962='Sổ quỹ tiền mặt S06'!$J$2),Nhaplieu!L962,""))</f>
        <v/>
      </c>
      <c r="D940" s="78" t="str">
        <f>IF(LEFT(Nhaplieu!$M962,3)='Sổ quỹ tiền mặt S06'!$J$2,Nhaplieu!N962,IF(LEFT(Nhaplieu!$N962,3)='Sổ quỹ tiền mặt S06'!$J$2,Nhaplieu!M962,IF(Nhaplieu!$M962='Sổ quỹ tiền mặt S06'!$J$2,Nhaplieu!N962,IF(Nhaplieu!$N962='Sổ quỹ tiền mặt S06'!$J$2,Nhaplieu!M962,""))))</f>
        <v/>
      </c>
      <c r="E940" s="77" t="str">
        <f>IF(LEFT(Nhaplieu!M962,3)='Sổ quỹ tiền mặt S06'!$J$2,Nhaplieu!$O962,IF(Nhaplieu!M962='Sổ quỹ tiền mặt S06'!$J$2,Nhaplieu!$O962,""))</f>
        <v/>
      </c>
      <c r="F940" s="77" t="str">
        <f>IF(LEFT(Nhaplieu!N962,3)='Sổ quỹ tiền mặt S06'!$J$2,Nhaplieu!$O962,IF(Nhaplieu!N962='Sổ quỹ tiền mặt S06'!$J$2,Nhaplieu!$O962,""))</f>
        <v/>
      </c>
      <c r="G940" s="572">
        <f>IF(SUM(E940:F940)=0,0,$G$10+SUM(E$11:$E940)-SUM(F$11:$F940))</f>
        <v>0</v>
      </c>
      <c r="H940" s="573"/>
    </row>
    <row r="941" spans="1:8" s="4" customFormat="1" ht="15.6">
      <c r="A941" s="76" t="str">
        <f>IF(OR(LEFT(Nhaplieu!$M963,3)='Sổ quỹ tiền mặt S06'!$J$2,LEFT(Nhaplieu!$N963,3)='Sổ quỹ tiền mặt S06'!$J$2),Nhaplieu!F963,IF(OR(Nhaplieu!$M963='Sổ quỹ tiền mặt S06'!$J$2,Nhaplieu!$N963='Sổ quỹ tiền mặt S06'!$J$2),Nhaplieu!F963,""))</f>
        <v/>
      </c>
      <c r="B941" s="77" t="str">
        <f>IF(OR(LEFT(Nhaplieu!$M963,3)='Sổ quỹ tiền mặt S06'!$J$2,LEFT(Nhaplieu!$N963,3)='Sổ quỹ tiền mặt S06'!$J$2),Nhaplieu!E963,IF(OR(Nhaplieu!$M963='Sổ quỹ tiền mặt S06'!$J$2,Nhaplieu!$N963='Sổ quỹ tiền mặt S06'!$J$2),Nhaplieu!E963,""))</f>
        <v/>
      </c>
      <c r="C941" s="571" t="str">
        <f>IF(OR(LEFT(Nhaplieu!$M963,3)='Sổ quỹ tiền mặt S06'!$J$2,LEFT(Nhaplieu!$N963,3)='Sổ quỹ tiền mặt S06'!$J$2),Nhaplieu!L963,IF(OR(Nhaplieu!$M963='Sổ quỹ tiền mặt S06'!$J$2,Nhaplieu!$N963='Sổ quỹ tiền mặt S06'!$J$2),Nhaplieu!L963,""))</f>
        <v/>
      </c>
      <c r="D941" s="78" t="str">
        <f>IF(LEFT(Nhaplieu!$M963,3)='Sổ quỹ tiền mặt S06'!$J$2,Nhaplieu!N963,IF(LEFT(Nhaplieu!$N963,3)='Sổ quỹ tiền mặt S06'!$J$2,Nhaplieu!M963,IF(Nhaplieu!$M963='Sổ quỹ tiền mặt S06'!$J$2,Nhaplieu!N963,IF(Nhaplieu!$N963='Sổ quỹ tiền mặt S06'!$J$2,Nhaplieu!M963,""))))</f>
        <v/>
      </c>
      <c r="E941" s="77" t="str">
        <f>IF(LEFT(Nhaplieu!M963,3)='Sổ quỹ tiền mặt S06'!$J$2,Nhaplieu!$O963,IF(Nhaplieu!M963='Sổ quỹ tiền mặt S06'!$J$2,Nhaplieu!$O963,""))</f>
        <v/>
      </c>
      <c r="F941" s="77" t="str">
        <f>IF(LEFT(Nhaplieu!N963,3)='Sổ quỹ tiền mặt S06'!$J$2,Nhaplieu!$O963,IF(Nhaplieu!N963='Sổ quỹ tiền mặt S06'!$J$2,Nhaplieu!$O963,""))</f>
        <v/>
      </c>
      <c r="G941" s="572">
        <f>IF(SUM(E941:F941)=0,0,$G$10+SUM(E$11:$E941)-SUM(F$11:$F941))</f>
        <v>0</v>
      </c>
      <c r="H941" s="573"/>
    </row>
    <row r="942" spans="1:8" s="4" customFormat="1" ht="15.6">
      <c r="A942" s="76" t="str">
        <f>IF(OR(LEFT(Nhaplieu!$M964,3)='Sổ quỹ tiền mặt S06'!$J$2,LEFT(Nhaplieu!$N964,3)='Sổ quỹ tiền mặt S06'!$J$2),Nhaplieu!F964,IF(OR(Nhaplieu!$M964='Sổ quỹ tiền mặt S06'!$J$2,Nhaplieu!$N964='Sổ quỹ tiền mặt S06'!$J$2),Nhaplieu!F964,""))</f>
        <v/>
      </c>
      <c r="B942" s="77" t="str">
        <f>IF(OR(LEFT(Nhaplieu!$M964,3)='Sổ quỹ tiền mặt S06'!$J$2,LEFT(Nhaplieu!$N964,3)='Sổ quỹ tiền mặt S06'!$J$2),Nhaplieu!E964,IF(OR(Nhaplieu!$M964='Sổ quỹ tiền mặt S06'!$J$2,Nhaplieu!$N964='Sổ quỹ tiền mặt S06'!$J$2),Nhaplieu!E964,""))</f>
        <v/>
      </c>
      <c r="C942" s="571" t="str">
        <f>IF(OR(LEFT(Nhaplieu!$M964,3)='Sổ quỹ tiền mặt S06'!$J$2,LEFT(Nhaplieu!$N964,3)='Sổ quỹ tiền mặt S06'!$J$2),Nhaplieu!L964,IF(OR(Nhaplieu!$M964='Sổ quỹ tiền mặt S06'!$J$2,Nhaplieu!$N964='Sổ quỹ tiền mặt S06'!$J$2),Nhaplieu!L964,""))</f>
        <v/>
      </c>
      <c r="D942" s="78" t="str">
        <f>IF(LEFT(Nhaplieu!$M964,3)='Sổ quỹ tiền mặt S06'!$J$2,Nhaplieu!N964,IF(LEFT(Nhaplieu!$N964,3)='Sổ quỹ tiền mặt S06'!$J$2,Nhaplieu!M964,IF(Nhaplieu!$M964='Sổ quỹ tiền mặt S06'!$J$2,Nhaplieu!N964,IF(Nhaplieu!$N964='Sổ quỹ tiền mặt S06'!$J$2,Nhaplieu!M964,""))))</f>
        <v/>
      </c>
      <c r="E942" s="77" t="str">
        <f>IF(LEFT(Nhaplieu!M964,3)='Sổ quỹ tiền mặt S06'!$J$2,Nhaplieu!$O964,IF(Nhaplieu!M964='Sổ quỹ tiền mặt S06'!$J$2,Nhaplieu!$O964,""))</f>
        <v/>
      </c>
      <c r="F942" s="77" t="str">
        <f>IF(LEFT(Nhaplieu!N964,3)='Sổ quỹ tiền mặt S06'!$J$2,Nhaplieu!$O964,IF(Nhaplieu!N964='Sổ quỹ tiền mặt S06'!$J$2,Nhaplieu!$O964,""))</f>
        <v/>
      </c>
      <c r="G942" s="572">
        <f>IF(SUM(E942:F942)=0,0,$G$10+SUM(E$11:$E942)-SUM(F$11:$F942))</f>
        <v>0</v>
      </c>
      <c r="H942" s="573"/>
    </row>
    <row r="943" spans="1:8" s="4" customFormat="1" ht="15.6">
      <c r="A943" s="76" t="str">
        <f>IF(OR(LEFT(Nhaplieu!$M965,3)='Sổ quỹ tiền mặt S06'!$J$2,LEFT(Nhaplieu!$N965,3)='Sổ quỹ tiền mặt S06'!$J$2),Nhaplieu!F965,IF(OR(Nhaplieu!$M965='Sổ quỹ tiền mặt S06'!$J$2,Nhaplieu!$N965='Sổ quỹ tiền mặt S06'!$J$2),Nhaplieu!F965,""))</f>
        <v/>
      </c>
      <c r="B943" s="77" t="str">
        <f>IF(OR(LEFT(Nhaplieu!$M965,3)='Sổ quỹ tiền mặt S06'!$J$2,LEFT(Nhaplieu!$N965,3)='Sổ quỹ tiền mặt S06'!$J$2),Nhaplieu!E965,IF(OR(Nhaplieu!$M965='Sổ quỹ tiền mặt S06'!$J$2,Nhaplieu!$N965='Sổ quỹ tiền mặt S06'!$J$2),Nhaplieu!E965,""))</f>
        <v/>
      </c>
      <c r="C943" s="571" t="str">
        <f>IF(OR(LEFT(Nhaplieu!$M965,3)='Sổ quỹ tiền mặt S06'!$J$2,LEFT(Nhaplieu!$N965,3)='Sổ quỹ tiền mặt S06'!$J$2),Nhaplieu!L965,IF(OR(Nhaplieu!$M965='Sổ quỹ tiền mặt S06'!$J$2,Nhaplieu!$N965='Sổ quỹ tiền mặt S06'!$J$2),Nhaplieu!L965,""))</f>
        <v/>
      </c>
      <c r="D943" s="78" t="str">
        <f>IF(LEFT(Nhaplieu!$M965,3)='Sổ quỹ tiền mặt S06'!$J$2,Nhaplieu!N965,IF(LEFT(Nhaplieu!$N965,3)='Sổ quỹ tiền mặt S06'!$J$2,Nhaplieu!M965,IF(Nhaplieu!$M965='Sổ quỹ tiền mặt S06'!$J$2,Nhaplieu!N965,IF(Nhaplieu!$N965='Sổ quỹ tiền mặt S06'!$J$2,Nhaplieu!M965,""))))</f>
        <v/>
      </c>
      <c r="E943" s="77" t="str">
        <f>IF(LEFT(Nhaplieu!M965,3)='Sổ quỹ tiền mặt S06'!$J$2,Nhaplieu!$O965,IF(Nhaplieu!M965='Sổ quỹ tiền mặt S06'!$J$2,Nhaplieu!$O965,""))</f>
        <v/>
      </c>
      <c r="F943" s="77" t="str">
        <f>IF(LEFT(Nhaplieu!N965,3)='Sổ quỹ tiền mặt S06'!$J$2,Nhaplieu!$O965,IF(Nhaplieu!N965='Sổ quỹ tiền mặt S06'!$J$2,Nhaplieu!$O965,""))</f>
        <v/>
      </c>
      <c r="G943" s="572">
        <f>IF(SUM(E943:F943)=0,0,$G$10+SUM(E$11:$E943)-SUM(F$11:$F943))</f>
        <v>0</v>
      </c>
      <c r="H943" s="573"/>
    </row>
    <row r="944" spans="1:8" s="4" customFormat="1" ht="15.6">
      <c r="A944" s="76" t="str">
        <f>IF(OR(LEFT(Nhaplieu!$M966,3)='Sổ quỹ tiền mặt S06'!$J$2,LEFT(Nhaplieu!$N966,3)='Sổ quỹ tiền mặt S06'!$J$2),Nhaplieu!F966,IF(OR(Nhaplieu!$M966='Sổ quỹ tiền mặt S06'!$J$2,Nhaplieu!$N966='Sổ quỹ tiền mặt S06'!$J$2),Nhaplieu!F966,""))</f>
        <v/>
      </c>
      <c r="B944" s="77" t="str">
        <f>IF(OR(LEFT(Nhaplieu!$M966,3)='Sổ quỹ tiền mặt S06'!$J$2,LEFT(Nhaplieu!$N966,3)='Sổ quỹ tiền mặt S06'!$J$2),Nhaplieu!E966,IF(OR(Nhaplieu!$M966='Sổ quỹ tiền mặt S06'!$J$2,Nhaplieu!$N966='Sổ quỹ tiền mặt S06'!$J$2),Nhaplieu!E966,""))</f>
        <v/>
      </c>
      <c r="C944" s="571" t="str">
        <f>IF(OR(LEFT(Nhaplieu!$M966,3)='Sổ quỹ tiền mặt S06'!$J$2,LEFT(Nhaplieu!$N966,3)='Sổ quỹ tiền mặt S06'!$J$2),Nhaplieu!L966,IF(OR(Nhaplieu!$M966='Sổ quỹ tiền mặt S06'!$J$2,Nhaplieu!$N966='Sổ quỹ tiền mặt S06'!$J$2),Nhaplieu!L966,""))</f>
        <v/>
      </c>
      <c r="D944" s="78" t="str">
        <f>IF(LEFT(Nhaplieu!$M966,3)='Sổ quỹ tiền mặt S06'!$J$2,Nhaplieu!N966,IF(LEFT(Nhaplieu!$N966,3)='Sổ quỹ tiền mặt S06'!$J$2,Nhaplieu!M966,IF(Nhaplieu!$M966='Sổ quỹ tiền mặt S06'!$J$2,Nhaplieu!N966,IF(Nhaplieu!$N966='Sổ quỹ tiền mặt S06'!$J$2,Nhaplieu!M966,""))))</f>
        <v/>
      </c>
      <c r="E944" s="77" t="str">
        <f>IF(LEFT(Nhaplieu!M966,3)='Sổ quỹ tiền mặt S06'!$J$2,Nhaplieu!$O966,IF(Nhaplieu!M966='Sổ quỹ tiền mặt S06'!$J$2,Nhaplieu!$O966,""))</f>
        <v/>
      </c>
      <c r="F944" s="77" t="str">
        <f>IF(LEFT(Nhaplieu!N966,3)='Sổ quỹ tiền mặt S06'!$J$2,Nhaplieu!$O966,IF(Nhaplieu!N966='Sổ quỹ tiền mặt S06'!$J$2,Nhaplieu!$O966,""))</f>
        <v/>
      </c>
      <c r="G944" s="572">
        <f>IF(SUM(E944:F944)=0,0,$G$10+SUM(E$11:$E944)-SUM(F$11:$F944))</f>
        <v>0</v>
      </c>
      <c r="H944" s="573"/>
    </row>
    <row r="945" spans="1:8" s="4" customFormat="1" ht="15.6">
      <c r="A945" s="76" t="str">
        <f>IF(OR(LEFT(Nhaplieu!$M967,3)='Sổ quỹ tiền mặt S06'!$J$2,LEFT(Nhaplieu!$N967,3)='Sổ quỹ tiền mặt S06'!$J$2),Nhaplieu!F967,IF(OR(Nhaplieu!$M967='Sổ quỹ tiền mặt S06'!$J$2,Nhaplieu!$N967='Sổ quỹ tiền mặt S06'!$J$2),Nhaplieu!F967,""))</f>
        <v/>
      </c>
      <c r="B945" s="77" t="str">
        <f>IF(OR(LEFT(Nhaplieu!$M967,3)='Sổ quỹ tiền mặt S06'!$J$2,LEFT(Nhaplieu!$N967,3)='Sổ quỹ tiền mặt S06'!$J$2),Nhaplieu!E967,IF(OR(Nhaplieu!$M967='Sổ quỹ tiền mặt S06'!$J$2,Nhaplieu!$N967='Sổ quỹ tiền mặt S06'!$J$2),Nhaplieu!E967,""))</f>
        <v/>
      </c>
      <c r="C945" s="571" t="str">
        <f>IF(OR(LEFT(Nhaplieu!$M967,3)='Sổ quỹ tiền mặt S06'!$J$2,LEFT(Nhaplieu!$N967,3)='Sổ quỹ tiền mặt S06'!$J$2),Nhaplieu!L967,IF(OR(Nhaplieu!$M967='Sổ quỹ tiền mặt S06'!$J$2,Nhaplieu!$N967='Sổ quỹ tiền mặt S06'!$J$2),Nhaplieu!L967,""))</f>
        <v/>
      </c>
      <c r="D945" s="78" t="str">
        <f>IF(LEFT(Nhaplieu!$M967,3)='Sổ quỹ tiền mặt S06'!$J$2,Nhaplieu!N967,IF(LEFT(Nhaplieu!$N967,3)='Sổ quỹ tiền mặt S06'!$J$2,Nhaplieu!M967,IF(Nhaplieu!$M967='Sổ quỹ tiền mặt S06'!$J$2,Nhaplieu!N967,IF(Nhaplieu!$N967='Sổ quỹ tiền mặt S06'!$J$2,Nhaplieu!M967,""))))</f>
        <v/>
      </c>
      <c r="E945" s="77" t="str">
        <f>IF(LEFT(Nhaplieu!M967,3)='Sổ quỹ tiền mặt S06'!$J$2,Nhaplieu!$O967,IF(Nhaplieu!M967='Sổ quỹ tiền mặt S06'!$J$2,Nhaplieu!$O967,""))</f>
        <v/>
      </c>
      <c r="F945" s="77" t="str">
        <f>IF(LEFT(Nhaplieu!N967,3)='Sổ quỹ tiền mặt S06'!$J$2,Nhaplieu!$O967,IF(Nhaplieu!N967='Sổ quỹ tiền mặt S06'!$J$2,Nhaplieu!$O967,""))</f>
        <v/>
      </c>
      <c r="G945" s="572">
        <f>IF(SUM(E945:F945)=0,0,$G$10+SUM(E$11:$E945)-SUM(F$11:$F945))</f>
        <v>0</v>
      </c>
      <c r="H945" s="573"/>
    </row>
    <row r="946" spans="1:8" s="4" customFormat="1" ht="15.6">
      <c r="A946" s="76" t="str">
        <f>IF(OR(LEFT(Nhaplieu!$M968,3)='Sổ quỹ tiền mặt S06'!$J$2,LEFT(Nhaplieu!$N968,3)='Sổ quỹ tiền mặt S06'!$J$2),Nhaplieu!F968,IF(OR(Nhaplieu!$M968='Sổ quỹ tiền mặt S06'!$J$2,Nhaplieu!$N968='Sổ quỹ tiền mặt S06'!$J$2),Nhaplieu!F968,""))</f>
        <v/>
      </c>
      <c r="B946" s="77" t="str">
        <f>IF(OR(LEFT(Nhaplieu!$M968,3)='Sổ quỹ tiền mặt S06'!$J$2,LEFT(Nhaplieu!$N968,3)='Sổ quỹ tiền mặt S06'!$J$2),Nhaplieu!E968,IF(OR(Nhaplieu!$M968='Sổ quỹ tiền mặt S06'!$J$2,Nhaplieu!$N968='Sổ quỹ tiền mặt S06'!$J$2),Nhaplieu!E968,""))</f>
        <v/>
      </c>
      <c r="C946" s="571" t="str">
        <f>IF(OR(LEFT(Nhaplieu!$M968,3)='Sổ quỹ tiền mặt S06'!$J$2,LEFT(Nhaplieu!$N968,3)='Sổ quỹ tiền mặt S06'!$J$2),Nhaplieu!L968,IF(OR(Nhaplieu!$M968='Sổ quỹ tiền mặt S06'!$J$2,Nhaplieu!$N968='Sổ quỹ tiền mặt S06'!$J$2),Nhaplieu!L968,""))</f>
        <v/>
      </c>
      <c r="D946" s="78" t="str">
        <f>IF(LEFT(Nhaplieu!$M968,3)='Sổ quỹ tiền mặt S06'!$J$2,Nhaplieu!N968,IF(LEFT(Nhaplieu!$N968,3)='Sổ quỹ tiền mặt S06'!$J$2,Nhaplieu!M968,IF(Nhaplieu!$M968='Sổ quỹ tiền mặt S06'!$J$2,Nhaplieu!N968,IF(Nhaplieu!$N968='Sổ quỹ tiền mặt S06'!$J$2,Nhaplieu!M968,""))))</f>
        <v/>
      </c>
      <c r="E946" s="77" t="str">
        <f>IF(LEFT(Nhaplieu!M968,3)='Sổ quỹ tiền mặt S06'!$J$2,Nhaplieu!$O968,IF(Nhaplieu!M968='Sổ quỹ tiền mặt S06'!$J$2,Nhaplieu!$O968,""))</f>
        <v/>
      </c>
      <c r="F946" s="77" t="str">
        <f>IF(LEFT(Nhaplieu!N968,3)='Sổ quỹ tiền mặt S06'!$J$2,Nhaplieu!$O968,IF(Nhaplieu!N968='Sổ quỹ tiền mặt S06'!$J$2,Nhaplieu!$O968,""))</f>
        <v/>
      </c>
      <c r="G946" s="572">
        <f>IF(SUM(E946:F946)=0,0,$G$10+SUM(E$11:$E946)-SUM(F$11:$F946))</f>
        <v>0</v>
      </c>
      <c r="H946" s="573"/>
    </row>
    <row r="947" spans="1:8" s="4" customFormat="1" ht="15.6">
      <c r="A947" s="76" t="str">
        <f>IF(OR(LEFT(Nhaplieu!$M969,3)='Sổ quỹ tiền mặt S06'!$J$2,LEFT(Nhaplieu!$N969,3)='Sổ quỹ tiền mặt S06'!$J$2),Nhaplieu!F969,IF(OR(Nhaplieu!$M969='Sổ quỹ tiền mặt S06'!$J$2,Nhaplieu!$N969='Sổ quỹ tiền mặt S06'!$J$2),Nhaplieu!F969,""))</f>
        <v/>
      </c>
      <c r="B947" s="77" t="str">
        <f>IF(OR(LEFT(Nhaplieu!$M969,3)='Sổ quỹ tiền mặt S06'!$J$2,LEFT(Nhaplieu!$N969,3)='Sổ quỹ tiền mặt S06'!$J$2),Nhaplieu!E969,IF(OR(Nhaplieu!$M969='Sổ quỹ tiền mặt S06'!$J$2,Nhaplieu!$N969='Sổ quỹ tiền mặt S06'!$J$2),Nhaplieu!E969,""))</f>
        <v/>
      </c>
      <c r="C947" s="571" t="str">
        <f>IF(OR(LEFT(Nhaplieu!$M969,3)='Sổ quỹ tiền mặt S06'!$J$2,LEFT(Nhaplieu!$N969,3)='Sổ quỹ tiền mặt S06'!$J$2),Nhaplieu!L969,IF(OR(Nhaplieu!$M969='Sổ quỹ tiền mặt S06'!$J$2,Nhaplieu!$N969='Sổ quỹ tiền mặt S06'!$J$2),Nhaplieu!L969,""))</f>
        <v/>
      </c>
      <c r="D947" s="78" t="str">
        <f>IF(LEFT(Nhaplieu!$M969,3)='Sổ quỹ tiền mặt S06'!$J$2,Nhaplieu!N969,IF(LEFT(Nhaplieu!$N969,3)='Sổ quỹ tiền mặt S06'!$J$2,Nhaplieu!M969,IF(Nhaplieu!$M969='Sổ quỹ tiền mặt S06'!$J$2,Nhaplieu!N969,IF(Nhaplieu!$N969='Sổ quỹ tiền mặt S06'!$J$2,Nhaplieu!M969,""))))</f>
        <v/>
      </c>
      <c r="E947" s="77" t="str">
        <f>IF(LEFT(Nhaplieu!M969,3)='Sổ quỹ tiền mặt S06'!$J$2,Nhaplieu!$O969,IF(Nhaplieu!M969='Sổ quỹ tiền mặt S06'!$J$2,Nhaplieu!$O969,""))</f>
        <v/>
      </c>
      <c r="F947" s="77" t="str">
        <f>IF(LEFT(Nhaplieu!N969,3)='Sổ quỹ tiền mặt S06'!$J$2,Nhaplieu!$O969,IF(Nhaplieu!N969='Sổ quỹ tiền mặt S06'!$J$2,Nhaplieu!$O969,""))</f>
        <v/>
      </c>
      <c r="G947" s="572">
        <f>IF(SUM(E947:F947)=0,0,$G$10+SUM(E$11:$E947)-SUM(F$11:$F947))</f>
        <v>0</v>
      </c>
      <c r="H947" s="573"/>
    </row>
    <row r="948" spans="1:8" s="4" customFormat="1" ht="15.6">
      <c r="A948" s="76" t="str">
        <f>IF(OR(LEFT(Nhaplieu!$M970,3)='Sổ quỹ tiền mặt S06'!$J$2,LEFT(Nhaplieu!$N970,3)='Sổ quỹ tiền mặt S06'!$J$2),Nhaplieu!F970,IF(OR(Nhaplieu!$M970='Sổ quỹ tiền mặt S06'!$J$2,Nhaplieu!$N970='Sổ quỹ tiền mặt S06'!$J$2),Nhaplieu!F970,""))</f>
        <v/>
      </c>
      <c r="B948" s="77" t="str">
        <f>IF(OR(LEFT(Nhaplieu!$M970,3)='Sổ quỹ tiền mặt S06'!$J$2,LEFT(Nhaplieu!$N970,3)='Sổ quỹ tiền mặt S06'!$J$2),Nhaplieu!E970,IF(OR(Nhaplieu!$M970='Sổ quỹ tiền mặt S06'!$J$2,Nhaplieu!$N970='Sổ quỹ tiền mặt S06'!$J$2),Nhaplieu!E970,""))</f>
        <v/>
      </c>
      <c r="C948" s="571" t="str">
        <f>IF(OR(LEFT(Nhaplieu!$M970,3)='Sổ quỹ tiền mặt S06'!$J$2,LEFT(Nhaplieu!$N970,3)='Sổ quỹ tiền mặt S06'!$J$2),Nhaplieu!L970,IF(OR(Nhaplieu!$M970='Sổ quỹ tiền mặt S06'!$J$2,Nhaplieu!$N970='Sổ quỹ tiền mặt S06'!$J$2),Nhaplieu!L970,""))</f>
        <v/>
      </c>
      <c r="D948" s="78" t="str">
        <f>IF(LEFT(Nhaplieu!$M970,3)='Sổ quỹ tiền mặt S06'!$J$2,Nhaplieu!N970,IF(LEFT(Nhaplieu!$N970,3)='Sổ quỹ tiền mặt S06'!$J$2,Nhaplieu!M970,IF(Nhaplieu!$M970='Sổ quỹ tiền mặt S06'!$J$2,Nhaplieu!N970,IF(Nhaplieu!$N970='Sổ quỹ tiền mặt S06'!$J$2,Nhaplieu!M970,""))))</f>
        <v/>
      </c>
      <c r="E948" s="77" t="str">
        <f>IF(LEFT(Nhaplieu!M970,3)='Sổ quỹ tiền mặt S06'!$J$2,Nhaplieu!$O970,IF(Nhaplieu!M970='Sổ quỹ tiền mặt S06'!$J$2,Nhaplieu!$O970,""))</f>
        <v/>
      </c>
      <c r="F948" s="77" t="str">
        <f>IF(LEFT(Nhaplieu!N970,3)='Sổ quỹ tiền mặt S06'!$J$2,Nhaplieu!$O970,IF(Nhaplieu!N970='Sổ quỹ tiền mặt S06'!$J$2,Nhaplieu!$O970,""))</f>
        <v/>
      </c>
      <c r="G948" s="572">
        <f>IF(SUM(E948:F948)=0,0,$G$10+SUM(E$11:$E948)-SUM(F$11:$F948))</f>
        <v>0</v>
      </c>
      <c r="H948" s="573"/>
    </row>
    <row r="949" spans="1:8" s="4" customFormat="1" ht="15.6">
      <c r="A949" s="76" t="str">
        <f>IF(OR(LEFT(Nhaplieu!$M971,3)='Sổ quỹ tiền mặt S06'!$J$2,LEFT(Nhaplieu!$N971,3)='Sổ quỹ tiền mặt S06'!$J$2),Nhaplieu!F971,IF(OR(Nhaplieu!$M971='Sổ quỹ tiền mặt S06'!$J$2,Nhaplieu!$N971='Sổ quỹ tiền mặt S06'!$J$2),Nhaplieu!F971,""))</f>
        <v/>
      </c>
      <c r="B949" s="77" t="str">
        <f>IF(OR(LEFT(Nhaplieu!$M971,3)='Sổ quỹ tiền mặt S06'!$J$2,LEFT(Nhaplieu!$N971,3)='Sổ quỹ tiền mặt S06'!$J$2),Nhaplieu!E971,IF(OR(Nhaplieu!$M971='Sổ quỹ tiền mặt S06'!$J$2,Nhaplieu!$N971='Sổ quỹ tiền mặt S06'!$J$2),Nhaplieu!E971,""))</f>
        <v/>
      </c>
      <c r="C949" s="571" t="str">
        <f>IF(OR(LEFT(Nhaplieu!$M971,3)='Sổ quỹ tiền mặt S06'!$J$2,LEFT(Nhaplieu!$N971,3)='Sổ quỹ tiền mặt S06'!$J$2),Nhaplieu!L971,IF(OR(Nhaplieu!$M971='Sổ quỹ tiền mặt S06'!$J$2,Nhaplieu!$N971='Sổ quỹ tiền mặt S06'!$J$2),Nhaplieu!L971,""))</f>
        <v/>
      </c>
      <c r="D949" s="78" t="str">
        <f>IF(LEFT(Nhaplieu!$M971,3)='Sổ quỹ tiền mặt S06'!$J$2,Nhaplieu!N971,IF(LEFT(Nhaplieu!$N971,3)='Sổ quỹ tiền mặt S06'!$J$2,Nhaplieu!M971,IF(Nhaplieu!$M971='Sổ quỹ tiền mặt S06'!$J$2,Nhaplieu!N971,IF(Nhaplieu!$N971='Sổ quỹ tiền mặt S06'!$J$2,Nhaplieu!M971,""))))</f>
        <v/>
      </c>
      <c r="E949" s="77" t="str">
        <f>IF(LEFT(Nhaplieu!M971,3)='Sổ quỹ tiền mặt S06'!$J$2,Nhaplieu!$O971,IF(Nhaplieu!M971='Sổ quỹ tiền mặt S06'!$J$2,Nhaplieu!$O971,""))</f>
        <v/>
      </c>
      <c r="F949" s="77" t="str">
        <f>IF(LEFT(Nhaplieu!N971,3)='Sổ quỹ tiền mặt S06'!$J$2,Nhaplieu!$O971,IF(Nhaplieu!N971='Sổ quỹ tiền mặt S06'!$J$2,Nhaplieu!$O971,""))</f>
        <v/>
      </c>
      <c r="G949" s="572">
        <f>IF(SUM(E949:F949)=0,0,$G$10+SUM(E$11:$E949)-SUM(F$11:$F949))</f>
        <v>0</v>
      </c>
      <c r="H949" s="573"/>
    </row>
    <row r="950" spans="1:8" s="4" customFormat="1" ht="15.6">
      <c r="A950" s="76" t="str">
        <f>IF(OR(LEFT(Nhaplieu!$M972,3)='Sổ quỹ tiền mặt S06'!$J$2,LEFT(Nhaplieu!$N972,3)='Sổ quỹ tiền mặt S06'!$J$2),Nhaplieu!F972,IF(OR(Nhaplieu!$M972='Sổ quỹ tiền mặt S06'!$J$2,Nhaplieu!$N972='Sổ quỹ tiền mặt S06'!$J$2),Nhaplieu!F972,""))</f>
        <v/>
      </c>
      <c r="B950" s="77" t="str">
        <f>IF(OR(LEFT(Nhaplieu!$M972,3)='Sổ quỹ tiền mặt S06'!$J$2,LEFT(Nhaplieu!$N972,3)='Sổ quỹ tiền mặt S06'!$J$2),Nhaplieu!E972,IF(OR(Nhaplieu!$M972='Sổ quỹ tiền mặt S06'!$J$2,Nhaplieu!$N972='Sổ quỹ tiền mặt S06'!$J$2),Nhaplieu!E972,""))</f>
        <v/>
      </c>
      <c r="C950" s="571" t="str">
        <f>IF(OR(LEFT(Nhaplieu!$M972,3)='Sổ quỹ tiền mặt S06'!$J$2,LEFT(Nhaplieu!$N972,3)='Sổ quỹ tiền mặt S06'!$J$2),Nhaplieu!L972,IF(OR(Nhaplieu!$M972='Sổ quỹ tiền mặt S06'!$J$2,Nhaplieu!$N972='Sổ quỹ tiền mặt S06'!$J$2),Nhaplieu!L972,""))</f>
        <v/>
      </c>
      <c r="D950" s="78" t="str">
        <f>IF(LEFT(Nhaplieu!$M972,3)='Sổ quỹ tiền mặt S06'!$J$2,Nhaplieu!N972,IF(LEFT(Nhaplieu!$N972,3)='Sổ quỹ tiền mặt S06'!$J$2,Nhaplieu!M972,IF(Nhaplieu!$M972='Sổ quỹ tiền mặt S06'!$J$2,Nhaplieu!N972,IF(Nhaplieu!$N972='Sổ quỹ tiền mặt S06'!$J$2,Nhaplieu!M972,""))))</f>
        <v/>
      </c>
      <c r="E950" s="77" t="str">
        <f>IF(LEFT(Nhaplieu!M972,3)='Sổ quỹ tiền mặt S06'!$J$2,Nhaplieu!$O972,IF(Nhaplieu!M972='Sổ quỹ tiền mặt S06'!$J$2,Nhaplieu!$O972,""))</f>
        <v/>
      </c>
      <c r="F950" s="77" t="str">
        <f>IF(LEFT(Nhaplieu!N972,3)='Sổ quỹ tiền mặt S06'!$J$2,Nhaplieu!$O972,IF(Nhaplieu!N972='Sổ quỹ tiền mặt S06'!$J$2,Nhaplieu!$O972,""))</f>
        <v/>
      </c>
      <c r="G950" s="572">
        <f>IF(SUM(E950:F950)=0,0,$G$10+SUM(E$11:$E950)-SUM(F$11:$F950))</f>
        <v>0</v>
      </c>
      <c r="H950" s="573"/>
    </row>
    <row r="951" spans="1:8" s="4" customFormat="1" ht="15.6">
      <c r="A951" s="76" t="str">
        <f>IF(OR(LEFT(Nhaplieu!$M973,3)='Sổ quỹ tiền mặt S06'!$J$2,LEFT(Nhaplieu!$N973,3)='Sổ quỹ tiền mặt S06'!$J$2),Nhaplieu!F973,IF(OR(Nhaplieu!$M973='Sổ quỹ tiền mặt S06'!$J$2,Nhaplieu!$N973='Sổ quỹ tiền mặt S06'!$J$2),Nhaplieu!F973,""))</f>
        <v/>
      </c>
      <c r="B951" s="77" t="str">
        <f>IF(OR(LEFT(Nhaplieu!$M973,3)='Sổ quỹ tiền mặt S06'!$J$2,LEFT(Nhaplieu!$N973,3)='Sổ quỹ tiền mặt S06'!$J$2),Nhaplieu!E973,IF(OR(Nhaplieu!$M973='Sổ quỹ tiền mặt S06'!$J$2,Nhaplieu!$N973='Sổ quỹ tiền mặt S06'!$J$2),Nhaplieu!E973,""))</f>
        <v/>
      </c>
      <c r="C951" s="571" t="str">
        <f>IF(OR(LEFT(Nhaplieu!$M973,3)='Sổ quỹ tiền mặt S06'!$J$2,LEFT(Nhaplieu!$N973,3)='Sổ quỹ tiền mặt S06'!$J$2),Nhaplieu!L973,IF(OR(Nhaplieu!$M973='Sổ quỹ tiền mặt S06'!$J$2,Nhaplieu!$N973='Sổ quỹ tiền mặt S06'!$J$2),Nhaplieu!L973,""))</f>
        <v/>
      </c>
      <c r="D951" s="78" t="str">
        <f>IF(LEFT(Nhaplieu!$M973,3)='Sổ quỹ tiền mặt S06'!$J$2,Nhaplieu!N973,IF(LEFT(Nhaplieu!$N973,3)='Sổ quỹ tiền mặt S06'!$J$2,Nhaplieu!M973,IF(Nhaplieu!$M973='Sổ quỹ tiền mặt S06'!$J$2,Nhaplieu!N973,IF(Nhaplieu!$N973='Sổ quỹ tiền mặt S06'!$J$2,Nhaplieu!M973,""))))</f>
        <v/>
      </c>
      <c r="E951" s="77" t="str">
        <f>IF(LEFT(Nhaplieu!M973,3)='Sổ quỹ tiền mặt S06'!$J$2,Nhaplieu!$O973,IF(Nhaplieu!M973='Sổ quỹ tiền mặt S06'!$J$2,Nhaplieu!$O973,""))</f>
        <v/>
      </c>
      <c r="F951" s="77" t="str">
        <f>IF(LEFT(Nhaplieu!N973,3)='Sổ quỹ tiền mặt S06'!$J$2,Nhaplieu!$O973,IF(Nhaplieu!N973='Sổ quỹ tiền mặt S06'!$J$2,Nhaplieu!$O973,""))</f>
        <v/>
      </c>
      <c r="G951" s="572">
        <f>IF(SUM(E951:F951)=0,0,$G$10+SUM(E$11:$E951)-SUM(F$11:$F951))</f>
        <v>0</v>
      </c>
      <c r="H951" s="573"/>
    </row>
    <row r="952" spans="1:8" s="4" customFormat="1" ht="15.6">
      <c r="A952" s="76" t="str">
        <f>IF(OR(LEFT(Nhaplieu!$M974,3)='Sổ quỹ tiền mặt S06'!$J$2,LEFT(Nhaplieu!$N974,3)='Sổ quỹ tiền mặt S06'!$J$2),Nhaplieu!F974,IF(OR(Nhaplieu!$M974='Sổ quỹ tiền mặt S06'!$J$2,Nhaplieu!$N974='Sổ quỹ tiền mặt S06'!$J$2),Nhaplieu!F974,""))</f>
        <v/>
      </c>
      <c r="B952" s="77" t="str">
        <f>IF(OR(LEFT(Nhaplieu!$M974,3)='Sổ quỹ tiền mặt S06'!$J$2,LEFT(Nhaplieu!$N974,3)='Sổ quỹ tiền mặt S06'!$J$2),Nhaplieu!E974,IF(OR(Nhaplieu!$M974='Sổ quỹ tiền mặt S06'!$J$2,Nhaplieu!$N974='Sổ quỹ tiền mặt S06'!$J$2),Nhaplieu!E974,""))</f>
        <v/>
      </c>
      <c r="C952" s="571" t="str">
        <f>IF(OR(LEFT(Nhaplieu!$M974,3)='Sổ quỹ tiền mặt S06'!$J$2,LEFT(Nhaplieu!$N974,3)='Sổ quỹ tiền mặt S06'!$J$2),Nhaplieu!L974,IF(OR(Nhaplieu!$M974='Sổ quỹ tiền mặt S06'!$J$2,Nhaplieu!$N974='Sổ quỹ tiền mặt S06'!$J$2),Nhaplieu!L974,""))</f>
        <v/>
      </c>
      <c r="D952" s="78" t="str">
        <f>IF(LEFT(Nhaplieu!$M974,3)='Sổ quỹ tiền mặt S06'!$J$2,Nhaplieu!N974,IF(LEFT(Nhaplieu!$N974,3)='Sổ quỹ tiền mặt S06'!$J$2,Nhaplieu!M974,IF(Nhaplieu!$M974='Sổ quỹ tiền mặt S06'!$J$2,Nhaplieu!N974,IF(Nhaplieu!$N974='Sổ quỹ tiền mặt S06'!$J$2,Nhaplieu!M974,""))))</f>
        <v/>
      </c>
      <c r="E952" s="77" t="str">
        <f>IF(LEFT(Nhaplieu!M974,3)='Sổ quỹ tiền mặt S06'!$J$2,Nhaplieu!$O974,IF(Nhaplieu!M974='Sổ quỹ tiền mặt S06'!$J$2,Nhaplieu!$O974,""))</f>
        <v/>
      </c>
      <c r="F952" s="77" t="str">
        <f>IF(LEFT(Nhaplieu!N974,3)='Sổ quỹ tiền mặt S06'!$J$2,Nhaplieu!$O974,IF(Nhaplieu!N974='Sổ quỹ tiền mặt S06'!$J$2,Nhaplieu!$O974,""))</f>
        <v/>
      </c>
      <c r="G952" s="572">
        <f>IF(SUM(E952:F952)=0,0,$G$10+SUM(E$11:$E952)-SUM(F$11:$F952))</f>
        <v>0</v>
      </c>
      <c r="H952" s="573"/>
    </row>
    <row r="953" spans="1:8" s="4" customFormat="1" ht="15.6">
      <c r="A953" s="76" t="str">
        <f>IF(OR(LEFT(Nhaplieu!$M975,3)='Sổ quỹ tiền mặt S06'!$J$2,LEFT(Nhaplieu!$N975,3)='Sổ quỹ tiền mặt S06'!$J$2),Nhaplieu!F975,IF(OR(Nhaplieu!$M975='Sổ quỹ tiền mặt S06'!$J$2,Nhaplieu!$N975='Sổ quỹ tiền mặt S06'!$J$2),Nhaplieu!F975,""))</f>
        <v/>
      </c>
      <c r="B953" s="77" t="str">
        <f>IF(OR(LEFT(Nhaplieu!$M975,3)='Sổ quỹ tiền mặt S06'!$J$2,LEFT(Nhaplieu!$N975,3)='Sổ quỹ tiền mặt S06'!$J$2),Nhaplieu!E975,IF(OR(Nhaplieu!$M975='Sổ quỹ tiền mặt S06'!$J$2,Nhaplieu!$N975='Sổ quỹ tiền mặt S06'!$J$2),Nhaplieu!E975,""))</f>
        <v/>
      </c>
      <c r="C953" s="571" t="str">
        <f>IF(OR(LEFT(Nhaplieu!$M975,3)='Sổ quỹ tiền mặt S06'!$J$2,LEFT(Nhaplieu!$N975,3)='Sổ quỹ tiền mặt S06'!$J$2),Nhaplieu!L975,IF(OR(Nhaplieu!$M975='Sổ quỹ tiền mặt S06'!$J$2,Nhaplieu!$N975='Sổ quỹ tiền mặt S06'!$J$2),Nhaplieu!L975,""))</f>
        <v/>
      </c>
      <c r="D953" s="78" t="str">
        <f>IF(LEFT(Nhaplieu!$M975,3)='Sổ quỹ tiền mặt S06'!$J$2,Nhaplieu!N975,IF(LEFT(Nhaplieu!$N975,3)='Sổ quỹ tiền mặt S06'!$J$2,Nhaplieu!M975,IF(Nhaplieu!$M975='Sổ quỹ tiền mặt S06'!$J$2,Nhaplieu!N975,IF(Nhaplieu!$N975='Sổ quỹ tiền mặt S06'!$J$2,Nhaplieu!M975,""))))</f>
        <v/>
      </c>
      <c r="E953" s="77" t="str">
        <f>IF(LEFT(Nhaplieu!M975,3)='Sổ quỹ tiền mặt S06'!$J$2,Nhaplieu!$O975,IF(Nhaplieu!M975='Sổ quỹ tiền mặt S06'!$J$2,Nhaplieu!$O975,""))</f>
        <v/>
      </c>
      <c r="F953" s="77" t="str">
        <f>IF(LEFT(Nhaplieu!N975,3)='Sổ quỹ tiền mặt S06'!$J$2,Nhaplieu!$O975,IF(Nhaplieu!N975='Sổ quỹ tiền mặt S06'!$J$2,Nhaplieu!$O975,""))</f>
        <v/>
      </c>
      <c r="G953" s="572">
        <f>IF(SUM(E953:F953)=0,0,$G$10+SUM(E$11:$E953)-SUM(F$11:$F953))</f>
        <v>0</v>
      </c>
      <c r="H953" s="573"/>
    </row>
    <row r="954" spans="1:8" s="4" customFormat="1" ht="15.6">
      <c r="A954" s="76" t="str">
        <f>IF(OR(LEFT(Nhaplieu!$M976,3)='Sổ quỹ tiền mặt S06'!$J$2,LEFT(Nhaplieu!$N976,3)='Sổ quỹ tiền mặt S06'!$J$2),Nhaplieu!F976,IF(OR(Nhaplieu!$M976='Sổ quỹ tiền mặt S06'!$J$2,Nhaplieu!$N976='Sổ quỹ tiền mặt S06'!$J$2),Nhaplieu!F976,""))</f>
        <v/>
      </c>
      <c r="B954" s="77" t="str">
        <f>IF(OR(LEFT(Nhaplieu!$M976,3)='Sổ quỹ tiền mặt S06'!$J$2,LEFT(Nhaplieu!$N976,3)='Sổ quỹ tiền mặt S06'!$J$2),Nhaplieu!E976,IF(OR(Nhaplieu!$M976='Sổ quỹ tiền mặt S06'!$J$2,Nhaplieu!$N976='Sổ quỹ tiền mặt S06'!$J$2),Nhaplieu!E976,""))</f>
        <v/>
      </c>
      <c r="C954" s="571" t="str">
        <f>IF(OR(LEFT(Nhaplieu!$M976,3)='Sổ quỹ tiền mặt S06'!$J$2,LEFT(Nhaplieu!$N976,3)='Sổ quỹ tiền mặt S06'!$J$2),Nhaplieu!L976,IF(OR(Nhaplieu!$M976='Sổ quỹ tiền mặt S06'!$J$2,Nhaplieu!$N976='Sổ quỹ tiền mặt S06'!$J$2),Nhaplieu!L976,""))</f>
        <v/>
      </c>
      <c r="D954" s="78" t="str">
        <f>IF(LEFT(Nhaplieu!$M976,3)='Sổ quỹ tiền mặt S06'!$J$2,Nhaplieu!N976,IF(LEFT(Nhaplieu!$N976,3)='Sổ quỹ tiền mặt S06'!$J$2,Nhaplieu!M976,IF(Nhaplieu!$M976='Sổ quỹ tiền mặt S06'!$J$2,Nhaplieu!N976,IF(Nhaplieu!$N976='Sổ quỹ tiền mặt S06'!$J$2,Nhaplieu!M976,""))))</f>
        <v/>
      </c>
      <c r="E954" s="77" t="str">
        <f>IF(LEFT(Nhaplieu!M976,3)='Sổ quỹ tiền mặt S06'!$J$2,Nhaplieu!$O976,IF(Nhaplieu!M976='Sổ quỹ tiền mặt S06'!$J$2,Nhaplieu!$O976,""))</f>
        <v/>
      </c>
      <c r="F954" s="77" t="str">
        <f>IF(LEFT(Nhaplieu!N976,3)='Sổ quỹ tiền mặt S06'!$J$2,Nhaplieu!$O976,IF(Nhaplieu!N976='Sổ quỹ tiền mặt S06'!$J$2,Nhaplieu!$O976,""))</f>
        <v/>
      </c>
      <c r="G954" s="572">
        <f>IF(SUM(E954:F954)=0,0,$G$10+SUM(E$11:$E954)-SUM(F$11:$F954))</f>
        <v>0</v>
      </c>
      <c r="H954" s="573"/>
    </row>
    <row r="955" spans="1:8" s="4" customFormat="1" ht="15.6">
      <c r="A955" s="76" t="str">
        <f>IF(OR(LEFT(Nhaplieu!$M977,3)='Sổ quỹ tiền mặt S06'!$J$2,LEFT(Nhaplieu!$N977,3)='Sổ quỹ tiền mặt S06'!$J$2),Nhaplieu!F977,IF(OR(Nhaplieu!$M977='Sổ quỹ tiền mặt S06'!$J$2,Nhaplieu!$N977='Sổ quỹ tiền mặt S06'!$J$2),Nhaplieu!F977,""))</f>
        <v/>
      </c>
      <c r="B955" s="77" t="str">
        <f>IF(OR(LEFT(Nhaplieu!$M977,3)='Sổ quỹ tiền mặt S06'!$J$2,LEFT(Nhaplieu!$N977,3)='Sổ quỹ tiền mặt S06'!$J$2),Nhaplieu!E977,IF(OR(Nhaplieu!$M977='Sổ quỹ tiền mặt S06'!$J$2,Nhaplieu!$N977='Sổ quỹ tiền mặt S06'!$J$2),Nhaplieu!E977,""))</f>
        <v/>
      </c>
      <c r="C955" s="571" t="str">
        <f>IF(OR(LEFT(Nhaplieu!$M977,3)='Sổ quỹ tiền mặt S06'!$J$2,LEFT(Nhaplieu!$N977,3)='Sổ quỹ tiền mặt S06'!$J$2),Nhaplieu!L977,IF(OR(Nhaplieu!$M977='Sổ quỹ tiền mặt S06'!$J$2,Nhaplieu!$N977='Sổ quỹ tiền mặt S06'!$J$2),Nhaplieu!L977,""))</f>
        <v/>
      </c>
      <c r="D955" s="78" t="str">
        <f>IF(LEFT(Nhaplieu!$M977,3)='Sổ quỹ tiền mặt S06'!$J$2,Nhaplieu!N977,IF(LEFT(Nhaplieu!$N977,3)='Sổ quỹ tiền mặt S06'!$J$2,Nhaplieu!M977,IF(Nhaplieu!$M977='Sổ quỹ tiền mặt S06'!$J$2,Nhaplieu!N977,IF(Nhaplieu!$N977='Sổ quỹ tiền mặt S06'!$J$2,Nhaplieu!M977,""))))</f>
        <v/>
      </c>
      <c r="E955" s="77" t="str">
        <f>IF(LEFT(Nhaplieu!M977,3)='Sổ quỹ tiền mặt S06'!$J$2,Nhaplieu!$O977,IF(Nhaplieu!M977='Sổ quỹ tiền mặt S06'!$J$2,Nhaplieu!$O977,""))</f>
        <v/>
      </c>
      <c r="F955" s="77" t="str">
        <f>IF(LEFT(Nhaplieu!N977,3)='Sổ quỹ tiền mặt S06'!$J$2,Nhaplieu!$O977,IF(Nhaplieu!N977='Sổ quỹ tiền mặt S06'!$J$2,Nhaplieu!$O977,""))</f>
        <v/>
      </c>
      <c r="G955" s="572">
        <f>IF(SUM(E955:F955)=0,0,$G$10+SUM(E$11:$E955)-SUM(F$11:$F955))</f>
        <v>0</v>
      </c>
      <c r="H955" s="573"/>
    </row>
    <row r="956" spans="1:8" s="4" customFormat="1" ht="15.6">
      <c r="A956" s="76" t="str">
        <f>IF(OR(LEFT(Nhaplieu!$M978,3)='Sổ quỹ tiền mặt S06'!$J$2,LEFT(Nhaplieu!$N978,3)='Sổ quỹ tiền mặt S06'!$J$2),Nhaplieu!F978,IF(OR(Nhaplieu!$M978='Sổ quỹ tiền mặt S06'!$J$2,Nhaplieu!$N978='Sổ quỹ tiền mặt S06'!$J$2),Nhaplieu!F978,""))</f>
        <v/>
      </c>
      <c r="B956" s="77" t="str">
        <f>IF(OR(LEFT(Nhaplieu!$M978,3)='Sổ quỹ tiền mặt S06'!$J$2,LEFT(Nhaplieu!$N978,3)='Sổ quỹ tiền mặt S06'!$J$2),Nhaplieu!E978,IF(OR(Nhaplieu!$M978='Sổ quỹ tiền mặt S06'!$J$2,Nhaplieu!$N978='Sổ quỹ tiền mặt S06'!$J$2),Nhaplieu!E978,""))</f>
        <v/>
      </c>
      <c r="C956" s="571" t="str">
        <f>IF(OR(LEFT(Nhaplieu!$M978,3)='Sổ quỹ tiền mặt S06'!$J$2,LEFT(Nhaplieu!$N978,3)='Sổ quỹ tiền mặt S06'!$J$2),Nhaplieu!L978,IF(OR(Nhaplieu!$M978='Sổ quỹ tiền mặt S06'!$J$2,Nhaplieu!$N978='Sổ quỹ tiền mặt S06'!$J$2),Nhaplieu!L978,""))</f>
        <v/>
      </c>
      <c r="D956" s="78" t="str">
        <f>IF(LEFT(Nhaplieu!$M978,3)='Sổ quỹ tiền mặt S06'!$J$2,Nhaplieu!N978,IF(LEFT(Nhaplieu!$N978,3)='Sổ quỹ tiền mặt S06'!$J$2,Nhaplieu!M978,IF(Nhaplieu!$M978='Sổ quỹ tiền mặt S06'!$J$2,Nhaplieu!N978,IF(Nhaplieu!$N978='Sổ quỹ tiền mặt S06'!$J$2,Nhaplieu!M978,""))))</f>
        <v/>
      </c>
      <c r="E956" s="77" t="str">
        <f>IF(LEFT(Nhaplieu!M978,3)='Sổ quỹ tiền mặt S06'!$J$2,Nhaplieu!$O978,IF(Nhaplieu!M978='Sổ quỹ tiền mặt S06'!$J$2,Nhaplieu!$O978,""))</f>
        <v/>
      </c>
      <c r="F956" s="77" t="str">
        <f>IF(LEFT(Nhaplieu!N978,3)='Sổ quỹ tiền mặt S06'!$J$2,Nhaplieu!$O978,IF(Nhaplieu!N978='Sổ quỹ tiền mặt S06'!$J$2,Nhaplieu!$O978,""))</f>
        <v/>
      </c>
      <c r="G956" s="572">
        <f>IF(SUM(E956:F956)=0,0,$G$10+SUM(E$11:$E956)-SUM(F$11:$F956))</f>
        <v>0</v>
      </c>
      <c r="H956" s="573"/>
    </row>
    <row r="957" spans="1:8" s="4" customFormat="1" ht="15.6">
      <c r="A957" s="76" t="str">
        <f>IF(OR(LEFT(Nhaplieu!$M979,3)='Sổ quỹ tiền mặt S06'!$J$2,LEFT(Nhaplieu!$N979,3)='Sổ quỹ tiền mặt S06'!$J$2),Nhaplieu!F979,IF(OR(Nhaplieu!$M979='Sổ quỹ tiền mặt S06'!$J$2,Nhaplieu!$N979='Sổ quỹ tiền mặt S06'!$J$2),Nhaplieu!F979,""))</f>
        <v/>
      </c>
      <c r="B957" s="77" t="str">
        <f>IF(OR(LEFT(Nhaplieu!$M979,3)='Sổ quỹ tiền mặt S06'!$J$2,LEFT(Nhaplieu!$N979,3)='Sổ quỹ tiền mặt S06'!$J$2),Nhaplieu!E979,IF(OR(Nhaplieu!$M979='Sổ quỹ tiền mặt S06'!$J$2,Nhaplieu!$N979='Sổ quỹ tiền mặt S06'!$J$2),Nhaplieu!E979,""))</f>
        <v/>
      </c>
      <c r="C957" s="571" t="str">
        <f>IF(OR(LEFT(Nhaplieu!$M979,3)='Sổ quỹ tiền mặt S06'!$J$2,LEFT(Nhaplieu!$N979,3)='Sổ quỹ tiền mặt S06'!$J$2),Nhaplieu!L979,IF(OR(Nhaplieu!$M979='Sổ quỹ tiền mặt S06'!$J$2,Nhaplieu!$N979='Sổ quỹ tiền mặt S06'!$J$2),Nhaplieu!L979,""))</f>
        <v/>
      </c>
      <c r="D957" s="78" t="str">
        <f>IF(LEFT(Nhaplieu!$M979,3)='Sổ quỹ tiền mặt S06'!$J$2,Nhaplieu!N979,IF(LEFT(Nhaplieu!$N979,3)='Sổ quỹ tiền mặt S06'!$J$2,Nhaplieu!M979,IF(Nhaplieu!$M979='Sổ quỹ tiền mặt S06'!$J$2,Nhaplieu!N979,IF(Nhaplieu!$N979='Sổ quỹ tiền mặt S06'!$J$2,Nhaplieu!M979,""))))</f>
        <v/>
      </c>
      <c r="E957" s="77" t="str">
        <f>IF(LEFT(Nhaplieu!M979,3)='Sổ quỹ tiền mặt S06'!$J$2,Nhaplieu!$O979,IF(Nhaplieu!M979='Sổ quỹ tiền mặt S06'!$J$2,Nhaplieu!$O979,""))</f>
        <v/>
      </c>
      <c r="F957" s="77" t="str">
        <f>IF(LEFT(Nhaplieu!N979,3)='Sổ quỹ tiền mặt S06'!$J$2,Nhaplieu!$O979,IF(Nhaplieu!N979='Sổ quỹ tiền mặt S06'!$J$2,Nhaplieu!$O979,""))</f>
        <v/>
      </c>
      <c r="G957" s="572">
        <f>IF(SUM(E957:F957)=0,0,$G$10+SUM(E$11:$E957)-SUM(F$11:$F957))</f>
        <v>0</v>
      </c>
      <c r="H957" s="573"/>
    </row>
    <row r="958" spans="1:8" s="4" customFormat="1" ht="15.6">
      <c r="A958" s="76" t="str">
        <f>IF(OR(LEFT(Nhaplieu!$M980,3)='Sổ quỹ tiền mặt S06'!$J$2,LEFT(Nhaplieu!$N980,3)='Sổ quỹ tiền mặt S06'!$J$2),Nhaplieu!F980,IF(OR(Nhaplieu!$M980='Sổ quỹ tiền mặt S06'!$J$2,Nhaplieu!$N980='Sổ quỹ tiền mặt S06'!$J$2),Nhaplieu!F980,""))</f>
        <v/>
      </c>
      <c r="B958" s="77" t="str">
        <f>IF(OR(LEFT(Nhaplieu!$M980,3)='Sổ quỹ tiền mặt S06'!$J$2,LEFT(Nhaplieu!$N980,3)='Sổ quỹ tiền mặt S06'!$J$2),Nhaplieu!E980,IF(OR(Nhaplieu!$M980='Sổ quỹ tiền mặt S06'!$J$2,Nhaplieu!$N980='Sổ quỹ tiền mặt S06'!$J$2),Nhaplieu!E980,""))</f>
        <v/>
      </c>
      <c r="C958" s="571" t="str">
        <f>IF(OR(LEFT(Nhaplieu!$M980,3)='Sổ quỹ tiền mặt S06'!$J$2,LEFT(Nhaplieu!$N980,3)='Sổ quỹ tiền mặt S06'!$J$2),Nhaplieu!L980,IF(OR(Nhaplieu!$M980='Sổ quỹ tiền mặt S06'!$J$2,Nhaplieu!$N980='Sổ quỹ tiền mặt S06'!$J$2),Nhaplieu!L980,""))</f>
        <v/>
      </c>
      <c r="D958" s="78" t="str">
        <f>IF(LEFT(Nhaplieu!$M980,3)='Sổ quỹ tiền mặt S06'!$J$2,Nhaplieu!N980,IF(LEFT(Nhaplieu!$N980,3)='Sổ quỹ tiền mặt S06'!$J$2,Nhaplieu!M980,IF(Nhaplieu!$M980='Sổ quỹ tiền mặt S06'!$J$2,Nhaplieu!N980,IF(Nhaplieu!$N980='Sổ quỹ tiền mặt S06'!$J$2,Nhaplieu!M980,""))))</f>
        <v/>
      </c>
      <c r="E958" s="77" t="str">
        <f>IF(LEFT(Nhaplieu!M980,3)='Sổ quỹ tiền mặt S06'!$J$2,Nhaplieu!$O980,IF(Nhaplieu!M980='Sổ quỹ tiền mặt S06'!$J$2,Nhaplieu!$O980,""))</f>
        <v/>
      </c>
      <c r="F958" s="77" t="str">
        <f>IF(LEFT(Nhaplieu!N980,3)='Sổ quỹ tiền mặt S06'!$J$2,Nhaplieu!$O980,IF(Nhaplieu!N980='Sổ quỹ tiền mặt S06'!$J$2,Nhaplieu!$O980,""))</f>
        <v/>
      </c>
      <c r="G958" s="572">
        <f>IF(SUM(E958:F958)=0,0,$G$10+SUM(E$11:$E958)-SUM(F$11:$F958))</f>
        <v>0</v>
      </c>
      <c r="H958" s="573"/>
    </row>
    <row r="959" spans="1:8" s="4" customFormat="1" ht="15.6">
      <c r="A959" s="76" t="str">
        <f>IF(OR(LEFT(Nhaplieu!$M981,3)='Sổ quỹ tiền mặt S06'!$J$2,LEFT(Nhaplieu!$N981,3)='Sổ quỹ tiền mặt S06'!$J$2),Nhaplieu!F981,IF(OR(Nhaplieu!$M981='Sổ quỹ tiền mặt S06'!$J$2,Nhaplieu!$N981='Sổ quỹ tiền mặt S06'!$J$2),Nhaplieu!F981,""))</f>
        <v/>
      </c>
      <c r="B959" s="77" t="str">
        <f>IF(OR(LEFT(Nhaplieu!$M981,3)='Sổ quỹ tiền mặt S06'!$J$2,LEFT(Nhaplieu!$N981,3)='Sổ quỹ tiền mặt S06'!$J$2),Nhaplieu!E981,IF(OR(Nhaplieu!$M981='Sổ quỹ tiền mặt S06'!$J$2,Nhaplieu!$N981='Sổ quỹ tiền mặt S06'!$J$2),Nhaplieu!E981,""))</f>
        <v/>
      </c>
      <c r="C959" s="571" t="str">
        <f>IF(OR(LEFT(Nhaplieu!$M981,3)='Sổ quỹ tiền mặt S06'!$J$2,LEFT(Nhaplieu!$N981,3)='Sổ quỹ tiền mặt S06'!$J$2),Nhaplieu!L981,IF(OR(Nhaplieu!$M981='Sổ quỹ tiền mặt S06'!$J$2,Nhaplieu!$N981='Sổ quỹ tiền mặt S06'!$J$2),Nhaplieu!L981,""))</f>
        <v/>
      </c>
      <c r="D959" s="78" t="str">
        <f>IF(LEFT(Nhaplieu!$M981,3)='Sổ quỹ tiền mặt S06'!$J$2,Nhaplieu!N981,IF(LEFT(Nhaplieu!$N981,3)='Sổ quỹ tiền mặt S06'!$J$2,Nhaplieu!M981,IF(Nhaplieu!$M981='Sổ quỹ tiền mặt S06'!$J$2,Nhaplieu!N981,IF(Nhaplieu!$N981='Sổ quỹ tiền mặt S06'!$J$2,Nhaplieu!M981,""))))</f>
        <v/>
      </c>
      <c r="E959" s="77" t="str">
        <f>IF(LEFT(Nhaplieu!M981,3)='Sổ quỹ tiền mặt S06'!$J$2,Nhaplieu!$O981,IF(Nhaplieu!M981='Sổ quỹ tiền mặt S06'!$J$2,Nhaplieu!$O981,""))</f>
        <v/>
      </c>
      <c r="F959" s="77" t="str">
        <f>IF(LEFT(Nhaplieu!N981,3)='Sổ quỹ tiền mặt S06'!$J$2,Nhaplieu!$O981,IF(Nhaplieu!N981='Sổ quỹ tiền mặt S06'!$J$2,Nhaplieu!$O981,""))</f>
        <v/>
      </c>
      <c r="G959" s="572">
        <f>IF(SUM(E959:F959)=0,0,$G$10+SUM(E$11:$E959)-SUM(F$11:$F959))</f>
        <v>0</v>
      </c>
      <c r="H959" s="573"/>
    </row>
    <row r="960" spans="1:8" s="4" customFormat="1" ht="15.6">
      <c r="A960" s="76" t="str">
        <f>IF(OR(LEFT(Nhaplieu!$M982,3)='Sổ quỹ tiền mặt S06'!$J$2,LEFT(Nhaplieu!$N982,3)='Sổ quỹ tiền mặt S06'!$J$2),Nhaplieu!F982,IF(OR(Nhaplieu!$M982='Sổ quỹ tiền mặt S06'!$J$2,Nhaplieu!$N982='Sổ quỹ tiền mặt S06'!$J$2),Nhaplieu!F982,""))</f>
        <v/>
      </c>
      <c r="B960" s="77" t="str">
        <f>IF(OR(LEFT(Nhaplieu!$M982,3)='Sổ quỹ tiền mặt S06'!$J$2,LEFT(Nhaplieu!$N982,3)='Sổ quỹ tiền mặt S06'!$J$2),Nhaplieu!E982,IF(OR(Nhaplieu!$M982='Sổ quỹ tiền mặt S06'!$J$2,Nhaplieu!$N982='Sổ quỹ tiền mặt S06'!$J$2),Nhaplieu!E982,""))</f>
        <v/>
      </c>
      <c r="C960" s="571" t="str">
        <f>IF(OR(LEFT(Nhaplieu!$M982,3)='Sổ quỹ tiền mặt S06'!$J$2,LEFT(Nhaplieu!$N982,3)='Sổ quỹ tiền mặt S06'!$J$2),Nhaplieu!L982,IF(OR(Nhaplieu!$M982='Sổ quỹ tiền mặt S06'!$J$2,Nhaplieu!$N982='Sổ quỹ tiền mặt S06'!$J$2),Nhaplieu!L982,""))</f>
        <v/>
      </c>
      <c r="D960" s="78" t="str">
        <f>IF(LEFT(Nhaplieu!$M982,3)='Sổ quỹ tiền mặt S06'!$J$2,Nhaplieu!N982,IF(LEFT(Nhaplieu!$N982,3)='Sổ quỹ tiền mặt S06'!$J$2,Nhaplieu!M982,IF(Nhaplieu!$M982='Sổ quỹ tiền mặt S06'!$J$2,Nhaplieu!N982,IF(Nhaplieu!$N982='Sổ quỹ tiền mặt S06'!$J$2,Nhaplieu!M982,""))))</f>
        <v/>
      </c>
      <c r="E960" s="77" t="str">
        <f>IF(LEFT(Nhaplieu!M982,3)='Sổ quỹ tiền mặt S06'!$J$2,Nhaplieu!$O982,IF(Nhaplieu!M982='Sổ quỹ tiền mặt S06'!$J$2,Nhaplieu!$O982,""))</f>
        <v/>
      </c>
      <c r="F960" s="77" t="str">
        <f>IF(LEFT(Nhaplieu!N982,3)='Sổ quỹ tiền mặt S06'!$J$2,Nhaplieu!$O982,IF(Nhaplieu!N982='Sổ quỹ tiền mặt S06'!$J$2,Nhaplieu!$O982,""))</f>
        <v/>
      </c>
      <c r="G960" s="572">
        <f>IF(SUM(E960:F960)=0,0,$G$10+SUM(E$11:$E960)-SUM(F$11:$F960))</f>
        <v>0</v>
      </c>
      <c r="H960" s="573"/>
    </row>
    <row r="961" spans="1:8" s="4" customFormat="1" ht="15.6">
      <c r="A961" s="76" t="str">
        <f>IF(OR(LEFT(Nhaplieu!$M983,3)='Sổ quỹ tiền mặt S06'!$J$2,LEFT(Nhaplieu!$N983,3)='Sổ quỹ tiền mặt S06'!$J$2),Nhaplieu!F983,IF(OR(Nhaplieu!$M983='Sổ quỹ tiền mặt S06'!$J$2,Nhaplieu!$N983='Sổ quỹ tiền mặt S06'!$J$2),Nhaplieu!F983,""))</f>
        <v/>
      </c>
      <c r="B961" s="77" t="str">
        <f>IF(OR(LEFT(Nhaplieu!$M983,3)='Sổ quỹ tiền mặt S06'!$J$2,LEFT(Nhaplieu!$N983,3)='Sổ quỹ tiền mặt S06'!$J$2),Nhaplieu!E983,IF(OR(Nhaplieu!$M983='Sổ quỹ tiền mặt S06'!$J$2,Nhaplieu!$N983='Sổ quỹ tiền mặt S06'!$J$2),Nhaplieu!E983,""))</f>
        <v/>
      </c>
      <c r="C961" s="571" t="str">
        <f>IF(OR(LEFT(Nhaplieu!$M983,3)='Sổ quỹ tiền mặt S06'!$J$2,LEFT(Nhaplieu!$N983,3)='Sổ quỹ tiền mặt S06'!$J$2),Nhaplieu!L983,IF(OR(Nhaplieu!$M983='Sổ quỹ tiền mặt S06'!$J$2,Nhaplieu!$N983='Sổ quỹ tiền mặt S06'!$J$2),Nhaplieu!L983,""))</f>
        <v/>
      </c>
      <c r="D961" s="78" t="str">
        <f>IF(LEFT(Nhaplieu!$M983,3)='Sổ quỹ tiền mặt S06'!$J$2,Nhaplieu!N983,IF(LEFT(Nhaplieu!$N983,3)='Sổ quỹ tiền mặt S06'!$J$2,Nhaplieu!M983,IF(Nhaplieu!$M983='Sổ quỹ tiền mặt S06'!$J$2,Nhaplieu!N983,IF(Nhaplieu!$N983='Sổ quỹ tiền mặt S06'!$J$2,Nhaplieu!M983,""))))</f>
        <v/>
      </c>
      <c r="E961" s="77" t="str">
        <f>IF(LEFT(Nhaplieu!M983,3)='Sổ quỹ tiền mặt S06'!$J$2,Nhaplieu!$O983,IF(Nhaplieu!M983='Sổ quỹ tiền mặt S06'!$J$2,Nhaplieu!$O983,""))</f>
        <v/>
      </c>
      <c r="F961" s="77" t="str">
        <f>IF(LEFT(Nhaplieu!N983,3)='Sổ quỹ tiền mặt S06'!$J$2,Nhaplieu!$O983,IF(Nhaplieu!N983='Sổ quỹ tiền mặt S06'!$J$2,Nhaplieu!$O983,""))</f>
        <v/>
      </c>
      <c r="G961" s="572">
        <f>IF(SUM(E961:F961)=0,0,$G$10+SUM(E$11:$E961)-SUM(F$11:$F961))</f>
        <v>0</v>
      </c>
      <c r="H961" s="573"/>
    </row>
    <row r="962" spans="1:8" s="4" customFormat="1" ht="15.6">
      <c r="A962" s="76" t="str">
        <f>IF(OR(LEFT(Nhaplieu!$M984,3)='Sổ quỹ tiền mặt S06'!$J$2,LEFT(Nhaplieu!$N984,3)='Sổ quỹ tiền mặt S06'!$J$2),Nhaplieu!F984,IF(OR(Nhaplieu!$M984='Sổ quỹ tiền mặt S06'!$J$2,Nhaplieu!$N984='Sổ quỹ tiền mặt S06'!$J$2),Nhaplieu!F984,""))</f>
        <v/>
      </c>
      <c r="B962" s="77" t="str">
        <f>IF(OR(LEFT(Nhaplieu!$M984,3)='Sổ quỹ tiền mặt S06'!$J$2,LEFT(Nhaplieu!$N984,3)='Sổ quỹ tiền mặt S06'!$J$2),Nhaplieu!E984,IF(OR(Nhaplieu!$M984='Sổ quỹ tiền mặt S06'!$J$2,Nhaplieu!$N984='Sổ quỹ tiền mặt S06'!$J$2),Nhaplieu!E984,""))</f>
        <v/>
      </c>
      <c r="C962" s="571" t="str">
        <f>IF(OR(LEFT(Nhaplieu!$M984,3)='Sổ quỹ tiền mặt S06'!$J$2,LEFT(Nhaplieu!$N984,3)='Sổ quỹ tiền mặt S06'!$J$2),Nhaplieu!L984,IF(OR(Nhaplieu!$M984='Sổ quỹ tiền mặt S06'!$J$2,Nhaplieu!$N984='Sổ quỹ tiền mặt S06'!$J$2),Nhaplieu!L984,""))</f>
        <v/>
      </c>
      <c r="D962" s="78" t="str">
        <f>IF(LEFT(Nhaplieu!$M984,3)='Sổ quỹ tiền mặt S06'!$J$2,Nhaplieu!N984,IF(LEFT(Nhaplieu!$N984,3)='Sổ quỹ tiền mặt S06'!$J$2,Nhaplieu!M984,IF(Nhaplieu!$M984='Sổ quỹ tiền mặt S06'!$J$2,Nhaplieu!N984,IF(Nhaplieu!$N984='Sổ quỹ tiền mặt S06'!$J$2,Nhaplieu!M984,""))))</f>
        <v/>
      </c>
      <c r="E962" s="77" t="str">
        <f>IF(LEFT(Nhaplieu!M984,3)='Sổ quỹ tiền mặt S06'!$J$2,Nhaplieu!$O984,IF(Nhaplieu!M984='Sổ quỹ tiền mặt S06'!$J$2,Nhaplieu!$O984,""))</f>
        <v/>
      </c>
      <c r="F962" s="77" t="str">
        <f>IF(LEFT(Nhaplieu!N984,3)='Sổ quỹ tiền mặt S06'!$J$2,Nhaplieu!$O984,IF(Nhaplieu!N984='Sổ quỹ tiền mặt S06'!$J$2,Nhaplieu!$O984,""))</f>
        <v/>
      </c>
      <c r="G962" s="572">
        <f>IF(SUM(E962:F962)=0,0,$G$10+SUM(E$11:$E962)-SUM(F$11:$F962))</f>
        <v>0</v>
      </c>
      <c r="H962" s="573"/>
    </row>
    <row r="963" spans="1:8" s="4" customFormat="1" ht="15.6">
      <c r="A963" s="76" t="str">
        <f>IF(OR(LEFT(Nhaplieu!$M985,3)='Sổ quỹ tiền mặt S06'!$J$2,LEFT(Nhaplieu!$N985,3)='Sổ quỹ tiền mặt S06'!$J$2),Nhaplieu!F985,IF(OR(Nhaplieu!$M985='Sổ quỹ tiền mặt S06'!$J$2,Nhaplieu!$N985='Sổ quỹ tiền mặt S06'!$J$2),Nhaplieu!F985,""))</f>
        <v/>
      </c>
      <c r="B963" s="77" t="str">
        <f>IF(OR(LEFT(Nhaplieu!$M985,3)='Sổ quỹ tiền mặt S06'!$J$2,LEFT(Nhaplieu!$N985,3)='Sổ quỹ tiền mặt S06'!$J$2),Nhaplieu!E985,IF(OR(Nhaplieu!$M985='Sổ quỹ tiền mặt S06'!$J$2,Nhaplieu!$N985='Sổ quỹ tiền mặt S06'!$J$2),Nhaplieu!E985,""))</f>
        <v/>
      </c>
      <c r="C963" s="571" t="str">
        <f>IF(OR(LEFT(Nhaplieu!$M985,3)='Sổ quỹ tiền mặt S06'!$J$2,LEFT(Nhaplieu!$N985,3)='Sổ quỹ tiền mặt S06'!$J$2),Nhaplieu!L985,IF(OR(Nhaplieu!$M985='Sổ quỹ tiền mặt S06'!$J$2,Nhaplieu!$N985='Sổ quỹ tiền mặt S06'!$J$2),Nhaplieu!L985,""))</f>
        <v/>
      </c>
      <c r="D963" s="78" t="str">
        <f>IF(LEFT(Nhaplieu!$M985,3)='Sổ quỹ tiền mặt S06'!$J$2,Nhaplieu!N985,IF(LEFT(Nhaplieu!$N985,3)='Sổ quỹ tiền mặt S06'!$J$2,Nhaplieu!M985,IF(Nhaplieu!$M985='Sổ quỹ tiền mặt S06'!$J$2,Nhaplieu!N985,IF(Nhaplieu!$N985='Sổ quỹ tiền mặt S06'!$J$2,Nhaplieu!M985,""))))</f>
        <v/>
      </c>
      <c r="E963" s="77" t="str">
        <f>IF(LEFT(Nhaplieu!M985,3)='Sổ quỹ tiền mặt S06'!$J$2,Nhaplieu!$O985,IF(Nhaplieu!M985='Sổ quỹ tiền mặt S06'!$J$2,Nhaplieu!$O985,""))</f>
        <v/>
      </c>
      <c r="F963" s="77" t="str">
        <f>IF(LEFT(Nhaplieu!N985,3)='Sổ quỹ tiền mặt S06'!$J$2,Nhaplieu!$O985,IF(Nhaplieu!N985='Sổ quỹ tiền mặt S06'!$J$2,Nhaplieu!$O985,""))</f>
        <v/>
      </c>
      <c r="G963" s="572">
        <f>IF(SUM(E963:F963)=0,0,$G$10+SUM(E$11:$E963)-SUM(F$11:$F963))</f>
        <v>0</v>
      </c>
      <c r="H963" s="573"/>
    </row>
    <row r="964" spans="1:8" s="4" customFormat="1" ht="15.6">
      <c r="A964" s="76" t="str">
        <f>IF(OR(LEFT(Nhaplieu!$M986,3)='Sổ quỹ tiền mặt S06'!$J$2,LEFT(Nhaplieu!$N986,3)='Sổ quỹ tiền mặt S06'!$J$2),Nhaplieu!F986,IF(OR(Nhaplieu!$M986='Sổ quỹ tiền mặt S06'!$J$2,Nhaplieu!$N986='Sổ quỹ tiền mặt S06'!$J$2),Nhaplieu!F986,""))</f>
        <v/>
      </c>
      <c r="B964" s="77" t="str">
        <f>IF(OR(LEFT(Nhaplieu!$M986,3)='Sổ quỹ tiền mặt S06'!$J$2,LEFT(Nhaplieu!$N986,3)='Sổ quỹ tiền mặt S06'!$J$2),Nhaplieu!E986,IF(OR(Nhaplieu!$M986='Sổ quỹ tiền mặt S06'!$J$2,Nhaplieu!$N986='Sổ quỹ tiền mặt S06'!$J$2),Nhaplieu!E986,""))</f>
        <v/>
      </c>
      <c r="C964" s="571" t="str">
        <f>IF(OR(LEFT(Nhaplieu!$M986,3)='Sổ quỹ tiền mặt S06'!$J$2,LEFT(Nhaplieu!$N986,3)='Sổ quỹ tiền mặt S06'!$J$2),Nhaplieu!L986,IF(OR(Nhaplieu!$M986='Sổ quỹ tiền mặt S06'!$J$2,Nhaplieu!$N986='Sổ quỹ tiền mặt S06'!$J$2),Nhaplieu!L986,""))</f>
        <v/>
      </c>
      <c r="D964" s="78" t="str">
        <f>IF(LEFT(Nhaplieu!$M986,3)='Sổ quỹ tiền mặt S06'!$J$2,Nhaplieu!N986,IF(LEFT(Nhaplieu!$N986,3)='Sổ quỹ tiền mặt S06'!$J$2,Nhaplieu!M986,IF(Nhaplieu!$M986='Sổ quỹ tiền mặt S06'!$J$2,Nhaplieu!N986,IF(Nhaplieu!$N986='Sổ quỹ tiền mặt S06'!$J$2,Nhaplieu!M986,""))))</f>
        <v/>
      </c>
      <c r="E964" s="77" t="str">
        <f>IF(LEFT(Nhaplieu!M986,3)='Sổ quỹ tiền mặt S06'!$J$2,Nhaplieu!$O986,IF(Nhaplieu!M986='Sổ quỹ tiền mặt S06'!$J$2,Nhaplieu!$O986,""))</f>
        <v/>
      </c>
      <c r="F964" s="77" t="str">
        <f>IF(LEFT(Nhaplieu!N986,3)='Sổ quỹ tiền mặt S06'!$J$2,Nhaplieu!$O986,IF(Nhaplieu!N986='Sổ quỹ tiền mặt S06'!$J$2,Nhaplieu!$O986,""))</f>
        <v/>
      </c>
      <c r="G964" s="572">
        <f>IF(SUM(E964:F964)=0,0,$G$10+SUM(E$11:$E964)-SUM(F$11:$F964))</f>
        <v>0</v>
      </c>
      <c r="H964" s="573"/>
    </row>
    <row r="965" spans="1:8" s="4" customFormat="1" ht="15.6">
      <c r="A965" s="76" t="str">
        <f>IF(OR(LEFT(Nhaplieu!$M987,3)='Sổ quỹ tiền mặt S06'!$J$2,LEFT(Nhaplieu!$N987,3)='Sổ quỹ tiền mặt S06'!$J$2),Nhaplieu!F987,IF(OR(Nhaplieu!$M987='Sổ quỹ tiền mặt S06'!$J$2,Nhaplieu!$N987='Sổ quỹ tiền mặt S06'!$J$2),Nhaplieu!F987,""))</f>
        <v/>
      </c>
      <c r="B965" s="77" t="str">
        <f>IF(OR(LEFT(Nhaplieu!$M987,3)='Sổ quỹ tiền mặt S06'!$J$2,LEFT(Nhaplieu!$N987,3)='Sổ quỹ tiền mặt S06'!$J$2),Nhaplieu!E987,IF(OR(Nhaplieu!$M987='Sổ quỹ tiền mặt S06'!$J$2,Nhaplieu!$N987='Sổ quỹ tiền mặt S06'!$J$2),Nhaplieu!E987,""))</f>
        <v/>
      </c>
      <c r="C965" s="571" t="str">
        <f>IF(OR(LEFT(Nhaplieu!$M987,3)='Sổ quỹ tiền mặt S06'!$J$2,LEFT(Nhaplieu!$N987,3)='Sổ quỹ tiền mặt S06'!$J$2),Nhaplieu!L987,IF(OR(Nhaplieu!$M987='Sổ quỹ tiền mặt S06'!$J$2,Nhaplieu!$N987='Sổ quỹ tiền mặt S06'!$J$2),Nhaplieu!L987,""))</f>
        <v/>
      </c>
      <c r="D965" s="78" t="str">
        <f>IF(LEFT(Nhaplieu!$M987,3)='Sổ quỹ tiền mặt S06'!$J$2,Nhaplieu!N987,IF(LEFT(Nhaplieu!$N987,3)='Sổ quỹ tiền mặt S06'!$J$2,Nhaplieu!M987,IF(Nhaplieu!$M987='Sổ quỹ tiền mặt S06'!$J$2,Nhaplieu!N987,IF(Nhaplieu!$N987='Sổ quỹ tiền mặt S06'!$J$2,Nhaplieu!M987,""))))</f>
        <v/>
      </c>
      <c r="E965" s="77" t="str">
        <f>IF(LEFT(Nhaplieu!M987,3)='Sổ quỹ tiền mặt S06'!$J$2,Nhaplieu!$O987,IF(Nhaplieu!M987='Sổ quỹ tiền mặt S06'!$J$2,Nhaplieu!$O987,""))</f>
        <v/>
      </c>
      <c r="F965" s="77" t="str">
        <f>IF(LEFT(Nhaplieu!N987,3)='Sổ quỹ tiền mặt S06'!$J$2,Nhaplieu!$O987,IF(Nhaplieu!N987='Sổ quỹ tiền mặt S06'!$J$2,Nhaplieu!$O987,""))</f>
        <v/>
      </c>
      <c r="G965" s="572">
        <f>IF(SUM(E965:F965)=0,0,$G$10+SUM(E$11:$E965)-SUM(F$11:$F965))</f>
        <v>0</v>
      </c>
      <c r="H965" s="573"/>
    </row>
    <row r="966" spans="1:8" s="4" customFormat="1" ht="15.6">
      <c r="A966" s="76" t="str">
        <f>IF(OR(LEFT(Nhaplieu!$M988,3)='Sổ quỹ tiền mặt S06'!$J$2,LEFT(Nhaplieu!$N988,3)='Sổ quỹ tiền mặt S06'!$J$2),Nhaplieu!F988,IF(OR(Nhaplieu!$M988='Sổ quỹ tiền mặt S06'!$J$2,Nhaplieu!$N988='Sổ quỹ tiền mặt S06'!$J$2),Nhaplieu!F988,""))</f>
        <v/>
      </c>
      <c r="B966" s="77" t="str">
        <f>IF(OR(LEFT(Nhaplieu!$M988,3)='Sổ quỹ tiền mặt S06'!$J$2,LEFT(Nhaplieu!$N988,3)='Sổ quỹ tiền mặt S06'!$J$2),Nhaplieu!E988,IF(OR(Nhaplieu!$M988='Sổ quỹ tiền mặt S06'!$J$2,Nhaplieu!$N988='Sổ quỹ tiền mặt S06'!$J$2),Nhaplieu!E988,""))</f>
        <v/>
      </c>
      <c r="C966" s="571" t="str">
        <f>IF(OR(LEFT(Nhaplieu!$M988,3)='Sổ quỹ tiền mặt S06'!$J$2,LEFT(Nhaplieu!$N988,3)='Sổ quỹ tiền mặt S06'!$J$2),Nhaplieu!L988,IF(OR(Nhaplieu!$M988='Sổ quỹ tiền mặt S06'!$J$2,Nhaplieu!$N988='Sổ quỹ tiền mặt S06'!$J$2),Nhaplieu!L988,""))</f>
        <v/>
      </c>
      <c r="D966" s="78" t="str">
        <f>IF(LEFT(Nhaplieu!$M988,3)='Sổ quỹ tiền mặt S06'!$J$2,Nhaplieu!N988,IF(LEFT(Nhaplieu!$N988,3)='Sổ quỹ tiền mặt S06'!$J$2,Nhaplieu!M988,IF(Nhaplieu!$M988='Sổ quỹ tiền mặt S06'!$J$2,Nhaplieu!N988,IF(Nhaplieu!$N988='Sổ quỹ tiền mặt S06'!$J$2,Nhaplieu!M988,""))))</f>
        <v/>
      </c>
      <c r="E966" s="77" t="str">
        <f>IF(LEFT(Nhaplieu!M988,3)='Sổ quỹ tiền mặt S06'!$J$2,Nhaplieu!$O988,IF(Nhaplieu!M988='Sổ quỹ tiền mặt S06'!$J$2,Nhaplieu!$O988,""))</f>
        <v/>
      </c>
      <c r="F966" s="77" t="str">
        <f>IF(LEFT(Nhaplieu!N988,3)='Sổ quỹ tiền mặt S06'!$J$2,Nhaplieu!$O988,IF(Nhaplieu!N988='Sổ quỹ tiền mặt S06'!$J$2,Nhaplieu!$O988,""))</f>
        <v/>
      </c>
      <c r="G966" s="572">
        <f>IF(SUM(E966:F966)=0,0,$G$10+SUM(E$11:$E966)-SUM(F$11:$F966))</f>
        <v>0</v>
      </c>
      <c r="H966" s="573"/>
    </row>
    <row r="967" spans="1:8" s="4" customFormat="1" ht="15.6">
      <c r="A967" s="76" t="str">
        <f>IF(OR(LEFT(Nhaplieu!$M989,3)='Sổ quỹ tiền mặt S06'!$J$2,LEFT(Nhaplieu!$N989,3)='Sổ quỹ tiền mặt S06'!$J$2),Nhaplieu!F989,IF(OR(Nhaplieu!$M989='Sổ quỹ tiền mặt S06'!$J$2,Nhaplieu!$N989='Sổ quỹ tiền mặt S06'!$J$2),Nhaplieu!F989,""))</f>
        <v/>
      </c>
      <c r="B967" s="77" t="str">
        <f>IF(OR(LEFT(Nhaplieu!$M989,3)='Sổ quỹ tiền mặt S06'!$J$2,LEFT(Nhaplieu!$N989,3)='Sổ quỹ tiền mặt S06'!$J$2),Nhaplieu!E989,IF(OR(Nhaplieu!$M989='Sổ quỹ tiền mặt S06'!$J$2,Nhaplieu!$N989='Sổ quỹ tiền mặt S06'!$J$2),Nhaplieu!E989,""))</f>
        <v/>
      </c>
      <c r="C967" s="571" t="str">
        <f>IF(OR(LEFT(Nhaplieu!$M989,3)='Sổ quỹ tiền mặt S06'!$J$2,LEFT(Nhaplieu!$N989,3)='Sổ quỹ tiền mặt S06'!$J$2),Nhaplieu!L989,IF(OR(Nhaplieu!$M989='Sổ quỹ tiền mặt S06'!$J$2,Nhaplieu!$N989='Sổ quỹ tiền mặt S06'!$J$2),Nhaplieu!L989,""))</f>
        <v/>
      </c>
      <c r="D967" s="78" t="str">
        <f>IF(LEFT(Nhaplieu!$M989,3)='Sổ quỹ tiền mặt S06'!$J$2,Nhaplieu!N989,IF(LEFT(Nhaplieu!$N989,3)='Sổ quỹ tiền mặt S06'!$J$2,Nhaplieu!M989,IF(Nhaplieu!$M989='Sổ quỹ tiền mặt S06'!$J$2,Nhaplieu!N989,IF(Nhaplieu!$N989='Sổ quỹ tiền mặt S06'!$J$2,Nhaplieu!M989,""))))</f>
        <v/>
      </c>
      <c r="E967" s="77" t="str">
        <f>IF(LEFT(Nhaplieu!M989,3)='Sổ quỹ tiền mặt S06'!$J$2,Nhaplieu!$O989,IF(Nhaplieu!M989='Sổ quỹ tiền mặt S06'!$J$2,Nhaplieu!$O989,""))</f>
        <v/>
      </c>
      <c r="F967" s="77" t="str">
        <f>IF(LEFT(Nhaplieu!N989,3)='Sổ quỹ tiền mặt S06'!$J$2,Nhaplieu!$O989,IF(Nhaplieu!N989='Sổ quỹ tiền mặt S06'!$J$2,Nhaplieu!$O989,""))</f>
        <v/>
      </c>
      <c r="G967" s="572">
        <f>IF(SUM(E967:F967)=0,0,$G$10+SUM(E$11:$E967)-SUM(F$11:$F967))</f>
        <v>0</v>
      </c>
      <c r="H967" s="573"/>
    </row>
    <row r="968" spans="1:8" s="4" customFormat="1" ht="15.6">
      <c r="A968" s="76" t="str">
        <f>IF(OR(LEFT(Nhaplieu!$M990,3)='Sổ quỹ tiền mặt S06'!$J$2,LEFT(Nhaplieu!$N990,3)='Sổ quỹ tiền mặt S06'!$J$2),Nhaplieu!F990,IF(OR(Nhaplieu!$M990='Sổ quỹ tiền mặt S06'!$J$2,Nhaplieu!$N990='Sổ quỹ tiền mặt S06'!$J$2),Nhaplieu!F990,""))</f>
        <v/>
      </c>
      <c r="B968" s="77" t="str">
        <f>IF(OR(LEFT(Nhaplieu!$M990,3)='Sổ quỹ tiền mặt S06'!$J$2,LEFT(Nhaplieu!$N990,3)='Sổ quỹ tiền mặt S06'!$J$2),Nhaplieu!E990,IF(OR(Nhaplieu!$M990='Sổ quỹ tiền mặt S06'!$J$2,Nhaplieu!$N990='Sổ quỹ tiền mặt S06'!$J$2),Nhaplieu!E990,""))</f>
        <v/>
      </c>
      <c r="C968" s="571" t="str">
        <f>IF(OR(LEFT(Nhaplieu!$M990,3)='Sổ quỹ tiền mặt S06'!$J$2,LEFT(Nhaplieu!$N990,3)='Sổ quỹ tiền mặt S06'!$J$2),Nhaplieu!L990,IF(OR(Nhaplieu!$M990='Sổ quỹ tiền mặt S06'!$J$2,Nhaplieu!$N990='Sổ quỹ tiền mặt S06'!$J$2),Nhaplieu!L990,""))</f>
        <v/>
      </c>
      <c r="D968" s="78" t="str">
        <f>IF(LEFT(Nhaplieu!$M990,3)='Sổ quỹ tiền mặt S06'!$J$2,Nhaplieu!N990,IF(LEFT(Nhaplieu!$N990,3)='Sổ quỹ tiền mặt S06'!$J$2,Nhaplieu!M990,IF(Nhaplieu!$M990='Sổ quỹ tiền mặt S06'!$J$2,Nhaplieu!N990,IF(Nhaplieu!$N990='Sổ quỹ tiền mặt S06'!$J$2,Nhaplieu!M990,""))))</f>
        <v/>
      </c>
      <c r="E968" s="77" t="str">
        <f>IF(LEFT(Nhaplieu!M990,3)='Sổ quỹ tiền mặt S06'!$J$2,Nhaplieu!$O990,IF(Nhaplieu!M990='Sổ quỹ tiền mặt S06'!$J$2,Nhaplieu!$O990,""))</f>
        <v/>
      </c>
      <c r="F968" s="77" t="str">
        <f>IF(LEFT(Nhaplieu!N990,3)='Sổ quỹ tiền mặt S06'!$J$2,Nhaplieu!$O990,IF(Nhaplieu!N990='Sổ quỹ tiền mặt S06'!$J$2,Nhaplieu!$O990,""))</f>
        <v/>
      </c>
      <c r="G968" s="572">
        <f>IF(SUM(E968:F968)=0,0,$G$10+SUM(E$11:$E968)-SUM(F$11:$F968))</f>
        <v>0</v>
      </c>
      <c r="H968" s="573"/>
    </row>
    <row r="969" spans="1:8" s="4" customFormat="1" ht="15.6">
      <c r="A969" s="76" t="str">
        <f>IF(OR(LEFT(Nhaplieu!$M991,3)='Sổ quỹ tiền mặt S06'!$J$2,LEFT(Nhaplieu!$N991,3)='Sổ quỹ tiền mặt S06'!$J$2),Nhaplieu!F991,IF(OR(Nhaplieu!$M991='Sổ quỹ tiền mặt S06'!$J$2,Nhaplieu!$N991='Sổ quỹ tiền mặt S06'!$J$2),Nhaplieu!F991,""))</f>
        <v/>
      </c>
      <c r="B969" s="77" t="str">
        <f>IF(OR(LEFT(Nhaplieu!$M991,3)='Sổ quỹ tiền mặt S06'!$J$2,LEFT(Nhaplieu!$N991,3)='Sổ quỹ tiền mặt S06'!$J$2),Nhaplieu!E991,IF(OR(Nhaplieu!$M991='Sổ quỹ tiền mặt S06'!$J$2,Nhaplieu!$N991='Sổ quỹ tiền mặt S06'!$J$2),Nhaplieu!E991,""))</f>
        <v/>
      </c>
      <c r="C969" s="571" t="str">
        <f>IF(OR(LEFT(Nhaplieu!$M991,3)='Sổ quỹ tiền mặt S06'!$J$2,LEFT(Nhaplieu!$N991,3)='Sổ quỹ tiền mặt S06'!$J$2),Nhaplieu!L991,IF(OR(Nhaplieu!$M991='Sổ quỹ tiền mặt S06'!$J$2,Nhaplieu!$N991='Sổ quỹ tiền mặt S06'!$J$2),Nhaplieu!L991,""))</f>
        <v/>
      </c>
      <c r="D969" s="78" t="str">
        <f>IF(LEFT(Nhaplieu!$M991,3)='Sổ quỹ tiền mặt S06'!$J$2,Nhaplieu!N991,IF(LEFT(Nhaplieu!$N991,3)='Sổ quỹ tiền mặt S06'!$J$2,Nhaplieu!M991,IF(Nhaplieu!$M991='Sổ quỹ tiền mặt S06'!$J$2,Nhaplieu!N991,IF(Nhaplieu!$N991='Sổ quỹ tiền mặt S06'!$J$2,Nhaplieu!M991,""))))</f>
        <v/>
      </c>
      <c r="E969" s="77" t="str">
        <f>IF(LEFT(Nhaplieu!M991,3)='Sổ quỹ tiền mặt S06'!$J$2,Nhaplieu!$O991,IF(Nhaplieu!M991='Sổ quỹ tiền mặt S06'!$J$2,Nhaplieu!$O991,""))</f>
        <v/>
      </c>
      <c r="F969" s="77" t="str">
        <f>IF(LEFT(Nhaplieu!N991,3)='Sổ quỹ tiền mặt S06'!$J$2,Nhaplieu!$O991,IF(Nhaplieu!N991='Sổ quỹ tiền mặt S06'!$J$2,Nhaplieu!$O991,""))</f>
        <v/>
      </c>
      <c r="G969" s="572">
        <f>IF(SUM(E969:F969)=0,0,$G$10+SUM(E$11:$E969)-SUM(F$11:$F969))</f>
        <v>0</v>
      </c>
      <c r="H969" s="573"/>
    </row>
    <row r="970" spans="1:8" s="4" customFormat="1" ht="15.6">
      <c r="A970" s="76" t="str">
        <f>IF(OR(LEFT(Nhaplieu!$M992,3)='Sổ quỹ tiền mặt S06'!$J$2,LEFT(Nhaplieu!$N992,3)='Sổ quỹ tiền mặt S06'!$J$2),Nhaplieu!F992,IF(OR(Nhaplieu!$M992='Sổ quỹ tiền mặt S06'!$J$2,Nhaplieu!$N992='Sổ quỹ tiền mặt S06'!$J$2),Nhaplieu!F992,""))</f>
        <v/>
      </c>
      <c r="B970" s="77" t="str">
        <f>IF(OR(LEFT(Nhaplieu!$M992,3)='Sổ quỹ tiền mặt S06'!$J$2,LEFT(Nhaplieu!$N992,3)='Sổ quỹ tiền mặt S06'!$J$2),Nhaplieu!E992,IF(OR(Nhaplieu!$M992='Sổ quỹ tiền mặt S06'!$J$2,Nhaplieu!$N992='Sổ quỹ tiền mặt S06'!$J$2),Nhaplieu!E992,""))</f>
        <v/>
      </c>
      <c r="C970" s="571" t="str">
        <f>IF(OR(LEFT(Nhaplieu!$M992,3)='Sổ quỹ tiền mặt S06'!$J$2,LEFT(Nhaplieu!$N992,3)='Sổ quỹ tiền mặt S06'!$J$2),Nhaplieu!L992,IF(OR(Nhaplieu!$M992='Sổ quỹ tiền mặt S06'!$J$2,Nhaplieu!$N992='Sổ quỹ tiền mặt S06'!$J$2),Nhaplieu!L992,""))</f>
        <v/>
      </c>
      <c r="D970" s="78" t="str">
        <f>IF(LEFT(Nhaplieu!$M992,3)='Sổ quỹ tiền mặt S06'!$J$2,Nhaplieu!N992,IF(LEFT(Nhaplieu!$N992,3)='Sổ quỹ tiền mặt S06'!$J$2,Nhaplieu!M992,IF(Nhaplieu!$M992='Sổ quỹ tiền mặt S06'!$J$2,Nhaplieu!N992,IF(Nhaplieu!$N992='Sổ quỹ tiền mặt S06'!$J$2,Nhaplieu!M992,""))))</f>
        <v/>
      </c>
      <c r="E970" s="77" t="str">
        <f>IF(LEFT(Nhaplieu!M992,3)='Sổ quỹ tiền mặt S06'!$J$2,Nhaplieu!$O992,IF(Nhaplieu!M992='Sổ quỹ tiền mặt S06'!$J$2,Nhaplieu!$O992,""))</f>
        <v/>
      </c>
      <c r="F970" s="77" t="str">
        <f>IF(LEFT(Nhaplieu!N992,3)='Sổ quỹ tiền mặt S06'!$J$2,Nhaplieu!$O992,IF(Nhaplieu!N992='Sổ quỹ tiền mặt S06'!$J$2,Nhaplieu!$O992,""))</f>
        <v/>
      </c>
      <c r="G970" s="572">
        <f>IF(SUM(E970:F970)=0,0,$G$10+SUM(E$11:$E970)-SUM(F$11:$F970))</f>
        <v>0</v>
      </c>
      <c r="H970" s="573"/>
    </row>
    <row r="971" spans="1:8" s="4" customFormat="1" ht="15.6">
      <c r="A971" s="76" t="str">
        <f>IF(OR(LEFT(Nhaplieu!$M993,3)='Sổ quỹ tiền mặt S06'!$J$2,LEFT(Nhaplieu!$N993,3)='Sổ quỹ tiền mặt S06'!$J$2),Nhaplieu!F993,IF(OR(Nhaplieu!$M993='Sổ quỹ tiền mặt S06'!$J$2,Nhaplieu!$N993='Sổ quỹ tiền mặt S06'!$J$2),Nhaplieu!F993,""))</f>
        <v/>
      </c>
      <c r="B971" s="77" t="str">
        <f>IF(OR(LEFT(Nhaplieu!$M993,3)='Sổ quỹ tiền mặt S06'!$J$2,LEFT(Nhaplieu!$N993,3)='Sổ quỹ tiền mặt S06'!$J$2),Nhaplieu!E993,IF(OR(Nhaplieu!$M993='Sổ quỹ tiền mặt S06'!$J$2,Nhaplieu!$N993='Sổ quỹ tiền mặt S06'!$J$2),Nhaplieu!E993,""))</f>
        <v/>
      </c>
      <c r="C971" s="571" t="str">
        <f>IF(OR(LEFT(Nhaplieu!$M993,3)='Sổ quỹ tiền mặt S06'!$J$2,LEFT(Nhaplieu!$N993,3)='Sổ quỹ tiền mặt S06'!$J$2),Nhaplieu!L993,IF(OR(Nhaplieu!$M993='Sổ quỹ tiền mặt S06'!$J$2,Nhaplieu!$N993='Sổ quỹ tiền mặt S06'!$J$2),Nhaplieu!L993,""))</f>
        <v/>
      </c>
      <c r="D971" s="78" t="str">
        <f>IF(LEFT(Nhaplieu!$M993,3)='Sổ quỹ tiền mặt S06'!$J$2,Nhaplieu!N993,IF(LEFT(Nhaplieu!$N993,3)='Sổ quỹ tiền mặt S06'!$J$2,Nhaplieu!M993,IF(Nhaplieu!$M993='Sổ quỹ tiền mặt S06'!$J$2,Nhaplieu!N993,IF(Nhaplieu!$N993='Sổ quỹ tiền mặt S06'!$J$2,Nhaplieu!M993,""))))</f>
        <v/>
      </c>
      <c r="E971" s="77" t="str">
        <f>IF(LEFT(Nhaplieu!M993,3)='Sổ quỹ tiền mặt S06'!$J$2,Nhaplieu!$O993,IF(Nhaplieu!M993='Sổ quỹ tiền mặt S06'!$J$2,Nhaplieu!$O993,""))</f>
        <v/>
      </c>
      <c r="F971" s="77" t="str">
        <f>IF(LEFT(Nhaplieu!N993,3)='Sổ quỹ tiền mặt S06'!$J$2,Nhaplieu!$O993,IF(Nhaplieu!N993='Sổ quỹ tiền mặt S06'!$J$2,Nhaplieu!$O993,""))</f>
        <v/>
      </c>
      <c r="G971" s="572">
        <f>IF(SUM(E971:F971)=0,0,$G$10+SUM(E$11:$E971)-SUM(F$11:$F971))</f>
        <v>0</v>
      </c>
      <c r="H971" s="573"/>
    </row>
    <row r="972" spans="1:8" s="4" customFormat="1" ht="15.6">
      <c r="A972" s="76" t="str">
        <f>IF(OR(LEFT(Nhaplieu!$M994,3)='Sổ quỹ tiền mặt S06'!$J$2,LEFT(Nhaplieu!$N994,3)='Sổ quỹ tiền mặt S06'!$J$2),Nhaplieu!F994,IF(OR(Nhaplieu!$M994='Sổ quỹ tiền mặt S06'!$J$2,Nhaplieu!$N994='Sổ quỹ tiền mặt S06'!$J$2),Nhaplieu!F994,""))</f>
        <v/>
      </c>
      <c r="B972" s="77" t="str">
        <f>IF(OR(LEFT(Nhaplieu!$M994,3)='Sổ quỹ tiền mặt S06'!$J$2,LEFT(Nhaplieu!$N994,3)='Sổ quỹ tiền mặt S06'!$J$2),Nhaplieu!E994,IF(OR(Nhaplieu!$M994='Sổ quỹ tiền mặt S06'!$J$2,Nhaplieu!$N994='Sổ quỹ tiền mặt S06'!$J$2),Nhaplieu!E994,""))</f>
        <v/>
      </c>
      <c r="C972" s="571" t="str">
        <f>IF(OR(LEFT(Nhaplieu!$M994,3)='Sổ quỹ tiền mặt S06'!$J$2,LEFT(Nhaplieu!$N994,3)='Sổ quỹ tiền mặt S06'!$J$2),Nhaplieu!L994,IF(OR(Nhaplieu!$M994='Sổ quỹ tiền mặt S06'!$J$2,Nhaplieu!$N994='Sổ quỹ tiền mặt S06'!$J$2),Nhaplieu!L994,""))</f>
        <v/>
      </c>
      <c r="D972" s="78" t="str">
        <f>IF(LEFT(Nhaplieu!$M994,3)='Sổ quỹ tiền mặt S06'!$J$2,Nhaplieu!N994,IF(LEFT(Nhaplieu!$N994,3)='Sổ quỹ tiền mặt S06'!$J$2,Nhaplieu!M994,IF(Nhaplieu!$M994='Sổ quỹ tiền mặt S06'!$J$2,Nhaplieu!N994,IF(Nhaplieu!$N994='Sổ quỹ tiền mặt S06'!$J$2,Nhaplieu!M994,""))))</f>
        <v/>
      </c>
      <c r="E972" s="77" t="str">
        <f>IF(LEFT(Nhaplieu!M994,3)='Sổ quỹ tiền mặt S06'!$J$2,Nhaplieu!$O994,IF(Nhaplieu!M994='Sổ quỹ tiền mặt S06'!$J$2,Nhaplieu!$O994,""))</f>
        <v/>
      </c>
      <c r="F972" s="77" t="str">
        <f>IF(LEFT(Nhaplieu!N994,3)='Sổ quỹ tiền mặt S06'!$J$2,Nhaplieu!$O994,IF(Nhaplieu!N994='Sổ quỹ tiền mặt S06'!$J$2,Nhaplieu!$O994,""))</f>
        <v/>
      </c>
      <c r="G972" s="572">
        <f>IF(SUM(E972:F972)=0,0,$G$10+SUM(E$11:$E972)-SUM(F$11:$F972))</f>
        <v>0</v>
      </c>
      <c r="H972" s="573"/>
    </row>
    <row r="973" spans="1:8" s="4" customFormat="1" ht="15.6">
      <c r="A973" s="76" t="str">
        <f>IF(OR(LEFT(Nhaplieu!$M995,3)='Sổ quỹ tiền mặt S06'!$J$2,LEFT(Nhaplieu!$N995,3)='Sổ quỹ tiền mặt S06'!$J$2),Nhaplieu!F995,IF(OR(Nhaplieu!$M995='Sổ quỹ tiền mặt S06'!$J$2,Nhaplieu!$N995='Sổ quỹ tiền mặt S06'!$J$2),Nhaplieu!F995,""))</f>
        <v/>
      </c>
      <c r="B973" s="77" t="str">
        <f>IF(OR(LEFT(Nhaplieu!$M995,3)='Sổ quỹ tiền mặt S06'!$J$2,LEFT(Nhaplieu!$N995,3)='Sổ quỹ tiền mặt S06'!$J$2),Nhaplieu!E995,IF(OR(Nhaplieu!$M995='Sổ quỹ tiền mặt S06'!$J$2,Nhaplieu!$N995='Sổ quỹ tiền mặt S06'!$J$2),Nhaplieu!E995,""))</f>
        <v/>
      </c>
      <c r="C973" s="571" t="str">
        <f>IF(OR(LEFT(Nhaplieu!$M995,3)='Sổ quỹ tiền mặt S06'!$J$2,LEFT(Nhaplieu!$N995,3)='Sổ quỹ tiền mặt S06'!$J$2),Nhaplieu!L995,IF(OR(Nhaplieu!$M995='Sổ quỹ tiền mặt S06'!$J$2,Nhaplieu!$N995='Sổ quỹ tiền mặt S06'!$J$2),Nhaplieu!L995,""))</f>
        <v/>
      </c>
      <c r="D973" s="78" t="str">
        <f>IF(LEFT(Nhaplieu!$M995,3)='Sổ quỹ tiền mặt S06'!$J$2,Nhaplieu!N995,IF(LEFT(Nhaplieu!$N995,3)='Sổ quỹ tiền mặt S06'!$J$2,Nhaplieu!M995,IF(Nhaplieu!$M995='Sổ quỹ tiền mặt S06'!$J$2,Nhaplieu!N995,IF(Nhaplieu!$N995='Sổ quỹ tiền mặt S06'!$J$2,Nhaplieu!M995,""))))</f>
        <v/>
      </c>
      <c r="E973" s="77" t="str">
        <f>IF(LEFT(Nhaplieu!M995,3)='Sổ quỹ tiền mặt S06'!$J$2,Nhaplieu!$O995,IF(Nhaplieu!M995='Sổ quỹ tiền mặt S06'!$J$2,Nhaplieu!$O995,""))</f>
        <v/>
      </c>
      <c r="F973" s="77" t="str">
        <f>IF(LEFT(Nhaplieu!N995,3)='Sổ quỹ tiền mặt S06'!$J$2,Nhaplieu!$O995,IF(Nhaplieu!N995='Sổ quỹ tiền mặt S06'!$J$2,Nhaplieu!$O995,""))</f>
        <v/>
      </c>
      <c r="G973" s="572">
        <f>IF(SUM(E973:F973)=0,0,$G$10+SUM(E$11:$E973)-SUM(F$11:$F973))</f>
        <v>0</v>
      </c>
      <c r="H973" s="573"/>
    </row>
    <row r="974" spans="1:8" s="4" customFormat="1" ht="15.6">
      <c r="A974" s="76" t="str">
        <f>IF(OR(LEFT(Nhaplieu!$M996,3)='Sổ quỹ tiền mặt S06'!$J$2,LEFT(Nhaplieu!$N996,3)='Sổ quỹ tiền mặt S06'!$J$2),Nhaplieu!F996,IF(OR(Nhaplieu!$M996='Sổ quỹ tiền mặt S06'!$J$2,Nhaplieu!$N996='Sổ quỹ tiền mặt S06'!$J$2),Nhaplieu!F996,""))</f>
        <v/>
      </c>
      <c r="B974" s="77" t="str">
        <f>IF(OR(LEFT(Nhaplieu!$M996,3)='Sổ quỹ tiền mặt S06'!$J$2,LEFT(Nhaplieu!$N996,3)='Sổ quỹ tiền mặt S06'!$J$2),Nhaplieu!E996,IF(OR(Nhaplieu!$M996='Sổ quỹ tiền mặt S06'!$J$2,Nhaplieu!$N996='Sổ quỹ tiền mặt S06'!$J$2),Nhaplieu!E996,""))</f>
        <v/>
      </c>
      <c r="C974" s="571" t="str">
        <f>IF(OR(LEFT(Nhaplieu!$M996,3)='Sổ quỹ tiền mặt S06'!$J$2,LEFT(Nhaplieu!$N996,3)='Sổ quỹ tiền mặt S06'!$J$2),Nhaplieu!L996,IF(OR(Nhaplieu!$M996='Sổ quỹ tiền mặt S06'!$J$2,Nhaplieu!$N996='Sổ quỹ tiền mặt S06'!$J$2),Nhaplieu!L996,""))</f>
        <v/>
      </c>
      <c r="D974" s="78" t="str">
        <f>IF(LEFT(Nhaplieu!$M996,3)='Sổ quỹ tiền mặt S06'!$J$2,Nhaplieu!N996,IF(LEFT(Nhaplieu!$N996,3)='Sổ quỹ tiền mặt S06'!$J$2,Nhaplieu!M996,IF(Nhaplieu!$M996='Sổ quỹ tiền mặt S06'!$J$2,Nhaplieu!N996,IF(Nhaplieu!$N996='Sổ quỹ tiền mặt S06'!$J$2,Nhaplieu!M996,""))))</f>
        <v/>
      </c>
      <c r="E974" s="77" t="str">
        <f>IF(LEFT(Nhaplieu!M996,3)='Sổ quỹ tiền mặt S06'!$J$2,Nhaplieu!$O996,IF(Nhaplieu!M996='Sổ quỹ tiền mặt S06'!$J$2,Nhaplieu!$O996,""))</f>
        <v/>
      </c>
      <c r="F974" s="77" t="str">
        <f>IF(LEFT(Nhaplieu!N996,3)='Sổ quỹ tiền mặt S06'!$J$2,Nhaplieu!$O996,IF(Nhaplieu!N996='Sổ quỹ tiền mặt S06'!$J$2,Nhaplieu!$O996,""))</f>
        <v/>
      </c>
      <c r="G974" s="572">
        <f>IF(SUM(E974:F974)=0,0,$G$10+SUM(E$11:$E974)-SUM(F$11:$F974))</f>
        <v>0</v>
      </c>
      <c r="H974" s="573"/>
    </row>
    <row r="975" spans="1:8" s="4" customFormat="1" ht="15.6">
      <c r="A975" s="76" t="str">
        <f>IF(OR(LEFT(Nhaplieu!$M997,3)='Sổ quỹ tiền mặt S06'!$J$2,LEFT(Nhaplieu!$N997,3)='Sổ quỹ tiền mặt S06'!$J$2),Nhaplieu!F997,IF(OR(Nhaplieu!$M997='Sổ quỹ tiền mặt S06'!$J$2,Nhaplieu!$N997='Sổ quỹ tiền mặt S06'!$J$2),Nhaplieu!F997,""))</f>
        <v/>
      </c>
      <c r="B975" s="77" t="str">
        <f>IF(OR(LEFT(Nhaplieu!$M997,3)='Sổ quỹ tiền mặt S06'!$J$2,LEFT(Nhaplieu!$N997,3)='Sổ quỹ tiền mặt S06'!$J$2),Nhaplieu!E997,IF(OR(Nhaplieu!$M997='Sổ quỹ tiền mặt S06'!$J$2,Nhaplieu!$N997='Sổ quỹ tiền mặt S06'!$J$2),Nhaplieu!E997,""))</f>
        <v/>
      </c>
      <c r="C975" s="571" t="str">
        <f>IF(OR(LEFT(Nhaplieu!$M997,3)='Sổ quỹ tiền mặt S06'!$J$2,LEFT(Nhaplieu!$N997,3)='Sổ quỹ tiền mặt S06'!$J$2),Nhaplieu!L997,IF(OR(Nhaplieu!$M997='Sổ quỹ tiền mặt S06'!$J$2,Nhaplieu!$N997='Sổ quỹ tiền mặt S06'!$J$2),Nhaplieu!L997,""))</f>
        <v/>
      </c>
      <c r="D975" s="78" t="str">
        <f>IF(LEFT(Nhaplieu!$M997,3)='Sổ quỹ tiền mặt S06'!$J$2,Nhaplieu!N997,IF(LEFT(Nhaplieu!$N997,3)='Sổ quỹ tiền mặt S06'!$J$2,Nhaplieu!M997,IF(Nhaplieu!$M997='Sổ quỹ tiền mặt S06'!$J$2,Nhaplieu!N997,IF(Nhaplieu!$N997='Sổ quỹ tiền mặt S06'!$J$2,Nhaplieu!M997,""))))</f>
        <v/>
      </c>
      <c r="E975" s="77" t="str">
        <f>IF(LEFT(Nhaplieu!M997,3)='Sổ quỹ tiền mặt S06'!$J$2,Nhaplieu!$O997,IF(Nhaplieu!M997='Sổ quỹ tiền mặt S06'!$J$2,Nhaplieu!$O997,""))</f>
        <v/>
      </c>
      <c r="F975" s="77" t="str">
        <f>IF(LEFT(Nhaplieu!N997,3)='Sổ quỹ tiền mặt S06'!$J$2,Nhaplieu!$O997,IF(Nhaplieu!N997='Sổ quỹ tiền mặt S06'!$J$2,Nhaplieu!$O997,""))</f>
        <v/>
      </c>
      <c r="G975" s="572">
        <f>IF(SUM(E975:F975)=0,0,$G$10+SUM(E$11:$E975)-SUM(F$11:$F975))</f>
        <v>0</v>
      </c>
      <c r="H975" s="573"/>
    </row>
    <row r="976" spans="1:8" s="4" customFormat="1" ht="15.6">
      <c r="A976" s="76" t="str">
        <f>IF(OR(LEFT(Nhaplieu!$M998,3)='Sổ quỹ tiền mặt S06'!$J$2,LEFT(Nhaplieu!$N998,3)='Sổ quỹ tiền mặt S06'!$J$2),Nhaplieu!F998,IF(OR(Nhaplieu!$M998='Sổ quỹ tiền mặt S06'!$J$2,Nhaplieu!$N998='Sổ quỹ tiền mặt S06'!$J$2),Nhaplieu!F998,""))</f>
        <v/>
      </c>
      <c r="B976" s="77" t="str">
        <f>IF(OR(LEFT(Nhaplieu!$M998,3)='Sổ quỹ tiền mặt S06'!$J$2,LEFT(Nhaplieu!$N998,3)='Sổ quỹ tiền mặt S06'!$J$2),Nhaplieu!E998,IF(OR(Nhaplieu!$M998='Sổ quỹ tiền mặt S06'!$J$2,Nhaplieu!$N998='Sổ quỹ tiền mặt S06'!$J$2),Nhaplieu!E998,""))</f>
        <v/>
      </c>
      <c r="C976" s="571" t="str">
        <f>IF(OR(LEFT(Nhaplieu!$M998,3)='Sổ quỹ tiền mặt S06'!$J$2,LEFT(Nhaplieu!$N998,3)='Sổ quỹ tiền mặt S06'!$J$2),Nhaplieu!L998,IF(OR(Nhaplieu!$M998='Sổ quỹ tiền mặt S06'!$J$2,Nhaplieu!$N998='Sổ quỹ tiền mặt S06'!$J$2),Nhaplieu!L998,""))</f>
        <v/>
      </c>
      <c r="D976" s="78" t="str">
        <f>IF(LEFT(Nhaplieu!$M998,3)='Sổ quỹ tiền mặt S06'!$J$2,Nhaplieu!N998,IF(LEFT(Nhaplieu!$N998,3)='Sổ quỹ tiền mặt S06'!$J$2,Nhaplieu!M998,IF(Nhaplieu!$M998='Sổ quỹ tiền mặt S06'!$J$2,Nhaplieu!N998,IF(Nhaplieu!$N998='Sổ quỹ tiền mặt S06'!$J$2,Nhaplieu!M998,""))))</f>
        <v/>
      </c>
      <c r="E976" s="77" t="str">
        <f>IF(LEFT(Nhaplieu!M998,3)='Sổ quỹ tiền mặt S06'!$J$2,Nhaplieu!$O998,IF(Nhaplieu!M998='Sổ quỹ tiền mặt S06'!$J$2,Nhaplieu!$O998,""))</f>
        <v/>
      </c>
      <c r="F976" s="77" t="str">
        <f>IF(LEFT(Nhaplieu!N998,3)='Sổ quỹ tiền mặt S06'!$J$2,Nhaplieu!$O998,IF(Nhaplieu!N998='Sổ quỹ tiền mặt S06'!$J$2,Nhaplieu!$O998,""))</f>
        <v/>
      </c>
      <c r="G976" s="572">
        <f>IF(SUM(E976:F976)=0,0,$G$10+SUM(E$11:$E976)-SUM(F$11:$F976))</f>
        <v>0</v>
      </c>
      <c r="H976" s="573"/>
    </row>
    <row r="977" spans="1:8" s="4" customFormat="1" ht="15.6">
      <c r="A977" s="76" t="str">
        <f>IF(OR(LEFT(Nhaplieu!$M999,3)='Sổ quỹ tiền mặt S06'!$J$2,LEFT(Nhaplieu!$N999,3)='Sổ quỹ tiền mặt S06'!$J$2),Nhaplieu!F999,IF(OR(Nhaplieu!$M999='Sổ quỹ tiền mặt S06'!$J$2,Nhaplieu!$N999='Sổ quỹ tiền mặt S06'!$J$2),Nhaplieu!F999,""))</f>
        <v/>
      </c>
      <c r="B977" s="77" t="str">
        <f>IF(OR(LEFT(Nhaplieu!$M999,3)='Sổ quỹ tiền mặt S06'!$J$2,LEFT(Nhaplieu!$N999,3)='Sổ quỹ tiền mặt S06'!$J$2),Nhaplieu!E999,IF(OR(Nhaplieu!$M999='Sổ quỹ tiền mặt S06'!$J$2,Nhaplieu!$N999='Sổ quỹ tiền mặt S06'!$J$2),Nhaplieu!E999,""))</f>
        <v/>
      </c>
      <c r="C977" s="571" t="str">
        <f>IF(OR(LEFT(Nhaplieu!$M999,3)='Sổ quỹ tiền mặt S06'!$J$2,LEFT(Nhaplieu!$N999,3)='Sổ quỹ tiền mặt S06'!$J$2),Nhaplieu!L999,IF(OR(Nhaplieu!$M999='Sổ quỹ tiền mặt S06'!$J$2,Nhaplieu!$N999='Sổ quỹ tiền mặt S06'!$J$2),Nhaplieu!L999,""))</f>
        <v/>
      </c>
      <c r="D977" s="78" t="str">
        <f>IF(LEFT(Nhaplieu!$M999,3)='Sổ quỹ tiền mặt S06'!$J$2,Nhaplieu!N999,IF(LEFT(Nhaplieu!$N999,3)='Sổ quỹ tiền mặt S06'!$J$2,Nhaplieu!M999,IF(Nhaplieu!$M999='Sổ quỹ tiền mặt S06'!$J$2,Nhaplieu!N999,IF(Nhaplieu!$N999='Sổ quỹ tiền mặt S06'!$J$2,Nhaplieu!M999,""))))</f>
        <v/>
      </c>
      <c r="E977" s="77" t="str">
        <f>IF(LEFT(Nhaplieu!M999,3)='Sổ quỹ tiền mặt S06'!$J$2,Nhaplieu!$O999,IF(Nhaplieu!M999='Sổ quỹ tiền mặt S06'!$J$2,Nhaplieu!$O999,""))</f>
        <v/>
      </c>
      <c r="F977" s="77" t="str">
        <f>IF(LEFT(Nhaplieu!N999,3)='Sổ quỹ tiền mặt S06'!$J$2,Nhaplieu!$O999,IF(Nhaplieu!N999='Sổ quỹ tiền mặt S06'!$J$2,Nhaplieu!$O999,""))</f>
        <v/>
      </c>
      <c r="G977" s="572">
        <f>IF(SUM(E977:F977)=0,0,$G$10+SUM(E$11:$E977)-SUM(F$11:$F977))</f>
        <v>0</v>
      </c>
      <c r="H977" s="573"/>
    </row>
    <row r="978" spans="1:8" s="4" customFormat="1" ht="15.6">
      <c r="A978" s="76" t="str">
        <f>IF(OR(LEFT(Nhaplieu!$M1000,3)='Sổ quỹ tiền mặt S06'!$J$2,LEFT(Nhaplieu!$N1000,3)='Sổ quỹ tiền mặt S06'!$J$2),Nhaplieu!F1000,IF(OR(Nhaplieu!$M1000='Sổ quỹ tiền mặt S06'!$J$2,Nhaplieu!$N1000='Sổ quỹ tiền mặt S06'!$J$2),Nhaplieu!F1000,""))</f>
        <v/>
      </c>
      <c r="B978" s="77" t="str">
        <f>IF(OR(LEFT(Nhaplieu!$M1000,3)='Sổ quỹ tiền mặt S06'!$J$2,LEFT(Nhaplieu!$N1000,3)='Sổ quỹ tiền mặt S06'!$J$2),Nhaplieu!E1000,IF(OR(Nhaplieu!$M1000='Sổ quỹ tiền mặt S06'!$J$2,Nhaplieu!$N1000='Sổ quỹ tiền mặt S06'!$J$2),Nhaplieu!E1000,""))</f>
        <v/>
      </c>
      <c r="C978" s="571" t="str">
        <f>IF(OR(LEFT(Nhaplieu!$M1000,3)='Sổ quỹ tiền mặt S06'!$J$2,LEFT(Nhaplieu!$N1000,3)='Sổ quỹ tiền mặt S06'!$J$2),Nhaplieu!L1000,IF(OR(Nhaplieu!$M1000='Sổ quỹ tiền mặt S06'!$J$2,Nhaplieu!$N1000='Sổ quỹ tiền mặt S06'!$J$2),Nhaplieu!L1000,""))</f>
        <v/>
      </c>
      <c r="D978" s="78" t="str">
        <f>IF(LEFT(Nhaplieu!$M1000,3)='Sổ quỹ tiền mặt S06'!$J$2,Nhaplieu!N1000,IF(LEFT(Nhaplieu!$N1000,3)='Sổ quỹ tiền mặt S06'!$J$2,Nhaplieu!M1000,IF(Nhaplieu!$M1000='Sổ quỹ tiền mặt S06'!$J$2,Nhaplieu!N1000,IF(Nhaplieu!$N1000='Sổ quỹ tiền mặt S06'!$J$2,Nhaplieu!M1000,""))))</f>
        <v/>
      </c>
      <c r="E978" s="77" t="str">
        <f>IF(LEFT(Nhaplieu!M1000,3)='Sổ quỹ tiền mặt S06'!$J$2,Nhaplieu!$O1000,IF(Nhaplieu!M1000='Sổ quỹ tiền mặt S06'!$J$2,Nhaplieu!$O1000,""))</f>
        <v/>
      </c>
      <c r="F978" s="77" t="str">
        <f>IF(LEFT(Nhaplieu!N1000,3)='Sổ quỹ tiền mặt S06'!$J$2,Nhaplieu!$O1000,IF(Nhaplieu!N1000='Sổ quỹ tiền mặt S06'!$J$2,Nhaplieu!$O1000,""))</f>
        <v/>
      </c>
      <c r="G978" s="572">
        <f>IF(SUM(E978:F978)=0,0,$G$10+SUM(E$11:$E978)-SUM(F$11:$F978))</f>
        <v>0</v>
      </c>
      <c r="H978" s="573"/>
    </row>
    <row r="979" spans="1:8" s="4" customFormat="1" ht="15.6">
      <c r="A979" s="76" t="str">
        <f>IF(OR(LEFT(Nhaplieu!$M1001,3)='Sổ quỹ tiền mặt S06'!$J$2,LEFT(Nhaplieu!$N1001,3)='Sổ quỹ tiền mặt S06'!$J$2),Nhaplieu!F1001,IF(OR(Nhaplieu!$M1001='Sổ quỹ tiền mặt S06'!$J$2,Nhaplieu!$N1001='Sổ quỹ tiền mặt S06'!$J$2),Nhaplieu!F1001,""))</f>
        <v/>
      </c>
      <c r="B979" s="77" t="str">
        <f>IF(OR(LEFT(Nhaplieu!$M1001,3)='Sổ quỹ tiền mặt S06'!$J$2,LEFT(Nhaplieu!$N1001,3)='Sổ quỹ tiền mặt S06'!$J$2),Nhaplieu!E1001,IF(OR(Nhaplieu!$M1001='Sổ quỹ tiền mặt S06'!$J$2,Nhaplieu!$N1001='Sổ quỹ tiền mặt S06'!$J$2),Nhaplieu!E1001,""))</f>
        <v/>
      </c>
      <c r="C979" s="571" t="str">
        <f>IF(OR(LEFT(Nhaplieu!$M1001,3)='Sổ quỹ tiền mặt S06'!$J$2,LEFT(Nhaplieu!$N1001,3)='Sổ quỹ tiền mặt S06'!$J$2),Nhaplieu!L1001,IF(OR(Nhaplieu!$M1001='Sổ quỹ tiền mặt S06'!$J$2,Nhaplieu!$N1001='Sổ quỹ tiền mặt S06'!$J$2),Nhaplieu!L1001,""))</f>
        <v/>
      </c>
      <c r="D979" s="78" t="str">
        <f>IF(LEFT(Nhaplieu!$M1001,3)='Sổ quỹ tiền mặt S06'!$J$2,Nhaplieu!N1001,IF(LEFT(Nhaplieu!$N1001,3)='Sổ quỹ tiền mặt S06'!$J$2,Nhaplieu!M1001,IF(Nhaplieu!$M1001='Sổ quỹ tiền mặt S06'!$J$2,Nhaplieu!N1001,IF(Nhaplieu!$N1001='Sổ quỹ tiền mặt S06'!$J$2,Nhaplieu!M1001,""))))</f>
        <v/>
      </c>
      <c r="E979" s="77" t="str">
        <f>IF(LEFT(Nhaplieu!M1001,3)='Sổ quỹ tiền mặt S06'!$J$2,Nhaplieu!$O1001,IF(Nhaplieu!M1001='Sổ quỹ tiền mặt S06'!$J$2,Nhaplieu!$O1001,""))</f>
        <v/>
      </c>
      <c r="F979" s="77" t="str">
        <f>IF(LEFT(Nhaplieu!N1001,3)='Sổ quỹ tiền mặt S06'!$J$2,Nhaplieu!$O1001,IF(Nhaplieu!N1001='Sổ quỹ tiền mặt S06'!$J$2,Nhaplieu!$O1001,""))</f>
        <v/>
      </c>
      <c r="G979" s="572">
        <f>IF(SUM(E979:F979)=0,0,$G$10+SUM(E$11:$E979)-SUM(F$11:$F979))</f>
        <v>0</v>
      </c>
      <c r="H979" s="573"/>
    </row>
    <row r="980" spans="1:8" s="4" customFormat="1" ht="15.6">
      <c r="A980" s="76" t="str">
        <f>IF(OR(LEFT(Nhaplieu!$M1002,3)='Sổ quỹ tiền mặt S06'!$J$2,LEFT(Nhaplieu!$N1002,3)='Sổ quỹ tiền mặt S06'!$J$2),Nhaplieu!F1002,IF(OR(Nhaplieu!$M1002='Sổ quỹ tiền mặt S06'!$J$2,Nhaplieu!$N1002='Sổ quỹ tiền mặt S06'!$J$2),Nhaplieu!F1002,""))</f>
        <v/>
      </c>
      <c r="B980" s="77" t="str">
        <f>IF(OR(LEFT(Nhaplieu!$M1002,3)='Sổ quỹ tiền mặt S06'!$J$2,LEFT(Nhaplieu!$N1002,3)='Sổ quỹ tiền mặt S06'!$J$2),Nhaplieu!E1002,IF(OR(Nhaplieu!$M1002='Sổ quỹ tiền mặt S06'!$J$2,Nhaplieu!$N1002='Sổ quỹ tiền mặt S06'!$J$2),Nhaplieu!E1002,""))</f>
        <v/>
      </c>
      <c r="C980" s="571" t="str">
        <f>IF(OR(LEFT(Nhaplieu!$M1002,3)='Sổ quỹ tiền mặt S06'!$J$2,LEFT(Nhaplieu!$N1002,3)='Sổ quỹ tiền mặt S06'!$J$2),Nhaplieu!L1002,IF(OR(Nhaplieu!$M1002='Sổ quỹ tiền mặt S06'!$J$2,Nhaplieu!$N1002='Sổ quỹ tiền mặt S06'!$J$2),Nhaplieu!L1002,""))</f>
        <v/>
      </c>
      <c r="D980" s="78" t="str">
        <f>IF(LEFT(Nhaplieu!$M1002,3)='Sổ quỹ tiền mặt S06'!$J$2,Nhaplieu!N1002,IF(LEFT(Nhaplieu!$N1002,3)='Sổ quỹ tiền mặt S06'!$J$2,Nhaplieu!M1002,IF(Nhaplieu!$M1002='Sổ quỹ tiền mặt S06'!$J$2,Nhaplieu!N1002,IF(Nhaplieu!$N1002='Sổ quỹ tiền mặt S06'!$J$2,Nhaplieu!M1002,""))))</f>
        <v/>
      </c>
      <c r="E980" s="77" t="str">
        <f>IF(LEFT(Nhaplieu!M1002,3)='Sổ quỹ tiền mặt S06'!$J$2,Nhaplieu!$O1002,IF(Nhaplieu!M1002='Sổ quỹ tiền mặt S06'!$J$2,Nhaplieu!$O1002,""))</f>
        <v/>
      </c>
      <c r="F980" s="77" t="str">
        <f>IF(LEFT(Nhaplieu!N1002,3)='Sổ quỹ tiền mặt S06'!$J$2,Nhaplieu!$O1002,IF(Nhaplieu!N1002='Sổ quỹ tiền mặt S06'!$J$2,Nhaplieu!$O1002,""))</f>
        <v/>
      </c>
      <c r="G980" s="572">
        <f>IF(SUM(E980:F980)=0,0,$G$10+SUM(E$11:$E980)-SUM(F$11:$F980))</f>
        <v>0</v>
      </c>
      <c r="H980" s="573"/>
    </row>
    <row r="981" spans="1:8" s="4" customFormat="1" ht="15.6">
      <c r="A981" s="76" t="str">
        <f>IF(OR(LEFT(Nhaplieu!$M1003,3)='Sổ quỹ tiền mặt S06'!$J$2,LEFT(Nhaplieu!$N1003,3)='Sổ quỹ tiền mặt S06'!$J$2),Nhaplieu!F1003,IF(OR(Nhaplieu!$M1003='Sổ quỹ tiền mặt S06'!$J$2,Nhaplieu!$N1003='Sổ quỹ tiền mặt S06'!$J$2),Nhaplieu!F1003,""))</f>
        <v/>
      </c>
      <c r="B981" s="77" t="str">
        <f>IF(OR(LEFT(Nhaplieu!$M1003,3)='Sổ quỹ tiền mặt S06'!$J$2,LEFT(Nhaplieu!$N1003,3)='Sổ quỹ tiền mặt S06'!$J$2),Nhaplieu!E1003,IF(OR(Nhaplieu!$M1003='Sổ quỹ tiền mặt S06'!$J$2,Nhaplieu!$N1003='Sổ quỹ tiền mặt S06'!$J$2),Nhaplieu!E1003,""))</f>
        <v/>
      </c>
      <c r="C981" s="571" t="str">
        <f>IF(OR(LEFT(Nhaplieu!$M1003,3)='Sổ quỹ tiền mặt S06'!$J$2,LEFT(Nhaplieu!$N1003,3)='Sổ quỹ tiền mặt S06'!$J$2),Nhaplieu!L1003,IF(OR(Nhaplieu!$M1003='Sổ quỹ tiền mặt S06'!$J$2,Nhaplieu!$N1003='Sổ quỹ tiền mặt S06'!$J$2),Nhaplieu!L1003,""))</f>
        <v/>
      </c>
      <c r="D981" s="78" t="str">
        <f>IF(LEFT(Nhaplieu!$M1003,3)='Sổ quỹ tiền mặt S06'!$J$2,Nhaplieu!N1003,IF(LEFT(Nhaplieu!$N1003,3)='Sổ quỹ tiền mặt S06'!$J$2,Nhaplieu!M1003,IF(Nhaplieu!$M1003='Sổ quỹ tiền mặt S06'!$J$2,Nhaplieu!N1003,IF(Nhaplieu!$N1003='Sổ quỹ tiền mặt S06'!$J$2,Nhaplieu!M1003,""))))</f>
        <v/>
      </c>
      <c r="E981" s="77" t="str">
        <f>IF(LEFT(Nhaplieu!M1003,3)='Sổ quỹ tiền mặt S06'!$J$2,Nhaplieu!$O1003,IF(Nhaplieu!M1003='Sổ quỹ tiền mặt S06'!$J$2,Nhaplieu!$O1003,""))</f>
        <v/>
      </c>
      <c r="F981" s="77" t="str">
        <f>IF(LEFT(Nhaplieu!N1003,3)='Sổ quỹ tiền mặt S06'!$J$2,Nhaplieu!$O1003,IF(Nhaplieu!N1003='Sổ quỹ tiền mặt S06'!$J$2,Nhaplieu!$O1003,""))</f>
        <v/>
      </c>
      <c r="G981" s="572">
        <f>IF(SUM(E981:F981)=0,0,$G$10+SUM(E$11:$E981)-SUM(F$11:$F981))</f>
        <v>0</v>
      </c>
      <c r="H981" s="573"/>
    </row>
    <row r="982" spans="1:8" s="4" customFormat="1" ht="15.6">
      <c r="A982" s="76" t="str">
        <f>IF(OR(LEFT(Nhaplieu!$M1004,3)='Sổ quỹ tiền mặt S06'!$J$2,LEFT(Nhaplieu!$N1004,3)='Sổ quỹ tiền mặt S06'!$J$2),Nhaplieu!F1004,IF(OR(Nhaplieu!$M1004='Sổ quỹ tiền mặt S06'!$J$2,Nhaplieu!$N1004='Sổ quỹ tiền mặt S06'!$J$2),Nhaplieu!F1004,""))</f>
        <v/>
      </c>
      <c r="B982" s="77" t="str">
        <f>IF(OR(LEFT(Nhaplieu!$M1004,3)='Sổ quỹ tiền mặt S06'!$J$2,LEFT(Nhaplieu!$N1004,3)='Sổ quỹ tiền mặt S06'!$J$2),Nhaplieu!E1004,IF(OR(Nhaplieu!$M1004='Sổ quỹ tiền mặt S06'!$J$2,Nhaplieu!$N1004='Sổ quỹ tiền mặt S06'!$J$2),Nhaplieu!E1004,""))</f>
        <v/>
      </c>
      <c r="C982" s="571" t="str">
        <f>IF(OR(LEFT(Nhaplieu!$M1004,3)='Sổ quỹ tiền mặt S06'!$J$2,LEFT(Nhaplieu!$N1004,3)='Sổ quỹ tiền mặt S06'!$J$2),Nhaplieu!L1004,IF(OR(Nhaplieu!$M1004='Sổ quỹ tiền mặt S06'!$J$2,Nhaplieu!$N1004='Sổ quỹ tiền mặt S06'!$J$2),Nhaplieu!L1004,""))</f>
        <v/>
      </c>
      <c r="D982" s="78" t="str">
        <f>IF(LEFT(Nhaplieu!$M1004,3)='Sổ quỹ tiền mặt S06'!$J$2,Nhaplieu!N1004,IF(LEFT(Nhaplieu!$N1004,3)='Sổ quỹ tiền mặt S06'!$J$2,Nhaplieu!M1004,IF(Nhaplieu!$M1004='Sổ quỹ tiền mặt S06'!$J$2,Nhaplieu!N1004,IF(Nhaplieu!$N1004='Sổ quỹ tiền mặt S06'!$J$2,Nhaplieu!M1004,""))))</f>
        <v/>
      </c>
      <c r="E982" s="77" t="str">
        <f>IF(LEFT(Nhaplieu!M1004,3)='Sổ quỹ tiền mặt S06'!$J$2,Nhaplieu!$O1004,IF(Nhaplieu!M1004='Sổ quỹ tiền mặt S06'!$J$2,Nhaplieu!$O1004,""))</f>
        <v/>
      </c>
      <c r="F982" s="77" t="str">
        <f>IF(LEFT(Nhaplieu!N1004,3)='Sổ quỹ tiền mặt S06'!$J$2,Nhaplieu!$O1004,IF(Nhaplieu!N1004='Sổ quỹ tiền mặt S06'!$J$2,Nhaplieu!$O1004,""))</f>
        <v/>
      </c>
      <c r="G982" s="572">
        <f>IF(SUM(E982:F982)=0,0,$G$10+SUM(E$11:$E982)-SUM(F$11:$F982))</f>
        <v>0</v>
      </c>
      <c r="H982" s="573"/>
    </row>
    <row r="983" spans="1:8" s="4" customFormat="1" ht="15.6">
      <c r="A983" s="76" t="str">
        <f>IF(OR(LEFT(Nhaplieu!$M1005,3)='Sổ quỹ tiền mặt S06'!$J$2,LEFT(Nhaplieu!$N1005,3)='Sổ quỹ tiền mặt S06'!$J$2),Nhaplieu!F1005,IF(OR(Nhaplieu!$M1005='Sổ quỹ tiền mặt S06'!$J$2,Nhaplieu!$N1005='Sổ quỹ tiền mặt S06'!$J$2),Nhaplieu!F1005,""))</f>
        <v/>
      </c>
      <c r="B983" s="77" t="str">
        <f>IF(OR(LEFT(Nhaplieu!$M1005,3)='Sổ quỹ tiền mặt S06'!$J$2,LEFT(Nhaplieu!$N1005,3)='Sổ quỹ tiền mặt S06'!$J$2),Nhaplieu!E1005,IF(OR(Nhaplieu!$M1005='Sổ quỹ tiền mặt S06'!$J$2,Nhaplieu!$N1005='Sổ quỹ tiền mặt S06'!$J$2),Nhaplieu!E1005,""))</f>
        <v/>
      </c>
      <c r="C983" s="571" t="str">
        <f>IF(OR(LEFT(Nhaplieu!$M1005,3)='Sổ quỹ tiền mặt S06'!$J$2,LEFT(Nhaplieu!$N1005,3)='Sổ quỹ tiền mặt S06'!$J$2),Nhaplieu!L1005,IF(OR(Nhaplieu!$M1005='Sổ quỹ tiền mặt S06'!$J$2,Nhaplieu!$N1005='Sổ quỹ tiền mặt S06'!$J$2),Nhaplieu!L1005,""))</f>
        <v/>
      </c>
      <c r="D983" s="78" t="str">
        <f>IF(LEFT(Nhaplieu!$M1005,3)='Sổ quỹ tiền mặt S06'!$J$2,Nhaplieu!N1005,IF(LEFT(Nhaplieu!$N1005,3)='Sổ quỹ tiền mặt S06'!$J$2,Nhaplieu!M1005,IF(Nhaplieu!$M1005='Sổ quỹ tiền mặt S06'!$J$2,Nhaplieu!N1005,IF(Nhaplieu!$N1005='Sổ quỹ tiền mặt S06'!$J$2,Nhaplieu!M1005,""))))</f>
        <v/>
      </c>
      <c r="E983" s="77" t="str">
        <f>IF(LEFT(Nhaplieu!M1005,3)='Sổ quỹ tiền mặt S06'!$J$2,Nhaplieu!$O1005,IF(Nhaplieu!M1005='Sổ quỹ tiền mặt S06'!$J$2,Nhaplieu!$O1005,""))</f>
        <v/>
      </c>
      <c r="F983" s="77" t="str">
        <f>IF(LEFT(Nhaplieu!N1005,3)='Sổ quỹ tiền mặt S06'!$J$2,Nhaplieu!$O1005,IF(Nhaplieu!N1005='Sổ quỹ tiền mặt S06'!$J$2,Nhaplieu!$O1005,""))</f>
        <v/>
      </c>
      <c r="G983" s="572">
        <f>IF(SUM(E983:F983)=0,0,$G$10+SUM(E$11:$E983)-SUM(F$11:$F983))</f>
        <v>0</v>
      </c>
      <c r="H983" s="573"/>
    </row>
    <row r="984" spans="1:8" s="4" customFormat="1" ht="15.6">
      <c r="A984" s="76" t="str">
        <f>IF(OR(LEFT(Nhaplieu!$M1006,3)='Sổ quỹ tiền mặt S06'!$J$2,LEFT(Nhaplieu!$N1006,3)='Sổ quỹ tiền mặt S06'!$J$2),Nhaplieu!F1006,IF(OR(Nhaplieu!$M1006='Sổ quỹ tiền mặt S06'!$J$2,Nhaplieu!$N1006='Sổ quỹ tiền mặt S06'!$J$2),Nhaplieu!F1006,""))</f>
        <v/>
      </c>
      <c r="B984" s="77" t="str">
        <f>IF(OR(LEFT(Nhaplieu!$M1006,3)='Sổ quỹ tiền mặt S06'!$J$2,LEFT(Nhaplieu!$N1006,3)='Sổ quỹ tiền mặt S06'!$J$2),Nhaplieu!E1006,IF(OR(Nhaplieu!$M1006='Sổ quỹ tiền mặt S06'!$J$2,Nhaplieu!$N1006='Sổ quỹ tiền mặt S06'!$J$2),Nhaplieu!E1006,""))</f>
        <v/>
      </c>
      <c r="C984" s="571" t="str">
        <f>IF(OR(LEFT(Nhaplieu!$M1006,3)='Sổ quỹ tiền mặt S06'!$J$2,LEFT(Nhaplieu!$N1006,3)='Sổ quỹ tiền mặt S06'!$J$2),Nhaplieu!L1006,IF(OR(Nhaplieu!$M1006='Sổ quỹ tiền mặt S06'!$J$2,Nhaplieu!$N1006='Sổ quỹ tiền mặt S06'!$J$2),Nhaplieu!L1006,""))</f>
        <v/>
      </c>
      <c r="D984" s="78" t="str">
        <f>IF(LEFT(Nhaplieu!$M1006,3)='Sổ quỹ tiền mặt S06'!$J$2,Nhaplieu!N1006,IF(LEFT(Nhaplieu!$N1006,3)='Sổ quỹ tiền mặt S06'!$J$2,Nhaplieu!M1006,IF(Nhaplieu!$M1006='Sổ quỹ tiền mặt S06'!$J$2,Nhaplieu!N1006,IF(Nhaplieu!$N1006='Sổ quỹ tiền mặt S06'!$J$2,Nhaplieu!M1006,""))))</f>
        <v/>
      </c>
      <c r="E984" s="77" t="str">
        <f>IF(LEFT(Nhaplieu!M1006,3)='Sổ quỹ tiền mặt S06'!$J$2,Nhaplieu!$O1006,IF(Nhaplieu!M1006='Sổ quỹ tiền mặt S06'!$J$2,Nhaplieu!$O1006,""))</f>
        <v/>
      </c>
      <c r="F984" s="77" t="str">
        <f>IF(LEFT(Nhaplieu!N1006,3)='Sổ quỹ tiền mặt S06'!$J$2,Nhaplieu!$O1006,IF(Nhaplieu!N1006='Sổ quỹ tiền mặt S06'!$J$2,Nhaplieu!$O1006,""))</f>
        <v/>
      </c>
      <c r="G984" s="572">
        <f>IF(SUM(E984:F984)=0,0,$G$10+SUM(E$11:$E984)-SUM(F$11:$F984))</f>
        <v>0</v>
      </c>
      <c r="H984" s="573"/>
    </row>
    <row r="985" spans="1:8" s="4" customFormat="1" ht="15.6">
      <c r="A985" s="76" t="str">
        <f>IF(OR(LEFT(Nhaplieu!$M1007,3)='Sổ quỹ tiền mặt S06'!$J$2,LEFT(Nhaplieu!$N1007,3)='Sổ quỹ tiền mặt S06'!$J$2),Nhaplieu!F1007,IF(OR(Nhaplieu!$M1007='Sổ quỹ tiền mặt S06'!$J$2,Nhaplieu!$N1007='Sổ quỹ tiền mặt S06'!$J$2),Nhaplieu!F1007,""))</f>
        <v/>
      </c>
      <c r="B985" s="77" t="str">
        <f>IF(OR(LEFT(Nhaplieu!$M1007,3)='Sổ quỹ tiền mặt S06'!$J$2,LEFT(Nhaplieu!$N1007,3)='Sổ quỹ tiền mặt S06'!$J$2),Nhaplieu!E1007,IF(OR(Nhaplieu!$M1007='Sổ quỹ tiền mặt S06'!$J$2,Nhaplieu!$N1007='Sổ quỹ tiền mặt S06'!$J$2),Nhaplieu!E1007,""))</f>
        <v/>
      </c>
      <c r="C985" s="571" t="str">
        <f>IF(OR(LEFT(Nhaplieu!$M1007,3)='Sổ quỹ tiền mặt S06'!$J$2,LEFT(Nhaplieu!$N1007,3)='Sổ quỹ tiền mặt S06'!$J$2),Nhaplieu!L1007,IF(OR(Nhaplieu!$M1007='Sổ quỹ tiền mặt S06'!$J$2,Nhaplieu!$N1007='Sổ quỹ tiền mặt S06'!$J$2),Nhaplieu!L1007,""))</f>
        <v/>
      </c>
      <c r="D985" s="78" t="str">
        <f>IF(LEFT(Nhaplieu!$M1007,3)='Sổ quỹ tiền mặt S06'!$J$2,Nhaplieu!N1007,IF(LEFT(Nhaplieu!$N1007,3)='Sổ quỹ tiền mặt S06'!$J$2,Nhaplieu!M1007,IF(Nhaplieu!$M1007='Sổ quỹ tiền mặt S06'!$J$2,Nhaplieu!N1007,IF(Nhaplieu!$N1007='Sổ quỹ tiền mặt S06'!$J$2,Nhaplieu!M1007,""))))</f>
        <v/>
      </c>
      <c r="E985" s="77" t="str">
        <f>IF(LEFT(Nhaplieu!M1007,3)='Sổ quỹ tiền mặt S06'!$J$2,Nhaplieu!$O1007,IF(Nhaplieu!M1007='Sổ quỹ tiền mặt S06'!$J$2,Nhaplieu!$O1007,""))</f>
        <v/>
      </c>
      <c r="F985" s="77" t="str">
        <f>IF(LEFT(Nhaplieu!N1007,3)='Sổ quỹ tiền mặt S06'!$J$2,Nhaplieu!$O1007,IF(Nhaplieu!N1007='Sổ quỹ tiền mặt S06'!$J$2,Nhaplieu!$O1007,""))</f>
        <v/>
      </c>
      <c r="G985" s="572">
        <f>IF(SUM(E985:F985)=0,0,$G$10+SUM(E$11:$E985)-SUM(F$11:$F985))</f>
        <v>0</v>
      </c>
      <c r="H985" s="573"/>
    </row>
    <row r="986" spans="1:8" s="4" customFormat="1" ht="15.6">
      <c r="A986" s="76" t="str">
        <f>IF(OR(LEFT(Nhaplieu!$M1008,3)='Sổ quỹ tiền mặt S06'!$J$2,LEFT(Nhaplieu!$N1008,3)='Sổ quỹ tiền mặt S06'!$J$2),Nhaplieu!F1008,IF(OR(Nhaplieu!$M1008='Sổ quỹ tiền mặt S06'!$J$2,Nhaplieu!$N1008='Sổ quỹ tiền mặt S06'!$J$2),Nhaplieu!F1008,""))</f>
        <v/>
      </c>
      <c r="B986" s="77" t="str">
        <f>IF(OR(LEFT(Nhaplieu!$M1008,3)='Sổ quỹ tiền mặt S06'!$J$2,LEFT(Nhaplieu!$N1008,3)='Sổ quỹ tiền mặt S06'!$J$2),Nhaplieu!E1008,IF(OR(Nhaplieu!$M1008='Sổ quỹ tiền mặt S06'!$J$2,Nhaplieu!$N1008='Sổ quỹ tiền mặt S06'!$J$2),Nhaplieu!E1008,""))</f>
        <v/>
      </c>
      <c r="C986" s="571" t="str">
        <f>IF(OR(LEFT(Nhaplieu!$M1008,3)='Sổ quỹ tiền mặt S06'!$J$2,LEFT(Nhaplieu!$N1008,3)='Sổ quỹ tiền mặt S06'!$J$2),Nhaplieu!L1008,IF(OR(Nhaplieu!$M1008='Sổ quỹ tiền mặt S06'!$J$2,Nhaplieu!$N1008='Sổ quỹ tiền mặt S06'!$J$2),Nhaplieu!L1008,""))</f>
        <v/>
      </c>
      <c r="D986" s="78" t="str">
        <f>IF(LEFT(Nhaplieu!$M1008,3)='Sổ quỹ tiền mặt S06'!$J$2,Nhaplieu!N1008,IF(LEFT(Nhaplieu!$N1008,3)='Sổ quỹ tiền mặt S06'!$J$2,Nhaplieu!M1008,IF(Nhaplieu!$M1008='Sổ quỹ tiền mặt S06'!$J$2,Nhaplieu!N1008,IF(Nhaplieu!$N1008='Sổ quỹ tiền mặt S06'!$J$2,Nhaplieu!M1008,""))))</f>
        <v/>
      </c>
      <c r="E986" s="77" t="str">
        <f>IF(LEFT(Nhaplieu!M1008,3)='Sổ quỹ tiền mặt S06'!$J$2,Nhaplieu!$O1008,IF(Nhaplieu!M1008='Sổ quỹ tiền mặt S06'!$J$2,Nhaplieu!$O1008,""))</f>
        <v/>
      </c>
      <c r="F986" s="77" t="str">
        <f>IF(LEFT(Nhaplieu!N1008,3)='Sổ quỹ tiền mặt S06'!$J$2,Nhaplieu!$O1008,IF(Nhaplieu!N1008='Sổ quỹ tiền mặt S06'!$J$2,Nhaplieu!$O1008,""))</f>
        <v/>
      </c>
      <c r="G986" s="572">
        <f>IF(SUM(E986:F986)=0,0,$G$10+SUM(E$11:$E986)-SUM(F$11:$F986))</f>
        <v>0</v>
      </c>
      <c r="H986" s="573"/>
    </row>
    <row r="987" spans="1:8" s="4" customFormat="1" ht="15.6">
      <c r="A987" s="76" t="str">
        <f>IF(OR(LEFT(Nhaplieu!$M1009,3)='Sổ quỹ tiền mặt S06'!$J$2,LEFT(Nhaplieu!$N1009,3)='Sổ quỹ tiền mặt S06'!$J$2),Nhaplieu!F1009,IF(OR(Nhaplieu!$M1009='Sổ quỹ tiền mặt S06'!$J$2,Nhaplieu!$N1009='Sổ quỹ tiền mặt S06'!$J$2),Nhaplieu!F1009,""))</f>
        <v/>
      </c>
      <c r="B987" s="77" t="str">
        <f>IF(OR(LEFT(Nhaplieu!$M1009,3)='Sổ quỹ tiền mặt S06'!$J$2,LEFT(Nhaplieu!$N1009,3)='Sổ quỹ tiền mặt S06'!$J$2),Nhaplieu!E1009,IF(OR(Nhaplieu!$M1009='Sổ quỹ tiền mặt S06'!$J$2,Nhaplieu!$N1009='Sổ quỹ tiền mặt S06'!$J$2),Nhaplieu!E1009,""))</f>
        <v/>
      </c>
      <c r="C987" s="571" t="str">
        <f>IF(OR(LEFT(Nhaplieu!$M1009,3)='Sổ quỹ tiền mặt S06'!$J$2,LEFT(Nhaplieu!$N1009,3)='Sổ quỹ tiền mặt S06'!$J$2),Nhaplieu!L1009,IF(OR(Nhaplieu!$M1009='Sổ quỹ tiền mặt S06'!$J$2,Nhaplieu!$N1009='Sổ quỹ tiền mặt S06'!$J$2),Nhaplieu!L1009,""))</f>
        <v/>
      </c>
      <c r="D987" s="78" t="str">
        <f>IF(LEFT(Nhaplieu!$M1009,3)='Sổ quỹ tiền mặt S06'!$J$2,Nhaplieu!N1009,IF(LEFT(Nhaplieu!$N1009,3)='Sổ quỹ tiền mặt S06'!$J$2,Nhaplieu!M1009,IF(Nhaplieu!$M1009='Sổ quỹ tiền mặt S06'!$J$2,Nhaplieu!N1009,IF(Nhaplieu!$N1009='Sổ quỹ tiền mặt S06'!$J$2,Nhaplieu!M1009,""))))</f>
        <v/>
      </c>
      <c r="E987" s="77" t="str">
        <f>IF(LEFT(Nhaplieu!M1009,3)='Sổ quỹ tiền mặt S06'!$J$2,Nhaplieu!$O1009,IF(Nhaplieu!M1009='Sổ quỹ tiền mặt S06'!$J$2,Nhaplieu!$O1009,""))</f>
        <v/>
      </c>
      <c r="F987" s="77" t="str">
        <f>IF(LEFT(Nhaplieu!N1009,3)='Sổ quỹ tiền mặt S06'!$J$2,Nhaplieu!$O1009,IF(Nhaplieu!N1009='Sổ quỹ tiền mặt S06'!$J$2,Nhaplieu!$O1009,""))</f>
        <v/>
      </c>
      <c r="G987" s="572">
        <f>IF(SUM(E987:F987)=0,0,$G$10+SUM(E$11:$E987)-SUM(F$11:$F987))</f>
        <v>0</v>
      </c>
      <c r="H987" s="573"/>
    </row>
    <row r="988" spans="1:8" s="4" customFormat="1" ht="15.6">
      <c r="A988" s="76" t="str">
        <f>IF(OR(LEFT(Nhaplieu!$M1010,3)='Sổ quỹ tiền mặt S06'!$J$2,LEFT(Nhaplieu!$N1010,3)='Sổ quỹ tiền mặt S06'!$J$2),Nhaplieu!F1010,IF(OR(Nhaplieu!$M1010='Sổ quỹ tiền mặt S06'!$J$2,Nhaplieu!$N1010='Sổ quỹ tiền mặt S06'!$J$2),Nhaplieu!F1010,""))</f>
        <v/>
      </c>
      <c r="B988" s="77" t="str">
        <f>IF(OR(LEFT(Nhaplieu!$M1010,3)='Sổ quỹ tiền mặt S06'!$J$2,LEFT(Nhaplieu!$N1010,3)='Sổ quỹ tiền mặt S06'!$J$2),Nhaplieu!E1010,IF(OR(Nhaplieu!$M1010='Sổ quỹ tiền mặt S06'!$J$2,Nhaplieu!$N1010='Sổ quỹ tiền mặt S06'!$J$2),Nhaplieu!E1010,""))</f>
        <v/>
      </c>
      <c r="C988" s="571" t="str">
        <f>IF(OR(LEFT(Nhaplieu!$M1010,3)='Sổ quỹ tiền mặt S06'!$J$2,LEFT(Nhaplieu!$N1010,3)='Sổ quỹ tiền mặt S06'!$J$2),Nhaplieu!L1010,IF(OR(Nhaplieu!$M1010='Sổ quỹ tiền mặt S06'!$J$2,Nhaplieu!$N1010='Sổ quỹ tiền mặt S06'!$J$2),Nhaplieu!L1010,""))</f>
        <v/>
      </c>
      <c r="D988" s="78" t="str">
        <f>IF(LEFT(Nhaplieu!$M1010,3)='Sổ quỹ tiền mặt S06'!$J$2,Nhaplieu!N1010,IF(LEFT(Nhaplieu!$N1010,3)='Sổ quỹ tiền mặt S06'!$J$2,Nhaplieu!M1010,IF(Nhaplieu!$M1010='Sổ quỹ tiền mặt S06'!$J$2,Nhaplieu!N1010,IF(Nhaplieu!$N1010='Sổ quỹ tiền mặt S06'!$J$2,Nhaplieu!M1010,""))))</f>
        <v/>
      </c>
      <c r="E988" s="77" t="str">
        <f>IF(LEFT(Nhaplieu!M1010,3)='Sổ quỹ tiền mặt S06'!$J$2,Nhaplieu!$O1010,IF(Nhaplieu!M1010='Sổ quỹ tiền mặt S06'!$J$2,Nhaplieu!$O1010,""))</f>
        <v/>
      </c>
      <c r="F988" s="77" t="str">
        <f>IF(LEFT(Nhaplieu!N1010,3)='Sổ quỹ tiền mặt S06'!$J$2,Nhaplieu!$O1010,IF(Nhaplieu!N1010='Sổ quỹ tiền mặt S06'!$J$2,Nhaplieu!$O1010,""))</f>
        <v/>
      </c>
      <c r="G988" s="572">
        <f>IF(SUM(E988:F988)=0,0,$G$10+SUM(E$11:$E988)-SUM(F$11:$F988))</f>
        <v>0</v>
      </c>
      <c r="H988" s="573"/>
    </row>
    <row r="989" spans="1:8" s="4" customFormat="1" ht="15.6">
      <c r="A989" s="76" t="str">
        <f>IF(OR(LEFT(Nhaplieu!$M1011,3)='Sổ quỹ tiền mặt S06'!$J$2,LEFT(Nhaplieu!$N1011,3)='Sổ quỹ tiền mặt S06'!$J$2),Nhaplieu!F1011,IF(OR(Nhaplieu!$M1011='Sổ quỹ tiền mặt S06'!$J$2,Nhaplieu!$N1011='Sổ quỹ tiền mặt S06'!$J$2),Nhaplieu!F1011,""))</f>
        <v/>
      </c>
      <c r="B989" s="77" t="str">
        <f>IF(OR(LEFT(Nhaplieu!$M1011,3)='Sổ quỹ tiền mặt S06'!$J$2,LEFT(Nhaplieu!$N1011,3)='Sổ quỹ tiền mặt S06'!$J$2),Nhaplieu!E1011,IF(OR(Nhaplieu!$M1011='Sổ quỹ tiền mặt S06'!$J$2,Nhaplieu!$N1011='Sổ quỹ tiền mặt S06'!$J$2),Nhaplieu!E1011,""))</f>
        <v/>
      </c>
      <c r="C989" s="571" t="str">
        <f>IF(OR(LEFT(Nhaplieu!$M1011,3)='Sổ quỹ tiền mặt S06'!$J$2,LEFT(Nhaplieu!$N1011,3)='Sổ quỹ tiền mặt S06'!$J$2),Nhaplieu!L1011,IF(OR(Nhaplieu!$M1011='Sổ quỹ tiền mặt S06'!$J$2,Nhaplieu!$N1011='Sổ quỹ tiền mặt S06'!$J$2),Nhaplieu!L1011,""))</f>
        <v/>
      </c>
      <c r="D989" s="78" t="str">
        <f>IF(LEFT(Nhaplieu!$M1011,3)='Sổ quỹ tiền mặt S06'!$J$2,Nhaplieu!N1011,IF(LEFT(Nhaplieu!$N1011,3)='Sổ quỹ tiền mặt S06'!$J$2,Nhaplieu!M1011,IF(Nhaplieu!$M1011='Sổ quỹ tiền mặt S06'!$J$2,Nhaplieu!N1011,IF(Nhaplieu!$N1011='Sổ quỹ tiền mặt S06'!$J$2,Nhaplieu!M1011,""))))</f>
        <v/>
      </c>
      <c r="E989" s="77" t="str">
        <f>IF(LEFT(Nhaplieu!M1011,3)='Sổ quỹ tiền mặt S06'!$J$2,Nhaplieu!$O1011,IF(Nhaplieu!M1011='Sổ quỹ tiền mặt S06'!$J$2,Nhaplieu!$O1011,""))</f>
        <v/>
      </c>
      <c r="F989" s="77" t="str">
        <f>IF(LEFT(Nhaplieu!N1011,3)='Sổ quỹ tiền mặt S06'!$J$2,Nhaplieu!$O1011,IF(Nhaplieu!N1011='Sổ quỹ tiền mặt S06'!$J$2,Nhaplieu!$O1011,""))</f>
        <v/>
      </c>
      <c r="G989" s="572">
        <f>IF(SUM(E989:F989)=0,0,$G$10+SUM(E$11:$E989)-SUM(F$11:$F989))</f>
        <v>0</v>
      </c>
      <c r="H989" s="573"/>
    </row>
    <row r="990" spans="1:8" s="4" customFormat="1" ht="15.6">
      <c r="A990" s="76" t="str">
        <f>IF(OR(LEFT(Nhaplieu!$M1012,3)='Sổ quỹ tiền mặt S06'!$J$2,LEFT(Nhaplieu!$N1012,3)='Sổ quỹ tiền mặt S06'!$J$2),Nhaplieu!F1012,IF(OR(Nhaplieu!$M1012='Sổ quỹ tiền mặt S06'!$J$2,Nhaplieu!$N1012='Sổ quỹ tiền mặt S06'!$J$2),Nhaplieu!F1012,""))</f>
        <v/>
      </c>
      <c r="B990" s="77" t="str">
        <f>IF(OR(LEFT(Nhaplieu!$M1012,3)='Sổ quỹ tiền mặt S06'!$J$2,LEFT(Nhaplieu!$N1012,3)='Sổ quỹ tiền mặt S06'!$J$2),Nhaplieu!E1012,IF(OR(Nhaplieu!$M1012='Sổ quỹ tiền mặt S06'!$J$2,Nhaplieu!$N1012='Sổ quỹ tiền mặt S06'!$J$2),Nhaplieu!E1012,""))</f>
        <v/>
      </c>
      <c r="C990" s="571" t="str">
        <f>IF(OR(LEFT(Nhaplieu!$M1012,3)='Sổ quỹ tiền mặt S06'!$J$2,LEFT(Nhaplieu!$N1012,3)='Sổ quỹ tiền mặt S06'!$J$2),Nhaplieu!L1012,IF(OR(Nhaplieu!$M1012='Sổ quỹ tiền mặt S06'!$J$2,Nhaplieu!$N1012='Sổ quỹ tiền mặt S06'!$J$2),Nhaplieu!L1012,""))</f>
        <v/>
      </c>
      <c r="D990" s="78" t="str">
        <f>IF(LEFT(Nhaplieu!$M1012,3)='Sổ quỹ tiền mặt S06'!$J$2,Nhaplieu!N1012,IF(LEFT(Nhaplieu!$N1012,3)='Sổ quỹ tiền mặt S06'!$J$2,Nhaplieu!M1012,IF(Nhaplieu!$M1012='Sổ quỹ tiền mặt S06'!$J$2,Nhaplieu!N1012,IF(Nhaplieu!$N1012='Sổ quỹ tiền mặt S06'!$J$2,Nhaplieu!M1012,""))))</f>
        <v/>
      </c>
      <c r="E990" s="77" t="str">
        <f>IF(LEFT(Nhaplieu!M1012,3)='Sổ quỹ tiền mặt S06'!$J$2,Nhaplieu!$O1012,IF(Nhaplieu!M1012='Sổ quỹ tiền mặt S06'!$J$2,Nhaplieu!$O1012,""))</f>
        <v/>
      </c>
      <c r="F990" s="77" t="str">
        <f>IF(LEFT(Nhaplieu!N1012,3)='Sổ quỹ tiền mặt S06'!$J$2,Nhaplieu!$O1012,IF(Nhaplieu!N1012='Sổ quỹ tiền mặt S06'!$J$2,Nhaplieu!$O1012,""))</f>
        <v/>
      </c>
      <c r="G990" s="572">
        <f>IF(SUM(E990:F990)=0,0,$G$10+SUM(E$11:$E990)-SUM(F$11:$F990))</f>
        <v>0</v>
      </c>
      <c r="H990" s="573"/>
    </row>
    <row r="991" spans="1:8" s="4" customFormat="1" ht="15.6">
      <c r="A991" s="76" t="str">
        <f>IF(OR(LEFT(Nhaplieu!$M1013,3)='Sổ quỹ tiền mặt S06'!$J$2,LEFT(Nhaplieu!$N1013,3)='Sổ quỹ tiền mặt S06'!$J$2),Nhaplieu!F1013,IF(OR(Nhaplieu!$M1013='Sổ quỹ tiền mặt S06'!$J$2,Nhaplieu!$N1013='Sổ quỹ tiền mặt S06'!$J$2),Nhaplieu!F1013,""))</f>
        <v/>
      </c>
      <c r="B991" s="77" t="str">
        <f>IF(OR(LEFT(Nhaplieu!$M1013,3)='Sổ quỹ tiền mặt S06'!$J$2,LEFT(Nhaplieu!$N1013,3)='Sổ quỹ tiền mặt S06'!$J$2),Nhaplieu!E1013,IF(OR(Nhaplieu!$M1013='Sổ quỹ tiền mặt S06'!$J$2,Nhaplieu!$N1013='Sổ quỹ tiền mặt S06'!$J$2),Nhaplieu!E1013,""))</f>
        <v/>
      </c>
      <c r="C991" s="571" t="str">
        <f>IF(OR(LEFT(Nhaplieu!$M1013,3)='Sổ quỹ tiền mặt S06'!$J$2,LEFT(Nhaplieu!$N1013,3)='Sổ quỹ tiền mặt S06'!$J$2),Nhaplieu!L1013,IF(OR(Nhaplieu!$M1013='Sổ quỹ tiền mặt S06'!$J$2,Nhaplieu!$N1013='Sổ quỹ tiền mặt S06'!$J$2),Nhaplieu!L1013,""))</f>
        <v/>
      </c>
      <c r="D991" s="78" t="str">
        <f>IF(LEFT(Nhaplieu!$M1013,3)='Sổ quỹ tiền mặt S06'!$J$2,Nhaplieu!N1013,IF(LEFT(Nhaplieu!$N1013,3)='Sổ quỹ tiền mặt S06'!$J$2,Nhaplieu!M1013,IF(Nhaplieu!$M1013='Sổ quỹ tiền mặt S06'!$J$2,Nhaplieu!N1013,IF(Nhaplieu!$N1013='Sổ quỹ tiền mặt S06'!$J$2,Nhaplieu!M1013,""))))</f>
        <v/>
      </c>
      <c r="E991" s="77" t="str">
        <f>IF(LEFT(Nhaplieu!M1013,3)='Sổ quỹ tiền mặt S06'!$J$2,Nhaplieu!$O1013,IF(Nhaplieu!M1013='Sổ quỹ tiền mặt S06'!$J$2,Nhaplieu!$O1013,""))</f>
        <v/>
      </c>
      <c r="F991" s="77" t="str">
        <f>IF(LEFT(Nhaplieu!N1013,3)='Sổ quỹ tiền mặt S06'!$J$2,Nhaplieu!$O1013,IF(Nhaplieu!N1013='Sổ quỹ tiền mặt S06'!$J$2,Nhaplieu!$O1013,""))</f>
        <v/>
      </c>
      <c r="G991" s="572">
        <f>IF(SUM(E991:F991)=0,0,$G$10+SUM(E$11:$E991)-SUM(F$11:$F991))</f>
        <v>0</v>
      </c>
      <c r="H991" s="573"/>
    </row>
    <row r="992" spans="1:8" s="4" customFormat="1" ht="15.6">
      <c r="A992" s="76" t="str">
        <f>IF(OR(LEFT(Nhaplieu!$M1014,3)='Sổ quỹ tiền mặt S06'!$J$2,LEFT(Nhaplieu!$N1014,3)='Sổ quỹ tiền mặt S06'!$J$2),Nhaplieu!F1014,IF(OR(Nhaplieu!$M1014='Sổ quỹ tiền mặt S06'!$J$2,Nhaplieu!$N1014='Sổ quỹ tiền mặt S06'!$J$2),Nhaplieu!F1014,""))</f>
        <v/>
      </c>
      <c r="B992" s="77" t="str">
        <f>IF(OR(LEFT(Nhaplieu!$M1014,3)='Sổ quỹ tiền mặt S06'!$J$2,LEFT(Nhaplieu!$N1014,3)='Sổ quỹ tiền mặt S06'!$J$2),Nhaplieu!E1014,IF(OR(Nhaplieu!$M1014='Sổ quỹ tiền mặt S06'!$J$2,Nhaplieu!$N1014='Sổ quỹ tiền mặt S06'!$J$2),Nhaplieu!E1014,""))</f>
        <v/>
      </c>
      <c r="C992" s="571" t="str">
        <f>IF(OR(LEFT(Nhaplieu!$M1014,3)='Sổ quỹ tiền mặt S06'!$J$2,LEFT(Nhaplieu!$N1014,3)='Sổ quỹ tiền mặt S06'!$J$2),Nhaplieu!L1014,IF(OR(Nhaplieu!$M1014='Sổ quỹ tiền mặt S06'!$J$2,Nhaplieu!$N1014='Sổ quỹ tiền mặt S06'!$J$2),Nhaplieu!L1014,""))</f>
        <v/>
      </c>
      <c r="D992" s="78" t="str">
        <f>IF(LEFT(Nhaplieu!$M1014,3)='Sổ quỹ tiền mặt S06'!$J$2,Nhaplieu!N1014,IF(LEFT(Nhaplieu!$N1014,3)='Sổ quỹ tiền mặt S06'!$J$2,Nhaplieu!M1014,IF(Nhaplieu!$M1014='Sổ quỹ tiền mặt S06'!$J$2,Nhaplieu!N1014,IF(Nhaplieu!$N1014='Sổ quỹ tiền mặt S06'!$J$2,Nhaplieu!M1014,""))))</f>
        <v/>
      </c>
      <c r="E992" s="77" t="str">
        <f>IF(LEFT(Nhaplieu!M1014,3)='Sổ quỹ tiền mặt S06'!$J$2,Nhaplieu!$O1014,IF(Nhaplieu!M1014='Sổ quỹ tiền mặt S06'!$J$2,Nhaplieu!$O1014,""))</f>
        <v/>
      </c>
      <c r="F992" s="77" t="str">
        <f>IF(LEFT(Nhaplieu!N1014,3)='Sổ quỹ tiền mặt S06'!$J$2,Nhaplieu!$O1014,IF(Nhaplieu!N1014='Sổ quỹ tiền mặt S06'!$J$2,Nhaplieu!$O1014,""))</f>
        <v/>
      </c>
      <c r="G992" s="572">
        <f>IF(SUM(E992:F992)=0,0,$G$10+SUM(E$11:$E992)-SUM(F$11:$F992))</f>
        <v>0</v>
      </c>
      <c r="H992" s="573"/>
    </row>
    <row r="993" spans="1:8" s="4" customFormat="1" ht="15.6">
      <c r="A993" s="76" t="str">
        <f>IF(OR(LEFT(Nhaplieu!$M1015,3)='Sổ quỹ tiền mặt S06'!$J$2,LEFT(Nhaplieu!$N1015,3)='Sổ quỹ tiền mặt S06'!$J$2),Nhaplieu!F1015,IF(OR(Nhaplieu!$M1015='Sổ quỹ tiền mặt S06'!$J$2,Nhaplieu!$N1015='Sổ quỹ tiền mặt S06'!$J$2),Nhaplieu!F1015,""))</f>
        <v/>
      </c>
      <c r="B993" s="77" t="str">
        <f>IF(OR(LEFT(Nhaplieu!$M1015,3)='Sổ quỹ tiền mặt S06'!$J$2,LEFT(Nhaplieu!$N1015,3)='Sổ quỹ tiền mặt S06'!$J$2),Nhaplieu!E1015,IF(OR(Nhaplieu!$M1015='Sổ quỹ tiền mặt S06'!$J$2,Nhaplieu!$N1015='Sổ quỹ tiền mặt S06'!$J$2),Nhaplieu!E1015,""))</f>
        <v/>
      </c>
      <c r="C993" s="571" t="str">
        <f>IF(OR(LEFT(Nhaplieu!$M1015,3)='Sổ quỹ tiền mặt S06'!$J$2,LEFT(Nhaplieu!$N1015,3)='Sổ quỹ tiền mặt S06'!$J$2),Nhaplieu!L1015,IF(OR(Nhaplieu!$M1015='Sổ quỹ tiền mặt S06'!$J$2,Nhaplieu!$N1015='Sổ quỹ tiền mặt S06'!$J$2),Nhaplieu!L1015,""))</f>
        <v/>
      </c>
      <c r="D993" s="78" t="str">
        <f>IF(LEFT(Nhaplieu!$M1015,3)='Sổ quỹ tiền mặt S06'!$J$2,Nhaplieu!N1015,IF(LEFT(Nhaplieu!$N1015,3)='Sổ quỹ tiền mặt S06'!$J$2,Nhaplieu!M1015,IF(Nhaplieu!$M1015='Sổ quỹ tiền mặt S06'!$J$2,Nhaplieu!N1015,IF(Nhaplieu!$N1015='Sổ quỹ tiền mặt S06'!$J$2,Nhaplieu!M1015,""))))</f>
        <v/>
      </c>
      <c r="E993" s="77" t="str">
        <f>IF(LEFT(Nhaplieu!M1015,3)='Sổ quỹ tiền mặt S06'!$J$2,Nhaplieu!$O1015,IF(Nhaplieu!M1015='Sổ quỹ tiền mặt S06'!$J$2,Nhaplieu!$O1015,""))</f>
        <v/>
      </c>
      <c r="F993" s="77" t="str">
        <f>IF(LEFT(Nhaplieu!N1015,3)='Sổ quỹ tiền mặt S06'!$J$2,Nhaplieu!$O1015,IF(Nhaplieu!N1015='Sổ quỹ tiền mặt S06'!$J$2,Nhaplieu!$O1015,""))</f>
        <v/>
      </c>
      <c r="G993" s="572">
        <f>IF(SUM(E993:F993)=0,0,$G$10+SUM(E$11:$E993)-SUM(F$11:$F993))</f>
        <v>0</v>
      </c>
      <c r="H993" s="573"/>
    </row>
    <row r="994" spans="1:8" s="4" customFormat="1" ht="15.6">
      <c r="A994" s="76" t="str">
        <f>IF(OR(LEFT(Nhaplieu!$M1016,3)='Sổ quỹ tiền mặt S06'!$J$2,LEFT(Nhaplieu!$N1016,3)='Sổ quỹ tiền mặt S06'!$J$2),Nhaplieu!F1016,IF(OR(Nhaplieu!$M1016='Sổ quỹ tiền mặt S06'!$J$2,Nhaplieu!$N1016='Sổ quỹ tiền mặt S06'!$J$2),Nhaplieu!F1016,""))</f>
        <v/>
      </c>
      <c r="B994" s="77" t="str">
        <f>IF(OR(LEFT(Nhaplieu!$M1016,3)='Sổ quỹ tiền mặt S06'!$J$2,LEFT(Nhaplieu!$N1016,3)='Sổ quỹ tiền mặt S06'!$J$2),Nhaplieu!E1016,IF(OR(Nhaplieu!$M1016='Sổ quỹ tiền mặt S06'!$J$2,Nhaplieu!$N1016='Sổ quỹ tiền mặt S06'!$J$2),Nhaplieu!E1016,""))</f>
        <v/>
      </c>
      <c r="C994" s="571" t="str">
        <f>IF(OR(LEFT(Nhaplieu!$M1016,3)='Sổ quỹ tiền mặt S06'!$J$2,LEFT(Nhaplieu!$N1016,3)='Sổ quỹ tiền mặt S06'!$J$2),Nhaplieu!L1016,IF(OR(Nhaplieu!$M1016='Sổ quỹ tiền mặt S06'!$J$2,Nhaplieu!$N1016='Sổ quỹ tiền mặt S06'!$J$2),Nhaplieu!L1016,""))</f>
        <v/>
      </c>
      <c r="D994" s="78" t="str">
        <f>IF(LEFT(Nhaplieu!$M1016,3)='Sổ quỹ tiền mặt S06'!$J$2,Nhaplieu!N1016,IF(LEFT(Nhaplieu!$N1016,3)='Sổ quỹ tiền mặt S06'!$J$2,Nhaplieu!M1016,IF(Nhaplieu!$M1016='Sổ quỹ tiền mặt S06'!$J$2,Nhaplieu!N1016,IF(Nhaplieu!$N1016='Sổ quỹ tiền mặt S06'!$J$2,Nhaplieu!M1016,""))))</f>
        <v/>
      </c>
      <c r="E994" s="77" t="str">
        <f>IF(LEFT(Nhaplieu!M1016,3)='Sổ quỹ tiền mặt S06'!$J$2,Nhaplieu!$O1016,IF(Nhaplieu!M1016='Sổ quỹ tiền mặt S06'!$J$2,Nhaplieu!$O1016,""))</f>
        <v/>
      </c>
      <c r="F994" s="77" t="str">
        <f>IF(LEFT(Nhaplieu!N1016,3)='Sổ quỹ tiền mặt S06'!$J$2,Nhaplieu!$O1016,IF(Nhaplieu!N1016='Sổ quỹ tiền mặt S06'!$J$2,Nhaplieu!$O1016,""))</f>
        <v/>
      </c>
      <c r="G994" s="572">
        <f>IF(SUM(E994:F994)=0,0,$G$10+SUM(E$11:$E994)-SUM(F$11:$F994))</f>
        <v>0</v>
      </c>
      <c r="H994" s="573"/>
    </row>
    <row r="995" spans="1:8" s="4" customFormat="1" ht="15.6">
      <c r="A995" s="76" t="str">
        <f>IF(OR(LEFT(Nhaplieu!$M1017,3)='Sổ quỹ tiền mặt S06'!$J$2,LEFT(Nhaplieu!$N1017,3)='Sổ quỹ tiền mặt S06'!$J$2),Nhaplieu!F1017,IF(OR(Nhaplieu!$M1017='Sổ quỹ tiền mặt S06'!$J$2,Nhaplieu!$N1017='Sổ quỹ tiền mặt S06'!$J$2),Nhaplieu!F1017,""))</f>
        <v/>
      </c>
      <c r="B995" s="77" t="str">
        <f>IF(OR(LEFT(Nhaplieu!$M1017,3)='Sổ quỹ tiền mặt S06'!$J$2,LEFT(Nhaplieu!$N1017,3)='Sổ quỹ tiền mặt S06'!$J$2),Nhaplieu!E1017,IF(OR(Nhaplieu!$M1017='Sổ quỹ tiền mặt S06'!$J$2,Nhaplieu!$N1017='Sổ quỹ tiền mặt S06'!$J$2),Nhaplieu!E1017,""))</f>
        <v/>
      </c>
      <c r="C995" s="571" t="str">
        <f>IF(OR(LEFT(Nhaplieu!$M1017,3)='Sổ quỹ tiền mặt S06'!$J$2,LEFT(Nhaplieu!$N1017,3)='Sổ quỹ tiền mặt S06'!$J$2),Nhaplieu!L1017,IF(OR(Nhaplieu!$M1017='Sổ quỹ tiền mặt S06'!$J$2,Nhaplieu!$N1017='Sổ quỹ tiền mặt S06'!$J$2),Nhaplieu!L1017,""))</f>
        <v/>
      </c>
      <c r="D995" s="78" t="str">
        <f>IF(LEFT(Nhaplieu!$M1017,3)='Sổ quỹ tiền mặt S06'!$J$2,Nhaplieu!N1017,IF(LEFT(Nhaplieu!$N1017,3)='Sổ quỹ tiền mặt S06'!$J$2,Nhaplieu!M1017,IF(Nhaplieu!$M1017='Sổ quỹ tiền mặt S06'!$J$2,Nhaplieu!N1017,IF(Nhaplieu!$N1017='Sổ quỹ tiền mặt S06'!$J$2,Nhaplieu!M1017,""))))</f>
        <v/>
      </c>
      <c r="E995" s="77" t="str">
        <f>IF(LEFT(Nhaplieu!M1017,3)='Sổ quỹ tiền mặt S06'!$J$2,Nhaplieu!$O1017,IF(Nhaplieu!M1017='Sổ quỹ tiền mặt S06'!$J$2,Nhaplieu!$O1017,""))</f>
        <v/>
      </c>
      <c r="F995" s="77" t="str">
        <f>IF(LEFT(Nhaplieu!N1017,3)='Sổ quỹ tiền mặt S06'!$J$2,Nhaplieu!$O1017,IF(Nhaplieu!N1017='Sổ quỹ tiền mặt S06'!$J$2,Nhaplieu!$O1017,""))</f>
        <v/>
      </c>
      <c r="G995" s="572">
        <f>IF(SUM(E995:F995)=0,0,$G$10+SUM(E$11:$E995)-SUM(F$11:$F995))</f>
        <v>0</v>
      </c>
      <c r="H995" s="573"/>
    </row>
    <row r="996" spans="1:8" s="4" customFormat="1" ht="15.6">
      <c r="A996" s="76" t="str">
        <f>IF(OR(LEFT(Nhaplieu!$M1018,3)='Sổ quỹ tiền mặt S06'!$J$2,LEFT(Nhaplieu!$N1018,3)='Sổ quỹ tiền mặt S06'!$J$2),Nhaplieu!F1018,IF(OR(Nhaplieu!$M1018='Sổ quỹ tiền mặt S06'!$J$2,Nhaplieu!$N1018='Sổ quỹ tiền mặt S06'!$J$2),Nhaplieu!F1018,""))</f>
        <v/>
      </c>
      <c r="B996" s="77" t="str">
        <f>IF(OR(LEFT(Nhaplieu!$M1018,3)='Sổ quỹ tiền mặt S06'!$J$2,LEFT(Nhaplieu!$N1018,3)='Sổ quỹ tiền mặt S06'!$J$2),Nhaplieu!E1018,IF(OR(Nhaplieu!$M1018='Sổ quỹ tiền mặt S06'!$J$2,Nhaplieu!$N1018='Sổ quỹ tiền mặt S06'!$J$2),Nhaplieu!E1018,""))</f>
        <v/>
      </c>
      <c r="C996" s="571" t="str">
        <f>IF(OR(LEFT(Nhaplieu!$M1018,3)='Sổ quỹ tiền mặt S06'!$J$2,LEFT(Nhaplieu!$N1018,3)='Sổ quỹ tiền mặt S06'!$J$2),Nhaplieu!L1018,IF(OR(Nhaplieu!$M1018='Sổ quỹ tiền mặt S06'!$J$2,Nhaplieu!$N1018='Sổ quỹ tiền mặt S06'!$J$2),Nhaplieu!L1018,""))</f>
        <v/>
      </c>
      <c r="D996" s="78" t="str">
        <f>IF(LEFT(Nhaplieu!$M1018,3)='Sổ quỹ tiền mặt S06'!$J$2,Nhaplieu!N1018,IF(LEFT(Nhaplieu!$N1018,3)='Sổ quỹ tiền mặt S06'!$J$2,Nhaplieu!M1018,IF(Nhaplieu!$M1018='Sổ quỹ tiền mặt S06'!$J$2,Nhaplieu!N1018,IF(Nhaplieu!$N1018='Sổ quỹ tiền mặt S06'!$J$2,Nhaplieu!M1018,""))))</f>
        <v/>
      </c>
      <c r="E996" s="77" t="str">
        <f>IF(LEFT(Nhaplieu!M1018,3)='Sổ quỹ tiền mặt S06'!$J$2,Nhaplieu!$O1018,IF(Nhaplieu!M1018='Sổ quỹ tiền mặt S06'!$J$2,Nhaplieu!$O1018,""))</f>
        <v/>
      </c>
      <c r="F996" s="77" t="str">
        <f>IF(LEFT(Nhaplieu!N1018,3)='Sổ quỹ tiền mặt S06'!$J$2,Nhaplieu!$O1018,IF(Nhaplieu!N1018='Sổ quỹ tiền mặt S06'!$J$2,Nhaplieu!$O1018,""))</f>
        <v/>
      </c>
      <c r="G996" s="572">
        <f>IF(SUM(E996:F996)=0,0,$G$10+SUM(E$11:$E996)-SUM(F$11:$F996))</f>
        <v>0</v>
      </c>
      <c r="H996" s="573"/>
    </row>
    <row r="997" spans="1:8" s="4" customFormat="1" ht="15.6">
      <c r="A997" s="76" t="str">
        <f>IF(OR(LEFT(Nhaplieu!$M1019,3)='Sổ quỹ tiền mặt S06'!$J$2,LEFT(Nhaplieu!$N1019,3)='Sổ quỹ tiền mặt S06'!$J$2),Nhaplieu!F1019,IF(OR(Nhaplieu!$M1019='Sổ quỹ tiền mặt S06'!$J$2,Nhaplieu!$N1019='Sổ quỹ tiền mặt S06'!$J$2),Nhaplieu!F1019,""))</f>
        <v/>
      </c>
      <c r="B997" s="77" t="str">
        <f>IF(OR(LEFT(Nhaplieu!$M1019,3)='Sổ quỹ tiền mặt S06'!$J$2,LEFT(Nhaplieu!$N1019,3)='Sổ quỹ tiền mặt S06'!$J$2),Nhaplieu!E1019,IF(OR(Nhaplieu!$M1019='Sổ quỹ tiền mặt S06'!$J$2,Nhaplieu!$N1019='Sổ quỹ tiền mặt S06'!$J$2),Nhaplieu!E1019,""))</f>
        <v/>
      </c>
      <c r="C997" s="571" t="str">
        <f>IF(OR(LEFT(Nhaplieu!$M1019,3)='Sổ quỹ tiền mặt S06'!$J$2,LEFT(Nhaplieu!$N1019,3)='Sổ quỹ tiền mặt S06'!$J$2),Nhaplieu!L1019,IF(OR(Nhaplieu!$M1019='Sổ quỹ tiền mặt S06'!$J$2,Nhaplieu!$N1019='Sổ quỹ tiền mặt S06'!$J$2),Nhaplieu!L1019,""))</f>
        <v/>
      </c>
      <c r="D997" s="78" t="str">
        <f>IF(LEFT(Nhaplieu!$M1019,3)='Sổ quỹ tiền mặt S06'!$J$2,Nhaplieu!N1019,IF(LEFT(Nhaplieu!$N1019,3)='Sổ quỹ tiền mặt S06'!$J$2,Nhaplieu!M1019,IF(Nhaplieu!$M1019='Sổ quỹ tiền mặt S06'!$J$2,Nhaplieu!N1019,IF(Nhaplieu!$N1019='Sổ quỹ tiền mặt S06'!$J$2,Nhaplieu!M1019,""))))</f>
        <v/>
      </c>
      <c r="E997" s="77" t="str">
        <f>IF(LEFT(Nhaplieu!M1019,3)='Sổ quỹ tiền mặt S06'!$J$2,Nhaplieu!$O1019,IF(Nhaplieu!M1019='Sổ quỹ tiền mặt S06'!$J$2,Nhaplieu!$O1019,""))</f>
        <v/>
      </c>
      <c r="F997" s="77" t="str">
        <f>IF(LEFT(Nhaplieu!N1019,3)='Sổ quỹ tiền mặt S06'!$J$2,Nhaplieu!$O1019,IF(Nhaplieu!N1019='Sổ quỹ tiền mặt S06'!$J$2,Nhaplieu!$O1019,""))</f>
        <v/>
      </c>
      <c r="G997" s="572">
        <f>IF(SUM(E997:F997)=0,0,$G$10+SUM(E$11:$E997)-SUM(F$11:$F997))</f>
        <v>0</v>
      </c>
      <c r="H997" s="573"/>
    </row>
    <row r="998" spans="1:8" s="4" customFormat="1" ht="15.6">
      <c r="A998" s="76" t="str">
        <f>IF(OR(LEFT(Nhaplieu!$M1020,3)='Sổ quỹ tiền mặt S06'!$J$2,LEFT(Nhaplieu!$N1020,3)='Sổ quỹ tiền mặt S06'!$J$2),Nhaplieu!F1020,IF(OR(Nhaplieu!$M1020='Sổ quỹ tiền mặt S06'!$J$2,Nhaplieu!$N1020='Sổ quỹ tiền mặt S06'!$J$2),Nhaplieu!F1020,""))</f>
        <v/>
      </c>
      <c r="B998" s="77" t="str">
        <f>IF(OR(LEFT(Nhaplieu!$M1020,3)='Sổ quỹ tiền mặt S06'!$J$2,LEFT(Nhaplieu!$N1020,3)='Sổ quỹ tiền mặt S06'!$J$2),Nhaplieu!E1020,IF(OR(Nhaplieu!$M1020='Sổ quỹ tiền mặt S06'!$J$2,Nhaplieu!$N1020='Sổ quỹ tiền mặt S06'!$J$2),Nhaplieu!E1020,""))</f>
        <v/>
      </c>
      <c r="C998" s="571" t="str">
        <f>IF(OR(LEFT(Nhaplieu!$M1020,3)='Sổ quỹ tiền mặt S06'!$J$2,LEFT(Nhaplieu!$N1020,3)='Sổ quỹ tiền mặt S06'!$J$2),Nhaplieu!L1020,IF(OR(Nhaplieu!$M1020='Sổ quỹ tiền mặt S06'!$J$2,Nhaplieu!$N1020='Sổ quỹ tiền mặt S06'!$J$2),Nhaplieu!L1020,""))</f>
        <v/>
      </c>
      <c r="D998" s="78" t="str">
        <f>IF(LEFT(Nhaplieu!$M1020,3)='Sổ quỹ tiền mặt S06'!$J$2,Nhaplieu!N1020,IF(LEFT(Nhaplieu!$N1020,3)='Sổ quỹ tiền mặt S06'!$J$2,Nhaplieu!M1020,IF(Nhaplieu!$M1020='Sổ quỹ tiền mặt S06'!$J$2,Nhaplieu!N1020,IF(Nhaplieu!$N1020='Sổ quỹ tiền mặt S06'!$J$2,Nhaplieu!M1020,""))))</f>
        <v/>
      </c>
      <c r="E998" s="77" t="str">
        <f>IF(LEFT(Nhaplieu!M1020,3)='Sổ quỹ tiền mặt S06'!$J$2,Nhaplieu!$O1020,IF(Nhaplieu!M1020='Sổ quỹ tiền mặt S06'!$J$2,Nhaplieu!$O1020,""))</f>
        <v/>
      </c>
      <c r="F998" s="77" t="str">
        <f>IF(LEFT(Nhaplieu!N1020,3)='Sổ quỹ tiền mặt S06'!$J$2,Nhaplieu!$O1020,IF(Nhaplieu!N1020='Sổ quỹ tiền mặt S06'!$J$2,Nhaplieu!$O1020,""))</f>
        <v/>
      </c>
      <c r="G998" s="572">
        <f>IF(SUM(E998:F998)=0,0,$G$10+SUM(E$11:$E998)-SUM(F$11:$F998))</f>
        <v>0</v>
      </c>
      <c r="H998" s="573"/>
    </row>
    <row r="999" spans="1:8" s="4" customFormat="1" ht="15.6">
      <c r="A999" s="76" t="str">
        <f>IF(OR(LEFT(Nhaplieu!$M1021,3)='Sổ quỹ tiền mặt S06'!$J$2,LEFT(Nhaplieu!$N1021,3)='Sổ quỹ tiền mặt S06'!$J$2),Nhaplieu!F1021,IF(OR(Nhaplieu!$M1021='Sổ quỹ tiền mặt S06'!$J$2,Nhaplieu!$N1021='Sổ quỹ tiền mặt S06'!$J$2),Nhaplieu!F1021,""))</f>
        <v/>
      </c>
      <c r="B999" s="77" t="str">
        <f>IF(OR(LEFT(Nhaplieu!$M1021,3)='Sổ quỹ tiền mặt S06'!$J$2,LEFT(Nhaplieu!$N1021,3)='Sổ quỹ tiền mặt S06'!$J$2),Nhaplieu!E1021,IF(OR(Nhaplieu!$M1021='Sổ quỹ tiền mặt S06'!$J$2,Nhaplieu!$N1021='Sổ quỹ tiền mặt S06'!$J$2),Nhaplieu!E1021,""))</f>
        <v/>
      </c>
      <c r="C999" s="571" t="str">
        <f>IF(OR(LEFT(Nhaplieu!$M1021,3)='Sổ quỹ tiền mặt S06'!$J$2,LEFT(Nhaplieu!$N1021,3)='Sổ quỹ tiền mặt S06'!$J$2),Nhaplieu!L1021,IF(OR(Nhaplieu!$M1021='Sổ quỹ tiền mặt S06'!$J$2,Nhaplieu!$N1021='Sổ quỹ tiền mặt S06'!$J$2),Nhaplieu!L1021,""))</f>
        <v/>
      </c>
      <c r="D999" s="78" t="str">
        <f>IF(LEFT(Nhaplieu!$M1021,3)='Sổ quỹ tiền mặt S06'!$J$2,Nhaplieu!N1021,IF(LEFT(Nhaplieu!$N1021,3)='Sổ quỹ tiền mặt S06'!$J$2,Nhaplieu!M1021,IF(Nhaplieu!$M1021='Sổ quỹ tiền mặt S06'!$J$2,Nhaplieu!N1021,IF(Nhaplieu!$N1021='Sổ quỹ tiền mặt S06'!$J$2,Nhaplieu!M1021,""))))</f>
        <v/>
      </c>
      <c r="E999" s="77" t="str">
        <f>IF(LEFT(Nhaplieu!M1021,3)='Sổ quỹ tiền mặt S06'!$J$2,Nhaplieu!$O1021,IF(Nhaplieu!M1021='Sổ quỹ tiền mặt S06'!$J$2,Nhaplieu!$O1021,""))</f>
        <v/>
      </c>
      <c r="F999" s="77" t="str">
        <f>IF(LEFT(Nhaplieu!N1021,3)='Sổ quỹ tiền mặt S06'!$J$2,Nhaplieu!$O1021,IF(Nhaplieu!N1021='Sổ quỹ tiền mặt S06'!$J$2,Nhaplieu!$O1021,""))</f>
        <v/>
      </c>
      <c r="G999" s="572">
        <f>IF(SUM(E999:F999)=0,0,$G$10+SUM(E$11:$E999)-SUM(F$11:$F999))</f>
        <v>0</v>
      </c>
      <c r="H999" s="573"/>
    </row>
    <row r="1000" spans="1:8" s="4" customFormat="1" ht="15.6">
      <c r="A1000" s="76" t="str">
        <f>IF(OR(LEFT(Nhaplieu!$M1022,3)='Sổ quỹ tiền mặt S06'!$J$2,LEFT(Nhaplieu!$N1022,3)='Sổ quỹ tiền mặt S06'!$J$2),Nhaplieu!F1022,IF(OR(Nhaplieu!$M1022='Sổ quỹ tiền mặt S06'!$J$2,Nhaplieu!$N1022='Sổ quỹ tiền mặt S06'!$J$2),Nhaplieu!F1022,""))</f>
        <v/>
      </c>
      <c r="B1000" s="77" t="str">
        <f>IF(OR(LEFT(Nhaplieu!$M1022,3)='Sổ quỹ tiền mặt S06'!$J$2,LEFT(Nhaplieu!$N1022,3)='Sổ quỹ tiền mặt S06'!$J$2),Nhaplieu!E1022,IF(OR(Nhaplieu!$M1022='Sổ quỹ tiền mặt S06'!$J$2,Nhaplieu!$N1022='Sổ quỹ tiền mặt S06'!$J$2),Nhaplieu!E1022,""))</f>
        <v/>
      </c>
      <c r="C1000" s="571" t="str">
        <f>IF(OR(LEFT(Nhaplieu!$M1022,3)='Sổ quỹ tiền mặt S06'!$J$2,LEFT(Nhaplieu!$N1022,3)='Sổ quỹ tiền mặt S06'!$J$2),Nhaplieu!L1022,IF(OR(Nhaplieu!$M1022='Sổ quỹ tiền mặt S06'!$J$2,Nhaplieu!$N1022='Sổ quỹ tiền mặt S06'!$J$2),Nhaplieu!L1022,""))</f>
        <v/>
      </c>
      <c r="D1000" s="78" t="str">
        <f>IF(LEFT(Nhaplieu!$M1022,3)='Sổ quỹ tiền mặt S06'!$J$2,Nhaplieu!N1022,IF(LEFT(Nhaplieu!$N1022,3)='Sổ quỹ tiền mặt S06'!$J$2,Nhaplieu!M1022,IF(Nhaplieu!$M1022='Sổ quỹ tiền mặt S06'!$J$2,Nhaplieu!N1022,IF(Nhaplieu!$N1022='Sổ quỹ tiền mặt S06'!$J$2,Nhaplieu!M1022,""))))</f>
        <v/>
      </c>
      <c r="E1000" s="77" t="str">
        <f>IF(LEFT(Nhaplieu!M1022,3)='Sổ quỹ tiền mặt S06'!$J$2,Nhaplieu!$O1022,IF(Nhaplieu!M1022='Sổ quỹ tiền mặt S06'!$J$2,Nhaplieu!$O1022,""))</f>
        <v/>
      </c>
      <c r="F1000" s="77" t="str">
        <f>IF(LEFT(Nhaplieu!N1022,3)='Sổ quỹ tiền mặt S06'!$J$2,Nhaplieu!$O1022,IF(Nhaplieu!N1022='Sổ quỹ tiền mặt S06'!$J$2,Nhaplieu!$O1022,""))</f>
        <v/>
      </c>
      <c r="G1000" s="572">
        <f>IF(SUM(E1000:F1000)=0,0,$G$10+SUM(E$11:$E1000)-SUM(F$11:$F1000))</f>
        <v>0</v>
      </c>
      <c r="H1000" s="573"/>
    </row>
    <row r="1001" spans="1:8" s="4" customFormat="1" ht="15.6">
      <c r="A1001" s="76" t="str">
        <f>IF(OR(LEFT(Nhaplieu!$M1023,3)='Sổ quỹ tiền mặt S06'!$J$2,LEFT(Nhaplieu!$N1023,3)='Sổ quỹ tiền mặt S06'!$J$2),Nhaplieu!F1023,IF(OR(Nhaplieu!$M1023='Sổ quỹ tiền mặt S06'!$J$2,Nhaplieu!$N1023='Sổ quỹ tiền mặt S06'!$J$2),Nhaplieu!F1023,""))</f>
        <v/>
      </c>
      <c r="B1001" s="77" t="str">
        <f>IF(OR(LEFT(Nhaplieu!$M1023,3)='Sổ quỹ tiền mặt S06'!$J$2,LEFT(Nhaplieu!$N1023,3)='Sổ quỹ tiền mặt S06'!$J$2),Nhaplieu!E1023,IF(OR(Nhaplieu!$M1023='Sổ quỹ tiền mặt S06'!$J$2,Nhaplieu!$N1023='Sổ quỹ tiền mặt S06'!$J$2),Nhaplieu!E1023,""))</f>
        <v/>
      </c>
      <c r="C1001" s="571" t="str">
        <f>IF(OR(LEFT(Nhaplieu!$M1023,3)='Sổ quỹ tiền mặt S06'!$J$2,LEFT(Nhaplieu!$N1023,3)='Sổ quỹ tiền mặt S06'!$J$2),Nhaplieu!L1023,IF(OR(Nhaplieu!$M1023='Sổ quỹ tiền mặt S06'!$J$2,Nhaplieu!$N1023='Sổ quỹ tiền mặt S06'!$J$2),Nhaplieu!L1023,""))</f>
        <v/>
      </c>
      <c r="D1001" s="78" t="str">
        <f>IF(LEFT(Nhaplieu!$M1023,3)='Sổ quỹ tiền mặt S06'!$J$2,Nhaplieu!N1023,IF(LEFT(Nhaplieu!$N1023,3)='Sổ quỹ tiền mặt S06'!$J$2,Nhaplieu!M1023,IF(Nhaplieu!$M1023='Sổ quỹ tiền mặt S06'!$J$2,Nhaplieu!N1023,IF(Nhaplieu!$N1023='Sổ quỹ tiền mặt S06'!$J$2,Nhaplieu!M1023,""))))</f>
        <v/>
      </c>
      <c r="E1001" s="77" t="str">
        <f>IF(LEFT(Nhaplieu!M1023,3)='Sổ quỹ tiền mặt S06'!$J$2,Nhaplieu!$O1023,IF(Nhaplieu!M1023='Sổ quỹ tiền mặt S06'!$J$2,Nhaplieu!$O1023,""))</f>
        <v/>
      </c>
      <c r="F1001" s="77" t="str">
        <f>IF(LEFT(Nhaplieu!N1023,3)='Sổ quỹ tiền mặt S06'!$J$2,Nhaplieu!$O1023,IF(Nhaplieu!N1023='Sổ quỹ tiền mặt S06'!$J$2,Nhaplieu!$O1023,""))</f>
        <v/>
      </c>
      <c r="G1001" s="572">
        <f>IF(SUM(E1001:F1001)=0,0,$G$10+SUM(E$11:$E1001)-SUM(F$11:$F1001))</f>
        <v>0</v>
      </c>
      <c r="H1001" s="573"/>
    </row>
    <row r="1002" spans="1:8" s="4" customFormat="1" ht="15.6">
      <c r="A1002" s="76" t="str">
        <f>IF(OR(LEFT(Nhaplieu!$M1024,3)='Sổ quỹ tiền mặt S06'!$J$2,LEFT(Nhaplieu!$N1024,3)='Sổ quỹ tiền mặt S06'!$J$2),Nhaplieu!F1024,IF(OR(Nhaplieu!$M1024='Sổ quỹ tiền mặt S06'!$J$2,Nhaplieu!$N1024='Sổ quỹ tiền mặt S06'!$J$2),Nhaplieu!F1024,""))</f>
        <v/>
      </c>
      <c r="B1002" s="77" t="str">
        <f>IF(OR(LEFT(Nhaplieu!$M1024,3)='Sổ quỹ tiền mặt S06'!$J$2,LEFT(Nhaplieu!$N1024,3)='Sổ quỹ tiền mặt S06'!$J$2),Nhaplieu!E1024,IF(OR(Nhaplieu!$M1024='Sổ quỹ tiền mặt S06'!$J$2,Nhaplieu!$N1024='Sổ quỹ tiền mặt S06'!$J$2),Nhaplieu!E1024,""))</f>
        <v/>
      </c>
      <c r="C1002" s="571" t="str">
        <f>IF(OR(LEFT(Nhaplieu!$M1024,3)='Sổ quỹ tiền mặt S06'!$J$2,LEFT(Nhaplieu!$N1024,3)='Sổ quỹ tiền mặt S06'!$J$2),Nhaplieu!L1024,IF(OR(Nhaplieu!$M1024='Sổ quỹ tiền mặt S06'!$J$2,Nhaplieu!$N1024='Sổ quỹ tiền mặt S06'!$J$2),Nhaplieu!L1024,""))</f>
        <v/>
      </c>
      <c r="D1002" s="78" t="str">
        <f>IF(LEFT(Nhaplieu!$M1024,3)='Sổ quỹ tiền mặt S06'!$J$2,Nhaplieu!N1024,IF(LEFT(Nhaplieu!$N1024,3)='Sổ quỹ tiền mặt S06'!$J$2,Nhaplieu!M1024,IF(Nhaplieu!$M1024='Sổ quỹ tiền mặt S06'!$J$2,Nhaplieu!N1024,IF(Nhaplieu!$N1024='Sổ quỹ tiền mặt S06'!$J$2,Nhaplieu!M1024,""))))</f>
        <v/>
      </c>
      <c r="E1002" s="77" t="str">
        <f>IF(LEFT(Nhaplieu!M1024,3)='Sổ quỹ tiền mặt S06'!$J$2,Nhaplieu!$O1024,IF(Nhaplieu!M1024='Sổ quỹ tiền mặt S06'!$J$2,Nhaplieu!$O1024,""))</f>
        <v/>
      </c>
      <c r="F1002" s="77" t="str">
        <f>IF(LEFT(Nhaplieu!N1024,3)='Sổ quỹ tiền mặt S06'!$J$2,Nhaplieu!$O1024,IF(Nhaplieu!N1024='Sổ quỹ tiền mặt S06'!$J$2,Nhaplieu!$O1024,""))</f>
        <v/>
      </c>
      <c r="G1002" s="572">
        <f>IF(SUM(E1002:F1002)=0,0,$G$10+SUM(E$11:$E1002)-SUM(F$11:$F1002))</f>
        <v>0</v>
      </c>
      <c r="H1002" s="573"/>
    </row>
    <row r="1003" spans="1:8" s="4" customFormat="1" ht="15.6">
      <c r="A1003" s="76" t="str">
        <f>IF(OR(LEFT(Nhaplieu!$M1025,3)='Sổ quỹ tiền mặt S06'!$J$2,LEFT(Nhaplieu!$N1025,3)='Sổ quỹ tiền mặt S06'!$J$2),Nhaplieu!F1025,IF(OR(Nhaplieu!$M1025='Sổ quỹ tiền mặt S06'!$J$2,Nhaplieu!$N1025='Sổ quỹ tiền mặt S06'!$J$2),Nhaplieu!F1025,""))</f>
        <v/>
      </c>
      <c r="B1003" s="77" t="str">
        <f>IF(OR(LEFT(Nhaplieu!$M1025,3)='Sổ quỹ tiền mặt S06'!$J$2,LEFT(Nhaplieu!$N1025,3)='Sổ quỹ tiền mặt S06'!$J$2),Nhaplieu!E1025,IF(OR(Nhaplieu!$M1025='Sổ quỹ tiền mặt S06'!$J$2,Nhaplieu!$N1025='Sổ quỹ tiền mặt S06'!$J$2),Nhaplieu!E1025,""))</f>
        <v/>
      </c>
      <c r="C1003" s="571" t="str">
        <f>IF(OR(LEFT(Nhaplieu!$M1025,3)='Sổ quỹ tiền mặt S06'!$J$2,LEFT(Nhaplieu!$N1025,3)='Sổ quỹ tiền mặt S06'!$J$2),Nhaplieu!L1025,IF(OR(Nhaplieu!$M1025='Sổ quỹ tiền mặt S06'!$J$2,Nhaplieu!$N1025='Sổ quỹ tiền mặt S06'!$J$2),Nhaplieu!L1025,""))</f>
        <v/>
      </c>
      <c r="D1003" s="78" t="str">
        <f>IF(LEFT(Nhaplieu!$M1025,3)='Sổ quỹ tiền mặt S06'!$J$2,Nhaplieu!N1025,IF(LEFT(Nhaplieu!$N1025,3)='Sổ quỹ tiền mặt S06'!$J$2,Nhaplieu!M1025,IF(Nhaplieu!$M1025='Sổ quỹ tiền mặt S06'!$J$2,Nhaplieu!N1025,IF(Nhaplieu!$N1025='Sổ quỹ tiền mặt S06'!$J$2,Nhaplieu!M1025,""))))</f>
        <v/>
      </c>
      <c r="E1003" s="77" t="str">
        <f>IF(LEFT(Nhaplieu!M1025,3)='Sổ quỹ tiền mặt S06'!$J$2,Nhaplieu!$O1025,IF(Nhaplieu!M1025='Sổ quỹ tiền mặt S06'!$J$2,Nhaplieu!$O1025,""))</f>
        <v/>
      </c>
      <c r="F1003" s="77" t="str">
        <f>IF(LEFT(Nhaplieu!N1025,3)='Sổ quỹ tiền mặt S06'!$J$2,Nhaplieu!$O1025,IF(Nhaplieu!N1025='Sổ quỹ tiền mặt S06'!$J$2,Nhaplieu!$O1025,""))</f>
        <v/>
      </c>
      <c r="G1003" s="572">
        <f>IF(SUM(E1003:F1003)=0,0,$G$10+SUM(E$11:$E1003)-SUM(F$11:$F1003))</f>
        <v>0</v>
      </c>
      <c r="H1003" s="573"/>
    </row>
    <row r="1004" spans="1:8" s="4" customFormat="1" ht="15.6">
      <c r="A1004" s="76" t="str">
        <f>IF(OR(LEFT(Nhaplieu!$M1026,3)='Sổ quỹ tiền mặt S06'!$J$2,LEFT(Nhaplieu!$N1026,3)='Sổ quỹ tiền mặt S06'!$J$2),Nhaplieu!F1026,IF(OR(Nhaplieu!$M1026='Sổ quỹ tiền mặt S06'!$J$2,Nhaplieu!$N1026='Sổ quỹ tiền mặt S06'!$J$2),Nhaplieu!F1026,""))</f>
        <v/>
      </c>
      <c r="B1004" s="77" t="str">
        <f>IF(OR(LEFT(Nhaplieu!$M1026,3)='Sổ quỹ tiền mặt S06'!$J$2,LEFT(Nhaplieu!$N1026,3)='Sổ quỹ tiền mặt S06'!$J$2),Nhaplieu!E1026,IF(OR(Nhaplieu!$M1026='Sổ quỹ tiền mặt S06'!$J$2,Nhaplieu!$N1026='Sổ quỹ tiền mặt S06'!$J$2),Nhaplieu!E1026,""))</f>
        <v/>
      </c>
      <c r="C1004" s="571" t="str">
        <f>IF(OR(LEFT(Nhaplieu!$M1026,3)='Sổ quỹ tiền mặt S06'!$J$2,LEFT(Nhaplieu!$N1026,3)='Sổ quỹ tiền mặt S06'!$J$2),Nhaplieu!L1026,IF(OR(Nhaplieu!$M1026='Sổ quỹ tiền mặt S06'!$J$2,Nhaplieu!$N1026='Sổ quỹ tiền mặt S06'!$J$2),Nhaplieu!L1026,""))</f>
        <v/>
      </c>
      <c r="D1004" s="78" t="str">
        <f>IF(LEFT(Nhaplieu!$M1026,3)='Sổ quỹ tiền mặt S06'!$J$2,Nhaplieu!N1026,IF(LEFT(Nhaplieu!$N1026,3)='Sổ quỹ tiền mặt S06'!$J$2,Nhaplieu!M1026,IF(Nhaplieu!$M1026='Sổ quỹ tiền mặt S06'!$J$2,Nhaplieu!N1026,IF(Nhaplieu!$N1026='Sổ quỹ tiền mặt S06'!$J$2,Nhaplieu!M1026,""))))</f>
        <v/>
      </c>
      <c r="E1004" s="77" t="str">
        <f>IF(LEFT(Nhaplieu!M1026,3)='Sổ quỹ tiền mặt S06'!$J$2,Nhaplieu!$O1026,IF(Nhaplieu!M1026='Sổ quỹ tiền mặt S06'!$J$2,Nhaplieu!$O1026,""))</f>
        <v/>
      </c>
      <c r="F1004" s="77" t="str">
        <f>IF(LEFT(Nhaplieu!N1026,3)='Sổ quỹ tiền mặt S06'!$J$2,Nhaplieu!$O1026,IF(Nhaplieu!N1026='Sổ quỹ tiền mặt S06'!$J$2,Nhaplieu!$O1026,""))</f>
        <v/>
      </c>
      <c r="G1004" s="572">
        <f>IF(SUM(E1004:F1004)=0,0,$G$10+SUM(E$11:$E1004)-SUM(F$11:$F1004))</f>
        <v>0</v>
      </c>
      <c r="H1004" s="573"/>
    </row>
    <row r="1005" spans="1:8" s="4" customFormat="1" ht="15.6">
      <c r="A1005" s="76" t="str">
        <f>IF(OR(LEFT(Nhaplieu!$M1027,3)='Sổ quỹ tiền mặt S06'!$J$2,LEFT(Nhaplieu!$N1027,3)='Sổ quỹ tiền mặt S06'!$J$2),Nhaplieu!F1027,IF(OR(Nhaplieu!$M1027='Sổ quỹ tiền mặt S06'!$J$2,Nhaplieu!$N1027='Sổ quỹ tiền mặt S06'!$J$2),Nhaplieu!F1027,""))</f>
        <v/>
      </c>
      <c r="B1005" s="77" t="str">
        <f>IF(OR(LEFT(Nhaplieu!$M1027,3)='Sổ quỹ tiền mặt S06'!$J$2,LEFT(Nhaplieu!$N1027,3)='Sổ quỹ tiền mặt S06'!$J$2),Nhaplieu!E1027,IF(OR(Nhaplieu!$M1027='Sổ quỹ tiền mặt S06'!$J$2,Nhaplieu!$N1027='Sổ quỹ tiền mặt S06'!$J$2),Nhaplieu!E1027,""))</f>
        <v/>
      </c>
      <c r="C1005" s="571" t="str">
        <f>IF(OR(LEFT(Nhaplieu!$M1027,3)='Sổ quỹ tiền mặt S06'!$J$2,LEFT(Nhaplieu!$N1027,3)='Sổ quỹ tiền mặt S06'!$J$2),Nhaplieu!L1027,IF(OR(Nhaplieu!$M1027='Sổ quỹ tiền mặt S06'!$J$2,Nhaplieu!$N1027='Sổ quỹ tiền mặt S06'!$J$2),Nhaplieu!L1027,""))</f>
        <v/>
      </c>
      <c r="D1005" s="78" t="str">
        <f>IF(LEFT(Nhaplieu!$M1027,3)='Sổ quỹ tiền mặt S06'!$J$2,Nhaplieu!N1027,IF(LEFT(Nhaplieu!$N1027,3)='Sổ quỹ tiền mặt S06'!$J$2,Nhaplieu!M1027,IF(Nhaplieu!$M1027='Sổ quỹ tiền mặt S06'!$J$2,Nhaplieu!N1027,IF(Nhaplieu!$N1027='Sổ quỹ tiền mặt S06'!$J$2,Nhaplieu!M1027,""))))</f>
        <v/>
      </c>
      <c r="E1005" s="77" t="str">
        <f>IF(LEFT(Nhaplieu!M1027,3)='Sổ quỹ tiền mặt S06'!$J$2,Nhaplieu!$O1027,IF(Nhaplieu!M1027='Sổ quỹ tiền mặt S06'!$J$2,Nhaplieu!$O1027,""))</f>
        <v/>
      </c>
      <c r="F1005" s="77" t="str">
        <f>IF(LEFT(Nhaplieu!N1027,3)='Sổ quỹ tiền mặt S06'!$J$2,Nhaplieu!$O1027,IF(Nhaplieu!N1027='Sổ quỹ tiền mặt S06'!$J$2,Nhaplieu!$O1027,""))</f>
        <v/>
      </c>
      <c r="G1005" s="572">
        <f>IF(SUM(E1005:F1005)=0,0,$G$10+SUM(E$11:$E1005)-SUM(F$11:$F1005))</f>
        <v>0</v>
      </c>
      <c r="H1005" s="573"/>
    </row>
    <row r="1006" spans="1:8" s="4" customFormat="1" ht="15.6">
      <c r="A1006" s="76" t="str">
        <f>IF(OR(LEFT(Nhaplieu!$M1028,3)='Sổ quỹ tiền mặt S06'!$J$2,LEFT(Nhaplieu!$N1028,3)='Sổ quỹ tiền mặt S06'!$J$2),Nhaplieu!F1028,IF(OR(Nhaplieu!$M1028='Sổ quỹ tiền mặt S06'!$J$2,Nhaplieu!$N1028='Sổ quỹ tiền mặt S06'!$J$2),Nhaplieu!F1028,""))</f>
        <v/>
      </c>
      <c r="B1006" s="77" t="str">
        <f>IF(OR(LEFT(Nhaplieu!$M1028,3)='Sổ quỹ tiền mặt S06'!$J$2,LEFT(Nhaplieu!$N1028,3)='Sổ quỹ tiền mặt S06'!$J$2),Nhaplieu!E1028,IF(OR(Nhaplieu!$M1028='Sổ quỹ tiền mặt S06'!$J$2,Nhaplieu!$N1028='Sổ quỹ tiền mặt S06'!$J$2),Nhaplieu!E1028,""))</f>
        <v/>
      </c>
      <c r="C1006" s="571" t="str">
        <f>IF(OR(LEFT(Nhaplieu!$M1028,3)='Sổ quỹ tiền mặt S06'!$J$2,LEFT(Nhaplieu!$N1028,3)='Sổ quỹ tiền mặt S06'!$J$2),Nhaplieu!L1028,IF(OR(Nhaplieu!$M1028='Sổ quỹ tiền mặt S06'!$J$2,Nhaplieu!$N1028='Sổ quỹ tiền mặt S06'!$J$2),Nhaplieu!L1028,""))</f>
        <v/>
      </c>
      <c r="D1006" s="78" t="str">
        <f>IF(LEFT(Nhaplieu!$M1028,3)='Sổ quỹ tiền mặt S06'!$J$2,Nhaplieu!N1028,IF(LEFT(Nhaplieu!$N1028,3)='Sổ quỹ tiền mặt S06'!$J$2,Nhaplieu!M1028,IF(Nhaplieu!$M1028='Sổ quỹ tiền mặt S06'!$J$2,Nhaplieu!N1028,IF(Nhaplieu!$N1028='Sổ quỹ tiền mặt S06'!$J$2,Nhaplieu!M1028,""))))</f>
        <v/>
      </c>
      <c r="E1006" s="77" t="str">
        <f>IF(LEFT(Nhaplieu!M1028,3)='Sổ quỹ tiền mặt S06'!$J$2,Nhaplieu!$O1028,IF(Nhaplieu!M1028='Sổ quỹ tiền mặt S06'!$J$2,Nhaplieu!$O1028,""))</f>
        <v/>
      </c>
      <c r="F1006" s="77" t="str">
        <f>IF(LEFT(Nhaplieu!N1028,3)='Sổ quỹ tiền mặt S06'!$J$2,Nhaplieu!$O1028,IF(Nhaplieu!N1028='Sổ quỹ tiền mặt S06'!$J$2,Nhaplieu!$O1028,""))</f>
        <v/>
      </c>
      <c r="G1006" s="572">
        <f>IF(SUM(E1006:F1006)=0,0,$G$10+SUM(E$11:$E1006)-SUM(F$11:$F1006))</f>
        <v>0</v>
      </c>
      <c r="H1006" s="573"/>
    </row>
    <row r="1007" spans="1:8" s="4" customFormat="1" ht="15.6">
      <c r="A1007" s="76" t="str">
        <f>IF(OR(LEFT(Nhaplieu!$M1029,3)='Sổ quỹ tiền mặt S06'!$J$2,LEFT(Nhaplieu!$N1029,3)='Sổ quỹ tiền mặt S06'!$J$2),Nhaplieu!F1029,IF(OR(Nhaplieu!$M1029='Sổ quỹ tiền mặt S06'!$J$2,Nhaplieu!$N1029='Sổ quỹ tiền mặt S06'!$J$2),Nhaplieu!F1029,""))</f>
        <v/>
      </c>
      <c r="B1007" s="77" t="str">
        <f>IF(OR(LEFT(Nhaplieu!$M1029,3)='Sổ quỹ tiền mặt S06'!$J$2,LEFT(Nhaplieu!$N1029,3)='Sổ quỹ tiền mặt S06'!$J$2),Nhaplieu!E1029,IF(OR(Nhaplieu!$M1029='Sổ quỹ tiền mặt S06'!$J$2,Nhaplieu!$N1029='Sổ quỹ tiền mặt S06'!$J$2),Nhaplieu!E1029,""))</f>
        <v/>
      </c>
      <c r="C1007" s="571" t="str">
        <f>IF(OR(LEFT(Nhaplieu!$M1029,3)='Sổ quỹ tiền mặt S06'!$J$2,LEFT(Nhaplieu!$N1029,3)='Sổ quỹ tiền mặt S06'!$J$2),Nhaplieu!L1029,IF(OR(Nhaplieu!$M1029='Sổ quỹ tiền mặt S06'!$J$2,Nhaplieu!$N1029='Sổ quỹ tiền mặt S06'!$J$2),Nhaplieu!L1029,""))</f>
        <v/>
      </c>
      <c r="D1007" s="78" t="str">
        <f>IF(LEFT(Nhaplieu!$M1029,3)='Sổ quỹ tiền mặt S06'!$J$2,Nhaplieu!N1029,IF(LEFT(Nhaplieu!$N1029,3)='Sổ quỹ tiền mặt S06'!$J$2,Nhaplieu!M1029,IF(Nhaplieu!$M1029='Sổ quỹ tiền mặt S06'!$J$2,Nhaplieu!N1029,IF(Nhaplieu!$N1029='Sổ quỹ tiền mặt S06'!$J$2,Nhaplieu!M1029,""))))</f>
        <v/>
      </c>
      <c r="E1007" s="77" t="str">
        <f>IF(LEFT(Nhaplieu!M1029,3)='Sổ quỹ tiền mặt S06'!$J$2,Nhaplieu!$O1029,IF(Nhaplieu!M1029='Sổ quỹ tiền mặt S06'!$J$2,Nhaplieu!$O1029,""))</f>
        <v/>
      </c>
      <c r="F1007" s="77" t="str">
        <f>IF(LEFT(Nhaplieu!N1029,3)='Sổ quỹ tiền mặt S06'!$J$2,Nhaplieu!$O1029,IF(Nhaplieu!N1029='Sổ quỹ tiền mặt S06'!$J$2,Nhaplieu!$O1029,""))</f>
        <v/>
      </c>
      <c r="G1007" s="572">
        <f>IF(SUM(E1007:F1007)=0,0,$G$10+SUM(E$11:$E1007)-SUM(F$11:$F1007))</f>
        <v>0</v>
      </c>
      <c r="H1007" s="573"/>
    </row>
    <row r="1008" spans="1:8" s="4" customFormat="1" ht="15.6">
      <c r="A1008" s="76" t="str">
        <f>IF(OR(LEFT(Nhaplieu!$M1030,3)='Sổ quỹ tiền mặt S06'!$J$2,LEFT(Nhaplieu!$N1030,3)='Sổ quỹ tiền mặt S06'!$J$2),Nhaplieu!F1030,IF(OR(Nhaplieu!$M1030='Sổ quỹ tiền mặt S06'!$J$2,Nhaplieu!$N1030='Sổ quỹ tiền mặt S06'!$J$2),Nhaplieu!F1030,""))</f>
        <v/>
      </c>
      <c r="B1008" s="77" t="str">
        <f>IF(OR(LEFT(Nhaplieu!$M1030,3)='Sổ quỹ tiền mặt S06'!$J$2,LEFT(Nhaplieu!$N1030,3)='Sổ quỹ tiền mặt S06'!$J$2),Nhaplieu!E1030,IF(OR(Nhaplieu!$M1030='Sổ quỹ tiền mặt S06'!$J$2,Nhaplieu!$N1030='Sổ quỹ tiền mặt S06'!$J$2),Nhaplieu!E1030,""))</f>
        <v/>
      </c>
      <c r="C1008" s="571" t="str">
        <f>IF(OR(LEFT(Nhaplieu!$M1030,3)='Sổ quỹ tiền mặt S06'!$J$2,LEFT(Nhaplieu!$N1030,3)='Sổ quỹ tiền mặt S06'!$J$2),Nhaplieu!L1030,IF(OR(Nhaplieu!$M1030='Sổ quỹ tiền mặt S06'!$J$2,Nhaplieu!$N1030='Sổ quỹ tiền mặt S06'!$J$2),Nhaplieu!L1030,""))</f>
        <v/>
      </c>
      <c r="D1008" s="78" t="str">
        <f>IF(LEFT(Nhaplieu!$M1030,3)='Sổ quỹ tiền mặt S06'!$J$2,Nhaplieu!N1030,IF(LEFT(Nhaplieu!$N1030,3)='Sổ quỹ tiền mặt S06'!$J$2,Nhaplieu!M1030,IF(Nhaplieu!$M1030='Sổ quỹ tiền mặt S06'!$J$2,Nhaplieu!N1030,IF(Nhaplieu!$N1030='Sổ quỹ tiền mặt S06'!$J$2,Nhaplieu!M1030,""))))</f>
        <v/>
      </c>
      <c r="E1008" s="77" t="str">
        <f>IF(LEFT(Nhaplieu!M1030,3)='Sổ quỹ tiền mặt S06'!$J$2,Nhaplieu!$O1030,IF(Nhaplieu!M1030='Sổ quỹ tiền mặt S06'!$J$2,Nhaplieu!$O1030,""))</f>
        <v/>
      </c>
      <c r="F1008" s="77" t="str">
        <f>IF(LEFT(Nhaplieu!N1030,3)='Sổ quỹ tiền mặt S06'!$J$2,Nhaplieu!$O1030,IF(Nhaplieu!N1030='Sổ quỹ tiền mặt S06'!$J$2,Nhaplieu!$O1030,""))</f>
        <v/>
      </c>
      <c r="G1008" s="572">
        <f>IF(SUM(E1008:F1008)=0,0,$G$10+SUM(E$11:$E1008)-SUM(F$11:$F1008))</f>
        <v>0</v>
      </c>
      <c r="H1008" s="573"/>
    </row>
    <row r="1009" spans="1:8" s="4" customFormat="1" ht="15.6">
      <c r="A1009" s="76" t="str">
        <f>IF(OR(LEFT(Nhaplieu!$M1031,3)='Sổ quỹ tiền mặt S06'!$J$2,LEFT(Nhaplieu!$N1031,3)='Sổ quỹ tiền mặt S06'!$J$2),Nhaplieu!F1031,IF(OR(Nhaplieu!$M1031='Sổ quỹ tiền mặt S06'!$J$2,Nhaplieu!$N1031='Sổ quỹ tiền mặt S06'!$J$2),Nhaplieu!F1031,""))</f>
        <v/>
      </c>
      <c r="B1009" s="77" t="str">
        <f>IF(OR(LEFT(Nhaplieu!$M1031,3)='Sổ quỹ tiền mặt S06'!$J$2,LEFT(Nhaplieu!$N1031,3)='Sổ quỹ tiền mặt S06'!$J$2),Nhaplieu!E1031,IF(OR(Nhaplieu!$M1031='Sổ quỹ tiền mặt S06'!$J$2,Nhaplieu!$N1031='Sổ quỹ tiền mặt S06'!$J$2),Nhaplieu!E1031,""))</f>
        <v/>
      </c>
      <c r="C1009" s="571" t="str">
        <f>IF(OR(LEFT(Nhaplieu!$M1031,3)='Sổ quỹ tiền mặt S06'!$J$2,LEFT(Nhaplieu!$N1031,3)='Sổ quỹ tiền mặt S06'!$J$2),Nhaplieu!L1031,IF(OR(Nhaplieu!$M1031='Sổ quỹ tiền mặt S06'!$J$2,Nhaplieu!$N1031='Sổ quỹ tiền mặt S06'!$J$2),Nhaplieu!L1031,""))</f>
        <v/>
      </c>
      <c r="D1009" s="78" t="str">
        <f>IF(LEFT(Nhaplieu!$M1031,3)='Sổ quỹ tiền mặt S06'!$J$2,Nhaplieu!N1031,IF(LEFT(Nhaplieu!$N1031,3)='Sổ quỹ tiền mặt S06'!$J$2,Nhaplieu!M1031,IF(Nhaplieu!$M1031='Sổ quỹ tiền mặt S06'!$J$2,Nhaplieu!N1031,IF(Nhaplieu!$N1031='Sổ quỹ tiền mặt S06'!$J$2,Nhaplieu!M1031,""))))</f>
        <v/>
      </c>
      <c r="E1009" s="77" t="str">
        <f>IF(LEFT(Nhaplieu!M1031,3)='Sổ quỹ tiền mặt S06'!$J$2,Nhaplieu!$O1031,IF(Nhaplieu!M1031='Sổ quỹ tiền mặt S06'!$J$2,Nhaplieu!$O1031,""))</f>
        <v/>
      </c>
      <c r="F1009" s="77" t="str">
        <f>IF(LEFT(Nhaplieu!N1031,3)='Sổ quỹ tiền mặt S06'!$J$2,Nhaplieu!$O1031,IF(Nhaplieu!N1031='Sổ quỹ tiền mặt S06'!$J$2,Nhaplieu!$O1031,""))</f>
        <v/>
      </c>
      <c r="G1009" s="572">
        <f>IF(SUM(E1009:F1009)=0,0,$G$10+SUM(E$11:$E1009)-SUM(F$11:$F1009))</f>
        <v>0</v>
      </c>
      <c r="H1009" s="573"/>
    </row>
    <row r="1010" spans="1:8" s="4" customFormat="1" ht="15.6">
      <c r="A1010" s="76" t="str">
        <f>IF(OR(LEFT(Nhaplieu!$M1032,3)='Sổ quỹ tiền mặt S06'!$J$2,LEFT(Nhaplieu!$N1032,3)='Sổ quỹ tiền mặt S06'!$J$2),Nhaplieu!F1032,IF(OR(Nhaplieu!$M1032='Sổ quỹ tiền mặt S06'!$J$2,Nhaplieu!$N1032='Sổ quỹ tiền mặt S06'!$J$2),Nhaplieu!F1032,""))</f>
        <v/>
      </c>
      <c r="B1010" s="77" t="str">
        <f>IF(OR(LEFT(Nhaplieu!$M1032,3)='Sổ quỹ tiền mặt S06'!$J$2,LEFT(Nhaplieu!$N1032,3)='Sổ quỹ tiền mặt S06'!$J$2),Nhaplieu!E1032,IF(OR(Nhaplieu!$M1032='Sổ quỹ tiền mặt S06'!$J$2,Nhaplieu!$N1032='Sổ quỹ tiền mặt S06'!$J$2),Nhaplieu!E1032,""))</f>
        <v/>
      </c>
      <c r="C1010" s="571" t="str">
        <f>IF(OR(LEFT(Nhaplieu!$M1032,3)='Sổ quỹ tiền mặt S06'!$J$2,LEFT(Nhaplieu!$N1032,3)='Sổ quỹ tiền mặt S06'!$J$2),Nhaplieu!L1032,IF(OR(Nhaplieu!$M1032='Sổ quỹ tiền mặt S06'!$J$2,Nhaplieu!$N1032='Sổ quỹ tiền mặt S06'!$J$2),Nhaplieu!L1032,""))</f>
        <v/>
      </c>
      <c r="D1010" s="78" t="str">
        <f>IF(LEFT(Nhaplieu!$M1032,3)='Sổ quỹ tiền mặt S06'!$J$2,Nhaplieu!N1032,IF(LEFT(Nhaplieu!$N1032,3)='Sổ quỹ tiền mặt S06'!$J$2,Nhaplieu!M1032,IF(Nhaplieu!$M1032='Sổ quỹ tiền mặt S06'!$J$2,Nhaplieu!N1032,IF(Nhaplieu!$N1032='Sổ quỹ tiền mặt S06'!$J$2,Nhaplieu!M1032,""))))</f>
        <v/>
      </c>
      <c r="E1010" s="77" t="str">
        <f>IF(LEFT(Nhaplieu!M1032,3)='Sổ quỹ tiền mặt S06'!$J$2,Nhaplieu!$O1032,IF(Nhaplieu!M1032='Sổ quỹ tiền mặt S06'!$J$2,Nhaplieu!$O1032,""))</f>
        <v/>
      </c>
      <c r="F1010" s="77" t="str">
        <f>IF(LEFT(Nhaplieu!N1032,3)='Sổ quỹ tiền mặt S06'!$J$2,Nhaplieu!$O1032,IF(Nhaplieu!N1032='Sổ quỹ tiền mặt S06'!$J$2,Nhaplieu!$O1032,""))</f>
        <v/>
      </c>
      <c r="G1010" s="572">
        <f>IF(SUM(E1010:F1010)=0,0,$G$10+SUM(E$11:$E1010)-SUM(F$11:$F1010))</f>
        <v>0</v>
      </c>
      <c r="H1010" s="573"/>
    </row>
    <row r="1011" spans="1:8" s="4" customFormat="1" ht="15.6">
      <c r="A1011" s="76" t="str">
        <f>IF(OR(LEFT(Nhaplieu!$M1033,3)='Sổ quỹ tiền mặt S06'!$J$2,LEFT(Nhaplieu!$N1033,3)='Sổ quỹ tiền mặt S06'!$J$2),Nhaplieu!F1033,IF(OR(Nhaplieu!$M1033='Sổ quỹ tiền mặt S06'!$J$2,Nhaplieu!$N1033='Sổ quỹ tiền mặt S06'!$J$2),Nhaplieu!F1033,""))</f>
        <v/>
      </c>
      <c r="B1011" s="77" t="str">
        <f>IF(OR(LEFT(Nhaplieu!$M1033,3)='Sổ quỹ tiền mặt S06'!$J$2,LEFT(Nhaplieu!$N1033,3)='Sổ quỹ tiền mặt S06'!$J$2),Nhaplieu!E1033,IF(OR(Nhaplieu!$M1033='Sổ quỹ tiền mặt S06'!$J$2,Nhaplieu!$N1033='Sổ quỹ tiền mặt S06'!$J$2),Nhaplieu!E1033,""))</f>
        <v/>
      </c>
      <c r="C1011" s="571" t="str">
        <f>IF(OR(LEFT(Nhaplieu!$M1033,3)='Sổ quỹ tiền mặt S06'!$J$2,LEFT(Nhaplieu!$N1033,3)='Sổ quỹ tiền mặt S06'!$J$2),Nhaplieu!L1033,IF(OR(Nhaplieu!$M1033='Sổ quỹ tiền mặt S06'!$J$2,Nhaplieu!$N1033='Sổ quỹ tiền mặt S06'!$J$2),Nhaplieu!L1033,""))</f>
        <v/>
      </c>
      <c r="D1011" s="78" t="str">
        <f>IF(LEFT(Nhaplieu!$M1033,3)='Sổ quỹ tiền mặt S06'!$J$2,Nhaplieu!N1033,IF(LEFT(Nhaplieu!$N1033,3)='Sổ quỹ tiền mặt S06'!$J$2,Nhaplieu!M1033,IF(Nhaplieu!$M1033='Sổ quỹ tiền mặt S06'!$J$2,Nhaplieu!N1033,IF(Nhaplieu!$N1033='Sổ quỹ tiền mặt S06'!$J$2,Nhaplieu!M1033,""))))</f>
        <v/>
      </c>
      <c r="E1011" s="77" t="str">
        <f>IF(LEFT(Nhaplieu!M1033,3)='Sổ quỹ tiền mặt S06'!$J$2,Nhaplieu!$O1033,IF(Nhaplieu!M1033='Sổ quỹ tiền mặt S06'!$J$2,Nhaplieu!$O1033,""))</f>
        <v/>
      </c>
      <c r="F1011" s="77" t="str">
        <f>IF(LEFT(Nhaplieu!N1033,3)='Sổ quỹ tiền mặt S06'!$J$2,Nhaplieu!$O1033,IF(Nhaplieu!N1033='Sổ quỹ tiền mặt S06'!$J$2,Nhaplieu!$O1033,""))</f>
        <v/>
      </c>
      <c r="G1011" s="572">
        <f>IF(SUM(E1011:F1011)=0,0,$G$10+SUM(E$11:$E1011)-SUM(F$11:$F1011))</f>
        <v>0</v>
      </c>
      <c r="H1011" s="573"/>
    </row>
    <row r="1012" spans="1:8" s="4" customFormat="1" ht="15.6">
      <c r="A1012" s="76" t="str">
        <f>IF(OR(LEFT(Nhaplieu!$M1034,3)='Sổ quỹ tiền mặt S06'!$J$2,LEFT(Nhaplieu!$N1034,3)='Sổ quỹ tiền mặt S06'!$J$2),Nhaplieu!F1034,IF(OR(Nhaplieu!$M1034='Sổ quỹ tiền mặt S06'!$J$2,Nhaplieu!$N1034='Sổ quỹ tiền mặt S06'!$J$2),Nhaplieu!F1034,""))</f>
        <v/>
      </c>
      <c r="B1012" s="77" t="str">
        <f>IF(OR(LEFT(Nhaplieu!$M1034,3)='Sổ quỹ tiền mặt S06'!$J$2,LEFT(Nhaplieu!$N1034,3)='Sổ quỹ tiền mặt S06'!$J$2),Nhaplieu!E1034,IF(OR(Nhaplieu!$M1034='Sổ quỹ tiền mặt S06'!$J$2,Nhaplieu!$N1034='Sổ quỹ tiền mặt S06'!$J$2),Nhaplieu!E1034,""))</f>
        <v/>
      </c>
      <c r="C1012" s="571" t="str">
        <f>IF(OR(LEFT(Nhaplieu!$M1034,3)='Sổ quỹ tiền mặt S06'!$J$2,LEFT(Nhaplieu!$N1034,3)='Sổ quỹ tiền mặt S06'!$J$2),Nhaplieu!L1034,IF(OR(Nhaplieu!$M1034='Sổ quỹ tiền mặt S06'!$J$2,Nhaplieu!$N1034='Sổ quỹ tiền mặt S06'!$J$2),Nhaplieu!L1034,""))</f>
        <v/>
      </c>
      <c r="D1012" s="78" t="str">
        <f>IF(LEFT(Nhaplieu!$M1034,3)='Sổ quỹ tiền mặt S06'!$J$2,Nhaplieu!N1034,IF(LEFT(Nhaplieu!$N1034,3)='Sổ quỹ tiền mặt S06'!$J$2,Nhaplieu!M1034,IF(Nhaplieu!$M1034='Sổ quỹ tiền mặt S06'!$J$2,Nhaplieu!N1034,IF(Nhaplieu!$N1034='Sổ quỹ tiền mặt S06'!$J$2,Nhaplieu!M1034,""))))</f>
        <v/>
      </c>
      <c r="E1012" s="77" t="str">
        <f>IF(LEFT(Nhaplieu!M1034,3)='Sổ quỹ tiền mặt S06'!$J$2,Nhaplieu!$O1034,IF(Nhaplieu!M1034='Sổ quỹ tiền mặt S06'!$J$2,Nhaplieu!$O1034,""))</f>
        <v/>
      </c>
      <c r="F1012" s="77" t="str">
        <f>IF(LEFT(Nhaplieu!N1034,3)='Sổ quỹ tiền mặt S06'!$J$2,Nhaplieu!$O1034,IF(Nhaplieu!N1034='Sổ quỹ tiền mặt S06'!$J$2,Nhaplieu!$O1034,""))</f>
        <v/>
      </c>
      <c r="G1012" s="572">
        <f>IF(SUM(E1012:F1012)=0,0,$G$10+SUM(E$11:$E1012)-SUM(F$11:$F1012))</f>
        <v>0</v>
      </c>
      <c r="H1012" s="573"/>
    </row>
    <row r="1013" spans="1:8" s="4" customFormat="1" ht="15.6">
      <c r="A1013" s="76" t="str">
        <f>IF(OR(LEFT(Nhaplieu!$M1035,3)='Sổ quỹ tiền mặt S06'!$J$2,LEFT(Nhaplieu!$N1035,3)='Sổ quỹ tiền mặt S06'!$J$2),Nhaplieu!F1035,IF(OR(Nhaplieu!$M1035='Sổ quỹ tiền mặt S06'!$J$2,Nhaplieu!$N1035='Sổ quỹ tiền mặt S06'!$J$2),Nhaplieu!F1035,""))</f>
        <v/>
      </c>
      <c r="B1013" s="77" t="str">
        <f>IF(OR(LEFT(Nhaplieu!$M1035,3)='Sổ quỹ tiền mặt S06'!$J$2,LEFT(Nhaplieu!$N1035,3)='Sổ quỹ tiền mặt S06'!$J$2),Nhaplieu!E1035,IF(OR(Nhaplieu!$M1035='Sổ quỹ tiền mặt S06'!$J$2,Nhaplieu!$N1035='Sổ quỹ tiền mặt S06'!$J$2),Nhaplieu!E1035,""))</f>
        <v/>
      </c>
      <c r="C1013" s="571" t="str">
        <f>IF(OR(LEFT(Nhaplieu!$M1035,3)='Sổ quỹ tiền mặt S06'!$J$2,LEFT(Nhaplieu!$N1035,3)='Sổ quỹ tiền mặt S06'!$J$2),Nhaplieu!L1035,IF(OR(Nhaplieu!$M1035='Sổ quỹ tiền mặt S06'!$J$2,Nhaplieu!$N1035='Sổ quỹ tiền mặt S06'!$J$2),Nhaplieu!L1035,""))</f>
        <v/>
      </c>
      <c r="D1013" s="78" t="str">
        <f>IF(LEFT(Nhaplieu!$M1035,3)='Sổ quỹ tiền mặt S06'!$J$2,Nhaplieu!N1035,IF(LEFT(Nhaplieu!$N1035,3)='Sổ quỹ tiền mặt S06'!$J$2,Nhaplieu!M1035,IF(Nhaplieu!$M1035='Sổ quỹ tiền mặt S06'!$J$2,Nhaplieu!N1035,IF(Nhaplieu!$N1035='Sổ quỹ tiền mặt S06'!$J$2,Nhaplieu!M1035,""))))</f>
        <v/>
      </c>
      <c r="E1013" s="77" t="str">
        <f>IF(LEFT(Nhaplieu!M1035,3)='Sổ quỹ tiền mặt S06'!$J$2,Nhaplieu!$O1035,IF(Nhaplieu!M1035='Sổ quỹ tiền mặt S06'!$J$2,Nhaplieu!$O1035,""))</f>
        <v/>
      </c>
      <c r="F1013" s="77" t="str">
        <f>IF(LEFT(Nhaplieu!N1035,3)='Sổ quỹ tiền mặt S06'!$J$2,Nhaplieu!$O1035,IF(Nhaplieu!N1035='Sổ quỹ tiền mặt S06'!$J$2,Nhaplieu!$O1035,""))</f>
        <v/>
      </c>
      <c r="G1013" s="572">
        <f>IF(SUM(E1013:F1013)=0,0,$G$10+SUM(E$11:$E1013)-SUM(F$11:$F1013))</f>
        <v>0</v>
      </c>
      <c r="H1013" s="573"/>
    </row>
    <row r="1014" spans="1:8" s="4" customFormat="1" ht="15.6">
      <c r="A1014" s="76" t="str">
        <f>IF(OR(LEFT(Nhaplieu!$M1036,3)='Sổ quỹ tiền mặt S06'!$J$2,LEFT(Nhaplieu!$N1036,3)='Sổ quỹ tiền mặt S06'!$J$2),Nhaplieu!F1036,IF(OR(Nhaplieu!$M1036='Sổ quỹ tiền mặt S06'!$J$2,Nhaplieu!$N1036='Sổ quỹ tiền mặt S06'!$J$2),Nhaplieu!F1036,""))</f>
        <v/>
      </c>
      <c r="B1014" s="77" t="str">
        <f>IF(OR(LEFT(Nhaplieu!$M1036,3)='Sổ quỹ tiền mặt S06'!$J$2,LEFT(Nhaplieu!$N1036,3)='Sổ quỹ tiền mặt S06'!$J$2),Nhaplieu!E1036,IF(OR(Nhaplieu!$M1036='Sổ quỹ tiền mặt S06'!$J$2,Nhaplieu!$N1036='Sổ quỹ tiền mặt S06'!$J$2),Nhaplieu!E1036,""))</f>
        <v/>
      </c>
      <c r="C1014" s="571" t="str">
        <f>IF(OR(LEFT(Nhaplieu!$M1036,3)='Sổ quỹ tiền mặt S06'!$J$2,LEFT(Nhaplieu!$N1036,3)='Sổ quỹ tiền mặt S06'!$J$2),Nhaplieu!L1036,IF(OR(Nhaplieu!$M1036='Sổ quỹ tiền mặt S06'!$J$2,Nhaplieu!$N1036='Sổ quỹ tiền mặt S06'!$J$2),Nhaplieu!L1036,""))</f>
        <v/>
      </c>
      <c r="D1014" s="78" t="str">
        <f>IF(LEFT(Nhaplieu!$M1036,3)='Sổ quỹ tiền mặt S06'!$J$2,Nhaplieu!N1036,IF(LEFT(Nhaplieu!$N1036,3)='Sổ quỹ tiền mặt S06'!$J$2,Nhaplieu!M1036,IF(Nhaplieu!$M1036='Sổ quỹ tiền mặt S06'!$J$2,Nhaplieu!N1036,IF(Nhaplieu!$N1036='Sổ quỹ tiền mặt S06'!$J$2,Nhaplieu!M1036,""))))</f>
        <v/>
      </c>
      <c r="E1014" s="77" t="str">
        <f>IF(LEFT(Nhaplieu!M1036,3)='Sổ quỹ tiền mặt S06'!$J$2,Nhaplieu!$O1036,IF(Nhaplieu!M1036='Sổ quỹ tiền mặt S06'!$J$2,Nhaplieu!$O1036,""))</f>
        <v/>
      </c>
      <c r="F1014" s="77" t="str">
        <f>IF(LEFT(Nhaplieu!N1036,3)='Sổ quỹ tiền mặt S06'!$J$2,Nhaplieu!$O1036,IF(Nhaplieu!N1036='Sổ quỹ tiền mặt S06'!$J$2,Nhaplieu!$O1036,""))</f>
        <v/>
      </c>
      <c r="G1014" s="572">
        <f>IF(SUM(E1014:F1014)=0,0,$G$10+SUM(E$11:$E1014)-SUM(F$11:$F1014))</f>
        <v>0</v>
      </c>
      <c r="H1014" s="573"/>
    </row>
    <row r="1015" spans="1:8" s="4" customFormat="1" ht="15.6">
      <c r="A1015" s="76" t="str">
        <f>IF(OR(LEFT(Nhaplieu!$M1037,3)='Sổ quỹ tiền mặt S06'!$J$2,LEFT(Nhaplieu!$N1037,3)='Sổ quỹ tiền mặt S06'!$J$2),Nhaplieu!F1037,IF(OR(Nhaplieu!$M1037='Sổ quỹ tiền mặt S06'!$J$2,Nhaplieu!$N1037='Sổ quỹ tiền mặt S06'!$J$2),Nhaplieu!F1037,""))</f>
        <v/>
      </c>
      <c r="B1015" s="77" t="str">
        <f>IF(OR(LEFT(Nhaplieu!$M1037,3)='Sổ quỹ tiền mặt S06'!$J$2,LEFT(Nhaplieu!$N1037,3)='Sổ quỹ tiền mặt S06'!$J$2),Nhaplieu!E1037,IF(OR(Nhaplieu!$M1037='Sổ quỹ tiền mặt S06'!$J$2,Nhaplieu!$N1037='Sổ quỹ tiền mặt S06'!$J$2),Nhaplieu!E1037,""))</f>
        <v/>
      </c>
      <c r="C1015" s="571" t="str">
        <f>IF(OR(LEFT(Nhaplieu!$M1037,3)='Sổ quỹ tiền mặt S06'!$J$2,LEFT(Nhaplieu!$N1037,3)='Sổ quỹ tiền mặt S06'!$J$2),Nhaplieu!L1037,IF(OR(Nhaplieu!$M1037='Sổ quỹ tiền mặt S06'!$J$2,Nhaplieu!$N1037='Sổ quỹ tiền mặt S06'!$J$2),Nhaplieu!L1037,""))</f>
        <v/>
      </c>
      <c r="D1015" s="78" t="str">
        <f>IF(LEFT(Nhaplieu!$M1037,3)='Sổ quỹ tiền mặt S06'!$J$2,Nhaplieu!N1037,IF(LEFT(Nhaplieu!$N1037,3)='Sổ quỹ tiền mặt S06'!$J$2,Nhaplieu!M1037,IF(Nhaplieu!$M1037='Sổ quỹ tiền mặt S06'!$J$2,Nhaplieu!N1037,IF(Nhaplieu!$N1037='Sổ quỹ tiền mặt S06'!$J$2,Nhaplieu!M1037,""))))</f>
        <v/>
      </c>
      <c r="E1015" s="77" t="str">
        <f>IF(LEFT(Nhaplieu!M1037,3)='Sổ quỹ tiền mặt S06'!$J$2,Nhaplieu!$O1037,IF(Nhaplieu!M1037='Sổ quỹ tiền mặt S06'!$J$2,Nhaplieu!$O1037,""))</f>
        <v/>
      </c>
      <c r="F1015" s="77" t="str">
        <f>IF(LEFT(Nhaplieu!N1037,3)='Sổ quỹ tiền mặt S06'!$J$2,Nhaplieu!$O1037,IF(Nhaplieu!N1037='Sổ quỹ tiền mặt S06'!$J$2,Nhaplieu!$O1037,""))</f>
        <v/>
      </c>
      <c r="G1015" s="572">
        <f>IF(SUM(E1015:F1015)=0,0,$G$10+SUM(E$11:$E1015)-SUM(F$11:$F1015))</f>
        <v>0</v>
      </c>
      <c r="H1015" s="573"/>
    </row>
    <row r="1016" spans="1:8" s="4" customFormat="1" ht="15.6">
      <c r="A1016" s="76" t="str">
        <f>IF(OR(LEFT(Nhaplieu!$M1038,3)='Sổ quỹ tiền mặt S06'!$J$2,LEFT(Nhaplieu!$N1038,3)='Sổ quỹ tiền mặt S06'!$J$2),Nhaplieu!F1038,IF(OR(Nhaplieu!$M1038='Sổ quỹ tiền mặt S06'!$J$2,Nhaplieu!$N1038='Sổ quỹ tiền mặt S06'!$J$2),Nhaplieu!F1038,""))</f>
        <v/>
      </c>
      <c r="B1016" s="77" t="str">
        <f>IF(OR(LEFT(Nhaplieu!$M1038,3)='Sổ quỹ tiền mặt S06'!$J$2,LEFT(Nhaplieu!$N1038,3)='Sổ quỹ tiền mặt S06'!$J$2),Nhaplieu!E1038,IF(OR(Nhaplieu!$M1038='Sổ quỹ tiền mặt S06'!$J$2,Nhaplieu!$N1038='Sổ quỹ tiền mặt S06'!$J$2),Nhaplieu!E1038,""))</f>
        <v/>
      </c>
      <c r="C1016" s="571" t="str">
        <f>IF(OR(LEFT(Nhaplieu!$M1038,3)='Sổ quỹ tiền mặt S06'!$J$2,LEFT(Nhaplieu!$N1038,3)='Sổ quỹ tiền mặt S06'!$J$2),Nhaplieu!L1038,IF(OR(Nhaplieu!$M1038='Sổ quỹ tiền mặt S06'!$J$2,Nhaplieu!$N1038='Sổ quỹ tiền mặt S06'!$J$2),Nhaplieu!L1038,""))</f>
        <v/>
      </c>
      <c r="D1016" s="78" t="str">
        <f>IF(LEFT(Nhaplieu!$M1038,3)='Sổ quỹ tiền mặt S06'!$J$2,Nhaplieu!N1038,IF(LEFT(Nhaplieu!$N1038,3)='Sổ quỹ tiền mặt S06'!$J$2,Nhaplieu!M1038,IF(Nhaplieu!$M1038='Sổ quỹ tiền mặt S06'!$J$2,Nhaplieu!N1038,IF(Nhaplieu!$N1038='Sổ quỹ tiền mặt S06'!$J$2,Nhaplieu!M1038,""))))</f>
        <v/>
      </c>
      <c r="E1016" s="77" t="str">
        <f>IF(LEFT(Nhaplieu!M1038,3)='Sổ quỹ tiền mặt S06'!$J$2,Nhaplieu!$O1038,IF(Nhaplieu!M1038='Sổ quỹ tiền mặt S06'!$J$2,Nhaplieu!$O1038,""))</f>
        <v/>
      </c>
      <c r="F1016" s="77" t="str">
        <f>IF(LEFT(Nhaplieu!N1038,3)='Sổ quỹ tiền mặt S06'!$J$2,Nhaplieu!$O1038,IF(Nhaplieu!N1038='Sổ quỹ tiền mặt S06'!$J$2,Nhaplieu!$O1038,""))</f>
        <v/>
      </c>
      <c r="G1016" s="572">
        <f>IF(SUM(E1016:F1016)=0,0,$G$10+SUM(E$11:$E1016)-SUM(F$11:$F1016))</f>
        <v>0</v>
      </c>
      <c r="H1016" s="573"/>
    </row>
    <row r="1017" spans="1:8" s="4" customFormat="1" ht="15.6">
      <c r="A1017" s="76" t="str">
        <f>IF(OR(LEFT(Nhaplieu!$M1039,3)='Sổ quỹ tiền mặt S06'!$J$2,LEFT(Nhaplieu!$N1039,3)='Sổ quỹ tiền mặt S06'!$J$2),Nhaplieu!F1039,IF(OR(Nhaplieu!$M1039='Sổ quỹ tiền mặt S06'!$J$2,Nhaplieu!$N1039='Sổ quỹ tiền mặt S06'!$J$2),Nhaplieu!F1039,""))</f>
        <v/>
      </c>
      <c r="B1017" s="77" t="str">
        <f>IF(OR(LEFT(Nhaplieu!$M1039,3)='Sổ quỹ tiền mặt S06'!$J$2,LEFT(Nhaplieu!$N1039,3)='Sổ quỹ tiền mặt S06'!$J$2),Nhaplieu!E1039,IF(OR(Nhaplieu!$M1039='Sổ quỹ tiền mặt S06'!$J$2,Nhaplieu!$N1039='Sổ quỹ tiền mặt S06'!$J$2),Nhaplieu!E1039,""))</f>
        <v/>
      </c>
      <c r="C1017" s="571" t="str">
        <f>IF(OR(LEFT(Nhaplieu!$M1039,3)='Sổ quỹ tiền mặt S06'!$J$2,LEFT(Nhaplieu!$N1039,3)='Sổ quỹ tiền mặt S06'!$J$2),Nhaplieu!L1039,IF(OR(Nhaplieu!$M1039='Sổ quỹ tiền mặt S06'!$J$2,Nhaplieu!$N1039='Sổ quỹ tiền mặt S06'!$J$2),Nhaplieu!L1039,""))</f>
        <v/>
      </c>
      <c r="D1017" s="78" t="str">
        <f>IF(LEFT(Nhaplieu!$M1039,3)='Sổ quỹ tiền mặt S06'!$J$2,Nhaplieu!N1039,IF(LEFT(Nhaplieu!$N1039,3)='Sổ quỹ tiền mặt S06'!$J$2,Nhaplieu!M1039,IF(Nhaplieu!$M1039='Sổ quỹ tiền mặt S06'!$J$2,Nhaplieu!N1039,IF(Nhaplieu!$N1039='Sổ quỹ tiền mặt S06'!$J$2,Nhaplieu!M1039,""))))</f>
        <v/>
      </c>
      <c r="E1017" s="77" t="str">
        <f>IF(LEFT(Nhaplieu!M1039,3)='Sổ quỹ tiền mặt S06'!$J$2,Nhaplieu!$O1039,IF(Nhaplieu!M1039='Sổ quỹ tiền mặt S06'!$J$2,Nhaplieu!$O1039,""))</f>
        <v/>
      </c>
      <c r="F1017" s="77" t="str">
        <f>IF(LEFT(Nhaplieu!N1039,3)='Sổ quỹ tiền mặt S06'!$J$2,Nhaplieu!$O1039,IF(Nhaplieu!N1039='Sổ quỹ tiền mặt S06'!$J$2,Nhaplieu!$O1039,""))</f>
        <v/>
      </c>
      <c r="G1017" s="572">
        <f>IF(SUM(E1017:F1017)=0,0,$G$10+SUM(E$11:$E1017)-SUM(F$11:$F1017))</f>
        <v>0</v>
      </c>
      <c r="H1017" s="573"/>
    </row>
    <row r="1018" spans="1:8" s="4" customFormat="1" ht="15.6">
      <c r="A1018" s="76" t="str">
        <f>IF(OR(LEFT(Nhaplieu!$M1040,3)='Sổ quỹ tiền mặt S06'!$J$2,LEFT(Nhaplieu!$N1040,3)='Sổ quỹ tiền mặt S06'!$J$2),Nhaplieu!F1040,IF(OR(Nhaplieu!$M1040='Sổ quỹ tiền mặt S06'!$J$2,Nhaplieu!$N1040='Sổ quỹ tiền mặt S06'!$J$2),Nhaplieu!F1040,""))</f>
        <v/>
      </c>
      <c r="B1018" s="77" t="str">
        <f>IF(OR(LEFT(Nhaplieu!$M1040,3)='Sổ quỹ tiền mặt S06'!$J$2,LEFT(Nhaplieu!$N1040,3)='Sổ quỹ tiền mặt S06'!$J$2),Nhaplieu!E1040,IF(OR(Nhaplieu!$M1040='Sổ quỹ tiền mặt S06'!$J$2,Nhaplieu!$N1040='Sổ quỹ tiền mặt S06'!$J$2),Nhaplieu!E1040,""))</f>
        <v/>
      </c>
      <c r="C1018" s="571" t="str">
        <f>IF(OR(LEFT(Nhaplieu!$M1040,3)='Sổ quỹ tiền mặt S06'!$J$2,LEFT(Nhaplieu!$N1040,3)='Sổ quỹ tiền mặt S06'!$J$2),Nhaplieu!L1040,IF(OR(Nhaplieu!$M1040='Sổ quỹ tiền mặt S06'!$J$2,Nhaplieu!$N1040='Sổ quỹ tiền mặt S06'!$J$2),Nhaplieu!L1040,""))</f>
        <v/>
      </c>
      <c r="D1018" s="78" t="str">
        <f>IF(LEFT(Nhaplieu!$M1040,3)='Sổ quỹ tiền mặt S06'!$J$2,Nhaplieu!N1040,IF(LEFT(Nhaplieu!$N1040,3)='Sổ quỹ tiền mặt S06'!$J$2,Nhaplieu!M1040,IF(Nhaplieu!$M1040='Sổ quỹ tiền mặt S06'!$J$2,Nhaplieu!N1040,IF(Nhaplieu!$N1040='Sổ quỹ tiền mặt S06'!$J$2,Nhaplieu!M1040,""))))</f>
        <v/>
      </c>
      <c r="E1018" s="77" t="str">
        <f>IF(LEFT(Nhaplieu!M1040,3)='Sổ quỹ tiền mặt S06'!$J$2,Nhaplieu!$O1040,IF(Nhaplieu!M1040='Sổ quỹ tiền mặt S06'!$J$2,Nhaplieu!$O1040,""))</f>
        <v/>
      </c>
      <c r="F1018" s="77" t="str">
        <f>IF(LEFT(Nhaplieu!N1040,3)='Sổ quỹ tiền mặt S06'!$J$2,Nhaplieu!$O1040,IF(Nhaplieu!N1040='Sổ quỹ tiền mặt S06'!$J$2,Nhaplieu!$O1040,""))</f>
        <v/>
      </c>
      <c r="G1018" s="572">
        <f>IF(SUM(E1018:F1018)=0,0,$G$10+SUM(E$11:$E1018)-SUM(F$11:$F1018))</f>
        <v>0</v>
      </c>
      <c r="H1018" s="573"/>
    </row>
    <row r="1019" spans="1:8" s="4" customFormat="1" ht="15.6">
      <c r="A1019" s="76" t="str">
        <f>IF(OR(LEFT(Nhaplieu!$M1041,3)='Sổ quỹ tiền mặt S06'!$J$2,LEFT(Nhaplieu!$N1041,3)='Sổ quỹ tiền mặt S06'!$J$2),Nhaplieu!F1041,IF(OR(Nhaplieu!$M1041='Sổ quỹ tiền mặt S06'!$J$2,Nhaplieu!$N1041='Sổ quỹ tiền mặt S06'!$J$2),Nhaplieu!F1041,""))</f>
        <v/>
      </c>
      <c r="B1019" s="77" t="str">
        <f>IF(OR(LEFT(Nhaplieu!$M1041,3)='Sổ quỹ tiền mặt S06'!$J$2,LEFT(Nhaplieu!$N1041,3)='Sổ quỹ tiền mặt S06'!$J$2),Nhaplieu!E1041,IF(OR(Nhaplieu!$M1041='Sổ quỹ tiền mặt S06'!$J$2,Nhaplieu!$N1041='Sổ quỹ tiền mặt S06'!$J$2),Nhaplieu!E1041,""))</f>
        <v/>
      </c>
      <c r="C1019" s="571" t="str">
        <f>IF(OR(LEFT(Nhaplieu!$M1041,3)='Sổ quỹ tiền mặt S06'!$J$2,LEFT(Nhaplieu!$N1041,3)='Sổ quỹ tiền mặt S06'!$J$2),Nhaplieu!L1041,IF(OR(Nhaplieu!$M1041='Sổ quỹ tiền mặt S06'!$J$2,Nhaplieu!$N1041='Sổ quỹ tiền mặt S06'!$J$2),Nhaplieu!L1041,""))</f>
        <v/>
      </c>
      <c r="D1019" s="78" t="str">
        <f>IF(LEFT(Nhaplieu!$M1041,3)='Sổ quỹ tiền mặt S06'!$J$2,Nhaplieu!N1041,IF(LEFT(Nhaplieu!$N1041,3)='Sổ quỹ tiền mặt S06'!$J$2,Nhaplieu!M1041,IF(Nhaplieu!$M1041='Sổ quỹ tiền mặt S06'!$J$2,Nhaplieu!N1041,IF(Nhaplieu!$N1041='Sổ quỹ tiền mặt S06'!$J$2,Nhaplieu!M1041,""))))</f>
        <v/>
      </c>
      <c r="E1019" s="77" t="str">
        <f>IF(LEFT(Nhaplieu!M1041,3)='Sổ quỹ tiền mặt S06'!$J$2,Nhaplieu!$O1041,IF(Nhaplieu!M1041='Sổ quỹ tiền mặt S06'!$J$2,Nhaplieu!$O1041,""))</f>
        <v/>
      </c>
      <c r="F1019" s="77" t="str">
        <f>IF(LEFT(Nhaplieu!N1041,3)='Sổ quỹ tiền mặt S06'!$J$2,Nhaplieu!$O1041,IF(Nhaplieu!N1041='Sổ quỹ tiền mặt S06'!$J$2,Nhaplieu!$O1041,""))</f>
        <v/>
      </c>
      <c r="G1019" s="572">
        <f>IF(SUM(E1019:F1019)=0,0,$G$10+SUM(E$11:$E1019)-SUM(F$11:$F1019))</f>
        <v>0</v>
      </c>
      <c r="H1019" s="573"/>
    </row>
    <row r="1020" spans="1:8" s="4" customFormat="1" ht="15.6">
      <c r="A1020" s="76" t="str">
        <f>IF(OR(LEFT(Nhaplieu!$M1042,3)='Sổ quỹ tiền mặt S06'!$J$2,LEFT(Nhaplieu!$N1042,3)='Sổ quỹ tiền mặt S06'!$J$2),Nhaplieu!F1042,IF(OR(Nhaplieu!$M1042='Sổ quỹ tiền mặt S06'!$J$2,Nhaplieu!$N1042='Sổ quỹ tiền mặt S06'!$J$2),Nhaplieu!F1042,""))</f>
        <v/>
      </c>
      <c r="B1020" s="77" t="str">
        <f>IF(OR(LEFT(Nhaplieu!$M1042,3)='Sổ quỹ tiền mặt S06'!$J$2,LEFT(Nhaplieu!$N1042,3)='Sổ quỹ tiền mặt S06'!$J$2),Nhaplieu!E1042,IF(OR(Nhaplieu!$M1042='Sổ quỹ tiền mặt S06'!$J$2,Nhaplieu!$N1042='Sổ quỹ tiền mặt S06'!$J$2),Nhaplieu!E1042,""))</f>
        <v/>
      </c>
      <c r="C1020" s="571" t="str">
        <f>IF(OR(LEFT(Nhaplieu!$M1042,3)='Sổ quỹ tiền mặt S06'!$J$2,LEFT(Nhaplieu!$N1042,3)='Sổ quỹ tiền mặt S06'!$J$2),Nhaplieu!L1042,IF(OR(Nhaplieu!$M1042='Sổ quỹ tiền mặt S06'!$J$2,Nhaplieu!$N1042='Sổ quỹ tiền mặt S06'!$J$2),Nhaplieu!L1042,""))</f>
        <v/>
      </c>
      <c r="D1020" s="78" t="str">
        <f>IF(LEFT(Nhaplieu!$M1042,3)='Sổ quỹ tiền mặt S06'!$J$2,Nhaplieu!N1042,IF(LEFT(Nhaplieu!$N1042,3)='Sổ quỹ tiền mặt S06'!$J$2,Nhaplieu!M1042,IF(Nhaplieu!$M1042='Sổ quỹ tiền mặt S06'!$J$2,Nhaplieu!N1042,IF(Nhaplieu!$N1042='Sổ quỹ tiền mặt S06'!$J$2,Nhaplieu!M1042,""))))</f>
        <v/>
      </c>
      <c r="E1020" s="77" t="str">
        <f>IF(LEFT(Nhaplieu!M1042,3)='Sổ quỹ tiền mặt S06'!$J$2,Nhaplieu!$O1042,IF(Nhaplieu!M1042='Sổ quỹ tiền mặt S06'!$J$2,Nhaplieu!$O1042,""))</f>
        <v/>
      </c>
      <c r="F1020" s="77" t="str">
        <f>IF(LEFT(Nhaplieu!N1042,3)='Sổ quỹ tiền mặt S06'!$J$2,Nhaplieu!$O1042,IF(Nhaplieu!N1042='Sổ quỹ tiền mặt S06'!$J$2,Nhaplieu!$O1042,""))</f>
        <v/>
      </c>
      <c r="G1020" s="572">
        <f>IF(SUM(E1020:F1020)=0,0,$G$10+SUM(E$11:$E1020)-SUM(F$11:$F1020))</f>
        <v>0</v>
      </c>
      <c r="H1020" s="573"/>
    </row>
    <row r="1021" spans="1:8" s="4" customFormat="1" ht="15.6">
      <c r="A1021" s="76" t="str">
        <f>IF(OR(LEFT(Nhaplieu!$M1043,3)='Sổ quỹ tiền mặt S06'!$J$2,LEFT(Nhaplieu!$N1043,3)='Sổ quỹ tiền mặt S06'!$J$2),Nhaplieu!F1043,IF(OR(Nhaplieu!$M1043='Sổ quỹ tiền mặt S06'!$J$2,Nhaplieu!$N1043='Sổ quỹ tiền mặt S06'!$J$2),Nhaplieu!F1043,""))</f>
        <v/>
      </c>
      <c r="B1021" s="77" t="str">
        <f>IF(OR(LEFT(Nhaplieu!$M1043,3)='Sổ quỹ tiền mặt S06'!$J$2,LEFT(Nhaplieu!$N1043,3)='Sổ quỹ tiền mặt S06'!$J$2),Nhaplieu!E1043,IF(OR(Nhaplieu!$M1043='Sổ quỹ tiền mặt S06'!$J$2,Nhaplieu!$N1043='Sổ quỹ tiền mặt S06'!$J$2),Nhaplieu!E1043,""))</f>
        <v/>
      </c>
      <c r="C1021" s="571" t="str">
        <f>IF(OR(LEFT(Nhaplieu!$M1043,3)='Sổ quỹ tiền mặt S06'!$J$2,LEFT(Nhaplieu!$N1043,3)='Sổ quỹ tiền mặt S06'!$J$2),Nhaplieu!L1043,IF(OR(Nhaplieu!$M1043='Sổ quỹ tiền mặt S06'!$J$2,Nhaplieu!$N1043='Sổ quỹ tiền mặt S06'!$J$2),Nhaplieu!L1043,""))</f>
        <v/>
      </c>
      <c r="D1021" s="78" t="str">
        <f>IF(LEFT(Nhaplieu!$M1043,3)='Sổ quỹ tiền mặt S06'!$J$2,Nhaplieu!N1043,IF(LEFT(Nhaplieu!$N1043,3)='Sổ quỹ tiền mặt S06'!$J$2,Nhaplieu!M1043,IF(Nhaplieu!$M1043='Sổ quỹ tiền mặt S06'!$J$2,Nhaplieu!N1043,IF(Nhaplieu!$N1043='Sổ quỹ tiền mặt S06'!$J$2,Nhaplieu!M1043,""))))</f>
        <v/>
      </c>
      <c r="E1021" s="77" t="str">
        <f>IF(LEFT(Nhaplieu!M1043,3)='Sổ quỹ tiền mặt S06'!$J$2,Nhaplieu!$O1043,IF(Nhaplieu!M1043='Sổ quỹ tiền mặt S06'!$J$2,Nhaplieu!$O1043,""))</f>
        <v/>
      </c>
      <c r="F1021" s="77" t="str">
        <f>IF(LEFT(Nhaplieu!N1043,3)='Sổ quỹ tiền mặt S06'!$J$2,Nhaplieu!$O1043,IF(Nhaplieu!N1043='Sổ quỹ tiền mặt S06'!$J$2,Nhaplieu!$O1043,""))</f>
        <v/>
      </c>
      <c r="G1021" s="572">
        <f>IF(SUM(E1021:F1021)=0,0,$G$10+SUM(E$11:$E1021)-SUM(F$11:$F1021))</f>
        <v>0</v>
      </c>
      <c r="H1021" s="573"/>
    </row>
    <row r="1022" spans="1:8" s="4" customFormat="1" ht="15.6">
      <c r="A1022" s="76" t="str">
        <f>IF(OR(LEFT(Nhaplieu!$M1044,3)='Sổ quỹ tiền mặt S06'!$J$2,LEFT(Nhaplieu!$N1044,3)='Sổ quỹ tiền mặt S06'!$J$2),Nhaplieu!F1044,IF(OR(Nhaplieu!$M1044='Sổ quỹ tiền mặt S06'!$J$2,Nhaplieu!$N1044='Sổ quỹ tiền mặt S06'!$J$2),Nhaplieu!F1044,""))</f>
        <v/>
      </c>
      <c r="B1022" s="77" t="str">
        <f>IF(OR(LEFT(Nhaplieu!$M1044,3)='Sổ quỹ tiền mặt S06'!$J$2,LEFT(Nhaplieu!$N1044,3)='Sổ quỹ tiền mặt S06'!$J$2),Nhaplieu!E1044,IF(OR(Nhaplieu!$M1044='Sổ quỹ tiền mặt S06'!$J$2,Nhaplieu!$N1044='Sổ quỹ tiền mặt S06'!$J$2),Nhaplieu!E1044,""))</f>
        <v/>
      </c>
      <c r="C1022" s="571" t="str">
        <f>IF(OR(LEFT(Nhaplieu!$M1044,3)='Sổ quỹ tiền mặt S06'!$J$2,LEFT(Nhaplieu!$N1044,3)='Sổ quỹ tiền mặt S06'!$J$2),Nhaplieu!L1044,IF(OR(Nhaplieu!$M1044='Sổ quỹ tiền mặt S06'!$J$2,Nhaplieu!$N1044='Sổ quỹ tiền mặt S06'!$J$2),Nhaplieu!L1044,""))</f>
        <v/>
      </c>
      <c r="D1022" s="78" t="str">
        <f>IF(LEFT(Nhaplieu!$M1044,3)='Sổ quỹ tiền mặt S06'!$J$2,Nhaplieu!N1044,IF(LEFT(Nhaplieu!$N1044,3)='Sổ quỹ tiền mặt S06'!$J$2,Nhaplieu!M1044,IF(Nhaplieu!$M1044='Sổ quỹ tiền mặt S06'!$J$2,Nhaplieu!N1044,IF(Nhaplieu!$N1044='Sổ quỹ tiền mặt S06'!$J$2,Nhaplieu!M1044,""))))</f>
        <v/>
      </c>
      <c r="E1022" s="77" t="str">
        <f>IF(LEFT(Nhaplieu!M1044,3)='Sổ quỹ tiền mặt S06'!$J$2,Nhaplieu!$O1044,IF(Nhaplieu!M1044='Sổ quỹ tiền mặt S06'!$J$2,Nhaplieu!$O1044,""))</f>
        <v/>
      </c>
      <c r="F1022" s="77" t="str">
        <f>IF(LEFT(Nhaplieu!N1044,3)='Sổ quỹ tiền mặt S06'!$J$2,Nhaplieu!$O1044,IF(Nhaplieu!N1044='Sổ quỹ tiền mặt S06'!$J$2,Nhaplieu!$O1044,""))</f>
        <v/>
      </c>
      <c r="G1022" s="572">
        <f>IF(SUM(E1022:F1022)=0,0,$G$10+SUM(E$11:$E1022)-SUM(F$11:$F1022))</f>
        <v>0</v>
      </c>
      <c r="H1022" s="573"/>
    </row>
    <row r="1023" spans="1:8" s="4" customFormat="1" ht="15.6">
      <c r="A1023" s="76" t="str">
        <f>IF(OR(LEFT(Nhaplieu!$M1045,3)='Sổ quỹ tiền mặt S06'!$J$2,LEFT(Nhaplieu!$N1045,3)='Sổ quỹ tiền mặt S06'!$J$2),Nhaplieu!F1045,IF(OR(Nhaplieu!$M1045='Sổ quỹ tiền mặt S06'!$J$2,Nhaplieu!$N1045='Sổ quỹ tiền mặt S06'!$J$2),Nhaplieu!F1045,""))</f>
        <v/>
      </c>
      <c r="B1023" s="77" t="str">
        <f>IF(OR(LEFT(Nhaplieu!$M1045,3)='Sổ quỹ tiền mặt S06'!$J$2,LEFT(Nhaplieu!$N1045,3)='Sổ quỹ tiền mặt S06'!$J$2),Nhaplieu!E1045,IF(OR(Nhaplieu!$M1045='Sổ quỹ tiền mặt S06'!$J$2,Nhaplieu!$N1045='Sổ quỹ tiền mặt S06'!$J$2),Nhaplieu!E1045,""))</f>
        <v/>
      </c>
      <c r="C1023" s="571" t="str">
        <f>IF(OR(LEFT(Nhaplieu!$M1045,3)='Sổ quỹ tiền mặt S06'!$J$2,LEFT(Nhaplieu!$N1045,3)='Sổ quỹ tiền mặt S06'!$J$2),Nhaplieu!L1045,IF(OR(Nhaplieu!$M1045='Sổ quỹ tiền mặt S06'!$J$2,Nhaplieu!$N1045='Sổ quỹ tiền mặt S06'!$J$2),Nhaplieu!L1045,""))</f>
        <v/>
      </c>
      <c r="D1023" s="78" t="str">
        <f>IF(LEFT(Nhaplieu!$M1045,3)='Sổ quỹ tiền mặt S06'!$J$2,Nhaplieu!N1045,IF(LEFT(Nhaplieu!$N1045,3)='Sổ quỹ tiền mặt S06'!$J$2,Nhaplieu!M1045,IF(Nhaplieu!$M1045='Sổ quỹ tiền mặt S06'!$J$2,Nhaplieu!N1045,IF(Nhaplieu!$N1045='Sổ quỹ tiền mặt S06'!$J$2,Nhaplieu!M1045,""))))</f>
        <v/>
      </c>
      <c r="E1023" s="77" t="str">
        <f>IF(LEFT(Nhaplieu!M1045,3)='Sổ quỹ tiền mặt S06'!$J$2,Nhaplieu!$O1045,IF(Nhaplieu!M1045='Sổ quỹ tiền mặt S06'!$J$2,Nhaplieu!$O1045,""))</f>
        <v/>
      </c>
      <c r="F1023" s="77" t="str">
        <f>IF(LEFT(Nhaplieu!N1045,3)='Sổ quỹ tiền mặt S06'!$J$2,Nhaplieu!$O1045,IF(Nhaplieu!N1045='Sổ quỹ tiền mặt S06'!$J$2,Nhaplieu!$O1045,""))</f>
        <v/>
      </c>
      <c r="G1023" s="572">
        <f>IF(SUM(E1023:F1023)=0,0,$G$10+SUM(E$11:$E1023)-SUM(F$11:$F1023))</f>
        <v>0</v>
      </c>
      <c r="H1023" s="573"/>
    </row>
    <row r="1024" spans="1:8" s="4" customFormat="1" ht="15.6">
      <c r="A1024" s="76" t="str">
        <f>IF(OR(LEFT(Nhaplieu!$M1046,3)='Sổ quỹ tiền mặt S06'!$J$2,LEFT(Nhaplieu!$N1046,3)='Sổ quỹ tiền mặt S06'!$J$2),Nhaplieu!F1046,IF(OR(Nhaplieu!$M1046='Sổ quỹ tiền mặt S06'!$J$2,Nhaplieu!$N1046='Sổ quỹ tiền mặt S06'!$J$2),Nhaplieu!F1046,""))</f>
        <v/>
      </c>
      <c r="B1024" s="77" t="str">
        <f>IF(OR(LEFT(Nhaplieu!$M1046,3)='Sổ quỹ tiền mặt S06'!$J$2,LEFT(Nhaplieu!$N1046,3)='Sổ quỹ tiền mặt S06'!$J$2),Nhaplieu!E1046,IF(OR(Nhaplieu!$M1046='Sổ quỹ tiền mặt S06'!$J$2,Nhaplieu!$N1046='Sổ quỹ tiền mặt S06'!$J$2),Nhaplieu!E1046,""))</f>
        <v/>
      </c>
      <c r="C1024" s="571" t="str">
        <f>IF(OR(LEFT(Nhaplieu!$M1046,3)='Sổ quỹ tiền mặt S06'!$J$2,LEFT(Nhaplieu!$N1046,3)='Sổ quỹ tiền mặt S06'!$J$2),Nhaplieu!L1046,IF(OR(Nhaplieu!$M1046='Sổ quỹ tiền mặt S06'!$J$2,Nhaplieu!$N1046='Sổ quỹ tiền mặt S06'!$J$2),Nhaplieu!L1046,""))</f>
        <v/>
      </c>
      <c r="D1024" s="78" t="str">
        <f>IF(LEFT(Nhaplieu!$M1046,3)='Sổ quỹ tiền mặt S06'!$J$2,Nhaplieu!N1046,IF(LEFT(Nhaplieu!$N1046,3)='Sổ quỹ tiền mặt S06'!$J$2,Nhaplieu!M1046,IF(Nhaplieu!$M1046='Sổ quỹ tiền mặt S06'!$J$2,Nhaplieu!N1046,IF(Nhaplieu!$N1046='Sổ quỹ tiền mặt S06'!$J$2,Nhaplieu!M1046,""))))</f>
        <v/>
      </c>
      <c r="E1024" s="77" t="str">
        <f>IF(LEFT(Nhaplieu!M1046,3)='Sổ quỹ tiền mặt S06'!$J$2,Nhaplieu!$O1046,IF(Nhaplieu!M1046='Sổ quỹ tiền mặt S06'!$J$2,Nhaplieu!$O1046,""))</f>
        <v/>
      </c>
      <c r="F1024" s="77" t="str">
        <f>IF(LEFT(Nhaplieu!N1046,3)='Sổ quỹ tiền mặt S06'!$J$2,Nhaplieu!$O1046,IF(Nhaplieu!N1046='Sổ quỹ tiền mặt S06'!$J$2,Nhaplieu!$O1046,""))</f>
        <v/>
      </c>
      <c r="G1024" s="572">
        <f>IF(SUM(E1024:F1024)=0,0,$G$10+SUM(E$11:$E1024)-SUM(F$11:$F1024))</f>
        <v>0</v>
      </c>
      <c r="H1024" s="573"/>
    </row>
    <row r="1025" spans="1:8" s="4" customFormat="1" ht="15.6">
      <c r="A1025" s="76" t="str">
        <f>IF(OR(LEFT(Nhaplieu!$M1047,3)='Sổ quỹ tiền mặt S06'!$J$2,LEFT(Nhaplieu!$N1047,3)='Sổ quỹ tiền mặt S06'!$J$2),Nhaplieu!F1047,IF(OR(Nhaplieu!$M1047='Sổ quỹ tiền mặt S06'!$J$2,Nhaplieu!$N1047='Sổ quỹ tiền mặt S06'!$J$2),Nhaplieu!F1047,""))</f>
        <v/>
      </c>
      <c r="B1025" s="77" t="str">
        <f>IF(OR(LEFT(Nhaplieu!$M1047,3)='Sổ quỹ tiền mặt S06'!$J$2,LEFT(Nhaplieu!$N1047,3)='Sổ quỹ tiền mặt S06'!$J$2),Nhaplieu!E1047,IF(OR(Nhaplieu!$M1047='Sổ quỹ tiền mặt S06'!$J$2,Nhaplieu!$N1047='Sổ quỹ tiền mặt S06'!$J$2),Nhaplieu!E1047,""))</f>
        <v/>
      </c>
      <c r="C1025" s="571" t="str">
        <f>IF(OR(LEFT(Nhaplieu!$M1047,3)='Sổ quỹ tiền mặt S06'!$J$2,LEFT(Nhaplieu!$N1047,3)='Sổ quỹ tiền mặt S06'!$J$2),Nhaplieu!L1047,IF(OR(Nhaplieu!$M1047='Sổ quỹ tiền mặt S06'!$J$2,Nhaplieu!$N1047='Sổ quỹ tiền mặt S06'!$J$2),Nhaplieu!L1047,""))</f>
        <v/>
      </c>
      <c r="D1025" s="78" t="str">
        <f>IF(LEFT(Nhaplieu!$M1047,3)='Sổ quỹ tiền mặt S06'!$J$2,Nhaplieu!N1047,IF(LEFT(Nhaplieu!$N1047,3)='Sổ quỹ tiền mặt S06'!$J$2,Nhaplieu!M1047,IF(Nhaplieu!$M1047='Sổ quỹ tiền mặt S06'!$J$2,Nhaplieu!N1047,IF(Nhaplieu!$N1047='Sổ quỹ tiền mặt S06'!$J$2,Nhaplieu!M1047,""))))</f>
        <v/>
      </c>
      <c r="E1025" s="77" t="str">
        <f>IF(LEFT(Nhaplieu!M1047,3)='Sổ quỹ tiền mặt S06'!$J$2,Nhaplieu!$O1047,IF(Nhaplieu!M1047='Sổ quỹ tiền mặt S06'!$J$2,Nhaplieu!$O1047,""))</f>
        <v/>
      </c>
      <c r="F1025" s="77" t="str">
        <f>IF(LEFT(Nhaplieu!N1047,3)='Sổ quỹ tiền mặt S06'!$J$2,Nhaplieu!$O1047,IF(Nhaplieu!N1047='Sổ quỹ tiền mặt S06'!$J$2,Nhaplieu!$O1047,""))</f>
        <v/>
      </c>
      <c r="G1025" s="572">
        <f>IF(SUM(E1025:F1025)=0,0,$G$10+SUM(E$11:$E1025)-SUM(F$11:$F1025))</f>
        <v>0</v>
      </c>
      <c r="H1025" s="573"/>
    </row>
    <row r="1026" spans="1:8" s="4" customFormat="1" ht="15.6">
      <c r="A1026" s="76" t="str">
        <f>IF(OR(LEFT(Nhaplieu!$M1048,3)='Sổ quỹ tiền mặt S06'!$J$2,LEFT(Nhaplieu!$N1048,3)='Sổ quỹ tiền mặt S06'!$J$2),Nhaplieu!F1048,IF(OR(Nhaplieu!$M1048='Sổ quỹ tiền mặt S06'!$J$2,Nhaplieu!$N1048='Sổ quỹ tiền mặt S06'!$J$2),Nhaplieu!F1048,""))</f>
        <v/>
      </c>
      <c r="B1026" s="77" t="str">
        <f>IF(OR(LEFT(Nhaplieu!$M1048,3)='Sổ quỹ tiền mặt S06'!$J$2,LEFT(Nhaplieu!$N1048,3)='Sổ quỹ tiền mặt S06'!$J$2),Nhaplieu!E1048,IF(OR(Nhaplieu!$M1048='Sổ quỹ tiền mặt S06'!$J$2,Nhaplieu!$N1048='Sổ quỹ tiền mặt S06'!$J$2),Nhaplieu!E1048,""))</f>
        <v/>
      </c>
      <c r="C1026" s="571" t="str">
        <f>IF(OR(LEFT(Nhaplieu!$M1048,3)='Sổ quỹ tiền mặt S06'!$J$2,LEFT(Nhaplieu!$N1048,3)='Sổ quỹ tiền mặt S06'!$J$2),Nhaplieu!L1048,IF(OR(Nhaplieu!$M1048='Sổ quỹ tiền mặt S06'!$J$2,Nhaplieu!$N1048='Sổ quỹ tiền mặt S06'!$J$2),Nhaplieu!L1048,""))</f>
        <v/>
      </c>
      <c r="D1026" s="78" t="str">
        <f>IF(LEFT(Nhaplieu!$M1048,3)='Sổ quỹ tiền mặt S06'!$J$2,Nhaplieu!N1048,IF(LEFT(Nhaplieu!$N1048,3)='Sổ quỹ tiền mặt S06'!$J$2,Nhaplieu!M1048,IF(Nhaplieu!$M1048='Sổ quỹ tiền mặt S06'!$J$2,Nhaplieu!N1048,IF(Nhaplieu!$N1048='Sổ quỹ tiền mặt S06'!$J$2,Nhaplieu!M1048,""))))</f>
        <v/>
      </c>
      <c r="E1026" s="77" t="str">
        <f>IF(LEFT(Nhaplieu!M1048,3)='Sổ quỹ tiền mặt S06'!$J$2,Nhaplieu!$O1048,IF(Nhaplieu!M1048='Sổ quỹ tiền mặt S06'!$J$2,Nhaplieu!$O1048,""))</f>
        <v/>
      </c>
      <c r="F1026" s="77" t="str">
        <f>IF(LEFT(Nhaplieu!N1048,3)='Sổ quỹ tiền mặt S06'!$J$2,Nhaplieu!$O1048,IF(Nhaplieu!N1048='Sổ quỹ tiền mặt S06'!$J$2,Nhaplieu!$O1048,""))</f>
        <v/>
      </c>
      <c r="G1026" s="572">
        <f>IF(SUM(E1026:F1026)=0,0,$G$10+SUM(E$11:$E1026)-SUM(F$11:$F1026))</f>
        <v>0</v>
      </c>
      <c r="H1026" s="573"/>
    </row>
    <row r="1027" spans="1:8" s="4" customFormat="1" ht="15.6">
      <c r="A1027" s="76" t="str">
        <f>IF(OR(LEFT(Nhaplieu!$M1049,3)='Sổ quỹ tiền mặt S06'!$J$2,LEFT(Nhaplieu!$N1049,3)='Sổ quỹ tiền mặt S06'!$J$2),Nhaplieu!F1049,IF(OR(Nhaplieu!$M1049='Sổ quỹ tiền mặt S06'!$J$2,Nhaplieu!$N1049='Sổ quỹ tiền mặt S06'!$J$2),Nhaplieu!F1049,""))</f>
        <v/>
      </c>
      <c r="B1027" s="77" t="str">
        <f>IF(OR(LEFT(Nhaplieu!$M1049,3)='Sổ quỹ tiền mặt S06'!$J$2,LEFT(Nhaplieu!$N1049,3)='Sổ quỹ tiền mặt S06'!$J$2),Nhaplieu!E1049,IF(OR(Nhaplieu!$M1049='Sổ quỹ tiền mặt S06'!$J$2,Nhaplieu!$N1049='Sổ quỹ tiền mặt S06'!$J$2),Nhaplieu!E1049,""))</f>
        <v/>
      </c>
      <c r="C1027" s="571" t="str">
        <f>IF(OR(LEFT(Nhaplieu!$M1049,3)='Sổ quỹ tiền mặt S06'!$J$2,LEFT(Nhaplieu!$N1049,3)='Sổ quỹ tiền mặt S06'!$J$2),Nhaplieu!L1049,IF(OR(Nhaplieu!$M1049='Sổ quỹ tiền mặt S06'!$J$2,Nhaplieu!$N1049='Sổ quỹ tiền mặt S06'!$J$2),Nhaplieu!L1049,""))</f>
        <v/>
      </c>
      <c r="D1027" s="78" t="str">
        <f>IF(LEFT(Nhaplieu!$M1049,3)='Sổ quỹ tiền mặt S06'!$J$2,Nhaplieu!N1049,IF(LEFT(Nhaplieu!$N1049,3)='Sổ quỹ tiền mặt S06'!$J$2,Nhaplieu!M1049,IF(Nhaplieu!$M1049='Sổ quỹ tiền mặt S06'!$J$2,Nhaplieu!N1049,IF(Nhaplieu!$N1049='Sổ quỹ tiền mặt S06'!$J$2,Nhaplieu!M1049,""))))</f>
        <v/>
      </c>
      <c r="E1027" s="77" t="str">
        <f>IF(LEFT(Nhaplieu!M1049,3)='Sổ quỹ tiền mặt S06'!$J$2,Nhaplieu!$O1049,IF(Nhaplieu!M1049='Sổ quỹ tiền mặt S06'!$J$2,Nhaplieu!$O1049,""))</f>
        <v/>
      </c>
      <c r="F1027" s="77" t="str">
        <f>IF(LEFT(Nhaplieu!N1049,3)='Sổ quỹ tiền mặt S06'!$J$2,Nhaplieu!$O1049,IF(Nhaplieu!N1049='Sổ quỹ tiền mặt S06'!$J$2,Nhaplieu!$O1049,""))</f>
        <v/>
      </c>
      <c r="G1027" s="572">
        <f>IF(SUM(E1027:F1027)=0,0,$G$10+SUM(E$11:$E1027)-SUM(F$11:$F1027))</f>
        <v>0</v>
      </c>
      <c r="H1027" s="573"/>
    </row>
    <row r="1028" spans="1:8" s="4" customFormat="1" ht="15.6">
      <c r="A1028" s="76" t="str">
        <f>IF(OR(LEFT(Nhaplieu!$M1050,3)='Sổ quỹ tiền mặt S06'!$J$2,LEFT(Nhaplieu!$N1050,3)='Sổ quỹ tiền mặt S06'!$J$2),Nhaplieu!F1050,IF(OR(Nhaplieu!$M1050='Sổ quỹ tiền mặt S06'!$J$2,Nhaplieu!$N1050='Sổ quỹ tiền mặt S06'!$J$2),Nhaplieu!F1050,""))</f>
        <v/>
      </c>
      <c r="B1028" s="77" t="str">
        <f>IF(OR(LEFT(Nhaplieu!$M1050,3)='Sổ quỹ tiền mặt S06'!$J$2,LEFT(Nhaplieu!$N1050,3)='Sổ quỹ tiền mặt S06'!$J$2),Nhaplieu!E1050,IF(OR(Nhaplieu!$M1050='Sổ quỹ tiền mặt S06'!$J$2,Nhaplieu!$N1050='Sổ quỹ tiền mặt S06'!$J$2),Nhaplieu!E1050,""))</f>
        <v/>
      </c>
      <c r="C1028" s="571" t="str">
        <f>IF(OR(LEFT(Nhaplieu!$M1050,3)='Sổ quỹ tiền mặt S06'!$J$2,LEFT(Nhaplieu!$N1050,3)='Sổ quỹ tiền mặt S06'!$J$2),Nhaplieu!L1050,IF(OR(Nhaplieu!$M1050='Sổ quỹ tiền mặt S06'!$J$2,Nhaplieu!$N1050='Sổ quỹ tiền mặt S06'!$J$2),Nhaplieu!L1050,""))</f>
        <v/>
      </c>
      <c r="D1028" s="78" t="str">
        <f>IF(LEFT(Nhaplieu!$M1050,3)='Sổ quỹ tiền mặt S06'!$J$2,Nhaplieu!N1050,IF(LEFT(Nhaplieu!$N1050,3)='Sổ quỹ tiền mặt S06'!$J$2,Nhaplieu!M1050,IF(Nhaplieu!$M1050='Sổ quỹ tiền mặt S06'!$J$2,Nhaplieu!N1050,IF(Nhaplieu!$N1050='Sổ quỹ tiền mặt S06'!$J$2,Nhaplieu!M1050,""))))</f>
        <v/>
      </c>
      <c r="E1028" s="77" t="str">
        <f>IF(LEFT(Nhaplieu!M1050,3)='Sổ quỹ tiền mặt S06'!$J$2,Nhaplieu!$O1050,IF(Nhaplieu!M1050='Sổ quỹ tiền mặt S06'!$J$2,Nhaplieu!$O1050,""))</f>
        <v/>
      </c>
      <c r="F1028" s="77" t="str">
        <f>IF(LEFT(Nhaplieu!N1050,3)='Sổ quỹ tiền mặt S06'!$J$2,Nhaplieu!$O1050,IF(Nhaplieu!N1050='Sổ quỹ tiền mặt S06'!$J$2,Nhaplieu!$O1050,""))</f>
        <v/>
      </c>
      <c r="G1028" s="572">
        <f>IF(SUM(E1028:F1028)=0,0,$G$10+SUM(E$11:$E1028)-SUM(F$11:$F1028))</f>
        <v>0</v>
      </c>
      <c r="H1028" s="573"/>
    </row>
    <row r="1029" spans="1:8" s="4" customFormat="1" ht="15.6">
      <c r="A1029" s="76" t="str">
        <f>IF(OR(LEFT(Nhaplieu!$M1051,3)='Sổ quỹ tiền mặt S06'!$J$2,LEFT(Nhaplieu!$N1051,3)='Sổ quỹ tiền mặt S06'!$J$2),Nhaplieu!F1051,IF(OR(Nhaplieu!$M1051='Sổ quỹ tiền mặt S06'!$J$2,Nhaplieu!$N1051='Sổ quỹ tiền mặt S06'!$J$2),Nhaplieu!F1051,""))</f>
        <v/>
      </c>
      <c r="B1029" s="77" t="str">
        <f>IF(OR(LEFT(Nhaplieu!$M1051,3)='Sổ quỹ tiền mặt S06'!$J$2,LEFT(Nhaplieu!$N1051,3)='Sổ quỹ tiền mặt S06'!$J$2),Nhaplieu!E1051,IF(OR(Nhaplieu!$M1051='Sổ quỹ tiền mặt S06'!$J$2,Nhaplieu!$N1051='Sổ quỹ tiền mặt S06'!$J$2),Nhaplieu!E1051,""))</f>
        <v/>
      </c>
      <c r="C1029" s="571" t="str">
        <f>IF(OR(LEFT(Nhaplieu!$M1051,3)='Sổ quỹ tiền mặt S06'!$J$2,LEFT(Nhaplieu!$N1051,3)='Sổ quỹ tiền mặt S06'!$J$2),Nhaplieu!L1051,IF(OR(Nhaplieu!$M1051='Sổ quỹ tiền mặt S06'!$J$2,Nhaplieu!$N1051='Sổ quỹ tiền mặt S06'!$J$2),Nhaplieu!L1051,""))</f>
        <v/>
      </c>
      <c r="D1029" s="78" t="str">
        <f>IF(LEFT(Nhaplieu!$M1051,3)='Sổ quỹ tiền mặt S06'!$J$2,Nhaplieu!N1051,IF(LEFT(Nhaplieu!$N1051,3)='Sổ quỹ tiền mặt S06'!$J$2,Nhaplieu!M1051,IF(Nhaplieu!$M1051='Sổ quỹ tiền mặt S06'!$J$2,Nhaplieu!N1051,IF(Nhaplieu!$N1051='Sổ quỹ tiền mặt S06'!$J$2,Nhaplieu!M1051,""))))</f>
        <v/>
      </c>
      <c r="E1029" s="77" t="str">
        <f>IF(LEFT(Nhaplieu!M1051,3)='Sổ quỹ tiền mặt S06'!$J$2,Nhaplieu!$O1051,IF(Nhaplieu!M1051='Sổ quỹ tiền mặt S06'!$J$2,Nhaplieu!$O1051,""))</f>
        <v/>
      </c>
      <c r="F1029" s="77" t="str">
        <f>IF(LEFT(Nhaplieu!N1051,3)='Sổ quỹ tiền mặt S06'!$J$2,Nhaplieu!$O1051,IF(Nhaplieu!N1051='Sổ quỹ tiền mặt S06'!$J$2,Nhaplieu!$O1051,""))</f>
        <v/>
      </c>
      <c r="G1029" s="572">
        <f>IF(SUM(E1029:F1029)=0,0,$G$10+SUM(E$11:$E1029)-SUM(F$11:$F1029))</f>
        <v>0</v>
      </c>
      <c r="H1029" s="573"/>
    </row>
    <row r="1030" spans="1:8" s="4" customFormat="1" ht="15.6">
      <c r="A1030" s="76" t="str">
        <f>IF(OR(LEFT(Nhaplieu!$M1052,3)='Sổ quỹ tiền mặt S06'!$J$2,LEFT(Nhaplieu!$N1052,3)='Sổ quỹ tiền mặt S06'!$J$2),Nhaplieu!F1052,IF(OR(Nhaplieu!$M1052='Sổ quỹ tiền mặt S06'!$J$2,Nhaplieu!$N1052='Sổ quỹ tiền mặt S06'!$J$2),Nhaplieu!F1052,""))</f>
        <v/>
      </c>
      <c r="B1030" s="77" t="str">
        <f>IF(OR(LEFT(Nhaplieu!$M1052,3)='Sổ quỹ tiền mặt S06'!$J$2,LEFT(Nhaplieu!$N1052,3)='Sổ quỹ tiền mặt S06'!$J$2),Nhaplieu!E1052,IF(OR(Nhaplieu!$M1052='Sổ quỹ tiền mặt S06'!$J$2,Nhaplieu!$N1052='Sổ quỹ tiền mặt S06'!$J$2),Nhaplieu!E1052,""))</f>
        <v/>
      </c>
      <c r="C1030" s="571" t="str">
        <f>IF(OR(LEFT(Nhaplieu!$M1052,3)='Sổ quỹ tiền mặt S06'!$J$2,LEFT(Nhaplieu!$N1052,3)='Sổ quỹ tiền mặt S06'!$J$2),Nhaplieu!L1052,IF(OR(Nhaplieu!$M1052='Sổ quỹ tiền mặt S06'!$J$2,Nhaplieu!$N1052='Sổ quỹ tiền mặt S06'!$J$2),Nhaplieu!L1052,""))</f>
        <v/>
      </c>
      <c r="D1030" s="78" t="str">
        <f>IF(LEFT(Nhaplieu!$M1052,3)='Sổ quỹ tiền mặt S06'!$J$2,Nhaplieu!N1052,IF(LEFT(Nhaplieu!$N1052,3)='Sổ quỹ tiền mặt S06'!$J$2,Nhaplieu!M1052,IF(Nhaplieu!$M1052='Sổ quỹ tiền mặt S06'!$J$2,Nhaplieu!N1052,IF(Nhaplieu!$N1052='Sổ quỹ tiền mặt S06'!$J$2,Nhaplieu!M1052,""))))</f>
        <v/>
      </c>
      <c r="E1030" s="77" t="str">
        <f>IF(LEFT(Nhaplieu!M1052,3)='Sổ quỹ tiền mặt S06'!$J$2,Nhaplieu!$O1052,IF(Nhaplieu!M1052='Sổ quỹ tiền mặt S06'!$J$2,Nhaplieu!$O1052,""))</f>
        <v/>
      </c>
      <c r="F1030" s="77" t="str">
        <f>IF(LEFT(Nhaplieu!N1052,3)='Sổ quỹ tiền mặt S06'!$J$2,Nhaplieu!$O1052,IF(Nhaplieu!N1052='Sổ quỹ tiền mặt S06'!$J$2,Nhaplieu!$O1052,""))</f>
        <v/>
      </c>
      <c r="G1030" s="572">
        <f>IF(SUM(E1030:F1030)=0,0,$G$10+SUM(E$11:$E1030)-SUM(F$11:$F1030))</f>
        <v>0</v>
      </c>
      <c r="H1030" s="573"/>
    </row>
    <row r="1031" spans="1:8" s="4" customFormat="1" ht="15.6">
      <c r="A1031" s="76" t="str">
        <f>IF(OR(LEFT(Nhaplieu!$M1053,3)='Sổ quỹ tiền mặt S06'!$J$2,LEFT(Nhaplieu!$N1053,3)='Sổ quỹ tiền mặt S06'!$J$2),Nhaplieu!F1053,IF(OR(Nhaplieu!$M1053='Sổ quỹ tiền mặt S06'!$J$2,Nhaplieu!$N1053='Sổ quỹ tiền mặt S06'!$J$2),Nhaplieu!F1053,""))</f>
        <v/>
      </c>
      <c r="B1031" s="77" t="str">
        <f>IF(OR(LEFT(Nhaplieu!$M1053,3)='Sổ quỹ tiền mặt S06'!$J$2,LEFT(Nhaplieu!$N1053,3)='Sổ quỹ tiền mặt S06'!$J$2),Nhaplieu!E1053,IF(OR(Nhaplieu!$M1053='Sổ quỹ tiền mặt S06'!$J$2,Nhaplieu!$N1053='Sổ quỹ tiền mặt S06'!$J$2),Nhaplieu!E1053,""))</f>
        <v/>
      </c>
      <c r="C1031" s="571" t="str">
        <f>IF(OR(LEFT(Nhaplieu!$M1053,3)='Sổ quỹ tiền mặt S06'!$J$2,LEFT(Nhaplieu!$N1053,3)='Sổ quỹ tiền mặt S06'!$J$2),Nhaplieu!L1053,IF(OR(Nhaplieu!$M1053='Sổ quỹ tiền mặt S06'!$J$2,Nhaplieu!$N1053='Sổ quỹ tiền mặt S06'!$J$2),Nhaplieu!L1053,""))</f>
        <v/>
      </c>
      <c r="D1031" s="78" t="str">
        <f>IF(LEFT(Nhaplieu!$M1053,3)='Sổ quỹ tiền mặt S06'!$J$2,Nhaplieu!N1053,IF(LEFT(Nhaplieu!$N1053,3)='Sổ quỹ tiền mặt S06'!$J$2,Nhaplieu!M1053,IF(Nhaplieu!$M1053='Sổ quỹ tiền mặt S06'!$J$2,Nhaplieu!N1053,IF(Nhaplieu!$N1053='Sổ quỹ tiền mặt S06'!$J$2,Nhaplieu!M1053,""))))</f>
        <v/>
      </c>
      <c r="E1031" s="77" t="str">
        <f>IF(LEFT(Nhaplieu!M1053,3)='Sổ quỹ tiền mặt S06'!$J$2,Nhaplieu!$O1053,IF(Nhaplieu!M1053='Sổ quỹ tiền mặt S06'!$J$2,Nhaplieu!$O1053,""))</f>
        <v/>
      </c>
      <c r="F1031" s="77" t="str">
        <f>IF(LEFT(Nhaplieu!N1053,3)='Sổ quỹ tiền mặt S06'!$J$2,Nhaplieu!$O1053,IF(Nhaplieu!N1053='Sổ quỹ tiền mặt S06'!$J$2,Nhaplieu!$O1053,""))</f>
        <v/>
      </c>
      <c r="G1031" s="572">
        <f>IF(SUM(E1031:F1031)=0,0,$G$10+SUM(E$11:$E1031)-SUM(F$11:$F1031))</f>
        <v>0</v>
      </c>
      <c r="H1031" s="573"/>
    </row>
    <row r="1032" spans="1:8" s="4" customFormat="1" ht="15.6">
      <c r="A1032" s="76" t="str">
        <f>IF(OR(LEFT(Nhaplieu!$M1054,3)='Sổ quỹ tiền mặt S06'!$J$2,LEFT(Nhaplieu!$N1054,3)='Sổ quỹ tiền mặt S06'!$J$2),Nhaplieu!F1054,IF(OR(Nhaplieu!$M1054='Sổ quỹ tiền mặt S06'!$J$2,Nhaplieu!$N1054='Sổ quỹ tiền mặt S06'!$J$2),Nhaplieu!F1054,""))</f>
        <v/>
      </c>
      <c r="B1032" s="77" t="str">
        <f>IF(OR(LEFT(Nhaplieu!$M1054,3)='Sổ quỹ tiền mặt S06'!$J$2,LEFT(Nhaplieu!$N1054,3)='Sổ quỹ tiền mặt S06'!$J$2),Nhaplieu!E1054,IF(OR(Nhaplieu!$M1054='Sổ quỹ tiền mặt S06'!$J$2,Nhaplieu!$N1054='Sổ quỹ tiền mặt S06'!$J$2),Nhaplieu!E1054,""))</f>
        <v/>
      </c>
      <c r="C1032" s="571" t="str">
        <f>IF(OR(LEFT(Nhaplieu!$M1054,3)='Sổ quỹ tiền mặt S06'!$J$2,LEFT(Nhaplieu!$N1054,3)='Sổ quỹ tiền mặt S06'!$J$2),Nhaplieu!L1054,IF(OR(Nhaplieu!$M1054='Sổ quỹ tiền mặt S06'!$J$2,Nhaplieu!$N1054='Sổ quỹ tiền mặt S06'!$J$2),Nhaplieu!L1054,""))</f>
        <v/>
      </c>
      <c r="D1032" s="78" t="str">
        <f>IF(LEFT(Nhaplieu!$M1054,3)='Sổ quỹ tiền mặt S06'!$J$2,Nhaplieu!N1054,IF(LEFT(Nhaplieu!$N1054,3)='Sổ quỹ tiền mặt S06'!$J$2,Nhaplieu!M1054,IF(Nhaplieu!$M1054='Sổ quỹ tiền mặt S06'!$J$2,Nhaplieu!N1054,IF(Nhaplieu!$N1054='Sổ quỹ tiền mặt S06'!$J$2,Nhaplieu!M1054,""))))</f>
        <v/>
      </c>
      <c r="E1032" s="77" t="str">
        <f>IF(LEFT(Nhaplieu!M1054,3)='Sổ quỹ tiền mặt S06'!$J$2,Nhaplieu!$O1054,IF(Nhaplieu!M1054='Sổ quỹ tiền mặt S06'!$J$2,Nhaplieu!$O1054,""))</f>
        <v/>
      </c>
      <c r="F1032" s="77" t="str">
        <f>IF(LEFT(Nhaplieu!N1054,3)='Sổ quỹ tiền mặt S06'!$J$2,Nhaplieu!$O1054,IF(Nhaplieu!N1054='Sổ quỹ tiền mặt S06'!$J$2,Nhaplieu!$O1054,""))</f>
        <v/>
      </c>
      <c r="G1032" s="572">
        <f>IF(SUM(E1032:F1032)=0,0,$G$10+SUM(E$11:$E1032)-SUM(F$11:$F1032))</f>
        <v>0</v>
      </c>
      <c r="H1032" s="573"/>
    </row>
    <row r="1033" spans="1:8" s="4" customFormat="1" ht="15.6">
      <c r="A1033" s="76" t="str">
        <f>IF(OR(LEFT(Nhaplieu!$M1055,3)='Sổ quỹ tiền mặt S06'!$J$2,LEFT(Nhaplieu!$N1055,3)='Sổ quỹ tiền mặt S06'!$J$2),Nhaplieu!F1055,IF(OR(Nhaplieu!$M1055='Sổ quỹ tiền mặt S06'!$J$2,Nhaplieu!$N1055='Sổ quỹ tiền mặt S06'!$J$2),Nhaplieu!F1055,""))</f>
        <v/>
      </c>
      <c r="B1033" s="77" t="str">
        <f>IF(OR(LEFT(Nhaplieu!$M1055,3)='Sổ quỹ tiền mặt S06'!$J$2,LEFT(Nhaplieu!$N1055,3)='Sổ quỹ tiền mặt S06'!$J$2),Nhaplieu!E1055,IF(OR(Nhaplieu!$M1055='Sổ quỹ tiền mặt S06'!$J$2,Nhaplieu!$N1055='Sổ quỹ tiền mặt S06'!$J$2),Nhaplieu!E1055,""))</f>
        <v/>
      </c>
      <c r="C1033" s="571" t="str">
        <f>IF(OR(LEFT(Nhaplieu!$M1055,3)='Sổ quỹ tiền mặt S06'!$J$2,LEFT(Nhaplieu!$N1055,3)='Sổ quỹ tiền mặt S06'!$J$2),Nhaplieu!L1055,IF(OR(Nhaplieu!$M1055='Sổ quỹ tiền mặt S06'!$J$2,Nhaplieu!$N1055='Sổ quỹ tiền mặt S06'!$J$2),Nhaplieu!L1055,""))</f>
        <v/>
      </c>
      <c r="D1033" s="78" t="str">
        <f>IF(LEFT(Nhaplieu!$M1055,3)='Sổ quỹ tiền mặt S06'!$J$2,Nhaplieu!N1055,IF(LEFT(Nhaplieu!$N1055,3)='Sổ quỹ tiền mặt S06'!$J$2,Nhaplieu!M1055,IF(Nhaplieu!$M1055='Sổ quỹ tiền mặt S06'!$J$2,Nhaplieu!N1055,IF(Nhaplieu!$N1055='Sổ quỹ tiền mặt S06'!$J$2,Nhaplieu!M1055,""))))</f>
        <v/>
      </c>
      <c r="E1033" s="77" t="str">
        <f>IF(LEFT(Nhaplieu!M1055,3)='Sổ quỹ tiền mặt S06'!$J$2,Nhaplieu!$O1055,IF(Nhaplieu!M1055='Sổ quỹ tiền mặt S06'!$J$2,Nhaplieu!$O1055,""))</f>
        <v/>
      </c>
      <c r="F1033" s="77" t="str">
        <f>IF(LEFT(Nhaplieu!N1055,3)='Sổ quỹ tiền mặt S06'!$J$2,Nhaplieu!$O1055,IF(Nhaplieu!N1055='Sổ quỹ tiền mặt S06'!$J$2,Nhaplieu!$O1055,""))</f>
        <v/>
      </c>
      <c r="G1033" s="572">
        <f>IF(SUM(E1033:F1033)=0,0,$G$10+SUM(E$11:$E1033)-SUM(F$11:$F1033))</f>
        <v>0</v>
      </c>
      <c r="H1033" s="573"/>
    </row>
    <row r="1034" spans="1:8" s="4" customFormat="1" ht="15.6">
      <c r="A1034" s="76" t="str">
        <f>IF(OR(LEFT(Nhaplieu!$M1056,3)='Sổ quỹ tiền mặt S06'!$J$2,LEFT(Nhaplieu!$N1056,3)='Sổ quỹ tiền mặt S06'!$J$2),Nhaplieu!F1056,IF(OR(Nhaplieu!$M1056='Sổ quỹ tiền mặt S06'!$J$2,Nhaplieu!$N1056='Sổ quỹ tiền mặt S06'!$J$2),Nhaplieu!F1056,""))</f>
        <v/>
      </c>
      <c r="B1034" s="77" t="str">
        <f>IF(OR(LEFT(Nhaplieu!$M1056,3)='Sổ quỹ tiền mặt S06'!$J$2,LEFT(Nhaplieu!$N1056,3)='Sổ quỹ tiền mặt S06'!$J$2),Nhaplieu!E1056,IF(OR(Nhaplieu!$M1056='Sổ quỹ tiền mặt S06'!$J$2,Nhaplieu!$N1056='Sổ quỹ tiền mặt S06'!$J$2),Nhaplieu!E1056,""))</f>
        <v/>
      </c>
      <c r="C1034" s="571" t="str">
        <f>IF(OR(LEFT(Nhaplieu!$M1056,3)='Sổ quỹ tiền mặt S06'!$J$2,LEFT(Nhaplieu!$N1056,3)='Sổ quỹ tiền mặt S06'!$J$2),Nhaplieu!L1056,IF(OR(Nhaplieu!$M1056='Sổ quỹ tiền mặt S06'!$J$2,Nhaplieu!$N1056='Sổ quỹ tiền mặt S06'!$J$2),Nhaplieu!L1056,""))</f>
        <v/>
      </c>
      <c r="D1034" s="78" t="str">
        <f>IF(LEFT(Nhaplieu!$M1056,3)='Sổ quỹ tiền mặt S06'!$J$2,Nhaplieu!N1056,IF(LEFT(Nhaplieu!$N1056,3)='Sổ quỹ tiền mặt S06'!$J$2,Nhaplieu!M1056,IF(Nhaplieu!$M1056='Sổ quỹ tiền mặt S06'!$J$2,Nhaplieu!N1056,IF(Nhaplieu!$N1056='Sổ quỹ tiền mặt S06'!$J$2,Nhaplieu!M1056,""))))</f>
        <v/>
      </c>
      <c r="E1034" s="77" t="str">
        <f>IF(LEFT(Nhaplieu!M1056,3)='Sổ quỹ tiền mặt S06'!$J$2,Nhaplieu!$O1056,IF(Nhaplieu!M1056='Sổ quỹ tiền mặt S06'!$J$2,Nhaplieu!$O1056,""))</f>
        <v/>
      </c>
      <c r="F1034" s="77" t="str">
        <f>IF(LEFT(Nhaplieu!N1056,3)='Sổ quỹ tiền mặt S06'!$J$2,Nhaplieu!$O1056,IF(Nhaplieu!N1056='Sổ quỹ tiền mặt S06'!$J$2,Nhaplieu!$O1056,""))</f>
        <v/>
      </c>
      <c r="G1034" s="572">
        <f>IF(SUM(E1034:F1034)=0,0,$G$10+SUM(E$11:$E1034)-SUM(F$11:$F1034))</f>
        <v>0</v>
      </c>
      <c r="H1034" s="573"/>
    </row>
    <row r="1035" spans="1:8" s="4" customFormat="1" ht="15.6">
      <c r="A1035" s="76" t="str">
        <f>IF(OR(LEFT(Nhaplieu!$M1057,3)='Sổ quỹ tiền mặt S06'!$J$2,LEFT(Nhaplieu!$N1057,3)='Sổ quỹ tiền mặt S06'!$J$2),Nhaplieu!F1057,IF(OR(Nhaplieu!$M1057='Sổ quỹ tiền mặt S06'!$J$2,Nhaplieu!$N1057='Sổ quỹ tiền mặt S06'!$J$2),Nhaplieu!F1057,""))</f>
        <v/>
      </c>
      <c r="B1035" s="77" t="str">
        <f>IF(OR(LEFT(Nhaplieu!$M1057,3)='Sổ quỹ tiền mặt S06'!$J$2,LEFT(Nhaplieu!$N1057,3)='Sổ quỹ tiền mặt S06'!$J$2),Nhaplieu!E1057,IF(OR(Nhaplieu!$M1057='Sổ quỹ tiền mặt S06'!$J$2,Nhaplieu!$N1057='Sổ quỹ tiền mặt S06'!$J$2),Nhaplieu!E1057,""))</f>
        <v/>
      </c>
      <c r="C1035" s="571" t="str">
        <f>IF(OR(LEFT(Nhaplieu!$M1057,3)='Sổ quỹ tiền mặt S06'!$J$2,LEFT(Nhaplieu!$N1057,3)='Sổ quỹ tiền mặt S06'!$J$2),Nhaplieu!L1057,IF(OR(Nhaplieu!$M1057='Sổ quỹ tiền mặt S06'!$J$2,Nhaplieu!$N1057='Sổ quỹ tiền mặt S06'!$J$2),Nhaplieu!L1057,""))</f>
        <v/>
      </c>
      <c r="D1035" s="78" t="str">
        <f>IF(LEFT(Nhaplieu!$M1057,3)='Sổ quỹ tiền mặt S06'!$J$2,Nhaplieu!N1057,IF(LEFT(Nhaplieu!$N1057,3)='Sổ quỹ tiền mặt S06'!$J$2,Nhaplieu!M1057,IF(Nhaplieu!$M1057='Sổ quỹ tiền mặt S06'!$J$2,Nhaplieu!N1057,IF(Nhaplieu!$N1057='Sổ quỹ tiền mặt S06'!$J$2,Nhaplieu!M1057,""))))</f>
        <v/>
      </c>
      <c r="E1035" s="77" t="str">
        <f>IF(LEFT(Nhaplieu!M1057,3)='Sổ quỹ tiền mặt S06'!$J$2,Nhaplieu!$O1057,IF(Nhaplieu!M1057='Sổ quỹ tiền mặt S06'!$J$2,Nhaplieu!$O1057,""))</f>
        <v/>
      </c>
      <c r="F1035" s="77" t="str">
        <f>IF(LEFT(Nhaplieu!N1057,3)='Sổ quỹ tiền mặt S06'!$J$2,Nhaplieu!$O1057,IF(Nhaplieu!N1057='Sổ quỹ tiền mặt S06'!$J$2,Nhaplieu!$O1057,""))</f>
        <v/>
      </c>
      <c r="G1035" s="572">
        <f>IF(SUM(E1035:F1035)=0,0,$G$10+SUM(E$11:$E1035)-SUM(F$11:$F1035))</f>
        <v>0</v>
      </c>
      <c r="H1035" s="573"/>
    </row>
    <row r="1036" spans="1:8" s="4" customFormat="1" ht="15.6">
      <c r="A1036" s="76" t="str">
        <f>IF(OR(LEFT(Nhaplieu!$M1058,3)='Sổ quỹ tiền mặt S06'!$J$2,LEFT(Nhaplieu!$N1058,3)='Sổ quỹ tiền mặt S06'!$J$2),Nhaplieu!F1058,IF(OR(Nhaplieu!$M1058='Sổ quỹ tiền mặt S06'!$J$2,Nhaplieu!$N1058='Sổ quỹ tiền mặt S06'!$J$2),Nhaplieu!F1058,""))</f>
        <v/>
      </c>
      <c r="B1036" s="77" t="str">
        <f>IF(OR(LEFT(Nhaplieu!$M1058,3)='Sổ quỹ tiền mặt S06'!$J$2,LEFT(Nhaplieu!$N1058,3)='Sổ quỹ tiền mặt S06'!$J$2),Nhaplieu!E1058,IF(OR(Nhaplieu!$M1058='Sổ quỹ tiền mặt S06'!$J$2,Nhaplieu!$N1058='Sổ quỹ tiền mặt S06'!$J$2),Nhaplieu!E1058,""))</f>
        <v/>
      </c>
      <c r="C1036" s="571" t="str">
        <f>IF(OR(LEFT(Nhaplieu!$M1058,3)='Sổ quỹ tiền mặt S06'!$J$2,LEFT(Nhaplieu!$N1058,3)='Sổ quỹ tiền mặt S06'!$J$2),Nhaplieu!L1058,IF(OR(Nhaplieu!$M1058='Sổ quỹ tiền mặt S06'!$J$2,Nhaplieu!$N1058='Sổ quỹ tiền mặt S06'!$J$2),Nhaplieu!L1058,""))</f>
        <v/>
      </c>
      <c r="D1036" s="78" t="str">
        <f>IF(LEFT(Nhaplieu!$M1058,3)='Sổ quỹ tiền mặt S06'!$J$2,Nhaplieu!N1058,IF(LEFT(Nhaplieu!$N1058,3)='Sổ quỹ tiền mặt S06'!$J$2,Nhaplieu!M1058,IF(Nhaplieu!$M1058='Sổ quỹ tiền mặt S06'!$J$2,Nhaplieu!N1058,IF(Nhaplieu!$N1058='Sổ quỹ tiền mặt S06'!$J$2,Nhaplieu!M1058,""))))</f>
        <v/>
      </c>
      <c r="E1036" s="77" t="str">
        <f>IF(LEFT(Nhaplieu!M1058,3)='Sổ quỹ tiền mặt S06'!$J$2,Nhaplieu!$O1058,IF(Nhaplieu!M1058='Sổ quỹ tiền mặt S06'!$J$2,Nhaplieu!$O1058,""))</f>
        <v/>
      </c>
      <c r="F1036" s="77" t="str">
        <f>IF(LEFT(Nhaplieu!N1058,3)='Sổ quỹ tiền mặt S06'!$J$2,Nhaplieu!$O1058,IF(Nhaplieu!N1058='Sổ quỹ tiền mặt S06'!$J$2,Nhaplieu!$O1058,""))</f>
        <v/>
      </c>
      <c r="G1036" s="572">
        <f>IF(SUM(E1036:F1036)=0,0,$G$10+SUM(E$11:$E1036)-SUM(F$11:$F1036))</f>
        <v>0</v>
      </c>
      <c r="H1036" s="573"/>
    </row>
    <row r="1037" spans="1:8" s="4" customFormat="1" ht="15.6">
      <c r="A1037" s="76" t="str">
        <f>IF(OR(LEFT(Nhaplieu!$M1059,3)='Sổ quỹ tiền mặt S06'!$J$2,LEFT(Nhaplieu!$N1059,3)='Sổ quỹ tiền mặt S06'!$J$2),Nhaplieu!F1059,IF(OR(Nhaplieu!$M1059='Sổ quỹ tiền mặt S06'!$J$2,Nhaplieu!$N1059='Sổ quỹ tiền mặt S06'!$J$2),Nhaplieu!F1059,""))</f>
        <v/>
      </c>
      <c r="B1037" s="77" t="str">
        <f>IF(OR(LEFT(Nhaplieu!$M1059,3)='Sổ quỹ tiền mặt S06'!$J$2,LEFT(Nhaplieu!$N1059,3)='Sổ quỹ tiền mặt S06'!$J$2),Nhaplieu!E1059,IF(OR(Nhaplieu!$M1059='Sổ quỹ tiền mặt S06'!$J$2,Nhaplieu!$N1059='Sổ quỹ tiền mặt S06'!$J$2),Nhaplieu!E1059,""))</f>
        <v/>
      </c>
      <c r="C1037" s="571" t="str">
        <f>IF(OR(LEFT(Nhaplieu!$M1059,3)='Sổ quỹ tiền mặt S06'!$J$2,LEFT(Nhaplieu!$N1059,3)='Sổ quỹ tiền mặt S06'!$J$2),Nhaplieu!L1059,IF(OR(Nhaplieu!$M1059='Sổ quỹ tiền mặt S06'!$J$2,Nhaplieu!$N1059='Sổ quỹ tiền mặt S06'!$J$2),Nhaplieu!L1059,""))</f>
        <v/>
      </c>
      <c r="D1037" s="78" t="str">
        <f>IF(LEFT(Nhaplieu!$M1059,3)='Sổ quỹ tiền mặt S06'!$J$2,Nhaplieu!N1059,IF(LEFT(Nhaplieu!$N1059,3)='Sổ quỹ tiền mặt S06'!$J$2,Nhaplieu!M1059,IF(Nhaplieu!$M1059='Sổ quỹ tiền mặt S06'!$J$2,Nhaplieu!N1059,IF(Nhaplieu!$N1059='Sổ quỹ tiền mặt S06'!$J$2,Nhaplieu!M1059,""))))</f>
        <v/>
      </c>
      <c r="E1037" s="77" t="str">
        <f>IF(LEFT(Nhaplieu!M1059,3)='Sổ quỹ tiền mặt S06'!$J$2,Nhaplieu!$O1059,IF(Nhaplieu!M1059='Sổ quỹ tiền mặt S06'!$J$2,Nhaplieu!$O1059,""))</f>
        <v/>
      </c>
      <c r="F1037" s="77" t="str">
        <f>IF(LEFT(Nhaplieu!N1059,3)='Sổ quỹ tiền mặt S06'!$J$2,Nhaplieu!$O1059,IF(Nhaplieu!N1059='Sổ quỹ tiền mặt S06'!$J$2,Nhaplieu!$O1059,""))</f>
        <v/>
      </c>
      <c r="G1037" s="572">
        <f>IF(SUM(E1037:F1037)=0,0,$G$10+SUM(E$11:$E1037)-SUM(F$11:$F1037))</f>
        <v>0</v>
      </c>
      <c r="H1037" s="573"/>
    </row>
    <row r="1038" spans="1:8" s="4" customFormat="1" ht="15.6">
      <c r="A1038" s="76" t="str">
        <f>IF(OR(LEFT(Nhaplieu!$M1060,3)='Sổ quỹ tiền mặt S06'!$J$2,LEFT(Nhaplieu!$N1060,3)='Sổ quỹ tiền mặt S06'!$J$2),Nhaplieu!F1060,IF(OR(Nhaplieu!$M1060='Sổ quỹ tiền mặt S06'!$J$2,Nhaplieu!$N1060='Sổ quỹ tiền mặt S06'!$J$2),Nhaplieu!F1060,""))</f>
        <v/>
      </c>
      <c r="B1038" s="77" t="str">
        <f>IF(OR(LEFT(Nhaplieu!$M1060,3)='Sổ quỹ tiền mặt S06'!$J$2,LEFT(Nhaplieu!$N1060,3)='Sổ quỹ tiền mặt S06'!$J$2),Nhaplieu!E1060,IF(OR(Nhaplieu!$M1060='Sổ quỹ tiền mặt S06'!$J$2,Nhaplieu!$N1060='Sổ quỹ tiền mặt S06'!$J$2),Nhaplieu!E1060,""))</f>
        <v/>
      </c>
      <c r="C1038" s="571" t="str">
        <f>IF(OR(LEFT(Nhaplieu!$M1060,3)='Sổ quỹ tiền mặt S06'!$J$2,LEFT(Nhaplieu!$N1060,3)='Sổ quỹ tiền mặt S06'!$J$2),Nhaplieu!L1060,IF(OR(Nhaplieu!$M1060='Sổ quỹ tiền mặt S06'!$J$2,Nhaplieu!$N1060='Sổ quỹ tiền mặt S06'!$J$2),Nhaplieu!L1060,""))</f>
        <v/>
      </c>
      <c r="D1038" s="78" t="str">
        <f>IF(LEFT(Nhaplieu!$M1060,3)='Sổ quỹ tiền mặt S06'!$J$2,Nhaplieu!N1060,IF(LEFT(Nhaplieu!$N1060,3)='Sổ quỹ tiền mặt S06'!$J$2,Nhaplieu!M1060,IF(Nhaplieu!$M1060='Sổ quỹ tiền mặt S06'!$J$2,Nhaplieu!N1060,IF(Nhaplieu!$N1060='Sổ quỹ tiền mặt S06'!$J$2,Nhaplieu!M1060,""))))</f>
        <v/>
      </c>
      <c r="E1038" s="77" t="str">
        <f>IF(LEFT(Nhaplieu!M1060,3)='Sổ quỹ tiền mặt S06'!$J$2,Nhaplieu!$O1060,IF(Nhaplieu!M1060='Sổ quỹ tiền mặt S06'!$J$2,Nhaplieu!$O1060,""))</f>
        <v/>
      </c>
      <c r="F1038" s="77" t="str">
        <f>IF(LEFT(Nhaplieu!N1060,3)='Sổ quỹ tiền mặt S06'!$J$2,Nhaplieu!$O1060,IF(Nhaplieu!N1060='Sổ quỹ tiền mặt S06'!$J$2,Nhaplieu!$O1060,""))</f>
        <v/>
      </c>
      <c r="G1038" s="572">
        <f>IF(SUM(E1038:F1038)=0,0,$G$10+SUM(E$11:$E1038)-SUM(F$11:$F1038))</f>
        <v>0</v>
      </c>
      <c r="H1038" s="573"/>
    </row>
    <row r="1039" spans="1:8" s="4" customFormat="1" ht="15.6">
      <c r="A1039" s="76" t="str">
        <f>IF(OR(LEFT(Nhaplieu!$M1061,3)='Sổ quỹ tiền mặt S06'!$J$2,LEFT(Nhaplieu!$N1061,3)='Sổ quỹ tiền mặt S06'!$J$2),Nhaplieu!F1061,IF(OR(Nhaplieu!$M1061='Sổ quỹ tiền mặt S06'!$J$2,Nhaplieu!$N1061='Sổ quỹ tiền mặt S06'!$J$2),Nhaplieu!F1061,""))</f>
        <v/>
      </c>
      <c r="B1039" s="77" t="str">
        <f>IF(OR(LEFT(Nhaplieu!$M1061,3)='Sổ quỹ tiền mặt S06'!$J$2,LEFT(Nhaplieu!$N1061,3)='Sổ quỹ tiền mặt S06'!$J$2),Nhaplieu!E1061,IF(OR(Nhaplieu!$M1061='Sổ quỹ tiền mặt S06'!$J$2,Nhaplieu!$N1061='Sổ quỹ tiền mặt S06'!$J$2),Nhaplieu!E1061,""))</f>
        <v/>
      </c>
      <c r="C1039" s="571" t="str">
        <f>IF(OR(LEFT(Nhaplieu!$M1061,3)='Sổ quỹ tiền mặt S06'!$J$2,LEFT(Nhaplieu!$N1061,3)='Sổ quỹ tiền mặt S06'!$J$2),Nhaplieu!L1061,IF(OR(Nhaplieu!$M1061='Sổ quỹ tiền mặt S06'!$J$2,Nhaplieu!$N1061='Sổ quỹ tiền mặt S06'!$J$2),Nhaplieu!L1061,""))</f>
        <v/>
      </c>
      <c r="D1039" s="78" t="str">
        <f>IF(LEFT(Nhaplieu!$M1061,3)='Sổ quỹ tiền mặt S06'!$J$2,Nhaplieu!N1061,IF(LEFT(Nhaplieu!$N1061,3)='Sổ quỹ tiền mặt S06'!$J$2,Nhaplieu!M1061,IF(Nhaplieu!$M1061='Sổ quỹ tiền mặt S06'!$J$2,Nhaplieu!N1061,IF(Nhaplieu!$N1061='Sổ quỹ tiền mặt S06'!$J$2,Nhaplieu!M1061,""))))</f>
        <v/>
      </c>
      <c r="E1039" s="77" t="str">
        <f>IF(LEFT(Nhaplieu!M1061,3)='Sổ quỹ tiền mặt S06'!$J$2,Nhaplieu!$O1061,IF(Nhaplieu!M1061='Sổ quỹ tiền mặt S06'!$J$2,Nhaplieu!$O1061,""))</f>
        <v/>
      </c>
      <c r="F1039" s="77" t="str">
        <f>IF(LEFT(Nhaplieu!N1061,3)='Sổ quỹ tiền mặt S06'!$J$2,Nhaplieu!$O1061,IF(Nhaplieu!N1061='Sổ quỹ tiền mặt S06'!$J$2,Nhaplieu!$O1061,""))</f>
        <v/>
      </c>
      <c r="G1039" s="572">
        <f>IF(SUM(E1039:F1039)=0,0,$G$10+SUM(E$11:$E1039)-SUM(F$11:$F1039))</f>
        <v>0</v>
      </c>
      <c r="H1039" s="573"/>
    </row>
    <row r="1040" spans="1:8" s="4" customFormat="1" ht="15.6">
      <c r="A1040" s="76" t="str">
        <f>IF(OR(LEFT(Nhaplieu!$M1062,3)='Sổ quỹ tiền mặt S06'!$J$2,LEFT(Nhaplieu!$N1062,3)='Sổ quỹ tiền mặt S06'!$J$2),Nhaplieu!F1062,IF(OR(Nhaplieu!$M1062='Sổ quỹ tiền mặt S06'!$J$2,Nhaplieu!$N1062='Sổ quỹ tiền mặt S06'!$J$2),Nhaplieu!F1062,""))</f>
        <v/>
      </c>
      <c r="B1040" s="77" t="str">
        <f>IF(OR(LEFT(Nhaplieu!$M1062,3)='Sổ quỹ tiền mặt S06'!$J$2,LEFT(Nhaplieu!$N1062,3)='Sổ quỹ tiền mặt S06'!$J$2),Nhaplieu!E1062,IF(OR(Nhaplieu!$M1062='Sổ quỹ tiền mặt S06'!$J$2,Nhaplieu!$N1062='Sổ quỹ tiền mặt S06'!$J$2),Nhaplieu!E1062,""))</f>
        <v/>
      </c>
      <c r="C1040" s="571" t="str">
        <f>IF(OR(LEFT(Nhaplieu!$M1062,3)='Sổ quỹ tiền mặt S06'!$J$2,LEFT(Nhaplieu!$N1062,3)='Sổ quỹ tiền mặt S06'!$J$2),Nhaplieu!L1062,IF(OR(Nhaplieu!$M1062='Sổ quỹ tiền mặt S06'!$J$2,Nhaplieu!$N1062='Sổ quỹ tiền mặt S06'!$J$2),Nhaplieu!L1062,""))</f>
        <v/>
      </c>
      <c r="D1040" s="78" t="str">
        <f>IF(LEFT(Nhaplieu!$M1062,3)='Sổ quỹ tiền mặt S06'!$J$2,Nhaplieu!N1062,IF(LEFT(Nhaplieu!$N1062,3)='Sổ quỹ tiền mặt S06'!$J$2,Nhaplieu!M1062,IF(Nhaplieu!$M1062='Sổ quỹ tiền mặt S06'!$J$2,Nhaplieu!N1062,IF(Nhaplieu!$N1062='Sổ quỹ tiền mặt S06'!$J$2,Nhaplieu!M1062,""))))</f>
        <v/>
      </c>
      <c r="E1040" s="77" t="str">
        <f>IF(LEFT(Nhaplieu!M1062,3)='Sổ quỹ tiền mặt S06'!$J$2,Nhaplieu!$O1062,IF(Nhaplieu!M1062='Sổ quỹ tiền mặt S06'!$J$2,Nhaplieu!$O1062,""))</f>
        <v/>
      </c>
      <c r="F1040" s="77" t="str">
        <f>IF(LEFT(Nhaplieu!N1062,3)='Sổ quỹ tiền mặt S06'!$J$2,Nhaplieu!$O1062,IF(Nhaplieu!N1062='Sổ quỹ tiền mặt S06'!$J$2,Nhaplieu!$O1062,""))</f>
        <v/>
      </c>
      <c r="G1040" s="572">
        <f>IF(SUM(E1040:F1040)=0,0,$G$10+SUM(E$11:$E1040)-SUM(F$11:$F1040))</f>
        <v>0</v>
      </c>
      <c r="H1040" s="573"/>
    </row>
    <row r="1041" spans="1:14" s="4" customFormat="1" ht="15.6">
      <c r="A1041" s="76" t="str">
        <f>IF(OR(LEFT(Nhaplieu!$M1063,3)='Sổ quỹ tiền mặt S06'!$J$2,LEFT(Nhaplieu!$N1063,3)='Sổ quỹ tiền mặt S06'!$J$2),Nhaplieu!F1063,IF(OR(Nhaplieu!$M1063='Sổ quỹ tiền mặt S06'!$J$2,Nhaplieu!$N1063='Sổ quỹ tiền mặt S06'!$J$2),Nhaplieu!F1063,""))</f>
        <v/>
      </c>
      <c r="B1041" s="77" t="str">
        <f>IF(OR(LEFT(Nhaplieu!$M1063,3)='Sổ quỹ tiền mặt S06'!$J$2,LEFT(Nhaplieu!$N1063,3)='Sổ quỹ tiền mặt S06'!$J$2),Nhaplieu!E1063,IF(OR(Nhaplieu!$M1063='Sổ quỹ tiền mặt S06'!$J$2,Nhaplieu!$N1063='Sổ quỹ tiền mặt S06'!$J$2),Nhaplieu!E1063,""))</f>
        <v/>
      </c>
      <c r="C1041" s="571" t="str">
        <f>IF(OR(LEFT(Nhaplieu!$M1063,3)='Sổ quỹ tiền mặt S06'!$J$2,LEFT(Nhaplieu!$N1063,3)='Sổ quỹ tiền mặt S06'!$J$2),Nhaplieu!L1063,IF(OR(Nhaplieu!$M1063='Sổ quỹ tiền mặt S06'!$J$2,Nhaplieu!$N1063='Sổ quỹ tiền mặt S06'!$J$2),Nhaplieu!L1063,""))</f>
        <v/>
      </c>
      <c r="D1041" s="78" t="str">
        <f>IF(LEFT(Nhaplieu!$M1063,3)='Sổ quỹ tiền mặt S06'!$J$2,Nhaplieu!N1063,IF(LEFT(Nhaplieu!$N1063,3)='Sổ quỹ tiền mặt S06'!$J$2,Nhaplieu!M1063,IF(Nhaplieu!$M1063='Sổ quỹ tiền mặt S06'!$J$2,Nhaplieu!N1063,IF(Nhaplieu!$N1063='Sổ quỹ tiền mặt S06'!$J$2,Nhaplieu!M1063,""))))</f>
        <v/>
      </c>
      <c r="E1041" s="77" t="str">
        <f>IF(LEFT(Nhaplieu!M1063,3)='Sổ quỹ tiền mặt S06'!$J$2,Nhaplieu!$O1063,IF(Nhaplieu!M1063='Sổ quỹ tiền mặt S06'!$J$2,Nhaplieu!$O1063,""))</f>
        <v/>
      </c>
      <c r="F1041" s="77" t="str">
        <f>IF(LEFT(Nhaplieu!N1063,3)='Sổ quỹ tiền mặt S06'!$J$2,Nhaplieu!$O1063,IF(Nhaplieu!N1063='Sổ quỹ tiền mặt S06'!$J$2,Nhaplieu!$O1063,""))</f>
        <v/>
      </c>
      <c r="G1041" s="572">
        <f>IF(SUM(E1041:F1041)=0,0,$G$10+SUM(E$11:$E1041)-SUM(F$11:$F1041))</f>
        <v>0</v>
      </c>
      <c r="H1041" s="573"/>
    </row>
    <row r="1042" spans="1:14" s="4" customFormat="1" ht="15.6">
      <c r="A1042" s="76" t="str">
        <f>IF(OR(LEFT(Nhaplieu!$M1064,3)='Sổ quỹ tiền mặt S06'!$J$2,LEFT(Nhaplieu!$N1064,3)='Sổ quỹ tiền mặt S06'!$J$2),Nhaplieu!F1064,IF(OR(Nhaplieu!$M1064='Sổ quỹ tiền mặt S06'!$J$2,Nhaplieu!$N1064='Sổ quỹ tiền mặt S06'!$J$2),Nhaplieu!F1064,""))</f>
        <v/>
      </c>
      <c r="B1042" s="77" t="str">
        <f>IF(OR(LEFT(Nhaplieu!$M1064,3)='Sổ quỹ tiền mặt S06'!$J$2,LEFT(Nhaplieu!$N1064,3)='Sổ quỹ tiền mặt S06'!$J$2),Nhaplieu!E1064,IF(OR(Nhaplieu!$M1064='Sổ quỹ tiền mặt S06'!$J$2,Nhaplieu!$N1064='Sổ quỹ tiền mặt S06'!$J$2),Nhaplieu!E1064,""))</f>
        <v/>
      </c>
      <c r="C1042" s="571" t="str">
        <f>IF(OR(LEFT(Nhaplieu!$M1064,3)='Sổ quỹ tiền mặt S06'!$J$2,LEFT(Nhaplieu!$N1064,3)='Sổ quỹ tiền mặt S06'!$J$2),Nhaplieu!L1064,IF(OR(Nhaplieu!$M1064='Sổ quỹ tiền mặt S06'!$J$2,Nhaplieu!$N1064='Sổ quỹ tiền mặt S06'!$J$2),Nhaplieu!L1064,""))</f>
        <v/>
      </c>
      <c r="D1042" s="78" t="str">
        <f>IF(LEFT(Nhaplieu!$M1064,3)='Sổ quỹ tiền mặt S06'!$J$2,Nhaplieu!N1064,IF(LEFT(Nhaplieu!$N1064,3)='Sổ quỹ tiền mặt S06'!$J$2,Nhaplieu!M1064,IF(Nhaplieu!$M1064='Sổ quỹ tiền mặt S06'!$J$2,Nhaplieu!N1064,IF(Nhaplieu!$N1064='Sổ quỹ tiền mặt S06'!$J$2,Nhaplieu!M1064,""))))</f>
        <v/>
      </c>
      <c r="E1042" s="77" t="str">
        <f>IF(LEFT(Nhaplieu!M1064,3)='Sổ quỹ tiền mặt S06'!$J$2,Nhaplieu!$O1064,IF(Nhaplieu!M1064='Sổ quỹ tiền mặt S06'!$J$2,Nhaplieu!$O1064,""))</f>
        <v/>
      </c>
      <c r="F1042" s="77" t="str">
        <f>IF(LEFT(Nhaplieu!N1064,3)='Sổ quỹ tiền mặt S06'!$J$2,Nhaplieu!$O1064,IF(Nhaplieu!N1064='Sổ quỹ tiền mặt S06'!$J$2,Nhaplieu!$O1064,""))</f>
        <v/>
      </c>
      <c r="G1042" s="572">
        <f>IF(SUM(E1042:F1042)=0,0,$G$10+SUM(E$11:$E1042)-SUM(F$11:$F1042))</f>
        <v>0</v>
      </c>
      <c r="H1042" s="573"/>
    </row>
    <row r="1043" spans="1:14" s="4" customFormat="1" ht="15.6">
      <c r="A1043" s="76" t="str">
        <f>IF(OR(LEFT(Nhaplieu!$M1065,3)='Sổ quỹ tiền mặt S06'!$J$2,LEFT(Nhaplieu!$N1065,3)='Sổ quỹ tiền mặt S06'!$J$2),Nhaplieu!F1065,IF(OR(Nhaplieu!$M1065='Sổ quỹ tiền mặt S06'!$J$2,Nhaplieu!$N1065='Sổ quỹ tiền mặt S06'!$J$2),Nhaplieu!F1065,""))</f>
        <v/>
      </c>
      <c r="B1043" s="77" t="str">
        <f>IF(OR(LEFT(Nhaplieu!$M1065,3)='Sổ quỹ tiền mặt S06'!$J$2,LEFT(Nhaplieu!$N1065,3)='Sổ quỹ tiền mặt S06'!$J$2),Nhaplieu!E1065,IF(OR(Nhaplieu!$M1065='Sổ quỹ tiền mặt S06'!$J$2,Nhaplieu!$N1065='Sổ quỹ tiền mặt S06'!$J$2),Nhaplieu!E1065,""))</f>
        <v/>
      </c>
      <c r="C1043" s="571" t="str">
        <f>IF(OR(LEFT(Nhaplieu!$M1065,3)='Sổ quỹ tiền mặt S06'!$J$2,LEFT(Nhaplieu!$N1065,3)='Sổ quỹ tiền mặt S06'!$J$2),Nhaplieu!L1065,IF(OR(Nhaplieu!$M1065='Sổ quỹ tiền mặt S06'!$J$2,Nhaplieu!$N1065='Sổ quỹ tiền mặt S06'!$J$2),Nhaplieu!L1065,""))</f>
        <v/>
      </c>
      <c r="D1043" s="78" t="str">
        <f>IF(LEFT(Nhaplieu!$M1065,3)='Sổ quỹ tiền mặt S06'!$J$2,Nhaplieu!N1065,IF(LEFT(Nhaplieu!$N1065,3)='Sổ quỹ tiền mặt S06'!$J$2,Nhaplieu!M1065,IF(Nhaplieu!$M1065='Sổ quỹ tiền mặt S06'!$J$2,Nhaplieu!N1065,IF(Nhaplieu!$N1065='Sổ quỹ tiền mặt S06'!$J$2,Nhaplieu!M1065,""))))</f>
        <v/>
      </c>
      <c r="E1043" s="77" t="str">
        <f>IF(LEFT(Nhaplieu!M1065,3)='Sổ quỹ tiền mặt S06'!$J$2,Nhaplieu!$O1065,IF(Nhaplieu!M1065='Sổ quỹ tiền mặt S06'!$J$2,Nhaplieu!$O1065,""))</f>
        <v/>
      </c>
      <c r="F1043" s="77" t="str">
        <f>IF(LEFT(Nhaplieu!N1065,3)='Sổ quỹ tiền mặt S06'!$J$2,Nhaplieu!$O1065,IF(Nhaplieu!N1065='Sổ quỹ tiền mặt S06'!$J$2,Nhaplieu!$O1065,""))</f>
        <v/>
      </c>
      <c r="G1043" s="572">
        <f>IF(SUM(E1043:F1043)=0,0,$G$10+SUM(E$11:$E1043)-SUM(F$11:$F1043))</f>
        <v>0</v>
      </c>
      <c r="H1043" s="573"/>
    </row>
    <row r="1044" spans="1:14" s="4" customFormat="1" ht="15.6">
      <c r="A1044" s="76" t="str">
        <f>IF(OR(LEFT(Nhaplieu!$M1066,3)='Sổ quỹ tiền mặt S06'!$J$2,LEFT(Nhaplieu!$N1066,3)='Sổ quỹ tiền mặt S06'!$J$2),Nhaplieu!F1066,IF(OR(Nhaplieu!$M1066='Sổ quỹ tiền mặt S06'!$J$2,Nhaplieu!$N1066='Sổ quỹ tiền mặt S06'!$J$2),Nhaplieu!F1066,""))</f>
        <v/>
      </c>
      <c r="B1044" s="77" t="str">
        <f>IF(OR(LEFT(Nhaplieu!$M1066,3)='Sổ quỹ tiền mặt S06'!$J$2,LEFT(Nhaplieu!$N1066,3)='Sổ quỹ tiền mặt S06'!$J$2),Nhaplieu!E1066,IF(OR(Nhaplieu!$M1066='Sổ quỹ tiền mặt S06'!$J$2,Nhaplieu!$N1066='Sổ quỹ tiền mặt S06'!$J$2),Nhaplieu!E1066,""))</f>
        <v/>
      </c>
      <c r="C1044" s="571" t="str">
        <f>IF(OR(LEFT(Nhaplieu!$M1066,3)='Sổ quỹ tiền mặt S06'!$J$2,LEFT(Nhaplieu!$N1066,3)='Sổ quỹ tiền mặt S06'!$J$2),Nhaplieu!L1066,IF(OR(Nhaplieu!$M1066='Sổ quỹ tiền mặt S06'!$J$2,Nhaplieu!$N1066='Sổ quỹ tiền mặt S06'!$J$2),Nhaplieu!L1066,""))</f>
        <v/>
      </c>
      <c r="D1044" s="78" t="str">
        <f>IF(LEFT(Nhaplieu!$M1066,3)='Sổ quỹ tiền mặt S06'!$J$2,Nhaplieu!N1066,IF(LEFT(Nhaplieu!$N1066,3)='Sổ quỹ tiền mặt S06'!$J$2,Nhaplieu!M1066,IF(Nhaplieu!$M1066='Sổ quỹ tiền mặt S06'!$J$2,Nhaplieu!N1066,IF(Nhaplieu!$N1066='Sổ quỹ tiền mặt S06'!$J$2,Nhaplieu!M1066,""))))</f>
        <v/>
      </c>
      <c r="E1044" s="77" t="str">
        <f>IF(LEFT(Nhaplieu!M1066,3)='Sổ quỹ tiền mặt S06'!$J$2,Nhaplieu!$O1066,IF(Nhaplieu!M1066='Sổ quỹ tiền mặt S06'!$J$2,Nhaplieu!$O1066,""))</f>
        <v/>
      </c>
      <c r="F1044" s="77" t="str">
        <f>IF(LEFT(Nhaplieu!N1066,3)='Sổ quỹ tiền mặt S06'!$J$2,Nhaplieu!$O1066,IF(Nhaplieu!N1066='Sổ quỹ tiền mặt S06'!$J$2,Nhaplieu!$O1066,""))</f>
        <v/>
      </c>
      <c r="G1044" s="572">
        <f>IF(SUM(E1044:F1044)=0,0,$G$10+SUM(E$11:$E1044)-SUM(F$11:$F1044))</f>
        <v>0</v>
      </c>
      <c r="H1044" s="573"/>
    </row>
    <row r="1045" spans="1:14" s="4" customFormat="1" ht="15.6">
      <c r="A1045" s="76" t="str">
        <f>IF(OR(LEFT(Nhaplieu!$M1067,3)='Sổ quỹ tiền mặt S06'!$J$2,LEFT(Nhaplieu!$N1067,3)='Sổ quỹ tiền mặt S06'!$J$2),Nhaplieu!F1067,IF(OR(Nhaplieu!$M1067='Sổ quỹ tiền mặt S06'!$J$2,Nhaplieu!$N1067='Sổ quỹ tiền mặt S06'!$J$2),Nhaplieu!F1067,""))</f>
        <v/>
      </c>
      <c r="B1045" s="77" t="str">
        <f>IF(OR(LEFT(Nhaplieu!$M1067,3)='Sổ quỹ tiền mặt S06'!$J$2,LEFT(Nhaplieu!$N1067,3)='Sổ quỹ tiền mặt S06'!$J$2),Nhaplieu!E1067,IF(OR(Nhaplieu!$M1067='Sổ quỹ tiền mặt S06'!$J$2,Nhaplieu!$N1067='Sổ quỹ tiền mặt S06'!$J$2),Nhaplieu!E1067,""))</f>
        <v/>
      </c>
      <c r="C1045" s="571" t="str">
        <f>IF(OR(LEFT(Nhaplieu!$M1067,3)='Sổ quỹ tiền mặt S06'!$J$2,LEFT(Nhaplieu!$N1067,3)='Sổ quỹ tiền mặt S06'!$J$2),Nhaplieu!L1067,IF(OR(Nhaplieu!$M1067='Sổ quỹ tiền mặt S06'!$J$2,Nhaplieu!$N1067='Sổ quỹ tiền mặt S06'!$J$2),Nhaplieu!L1067,""))</f>
        <v/>
      </c>
      <c r="D1045" s="78" t="str">
        <f>IF(LEFT(Nhaplieu!$M1067,3)='Sổ quỹ tiền mặt S06'!$J$2,Nhaplieu!N1067,IF(LEFT(Nhaplieu!$N1067,3)='Sổ quỹ tiền mặt S06'!$J$2,Nhaplieu!M1067,IF(Nhaplieu!$M1067='Sổ quỹ tiền mặt S06'!$J$2,Nhaplieu!N1067,IF(Nhaplieu!$N1067='Sổ quỹ tiền mặt S06'!$J$2,Nhaplieu!M1067,""))))</f>
        <v/>
      </c>
      <c r="E1045" s="77" t="str">
        <f>IF(LEFT(Nhaplieu!M1067,3)='Sổ quỹ tiền mặt S06'!$J$2,Nhaplieu!$O1067,IF(Nhaplieu!M1067='Sổ quỹ tiền mặt S06'!$J$2,Nhaplieu!$O1067,""))</f>
        <v/>
      </c>
      <c r="F1045" s="77" t="str">
        <f>IF(LEFT(Nhaplieu!N1067,3)='Sổ quỹ tiền mặt S06'!$J$2,Nhaplieu!$O1067,IF(Nhaplieu!N1067='Sổ quỹ tiền mặt S06'!$J$2,Nhaplieu!$O1067,""))</f>
        <v/>
      </c>
      <c r="G1045" s="572">
        <f>IF(SUM(E1045:F1045)=0,0,$G$10+SUM(E$11:$E1045)-SUM(F$11:$F1045))</f>
        <v>0</v>
      </c>
      <c r="H1045" s="573"/>
    </row>
    <row r="1046" spans="1:14" s="4" customFormat="1" ht="16.5" customHeight="1">
      <c r="A1046" s="728"/>
      <c r="B1046" s="729"/>
      <c r="C1046" s="730" t="s">
        <v>413</v>
      </c>
      <c r="D1046" s="731"/>
      <c r="E1046" s="732">
        <f>SUM(E11:E1045)</f>
        <v>0</v>
      </c>
      <c r="F1046" s="732">
        <f>SUM(F11:F1045)</f>
        <v>0</v>
      </c>
      <c r="G1046" s="732"/>
      <c r="H1046" s="731"/>
      <c r="N1046" s="476"/>
    </row>
    <row r="1047" spans="1:14" s="4" customFormat="1" ht="15.6">
      <c r="A1047" s="728"/>
      <c r="B1047" s="729"/>
      <c r="C1047" s="730" t="s">
        <v>197</v>
      </c>
      <c r="D1047" s="731"/>
      <c r="E1047" s="733"/>
      <c r="F1047" s="733"/>
      <c r="G1047" s="734">
        <f>MAX(0,G10+E1046-F1046)</f>
        <v>120000000</v>
      </c>
      <c r="H1047" s="731"/>
      <c r="N1047" s="476"/>
    </row>
    <row r="1048" spans="1:14" s="4" customFormat="1" ht="19.5" customHeight="1">
      <c r="A1048" s="32"/>
      <c r="B1048" s="33"/>
      <c r="C1048" s="1600">
        <f>MENU!D17</f>
        <v>0</v>
      </c>
      <c r="D1048" s="1649"/>
      <c r="E1048" s="1649"/>
      <c r="F1048" s="1649"/>
      <c r="G1048" s="1649"/>
      <c r="H1048" s="34"/>
      <c r="N1048" s="476"/>
    </row>
    <row r="1049" spans="1:14" s="4" customFormat="1" ht="31.5" customHeight="1">
      <c r="A1049" s="35" t="s">
        <v>400</v>
      </c>
      <c r="B1049" s="36"/>
      <c r="C1049" s="37"/>
      <c r="D1049" s="34"/>
      <c r="E1049" s="1599" t="s">
        <v>853</v>
      </c>
      <c r="F1049" s="1609"/>
      <c r="G1049" s="1609"/>
      <c r="H1049" s="34"/>
      <c r="N1049" s="476"/>
    </row>
    <row r="1050" spans="1:14" s="4" customFormat="1" ht="15.6">
      <c r="A1050" s="32"/>
      <c r="B1050" s="36"/>
      <c r="D1050" s="34"/>
      <c r="H1050" s="34"/>
      <c r="N1050" s="476"/>
    </row>
    <row r="1051" spans="1:14" s="4" customFormat="1" ht="15.6">
      <c r="A1051" s="32"/>
      <c r="B1051" s="36"/>
      <c r="D1051" s="34"/>
      <c r="E1051" s="34"/>
      <c r="H1051" s="34"/>
      <c r="N1051" s="476"/>
    </row>
    <row r="1052" spans="1:14" s="3" customFormat="1" ht="15.6">
      <c r="A1052" s="1"/>
      <c r="B1052" s="38"/>
      <c r="D1052" s="39"/>
      <c r="H1052" s="39"/>
      <c r="N1052" s="475"/>
    </row>
    <row r="1053" spans="1:14" s="4" customFormat="1" ht="15.6">
      <c r="A1053" s="40" t="str">
        <f>MENU!$D$8</f>
        <v>hocketoanthuchanh.com</v>
      </c>
      <c r="B1053" s="36"/>
      <c r="C1053" s="39"/>
      <c r="D1053" s="34"/>
      <c r="E1053" s="1519" t="str">
        <f>MENU!$D$6</f>
        <v>hocketoanthuchanh.com</v>
      </c>
      <c r="F1053" s="1519"/>
      <c r="G1053" s="1519"/>
      <c r="H1053" s="34"/>
      <c r="N1053" s="476"/>
    </row>
    <row r="1078" spans="1:17" s="6" customFormat="1" ht="13.2" hidden="1">
      <c r="A1078" s="41"/>
      <c r="B1078" s="42"/>
      <c r="D1078" s="43"/>
      <c r="H1078" s="43"/>
    </row>
    <row r="1079" spans="1:17" s="6" customFormat="1" ht="13.2" hidden="1">
      <c r="A1079" s="41"/>
      <c r="B1079" s="42"/>
      <c r="D1079" s="43"/>
      <c r="H1079" s="43"/>
    </row>
    <row r="1080" spans="1:17" s="7" customFormat="1" ht="15" hidden="1">
      <c r="A1080" s="44"/>
      <c r="B1080" s="45">
        <f>G1047</f>
        <v>120000000</v>
      </c>
      <c r="C1080" s="46" t="str">
        <f>RIGHT("000000000000"&amp;ROUND(B1080,0),12)</f>
        <v>000120000000</v>
      </c>
      <c r="D1080" s="46">
        <v>1</v>
      </c>
      <c r="E1080" s="46">
        <v>2</v>
      </c>
      <c r="F1080" s="46">
        <v>3</v>
      </c>
      <c r="G1080" s="46">
        <v>4</v>
      </c>
      <c r="H1080" s="46">
        <v>5</v>
      </c>
      <c r="I1080" s="46">
        <v>6</v>
      </c>
      <c r="J1080" s="46">
        <v>7</v>
      </c>
      <c r="K1080" s="46">
        <v>8</v>
      </c>
      <c r="L1080" s="53">
        <v>9</v>
      </c>
      <c r="M1080" s="46">
        <v>10</v>
      </c>
      <c r="N1080" s="46">
        <v>11</v>
      </c>
      <c r="O1080" s="46">
        <v>12</v>
      </c>
      <c r="P1080" s="54"/>
      <c r="Q1080" s="58"/>
    </row>
    <row r="1081" spans="1:17" s="7" customFormat="1" ht="15" hidden="1">
      <c r="A1081" s="44"/>
      <c r="B1081" s="47"/>
      <c r="C1081" s="48"/>
      <c r="D1081" s="49">
        <f>VALUE(MID(C1080,D1080,1))</f>
        <v>0</v>
      </c>
      <c r="E1081" s="49">
        <f>VALUE(MID(C1080,E1080,1))</f>
        <v>0</v>
      </c>
      <c r="F1081" s="49">
        <f>VALUE(MID(C1080,F1080,1))</f>
        <v>0</v>
      </c>
      <c r="G1081" s="49">
        <f>VALUE(MID(C1080,G1080,1))</f>
        <v>1</v>
      </c>
      <c r="H1081" s="49">
        <f>VALUE(MID(C1080,H1080,1))</f>
        <v>2</v>
      </c>
      <c r="I1081" s="49">
        <f>VALUE(MID(C1080,I1080,1))</f>
        <v>0</v>
      </c>
      <c r="J1081" s="49">
        <f>VALUE(MID(C1080,J1080,1))</f>
        <v>0</v>
      </c>
      <c r="K1081" s="49">
        <f>VALUE(MID(C1080,K1080,1))</f>
        <v>0</v>
      </c>
      <c r="L1081" s="55">
        <f>VALUE(MID(C1080,L1080,1))</f>
        <v>0</v>
      </c>
      <c r="M1081" s="49">
        <f>VALUE(MID(C1080,M1080,1))</f>
        <v>0</v>
      </c>
      <c r="N1081" s="49">
        <f>VALUE(MID(C1080,N1080,1))</f>
        <v>0</v>
      </c>
      <c r="O1081" s="49">
        <f>VALUE(MID(C1080,O1080,1))</f>
        <v>0</v>
      </c>
      <c r="P1081" s="54"/>
      <c r="Q1081" s="58"/>
    </row>
    <row r="1082" spans="1:17" s="7" customFormat="1" ht="15" hidden="1">
      <c r="A1082" s="44"/>
      <c r="B1082" s="47"/>
      <c r="C1082" s="48"/>
      <c r="D1082" s="49">
        <f>SUM(D1081:D1081)</f>
        <v>0</v>
      </c>
      <c r="E1082" s="49">
        <f>SUM(D1081:E1081)</f>
        <v>0</v>
      </c>
      <c r="F1082" s="49">
        <f>SUM(D1081:F1081)</f>
        <v>0</v>
      </c>
      <c r="G1082" s="49">
        <f>SUM(G1081:G1081)</f>
        <v>1</v>
      </c>
      <c r="H1082" s="49">
        <f>SUM(G1081:H1081)</f>
        <v>3</v>
      </c>
      <c r="I1082" s="49">
        <f>SUM(G1081:I1081)</f>
        <v>3</v>
      </c>
      <c r="J1082" s="49">
        <f>SUM(J1081:J1081)</f>
        <v>0</v>
      </c>
      <c r="K1082" s="49">
        <f>SUM(J1081:K1081)</f>
        <v>0</v>
      </c>
      <c r="L1082" s="55">
        <f>SUM(J1081:L1081)</f>
        <v>0</v>
      </c>
      <c r="M1082" s="49">
        <f>SUM(M1081:M1081)</f>
        <v>0</v>
      </c>
      <c r="N1082" s="49">
        <f>SUM(M1081:N1081)</f>
        <v>0</v>
      </c>
      <c r="O1082" s="49">
        <f>SUM(M1081:O1081)</f>
        <v>0</v>
      </c>
      <c r="P1082" s="54"/>
      <c r="Q1082" s="58"/>
    </row>
    <row r="1083" spans="1:17" s="7" customFormat="1" ht="15" hidden="1">
      <c r="A1083" s="44"/>
      <c r="B1083" s="47"/>
      <c r="C1083" s="48"/>
      <c r="D1083" s="50" t="str">
        <f>IF(D1081=0,"",CHOOSE(D1081,"một","hai","ba","bốn","năm","sáu","bảy","tám","chín"))</f>
        <v/>
      </c>
      <c r="E1083" s="50" t="str">
        <f>IF(E1081=0,IF(AND(D1081&lt;&gt;0,F1081&lt;&gt;0),"lẻ",""),CHOOSE(E1081,"mười","hai","ba","bốn","năm","sáu","bảy","tám","chín"))</f>
        <v/>
      </c>
      <c r="F1083" s="50" t="str">
        <f>IF(F1081=0,"",CHOOSE(F1081,IF(E1081&gt;1,"mốt","một"),"hai","ba","bốn",IF(E1081=0,"năm","lăm"),"sáu","bảy","tám","chín"))</f>
        <v/>
      </c>
      <c r="G1083" s="50" t="str">
        <f>IF(G1081=0,"",CHOOSE(G1081,"một","hai","ba","bốn","năm","sáu","bảy","tám","chín"))</f>
        <v>một</v>
      </c>
      <c r="H1083" s="50" t="str">
        <f>IF(H1081=0,IF(AND(G1081&lt;&gt;0,I1081&lt;&gt;0),"lẻ",""),CHOOSE(H1081,"mười","hai","ba","bốn","năm","sáu","bảy","tám","chín"))</f>
        <v>hai</v>
      </c>
      <c r="I1083" s="50" t="str">
        <f>IF(I1081=0,"",CHOOSE(I1081,IF(H1081&gt;1,"mốt","một"),"hai","ba","bốn",IF(H1081=0,"năm","lăm"),"sáu","bảy","tám","chín"))</f>
        <v/>
      </c>
      <c r="J1083" s="50" t="str">
        <f>IF(J1081=0,"",CHOOSE(J1081,"một","hai","ba","bốn","năm","sáu","bảy","tám","chín"))</f>
        <v/>
      </c>
      <c r="K1083" s="50" t="str">
        <f>IF(K1081=0,IF(AND(J1081&lt;&gt;0,L1081&lt;&gt;0),"lẻ",""),CHOOSE(K1081,"mười","hai","ba","bốn","năm","sáu","bảy","tám","chín"))</f>
        <v/>
      </c>
      <c r="L1083" s="56" t="str">
        <f>IF(L1081=0,"",CHOOSE(L1081,IF(K1081&gt;1,"mốt","một"),"hai","ba","bốn",IF(K1081=0,"năm","lăm"),"sáu","bảy","tám","chín"))</f>
        <v/>
      </c>
      <c r="M1083" s="50" t="str">
        <f>IF(M1081=0,"",CHOOSE(M1081,"một","hai","ba","bốn","năm","sáu","bảy","tám","chín"))</f>
        <v/>
      </c>
      <c r="N1083" s="50" t="str">
        <f>IF(N1081=0,IF(AND(M1081&lt;&gt;0,O1081&lt;&gt;0),"lẻ",""),CHOOSE(N1081,"mười","hai","ba","bốn","năm","sáu","bảy","tám","chín"))</f>
        <v/>
      </c>
      <c r="O1083" s="50" t="str">
        <f>IF(O1081=0,"",CHOOSE(O1081,IF(N1081&gt;1,"mốt","một"),"hai","ba","bốn",IF(N1081=0,"năm","lăm"),"sáu","bảy","tám","chín"))</f>
        <v/>
      </c>
      <c r="P1083" s="54"/>
      <c r="Q1083" s="58"/>
    </row>
    <row r="1084" spans="1:17" s="7" customFormat="1" ht="15" hidden="1">
      <c r="A1084" s="44"/>
      <c r="B1084" s="47"/>
      <c r="C1084" s="48"/>
      <c r="D1084" s="51" t="str">
        <f>IF(D1081=0,"","trăm")</f>
        <v/>
      </c>
      <c r="E1084" s="51" t="str">
        <f>IF(E1081=0,"",IF(E1081=1,"","mươi"))</f>
        <v/>
      </c>
      <c r="F1084" s="51" t="str">
        <f>IF(AND(F1081=0,F1082=0),"","tỷ")</f>
        <v/>
      </c>
      <c r="G1084" s="51" t="str">
        <f>IF(G1081=0,"","trăm")</f>
        <v>trăm</v>
      </c>
      <c r="H1084" s="51" t="str">
        <f>IF(H1081=0,"",IF(H1081=1,"","mươi"))</f>
        <v>mươi</v>
      </c>
      <c r="I1084" s="51" t="str">
        <f>IF(AND(I1081=0,I1082=0),"","triệu")</f>
        <v>triệu</v>
      </c>
      <c r="J1084" s="51" t="str">
        <f>IF(J1081=0,"","trăm")</f>
        <v/>
      </c>
      <c r="K1084" s="51" t="str">
        <f>IF(K1081=0,"",IF(K1081=1,"","mười"))</f>
        <v/>
      </c>
      <c r="L1084" s="57" t="str">
        <f>IF(AND(L1081=0,L1082=0),"","nghìn")</f>
        <v/>
      </c>
      <c r="M1084" s="51" t="str">
        <f>IF(M1081=0,"","trăm")</f>
        <v/>
      </c>
      <c r="N1084" s="51" t="str">
        <f>IF(N1081=0,"",IF(N1081=1,"","mươi"))</f>
        <v/>
      </c>
      <c r="O1084" s="51" t="s">
        <v>424</v>
      </c>
      <c r="P1084" s="54"/>
      <c r="Q1084" s="58"/>
    </row>
    <row r="1085" spans="1:17" s="7" customFormat="1" ht="15.6" hidden="1">
      <c r="A1085" s="1681"/>
      <c r="B1085" s="1681"/>
      <c r="C1085" s="1681"/>
      <c r="D1085" s="52" t="str">
        <f>UPPER(LEFT(TRIM(IF(B1080=0,"không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"&amp;O1084)),1))&amp;RIGHT(TRIM(IF(B1080=0,"không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"&amp;O1084)),LEN(TRIM(IF(B1080=0,"không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"&amp;O1084)))-1)</f>
        <v>Một trăm hai mươi triệu đồng.</v>
      </c>
      <c r="E1085" s="52"/>
      <c r="F1085" s="49"/>
      <c r="G1085" s="49"/>
      <c r="H1085" s="49"/>
      <c r="I1085" s="49"/>
      <c r="J1085" s="49"/>
      <c r="K1085" s="49"/>
      <c r="L1085" s="49"/>
      <c r="M1085" s="55"/>
      <c r="N1085" s="49"/>
      <c r="O1085" s="49"/>
      <c r="P1085" s="49"/>
      <c r="Q1085" s="58"/>
    </row>
    <row r="1086" spans="1:17" s="6" customFormat="1" ht="13.2" hidden="1">
      <c r="A1086" s="41"/>
      <c r="B1086" s="42"/>
      <c r="D1086" s="43"/>
      <c r="H1086" s="43"/>
    </row>
    <row r="1087" spans="1:17" s="6" customFormat="1" ht="13.2" hidden="1">
      <c r="A1087" s="41"/>
      <c r="B1087" s="42"/>
      <c r="D1087" s="43"/>
      <c r="H1087" s="43"/>
    </row>
  </sheetData>
  <autoFilter ref="C10:C1049" xr:uid="{00000000-0009-0000-0000-000004000000}"/>
  <customSheetViews>
    <customSheetView guid="{4A4DE397-B865-4DDF-B7A1-F9C0DB31BEB4}" showPageBreaks="1" showGridLines="0" printArea="1" filter="1" showAutoFilter="1" hiddenRows="1">
      <selection activeCell="F48" sqref="F48"/>
      <pageMargins left="0.58958333333333302" right="2.9861111111111099E-2" top="0.43958333333333299" bottom="0.51944444444444404" header="0.26944444444444399" footer="0.28958333333333303"/>
      <pageSetup paperSize="9" scale="80" orientation="portrait" horizontalDpi="300" verticalDpi="300" r:id="rId1"/>
      <headerFooter alignWithMargins="0">
        <oddFooter>&amp;CPage &amp;P of &amp;N</oddFooter>
      </headerFooter>
      <autoFilter ref="C10:C1490" xr:uid="{2AD96852-93AB-4D16-9950-7C4AB20EF67E}">
        <filterColumn colId="0">
          <customFilters>
            <customFilter operator="notEqual" val=""/>
          </customFilters>
        </filterColumn>
      </autoFilter>
    </customSheetView>
    <customSheetView guid="{80934465-66A5-44EB-813E-CF5339FE3D0E}" showPageBreaks="1" showGridLines="0" printArea="1" filter="1" showAutoFilter="1" hiddenRows="1">
      <selection activeCell="F48" sqref="F48"/>
      <pageMargins left="0.58958333333333302" right="2.9861111111111099E-2" top="0.43958333333333299" bottom="0.51944444444444404" header="0.26944444444444399" footer="0.28958333333333303"/>
      <pageSetup paperSize="9" scale="80" orientation="portrait" horizontalDpi="300" verticalDpi="300" r:id="rId2"/>
      <headerFooter alignWithMargins="0">
        <oddFooter>&amp;CPage &amp;P of &amp;N</oddFooter>
      </headerFooter>
      <autoFilter ref="C10:C1490" xr:uid="{EB60E4EC-52BF-45D2-B299-FA3AC26A171A}">
        <filterColumn colId="0">
          <customFilters>
            <customFilter operator="notEqual" val=""/>
          </customFilters>
        </filterColumn>
      </autoFilter>
    </customSheetView>
    <customSheetView guid="{911E42B6-171D-4701-9404-357D5EC9EB20}" showPageBreaks="1" showGridLines="0" printArea="1" filter="1" showAutoFilter="1" hiddenRows="1">
      <selection activeCell="F48" sqref="F48"/>
      <pageMargins left="0.58958333333333302" right="2.9861111111111099E-2" top="0.43958333333333299" bottom="0.51944444444444404" header="0.26944444444444399" footer="0.28958333333333303"/>
      <pageSetup paperSize="9" scale="80" orientation="portrait" horizontalDpi="300" verticalDpi="300" r:id="rId3"/>
      <headerFooter alignWithMargins="0">
        <oddFooter>&amp;CPage &amp;P of &amp;N</oddFooter>
      </headerFooter>
      <autoFilter ref="C10:C1490" xr:uid="{E70D3B48-20DB-468F-B422-A1570712620F}">
        <filterColumn colId="0">
          <customFilters>
            <customFilter operator="notEqual" val=""/>
          </customFilters>
        </filterColumn>
      </autoFilter>
    </customSheetView>
    <customSheetView guid="{A5DF862A-D2EF-4080-98CB-0F06A3ADD0C9}" showPageBreaks="1" showGridLines="0" printArea="1" filter="1" showAutoFilter="1" hiddenRows="1">
      <selection activeCell="J21" sqref="J21"/>
      <pageMargins left="0.58958333333333302" right="2.9861111111111099E-2" top="0.43958333333333299" bottom="0.51944444444444404" header="0.26944444444444399" footer="0.28958333333333303"/>
      <pageSetup paperSize="9" scale="80" orientation="portrait" horizontalDpi="300" verticalDpi="300" r:id="rId4"/>
      <headerFooter alignWithMargins="0">
        <oddFooter>&amp;CPage &amp;P of &amp;N</oddFooter>
      </headerFooter>
      <autoFilter ref="C10:C1490" xr:uid="{CB373646-738B-44A4-96F5-BD06F7C63239}">
        <filterColumn colId="0">
          <customFilters>
            <customFilter operator="notEqual" val=" "/>
          </customFilters>
        </filterColumn>
      </autoFilter>
    </customSheetView>
  </customSheetViews>
  <mergeCells count="16">
    <mergeCell ref="O2:P2"/>
    <mergeCell ref="Q2:R2"/>
    <mergeCell ref="E1053:G1053"/>
    <mergeCell ref="A1085:C1085"/>
    <mergeCell ref="C8:C9"/>
    <mergeCell ref="D8:D9"/>
    <mergeCell ref="G8:G9"/>
    <mergeCell ref="A8:B8"/>
    <mergeCell ref="E8:F8"/>
    <mergeCell ref="C1048:G1048"/>
    <mergeCell ref="E1049:G1049"/>
    <mergeCell ref="F1:H1"/>
    <mergeCell ref="F2:H3"/>
    <mergeCell ref="H8:H9"/>
    <mergeCell ref="L2:L3"/>
    <mergeCell ref="M2:N2"/>
  </mergeCells>
  <pageMargins left="0.55000000000000004" right="2.9861111111111099E-2" top="0.45" bottom="0.51944444444444404" header="0.26944444444444399" footer="0.28958333333333303"/>
  <pageSetup paperSize="9" scale="80" orientation="portrait" horizontalDpi="300" verticalDpi="300" r:id="rId5"/>
  <headerFooter alignWithMargins="0">
    <oddFooter>&amp;CPage &amp;P of &amp;N</oddFooter>
  </headerFooter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In.CDPS!$C$9:$C$13</xm:f>
          </x14:formula1>
          <xm:sqref>J2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WVJ254"/>
  <sheetViews>
    <sheetView showGridLines="0" topLeftCell="C75" zoomScale="85" zoomScaleNormal="85" workbookViewId="0">
      <selection activeCell="N119" sqref="N119"/>
    </sheetView>
  </sheetViews>
  <sheetFormatPr defaultColWidth="9" defaultRowHeight="15.6"/>
  <cols>
    <col min="1" max="1" width="3.5546875" style="595" hidden="1" customWidth="1"/>
    <col min="2" max="2" width="5.88671875" style="595" hidden="1" customWidth="1"/>
    <col min="3" max="3" width="10.88671875" style="595" customWidth="1"/>
    <col min="4" max="4" width="36" style="595" customWidth="1"/>
    <col min="5" max="5" width="16.109375" style="597" customWidth="1"/>
    <col min="6" max="6" width="17.88671875" style="595" customWidth="1"/>
    <col min="7" max="7" width="18.109375" style="598" customWidth="1"/>
    <col min="8" max="8" width="17.44140625" style="598" customWidth="1"/>
    <col min="9" max="9" width="18.6640625" style="595" customWidth="1"/>
    <col min="10" max="10" width="17.44140625" style="595" customWidth="1"/>
    <col min="11" max="11" width="21.109375" style="595" customWidth="1"/>
    <col min="12" max="12" width="23.33203125" style="595" customWidth="1"/>
    <col min="13" max="13" width="11.6640625" style="595" bestFit="1" customWidth="1"/>
    <col min="14" max="14" width="14" style="595" customWidth="1"/>
    <col min="15" max="15" width="13.33203125" style="598" customWidth="1"/>
    <col min="16" max="16" width="12.33203125" style="595" customWidth="1"/>
    <col min="17" max="17" width="14" style="595" customWidth="1"/>
    <col min="18" max="256" width="9.109375" style="595"/>
    <col min="257" max="258" width="9.109375" style="595" hidden="1" customWidth="1"/>
    <col min="259" max="259" width="10.88671875" style="595" customWidth="1"/>
    <col min="260" max="260" width="25.33203125" style="595" customWidth="1"/>
    <col min="261" max="261" width="22.44140625" style="595" customWidth="1"/>
    <col min="262" max="262" width="20.44140625" style="595" customWidth="1"/>
    <col min="263" max="263" width="28.5546875" style="595" customWidth="1"/>
    <col min="264" max="264" width="24.44140625" style="595" customWidth="1"/>
    <col min="265" max="265" width="21.5546875" style="595" customWidth="1"/>
    <col min="266" max="267" width="21.109375" style="595" customWidth="1"/>
    <col min="268" max="268" width="23.33203125" style="595" customWidth="1"/>
    <col min="269" max="269" width="3.6640625" style="595" customWidth="1"/>
    <col min="270" max="270" width="14" style="595" customWidth="1"/>
    <col min="271" max="271" width="13.33203125" style="595" customWidth="1"/>
    <col min="272" max="272" width="12.33203125" style="595" customWidth="1"/>
    <col min="273" max="512" width="9.109375" style="595"/>
    <col min="513" max="514" width="9.109375" style="595" hidden="1" customWidth="1"/>
    <col min="515" max="515" width="10.88671875" style="595" customWidth="1"/>
    <col min="516" max="516" width="25.33203125" style="595" customWidth="1"/>
    <col min="517" max="517" width="22.44140625" style="595" customWidth="1"/>
    <col min="518" max="518" width="20.44140625" style="595" customWidth="1"/>
    <col min="519" max="519" width="28.5546875" style="595" customWidth="1"/>
    <col min="520" max="520" width="24.44140625" style="595" customWidth="1"/>
    <col min="521" max="521" width="21.5546875" style="595" customWidth="1"/>
    <col min="522" max="523" width="21.109375" style="595" customWidth="1"/>
    <col min="524" max="524" width="23.33203125" style="595" customWidth="1"/>
    <col min="525" max="525" width="3.6640625" style="595" customWidth="1"/>
    <col min="526" max="526" width="14" style="595" customWidth="1"/>
    <col min="527" max="527" width="13.33203125" style="595" customWidth="1"/>
    <col min="528" max="528" width="12.33203125" style="595" customWidth="1"/>
    <col min="529" max="768" width="9.109375" style="595"/>
    <col min="769" max="770" width="9.109375" style="595" hidden="1" customWidth="1"/>
    <col min="771" max="771" width="10.88671875" style="595" customWidth="1"/>
    <col min="772" max="772" width="25.33203125" style="595" customWidth="1"/>
    <col min="773" max="773" width="22.44140625" style="595" customWidth="1"/>
    <col min="774" max="774" width="20.44140625" style="595" customWidth="1"/>
    <col min="775" max="775" width="28.5546875" style="595" customWidth="1"/>
    <col min="776" max="776" width="24.44140625" style="595" customWidth="1"/>
    <col min="777" max="777" width="21.5546875" style="595" customWidth="1"/>
    <col min="778" max="779" width="21.109375" style="595" customWidth="1"/>
    <col min="780" max="780" width="23.33203125" style="595" customWidth="1"/>
    <col min="781" max="781" width="3.6640625" style="595" customWidth="1"/>
    <col min="782" max="782" width="14" style="595" customWidth="1"/>
    <col min="783" max="783" width="13.33203125" style="595" customWidth="1"/>
    <col min="784" max="784" width="12.33203125" style="595" customWidth="1"/>
    <col min="785" max="1024" width="9.109375" style="595"/>
    <col min="1025" max="1026" width="9.109375" style="595" hidden="1" customWidth="1"/>
    <col min="1027" max="1027" width="10.88671875" style="595" customWidth="1"/>
    <col min="1028" max="1028" width="25.33203125" style="595" customWidth="1"/>
    <col min="1029" max="1029" width="22.44140625" style="595" customWidth="1"/>
    <col min="1030" max="1030" width="20.44140625" style="595" customWidth="1"/>
    <col min="1031" max="1031" width="28.5546875" style="595" customWidth="1"/>
    <col min="1032" max="1032" width="24.44140625" style="595" customWidth="1"/>
    <col min="1033" max="1033" width="21.5546875" style="595" customWidth="1"/>
    <col min="1034" max="1035" width="21.109375" style="595" customWidth="1"/>
    <col min="1036" max="1036" width="23.33203125" style="595" customWidth="1"/>
    <col min="1037" max="1037" width="3.6640625" style="595" customWidth="1"/>
    <col min="1038" max="1038" width="14" style="595" customWidth="1"/>
    <col min="1039" max="1039" width="13.33203125" style="595" customWidth="1"/>
    <col min="1040" max="1040" width="12.33203125" style="595" customWidth="1"/>
    <col min="1041" max="1280" width="9.109375" style="595"/>
    <col min="1281" max="1282" width="9.109375" style="595" hidden="1" customWidth="1"/>
    <col min="1283" max="1283" width="10.88671875" style="595" customWidth="1"/>
    <col min="1284" max="1284" width="25.33203125" style="595" customWidth="1"/>
    <col min="1285" max="1285" width="22.44140625" style="595" customWidth="1"/>
    <col min="1286" max="1286" width="20.44140625" style="595" customWidth="1"/>
    <col min="1287" max="1287" width="28.5546875" style="595" customWidth="1"/>
    <col min="1288" max="1288" width="24.44140625" style="595" customWidth="1"/>
    <col min="1289" max="1289" width="21.5546875" style="595" customWidth="1"/>
    <col min="1290" max="1291" width="21.109375" style="595" customWidth="1"/>
    <col min="1292" max="1292" width="23.33203125" style="595" customWidth="1"/>
    <col min="1293" max="1293" width="3.6640625" style="595" customWidth="1"/>
    <col min="1294" max="1294" width="14" style="595" customWidth="1"/>
    <col min="1295" max="1295" width="13.33203125" style="595" customWidth="1"/>
    <col min="1296" max="1296" width="12.33203125" style="595" customWidth="1"/>
    <col min="1297" max="1536" width="9.109375" style="595"/>
    <col min="1537" max="1538" width="9.109375" style="595" hidden="1" customWidth="1"/>
    <col min="1539" max="1539" width="10.88671875" style="595" customWidth="1"/>
    <col min="1540" max="1540" width="25.33203125" style="595" customWidth="1"/>
    <col min="1541" max="1541" width="22.44140625" style="595" customWidth="1"/>
    <col min="1542" max="1542" width="20.44140625" style="595" customWidth="1"/>
    <col min="1543" max="1543" width="28.5546875" style="595" customWidth="1"/>
    <col min="1544" max="1544" width="24.44140625" style="595" customWidth="1"/>
    <col min="1545" max="1545" width="21.5546875" style="595" customWidth="1"/>
    <col min="1546" max="1547" width="21.109375" style="595" customWidth="1"/>
    <col min="1548" max="1548" width="23.33203125" style="595" customWidth="1"/>
    <col min="1549" max="1549" width="3.6640625" style="595" customWidth="1"/>
    <col min="1550" max="1550" width="14" style="595" customWidth="1"/>
    <col min="1551" max="1551" width="13.33203125" style="595" customWidth="1"/>
    <col min="1552" max="1552" width="12.33203125" style="595" customWidth="1"/>
    <col min="1553" max="1792" width="9.109375" style="595"/>
    <col min="1793" max="1794" width="9.109375" style="595" hidden="1" customWidth="1"/>
    <col min="1795" max="1795" width="10.88671875" style="595" customWidth="1"/>
    <col min="1796" max="1796" width="25.33203125" style="595" customWidth="1"/>
    <col min="1797" max="1797" width="22.44140625" style="595" customWidth="1"/>
    <col min="1798" max="1798" width="20.44140625" style="595" customWidth="1"/>
    <col min="1799" max="1799" width="28.5546875" style="595" customWidth="1"/>
    <col min="1800" max="1800" width="24.44140625" style="595" customWidth="1"/>
    <col min="1801" max="1801" width="21.5546875" style="595" customWidth="1"/>
    <col min="1802" max="1803" width="21.109375" style="595" customWidth="1"/>
    <col min="1804" max="1804" width="23.33203125" style="595" customWidth="1"/>
    <col min="1805" max="1805" width="3.6640625" style="595" customWidth="1"/>
    <col min="1806" max="1806" width="14" style="595" customWidth="1"/>
    <col min="1807" max="1807" width="13.33203125" style="595" customWidth="1"/>
    <col min="1808" max="1808" width="12.33203125" style="595" customWidth="1"/>
    <col min="1809" max="2048" width="9.109375" style="595"/>
    <col min="2049" max="2050" width="9.109375" style="595" hidden="1" customWidth="1"/>
    <col min="2051" max="2051" width="10.88671875" style="595" customWidth="1"/>
    <col min="2052" max="2052" width="25.33203125" style="595" customWidth="1"/>
    <col min="2053" max="2053" width="22.44140625" style="595" customWidth="1"/>
    <col min="2054" max="2054" width="20.44140625" style="595" customWidth="1"/>
    <col min="2055" max="2055" width="28.5546875" style="595" customWidth="1"/>
    <col min="2056" max="2056" width="24.44140625" style="595" customWidth="1"/>
    <col min="2057" max="2057" width="21.5546875" style="595" customWidth="1"/>
    <col min="2058" max="2059" width="21.109375" style="595" customWidth="1"/>
    <col min="2060" max="2060" width="23.33203125" style="595" customWidth="1"/>
    <col min="2061" max="2061" width="3.6640625" style="595" customWidth="1"/>
    <col min="2062" max="2062" width="14" style="595" customWidth="1"/>
    <col min="2063" max="2063" width="13.33203125" style="595" customWidth="1"/>
    <col min="2064" max="2064" width="12.33203125" style="595" customWidth="1"/>
    <col min="2065" max="2304" width="9.109375" style="595"/>
    <col min="2305" max="2306" width="9.109375" style="595" hidden="1" customWidth="1"/>
    <col min="2307" max="2307" width="10.88671875" style="595" customWidth="1"/>
    <col min="2308" max="2308" width="25.33203125" style="595" customWidth="1"/>
    <col min="2309" max="2309" width="22.44140625" style="595" customWidth="1"/>
    <col min="2310" max="2310" width="20.44140625" style="595" customWidth="1"/>
    <col min="2311" max="2311" width="28.5546875" style="595" customWidth="1"/>
    <col min="2312" max="2312" width="24.44140625" style="595" customWidth="1"/>
    <col min="2313" max="2313" width="21.5546875" style="595" customWidth="1"/>
    <col min="2314" max="2315" width="21.109375" style="595" customWidth="1"/>
    <col min="2316" max="2316" width="23.33203125" style="595" customWidth="1"/>
    <col min="2317" max="2317" width="3.6640625" style="595" customWidth="1"/>
    <col min="2318" max="2318" width="14" style="595" customWidth="1"/>
    <col min="2319" max="2319" width="13.33203125" style="595" customWidth="1"/>
    <col min="2320" max="2320" width="12.33203125" style="595" customWidth="1"/>
    <col min="2321" max="2560" width="9.109375" style="595"/>
    <col min="2561" max="2562" width="9.109375" style="595" hidden="1" customWidth="1"/>
    <col min="2563" max="2563" width="10.88671875" style="595" customWidth="1"/>
    <col min="2564" max="2564" width="25.33203125" style="595" customWidth="1"/>
    <col min="2565" max="2565" width="22.44140625" style="595" customWidth="1"/>
    <col min="2566" max="2566" width="20.44140625" style="595" customWidth="1"/>
    <col min="2567" max="2567" width="28.5546875" style="595" customWidth="1"/>
    <col min="2568" max="2568" width="24.44140625" style="595" customWidth="1"/>
    <col min="2569" max="2569" width="21.5546875" style="595" customWidth="1"/>
    <col min="2570" max="2571" width="21.109375" style="595" customWidth="1"/>
    <col min="2572" max="2572" width="23.33203125" style="595" customWidth="1"/>
    <col min="2573" max="2573" width="3.6640625" style="595" customWidth="1"/>
    <col min="2574" max="2574" width="14" style="595" customWidth="1"/>
    <col min="2575" max="2575" width="13.33203125" style="595" customWidth="1"/>
    <col min="2576" max="2576" width="12.33203125" style="595" customWidth="1"/>
    <col min="2577" max="2816" width="9.109375" style="595"/>
    <col min="2817" max="2818" width="9.109375" style="595" hidden="1" customWidth="1"/>
    <col min="2819" max="2819" width="10.88671875" style="595" customWidth="1"/>
    <col min="2820" max="2820" width="25.33203125" style="595" customWidth="1"/>
    <col min="2821" max="2821" width="22.44140625" style="595" customWidth="1"/>
    <col min="2822" max="2822" width="20.44140625" style="595" customWidth="1"/>
    <col min="2823" max="2823" width="28.5546875" style="595" customWidth="1"/>
    <col min="2824" max="2824" width="24.44140625" style="595" customWidth="1"/>
    <col min="2825" max="2825" width="21.5546875" style="595" customWidth="1"/>
    <col min="2826" max="2827" width="21.109375" style="595" customWidth="1"/>
    <col min="2828" max="2828" width="23.33203125" style="595" customWidth="1"/>
    <col min="2829" max="2829" width="3.6640625" style="595" customWidth="1"/>
    <col min="2830" max="2830" width="14" style="595" customWidth="1"/>
    <col min="2831" max="2831" width="13.33203125" style="595" customWidth="1"/>
    <col min="2832" max="2832" width="12.33203125" style="595" customWidth="1"/>
    <col min="2833" max="3072" width="9.109375" style="595"/>
    <col min="3073" max="3074" width="9.109375" style="595" hidden="1" customWidth="1"/>
    <col min="3075" max="3075" width="10.88671875" style="595" customWidth="1"/>
    <col min="3076" max="3076" width="25.33203125" style="595" customWidth="1"/>
    <col min="3077" max="3077" width="22.44140625" style="595" customWidth="1"/>
    <col min="3078" max="3078" width="20.44140625" style="595" customWidth="1"/>
    <col min="3079" max="3079" width="28.5546875" style="595" customWidth="1"/>
    <col min="3080" max="3080" width="24.44140625" style="595" customWidth="1"/>
    <col min="3081" max="3081" width="21.5546875" style="595" customWidth="1"/>
    <col min="3082" max="3083" width="21.109375" style="595" customWidth="1"/>
    <col min="3084" max="3084" width="23.33203125" style="595" customWidth="1"/>
    <col min="3085" max="3085" width="3.6640625" style="595" customWidth="1"/>
    <col min="3086" max="3086" width="14" style="595" customWidth="1"/>
    <col min="3087" max="3087" width="13.33203125" style="595" customWidth="1"/>
    <col min="3088" max="3088" width="12.33203125" style="595" customWidth="1"/>
    <col min="3089" max="3328" width="9.109375" style="595"/>
    <col min="3329" max="3330" width="9.109375" style="595" hidden="1" customWidth="1"/>
    <col min="3331" max="3331" width="10.88671875" style="595" customWidth="1"/>
    <col min="3332" max="3332" width="25.33203125" style="595" customWidth="1"/>
    <col min="3333" max="3333" width="22.44140625" style="595" customWidth="1"/>
    <col min="3334" max="3334" width="20.44140625" style="595" customWidth="1"/>
    <col min="3335" max="3335" width="28.5546875" style="595" customWidth="1"/>
    <col min="3336" max="3336" width="24.44140625" style="595" customWidth="1"/>
    <col min="3337" max="3337" width="21.5546875" style="595" customWidth="1"/>
    <col min="3338" max="3339" width="21.109375" style="595" customWidth="1"/>
    <col min="3340" max="3340" width="23.33203125" style="595" customWidth="1"/>
    <col min="3341" max="3341" width="3.6640625" style="595" customWidth="1"/>
    <col min="3342" max="3342" width="14" style="595" customWidth="1"/>
    <col min="3343" max="3343" width="13.33203125" style="595" customWidth="1"/>
    <col min="3344" max="3344" width="12.33203125" style="595" customWidth="1"/>
    <col min="3345" max="3584" width="9.109375" style="595"/>
    <col min="3585" max="3586" width="9.109375" style="595" hidden="1" customWidth="1"/>
    <col min="3587" max="3587" width="10.88671875" style="595" customWidth="1"/>
    <col min="3588" max="3588" width="25.33203125" style="595" customWidth="1"/>
    <col min="3589" max="3589" width="22.44140625" style="595" customWidth="1"/>
    <col min="3590" max="3590" width="20.44140625" style="595" customWidth="1"/>
    <col min="3591" max="3591" width="28.5546875" style="595" customWidth="1"/>
    <col min="3592" max="3592" width="24.44140625" style="595" customWidth="1"/>
    <col min="3593" max="3593" width="21.5546875" style="595" customWidth="1"/>
    <col min="3594" max="3595" width="21.109375" style="595" customWidth="1"/>
    <col min="3596" max="3596" width="23.33203125" style="595" customWidth="1"/>
    <col min="3597" max="3597" width="3.6640625" style="595" customWidth="1"/>
    <col min="3598" max="3598" width="14" style="595" customWidth="1"/>
    <col min="3599" max="3599" width="13.33203125" style="595" customWidth="1"/>
    <col min="3600" max="3600" width="12.33203125" style="595" customWidth="1"/>
    <col min="3601" max="3840" width="9.109375" style="595"/>
    <col min="3841" max="3842" width="9.109375" style="595" hidden="1" customWidth="1"/>
    <col min="3843" max="3843" width="10.88671875" style="595" customWidth="1"/>
    <col min="3844" max="3844" width="25.33203125" style="595" customWidth="1"/>
    <col min="3845" max="3845" width="22.44140625" style="595" customWidth="1"/>
    <col min="3846" max="3846" width="20.44140625" style="595" customWidth="1"/>
    <col min="3847" max="3847" width="28.5546875" style="595" customWidth="1"/>
    <col min="3848" max="3848" width="24.44140625" style="595" customWidth="1"/>
    <col min="3849" max="3849" width="21.5546875" style="595" customWidth="1"/>
    <col min="3850" max="3851" width="21.109375" style="595" customWidth="1"/>
    <col min="3852" max="3852" width="23.33203125" style="595" customWidth="1"/>
    <col min="3853" max="3853" width="3.6640625" style="595" customWidth="1"/>
    <col min="3854" max="3854" width="14" style="595" customWidth="1"/>
    <col min="3855" max="3855" width="13.33203125" style="595" customWidth="1"/>
    <col min="3856" max="3856" width="12.33203125" style="595" customWidth="1"/>
    <col min="3857" max="4096" width="9.109375" style="595"/>
    <col min="4097" max="4098" width="9.109375" style="595" hidden="1" customWidth="1"/>
    <col min="4099" max="4099" width="10.88671875" style="595" customWidth="1"/>
    <col min="4100" max="4100" width="25.33203125" style="595" customWidth="1"/>
    <col min="4101" max="4101" width="22.44140625" style="595" customWidth="1"/>
    <col min="4102" max="4102" width="20.44140625" style="595" customWidth="1"/>
    <col min="4103" max="4103" width="28.5546875" style="595" customWidth="1"/>
    <col min="4104" max="4104" width="24.44140625" style="595" customWidth="1"/>
    <col min="4105" max="4105" width="21.5546875" style="595" customWidth="1"/>
    <col min="4106" max="4107" width="21.109375" style="595" customWidth="1"/>
    <col min="4108" max="4108" width="23.33203125" style="595" customWidth="1"/>
    <col min="4109" max="4109" width="3.6640625" style="595" customWidth="1"/>
    <col min="4110" max="4110" width="14" style="595" customWidth="1"/>
    <col min="4111" max="4111" width="13.33203125" style="595" customWidth="1"/>
    <col min="4112" max="4112" width="12.33203125" style="595" customWidth="1"/>
    <col min="4113" max="4352" width="9.109375" style="595"/>
    <col min="4353" max="4354" width="9.109375" style="595" hidden="1" customWidth="1"/>
    <col min="4355" max="4355" width="10.88671875" style="595" customWidth="1"/>
    <col min="4356" max="4356" width="25.33203125" style="595" customWidth="1"/>
    <col min="4357" max="4357" width="22.44140625" style="595" customWidth="1"/>
    <col min="4358" max="4358" width="20.44140625" style="595" customWidth="1"/>
    <col min="4359" max="4359" width="28.5546875" style="595" customWidth="1"/>
    <col min="4360" max="4360" width="24.44140625" style="595" customWidth="1"/>
    <col min="4361" max="4361" width="21.5546875" style="595" customWidth="1"/>
    <col min="4362" max="4363" width="21.109375" style="595" customWidth="1"/>
    <col min="4364" max="4364" width="23.33203125" style="595" customWidth="1"/>
    <col min="4365" max="4365" width="3.6640625" style="595" customWidth="1"/>
    <col min="4366" max="4366" width="14" style="595" customWidth="1"/>
    <col min="4367" max="4367" width="13.33203125" style="595" customWidth="1"/>
    <col min="4368" max="4368" width="12.33203125" style="595" customWidth="1"/>
    <col min="4369" max="4608" width="9.109375" style="595"/>
    <col min="4609" max="4610" width="9.109375" style="595" hidden="1" customWidth="1"/>
    <col min="4611" max="4611" width="10.88671875" style="595" customWidth="1"/>
    <col min="4612" max="4612" width="25.33203125" style="595" customWidth="1"/>
    <col min="4613" max="4613" width="22.44140625" style="595" customWidth="1"/>
    <col min="4614" max="4614" width="20.44140625" style="595" customWidth="1"/>
    <col min="4615" max="4615" width="28.5546875" style="595" customWidth="1"/>
    <col min="4616" max="4616" width="24.44140625" style="595" customWidth="1"/>
    <col min="4617" max="4617" width="21.5546875" style="595" customWidth="1"/>
    <col min="4618" max="4619" width="21.109375" style="595" customWidth="1"/>
    <col min="4620" max="4620" width="23.33203125" style="595" customWidth="1"/>
    <col min="4621" max="4621" width="3.6640625" style="595" customWidth="1"/>
    <col min="4622" max="4622" width="14" style="595" customWidth="1"/>
    <col min="4623" max="4623" width="13.33203125" style="595" customWidth="1"/>
    <col min="4624" max="4624" width="12.33203125" style="595" customWidth="1"/>
    <col min="4625" max="4864" width="9.109375" style="595"/>
    <col min="4865" max="4866" width="9.109375" style="595" hidden="1" customWidth="1"/>
    <col min="4867" max="4867" width="10.88671875" style="595" customWidth="1"/>
    <col min="4868" max="4868" width="25.33203125" style="595" customWidth="1"/>
    <col min="4869" max="4869" width="22.44140625" style="595" customWidth="1"/>
    <col min="4870" max="4870" width="20.44140625" style="595" customWidth="1"/>
    <col min="4871" max="4871" width="28.5546875" style="595" customWidth="1"/>
    <col min="4872" max="4872" width="24.44140625" style="595" customWidth="1"/>
    <col min="4873" max="4873" width="21.5546875" style="595" customWidth="1"/>
    <col min="4874" max="4875" width="21.109375" style="595" customWidth="1"/>
    <col min="4876" max="4876" width="23.33203125" style="595" customWidth="1"/>
    <col min="4877" max="4877" width="3.6640625" style="595" customWidth="1"/>
    <col min="4878" max="4878" width="14" style="595" customWidth="1"/>
    <col min="4879" max="4879" width="13.33203125" style="595" customWidth="1"/>
    <col min="4880" max="4880" width="12.33203125" style="595" customWidth="1"/>
    <col min="4881" max="5120" width="9.109375" style="595"/>
    <col min="5121" max="5122" width="9.109375" style="595" hidden="1" customWidth="1"/>
    <col min="5123" max="5123" width="10.88671875" style="595" customWidth="1"/>
    <col min="5124" max="5124" width="25.33203125" style="595" customWidth="1"/>
    <col min="5125" max="5125" width="22.44140625" style="595" customWidth="1"/>
    <col min="5126" max="5126" width="20.44140625" style="595" customWidth="1"/>
    <col min="5127" max="5127" width="28.5546875" style="595" customWidth="1"/>
    <col min="5128" max="5128" width="24.44140625" style="595" customWidth="1"/>
    <col min="5129" max="5129" width="21.5546875" style="595" customWidth="1"/>
    <col min="5130" max="5131" width="21.109375" style="595" customWidth="1"/>
    <col min="5132" max="5132" width="23.33203125" style="595" customWidth="1"/>
    <col min="5133" max="5133" width="3.6640625" style="595" customWidth="1"/>
    <col min="5134" max="5134" width="14" style="595" customWidth="1"/>
    <col min="5135" max="5135" width="13.33203125" style="595" customWidth="1"/>
    <col min="5136" max="5136" width="12.33203125" style="595" customWidth="1"/>
    <col min="5137" max="5376" width="9.109375" style="595"/>
    <col min="5377" max="5378" width="9.109375" style="595" hidden="1" customWidth="1"/>
    <col min="5379" max="5379" width="10.88671875" style="595" customWidth="1"/>
    <col min="5380" max="5380" width="25.33203125" style="595" customWidth="1"/>
    <col min="5381" max="5381" width="22.44140625" style="595" customWidth="1"/>
    <col min="5382" max="5382" width="20.44140625" style="595" customWidth="1"/>
    <col min="5383" max="5383" width="28.5546875" style="595" customWidth="1"/>
    <col min="5384" max="5384" width="24.44140625" style="595" customWidth="1"/>
    <col min="5385" max="5385" width="21.5546875" style="595" customWidth="1"/>
    <col min="5386" max="5387" width="21.109375" style="595" customWidth="1"/>
    <col min="5388" max="5388" width="23.33203125" style="595" customWidth="1"/>
    <col min="5389" max="5389" width="3.6640625" style="595" customWidth="1"/>
    <col min="5390" max="5390" width="14" style="595" customWidth="1"/>
    <col min="5391" max="5391" width="13.33203125" style="595" customWidth="1"/>
    <col min="5392" max="5392" width="12.33203125" style="595" customWidth="1"/>
    <col min="5393" max="5632" width="9.109375" style="595"/>
    <col min="5633" max="5634" width="9.109375" style="595" hidden="1" customWidth="1"/>
    <col min="5635" max="5635" width="10.88671875" style="595" customWidth="1"/>
    <col min="5636" max="5636" width="25.33203125" style="595" customWidth="1"/>
    <col min="5637" max="5637" width="22.44140625" style="595" customWidth="1"/>
    <col min="5638" max="5638" width="20.44140625" style="595" customWidth="1"/>
    <col min="5639" max="5639" width="28.5546875" style="595" customWidth="1"/>
    <col min="5640" max="5640" width="24.44140625" style="595" customWidth="1"/>
    <col min="5641" max="5641" width="21.5546875" style="595" customWidth="1"/>
    <col min="5642" max="5643" width="21.109375" style="595" customWidth="1"/>
    <col min="5644" max="5644" width="23.33203125" style="595" customWidth="1"/>
    <col min="5645" max="5645" width="3.6640625" style="595" customWidth="1"/>
    <col min="5646" max="5646" width="14" style="595" customWidth="1"/>
    <col min="5647" max="5647" width="13.33203125" style="595" customWidth="1"/>
    <col min="5648" max="5648" width="12.33203125" style="595" customWidth="1"/>
    <col min="5649" max="5888" width="9.109375" style="595"/>
    <col min="5889" max="5890" width="9.109375" style="595" hidden="1" customWidth="1"/>
    <col min="5891" max="5891" width="10.88671875" style="595" customWidth="1"/>
    <col min="5892" max="5892" width="25.33203125" style="595" customWidth="1"/>
    <col min="5893" max="5893" width="22.44140625" style="595" customWidth="1"/>
    <col min="5894" max="5894" width="20.44140625" style="595" customWidth="1"/>
    <col min="5895" max="5895" width="28.5546875" style="595" customWidth="1"/>
    <col min="5896" max="5896" width="24.44140625" style="595" customWidth="1"/>
    <col min="5897" max="5897" width="21.5546875" style="595" customWidth="1"/>
    <col min="5898" max="5899" width="21.109375" style="595" customWidth="1"/>
    <col min="5900" max="5900" width="23.33203125" style="595" customWidth="1"/>
    <col min="5901" max="5901" width="3.6640625" style="595" customWidth="1"/>
    <col min="5902" max="5902" width="14" style="595" customWidth="1"/>
    <col min="5903" max="5903" width="13.33203125" style="595" customWidth="1"/>
    <col min="5904" max="5904" width="12.33203125" style="595" customWidth="1"/>
    <col min="5905" max="6144" width="9.109375" style="595"/>
    <col min="6145" max="6146" width="9.109375" style="595" hidden="1" customWidth="1"/>
    <col min="6147" max="6147" width="10.88671875" style="595" customWidth="1"/>
    <col min="6148" max="6148" width="25.33203125" style="595" customWidth="1"/>
    <col min="6149" max="6149" width="22.44140625" style="595" customWidth="1"/>
    <col min="6150" max="6150" width="20.44140625" style="595" customWidth="1"/>
    <col min="6151" max="6151" width="28.5546875" style="595" customWidth="1"/>
    <col min="6152" max="6152" width="24.44140625" style="595" customWidth="1"/>
    <col min="6153" max="6153" width="21.5546875" style="595" customWidth="1"/>
    <col min="6154" max="6155" width="21.109375" style="595" customWidth="1"/>
    <col min="6156" max="6156" width="23.33203125" style="595" customWidth="1"/>
    <col min="6157" max="6157" width="3.6640625" style="595" customWidth="1"/>
    <col min="6158" max="6158" width="14" style="595" customWidth="1"/>
    <col min="6159" max="6159" width="13.33203125" style="595" customWidth="1"/>
    <col min="6160" max="6160" width="12.33203125" style="595" customWidth="1"/>
    <col min="6161" max="6400" width="9.109375" style="595"/>
    <col min="6401" max="6402" width="9.109375" style="595" hidden="1" customWidth="1"/>
    <col min="6403" max="6403" width="10.88671875" style="595" customWidth="1"/>
    <col min="6404" max="6404" width="25.33203125" style="595" customWidth="1"/>
    <col min="6405" max="6405" width="22.44140625" style="595" customWidth="1"/>
    <col min="6406" max="6406" width="20.44140625" style="595" customWidth="1"/>
    <col min="6407" max="6407" width="28.5546875" style="595" customWidth="1"/>
    <col min="6408" max="6408" width="24.44140625" style="595" customWidth="1"/>
    <col min="6409" max="6409" width="21.5546875" style="595" customWidth="1"/>
    <col min="6410" max="6411" width="21.109375" style="595" customWidth="1"/>
    <col min="6412" max="6412" width="23.33203125" style="595" customWidth="1"/>
    <col min="6413" max="6413" width="3.6640625" style="595" customWidth="1"/>
    <col min="6414" max="6414" width="14" style="595" customWidth="1"/>
    <col min="6415" max="6415" width="13.33203125" style="595" customWidth="1"/>
    <col min="6416" max="6416" width="12.33203125" style="595" customWidth="1"/>
    <col min="6417" max="6656" width="9.109375" style="595"/>
    <col min="6657" max="6658" width="9.109375" style="595" hidden="1" customWidth="1"/>
    <col min="6659" max="6659" width="10.88671875" style="595" customWidth="1"/>
    <col min="6660" max="6660" width="25.33203125" style="595" customWidth="1"/>
    <col min="6661" max="6661" width="22.44140625" style="595" customWidth="1"/>
    <col min="6662" max="6662" width="20.44140625" style="595" customWidth="1"/>
    <col min="6663" max="6663" width="28.5546875" style="595" customWidth="1"/>
    <col min="6664" max="6664" width="24.44140625" style="595" customWidth="1"/>
    <col min="6665" max="6665" width="21.5546875" style="595" customWidth="1"/>
    <col min="6666" max="6667" width="21.109375" style="595" customWidth="1"/>
    <col min="6668" max="6668" width="23.33203125" style="595" customWidth="1"/>
    <col min="6669" max="6669" width="3.6640625" style="595" customWidth="1"/>
    <col min="6670" max="6670" width="14" style="595" customWidth="1"/>
    <col min="6671" max="6671" width="13.33203125" style="595" customWidth="1"/>
    <col min="6672" max="6672" width="12.33203125" style="595" customWidth="1"/>
    <col min="6673" max="6912" width="9.109375" style="595"/>
    <col min="6913" max="6914" width="9.109375" style="595" hidden="1" customWidth="1"/>
    <col min="6915" max="6915" width="10.88671875" style="595" customWidth="1"/>
    <col min="6916" max="6916" width="25.33203125" style="595" customWidth="1"/>
    <col min="6917" max="6917" width="22.44140625" style="595" customWidth="1"/>
    <col min="6918" max="6918" width="20.44140625" style="595" customWidth="1"/>
    <col min="6919" max="6919" width="28.5546875" style="595" customWidth="1"/>
    <col min="6920" max="6920" width="24.44140625" style="595" customWidth="1"/>
    <col min="6921" max="6921" width="21.5546875" style="595" customWidth="1"/>
    <col min="6922" max="6923" width="21.109375" style="595" customWidth="1"/>
    <col min="6924" max="6924" width="23.33203125" style="595" customWidth="1"/>
    <col min="6925" max="6925" width="3.6640625" style="595" customWidth="1"/>
    <col min="6926" max="6926" width="14" style="595" customWidth="1"/>
    <col min="6927" max="6927" width="13.33203125" style="595" customWidth="1"/>
    <col min="6928" max="6928" width="12.33203125" style="595" customWidth="1"/>
    <col min="6929" max="7168" width="9.109375" style="595"/>
    <col min="7169" max="7170" width="9.109375" style="595" hidden="1" customWidth="1"/>
    <col min="7171" max="7171" width="10.88671875" style="595" customWidth="1"/>
    <col min="7172" max="7172" width="25.33203125" style="595" customWidth="1"/>
    <col min="7173" max="7173" width="22.44140625" style="595" customWidth="1"/>
    <col min="7174" max="7174" width="20.44140625" style="595" customWidth="1"/>
    <col min="7175" max="7175" width="28.5546875" style="595" customWidth="1"/>
    <col min="7176" max="7176" width="24.44140625" style="595" customWidth="1"/>
    <col min="7177" max="7177" width="21.5546875" style="595" customWidth="1"/>
    <col min="7178" max="7179" width="21.109375" style="595" customWidth="1"/>
    <col min="7180" max="7180" width="23.33203125" style="595" customWidth="1"/>
    <col min="7181" max="7181" width="3.6640625" style="595" customWidth="1"/>
    <col min="7182" max="7182" width="14" style="595" customWidth="1"/>
    <col min="7183" max="7183" width="13.33203125" style="595" customWidth="1"/>
    <col min="7184" max="7184" width="12.33203125" style="595" customWidth="1"/>
    <col min="7185" max="7424" width="9.109375" style="595"/>
    <col min="7425" max="7426" width="9.109375" style="595" hidden="1" customWidth="1"/>
    <col min="7427" max="7427" width="10.88671875" style="595" customWidth="1"/>
    <col min="7428" max="7428" width="25.33203125" style="595" customWidth="1"/>
    <col min="7429" max="7429" width="22.44140625" style="595" customWidth="1"/>
    <col min="7430" max="7430" width="20.44140625" style="595" customWidth="1"/>
    <col min="7431" max="7431" width="28.5546875" style="595" customWidth="1"/>
    <col min="7432" max="7432" width="24.44140625" style="595" customWidth="1"/>
    <col min="7433" max="7433" width="21.5546875" style="595" customWidth="1"/>
    <col min="7434" max="7435" width="21.109375" style="595" customWidth="1"/>
    <col min="7436" max="7436" width="23.33203125" style="595" customWidth="1"/>
    <col min="7437" max="7437" width="3.6640625" style="595" customWidth="1"/>
    <col min="7438" max="7438" width="14" style="595" customWidth="1"/>
    <col min="7439" max="7439" width="13.33203125" style="595" customWidth="1"/>
    <col min="7440" max="7440" width="12.33203125" style="595" customWidth="1"/>
    <col min="7441" max="7680" width="9.109375" style="595"/>
    <col min="7681" max="7682" width="9.109375" style="595" hidden="1" customWidth="1"/>
    <col min="7683" max="7683" width="10.88671875" style="595" customWidth="1"/>
    <col min="7684" max="7684" width="25.33203125" style="595" customWidth="1"/>
    <col min="7685" max="7685" width="22.44140625" style="595" customWidth="1"/>
    <col min="7686" max="7686" width="20.44140625" style="595" customWidth="1"/>
    <col min="7687" max="7687" width="28.5546875" style="595" customWidth="1"/>
    <col min="7688" max="7688" width="24.44140625" style="595" customWidth="1"/>
    <col min="7689" max="7689" width="21.5546875" style="595" customWidth="1"/>
    <col min="7690" max="7691" width="21.109375" style="595" customWidth="1"/>
    <col min="7692" max="7692" width="23.33203125" style="595" customWidth="1"/>
    <col min="7693" max="7693" width="3.6640625" style="595" customWidth="1"/>
    <col min="7694" max="7694" width="14" style="595" customWidth="1"/>
    <col min="7695" max="7695" width="13.33203125" style="595" customWidth="1"/>
    <col min="7696" max="7696" width="12.33203125" style="595" customWidth="1"/>
    <col min="7697" max="7936" width="9.109375" style="595"/>
    <col min="7937" max="7938" width="9.109375" style="595" hidden="1" customWidth="1"/>
    <col min="7939" max="7939" width="10.88671875" style="595" customWidth="1"/>
    <col min="7940" max="7940" width="25.33203125" style="595" customWidth="1"/>
    <col min="7941" max="7941" width="22.44140625" style="595" customWidth="1"/>
    <col min="7942" max="7942" width="20.44140625" style="595" customWidth="1"/>
    <col min="7943" max="7943" width="28.5546875" style="595" customWidth="1"/>
    <col min="7944" max="7944" width="24.44140625" style="595" customWidth="1"/>
    <col min="7945" max="7945" width="21.5546875" style="595" customWidth="1"/>
    <col min="7946" max="7947" width="21.109375" style="595" customWidth="1"/>
    <col min="7948" max="7948" width="23.33203125" style="595" customWidth="1"/>
    <col min="7949" max="7949" width="3.6640625" style="595" customWidth="1"/>
    <col min="7950" max="7950" width="14" style="595" customWidth="1"/>
    <col min="7951" max="7951" width="13.33203125" style="595" customWidth="1"/>
    <col min="7952" max="7952" width="12.33203125" style="595" customWidth="1"/>
    <col min="7953" max="8192" width="9.109375" style="595"/>
    <col min="8193" max="8194" width="9.109375" style="595" hidden="1" customWidth="1"/>
    <col min="8195" max="8195" width="10.88671875" style="595" customWidth="1"/>
    <col min="8196" max="8196" width="25.33203125" style="595" customWidth="1"/>
    <col min="8197" max="8197" width="22.44140625" style="595" customWidth="1"/>
    <col min="8198" max="8198" width="20.44140625" style="595" customWidth="1"/>
    <col min="8199" max="8199" width="28.5546875" style="595" customWidth="1"/>
    <col min="8200" max="8200" width="24.44140625" style="595" customWidth="1"/>
    <col min="8201" max="8201" width="21.5546875" style="595" customWidth="1"/>
    <col min="8202" max="8203" width="21.109375" style="595" customWidth="1"/>
    <col min="8204" max="8204" width="23.33203125" style="595" customWidth="1"/>
    <col min="8205" max="8205" width="3.6640625" style="595" customWidth="1"/>
    <col min="8206" max="8206" width="14" style="595" customWidth="1"/>
    <col min="8207" max="8207" width="13.33203125" style="595" customWidth="1"/>
    <col min="8208" max="8208" width="12.33203125" style="595" customWidth="1"/>
    <col min="8209" max="8448" width="9.109375" style="595"/>
    <col min="8449" max="8450" width="9.109375" style="595" hidden="1" customWidth="1"/>
    <col min="8451" max="8451" width="10.88671875" style="595" customWidth="1"/>
    <col min="8452" max="8452" width="25.33203125" style="595" customWidth="1"/>
    <col min="8453" max="8453" width="22.44140625" style="595" customWidth="1"/>
    <col min="8454" max="8454" width="20.44140625" style="595" customWidth="1"/>
    <col min="8455" max="8455" width="28.5546875" style="595" customWidth="1"/>
    <col min="8456" max="8456" width="24.44140625" style="595" customWidth="1"/>
    <col min="8457" max="8457" width="21.5546875" style="595" customWidth="1"/>
    <col min="8458" max="8459" width="21.109375" style="595" customWidth="1"/>
    <col min="8460" max="8460" width="23.33203125" style="595" customWidth="1"/>
    <col min="8461" max="8461" width="3.6640625" style="595" customWidth="1"/>
    <col min="8462" max="8462" width="14" style="595" customWidth="1"/>
    <col min="8463" max="8463" width="13.33203125" style="595" customWidth="1"/>
    <col min="8464" max="8464" width="12.33203125" style="595" customWidth="1"/>
    <col min="8465" max="8704" width="9.109375" style="595"/>
    <col min="8705" max="8706" width="9.109375" style="595" hidden="1" customWidth="1"/>
    <col min="8707" max="8707" width="10.88671875" style="595" customWidth="1"/>
    <col min="8708" max="8708" width="25.33203125" style="595" customWidth="1"/>
    <col min="8709" max="8709" width="22.44140625" style="595" customWidth="1"/>
    <col min="8710" max="8710" width="20.44140625" style="595" customWidth="1"/>
    <col min="8711" max="8711" width="28.5546875" style="595" customWidth="1"/>
    <col min="8712" max="8712" width="24.44140625" style="595" customWidth="1"/>
    <col min="8713" max="8713" width="21.5546875" style="595" customWidth="1"/>
    <col min="8714" max="8715" width="21.109375" style="595" customWidth="1"/>
    <col min="8716" max="8716" width="23.33203125" style="595" customWidth="1"/>
    <col min="8717" max="8717" width="3.6640625" style="595" customWidth="1"/>
    <col min="8718" max="8718" width="14" style="595" customWidth="1"/>
    <col min="8719" max="8719" width="13.33203125" style="595" customWidth="1"/>
    <col min="8720" max="8720" width="12.33203125" style="595" customWidth="1"/>
    <col min="8721" max="8960" width="9.109375" style="595"/>
    <col min="8961" max="8962" width="9.109375" style="595" hidden="1" customWidth="1"/>
    <col min="8963" max="8963" width="10.88671875" style="595" customWidth="1"/>
    <col min="8964" max="8964" width="25.33203125" style="595" customWidth="1"/>
    <col min="8965" max="8965" width="22.44140625" style="595" customWidth="1"/>
    <col min="8966" max="8966" width="20.44140625" style="595" customWidth="1"/>
    <col min="8967" max="8967" width="28.5546875" style="595" customWidth="1"/>
    <col min="8968" max="8968" width="24.44140625" style="595" customWidth="1"/>
    <col min="8969" max="8969" width="21.5546875" style="595" customWidth="1"/>
    <col min="8970" max="8971" width="21.109375" style="595" customWidth="1"/>
    <col min="8972" max="8972" width="23.33203125" style="595" customWidth="1"/>
    <col min="8973" max="8973" width="3.6640625" style="595" customWidth="1"/>
    <col min="8974" max="8974" width="14" style="595" customWidth="1"/>
    <col min="8975" max="8975" width="13.33203125" style="595" customWidth="1"/>
    <col min="8976" max="8976" width="12.33203125" style="595" customWidth="1"/>
    <col min="8977" max="9216" width="9.109375" style="595"/>
    <col min="9217" max="9218" width="9.109375" style="595" hidden="1" customWidth="1"/>
    <col min="9219" max="9219" width="10.88671875" style="595" customWidth="1"/>
    <col min="9220" max="9220" width="25.33203125" style="595" customWidth="1"/>
    <col min="9221" max="9221" width="22.44140625" style="595" customWidth="1"/>
    <col min="9222" max="9222" width="20.44140625" style="595" customWidth="1"/>
    <col min="9223" max="9223" width="28.5546875" style="595" customWidth="1"/>
    <col min="9224" max="9224" width="24.44140625" style="595" customWidth="1"/>
    <col min="9225" max="9225" width="21.5546875" style="595" customWidth="1"/>
    <col min="9226" max="9227" width="21.109375" style="595" customWidth="1"/>
    <col min="9228" max="9228" width="23.33203125" style="595" customWidth="1"/>
    <col min="9229" max="9229" width="3.6640625" style="595" customWidth="1"/>
    <col min="9230" max="9230" width="14" style="595" customWidth="1"/>
    <col min="9231" max="9231" width="13.33203125" style="595" customWidth="1"/>
    <col min="9232" max="9232" width="12.33203125" style="595" customWidth="1"/>
    <col min="9233" max="9472" width="9.109375" style="595"/>
    <col min="9473" max="9474" width="9.109375" style="595" hidden="1" customWidth="1"/>
    <col min="9475" max="9475" width="10.88671875" style="595" customWidth="1"/>
    <col min="9476" max="9476" width="25.33203125" style="595" customWidth="1"/>
    <col min="9477" max="9477" width="22.44140625" style="595" customWidth="1"/>
    <col min="9478" max="9478" width="20.44140625" style="595" customWidth="1"/>
    <col min="9479" max="9479" width="28.5546875" style="595" customWidth="1"/>
    <col min="9480" max="9480" width="24.44140625" style="595" customWidth="1"/>
    <col min="9481" max="9481" width="21.5546875" style="595" customWidth="1"/>
    <col min="9482" max="9483" width="21.109375" style="595" customWidth="1"/>
    <col min="9484" max="9484" width="23.33203125" style="595" customWidth="1"/>
    <col min="9485" max="9485" width="3.6640625" style="595" customWidth="1"/>
    <col min="9486" max="9486" width="14" style="595" customWidth="1"/>
    <col min="9487" max="9487" width="13.33203125" style="595" customWidth="1"/>
    <col min="9488" max="9488" width="12.33203125" style="595" customWidth="1"/>
    <col min="9489" max="9728" width="9.109375" style="595"/>
    <col min="9729" max="9730" width="9.109375" style="595" hidden="1" customWidth="1"/>
    <col min="9731" max="9731" width="10.88671875" style="595" customWidth="1"/>
    <col min="9732" max="9732" width="25.33203125" style="595" customWidth="1"/>
    <col min="9733" max="9733" width="22.44140625" style="595" customWidth="1"/>
    <col min="9734" max="9734" width="20.44140625" style="595" customWidth="1"/>
    <col min="9735" max="9735" width="28.5546875" style="595" customWidth="1"/>
    <col min="9736" max="9736" width="24.44140625" style="595" customWidth="1"/>
    <col min="9737" max="9737" width="21.5546875" style="595" customWidth="1"/>
    <col min="9738" max="9739" width="21.109375" style="595" customWidth="1"/>
    <col min="9740" max="9740" width="23.33203125" style="595" customWidth="1"/>
    <col min="9741" max="9741" width="3.6640625" style="595" customWidth="1"/>
    <col min="9742" max="9742" width="14" style="595" customWidth="1"/>
    <col min="9743" max="9743" width="13.33203125" style="595" customWidth="1"/>
    <col min="9744" max="9744" width="12.33203125" style="595" customWidth="1"/>
    <col min="9745" max="9984" width="9.109375" style="595"/>
    <col min="9985" max="9986" width="9.109375" style="595" hidden="1" customWidth="1"/>
    <col min="9987" max="9987" width="10.88671875" style="595" customWidth="1"/>
    <col min="9988" max="9988" width="25.33203125" style="595" customWidth="1"/>
    <col min="9989" max="9989" width="22.44140625" style="595" customWidth="1"/>
    <col min="9990" max="9990" width="20.44140625" style="595" customWidth="1"/>
    <col min="9991" max="9991" width="28.5546875" style="595" customWidth="1"/>
    <col min="9992" max="9992" width="24.44140625" style="595" customWidth="1"/>
    <col min="9993" max="9993" width="21.5546875" style="595" customWidth="1"/>
    <col min="9994" max="9995" width="21.109375" style="595" customWidth="1"/>
    <col min="9996" max="9996" width="23.33203125" style="595" customWidth="1"/>
    <col min="9997" max="9997" width="3.6640625" style="595" customWidth="1"/>
    <col min="9998" max="9998" width="14" style="595" customWidth="1"/>
    <col min="9999" max="9999" width="13.33203125" style="595" customWidth="1"/>
    <col min="10000" max="10000" width="12.33203125" style="595" customWidth="1"/>
    <col min="10001" max="10240" width="9.109375" style="595"/>
    <col min="10241" max="10242" width="9.109375" style="595" hidden="1" customWidth="1"/>
    <col min="10243" max="10243" width="10.88671875" style="595" customWidth="1"/>
    <col min="10244" max="10244" width="25.33203125" style="595" customWidth="1"/>
    <col min="10245" max="10245" width="22.44140625" style="595" customWidth="1"/>
    <col min="10246" max="10246" width="20.44140625" style="595" customWidth="1"/>
    <col min="10247" max="10247" width="28.5546875" style="595" customWidth="1"/>
    <col min="10248" max="10248" width="24.44140625" style="595" customWidth="1"/>
    <col min="10249" max="10249" width="21.5546875" style="595" customWidth="1"/>
    <col min="10250" max="10251" width="21.109375" style="595" customWidth="1"/>
    <col min="10252" max="10252" width="23.33203125" style="595" customWidth="1"/>
    <col min="10253" max="10253" width="3.6640625" style="595" customWidth="1"/>
    <col min="10254" max="10254" width="14" style="595" customWidth="1"/>
    <col min="10255" max="10255" width="13.33203125" style="595" customWidth="1"/>
    <col min="10256" max="10256" width="12.33203125" style="595" customWidth="1"/>
    <col min="10257" max="10496" width="9.109375" style="595"/>
    <col min="10497" max="10498" width="9.109375" style="595" hidden="1" customWidth="1"/>
    <col min="10499" max="10499" width="10.88671875" style="595" customWidth="1"/>
    <col min="10500" max="10500" width="25.33203125" style="595" customWidth="1"/>
    <col min="10501" max="10501" width="22.44140625" style="595" customWidth="1"/>
    <col min="10502" max="10502" width="20.44140625" style="595" customWidth="1"/>
    <col min="10503" max="10503" width="28.5546875" style="595" customWidth="1"/>
    <col min="10504" max="10504" width="24.44140625" style="595" customWidth="1"/>
    <col min="10505" max="10505" width="21.5546875" style="595" customWidth="1"/>
    <col min="10506" max="10507" width="21.109375" style="595" customWidth="1"/>
    <col min="10508" max="10508" width="23.33203125" style="595" customWidth="1"/>
    <col min="10509" max="10509" width="3.6640625" style="595" customWidth="1"/>
    <col min="10510" max="10510" width="14" style="595" customWidth="1"/>
    <col min="10511" max="10511" width="13.33203125" style="595" customWidth="1"/>
    <col min="10512" max="10512" width="12.33203125" style="595" customWidth="1"/>
    <col min="10513" max="10752" width="9.109375" style="595"/>
    <col min="10753" max="10754" width="9.109375" style="595" hidden="1" customWidth="1"/>
    <col min="10755" max="10755" width="10.88671875" style="595" customWidth="1"/>
    <col min="10756" max="10756" width="25.33203125" style="595" customWidth="1"/>
    <col min="10757" max="10757" width="22.44140625" style="595" customWidth="1"/>
    <col min="10758" max="10758" width="20.44140625" style="595" customWidth="1"/>
    <col min="10759" max="10759" width="28.5546875" style="595" customWidth="1"/>
    <col min="10760" max="10760" width="24.44140625" style="595" customWidth="1"/>
    <col min="10761" max="10761" width="21.5546875" style="595" customWidth="1"/>
    <col min="10762" max="10763" width="21.109375" style="595" customWidth="1"/>
    <col min="10764" max="10764" width="23.33203125" style="595" customWidth="1"/>
    <col min="10765" max="10765" width="3.6640625" style="595" customWidth="1"/>
    <col min="10766" max="10766" width="14" style="595" customWidth="1"/>
    <col min="10767" max="10767" width="13.33203125" style="595" customWidth="1"/>
    <col min="10768" max="10768" width="12.33203125" style="595" customWidth="1"/>
    <col min="10769" max="11008" width="9.109375" style="595"/>
    <col min="11009" max="11010" width="9.109375" style="595" hidden="1" customWidth="1"/>
    <col min="11011" max="11011" width="10.88671875" style="595" customWidth="1"/>
    <col min="11012" max="11012" width="25.33203125" style="595" customWidth="1"/>
    <col min="11013" max="11013" width="22.44140625" style="595" customWidth="1"/>
    <col min="11014" max="11014" width="20.44140625" style="595" customWidth="1"/>
    <col min="11015" max="11015" width="28.5546875" style="595" customWidth="1"/>
    <col min="11016" max="11016" width="24.44140625" style="595" customWidth="1"/>
    <col min="11017" max="11017" width="21.5546875" style="595" customWidth="1"/>
    <col min="11018" max="11019" width="21.109375" style="595" customWidth="1"/>
    <col min="11020" max="11020" width="23.33203125" style="595" customWidth="1"/>
    <col min="11021" max="11021" width="3.6640625" style="595" customWidth="1"/>
    <col min="11022" max="11022" width="14" style="595" customWidth="1"/>
    <col min="11023" max="11023" width="13.33203125" style="595" customWidth="1"/>
    <col min="11024" max="11024" width="12.33203125" style="595" customWidth="1"/>
    <col min="11025" max="11264" width="9.109375" style="595"/>
    <col min="11265" max="11266" width="9.109375" style="595" hidden="1" customWidth="1"/>
    <col min="11267" max="11267" width="10.88671875" style="595" customWidth="1"/>
    <col min="11268" max="11268" width="25.33203125" style="595" customWidth="1"/>
    <col min="11269" max="11269" width="22.44140625" style="595" customWidth="1"/>
    <col min="11270" max="11270" width="20.44140625" style="595" customWidth="1"/>
    <col min="11271" max="11271" width="28.5546875" style="595" customWidth="1"/>
    <col min="11272" max="11272" width="24.44140625" style="595" customWidth="1"/>
    <col min="11273" max="11273" width="21.5546875" style="595" customWidth="1"/>
    <col min="11274" max="11275" width="21.109375" style="595" customWidth="1"/>
    <col min="11276" max="11276" width="23.33203125" style="595" customWidth="1"/>
    <col min="11277" max="11277" width="3.6640625" style="595" customWidth="1"/>
    <col min="11278" max="11278" width="14" style="595" customWidth="1"/>
    <col min="11279" max="11279" width="13.33203125" style="595" customWidth="1"/>
    <col min="11280" max="11280" width="12.33203125" style="595" customWidth="1"/>
    <col min="11281" max="11520" width="9.109375" style="595"/>
    <col min="11521" max="11522" width="9.109375" style="595" hidden="1" customWidth="1"/>
    <col min="11523" max="11523" width="10.88671875" style="595" customWidth="1"/>
    <col min="11524" max="11524" width="25.33203125" style="595" customWidth="1"/>
    <col min="11525" max="11525" width="22.44140625" style="595" customWidth="1"/>
    <col min="11526" max="11526" width="20.44140625" style="595" customWidth="1"/>
    <col min="11527" max="11527" width="28.5546875" style="595" customWidth="1"/>
    <col min="11528" max="11528" width="24.44140625" style="595" customWidth="1"/>
    <col min="11529" max="11529" width="21.5546875" style="595" customWidth="1"/>
    <col min="11530" max="11531" width="21.109375" style="595" customWidth="1"/>
    <col min="11532" max="11532" width="23.33203125" style="595" customWidth="1"/>
    <col min="11533" max="11533" width="3.6640625" style="595" customWidth="1"/>
    <col min="11534" max="11534" width="14" style="595" customWidth="1"/>
    <col min="11535" max="11535" width="13.33203125" style="595" customWidth="1"/>
    <col min="11536" max="11536" width="12.33203125" style="595" customWidth="1"/>
    <col min="11537" max="11776" width="9.109375" style="595"/>
    <col min="11777" max="11778" width="9.109375" style="595" hidden="1" customWidth="1"/>
    <col min="11779" max="11779" width="10.88671875" style="595" customWidth="1"/>
    <col min="11780" max="11780" width="25.33203125" style="595" customWidth="1"/>
    <col min="11781" max="11781" width="22.44140625" style="595" customWidth="1"/>
    <col min="11782" max="11782" width="20.44140625" style="595" customWidth="1"/>
    <col min="11783" max="11783" width="28.5546875" style="595" customWidth="1"/>
    <col min="11784" max="11784" width="24.44140625" style="595" customWidth="1"/>
    <col min="11785" max="11785" width="21.5546875" style="595" customWidth="1"/>
    <col min="11786" max="11787" width="21.109375" style="595" customWidth="1"/>
    <col min="11788" max="11788" width="23.33203125" style="595" customWidth="1"/>
    <col min="11789" max="11789" width="3.6640625" style="595" customWidth="1"/>
    <col min="11790" max="11790" width="14" style="595" customWidth="1"/>
    <col min="11791" max="11791" width="13.33203125" style="595" customWidth="1"/>
    <col min="11792" max="11792" width="12.33203125" style="595" customWidth="1"/>
    <col min="11793" max="12032" width="9.109375" style="595"/>
    <col min="12033" max="12034" width="9.109375" style="595" hidden="1" customWidth="1"/>
    <col min="12035" max="12035" width="10.88671875" style="595" customWidth="1"/>
    <col min="12036" max="12036" width="25.33203125" style="595" customWidth="1"/>
    <col min="12037" max="12037" width="22.44140625" style="595" customWidth="1"/>
    <col min="12038" max="12038" width="20.44140625" style="595" customWidth="1"/>
    <col min="12039" max="12039" width="28.5546875" style="595" customWidth="1"/>
    <col min="12040" max="12040" width="24.44140625" style="595" customWidth="1"/>
    <col min="12041" max="12041" width="21.5546875" style="595" customWidth="1"/>
    <col min="12042" max="12043" width="21.109375" style="595" customWidth="1"/>
    <col min="12044" max="12044" width="23.33203125" style="595" customWidth="1"/>
    <col min="12045" max="12045" width="3.6640625" style="595" customWidth="1"/>
    <col min="12046" max="12046" width="14" style="595" customWidth="1"/>
    <col min="12047" max="12047" width="13.33203125" style="595" customWidth="1"/>
    <col min="12048" max="12048" width="12.33203125" style="595" customWidth="1"/>
    <col min="12049" max="12288" width="9.109375" style="595"/>
    <col min="12289" max="12290" width="9.109375" style="595" hidden="1" customWidth="1"/>
    <col min="12291" max="12291" width="10.88671875" style="595" customWidth="1"/>
    <col min="12292" max="12292" width="25.33203125" style="595" customWidth="1"/>
    <col min="12293" max="12293" width="22.44140625" style="595" customWidth="1"/>
    <col min="12294" max="12294" width="20.44140625" style="595" customWidth="1"/>
    <col min="12295" max="12295" width="28.5546875" style="595" customWidth="1"/>
    <col min="12296" max="12296" width="24.44140625" style="595" customWidth="1"/>
    <col min="12297" max="12297" width="21.5546875" style="595" customWidth="1"/>
    <col min="12298" max="12299" width="21.109375" style="595" customWidth="1"/>
    <col min="12300" max="12300" width="23.33203125" style="595" customWidth="1"/>
    <col min="12301" max="12301" width="3.6640625" style="595" customWidth="1"/>
    <col min="12302" max="12302" width="14" style="595" customWidth="1"/>
    <col min="12303" max="12303" width="13.33203125" style="595" customWidth="1"/>
    <col min="12304" max="12304" width="12.33203125" style="595" customWidth="1"/>
    <col min="12305" max="12544" width="9.109375" style="595"/>
    <col min="12545" max="12546" width="9.109375" style="595" hidden="1" customWidth="1"/>
    <col min="12547" max="12547" width="10.88671875" style="595" customWidth="1"/>
    <col min="12548" max="12548" width="25.33203125" style="595" customWidth="1"/>
    <col min="12549" max="12549" width="22.44140625" style="595" customWidth="1"/>
    <col min="12550" max="12550" width="20.44140625" style="595" customWidth="1"/>
    <col min="12551" max="12551" width="28.5546875" style="595" customWidth="1"/>
    <col min="12552" max="12552" width="24.44140625" style="595" customWidth="1"/>
    <col min="12553" max="12553" width="21.5546875" style="595" customWidth="1"/>
    <col min="12554" max="12555" width="21.109375" style="595" customWidth="1"/>
    <col min="12556" max="12556" width="23.33203125" style="595" customWidth="1"/>
    <col min="12557" max="12557" width="3.6640625" style="595" customWidth="1"/>
    <col min="12558" max="12558" width="14" style="595" customWidth="1"/>
    <col min="12559" max="12559" width="13.33203125" style="595" customWidth="1"/>
    <col min="12560" max="12560" width="12.33203125" style="595" customWidth="1"/>
    <col min="12561" max="12800" width="9.109375" style="595"/>
    <col min="12801" max="12802" width="9.109375" style="595" hidden="1" customWidth="1"/>
    <col min="12803" max="12803" width="10.88671875" style="595" customWidth="1"/>
    <col min="12804" max="12804" width="25.33203125" style="595" customWidth="1"/>
    <col min="12805" max="12805" width="22.44140625" style="595" customWidth="1"/>
    <col min="12806" max="12806" width="20.44140625" style="595" customWidth="1"/>
    <col min="12807" max="12807" width="28.5546875" style="595" customWidth="1"/>
    <col min="12808" max="12808" width="24.44140625" style="595" customWidth="1"/>
    <col min="12809" max="12809" width="21.5546875" style="595" customWidth="1"/>
    <col min="12810" max="12811" width="21.109375" style="595" customWidth="1"/>
    <col min="12812" max="12812" width="23.33203125" style="595" customWidth="1"/>
    <col min="12813" max="12813" width="3.6640625" style="595" customWidth="1"/>
    <col min="12814" max="12814" width="14" style="595" customWidth="1"/>
    <col min="12815" max="12815" width="13.33203125" style="595" customWidth="1"/>
    <col min="12816" max="12816" width="12.33203125" style="595" customWidth="1"/>
    <col min="12817" max="13056" width="9.109375" style="595"/>
    <col min="13057" max="13058" width="9.109375" style="595" hidden="1" customWidth="1"/>
    <col min="13059" max="13059" width="10.88671875" style="595" customWidth="1"/>
    <col min="13060" max="13060" width="25.33203125" style="595" customWidth="1"/>
    <col min="13061" max="13061" width="22.44140625" style="595" customWidth="1"/>
    <col min="13062" max="13062" width="20.44140625" style="595" customWidth="1"/>
    <col min="13063" max="13063" width="28.5546875" style="595" customWidth="1"/>
    <col min="13064" max="13064" width="24.44140625" style="595" customWidth="1"/>
    <col min="13065" max="13065" width="21.5546875" style="595" customWidth="1"/>
    <col min="13066" max="13067" width="21.109375" style="595" customWidth="1"/>
    <col min="13068" max="13068" width="23.33203125" style="595" customWidth="1"/>
    <col min="13069" max="13069" width="3.6640625" style="595" customWidth="1"/>
    <col min="13070" max="13070" width="14" style="595" customWidth="1"/>
    <col min="13071" max="13071" width="13.33203125" style="595" customWidth="1"/>
    <col min="13072" max="13072" width="12.33203125" style="595" customWidth="1"/>
    <col min="13073" max="13312" width="9.109375" style="595"/>
    <col min="13313" max="13314" width="9.109375" style="595" hidden="1" customWidth="1"/>
    <col min="13315" max="13315" width="10.88671875" style="595" customWidth="1"/>
    <col min="13316" max="13316" width="25.33203125" style="595" customWidth="1"/>
    <col min="13317" max="13317" width="22.44140625" style="595" customWidth="1"/>
    <col min="13318" max="13318" width="20.44140625" style="595" customWidth="1"/>
    <col min="13319" max="13319" width="28.5546875" style="595" customWidth="1"/>
    <col min="13320" max="13320" width="24.44140625" style="595" customWidth="1"/>
    <col min="13321" max="13321" width="21.5546875" style="595" customWidth="1"/>
    <col min="13322" max="13323" width="21.109375" style="595" customWidth="1"/>
    <col min="13324" max="13324" width="23.33203125" style="595" customWidth="1"/>
    <col min="13325" max="13325" width="3.6640625" style="595" customWidth="1"/>
    <col min="13326" max="13326" width="14" style="595" customWidth="1"/>
    <col min="13327" max="13327" width="13.33203125" style="595" customWidth="1"/>
    <col min="13328" max="13328" width="12.33203125" style="595" customWidth="1"/>
    <col min="13329" max="13568" width="9.109375" style="595"/>
    <col min="13569" max="13570" width="9.109375" style="595" hidden="1" customWidth="1"/>
    <col min="13571" max="13571" width="10.88671875" style="595" customWidth="1"/>
    <col min="13572" max="13572" width="25.33203125" style="595" customWidth="1"/>
    <col min="13573" max="13573" width="22.44140625" style="595" customWidth="1"/>
    <col min="13574" max="13574" width="20.44140625" style="595" customWidth="1"/>
    <col min="13575" max="13575" width="28.5546875" style="595" customWidth="1"/>
    <col min="13576" max="13576" width="24.44140625" style="595" customWidth="1"/>
    <col min="13577" max="13577" width="21.5546875" style="595" customWidth="1"/>
    <col min="13578" max="13579" width="21.109375" style="595" customWidth="1"/>
    <col min="13580" max="13580" width="23.33203125" style="595" customWidth="1"/>
    <col min="13581" max="13581" width="3.6640625" style="595" customWidth="1"/>
    <col min="13582" max="13582" width="14" style="595" customWidth="1"/>
    <col min="13583" max="13583" width="13.33203125" style="595" customWidth="1"/>
    <col min="13584" max="13584" width="12.33203125" style="595" customWidth="1"/>
    <col min="13585" max="13824" width="9.109375" style="595"/>
    <col min="13825" max="13826" width="9.109375" style="595" hidden="1" customWidth="1"/>
    <col min="13827" max="13827" width="10.88671875" style="595" customWidth="1"/>
    <col min="13828" max="13828" width="25.33203125" style="595" customWidth="1"/>
    <col min="13829" max="13829" width="22.44140625" style="595" customWidth="1"/>
    <col min="13830" max="13830" width="20.44140625" style="595" customWidth="1"/>
    <col min="13831" max="13831" width="28.5546875" style="595" customWidth="1"/>
    <col min="13832" max="13832" width="24.44140625" style="595" customWidth="1"/>
    <col min="13833" max="13833" width="21.5546875" style="595" customWidth="1"/>
    <col min="13834" max="13835" width="21.109375" style="595" customWidth="1"/>
    <col min="13836" max="13836" width="23.33203125" style="595" customWidth="1"/>
    <col min="13837" max="13837" width="3.6640625" style="595" customWidth="1"/>
    <col min="13838" max="13838" width="14" style="595" customWidth="1"/>
    <col min="13839" max="13839" width="13.33203125" style="595" customWidth="1"/>
    <col min="13840" max="13840" width="12.33203125" style="595" customWidth="1"/>
    <col min="13841" max="14080" width="9.109375" style="595"/>
    <col min="14081" max="14082" width="9.109375" style="595" hidden="1" customWidth="1"/>
    <col min="14083" max="14083" width="10.88671875" style="595" customWidth="1"/>
    <col min="14084" max="14084" width="25.33203125" style="595" customWidth="1"/>
    <col min="14085" max="14085" width="22.44140625" style="595" customWidth="1"/>
    <col min="14086" max="14086" width="20.44140625" style="595" customWidth="1"/>
    <col min="14087" max="14087" width="28.5546875" style="595" customWidth="1"/>
    <col min="14088" max="14088" width="24.44140625" style="595" customWidth="1"/>
    <col min="14089" max="14089" width="21.5546875" style="595" customWidth="1"/>
    <col min="14090" max="14091" width="21.109375" style="595" customWidth="1"/>
    <col min="14092" max="14092" width="23.33203125" style="595" customWidth="1"/>
    <col min="14093" max="14093" width="3.6640625" style="595" customWidth="1"/>
    <col min="14094" max="14094" width="14" style="595" customWidth="1"/>
    <col min="14095" max="14095" width="13.33203125" style="595" customWidth="1"/>
    <col min="14096" max="14096" width="12.33203125" style="595" customWidth="1"/>
    <col min="14097" max="14336" width="9.109375" style="595"/>
    <col min="14337" max="14338" width="9.109375" style="595" hidden="1" customWidth="1"/>
    <col min="14339" max="14339" width="10.88671875" style="595" customWidth="1"/>
    <col min="14340" max="14340" width="25.33203125" style="595" customWidth="1"/>
    <col min="14341" max="14341" width="22.44140625" style="595" customWidth="1"/>
    <col min="14342" max="14342" width="20.44140625" style="595" customWidth="1"/>
    <col min="14343" max="14343" width="28.5546875" style="595" customWidth="1"/>
    <col min="14344" max="14344" width="24.44140625" style="595" customWidth="1"/>
    <col min="14345" max="14345" width="21.5546875" style="595" customWidth="1"/>
    <col min="14346" max="14347" width="21.109375" style="595" customWidth="1"/>
    <col min="14348" max="14348" width="23.33203125" style="595" customWidth="1"/>
    <col min="14349" max="14349" width="3.6640625" style="595" customWidth="1"/>
    <col min="14350" max="14350" width="14" style="595" customWidth="1"/>
    <col min="14351" max="14351" width="13.33203125" style="595" customWidth="1"/>
    <col min="14352" max="14352" width="12.33203125" style="595" customWidth="1"/>
    <col min="14353" max="14592" width="9.109375" style="595"/>
    <col min="14593" max="14594" width="9.109375" style="595" hidden="1" customWidth="1"/>
    <col min="14595" max="14595" width="10.88671875" style="595" customWidth="1"/>
    <col min="14596" max="14596" width="25.33203125" style="595" customWidth="1"/>
    <col min="14597" max="14597" width="22.44140625" style="595" customWidth="1"/>
    <col min="14598" max="14598" width="20.44140625" style="595" customWidth="1"/>
    <col min="14599" max="14599" width="28.5546875" style="595" customWidth="1"/>
    <col min="14600" max="14600" width="24.44140625" style="595" customWidth="1"/>
    <col min="14601" max="14601" width="21.5546875" style="595" customWidth="1"/>
    <col min="14602" max="14603" width="21.109375" style="595" customWidth="1"/>
    <col min="14604" max="14604" width="23.33203125" style="595" customWidth="1"/>
    <col min="14605" max="14605" width="3.6640625" style="595" customWidth="1"/>
    <col min="14606" max="14606" width="14" style="595" customWidth="1"/>
    <col min="14607" max="14607" width="13.33203125" style="595" customWidth="1"/>
    <col min="14608" max="14608" width="12.33203125" style="595" customWidth="1"/>
    <col min="14609" max="14848" width="9.109375" style="595"/>
    <col min="14849" max="14850" width="9.109375" style="595" hidden="1" customWidth="1"/>
    <col min="14851" max="14851" width="10.88671875" style="595" customWidth="1"/>
    <col min="14852" max="14852" width="25.33203125" style="595" customWidth="1"/>
    <col min="14853" max="14853" width="22.44140625" style="595" customWidth="1"/>
    <col min="14854" max="14854" width="20.44140625" style="595" customWidth="1"/>
    <col min="14855" max="14855" width="28.5546875" style="595" customWidth="1"/>
    <col min="14856" max="14856" width="24.44140625" style="595" customWidth="1"/>
    <col min="14857" max="14857" width="21.5546875" style="595" customWidth="1"/>
    <col min="14858" max="14859" width="21.109375" style="595" customWidth="1"/>
    <col min="14860" max="14860" width="23.33203125" style="595" customWidth="1"/>
    <col min="14861" max="14861" width="3.6640625" style="595" customWidth="1"/>
    <col min="14862" max="14862" width="14" style="595" customWidth="1"/>
    <col min="14863" max="14863" width="13.33203125" style="595" customWidth="1"/>
    <col min="14864" max="14864" width="12.33203125" style="595" customWidth="1"/>
    <col min="14865" max="15104" width="9.109375" style="595"/>
    <col min="15105" max="15106" width="9.109375" style="595" hidden="1" customWidth="1"/>
    <col min="15107" max="15107" width="10.88671875" style="595" customWidth="1"/>
    <col min="15108" max="15108" width="25.33203125" style="595" customWidth="1"/>
    <col min="15109" max="15109" width="22.44140625" style="595" customWidth="1"/>
    <col min="15110" max="15110" width="20.44140625" style="595" customWidth="1"/>
    <col min="15111" max="15111" width="28.5546875" style="595" customWidth="1"/>
    <col min="15112" max="15112" width="24.44140625" style="595" customWidth="1"/>
    <col min="15113" max="15113" width="21.5546875" style="595" customWidth="1"/>
    <col min="15114" max="15115" width="21.109375" style="595" customWidth="1"/>
    <col min="15116" max="15116" width="23.33203125" style="595" customWidth="1"/>
    <col min="15117" max="15117" width="3.6640625" style="595" customWidth="1"/>
    <col min="15118" max="15118" width="14" style="595" customWidth="1"/>
    <col min="15119" max="15119" width="13.33203125" style="595" customWidth="1"/>
    <col min="15120" max="15120" width="12.33203125" style="595" customWidth="1"/>
    <col min="15121" max="15360" width="9.109375" style="595"/>
    <col min="15361" max="15362" width="9.109375" style="595" hidden="1" customWidth="1"/>
    <col min="15363" max="15363" width="10.88671875" style="595" customWidth="1"/>
    <col min="15364" max="15364" width="25.33203125" style="595" customWidth="1"/>
    <col min="15365" max="15365" width="22.44140625" style="595" customWidth="1"/>
    <col min="15366" max="15366" width="20.44140625" style="595" customWidth="1"/>
    <col min="15367" max="15367" width="28.5546875" style="595" customWidth="1"/>
    <col min="15368" max="15368" width="24.44140625" style="595" customWidth="1"/>
    <col min="15369" max="15369" width="21.5546875" style="595" customWidth="1"/>
    <col min="15370" max="15371" width="21.109375" style="595" customWidth="1"/>
    <col min="15372" max="15372" width="23.33203125" style="595" customWidth="1"/>
    <col min="15373" max="15373" width="3.6640625" style="595" customWidth="1"/>
    <col min="15374" max="15374" width="14" style="595" customWidth="1"/>
    <col min="15375" max="15375" width="13.33203125" style="595" customWidth="1"/>
    <col min="15376" max="15376" width="12.33203125" style="595" customWidth="1"/>
    <col min="15377" max="15616" width="9.109375" style="595"/>
    <col min="15617" max="15618" width="9.109375" style="595" hidden="1" customWidth="1"/>
    <col min="15619" max="15619" width="10.88671875" style="595" customWidth="1"/>
    <col min="15620" max="15620" width="25.33203125" style="595" customWidth="1"/>
    <col min="15621" max="15621" width="22.44140625" style="595" customWidth="1"/>
    <col min="15622" max="15622" width="20.44140625" style="595" customWidth="1"/>
    <col min="15623" max="15623" width="28.5546875" style="595" customWidth="1"/>
    <col min="15624" max="15624" width="24.44140625" style="595" customWidth="1"/>
    <col min="15625" max="15625" width="21.5546875" style="595" customWidth="1"/>
    <col min="15626" max="15627" width="21.109375" style="595" customWidth="1"/>
    <col min="15628" max="15628" width="23.33203125" style="595" customWidth="1"/>
    <col min="15629" max="15629" width="3.6640625" style="595" customWidth="1"/>
    <col min="15630" max="15630" width="14" style="595" customWidth="1"/>
    <col min="15631" max="15631" width="13.33203125" style="595" customWidth="1"/>
    <col min="15632" max="15632" width="12.33203125" style="595" customWidth="1"/>
    <col min="15633" max="15872" width="9.109375" style="595"/>
    <col min="15873" max="15874" width="9.109375" style="595" hidden="1" customWidth="1"/>
    <col min="15875" max="15875" width="10.88671875" style="595" customWidth="1"/>
    <col min="15876" max="15876" width="25.33203125" style="595" customWidth="1"/>
    <col min="15877" max="15877" width="22.44140625" style="595" customWidth="1"/>
    <col min="15878" max="15878" width="20.44140625" style="595" customWidth="1"/>
    <col min="15879" max="15879" width="28.5546875" style="595" customWidth="1"/>
    <col min="15880" max="15880" width="24.44140625" style="595" customWidth="1"/>
    <col min="15881" max="15881" width="21.5546875" style="595" customWidth="1"/>
    <col min="15882" max="15883" width="21.109375" style="595" customWidth="1"/>
    <col min="15884" max="15884" width="23.33203125" style="595" customWidth="1"/>
    <col min="15885" max="15885" width="3.6640625" style="595" customWidth="1"/>
    <col min="15886" max="15886" width="14" style="595" customWidth="1"/>
    <col min="15887" max="15887" width="13.33203125" style="595" customWidth="1"/>
    <col min="15888" max="15888" width="12.33203125" style="595" customWidth="1"/>
    <col min="15889" max="16128" width="9.109375" style="595"/>
    <col min="16129" max="16130" width="9.109375" style="595" hidden="1" customWidth="1"/>
    <col min="16131" max="16131" width="10.88671875" style="595" customWidth="1"/>
    <col min="16132" max="16132" width="25.33203125" style="595" customWidth="1"/>
    <col min="16133" max="16133" width="22.44140625" style="595" customWidth="1"/>
    <col min="16134" max="16134" width="20.44140625" style="595" customWidth="1"/>
    <col min="16135" max="16135" width="28.5546875" style="595" customWidth="1"/>
    <col min="16136" max="16136" width="24.44140625" style="595" customWidth="1"/>
    <col min="16137" max="16137" width="21.5546875" style="595" customWidth="1"/>
    <col min="16138" max="16139" width="21.109375" style="595" customWidth="1"/>
    <col min="16140" max="16140" width="23.33203125" style="595" customWidth="1"/>
    <col min="16141" max="16141" width="3.6640625" style="595" customWidth="1"/>
    <col min="16142" max="16142" width="14" style="595" customWidth="1"/>
    <col min="16143" max="16143" width="13.33203125" style="595" customWidth="1"/>
    <col min="16144" max="16144" width="12.33203125" style="595" customWidth="1"/>
    <col min="16145" max="16384" width="9.109375" style="595"/>
  </cols>
  <sheetData>
    <row r="1" spans="1:17">
      <c r="C1" s="596" t="str">
        <f>MENU!$B$3&amp;" "&amp;MENU!$D$3</f>
        <v>Tên đơn vị:  HỘ KINH DOANH THUẬN VIỆT</v>
      </c>
      <c r="I1" s="599" t="s">
        <v>188</v>
      </c>
      <c r="N1" s="600"/>
      <c r="O1" s="600"/>
    </row>
    <row r="2" spans="1:17" ht="15.75" customHeight="1">
      <c r="C2" s="596" t="str">
        <f>MENU!$B$4&amp;" "&amp;MENU!$D$4</f>
        <v>Địa chỉ: hocketoanthuchanh.com</v>
      </c>
      <c r="H2" s="1530" t="str">
        <f>MENU!$D$9</f>
        <v>(Ban hành kèm theo Thông tư số 88/2021/TT-BTC ngày 11 tháng 10 năm 2021 của Bộ trưởng Bộ Tài chính)</v>
      </c>
      <c r="I2" s="1530"/>
      <c r="J2" s="1530"/>
      <c r="N2" s="600"/>
      <c r="O2" s="600"/>
    </row>
    <row r="3" spans="1:17" ht="15.75" customHeight="1">
      <c r="C3" s="596" t="str">
        <f>MENU!$B$5&amp;" "&amp;MENU!$D$5</f>
        <v>MST:  0310415290</v>
      </c>
      <c r="D3" s="597"/>
      <c r="H3" s="1530"/>
      <c r="I3" s="1530"/>
      <c r="J3" s="1530"/>
      <c r="N3" s="600"/>
      <c r="O3" s="600"/>
    </row>
    <row r="4" spans="1:17">
      <c r="H4" s="601"/>
      <c r="I4" s="601"/>
      <c r="J4" s="601"/>
      <c r="K4" s="602" t="s">
        <v>189</v>
      </c>
      <c r="N4" s="603"/>
      <c r="O4" s="603"/>
    </row>
    <row r="5" spans="1:17" ht="22.8">
      <c r="F5" s="604" t="s">
        <v>190</v>
      </c>
      <c r="G5" s="605"/>
      <c r="H5" s="605"/>
      <c r="I5" s="605"/>
      <c r="J5" s="605"/>
      <c r="K5" s="597">
        <f>E9+E12-F12-F9</f>
        <v>0</v>
      </c>
      <c r="L5" s="605"/>
      <c r="M5" s="605"/>
      <c r="N5" s="605"/>
      <c r="O5" s="606"/>
      <c r="P5" s="605"/>
    </row>
    <row r="6" spans="1:17" s="607" customFormat="1">
      <c r="D6" s="608"/>
      <c r="F6" s="609" t="str">
        <f>MENU!D15</f>
        <v>Từ ngày 01/07/2025   đến 30/09/2025</v>
      </c>
      <c r="H6" s="610"/>
      <c r="J6" s="611"/>
      <c r="K6" s="602" t="s">
        <v>191</v>
      </c>
      <c r="L6" s="599"/>
      <c r="M6" s="599"/>
      <c r="N6" s="611"/>
      <c r="O6" s="612"/>
      <c r="P6" s="611"/>
    </row>
    <row r="7" spans="1:17" s="615" customFormat="1" ht="16.5" customHeight="1">
      <c r="A7" s="613" t="s">
        <v>192</v>
      </c>
      <c r="B7" s="1531" t="s">
        <v>193</v>
      </c>
      <c r="C7" s="1532" t="s">
        <v>194</v>
      </c>
      <c r="D7" s="1689" t="s">
        <v>195</v>
      </c>
      <c r="E7" s="1534" t="s">
        <v>196</v>
      </c>
      <c r="F7" s="1535"/>
      <c r="G7" s="1536" t="s">
        <v>478</v>
      </c>
      <c r="H7" s="1537"/>
      <c r="I7" s="1538" t="s">
        <v>197</v>
      </c>
      <c r="J7" s="1539"/>
      <c r="K7" s="614">
        <f>I9+I12-J12-J9</f>
        <v>0</v>
      </c>
      <c r="O7" s="616"/>
    </row>
    <row r="8" spans="1:17" s="615" customFormat="1" ht="15.75" customHeight="1">
      <c r="A8" s="613" t="s">
        <v>155</v>
      </c>
      <c r="B8" s="1531"/>
      <c r="C8" s="1532"/>
      <c r="D8" s="1689"/>
      <c r="E8" s="617" t="s">
        <v>125</v>
      </c>
      <c r="F8" s="618" t="s">
        <v>126</v>
      </c>
      <c r="G8" s="619" t="s">
        <v>125</v>
      </c>
      <c r="H8" s="619" t="s">
        <v>126</v>
      </c>
      <c r="I8" s="620" t="s">
        <v>125</v>
      </c>
      <c r="J8" s="620" t="s">
        <v>126</v>
      </c>
      <c r="K8" s="621" t="s">
        <v>198</v>
      </c>
      <c r="O8" s="622"/>
    </row>
    <row r="9" spans="1:17" s="630" customFormat="1">
      <c r="A9" s="623">
        <v>3</v>
      </c>
      <c r="B9" s="624" t="s">
        <v>199</v>
      </c>
      <c r="C9" s="625" t="s">
        <v>200</v>
      </c>
      <c r="D9" s="626" t="s">
        <v>201</v>
      </c>
      <c r="E9" s="627">
        <f t="shared" ref="E9:J9" si="0">SUM(E10:E11)</f>
        <v>0</v>
      </c>
      <c r="F9" s="627">
        <f t="shared" si="0"/>
        <v>0</v>
      </c>
      <c r="G9" s="627">
        <f t="shared" si="0"/>
        <v>0</v>
      </c>
      <c r="H9" s="627">
        <f t="shared" si="0"/>
        <v>0</v>
      </c>
      <c r="I9" s="627">
        <f t="shared" si="0"/>
        <v>0</v>
      </c>
      <c r="J9" s="628">
        <f t="shared" si="0"/>
        <v>0</v>
      </c>
      <c r="K9" s="629">
        <f>G9+G12-H12-H9</f>
        <v>0</v>
      </c>
      <c r="M9" s="630" t="s">
        <v>87</v>
      </c>
      <c r="O9" s="631"/>
      <c r="P9" s="632"/>
      <c r="Q9" s="632"/>
    </row>
    <row r="10" spans="1:17" s="637" customFormat="1" hidden="1">
      <c r="A10" s="633" t="s">
        <v>187</v>
      </c>
      <c r="B10" s="624"/>
      <c r="C10" s="634" t="s">
        <v>102</v>
      </c>
      <c r="D10" s="635" t="s">
        <v>202</v>
      </c>
      <c r="E10" s="614">
        <v>0</v>
      </c>
      <c r="F10" s="636">
        <v>0</v>
      </c>
      <c r="G10" s="636">
        <f>SUMIF(TKN,$C10,SPS)</f>
        <v>0</v>
      </c>
      <c r="H10" s="636">
        <f>SUMIF(TKC,$C10,SPS)</f>
        <v>0</v>
      </c>
      <c r="I10" s="636">
        <f>MAX(0,E10+G10-H10-F10)</f>
        <v>0</v>
      </c>
      <c r="J10" s="636">
        <f>MAX(0,F10+H10-G10-E10)</f>
        <v>0</v>
      </c>
      <c r="M10" s="637" t="str">
        <f t="shared" ref="M10:M71" si="1">IF(SUM(E10:J10)=0,"","in")</f>
        <v/>
      </c>
      <c r="N10" s="638"/>
      <c r="O10" s="639"/>
    </row>
    <row r="11" spans="1:17" s="640" customFormat="1" hidden="1">
      <c r="A11" s="633" t="s">
        <v>187</v>
      </c>
      <c r="B11" s="624"/>
      <c r="C11" s="634" t="s">
        <v>203</v>
      </c>
      <c r="D11" s="635" t="s">
        <v>204</v>
      </c>
      <c r="E11" s="636">
        <v>0</v>
      </c>
      <c r="F11" s="636">
        <v>0</v>
      </c>
      <c r="G11" s="636">
        <f>SUMIF(TKN,$C11,SPS)</f>
        <v>0</v>
      </c>
      <c r="H11" s="636">
        <f>SUMIF(TKC,$C11,SPS)</f>
        <v>0</v>
      </c>
      <c r="I11" s="636">
        <f>MAX(0,E11+G11-H11-F11)</f>
        <v>0</v>
      </c>
      <c r="J11" s="636">
        <f>MAX(0,F11+H11-G11-E11)</f>
        <v>0</v>
      </c>
      <c r="M11" s="637" t="str">
        <f t="shared" si="1"/>
        <v/>
      </c>
      <c r="O11" s="641"/>
    </row>
    <row r="12" spans="1:17" s="637" customFormat="1">
      <c r="A12" s="642">
        <v>3</v>
      </c>
      <c r="B12" s="624" t="s">
        <v>199</v>
      </c>
      <c r="C12" s="643" t="s">
        <v>205</v>
      </c>
      <c r="D12" s="644" t="s">
        <v>206</v>
      </c>
      <c r="E12" s="645">
        <f>SUM(E13:E15)</f>
        <v>0</v>
      </c>
      <c r="F12" s="645">
        <f t="shared" ref="F12:I12" si="2">SUM(F13:F15)</f>
        <v>0</v>
      </c>
      <c r="G12" s="645">
        <f t="shared" si="2"/>
        <v>0</v>
      </c>
      <c r="H12" s="645">
        <f t="shared" si="2"/>
        <v>0</v>
      </c>
      <c r="I12" s="645">
        <f t="shared" si="2"/>
        <v>0</v>
      </c>
      <c r="J12" s="645">
        <f>SUM(J13:J15)</f>
        <v>0</v>
      </c>
      <c r="M12" s="637" t="str">
        <f t="shared" si="1"/>
        <v/>
      </c>
      <c r="O12" s="639"/>
    </row>
    <row r="13" spans="1:17" s="637" customFormat="1" hidden="1">
      <c r="A13" s="633" t="s">
        <v>187</v>
      </c>
      <c r="B13" s="624"/>
      <c r="C13" s="634" t="s">
        <v>882</v>
      </c>
      <c r="D13" s="635" t="s">
        <v>470</v>
      </c>
      <c r="E13" s="646">
        <v>0</v>
      </c>
      <c r="F13" s="636">
        <v>0</v>
      </c>
      <c r="G13" s="636">
        <f>SUMIF(TKN,$C13,SPS)</f>
        <v>0</v>
      </c>
      <c r="H13" s="636">
        <f>SUMIF(TKC,$C13,SPS)</f>
        <v>0</v>
      </c>
      <c r="I13" s="636">
        <f>MAX(0,E13+G13-H13-F13)</f>
        <v>0</v>
      </c>
      <c r="J13" s="636">
        <f>MAX(0,F13+H13-G13-E13)</f>
        <v>0</v>
      </c>
      <c r="K13" s="638"/>
      <c r="L13" s="638"/>
      <c r="M13" s="637" t="str">
        <f t="shared" si="1"/>
        <v/>
      </c>
      <c r="O13" s="639"/>
    </row>
    <row r="14" spans="1:17" s="637" customFormat="1" ht="16.2" hidden="1">
      <c r="A14" s="633" t="s">
        <v>187</v>
      </c>
      <c r="B14" s="624"/>
      <c r="C14" s="634" t="s">
        <v>471</v>
      </c>
      <c r="D14" s="635" t="s">
        <v>472</v>
      </c>
      <c r="E14" s="646">
        <v>0</v>
      </c>
      <c r="F14" s="636">
        <v>0</v>
      </c>
      <c r="G14" s="636">
        <f>SUMIF(TKN,$C14,SPS)</f>
        <v>0</v>
      </c>
      <c r="H14" s="636">
        <f>SUMIF(TKC,$C14,SPS)</f>
        <v>0</v>
      </c>
      <c r="I14" s="636">
        <f>MAX(0,E14+G14-H14-F14)</f>
        <v>0</v>
      </c>
      <c r="J14" s="636">
        <f>MAX(0,F14+H14-G14-E14)</f>
        <v>0</v>
      </c>
      <c r="K14" s="647"/>
      <c r="M14" s="637" t="str">
        <f t="shared" si="1"/>
        <v/>
      </c>
      <c r="O14" s="639"/>
    </row>
    <row r="15" spans="1:17" s="637" customFormat="1" ht="16.2" hidden="1">
      <c r="A15" s="633" t="s">
        <v>187</v>
      </c>
      <c r="B15" s="624"/>
      <c r="C15" s="634" t="s">
        <v>473</v>
      </c>
      <c r="D15" s="648" t="s">
        <v>474</v>
      </c>
      <c r="E15" s="646">
        <v>0</v>
      </c>
      <c r="F15" s="636">
        <v>0</v>
      </c>
      <c r="G15" s="636">
        <f>SUMIF(TKN,$C15,SPS)</f>
        <v>0</v>
      </c>
      <c r="H15" s="636">
        <f>SUMIF(TKC,$C15,SPS)</f>
        <v>0</v>
      </c>
      <c r="I15" s="636">
        <f>MAX(0,E15+G15-H15-F15)</f>
        <v>0</v>
      </c>
      <c r="J15" s="636">
        <f>MAX(0,F15+H15-G15-E15)</f>
        <v>0</v>
      </c>
      <c r="K15" s="649"/>
      <c r="M15" s="637" t="str">
        <f t="shared" si="1"/>
        <v/>
      </c>
      <c r="O15" s="639"/>
    </row>
    <row r="16" spans="1:17" s="637" customFormat="1" hidden="1">
      <c r="A16" s="642">
        <v>3</v>
      </c>
      <c r="B16" s="624" t="s">
        <v>207</v>
      </c>
      <c r="C16" s="643" t="s">
        <v>207</v>
      </c>
      <c r="D16" s="644" t="s">
        <v>208</v>
      </c>
      <c r="E16" s="645">
        <v>0</v>
      </c>
      <c r="F16" s="645">
        <v>0</v>
      </c>
      <c r="G16" s="645">
        <f>SUMIF(TKN,$C16,SPS)</f>
        <v>0</v>
      </c>
      <c r="H16" s="645">
        <f>SUMIF(TKC,$C16,SPS)</f>
        <v>0</v>
      </c>
      <c r="I16" s="645">
        <f>MAX(0,E16+G16-H16-F16)</f>
        <v>0</v>
      </c>
      <c r="J16" s="645">
        <f>MAX(0,F16+H16-G16-E16)</f>
        <v>0</v>
      </c>
      <c r="M16" s="637" t="str">
        <f t="shared" si="1"/>
        <v/>
      </c>
      <c r="O16" s="639"/>
    </row>
    <row r="17" spans="1:15" s="637" customFormat="1" hidden="1">
      <c r="A17" s="642">
        <v>3</v>
      </c>
      <c r="B17" s="624"/>
      <c r="C17" s="643" t="s">
        <v>209</v>
      </c>
      <c r="D17" s="644" t="s">
        <v>210</v>
      </c>
      <c r="E17" s="645">
        <f t="shared" ref="E17:J17" si="3">SUM(E18:E19)</f>
        <v>0</v>
      </c>
      <c r="F17" s="645">
        <f t="shared" si="3"/>
        <v>0</v>
      </c>
      <c r="G17" s="645">
        <f t="shared" si="3"/>
        <v>0</v>
      </c>
      <c r="H17" s="645">
        <f t="shared" si="3"/>
        <v>0</v>
      </c>
      <c r="I17" s="645">
        <f t="shared" si="3"/>
        <v>0</v>
      </c>
      <c r="J17" s="645">
        <f t="shared" si="3"/>
        <v>0</v>
      </c>
      <c r="M17" s="637" t="str">
        <f t="shared" si="1"/>
        <v/>
      </c>
      <c r="O17" s="639"/>
    </row>
    <row r="18" spans="1:15" s="637" customFormat="1">
      <c r="A18" s="650" t="s">
        <v>187</v>
      </c>
      <c r="B18" s="624" t="s">
        <v>211</v>
      </c>
      <c r="C18" s="634" t="s">
        <v>212</v>
      </c>
      <c r="D18" s="651" t="s">
        <v>213</v>
      </c>
      <c r="E18" s="646">
        <v>0</v>
      </c>
      <c r="F18" s="636">
        <v>0</v>
      </c>
      <c r="G18" s="636">
        <f>SUMIF(TKN,$C18,SPS)</f>
        <v>0</v>
      </c>
      <c r="H18" s="636">
        <f>SUMIF(TKC,$C18,SPS)</f>
        <v>0</v>
      </c>
      <c r="I18" s="636">
        <f>MAX(0,E18+G18-H18-F18)</f>
        <v>0</v>
      </c>
      <c r="J18" s="636">
        <f>MAX(0,F18+H18-G18-E18)</f>
        <v>0</v>
      </c>
      <c r="M18" s="637" t="str">
        <f t="shared" si="1"/>
        <v/>
      </c>
      <c r="O18" s="639"/>
    </row>
    <row r="19" spans="1:15" s="637" customFormat="1" ht="31.2" hidden="1">
      <c r="A19" s="650" t="s">
        <v>187</v>
      </c>
      <c r="B19" s="624" t="s">
        <v>211</v>
      </c>
      <c r="C19" s="634" t="s">
        <v>214</v>
      </c>
      <c r="D19" s="651" t="s">
        <v>215</v>
      </c>
      <c r="E19" s="646">
        <v>0</v>
      </c>
      <c r="F19" s="636">
        <v>0</v>
      </c>
      <c r="G19" s="636">
        <f>SUMIF(TKN,$C19,SPS)</f>
        <v>0</v>
      </c>
      <c r="H19" s="636">
        <f>SUMIF(TKC,$C19,SPS)</f>
        <v>0</v>
      </c>
      <c r="I19" s="636">
        <f>MAX(0,E19+G19-H19-F19)</f>
        <v>0</v>
      </c>
      <c r="J19" s="636">
        <f>MAX(0,F19+H19-G19-E19)</f>
        <v>0</v>
      </c>
      <c r="M19" s="637" t="str">
        <f t="shared" si="1"/>
        <v/>
      </c>
      <c r="O19" s="639"/>
    </row>
    <row r="20" spans="1:15" s="640" customFormat="1">
      <c r="A20" s="642">
        <v>3</v>
      </c>
      <c r="B20" s="624" t="s">
        <v>92</v>
      </c>
      <c r="C20" s="643" t="s">
        <v>92</v>
      </c>
      <c r="D20" s="644" t="s">
        <v>216</v>
      </c>
      <c r="E20" s="645">
        <f>'Khách hàng'!F26</f>
        <v>0</v>
      </c>
      <c r="F20" s="645">
        <f>'Khách hàng'!G26</f>
        <v>0</v>
      </c>
      <c r="G20" s="645">
        <f>'Khách hàng'!H26</f>
        <v>0</v>
      </c>
      <c r="H20" s="645">
        <f>'Khách hàng'!I26</f>
        <v>0</v>
      </c>
      <c r="I20" s="645">
        <f>'Khách hàng'!J26</f>
        <v>0</v>
      </c>
      <c r="J20" s="645">
        <f>'Khách hàng'!K26</f>
        <v>0</v>
      </c>
      <c r="K20" s="652"/>
      <c r="L20" s="652"/>
      <c r="M20" s="637" t="str">
        <f t="shared" si="1"/>
        <v/>
      </c>
      <c r="O20" s="641"/>
    </row>
    <row r="21" spans="1:15" s="640" customFormat="1" hidden="1">
      <c r="A21" s="642">
        <v>3</v>
      </c>
      <c r="B21" s="624" t="s">
        <v>217</v>
      </c>
      <c r="C21" s="643" t="s">
        <v>218</v>
      </c>
      <c r="D21" s="644" t="s">
        <v>219</v>
      </c>
      <c r="E21" s="645">
        <f t="shared" ref="E21:J21" si="4">SUM(E22:E23)</f>
        <v>0</v>
      </c>
      <c r="F21" s="645">
        <f t="shared" si="4"/>
        <v>0</v>
      </c>
      <c r="G21" s="645">
        <f t="shared" si="4"/>
        <v>0</v>
      </c>
      <c r="H21" s="645">
        <f t="shared" si="4"/>
        <v>0</v>
      </c>
      <c r="I21" s="645">
        <f t="shared" si="4"/>
        <v>0</v>
      </c>
      <c r="J21" s="645">
        <f t="shared" si="4"/>
        <v>0</v>
      </c>
      <c r="L21" s="652"/>
      <c r="M21" s="637" t="str">
        <f t="shared" si="1"/>
        <v/>
      </c>
      <c r="O21" s="641"/>
    </row>
    <row r="22" spans="1:15" s="654" customFormat="1" ht="31.2" hidden="1">
      <c r="A22" s="650" t="s">
        <v>187</v>
      </c>
      <c r="B22" s="624"/>
      <c r="C22" s="634" t="s">
        <v>100</v>
      </c>
      <c r="D22" s="651" t="s">
        <v>220</v>
      </c>
      <c r="E22" s="646">
        <v>0</v>
      </c>
      <c r="F22" s="636">
        <v>0</v>
      </c>
      <c r="G22" s="636">
        <f>SUMIF(TKN,$C22,SPS)</f>
        <v>0</v>
      </c>
      <c r="H22" s="636">
        <f>SUMIF(TKC,$C22,SPS)</f>
        <v>0</v>
      </c>
      <c r="I22" s="636">
        <f>MAX(0,E22+G22-H22-F22)</f>
        <v>0</v>
      </c>
      <c r="J22" s="636">
        <f>MAX(0,F22+H22-G22-E22)</f>
        <v>0</v>
      </c>
      <c r="K22" s="653"/>
      <c r="M22" s="637" t="str">
        <f t="shared" si="1"/>
        <v/>
      </c>
      <c r="O22" s="655"/>
    </row>
    <row r="23" spans="1:15" s="654" customFormat="1" hidden="1">
      <c r="A23" s="650" t="s">
        <v>187</v>
      </c>
      <c r="B23" s="624"/>
      <c r="C23" s="634" t="s">
        <v>221</v>
      </c>
      <c r="D23" s="651" t="s">
        <v>222</v>
      </c>
      <c r="E23" s="646">
        <v>0</v>
      </c>
      <c r="F23" s="636">
        <v>0</v>
      </c>
      <c r="G23" s="636">
        <f>SUMIF(TKN,$C23,SPS)</f>
        <v>0</v>
      </c>
      <c r="H23" s="636">
        <f>SUMIF(TKC,$C23,SPS)</f>
        <v>0</v>
      </c>
      <c r="I23" s="636">
        <f>MAX(0,E23+G23-H23-F23)</f>
        <v>0</v>
      </c>
      <c r="J23" s="636">
        <f>MAX(0,F23+H23-G23-E23)</f>
        <v>0</v>
      </c>
      <c r="K23" s="640"/>
      <c r="M23" s="637" t="str">
        <f t="shared" si="1"/>
        <v/>
      </c>
      <c r="O23" s="655"/>
    </row>
    <row r="24" spans="1:15" s="656" customFormat="1" hidden="1">
      <c r="A24" s="642">
        <v>3</v>
      </c>
      <c r="B24" s="624"/>
      <c r="C24" s="643" t="s">
        <v>223</v>
      </c>
      <c r="D24" s="644" t="s">
        <v>224</v>
      </c>
      <c r="E24" s="645">
        <v>0</v>
      </c>
      <c r="F24" s="645">
        <f>SUM(F25:F26)</f>
        <v>0</v>
      </c>
      <c r="G24" s="645">
        <f>SUM(G25:G26)</f>
        <v>0</v>
      </c>
      <c r="H24" s="645">
        <f>SUM(H25:H26)</f>
        <v>0</v>
      </c>
      <c r="I24" s="645">
        <f>SUM(I25:I26)</f>
        <v>0</v>
      </c>
      <c r="J24" s="645">
        <f>SUM(J25:J26)</f>
        <v>0</v>
      </c>
      <c r="K24" s="640"/>
      <c r="M24" s="637" t="str">
        <f t="shared" si="1"/>
        <v/>
      </c>
      <c r="O24" s="657"/>
    </row>
    <row r="25" spans="1:15" s="637" customFormat="1" hidden="1">
      <c r="A25" s="650" t="s">
        <v>187</v>
      </c>
      <c r="B25" s="624" t="s">
        <v>218</v>
      </c>
      <c r="C25" s="634" t="s">
        <v>225</v>
      </c>
      <c r="D25" s="635" t="s">
        <v>226</v>
      </c>
      <c r="E25" s="636">
        <v>0</v>
      </c>
      <c r="F25" s="636">
        <v>0</v>
      </c>
      <c r="G25" s="636">
        <f>SUMIF(TKN,$C25,SPS)</f>
        <v>0</v>
      </c>
      <c r="H25" s="636">
        <f>SUMIF(TKC,$C25,SPS)</f>
        <v>0</v>
      </c>
      <c r="I25" s="636">
        <f>MAX(0,E25+G25-H25-F25)</f>
        <v>0</v>
      </c>
      <c r="J25" s="636">
        <f>MAX(0,F25+H25-G25-E25)</f>
        <v>0</v>
      </c>
      <c r="K25" s="640"/>
      <c r="M25" s="637" t="str">
        <f t="shared" si="1"/>
        <v/>
      </c>
      <c r="O25" s="639"/>
    </row>
    <row r="26" spans="1:15" s="658" customFormat="1" hidden="1">
      <c r="A26" s="650" t="s">
        <v>187</v>
      </c>
      <c r="B26" s="624" t="s">
        <v>227</v>
      </c>
      <c r="C26" s="634" t="s">
        <v>228</v>
      </c>
      <c r="D26" s="635" t="s">
        <v>229</v>
      </c>
      <c r="E26" s="636">
        <v>0</v>
      </c>
      <c r="F26" s="636">
        <v>0</v>
      </c>
      <c r="G26" s="636">
        <f>SUMIF(TKN,$C26,SPS)</f>
        <v>0</v>
      </c>
      <c r="H26" s="636">
        <f>SUMIF(TKC,$C26,SPS)</f>
        <v>0</v>
      </c>
      <c r="I26" s="636">
        <f>MAX(0,E26+G26-H26-F26)</f>
        <v>0</v>
      </c>
      <c r="J26" s="636">
        <f>MAX(0,F26+H26-G26-E26)</f>
        <v>0</v>
      </c>
      <c r="M26" s="637" t="str">
        <f t="shared" si="1"/>
        <v/>
      </c>
      <c r="O26" s="659"/>
    </row>
    <row r="27" spans="1:15" s="658" customFormat="1" hidden="1">
      <c r="A27" s="642">
        <v>3</v>
      </c>
      <c r="B27" s="624"/>
      <c r="C27" s="643" t="s">
        <v>230</v>
      </c>
      <c r="D27" s="644" t="s">
        <v>231</v>
      </c>
      <c r="E27" s="645">
        <f t="shared" ref="E27:J27" si="5">SUM(E28:E30)</f>
        <v>0</v>
      </c>
      <c r="F27" s="645">
        <f t="shared" si="5"/>
        <v>0</v>
      </c>
      <c r="G27" s="645">
        <f t="shared" si="5"/>
        <v>0</v>
      </c>
      <c r="H27" s="645">
        <f t="shared" si="5"/>
        <v>0</v>
      </c>
      <c r="I27" s="645">
        <f t="shared" si="5"/>
        <v>0</v>
      </c>
      <c r="J27" s="645">
        <f t="shared" si="5"/>
        <v>0</v>
      </c>
      <c r="M27" s="637" t="str">
        <f t="shared" si="1"/>
        <v/>
      </c>
      <c r="O27" s="659"/>
    </row>
    <row r="28" spans="1:15" s="658" customFormat="1" hidden="1">
      <c r="A28" s="650" t="s">
        <v>187</v>
      </c>
      <c r="B28" s="624" t="s">
        <v>232</v>
      </c>
      <c r="C28" s="634" t="s">
        <v>233</v>
      </c>
      <c r="D28" s="635" t="s">
        <v>234</v>
      </c>
      <c r="E28" s="636">
        <v>0</v>
      </c>
      <c r="F28" s="636">
        <v>0</v>
      </c>
      <c r="G28" s="636">
        <f t="shared" ref="G28:G33" si="6">SUMIF(TKN,$C28,SPS)</f>
        <v>0</v>
      </c>
      <c r="H28" s="636">
        <f t="shared" ref="H28:H33" si="7">SUMIF(TKC,$C28,SPS)</f>
        <v>0</v>
      </c>
      <c r="I28" s="636">
        <f t="shared" ref="I28:I33" si="8">MAX(0,E28+G28-H28-F28)</f>
        <v>0</v>
      </c>
      <c r="J28" s="636">
        <f t="shared" ref="J28:J33" si="9">MAX(0,F28+H28-G28-E28)</f>
        <v>0</v>
      </c>
      <c r="M28" s="637" t="str">
        <f t="shared" si="1"/>
        <v/>
      </c>
      <c r="O28" s="659"/>
    </row>
    <row r="29" spans="1:15" s="656" customFormat="1" hidden="1">
      <c r="A29" s="650" t="s">
        <v>187</v>
      </c>
      <c r="B29" s="624" t="s">
        <v>227</v>
      </c>
      <c r="C29" s="634" t="s">
        <v>235</v>
      </c>
      <c r="D29" s="635" t="s">
        <v>236</v>
      </c>
      <c r="E29" s="636">
        <v>0</v>
      </c>
      <c r="F29" s="636">
        <v>0</v>
      </c>
      <c r="G29" s="636">
        <f t="shared" si="6"/>
        <v>0</v>
      </c>
      <c r="H29" s="636">
        <f t="shared" si="7"/>
        <v>0</v>
      </c>
      <c r="I29" s="636">
        <f t="shared" si="8"/>
        <v>0</v>
      </c>
      <c r="J29" s="636">
        <f t="shared" si="9"/>
        <v>0</v>
      </c>
      <c r="M29" s="637" t="str">
        <f t="shared" si="1"/>
        <v/>
      </c>
      <c r="O29" s="657"/>
    </row>
    <row r="30" spans="1:15" s="654" customFormat="1">
      <c r="A30" s="650" t="s">
        <v>187</v>
      </c>
      <c r="B30" s="624" t="s">
        <v>227</v>
      </c>
      <c r="C30" s="634" t="s">
        <v>96</v>
      </c>
      <c r="D30" s="635" t="s">
        <v>231</v>
      </c>
      <c r="E30" s="636">
        <v>0</v>
      </c>
      <c r="F30" s="636">
        <v>0</v>
      </c>
      <c r="G30" s="636">
        <f t="shared" si="6"/>
        <v>0</v>
      </c>
      <c r="H30" s="636">
        <f t="shared" si="7"/>
        <v>0</v>
      </c>
      <c r="I30" s="636">
        <f t="shared" si="8"/>
        <v>0</v>
      </c>
      <c r="J30" s="636">
        <f t="shared" si="9"/>
        <v>0</v>
      </c>
      <c r="K30" s="660"/>
      <c r="M30" s="637" t="str">
        <f t="shared" si="1"/>
        <v/>
      </c>
      <c r="O30" s="655"/>
    </row>
    <row r="31" spans="1:15" s="654" customFormat="1">
      <c r="A31" s="642">
        <v>3</v>
      </c>
      <c r="B31" s="624" t="s">
        <v>227</v>
      </c>
      <c r="C31" s="643" t="s">
        <v>97</v>
      </c>
      <c r="D31" s="644" t="s">
        <v>237</v>
      </c>
      <c r="E31" s="645">
        <v>0</v>
      </c>
      <c r="F31" s="645">
        <v>0</v>
      </c>
      <c r="G31" s="645">
        <f t="shared" si="6"/>
        <v>0</v>
      </c>
      <c r="H31" s="645">
        <f t="shared" si="7"/>
        <v>0</v>
      </c>
      <c r="I31" s="645">
        <f t="shared" si="8"/>
        <v>0</v>
      </c>
      <c r="J31" s="645">
        <f t="shared" si="9"/>
        <v>0</v>
      </c>
      <c r="M31" s="637" t="str">
        <f t="shared" si="1"/>
        <v/>
      </c>
      <c r="O31" s="655"/>
    </row>
    <row r="32" spans="1:15" s="654" customFormat="1">
      <c r="A32" s="642">
        <v>3</v>
      </c>
      <c r="B32" s="624" t="s">
        <v>97</v>
      </c>
      <c r="C32" s="643" t="s">
        <v>99</v>
      </c>
      <c r="D32" s="644" t="s">
        <v>238</v>
      </c>
      <c r="E32" s="645">
        <v>29644593</v>
      </c>
      <c r="F32" s="645">
        <v>0</v>
      </c>
      <c r="G32" s="645">
        <f t="shared" si="6"/>
        <v>0</v>
      </c>
      <c r="H32" s="645">
        <f>SUMIF(TKC,$C32,SPS)</f>
        <v>0</v>
      </c>
      <c r="I32" s="645">
        <f>MAX(E32+G32-H32-F32)</f>
        <v>29644593</v>
      </c>
      <c r="J32" s="645"/>
      <c r="K32" s="661"/>
      <c r="M32" s="637" t="str">
        <f t="shared" si="1"/>
        <v>in</v>
      </c>
      <c r="N32" s="661"/>
      <c r="O32" s="655"/>
    </row>
    <row r="33" spans="1:15" s="656" customFormat="1">
      <c r="A33" s="642">
        <v>3</v>
      </c>
      <c r="B33" s="624" t="s">
        <v>97</v>
      </c>
      <c r="C33" s="643" t="s">
        <v>239</v>
      </c>
      <c r="D33" s="644" t="s">
        <v>240</v>
      </c>
      <c r="E33" s="645">
        <v>0</v>
      </c>
      <c r="F33" s="645">
        <v>0</v>
      </c>
      <c r="G33" s="645">
        <f t="shared" si="6"/>
        <v>0</v>
      </c>
      <c r="H33" s="645">
        <f t="shared" si="7"/>
        <v>0</v>
      </c>
      <c r="I33" s="645">
        <f t="shared" si="8"/>
        <v>0</v>
      </c>
      <c r="J33" s="645">
        <f t="shared" si="9"/>
        <v>0</v>
      </c>
      <c r="M33" s="637" t="str">
        <f t="shared" si="1"/>
        <v/>
      </c>
      <c r="O33" s="657"/>
    </row>
    <row r="34" spans="1:15" s="668" customFormat="1">
      <c r="A34" s="662">
        <v>3</v>
      </c>
      <c r="B34" s="663" t="s">
        <v>97</v>
      </c>
      <c r="C34" s="664" t="s">
        <v>241</v>
      </c>
      <c r="D34" s="665" t="s">
        <v>242</v>
      </c>
      <c r="E34" s="666">
        <f>SUM(E35:E39)</f>
        <v>0</v>
      </c>
      <c r="F34" s="666">
        <f t="shared" ref="F34:J34" si="10">SUM(F35:F39)</f>
        <v>0</v>
      </c>
      <c r="G34" s="666">
        <f t="shared" si="10"/>
        <v>0</v>
      </c>
      <c r="H34" s="666">
        <f t="shared" si="10"/>
        <v>0</v>
      </c>
      <c r="I34" s="666">
        <f t="shared" si="10"/>
        <v>0</v>
      </c>
      <c r="J34" s="666">
        <f t="shared" si="10"/>
        <v>0</v>
      </c>
      <c r="K34" s="667"/>
      <c r="M34" s="637" t="str">
        <f t="shared" si="1"/>
        <v/>
      </c>
      <c r="N34" s="669"/>
      <c r="O34" s="670"/>
    </row>
    <row r="35" spans="1:15" s="674" customFormat="1" ht="16.2">
      <c r="A35" s="671"/>
      <c r="B35" s="672"/>
      <c r="C35" s="634" t="s">
        <v>243</v>
      </c>
      <c r="D35" s="650" t="s">
        <v>244</v>
      </c>
      <c r="E35" s="636">
        <v>0</v>
      </c>
      <c r="F35" s="636"/>
      <c r="G35" s="636">
        <f t="shared" ref="G35:G41" si="11">SUMIF(TKN,$C35,SPS)</f>
        <v>0</v>
      </c>
      <c r="H35" s="636">
        <f t="shared" ref="H35:H41" si="12">SUMIF(TKC,$C35,SPS)</f>
        <v>0</v>
      </c>
      <c r="I35" s="636">
        <f t="shared" ref="I35:I41" si="13">MAX(0,E35+G35-H35-F35)</f>
        <v>0</v>
      </c>
      <c r="J35" s="636">
        <f t="shared" ref="J35:J41" si="14">MAX(0,F35+H35-G35-E35)</f>
        <v>0</v>
      </c>
      <c r="K35" s="673"/>
      <c r="M35" s="637" t="str">
        <f t="shared" si="1"/>
        <v/>
      </c>
      <c r="N35" s="675"/>
      <c r="O35" s="676"/>
    </row>
    <row r="36" spans="1:15" s="674" customFormat="1" ht="16.2">
      <c r="A36" s="671"/>
      <c r="B36" s="672"/>
      <c r="C36" s="634" t="s">
        <v>101</v>
      </c>
      <c r="D36" s="650" t="s">
        <v>245</v>
      </c>
      <c r="E36" s="636">
        <v>0</v>
      </c>
      <c r="F36" s="636"/>
      <c r="G36" s="636">
        <f t="shared" si="11"/>
        <v>0</v>
      </c>
      <c r="H36" s="636">
        <f t="shared" si="12"/>
        <v>0</v>
      </c>
      <c r="I36" s="636">
        <f t="shared" si="13"/>
        <v>0</v>
      </c>
      <c r="J36" s="636">
        <f t="shared" si="14"/>
        <v>0</v>
      </c>
      <c r="K36" s="667"/>
      <c r="M36" s="637" t="str">
        <f t="shared" si="1"/>
        <v/>
      </c>
      <c r="N36" s="675"/>
      <c r="O36" s="676"/>
    </row>
    <row r="37" spans="1:15" s="674" customFormat="1" ht="16.2">
      <c r="A37" s="671"/>
      <c r="B37" s="672"/>
      <c r="C37" s="634" t="s">
        <v>246</v>
      </c>
      <c r="D37" s="650" t="s">
        <v>247</v>
      </c>
      <c r="E37" s="636">
        <v>0</v>
      </c>
      <c r="F37" s="636"/>
      <c r="G37" s="636">
        <f t="shared" si="11"/>
        <v>0</v>
      </c>
      <c r="H37" s="636">
        <f t="shared" si="12"/>
        <v>0</v>
      </c>
      <c r="I37" s="636">
        <f t="shared" si="13"/>
        <v>0</v>
      </c>
      <c r="J37" s="636">
        <f t="shared" si="14"/>
        <v>0</v>
      </c>
      <c r="K37" s="667"/>
      <c r="M37" s="637" t="str">
        <f t="shared" si="1"/>
        <v/>
      </c>
      <c r="N37" s="675"/>
      <c r="O37" s="676"/>
    </row>
    <row r="38" spans="1:15" s="674" customFormat="1" ht="16.2" hidden="1">
      <c r="A38" s="671"/>
      <c r="B38" s="672"/>
      <c r="C38" s="634" t="s">
        <v>248</v>
      </c>
      <c r="D38" s="650" t="s">
        <v>249</v>
      </c>
      <c r="E38" s="636">
        <v>0</v>
      </c>
      <c r="F38" s="636"/>
      <c r="G38" s="636">
        <f t="shared" si="11"/>
        <v>0</v>
      </c>
      <c r="H38" s="636">
        <f t="shared" si="12"/>
        <v>0</v>
      </c>
      <c r="I38" s="636">
        <f t="shared" si="13"/>
        <v>0</v>
      </c>
      <c r="J38" s="636">
        <f t="shared" si="14"/>
        <v>0</v>
      </c>
      <c r="K38" s="673"/>
      <c r="M38" s="637" t="str">
        <f t="shared" si="1"/>
        <v/>
      </c>
      <c r="O38" s="676"/>
    </row>
    <row r="39" spans="1:15" s="674" customFormat="1" ht="16.2" hidden="1">
      <c r="A39" s="671"/>
      <c r="B39" s="672"/>
      <c r="C39" s="634" t="s">
        <v>123</v>
      </c>
      <c r="D39" s="650" t="s">
        <v>250</v>
      </c>
      <c r="E39" s="636">
        <v>0</v>
      </c>
      <c r="F39" s="636"/>
      <c r="G39" s="636">
        <f t="shared" si="11"/>
        <v>0</v>
      </c>
      <c r="H39" s="636">
        <f t="shared" si="12"/>
        <v>0</v>
      </c>
      <c r="I39" s="636">
        <f t="shared" si="13"/>
        <v>0</v>
      </c>
      <c r="J39" s="636">
        <f t="shared" si="14"/>
        <v>0</v>
      </c>
      <c r="K39" s="673"/>
      <c r="M39" s="637" t="str">
        <f t="shared" si="1"/>
        <v/>
      </c>
      <c r="N39" s="675"/>
      <c r="O39" s="676"/>
    </row>
    <row r="40" spans="1:15" s="656" customFormat="1">
      <c r="A40" s="642">
        <v>3</v>
      </c>
      <c r="B40" s="624" t="s">
        <v>97</v>
      </c>
      <c r="C40" s="643" t="s">
        <v>251</v>
      </c>
      <c r="D40" s="644" t="s">
        <v>252</v>
      </c>
      <c r="E40" s="645">
        <v>0</v>
      </c>
      <c r="F40" s="645">
        <v>0</v>
      </c>
      <c r="G40" s="645">
        <f t="shared" si="11"/>
        <v>0</v>
      </c>
      <c r="H40" s="645">
        <f t="shared" si="12"/>
        <v>0</v>
      </c>
      <c r="I40" s="645">
        <f t="shared" si="13"/>
        <v>0</v>
      </c>
      <c r="J40" s="645">
        <f t="shared" si="14"/>
        <v>0</v>
      </c>
      <c r="M40" s="637" t="str">
        <f t="shared" si="1"/>
        <v/>
      </c>
      <c r="O40" s="657"/>
    </row>
    <row r="41" spans="1:15" s="656" customFormat="1">
      <c r="A41" s="642">
        <v>3</v>
      </c>
      <c r="B41" s="624" t="s">
        <v>97</v>
      </c>
      <c r="C41" s="643" t="s">
        <v>159</v>
      </c>
      <c r="D41" s="644" t="s">
        <v>253</v>
      </c>
      <c r="E41" s="645"/>
      <c r="F41" s="645">
        <v>0</v>
      </c>
      <c r="G41" s="645">
        <f t="shared" si="11"/>
        <v>0</v>
      </c>
      <c r="H41" s="645">
        <f t="shared" si="12"/>
        <v>0</v>
      </c>
      <c r="I41" s="645">
        <f t="shared" si="13"/>
        <v>0</v>
      </c>
      <c r="J41" s="645">
        <f t="shared" si="14"/>
        <v>0</v>
      </c>
      <c r="K41" s="677"/>
      <c r="M41" s="637" t="str">
        <f t="shared" si="1"/>
        <v/>
      </c>
      <c r="O41" s="657"/>
    </row>
    <row r="42" spans="1:15" s="656" customFormat="1" ht="26.25" customHeight="1">
      <c r="A42" s="642">
        <v>3</v>
      </c>
      <c r="B42" s="624" t="s">
        <v>254</v>
      </c>
      <c r="C42" s="643" t="s">
        <v>255</v>
      </c>
      <c r="D42" s="644" t="s">
        <v>256</v>
      </c>
      <c r="E42" s="645">
        <f t="shared" ref="E42:J42" si="15">SUM(E43:E45)</f>
        <v>0</v>
      </c>
      <c r="F42" s="645">
        <f t="shared" si="15"/>
        <v>0</v>
      </c>
      <c r="G42" s="645">
        <f t="shared" si="15"/>
        <v>0</v>
      </c>
      <c r="H42" s="645">
        <f t="shared" si="15"/>
        <v>0</v>
      </c>
      <c r="I42" s="645">
        <f t="shared" si="15"/>
        <v>0</v>
      </c>
      <c r="J42" s="645">
        <f t="shared" si="15"/>
        <v>0</v>
      </c>
      <c r="M42" s="637" t="str">
        <f t="shared" si="1"/>
        <v/>
      </c>
      <c r="O42" s="657"/>
    </row>
    <row r="43" spans="1:15" s="678" customFormat="1" ht="16.2">
      <c r="A43" s="633" t="s">
        <v>187</v>
      </c>
      <c r="B43" s="624"/>
      <c r="C43" s="634" t="s">
        <v>257</v>
      </c>
      <c r="D43" s="635" t="s">
        <v>258</v>
      </c>
      <c r="E43" s="636">
        <v>0</v>
      </c>
      <c r="F43" s="636">
        <v>0</v>
      </c>
      <c r="G43" s="636">
        <f>SUMIF(TKN,$C43,SPS)</f>
        <v>0</v>
      </c>
      <c r="H43" s="636">
        <f>SUMIF(TKC,$C43,SPS)</f>
        <v>0</v>
      </c>
      <c r="I43" s="636">
        <f>MAX(0,E43+G43-H43-F43)</f>
        <v>0</v>
      </c>
      <c r="J43" s="636">
        <f>MAX(0,F43+H43-G43-E43)</f>
        <v>0</v>
      </c>
      <c r="K43" s="656"/>
      <c r="M43" s="637" t="str">
        <f t="shared" si="1"/>
        <v/>
      </c>
      <c r="O43" s="679"/>
    </row>
    <row r="44" spans="1:15" s="678" customFormat="1" ht="16.2" hidden="1">
      <c r="A44" s="633" t="s">
        <v>187</v>
      </c>
      <c r="B44" s="624"/>
      <c r="C44" s="634" t="s">
        <v>259</v>
      </c>
      <c r="D44" s="635" t="s">
        <v>260</v>
      </c>
      <c r="E44" s="636">
        <v>0</v>
      </c>
      <c r="F44" s="636">
        <v>0</v>
      </c>
      <c r="G44" s="636">
        <f>SUMIF(TKN,$C44,SPS)</f>
        <v>0</v>
      </c>
      <c r="H44" s="636">
        <f>SUMIF(TKC,$C44,SPS)</f>
        <v>0</v>
      </c>
      <c r="I44" s="636">
        <f>MAX(0,E44+G44-H44-F44)</f>
        <v>0</v>
      </c>
      <c r="J44" s="636">
        <f>MAX(0,F44+H44-G44-E44)</f>
        <v>0</v>
      </c>
      <c r="K44" s="656"/>
      <c r="M44" s="637" t="str">
        <f t="shared" si="1"/>
        <v/>
      </c>
      <c r="O44" s="679"/>
    </row>
    <row r="45" spans="1:15" s="654" customFormat="1" hidden="1">
      <c r="A45" s="633" t="s">
        <v>187</v>
      </c>
      <c r="B45" s="624"/>
      <c r="C45" s="634" t="s">
        <v>261</v>
      </c>
      <c r="D45" s="635" t="s">
        <v>262</v>
      </c>
      <c r="E45" s="636">
        <v>0</v>
      </c>
      <c r="F45" s="636">
        <v>0</v>
      </c>
      <c r="G45" s="636">
        <f>SUMIF(TKN,$C45,SPS)</f>
        <v>0</v>
      </c>
      <c r="H45" s="636">
        <f>SUMIF(TKC,$C45,SPS)</f>
        <v>0</v>
      </c>
      <c r="I45" s="636">
        <f>MAX(0,E45+G45-H45-F45)</f>
        <v>0</v>
      </c>
      <c r="J45" s="636">
        <f>MAX(0,F45+H45-G45-E45)</f>
        <v>0</v>
      </c>
      <c r="M45" s="637" t="str">
        <f t="shared" si="1"/>
        <v/>
      </c>
      <c r="O45" s="655"/>
    </row>
    <row r="46" spans="1:15" s="654" customFormat="1" hidden="1">
      <c r="A46" s="642">
        <v>3</v>
      </c>
      <c r="B46" s="624" t="s">
        <v>99</v>
      </c>
      <c r="C46" s="643" t="s">
        <v>263</v>
      </c>
      <c r="D46" s="644" t="s">
        <v>264</v>
      </c>
      <c r="E46" s="645">
        <f t="shared" ref="E46:J46" si="16">SUM(E47:E50)</f>
        <v>0</v>
      </c>
      <c r="F46" s="645">
        <f t="shared" si="16"/>
        <v>0</v>
      </c>
      <c r="G46" s="645">
        <f t="shared" si="16"/>
        <v>0</v>
      </c>
      <c r="H46" s="645">
        <f t="shared" si="16"/>
        <v>0</v>
      </c>
      <c r="I46" s="645">
        <f t="shared" si="16"/>
        <v>0</v>
      </c>
      <c r="J46" s="645">
        <f t="shared" si="16"/>
        <v>0</v>
      </c>
      <c r="M46" s="637" t="str">
        <f t="shared" si="1"/>
        <v/>
      </c>
      <c r="O46" s="655"/>
    </row>
    <row r="47" spans="1:15" s="654" customFormat="1" hidden="1">
      <c r="A47" s="633" t="s">
        <v>187</v>
      </c>
      <c r="B47" s="624"/>
      <c r="C47" s="634" t="s">
        <v>265</v>
      </c>
      <c r="D47" s="635" t="s">
        <v>266</v>
      </c>
      <c r="E47" s="636">
        <v>0</v>
      </c>
      <c r="F47" s="636">
        <v>0</v>
      </c>
      <c r="G47" s="636">
        <f t="shared" ref="G47:G52" si="17">SUMIF(TKN,$C47,SPS)</f>
        <v>0</v>
      </c>
      <c r="H47" s="636">
        <f t="shared" ref="H47:H52" si="18">SUMIF(TKC,$C47,SPS)</f>
        <v>0</v>
      </c>
      <c r="I47" s="636">
        <f t="shared" ref="I47:I52" si="19">MAX(0,E47+G47-H47-F47)</f>
        <v>0</v>
      </c>
      <c r="J47" s="636">
        <f t="shared" ref="J47:J52" si="20">MAX(0,F47+H47-G47-E47)</f>
        <v>0</v>
      </c>
      <c r="K47" s="661"/>
      <c r="M47" s="637" t="str">
        <f t="shared" si="1"/>
        <v/>
      </c>
      <c r="O47" s="655"/>
    </row>
    <row r="48" spans="1:15" s="654" customFormat="1" hidden="1">
      <c r="A48" s="633" t="s">
        <v>187</v>
      </c>
      <c r="B48" s="624"/>
      <c r="C48" s="634" t="s">
        <v>267</v>
      </c>
      <c r="D48" s="635" t="s">
        <v>268</v>
      </c>
      <c r="E48" s="636">
        <v>0</v>
      </c>
      <c r="F48" s="636">
        <v>0</v>
      </c>
      <c r="G48" s="636">
        <f t="shared" si="17"/>
        <v>0</v>
      </c>
      <c r="H48" s="636">
        <f t="shared" si="18"/>
        <v>0</v>
      </c>
      <c r="I48" s="636">
        <f t="shared" si="19"/>
        <v>0</v>
      </c>
      <c r="J48" s="636">
        <f t="shared" si="20"/>
        <v>0</v>
      </c>
      <c r="M48" s="637" t="str">
        <f t="shared" si="1"/>
        <v/>
      </c>
      <c r="O48" s="655"/>
    </row>
    <row r="49" spans="1:15" s="654" customFormat="1" hidden="1">
      <c r="A49" s="633" t="s">
        <v>187</v>
      </c>
      <c r="B49" s="624"/>
      <c r="C49" s="634" t="s">
        <v>269</v>
      </c>
      <c r="D49" s="635" t="s">
        <v>270</v>
      </c>
      <c r="E49" s="636">
        <v>0</v>
      </c>
      <c r="F49" s="636">
        <v>0</v>
      </c>
      <c r="G49" s="636">
        <f t="shared" si="17"/>
        <v>0</v>
      </c>
      <c r="H49" s="636">
        <f t="shared" si="18"/>
        <v>0</v>
      </c>
      <c r="I49" s="636">
        <f t="shared" si="19"/>
        <v>0</v>
      </c>
      <c r="J49" s="636">
        <f t="shared" si="20"/>
        <v>0</v>
      </c>
      <c r="M49" s="637" t="str">
        <f t="shared" si="1"/>
        <v/>
      </c>
      <c r="O49" s="655"/>
    </row>
    <row r="50" spans="1:15" s="654" customFormat="1" hidden="1">
      <c r="A50" s="633" t="s">
        <v>187</v>
      </c>
      <c r="B50" s="624"/>
      <c r="C50" s="634" t="s">
        <v>271</v>
      </c>
      <c r="D50" s="635" t="s">
        <v>272</v>
      </c>
      <c r="E50" s="636">
        <v>0</v>
      </c>
      <c r="F50" s="636">
        <v>0</v>
      </c>
      <c r="G50" s="636">
        <f t="shared" si="17"/>
        <v>0</v>
      </c>
      <c r="H50" s="636">
        <f t="shared" si="18"/>
        <v>0</v>
      </c>
      <c r="I50" s="636">
        <f t="shared" si="19"/>
        <v>0</v>
      </c>
      <c r="J50" s="636">
        <f t="shared" si="20"/>
        <v>0</v>
      </c>
      <c r="M50" s="637" t="str">
        <f t="shared" si="1"/>
        <v/>
      </c>
      <c r="O50" s="655"/>
    </row>
    <row r="51" spans="1:15" s="656" customFormat="1">
      <c r="A51" s="642">
        <v>3</v>
      </c>
      <c r="B51" s="624" t="s">
        <v>273</v>
      </c>
      <c r="C51" s="643" t="s">
        <v>274</v>
      </c>
      <c r="D51" s="644" t="s">
        <v>275</v>
      </c>
      <c r="E51" s="645">
        <v>0</v>
      </c>
      <c r="F51" s="645">
        <v>0</v>
      </c>
      <c r="G51" s="645">
        <f t="shared" si="17"/>
        <v>0</v>
      </c>
      <c r="H51" s="645">
        <f t="shared" si="18"/>
        <v>0</v>
      </c>
      <c r="I51" s="645">
        <f t="shared" si="19"/>
        <v>0</v>
      </c>
      <c r="J51" s="645">
        <f t="shared" si="20"/>
        <v>0</v>
      </c>
      <c r="M51" s="637" t="str">
        <f t="shared" si="1"/>
        <v/>
      </c>
      <c r="O51" s="657"/>
    </row>
    <row r="52" spans="1:15" s="654" customFormat="1" hidden="1">
      <c r="A52" s="642">
        <v>3</v>
      </c>
      <c r="B52" s="624" t="s">
        <v>276</v>
      </c>
      <c r="C52" s="643" t="s">
        <v>277</v>
      </c>
      <c r="D52" s="644" t="s">
        <v>278</v>
      </c>
      <c r="E52" s="645">
        <v>0</v>
      </c>
      <c r="F52" s="645">
        <v>0</v>
      </c>
      <c r="G52" s="645">
        <f t="shared" si="17"/>
        <v>0</v>
      </c>
      <c r="H52" s="645">
        <f t="shared" si="18"/>
        <v>0</v>
      </c>
      <c r="I52" s="645">
        <f t="shared" si="19"/>
        <v>0</v>
      </c>
      <c r="J52" s="645">
        <f t="shared" si="20"/>
        <v>0</v>
      </c>
      <c r="M52" s="637" t="str">
        <f t="shared" si="1"/>
        <v/>
      </c>
      <c r="O52" s="655"/>
    </row>
    <row r="53" spans="1:15" s="654" customFormat="1" hidden="1">
      <c r="A53" s="642">
        <v>3</v>
      </c>
      <c r="B53" s="624" t="s">
        <v>113</v>
      </c>
      <c r="C53" s="643" t="s">
        <v>279</v>
      </c>
      <c r="D53" s="644" t="s">
        <v>280</v>
      </c>
      <c r="E53" s="645">
        <f t="shared" ref="E53:J53" si="21">SUM(E54:E56)</f>
        <v>0</v>
      </c>
      <c r="F53" s="645">
        <f t="shared" si="21"/>
        <v>0</v>
      </c>
      <c r="G53" s="645">
        <f t="shared" si="21"/>
        <v>0</v>
      </c>
      <c r="H53" s="645">
        <f t="shared" si="21"/>
        <v>0</v>
      </c>
      <c r="I53" s="645">
        <f t="shared" si="21"/>
        <v>0</v>
      </c>
      <c r="J53" s="645">
        <f t="shared" si="21"/>
        <v>0</v>
      </c>
      <c r="M53" s="637" t="str">
        <f t="shared" si="1"/>
        <v/>
      </c>
      <c r="O53" s="655"/>
    </row>
    <row r="54" spans="1:15" s="656" customFormat="1" hidden="1">
      <c r="A54" s="633" t="s">
        <v>187</v>
      </c>
      <c r="B54" s="624"/>
      <c r="C54" s="634" t="s">
        <v>281</v>
      </c>
      <c r="D54" s="635" t="s">
        <v>282</v>
      </c>
      <c r="E54" s="636">
        <v>0</v>
      </c>
      <c r="F54" s="636">
        <v>0</v>
      </c>
      <c r="G54" s="636">
        <f>SUMIF(TKN,$C54,SPS)</f>
        <v>0</v>
      </c>
      <c r="H54" s="636">
        <f>SUMIF(TKC,$C54,SPS)</f>
        <v>0</v>
      </c>
      <c r="I54" s="636">
        <f t="shared" ref="I54:I69" si="22">MAX(0,E54+G54-H54-F54)</f>
        <v>0</v>
      </c>
      <c r="J54" s="636">
        <f t="shared" ref="J54:J69" si="23">MAX(0,F54+H54-G54-E54)</f>
        <v>0</v>
      </c>
      <c r="M54" s="637" t="str">
        <f t="shared" si="1"/>
        <v/>
      </c>
      <c r="O54" s="657"/>
    </row>
    <row r="55" spans="1:15" s="654" customFormat="1" hidden="1">
      <c r="A55" s="633" t="s">
        <v>187</v>
      </c>
      <c r="B55" s="624"/>
      <c r="C55" s="634" t="s">
        <v>283</v>
      </c>
      <c r="D55" s="635" t="s">
        <v>284</v>
      </c>
      <c r="E55" s="636">
        <v>0</v>
      </c>
      <c r="F55" s="636">
        <v>0</v>
      </c>
      <c r="G55" s="636">
        <f>SUMIF(TKN,$C55,SPS)</f>
        <v>0</v>
      </c>
      <c r="H55" s="636">
        <f>SUMIF(TKC,$C55,SPS)</f>
        <v>0</v>
      </c>
      <c r="I55" s="636">
        <f t="shared" si="22"/>
        <v>0</v>
      </c>
      <c r="J55" s="636">
        <f t="shared" si="23"/>
        <v>0</v>
      </c>
      <c r="M55" s="637" t="str">
        <f t="shared" si="1"/>
        <v/>
      </c>
      <c r="O55" s="655"/>
    </row>
    <row r="56" spans="1:15" s="654" customFormat="1" hidden="1">
      <c r="A56" s="633" t="s">
        <v>187</v>
      </c>
      <c r="B56" s="624"/>
      <c r="C56" s="634" t="s">
        <v>285</v>
      </c>
      <c r="D56" s="635" t="s">
        <v>286</v>
      </c>
      <c r="E56" s="636">
        <v>0</v>
      </c>
      <c r="F56" s="636">
        <v>0</v>
      </c>
      <c r="G56" s="636">
        <f>SUMIF(TKN,$C56,SPS)</f>
        <v>0</v>
      </c>
      <c r="H56" s="636">
        <f>SUMIF(TKC,$C56,SPS)</f>
        <v>0</v>
      </c>
      <c r="I56" s="636">
        <f t="shared" si="22"/>
        <v>0</v>
      </c>
      <c r="J56" s="636">
        <f t="shared" si="23"/>
        <v>0</v>
      </c>
      <c r="M56" s="637" t="str">
        <f t="shared" si="1"/>
        <v/>
      </c>
      <c r="O56" s="655"/>
    </row>
    <row r="57" spans="1:15" s="654" customFormat="1" ht="26.25" customHeight="1">
      <c r="A57" s="642">
        <v>3</v>
      </c>
      <c r="B57" s="624" t="s">
        <v>287</v>
      </c>
      <c r="C57" s="643" t="s">
        <v>103</v>
      </c>
      <c r="D57" s="644" t="s">
        <v>288</v>
      </c>
      <c r="E57" s="645">
        <v>0</v>
      </c>
      <c r="F57" s="645">
        <v>0</v>
      </c>
      <c r="G57" s="645">
        <f>SUMIF(TKN,$C57,SPS)</f>
        <v>0</v>
      </c>
      <c r="H57" s="645">
        <f>SUMIF(TKC,$C57,SPS)</f>
        <v>0</v>
      </c>
      <c r="I57" s="645">
        <f t="shared" si="22"/>
        <v>0</v>
      </c>
      <c r="J57" s="645">
        <f t="shared" si="23"/>
        <v>0</v>
      </c>
      <c r="K57" s="667"/>
      <c r="M57" s="637" t="str">
        <f t="shared" si="1"/>
        <v/>
      </c>
      <c r="N57" s="660"/>
      <c r="O57" s="655"/>
    </row>
    <row r="58" spans="1:15" s="654" customFormat="1">
      <c r="A58" s="642">
        <v>3</v>
      </c>
      <c r="B58" s="624" t="s">
        <v>289</v>
      </c>
      <c r="C58" s="643" t="s">
        <v>94</v>
      </c>
      <c r="D58" s="644" t="s">
        <v>290</v>
      </c>
      <c r="E58" s="645">
        <f>'Khách hàng'!F65</f>
        <v>0</v>
      </c>
      <c r="F58" s="645">
        <f>'Khách hàng'!G65</f>
        <v>0</v>
      </c>
      <c r="G58" s="645">
        <f>'Khách hàng'!H65</f>
        <v>0</v>
      </c>
      <c r="H58" s="645">
        <f>'Khách hàng'!I65</f>
        <v>0</v>
      </c>
      <c r="I58" s="645">
        <f>'Khách hàng'!J65</f>
        <v>0</v>
      </c>
      <c r="J58" s="645">
        <f>'Khách hàng'!K65</f>
        <v>0</v>
      </c>
      <c r="M58" s="637" t="str">
        <f t="shared" si="1"/>
        <v/>
      </c>
      <c r="O58" s="655"/>
    </row>
    <row r="59" spans="1:15" s="654" customFormat="1">
      <c r="A59" s="642">
        <v>3</v>
      </c>
      <c r="B59" s="624" t="s">
        <v>291</v>
      </c>
      <c r="C59" s="643" t="s">
        <v>292</v>
      </c>
      <c r="D59" s="644" t="s">
        <v>293</v>
      </c>
      <c r="E59" s="645">
        <f t="shared" ref="E59:J59" si="24">SUM(E60:E67)</f>
        <v>0</v>
      </c>
      <c r="F59" s="645">
        <f t="shared" si="24"/>
        <v>0</v>
      </c>
      <c r="G59" s="645">
        <f t="shared" si="24"/>
        <v>0</v>
      </c>
      <c r="H59" s="645">
        <f t="shared" si="24"/>
        <v>0</v>
      </c>
      <c r="I59" s="645">
        <f t="shared" si="24"/>
        <v>0</v>
      </c>
      <c r="J59" s="645">
        <f t="shared" si="24"/>
        <v>0</v>
      </c>
      <c r="M59" s="637" t="str">
        <f t="shared" si="1"/>
        <v/>
      </c>
      <c r="O59" s="655"/>
    </row>
    <row r="60" spans="1:15" s="654" customFormat="1">
      <c r="A60" s="633" t="s">
        <v>187</v>
      </c>
      <c r="B60" s="624"/>
      <c r="C60" s="634" t="s">
        <v>294</v>
      </c>
      <c r="D60" s="635" t="s">
        <v>295</v>
      </c>
      <c r="E60" s="636">
        <v>0</v>
      </c>
      <c r="F60" s="636"/>
      <c r="G60" s="636">
        <f t="shared" ref="G60:G69" si="25">SUMIF(TKN,$C60,SPS)</f>
        <v>0</v>
      </c>
      <c r="H60" s="636">
        <f t="shared" ref="H60:H69" si="26">SUMIF(TKC,$C60,SPS)</f>
        <v>0</v>
      </c>
      <c r="I60" s="636">
        <f t="shared" si="22"/>
        <v>0</v>
      </c>
      <c r="J60" s="636">
        <f t="shared" si="23"/>
        <v>0</v>
      </c>
      <c r="K60" s="660"/>
      <c r="M60" s="637" t="str">
        <f t="shared" si="1"/>
        <v/>
      </c>
      <c r="O60" s="655"/>
    </row>
    <row r="61" spans="1:15" s="656" customFormat="1" hidden="1">
      <c r="A61" s="633" t="s">
        <v>187</v>
      </c>
      <c r="B61" s="624"/>
      <c r="C61" s="634" t="s">
        <v>298</v>
      </c>
      <c r="D61" s="635" t="s">
        <v>299</v>
      </c>
      <c r="E61" s="636">
        <v>0</v>
      </c>
      <c r="F61" s="636"/>
      <c r="G61" s="636">
        <f t="shared" si="25"/>
        <v>0</v>
      </c>
      <c r="H61" s="636">
        <f t="shared" si="26"/>
        <v>0</v>
      </c>
      <c r="I61" s="636">
        <f t="shared" si="22"/>
        <v>0</v>
      </c>
      <c r="J61" s="636">
        <f t="shared" si="23"/>
        <v>0</v>
      </c>
      <c r="M61" s="637" t="str">
        <f t="shared" si="1"/>
        <v/>
      </c>
      <c r="O61" s="657"/>
    </row>
    <row r="62" spans="1:15" s="654" customFormat="1" hidden="1">
      <c r="A62" s="633" t="s">
        <v>187</v>
      </c>
      <c r="B62" s="624"/>
      <c r="C62" s="634" t="s">
        <v>300</v>
      </c>
      <c r="D62" s="635" t="s">
        <v>301</v>
      </c>
      <c r="E62" s="636">
        <v>0</v>
      </c>
      <c r="F62" s="636">
        <v>0</v>
      </c>
      <c r="G62" s="636">
        <f t="shared" si="25"/>
        <v>0</v>
      </c>
      <c r="H62" s="636">
        <f t="shared" si="26"/>
        <v>0</v>
      </c>
      <c r="I62" s="636">
        <f t="shared" si="22"/>
        <v>0</v>
      </c>
      <c r="J62" s="636">
        <f t="shared" si="23"/>
        <v>0</v>
      </c>
      <c r="M62" s="637" t="str">
        <f t="shared" si="1"/>
        <v/>
      </c>
      <c r="O62" s="655"/>
    </row>
    <row r="63" spans="1:15" s="654" customFormat="1">
      <c r="A63" s="633" t="s">
        <v>187</v>
      </c>
      <c r="B63" s="624"/>
      <c r="C63" s="634" t="s">
        <v>304</v>
      </c>
      <c r="D63" s="635" t="s">
        <v>305</v>
      </c>
      <c r="E63" s="636"/>
      <c r="F63" s="636"/>
      <c r="G63" s="636">
        <f t="shared" si="25"/>
        <v>0</v>
      </c>
      <c r="H63" s="636">
        <f t="shared" si="26"/>
        <v>0</v>
      </c>
      <c r="I63" s="636">
        <f t="shared" si="22"/>
        <v>0</v>
      </c>
      <c r="J63" s="636">
        <f t="shared" si="23"/>
        <v>0</v>
      </c>
      <c r="M63" s="637" t="str">
        <f t="shared" si="1"/>
        <v/>
      </c>
      <c r="O63" s="655"/>
    </row>
    <row r="64" spans="1:15" s="654" customFormat="1" hidden="1">
      <c r="A64" s="633" t="s">
        <v>187</v>
      </c>
      <c r="B64" s="624"/>
      <c r="C64" s="634" t="s">
        <v>306</v>
      </c>
      <c r="D64" s="635" t="s">
        <v>307</v>
      </c>
      <c r="E64" s="636"/>
      <c r="F64" s="636"/>
      <c r="G64" s="636">
        <f t="shared" si="25"/>
        <v>0</v>
      </c>
      <c r="H64" s="636">
        <f t="shared" si="26"/>
        <v>0</v>
      </c>
      <c r="I64" s="636">
        <f t="shared" si="22"/>
        <v>0</v>
      </c>
      <c r="J64" s="636">
        <f t="shared" si="23"/>
        <v>0</v>
      </c>
      <c r="M64" s="637" t="str">
        <f t="shared" si="1"/>
        <v/>
      </c>
      <c r="O64" s="655"/>
    </row>
    <row r="65" spans="1:15" s="656" customFormat="1" hidden="1">
      <c r="A65" s="633" t="s">
        <v>187</v>
      </c>
      <c r="B65" s="624"/>
      <c r="C65" s="634" t="s">
        <v>308</v>
      </c>
      <c r="D65" s="635" t="s">
        <v>309</v>
      </c>
      <c r="E65" s="636"/>
      <c r="F65" s="636"/>
      <c r="G65" s="636">
        <f t="shared" si="25"/>
        <v>0</v>
      </c>
      <c r="H65" s="636">
        <f t="shared" si="26"/>
        <v>0</v>
      </c>
      <c r="I65" s="636">
        <f t="shared" si="22"/>
        <v>0</v>
      </c>
      <c r="J65" s="636">
        <f t="shared" si="23"/>
        <v>0</v>
      </c>
      <c r="M65" s="637" t="str">
        <f t="shared" si="1"/>
        <v/>
      </c>
      <c r="O65" s="657"/>
    </row>
    <row r="66" spans="1:15" s="654" customFormat="1">
      <c r="A66" s="633" t="s">
        <v>187</v>
      </c>
      <c r="B66" s="624"/>
      <c r="C66" s="634" t="s">
        <v>186</v>
      </c>
      <c r="D66" s="635" t="s">
        <v>310</v>
      </c>
      <c r="E66" s="636">
        <v>0</v>
      </c>
      <c r="F66" s="636">
        <v>0</v>
      </c>
      <c r="G66" s="636">
        <f t="shared" si="25"/>
        <v>0</v>
      </c>
      <c r="H66" s="636">
        <f t="shared" si="26"/>
        <v>0</v>
      </c>
      <c r="I66" s="636">
        <f t="shared" si="22"/>
        <v>0</v>
      </c>
      <c r="J66" s="636">
        <f t="shared" si="23"/>
        <v>0</v>
      </c>
      <c r="M66" s="637" t="str">
        <f t="shared" si="1"/>
        <v/>
      </c>
      <c r="O66" s="655"/>
    </row>
    <row r="67" spans="1:15" s="654" customFormat="1" hidden="1">
      <c r="A67" s="633" t="s">
        <v>187</v>
      </c>
      <c r="B67" s="624"/>
      <c r="C67" s="634" t="s">
        <v>311</v>
      </c>
      <c r="D67" s="635" t="s">
        <v>312</v>
      </c>
      <c r="E67" s="636">
        <v>0</v>
      </c>
      <c r="F67" s="636"/>
      <c r="G67" s="636">
        <f t="shared" si="25"/>
        <v>0</v>
      </c>
      <c r="H67" s="636">
        <f t="shared" si="26"/>
        <v>0</v>
      </c>
      <c r="I67" s="636">
        <f t="shared" si="22"/>
        <v>0</v>
      </c>
      <c r="J67" s="636">
        <f t="shared" si="23"/>
        <v>0</v>
      </c>
      <c r="M67" s="637" t="str">
        <f t="shared" si="1"/>
        <v/>
      </c>
      <c r="O67" s="655"/>
    </row>
    <row r="68" spans="1:15" s="654" customFormat="1">
      <c r="A68" s="642">
        <v>3</v>
      </c>
      <c r="B68" s="624" t="s">
        <v>313</v>
      </c>
      <c r="C68" s="643" t="s">
        <v>314</v>
      </c>
      <c r="D68" s="644" t="s">
        <v>315</v>
      </c>
      <c r="E68" s="645">
        <v>0</v>
      </c>
      <c r="F68" s="645"/>
      <c r="G68" s="645">
        <f t="shared" si="25"/>
        <v>0</v>
      </c>
      <c r="H68" s="645">
        <f t="shared" si="26"/>
        <v>0</v>
      </c>
      <c r="I68" s="645">
        <f t="shared" si="22"/>
        <v>0</v>
      </c>
      <c r="J68" s="645">
        <f t="shared" si="23"/>
        <v>0</v>
      </c>
      <c r="M68" s="637" t="str">
        <f t="shared" si="1"/>
        <v/>
      </c>
      <c r="O68" s="655"/>
    </row>
    <row r="69" spans="1:15" s="656" customFormat="1" hidden="1">
      <c r="A69" s="642">
        <v>3</v>
      </c>
      <c r="B69" s="624" t="s">
        <v>316</v>
      </c>
      <c r="C69" s="643" t="s">
        <v>317</v>
      </c>
      <c r="D69" s="644" t="s">
        <v>318</v>
      </c>
      <c r="E69" s="645">
        <v>0</v>
      </c>
      <c r="F69" s="645">
        <v>0</v>
      </c>
      <c r="G69" s="645">
        <f t="shared" si="25"/>
        <v>0</v>
      </c>
      <c r="H69" s="645">
        <f t="shared" si="26"/>
        <v>0</v>
      </c>
      <c r="I69" s="645">
        <f t="shared" si="22"/>
        <v>0</v>
      </c>
      <c r="J69" s="645">
        <f t="shared" si="23"/>
        <v>0</v>
      </c>
      <c r="M69" s="637" t="str">
        <f t="shared" si="1"/>
        <v/>
      </c>
      <c r="O69" s="657"/>
    </row>
    <row r="70" spans="1:15" s="656" customFormat="1" hidden="1">
      <c r="A70" s="642">
        <v>3</v>
      </c>
      <c r="B70" s="624" t="s">
        <v>316</v>
      </c>
      <c r="C70" s="643" t="s">
        <v>319</v>
      </c>
      <c r="D70" s="644" t="s">
        <v>320</v>
      </c>
      <c r="E70" s="645">
        <f t="shared" ref="E70:J70" si="27">SUM(E71:E72)</f>
        <v>0</v>
      </c>
      <c r="F70" s="645">
        <f t="shared" si="27"/>
        <v>0</v>
      </c>
      <c r="G70" s="645">
        <f t="shared" si="27"/>
        <v>0</v>
      </c>
      <c r="H70" s="645">
        <f t="shared" si="27"/>
        <v>0</v>
      </c>
      <c r="I70" s="645">
        <f t="shared" si="27"/>
        <v>0</v>
      </c>
      <c r="J70" s="645">
        <f t="shared" si="27"/>
        <v>0</v>
      </c>
      <c r="M70" s="637" t="str">
        <f t="shared" si="1"/>
        <v/>
      </c>
      <c r="O70" s="657"/>
    </row>
    <row r="71" spans="1:15" s="656" customFormat="1" hidden="1">
      <c r="A71" s="650" t="s">
        <v>187</v>
      </c>
      <c r="B71" s="624"/>
      <c r="C71" s="634" t="s">
        <v>321</v>
      </c>
      <c r="D71" s="680" t="s">
        <v>322</v>
      </c>
      <c r="E71" s="636"/>
      <c r="F71" s="636">
        <v>0</v>
      </c>
      <c r="G71" s="636">
        <f>SUMIF(TKN,$C71,SPS)</f>
        <v>0</v>
      </c>
      <c r="H71" s="636">
        <f>SUMIF(TKC,$C71,SPS)</f>
        <v>0</v>
      </c>
      <c r="I71" s="636">
        <f>MAX(0,E71+G71-H71-F71)</f>
        <v>0</v>
      </c>
      <c r="J71" s="636">
        <f>MAX(0,F71+H71-G71-E71)</f>
        <v>0</v>
      </c>
      <c r="M71" s="637" t="str">
        <f t="shared" si="1"/>
        <v/>
      </c>
      <c r="O71" s="657"/>
    </row>
    <row r="72" spans="1:15" s="656" customFormat="1" hidden="1">
      <c r="A72" s="650" t="s">
        <v>187</v>
      </c>
      <c r="B72" s="624"/>
      <c r="C72" s="634" t="s">
        <v>323</v>
      </c>
      <c r="D72" s="680" t="s">
        <v>324</v>
      </c>
      <c r="E72" s="636"/>
      <c r="F72" s="636"/>
      <c r="G72" s="636">
        <f>SUMIF(TKN,$C72,SPS)</f>
        <v>0</v>
      </c>
      <c r="H72" s="636">
        <f>SUMIF(TKC,$C72,SPS)</f>
        <v>0</v>
      </c>
      <c r="I72" s="636">
        <f>MAX(0,E72+G72-H72-F72)</f>
        <v>0</v>
      </c>
      <c r="J72" s="636">
        <f>MAX(0,F72+H72-G72-E72)</f>
        <v>0</v>
      </c>
      <c r="M72" s="637" t="str">
        <f t="shared" ref="M72:M138" si="28">IF(SUM(E72:J72)=0,"","in")</f>
        <v/>
      </c>
      <c r="O72" s="657"/>
    </row>
    <row r="73" spans="1:15" s="656" customFormat="1">
      <c r="A73" s="642">
        <v>3</v>
      </c>
      <c r="B73" s="624" t="s">
        <v>316</v>
      </c>
      <c r="C73" s="643" t="s">
        <v>325</v>
      </c>
      <c r="D73" s="644" t="s">
        <v>326</v>
      </c>
      <c r="E73" s="645">
        <f t="shared" ref="E73:J73" si="29">SUM(E74:E81)</f>
        <v>0</v>
      </c>
      <c r="F73" s="645">
        <f t="shared" si="29"/>
        <v>0</v>
      </c>
      <c r="G73" s="645">
        <f t="shared" si="29"/>
        <v>0</v>
      </c>
      <c r="H73" s="645">
        <f t="shared" si="29"/>
        <v>0</v>
      </c>
      <c r="I73" s="645">
        <f t="shared" si="29"/>
        <v>0</v>
      </c>
      <c r="J73" s="645">
        <f t="shared" si="29"/>
        <v>0</v>
      </c>
      <c r="M73" s="637" t="str">
        <f t="shared" si="28"/>
        <v/>
      </c>
      <c r="O73" s="657"/>
    </row>
    <row r="74" spans="1:15" s="654" customFormat="1" hidden="1">
      <c r="A74" s="633" t="s">
        <v>187</v>
      </c>
      <c r="B74" s="624"/>
      <c r="C74" s="634" t="s">
        <v>327</v>
      </c>
      <c r="D74" s="635" t="s">
        <v>328</v>
      </c>
      <c r="E74" s="636"/>
      <c r="F74" s="636"/>
      <c r="G74" s="636">
        <f t="shared" ref="G74:G81" si="30">SUMIF(TKN,$C74,SPS)</f>
        <v>0</v>
      </c>
      <c r="H74" s="636">
        <f t="shared" ref="H74:H81" si="31">SUMIF(TKC,$C74,SPS)</f>
        <v>0</v>
      </c>
      <c r="I74" s="636">
        <f>MAX(0,E74+G74-H74-F74)</f>
        <v>0</v>
      </c>
      <c r="J74" s="636">
        <f>MAX(0,F74+H74-G74-E74)</f>
        <v>0</v>
      </c>
      <c r="M74" s="637" t="str">
        <f t="shared" si="28"/>
        <v/>
      </c>
      <c r="O74" s="655"/>
    </row>
    <row r="75" spans="1:15" s="654" customFormat="1">
      <c r="A75" s="633" t="s">
        <v>187</v>
      </c>
      <c r="B75" s="624"/>
      <c r="C75" s="634" t="s">
        <v>329</v>
      </c>
      <c r="D75" s="635" t="s">
        <v>330</v>
      </c>
      <c r="E75" s="636"/>
      <c r="F75" s="636">
        <v>0</v>
      </c>
      <c r="G75" s="636">
        <f t="shared" si="30"/>
        <v>0</v>
      </c>
      <c r="H75" s="636">
        <f t="shared" si="31"/>
        <v>0</v>
      </c>
      <c r="I75" s="636">
        <f t="shared" ref="I75:I81" si="32">MAX(0,E75+G75-H75-F75)</f>
        <v>0</v>
      </c>
      <c r="J75" s="636">
        <f t="shared" ref="J75:J81" si="33">MAX(0,F75+H75-G75-E75)</f>
        <v>0</v>
      </c>
      <c r="M75" s="637" t="str">
        <f t="shared" si="28"/>
        <v/>
      </c>
      <c r="O75" s="655"/>
    </row>
    <row r="76" spans="1:15" s="654" customFormat="1">
      <c r="A76" s="633" t="s">
        <v>187</v>
      </c>
      <c r="B76" s="624"/>
      <c r="C76" s="634" t="s">
        <v>331</v>
      </c>
      <c r="D76" s="635" t="s">
        <v>881</v>
      </c>
      <c r="E76" s="636"/>
      <c r="F76" s="636">
        <v>0</v>
      </c>
      <c r="G76" s="636">
        <f t="shared" si="30"/>
        <v>0</v>
      </c>
      <c r="H76" s="636">
        <f t="shared" si="31"/>
        <v>0</v>
      </c>
      <c r="I76" s="636">
        <f t="shared" si="32"/>
        <v>0</v>
      </c>
      <c r="J76" s="636">
        <f t="shared" si="33"/>
        <v>0</v>
      </c>
      <c r="K76" s="681"/>
      <c r="M76" s="637" t="str">
        <f t="shared" si="28"/>
        <v/>
      </c>
      <c r="O76" s="655"/>
    </row>
    <row r="77" spans="1:15" s="654" customFormat="1">
      <c r="A77" s="633" t="s">
        <v>187</v>
      </c>
      <c r="B77" s="624"/>
      <c r="C77" s="634"/>
      <c r="D77" s="635"/>
      <c r="E77" s="636">
        <v>0</v>
      </c>
      <c r="F77" s="636">
        <v>0</v>
      </c>
      <c r="G77" s="636">
        <f t="shared" si="30"/>
        <v>0</v>
      </c>
      <c r="H77" s="636">
        <f t="shared" si="31"/>
        <v>0</v>
      </c>
      <c r="I77" s="636">
        <f t="shared" si="32"/>
        <v>0</v>
      </c>
      <c r="J77" s="636">
        <f t="shared" si="33"/>
        <v>0</v>
      </c>
      <c r="K77" s="681"/>
      <c r="M77" s="637" t="str">
        <f t="shared" si="28"/>
        <v/>
      </c>
      <c r="O77" s="655"/>
    </row>
    <row r="78" spans="1:15" s="654" customFormat="1">
      <c r="A78" s="633" t="s">
        <v>187</v>
      </c>
      <c r="B78" s="624"/>
      <c r="C78" s="634" t="s">
        <v>338</v>
      </c>
      <c r="D78" s="635" t="s">
        <v>326</v>
      </c>
      <c r="E78" s="636"/>
      <c r="F78" s="636"/>
      <c r="G78" s="636">
        <f t="shared" si="30"/>
        <v>0</v>
      </c>
      <c r="H78" s="636">
        <f t="shared" si="31"/>
        <v>0</v>
      </c>
      <c r="I78" s="636">
        <f t="shared" si="32"/>
        <v>0</v>
      </c>
      <c r="J78" s="636">
        <f t="shared" si="33"/>
        <v>0</v>
      </c>
      <c r="M78" s="637" t="str">
        <f t="shared" si="28"/>
        <v/>
      </c>
      <c r="O78" s="655"/>
    </row>
    <row r="79" spans="1:15" s="654" customFormat="1" hidden="1">
      <c r="A79" s="633" t="s">
        <v>187</v>
      </c>
      <c r="B79" s="624"/>
      <c r="C79" s="634" t="s">
        <v>334</v>
      </c>
      <c r="D79" s="635" t="s">
        <v>335</v>
      </c>
      <c r="E79" s="636"/>
      <c r="F79" s="636"/>
      <c r="G79" s="636">
        <f t="shared" si="30"/>
        <v>0</v>
      </c>
      <c r="H79" s="636">
        <f t="shared" si="31"/>
        <v>0</v>
      </c>
      <c r="I79" s="636">
        <f t="shared" si="32"/>
        <v>0</v>
      </c>
      <c r="J79" s="636">
        <f t="shared" si="33"/>
        <v>0</v>
      </c>
      <c r="K79" s="681"/>
      <c r="M79" s="637" t="str">
        <f t="shared" si="28"/>
        <v/>
      </c>
      <c r="O79" s="655"/>
    </row>
    <row r="80" spans="1:15" s="654" customFormat="1" hidden="1">
      <c r="A80" s="633" t="s">
        <v>187</v>
      </c>
      <c r="B80" s="624"/>
      <c r="C80" s="634" t="s">
        <v>336</v>
      </c>
      <c r="D80" s="635" t="s">
        <v>337</v>
      </c>
      <c r="E80" s="636"/>
      <c r="F80" s="636"/>
      <c r="G80" s="636">
        <f>SUMIF(TKN,$C80,SPS)</f>
        <v>0</v>
      </c>
      <c r="H80" s="636">
        <f t="shared" si="31"/>
        <v>0</v>
      </c>
      <c r="I80" s="636">
        <f t="shared" si="32"/>
        <v>0</v>
      </c>
      <c r="J80" s="636">
        <f t="shared" si="33"/>
        <v>0</v>
      </c>
      <c r="M80" s="637" t="str">
        <f t="shared" si="28"/>
        <v/>
      </c>
      <c r="O80" s="655"/>
    </row>
    <row r="81" spans="1:15" s="654" customFormat="1" hidden="1">
      <c r="A81" s="633"/>
      <c r="B81" s="624"/>
      <c r="C81" s="634" t="s">
        <v>338</v>
      </c>
      <c r="D81" s="635" t="s">
        <v>339</v>
      </c>
      <c r="E81" s="636"/>
      <c r="F81" s="636">
        <v>0</v>
      </c>
      <c r="G81" s="636">
        <f t="shared" si="30"/>
        <v>0</v>
      </c>
      <c r="H81" s="636">
        <f t="shared" si="31"/>
        <v>0</v>
      </c>
      <c r="I81" s="636">
        <f t="shared" si="32"/>
        <v>0</v>
      </c>
      <c r="J81" s="636">
        <f t="shared" si="33"/>
        <v>0</v>
      </c>
      <c r="K81" s="681"/>
      <c r="M81" s="637" t="str">
        <f t="shared" si="28"/>
        <v/>
      </c>
      <c r="O81" s="655"/>
    </row>
    <row r="82" spans="1:15" s="654" customFormat="1">
      <c r="A82" s="642">
        <v>3</v>
      </c>
      <c r="B82" s="624" t="s">
        <v>340</v>
      </c>
      <c r="C82" s="643" t="s">
        <v>341</v>
      </c>
      <c r="D82" s="644" t="s">
        <v>342</v>
      </c>
      <c r="E82" s="645">
        <f t="shared" ref="E82:J82" si="34">SUM(E83:E85)</f>
        <v>0</v>
      </c>
      <c r="F82" s="645">
        <f t="shared" si="34"/>
        <v>0</v>
      </c>
      <c r="G82" s="645">
        <f t="shared" si="34"/>
        <v>0</v>
      </c>
      <c r="H82" s="645">
        <f t="shared" si="34"/>
        <v>0</v>
      </c>
      <c r="I82" s="645">
        <f t="shared" si="34"/>
        <v>0</v>
      </c>
      <c r="J82" s="645">
        <f t="shared" si="34"/>
        <v>0</v>
      </c>
      <c r="M82" s="637" t="str">
        <f t="shared" si="28"/>
        <v/>
      </c>
      <c r="O82" s="655"/>
    </row>
    <row r="83" spans="1:15" s="654" customFormat="1">
      <c r="A83" s="650" t="s">
        <v>187</v>
      </c>
      <c r="B83" s="624"/>
      <c r="C83" s="634" t="s">
        <v>343</v>
      </c>
      <c r="D83" s="680" t="s">
        <v>344</v>
      </c>
      <c r="E83" s="636"/>
      <c r="F83" s="636">
        <v>0</v>
      </c>
      <c r="G83" s="636">
        <f>SUMIF(TKN,$C83,SPS)</f>
        <v>0</v>
      </c>
      <c r="H83" s="636">
        <f>SUMIF(TKC,$C83,SPS)</f>
        <v>0</v>
      </c>
      <c r="I83" s="636">
        <f>MAX(0,E83+G83-H83-F83)</f>
        <v>0</v>
      </c>
      <c r="J83" s="636">
        <f>MAX(0,F83+H83-G83-E83)</f>
        <v>0</v>
      </c>
      <c r="M83" s="637" t="str">
        <f t="shared" si="28"/>
        <v/>
      </c>
      <c r="O83" s="655"/>
    </row>
    <row r="84" spans="1:15" s="654" customFormat="1">
      <c r="A84" s="650" t="s">
        <v>187</v>
      </c>
      <c r="B84" s="624"/>
      <c r="C84" s="634" t="s">
        <v>345</v>
      </c>
      <c r="D84" s="680" t="s">
        <v>346</v>
      </c>
      <c r="E84" s="636"/>
      <c r="F84" s="636">
        <v>0</v>
      </c>
      <c r="G84" s="636">
        <f>SUMIF(TKN,$C84,SPS)</f>
        <v>0</v>
      </c>
      <c r="H84" s="636">
        <f>SUMIF(TKC,$C84,SPS)</f>
        <v>0</v>
      </c>
      <c r="I84" s="636">
        <f>MAX(0,E84+G84-H84-F84)</f>
        <v>0</v>
      </c>
      <c r="J84" s="636">
        <f>MAX(0,F84+H84-G84-E84)</f>
        <v>0</v>
      </c>
      <c r="M84" s="637" t="str">
        <f t="shared" si="28"/>
        <v/>
      </c>
      <c r="O84" s="655"/>
    </row>
    <row r="85" spans="1:15" s="656" customFormat="1">
      <c r="A85" s="650" t="s">
        <v>187</v>
      </c>
      <c r="B85" s="624"/>
      <c r="C85" s="634" t="s">
        <v>347</v>
      </c>
      <c r="D85" s="680" t="s">
        <v>348</v>
      </c>
      <c r="E85" s="636"/>
      <c r="F85" s="636"/>
      <c r="G85" s="636">
        <f>SUMIF(TKN,$C85,SPS)</f>
        <v>0</v>
      </c>
      <c r="H85" s="636">
        <f>SUMIF(TKC,$C85,SPS)</f>
        <v>0</v>
      </c>
      <c r="I85" s="636">
        <f>MAX(0,E85+G85-H85-F85)</f>
        <v>0</v>
      </c>
      <c r="J85" s="636">
        <f>MAX(0,F85+H85-G85-E85)</f>
        <v>0</v>
      </c>
      <c r="M85" s="637" t="str">
        <f t="shared" si="28"/>
        <v/>
      </c>
      <c r="O85" s="657"/>
    </row>
    <row r="86" spans="1:15" s="656" customFormat="1" hidden="1">
      <c r="A86" s="642">
        <v>3</v>
      </c>
      <c r="B86" s="624" t="s">
        <v>349</v>
      </c>
      <c r="C86" s="643" t="s">
        <v>350</v>
      </c>
      <c r="D86" s="644" t="s">
        <v>351</v>
      </c>
      <c r="E86" s="645">
        <f t="shared" ref="E86:J86" si="35">SUM(E87:E89)</f>
        <v>0</v>
      </c>
      <c r="F86" s="645">
        <f t="shared" si="35"/>
        <v>0</v>
      </c>
      <c r="G86" s="645">
        <f t="shared" si="35"/>
        <v>0</v>
      </c>
      <c r="H86" s="645">
        <f t="shared" si="35"/>
        <v>0</v>
      </c>
      <c r="I86" s="645">
        <f t="shared" si="35"/>
        <v>0</v>
      </c>
      <c r="J86" s="645">
        <f t="shared" si="35"/>
        <v>0</v>
      </c>
      <c r="M86" s="637" t="str">
        <f t="shared" si="28"/>
        <v/>
      </c>
      <c r="O86" s="657"/>
    </row>
    <row r="87" spans="1:15" s="656" customFormat="1" hidden="1">
      <c r="A87" s="650" t="s">
        <v>187</v>
      </c>
      <c r="B87" s="624"/>
      <c r="C87" s="634" t="s">
        <v>352</v>
      </c>
      <c r="D87" s="635" t="s">
        <v>353</v>
      </c>
      <c r="E87" s="636"/>
      <c r="F87" s="636"/>
      <c r="G87" s="636">
        <f t="shared" ref="G87:G92" si="36">SUMIF(TKN,$C87,SPS)</f>
        <v>0</v>
      </c>
      <c r="H87" s="636">
        <f t="shared" ref="H87:H92" si="37">SUMIF(TKC,$C87,SPS)</f>
        <v>0</v>
      </c>
      <c r="I87" s="636">
        <f t="shared" ref="I87:I92" si="38">MAX(0,E87+G87-H87-F87)</f>
        <v>0</v>
      </c>
      <c r="J87" s="636">
        <f t="shared" ref="J87:J92" si="39">MAX(0,F87+H87-G87-E87)</f>
        <v>0</v>
      </c>
      <c r="M87" s="637" t="str">
        <f t="shared" si="28"/>
        <v/>
      </c>
      <c r="O87" s="657"/>
    </row>
    <row r="88" spans="1:15" s="654" customFormat="1" hidden="1">
      <c r="A88" s="650" t="s">
        <v>187</v>
      </c>
      <c r="B88" s="624"/>
      <c r="C88" s="634" t="s">
        <v>354</v>
      </c>
      <c r="D88" s="635" t="s">
        <v>355</v>
      </c>
      <c r="E88" s="636"/>
      <c r="F88" s="636"/>
      <c r="G88" s="636">
        <f t="shared" si="36"/>
        <v>0</v>
      </c>
      <c r="H88" s="636">
        <f t="shared" si="37"/>
        <v>0</v>
      </c>
      <c r="I88" s="636">
        <f t="shared" si="38"/>
        <v>0</v>
      </c>
      <c r="J88" s="636">
        <f t="shared" si="39"/>
        <v>0</v>
      </c>
      <c r="M88" s="637" t="str">
        <f t="shared" si="28"/>
        <v/>
      </c>
      <c r="O88" s="655"/>
    </row>
    <row r="89" spans="1:15" s="654" customFormat="1" hidden="1">
      <c r="A89" s="650" t="s">
        <v>187</v>
      </c>
      <c r="B89" s="624"/>
      <c r="C89" s="634" t="s">
        <v>356</v>
      </c>
      <c r="D89" s="635" t="s">
        <v>357</v>
      </c>
      <c r="E89" s="636"/>
      <c r="F89" s="636"/>
      <c r="G89" s="636">
        <f t="shared" si="36"/>
        <v>0</v>
      </c>
      <c r="H89" s="636">
        <f t="shared" si="37"/>
        <v>0</v>
      </c>
      <c r="I89" s="636">
        <f t="shared" si="38"/>
        <v>0</v>
      </c>
      <c r="J89" s="636">
        <f t="shared" si="39"/>
        <v>0</v>
      </c>
      <c r="M89" s="637" t="str">
        <f t="shared" si="28"/>
        <v/>
      </c>
      <c r="O89" s="655"/>
    </row>
    <row r="90" spans="1:15" s="654" customFormat="1">
      <c r="A90" s="642">
        <v>3</v>
      </c>
      <c r="B90" s="624" t="s">
        <v>358</v>
      </c>
      <c r="C90" s="643" t="s">
        <v>358</v>
      </c>
      <c r="D90" s="682" t="s">
        <v>359</v>
      </c>
      <c r="E90" s="645">
        <v>0</v>
      </c>
      <c r="F90" s="645">
        <v>0</v>
      </c>
      <c r="G90" s="645">
        <f t="shared" si="36"/>
        <v>0</v>
      </c>
      <c r="H90" s="645">
        <f t="shared" si="37"/>
        <v>0</v>
      </c>
      <c r="I90" s="645">
        <f t="shared" si="38"/>
        <v>0</v>
      </c>
      <c r="J90" s="645">
        <f t="shared" si="39"/>
        <v>0</v>
      </c>
      <c r="K90" s="681"/>
      <c r="M90" s="637" t="str">
        <f t="shared" si="28"/>
        <v/>
      </c>
      <c r="O90" s="655"/>
    </row>
    <row r="91" spans="1:15" s="654" customFormat="1" hidden="1">
      <c r="A91" s="642">
        <v>3</v>
      </c>
      <c r="B91" s="624" t="s">
        <v>360</v>
      </c>
      <c r="C91" s="643" t="s">
        <v>361</v>
      </c>
      <c r="D91" s="644" t="s">
        <v>362</v>
      </c>
      <c r="E91" s="645">
        <v>0</v>
      </c>
      <c r="F91" s="645">
        <v>0</v>
      </c>
      <c r="G91" s="645">
        <f t="shared" si="36"/>
        <v>0</v>
      </c>
      <c r="H91" s="645">
        <f t="shared" si="37"/>
        <v>0</v>
      </c>
      <c r="I91" s="645">
        <f t="shared" si="38"/>
        <v>0</v>
      </c>
      <c r="J91" s="645">
        <f t="shared" si="39"/>
        <v>0</v>
      </c>
      <c r="M91" s="637" t="str">
        <f t="shared" si="28"/>
        <v/>
      </c>
      <c r="O91" s="655"/>
    </row>
    <row r="92" spans="1:15" s="656" customFormat="1" hidden="1">
      <c r="A92" s="642">
        <v>3</v>
      </c>
      <c r="B92" s="624" t="s">
        <v>363</v>
      </c>
      <c r="C92" s="643" t="s">
        <v>364</v>
      </c>
      <c r="D92" s="644" t="s">
        <v>365</v>
      </c>
      <c r="E92" s="645">
        <v>0</v>
      </c>
      <c r="F92" s="645">
        <v>0</v>
      </c>
      <c r="G92" s="645">
        <f t="shared" si="36"/>
        <v>0</v>
      </c>
      <c r="H92" s="645">
        <f t="shared" si="37"/>
        <v>0</v>
      </c>
      <c r="I92" s="645">
        <f t="shared" si="38"/>
        <v>0</v>
      </c>
      <c r="J92" s="645">
        <f t="shared" si="39"/>
        <v>0</v>
      </c>
      <c r="M92" s="637" t="str">
        <f t="shared" si="28"/>
        <v/>
      </c>
      <c r="O92" s="657"/>
    </row>
    <row r="93" spans="1:15" s="654" customFormat="1">
      <c r="A93" s="642">
        <v>3</v>
      </c>
      <c r="B93" s="624" t="s">
        <v>366</v>
      </c>
      <c r="C93" s="643" t="s">
        <v>367</v>
      </c>
      <c r="D93" s="644" t="s">
        <v>368</v>
      </c>
      <c r="E93" s="645">
        <f>SUM(E94:E95)</f>
        <v>0</v>
      </c>
      <c r="F93" s="645">
        <f>SUM(F94:F95)</f>
        <v>0</v>
      </c>
      <c r="G93" s="645">
        <f t="shared" ref="G93:J93" si="40">SUM(G94:G95)</f>
        <v>0</v>
      </c>
      <c r="H93" s="645">
        <f t="shared" si="40"/>
        <v>0</v>
      </c>
      <c r="I93" s="645">
        <f t="shared" si="40"/>
        <v>0</v>
      </c>
      <c r="J93" s="645">
        <f t="shared" si="40"/>
        <v>0</v>
      </c>
      <c r="M93" s="637" t="str">
        <f t="shared" si="28"/>
        <v/>
      </c>
      <c r="O93" s="655"/>
    </row>
    <row r="94" spans="1:15" s="654" customFormat="1" hidden="1">
      <c r="A94" s="633" t="s">
        <v>187</v>
      </c>
      <c r="B94" s="624"/>
      <c r="C94" s="634" t="s">
        <v>184</v>
      </c>
      <c r="D94" s="635" t="s">
        <v>369</v>
      </c>
      <c r="E94" s="636">
        <v>0</v>
      </c>
      <c r="F94" s="636">
        <v>0</v>
      </c>
      <c r="G94" s="636">
        <f t="shared" ref="G94:G103" si="41">SUMIF(TKN,$C94,SPS)</f>
        <v>0</v>
      </c>
      <c r="H94" s="636">
        <f>SUMIF(TKC,$C94,SPS)</f>
        <v>0</v>
      </c>
      <c r="I94" s="636">
        <f>MAX(0,E94+G94-H94-F94)</f>
        <v>0</v>
      </c>
      <c r="J94" s="636">
        <f>MAX(0,F94+H94-G94-E94)</f>
        <v>0</v>
      </c>
      <c r="M94" s="637" t="str">
        <f t="shared" si="28"/>
        <v/>
      </c>
      <c r="O94" s="655"/>
    </row>
    <row r="95" spans="1:15" s="654" customFormat="1" hidden="1">
      <c r="A95" s="633" t="s">
        <v>187</v>
      </c>
      <c r="B95" s="624"/>
      <c r="C95" s="634" t="s">
        <v>183</v>
      </c>
      <c r="D95" s="635" t="s">
        <v>370</v>
      </c>
      <c r="E95" s="636">
        <v>0</v>
      </c>
      <c r="F95" s="636">
        <v>0</v>
      </c>
      <c r="G95" s="636">
        <f t="shared" si="41"/>
        <v>0</v>
      </c>
      <c r="H95" s="636">
        <f t="shared" ref="H95:H103" si="42">SUMIF(TKC,$C95,SPS)</f>
        <v>0</v>
      </c>
      <c r="I95" s="636">
        <f>MAX(0,E95+G95-H95-F95)</f>
        <v>0</v>
      </c>
      <c r="J95" s="636">
        <f>MAX(0,F95+H95-G95-E95)</f>
        <v>0</v>
      </c>
      <c r="M95" s="637" t="str">
        <f t="shared" si="28"/>
        <v/>
      </c>
      <c r="O95" s="655"/>
    </row>
    <row r="96" spans="1:15" s="654" customFormat="1">
      <c r="A96" s="642">
        <v>3</v>
      </c>
      <c r="B96" s="624"/>
      <c r="C96" s="643" t="s">
        <v>371</v>
      </c>
      <c r="D96" s="644" t="s">
        <v>372</v>
      </c>
      <c r="E96" s="645">
        <f t="shared" ref="E96:J96" si="43">SUM(E97:E100)</f>
        <v>0</v>
      </c>
      <c r="F96" s="645">
        <f t="shared" si="43"/>
        <v>0</v>
      </c>
      <c r="G96" s="645">
        <f t="shared" si="43"/>
        <v>0</v>
      </c>
      <c r="H96" s="645">
        <f t="shared" si="43"/>
        <v>0</v>
      </c>
      <c r="I96" s="645">
        <f t="shared" si="43"/>
        <v>0</v>
      </c>
      <c r="J96" s="645">
        <f t="shared" si="43"/>
        <v>0</v>
      </c>
      <c r="M96" s="637" t="str">
        <f t="shared" si="28"/>
        <v/>
      </c>
      <c r="O96" s="655"/>
    </row>
    <row r="97" spans="1:15" s="688" customFormat="1">
      <c r="A97" s="683"/>
      <c r="B97" s="684"/>
      <c r="C97" s="685" t="s">
        <v>374</v>
      </c>
      <c r="D97" s="686" t="s">
        <v>836</v>
      </c>
      <c r="E97" s="687"/>
      <c r="F97" s="687"/>
      <c r="G97" s="645">
        <f t="shared" si="41"/>
        <v>0</v>
      </c>
      <c r="H97" s="645">
        <f t="shared" si="42"/>
        <v>0</v>
      </c>
      <c r="I97" s="645">
        <f>MAX(0,E97+G97-H97-F97)</f>
        <v>0</v>
      </c>
      <c r="J97" s="645">
        <f>MAX(0,F97+H97-G97-E97)</f>
        <v>0</v>
      </c>
      <c r="M97" s="637" t="str">
        <f t="shared" si="28"/>
        <v/>
      </c>
      <c r="O97" s="689"/>
    </row>
    <row r="98" spans="1:15" s="688" customFormat="1">
      <c r="A98" s="683"/>
      <c r="B98" s="684"/>
      <c r="C98" s="685" t="s">
        <v>375</v>
      </c>
      <c r="D98" s="686" t="s">
        <v>837</v>
      </c>
      <c r="E98" s="687"/>
      <c r="F98" s="687"/>
      <c r="G98" s="645">
        <f t="shared" si="41"/>
        <v>0</v>
      </c>
      <c r="H98" s="645">
        <f t="shared" si="42"/>
        <v>0</v>
      </c>
      <c r="I98" s="645">
        <f>MAX(0,E98+G98-H98-F98)</f>
        <v>0</v>
      </c>
      <c r="J98" s="645">
        <f>MAX(0,F98+H98-G98-E98)</f>
        <v>0</v>
      </c>
      <c r="M98" s="637" t="str">
        <f t="shared" si="28"/>
        <v/>
      </c>
      <c r="O98" s="689"/>
    </row>
    <row r="99" spans="1:15" s="688" customFormat="1">
      <c r="A99" s="683"/>
      <c r="B99" s="684"/>
      <c r="C99" s="685" t="s">
        <v>377</v>
      </c>
      <c r="D99" s="686" t="s">
        <v>838</v>
      </c>
      <c r="E99" s="687"/>
      <c r="F99" s="687"/>
      <c r="G99" s="645">
        <f t="shared" si="41"/>
        <v>0</v>
      </c>
      <c r="H99" s="645">
        <f t="shared" si="42"/>
        <v>0</v>
      </c>
      <c r="I99" s="645">
        <f>MAX(0,E99+G99-H99-F99)</f>
        <v>0</v>
      </c>
      <c r="J99" s="645">
        <f>MAX(0,F99+H99-G99-E99)</f>
        <v>0</v>
      </c>
      <c r="M99" s="637" t="str">
        <f t="shared" si="28"/>
        <v/>
      </c>
      <c r="O99" s="689"/>
    </row>
    <row r="100" spans="1:15" s="688" customFormat="1">
      <c r="A100" s="683"/>
      <c r="B100" s="684"/>
      <c r="C100" s="685" t="s">
        <v>844</v>
      </c>
      <c r="D100" s="686" t="s">
        <v>839</v>
      </c>
      <c r="E100" s="687"/>
      <c r="F100" s="687"/>
      <c r="G100" s="645">
        <f t="shared" si="41"/>
        <v>0</v>
      </c>
      <c r="H100" s="645">
        <f t="shared" si="42"/>
        <v>0</v>
      </c>
      <c r="I100" s="645">
        <f>MAX(0,E100+G100-H100-F100)</f>
        <v>0</v>
      </c>
      <c r="J100" s="645">
        <f>MAX(0,F100+H100-G100-E100)</f>
        <v>0</v>
      </c>
      <c r="M100" s="637" t="str">
        <f t="shared" si="28"/>
        <v/>
      </c>
      <c r="O100" s="689"/>
    </row>
    <row r="101" spans="1:15" s="654" customFormat="1">
      <c r="A101" s="642">
        <v>3</v>
      </c>
      <c r="B101" s="624"/>
      <c r="C101" s="643" t="s">
        <v>381</v>
      </c>
      <c r="D101" s="644" t="s">
        <v>382</v>
      </c>
      <c r="E101" s="645">
        <v>0</v>
      </c>
      <c r="F101" s="645">
        <v>0</v>
      </c>
      <c r="G101" s="645">
        <f t="shared" si="41"/>
        <v>0</v>
      </c>
      <c r="H101" s="645">
        <f t="shared" si="42"/>
        <v>0</v>
      </c>
      <c r="I101" s="645">
        <f t="shared" ref="I101:I116" si="44">MAX(0,E101+G101-H101-F101)</f>
        <v>0</v>
      </c>
      <c r="J101" s="645">
        <f t="shared" ref="J101:J116" si="45">MAX(0,F101+H101-G101-E101)</f>
        <v>0</v>
      </c>
      <c r="M101" s="637" t="str">
        <f t="shared" si="28"/>
        <v/>
      </c>
      <c r="O101" s="655"/>
    </row>
    <row r="102" spans="1:15" s="654" customFormat="1">
      <c r="A102" s="642">
        <v>3</v>
      </c>
      <c r="B102" s="624"/>
      <c r="C102" s="643" t="s">
        <v>383</v>
      </c>
      <c r="D102" s="644" t="s">
        <v>384</v>
      </c>
      <c r="E102" s="645">
        <v>0</v>
      </c>
      <c r="F102" s="645">
        <v>0</v>
      </c>
      <c r="G102" s="645">
        <f t="shared" si="41"/>
        <v>0</v>
      </c>
      <c r="H102" s="645">
        <f t="shared" si="42"/>
        <v>0</v>
      </c>
      <c r="I102" s="645">
        <f t="shared" si="44"/>
        <v>0</v>
      </c>
      <c r="J102" s="645">
        <f t="shared" si="45"/>
        <v>0</v>
      </c>
      <c r="M102" s="637" t="str">
        <f t="shared" si="28"/>
        <v/>
      </c>
      <c r="O102" s="655"/>
    </row>
    <row r="103" spans="1:15" s="654" customFormat="1">
      <c r="A103" s="642">
        <v>3</v>
      </c>
      <c r="B103" s="624"/>
      <c r="C103" s="643" t="s">
        <v>385</v>
      </c>
      <c r="D103" s="644" t="s">
        <v>386</v>
      </c>
      <c r="E103" s="645">
        <v>0</v>
      </c>
      <c r="F103" s="645">
        <v>0</v>
      </c>
      <c r="G103" s="645">
        <f t="shared" si="41"/>
        <v>0</v>
      </c>
      <c r="H103" s="645">
        <f t="shared" si="42"/>
        <v>0</v>
      </c>
      <c r="I103" s="645">
        <f t="shared" si="44"/>
        <v>0</v>
      </c>
      <c r="J103" s="645">
        <f t="shared" si="45"/>
        <v>0</v>
      </c>
      <c r="M103" s="637" t="str">
        <f t="shared" si="28"/>
        <v/>
      </c>
      <c r="O103" s="655"/>
    </row>
    <row r="104" spans="1:15" s="654" customFormat="1">
      <c r="A104" s="642">
        <v>3</v>
      </c>
      <c r="B104" s="624"/>
      <c r="C104" s="643" t="s">
        <v>387</v>
      </c>
      <c r="D104" s="644" t="s">
        <v>388</v>
      </c>
      <c r="E104" s="645">
        <f t="shared" ref="E104:J104" si="46">SUM(E105:E112)</f>
        <v>0</v>
      </c>
      <c r="F104" s="645">
        <f t="shared" si="46"/>
        <v>0</v>
      </c>
      <c r="G104" s="645">
        <f t="shared" si="46"/>
        <v>0</v>
      </c>
      <c r="H104" s="645">
        <f t="shared" si="46"/>
        <v>0</v>
      </c>
      <c r="I104" s="645">
        <f t="shared" si="46"/>
        <v>0</v>
      </c>
      <c r="J104" s="645">
        <f t="shared" si="46"/>
        <v>0</v>
      </c>
      <c r="M104" s="637" t="str">
        <f t="shared" si="28"/>
        <v/>
      </c>
      <c r="O104" s="655"/>
    </row>
    <row r="105" spans="1:15" s="656" customFormat="1">
      <c r="A105" s="633" t="s">
        <v>187</v>
      </c>
      <c r="B105" s="624"/>
      <c r="C105" s="634" t="s">
        <v>389</v>
      </c>
      <c r="D105" s="635" t="s">
        <v>245</v>
      </c>
      <c r="E105" s="636"/>
      <c r="F105" s="636"/>
      <c r="G105" s="636">
        <f t="shared" ref="G105:G116" si="47">SUMIF(TKN,$C105,SPS)</f>
        <v>0</v>
      </c>
      <c r="H105" s="636">
        <f t="shared" ref="H105:H116" si="48">SUMIF(TKC,$C105,SPS)</f>
        <v>0</v>
      </c>
      <c r="I105" s="636">
        <f t="shared" si="44"/>
        <v>0</v>
      </c>
      <c r="J105" s="636">
        <f t="shared" si="45"/>
        <v>0</v>
      </c>
      <c r="M105" s="637" t="str">
        <f t="shared" si="28"/>
        <v/>
      </c>
      <c r="O105" s="657"/>
    </row>
    <row r="106" spans="1:15" s="656" customFormat="1">
      <c r="A106" s="633"/>
      <c r="B106" s="624"/>
      <c r="C106" s="634" t="s">
        <v>185</v>
      </c>
      <c r="D106" s="635" t="s">
        <v>819</v>
      </c>
      <c r="E106" s="636"/>
      <c r="F106" s="636"/>
      <c r="G106" s="636">
        <f t="shared" si="47"/>
        <v>0</v>
      </c>
      <c r="H106" s="636">
        <f t="shared" si="48"/>
        <v>0</v>
      </c>
      <c r="I106" s="636">
        <f t="shared" si="44"/>
        <v>0</v>
      </c>
      <c r="J106" s="636">
        <f t="shared" si="45"/>
        <v>0</v>
      </c>
      <c r="M106" s="637"/>
      <c r="O106" s="657"/>
    </row>
    <row r="107" spans="1:15" s="656" customFormat="1">
      <c r="A107" s="633"/>
      <c r="B107" s="624"/>
      <c r="C107" s="634" t="s">
        <v>814</v>
      </c>
      <c r="D107" s="635" t="s">
        <v>820</v>
      </c>
      <c r="E107" s="636"/>
      <c r="F107" s="636"/>
      <c r="G107" s="636">
        <f t="shared" si="47"/>
        <v>0</v>
      </c>
      <c r="H107" s="636">
        <f t="shared" si="48"/>
        <v>0</v>
      </c>
      <c r="I107" s="636">
        <f t="shared" si="44"/>
        <v>0</v>
      </c>
      <c r="J107" s="636">
        <f t="shared" si="45"/>
        <v>0</v>
      </c>
      <c r="M107" s="637"/>
      <c r="O107" s="657"/>
    </row>
    <row r="108" spans="1:15" s="656" customFormat="1">
      <c r="A108" s="633"/>
      <c r="B108" s="624"/>
      <c r="C108" s="634" t="s">
        <v>815</v>
      </c>
      <c r="D108" s="635" t="s">
        <v>821</v>
      </c>
      <c r="E108" s="636"/>
      <c r="F108" s="636"/>
      <c r="G108" s="636">
        <f t="shared" si="47"/>
        <v>0</v>
      </c>
      <c r="H108" s="636">
        <f t="shared" si="48"/>
        <v>0</v>
      </c>
      <c r="I108" s="636">
        <f t="shared" si="44"/>
        <v>0</v>
      </c>
      <c r="J108" s="636">
        <f t="shared" si="45"/>
        <v>0</v>
      </c>
      <c r="M108" s="637"/>
      <c r="O108" s="657"/>
    </row>
    <row r="109" spans="1:15" s="656" customFormat="1">
      <c r="A109" s="633"/>
      <c r="B109" s="624"/>
      <c r="C109" s="634" t="s">
        <v>816</v>
      </c>
      <c r="D109" s="635" t="s">
        <v>822</v>
      </c>
      <c r="E109" s="636"/>
      <c r="F109" s="636"/>
      <c r="G109" s="636">
        <f t="shared" si="47"/>
        <v>0</v>
      </c>
      <c r="H109" s="636">
        <f t="shared" si="48"/>
        <v>0</v>
      </c>
      <c r="I109" s="636">
        <f t="shared" si="44"/>
        <v>0</v>
      </c>
      <c r="J109" s="636">
        <f t="shared" si="45"/>
        <v>0</v>
      </c>
      <c r="M109" s="637"/>
      <c r="O109" s="657"/>
    </row>
    <row r="110" spans="1:15" s="656" customFormat="1">
      <c r="A110" s="633"/>
      <c r="B110" s="624"/>
      <c r="C110" s="634" t="s">
        <v>817</v>
      </c>
      <c r="D110" s="635" t="s">
        <v>823</v>
      </c>
      <c r="E110" s="636"/>
      <c r="F110" s="636"/>
      <c r="G110" s="636">
        <f t="shared" si="47"/>
        <v>0</v>
      </c>
      <c r="H110" s="636">
        <f t="shared" si="48"/>
        <v>0</v>
      </c>
      <c r="I110" s="636">
        <f>MAX(0,E110+G110-H110-F110)</f>
        <v>0</v>
      </c>
      <c r="J110" s="636">
        <f>MAX(0,F110+H110-G110-E110)</f>
        <v>0</v>
      </c>
      <c r="M110" s="637"/>
      <c r="O110" s="657"/>
    </row>
    <row r="111" spans="1:15" s="656" customFormat="1">
      <c r="A111" s="633"/>
      <c r="B111" s="624"/>
      <c r="C111" s="634" t="s">
        <v>818</v>
      </c>
      <c r="D111" s="635" t="s">
        <v>824</v>
      </c>
      <c r="E111" s="636"/>
      <c r="F111" s="636"/>
      <c r="G111" s="636"/>
      <c r="H111" s="636"/>
      <c r="I111" s="636"/>
      <c r="J111" s="636"/>
      <c r="M111" s="637"/>
      <c r="O111" s="657"/>
    </row>
    <row r="112" spans="1:15" s="656" customFormat="1">
      <c r="A112" s="633"/>
      <c r="B112" s="624"/>
      <c r="C112" s="634" t="s">
        <v>828</v>
      </c>
      <c r="D112" s="635" t="s">
        <v>829</v>
      </c>
      <c r="E112" s="636"/>
      <c r="F112" s="636"/>
      <c r="G112" s="636">
        <f t="shared" si="47"/>
        <v>0</v>
      </c>
      <c r="H112" s="636">
        <f t="shared" si="48"/>
        <v>0</v>
      </c>
      <c r="I112" s="636">
        <f t="shared" si="44"/>
        <v>0</v>
      </c>
      <c r="J112" s="636">
        <f t="shared" si="45"/>
        <v>0</v>
      </c>
      <c r="M112" s="637"/>
      <c r="O112" s="657"/>
    </row>
    <row r="113" spans="1:15" s="654" customFormat="1" hidden="1">
      <c r="A113" s="642">
        <v>3</v>
      </c>
      <c r="B113" s="624"/>
      <c r="C113" s="643" t="s">
        <v>391</v>
      </c>
      <c r="D113" s="644" t="s">
        <v>392</v>
      </c>
      <c r="E113" s="645">
        <v>0</v>
      </c>
      <c r="F113" s="645">
        <v>0</v>
      </c>
      <c r="G113" s="645">
        <f t="shared" si="47"/>
        <v>0</v>
      </c>
      <c r="H113" s="645">
        <f t="shared" si="48"/>
        <v>0</v>
      </c>
      <c r="I113" s="645">
        <f t="shared" si="44"/>
        <v>0</v>
      </c>
      <c r="J113" s="645">
        <f t="shared" si="45"/>
        <v>0</v>
      </c>
      <c r="M113" s="637" t="str">
        <f t="shared" si="28"/>
        <v/>
      </c>
      <c r="O113" s="655"/>
    </row>
    <row r="114" spans="1:15" s="656" customFormat="1" hidden="1">
      <c r="A114" s="642">
        <v>3</v>
      </c>
      <c r="B114" s="624"/>
      <c r="C114" s="643" t="s">
        <v>393</v>
      </c>
      <c r="D114" s="644" t="s">
        <v>394</v>
      </c>
      <c r="E114" s="645">
        <v>0</v>
      </c>
      <c r="F114" s="645">
        <v>0</v>
      </c>
      <c r="G114" s="645">
        <f t="shared" si="47"/>
        <v>0</v>
      </c>
      <c r="H114" s="645">
        <f t="shared" si="48"/>
        <v>0</v>
      </c>
      <c r="I114" s="645">
        <f t="shared" si="44"/>
        <v>0</v>
      </c>
      <c r="J114" s="645">
        <f t="shared" si="45"/>
        <v>0</v>
      </c>
      <c r="M114" s="637" t="str">
        <f t="shared" si="28"/>
        <v/>
      </c>
      <c r="O114" s="657"/>
    </row>
    <row r="115" spans="1:15" s="656" customFormat="1" hidden="1">
      <c r="A115" s="642">
        <v>3</v>
      </c>
      <c r="B115" s="624"/>
      <c r="C115" s="643" t="s">
        <v>395</v>
      </c>
      <c r="D115" s="644" t="s">
        <v>396</v>
      </c>
      <c r="E115" s="645">
        <v>0</v>
      </c>
      <c r="F115" s="645">
        <v>0</v>
      </c>
      <c r="G115" s="645">
        <f t="shared" si="47"/>
        <v>0</v>
      </c>
      <c r="H115" s="645">
        <f t="shared" si="48"/>
        <v>0</v>
      </c>
      <c r="I115" s="645">
        <f t="shared" si="44"/>
        <v>0</v>
      </c>
      <c r="J115" s="645">
        <f t="shared" si="45"/>
        <v>0</v>
      </c>
      <c r="M115" s="637" t="str">
        <f t="shared" si="28"/>
        <v/>
      </c>
      <c r="O115" s="657"/>
    </row>
    <row r="116" spans="1:15" s="654" customFormat="1">
      <c r="A116" s="690">
        <v>3</v>
      </c>
      <c r="B116" s="691"/>
      <c r="C116" s="692" t="s">
        <v>397</v>
      </c>
      <c r="D116" s="693" t="s">
        <v>398</v>
      </c>
      <c r="E116" s="694">
        <v>0</v>
      </c>
      <c r="F116" s="694">
        <v>0</v>
      </c>
      <c r="G116" s="694">
        <f t="shared" si="47"/>
        <v>0</v>
      </c>
      <c r="H116" s="694">
        <f t="shared" si="48"/>
        <v>0</v>
      </c>
      <c r="I116" s="694">
        <f t="shared" si="44"/>
        <v>0</v>
      </c>
      <c r="J116" s="694">
        <f t="shared" si="45"/>
        <v>0</v>
      </c>
      <c r="M116" s="637" t="str">
        <f t="shared" si="28"/>
        <v/>
      </c>
      <c r="O116" s="655"/>
    </row>
    <row r="117" spans="1:15" s="695" customFormat="1">
      <c r="C117" s="696"/>
      <c r="D117" s="697" t="s">
        <v>399</v>
      </c>
      <c r="E117" s="698">
        <f t="shared" ref="E117:J117" si="49">SUMIF($A$9:$A$116,3,E9:E116)</f>
        <v>29644593</v>
      </c>
      <c r="F117" s="698">
        <f t="shared" si="49"/>
        <v>0</v>
      </c>
      <c r="G117" s="698">
        <f t="shared" si="49"/>
        <v>0</v>
      </c>
      <c r="H117" s="698">
        <f t="shared" si="49"/>
        <v>0</v>
      </c>
      <c r="I117" s="698">
        <f t="shared" si="49"/>
        <v>29644593</v>
      </c>
      <c r="J117" s="698">
        <f t="shared" si="49"/>
        <v>0</v>
      </c>
      <c r="M117" s="699" t="str">
        <f t="shared" si="28"/>
        <v>in</v>
      </c>
      <c r="O117" s="700"/>
    </row>
    <row r="118" spans="1:15">
      <c r="B118" s="607"/>
      <c r="E118" s="595"/>
      <c r="I118" s="701">
        <f>MENU!$D$17</f>
        <v>0</v>
      </c>
      <c r="J118" s="702">
        <v>1</v>
      </c>
      <c r="M118" s="637" t="str">
        <f t="shared" si="28"/>
        <v>in</v>
      </c>
      <c r="O118" s="595"/>
    </row>
    <row r="119" spans="1:15" ht="47.25" customHeight="1">
      <c r="A119" s="1527"/>
      <c r="B119" s="1527"/>
      <c r="D119" s="703" t="s">
        <v>400</v>
      </c>
      <c r="E119" s="1528" t="s">
        <v>98</v>
      </c>
      <c r="F119" s="1528"/>
      <c r="G119" s="704"/>
      <c r="H119" s="704"/>
      <c r="I119" s="1528" t="s">
        <v>853</v>
      </c>
      <c r="J119" s="1528"/>
      <c r="M119" s="637" t="str">
        <f t="shared" si="28"/>
        <v/>
      </c>
      <c r="O119" s="595"/>
    </row>
    <row r="120" spans="1:15">
      <c r="B120" s="607"/>
      <c r="I120" s="705"/>
      <c r="J120" s="702">
        <v>1</v>
      </c>
      <c r="M120" s="637" t="str">
        <f t="shared" si="28"/>
        <v>in</v>
      </c>
      <c r="O120" s="595"/>
    </row>
    <row r="121" spans="1:15">
      <c r="B121" s="607"/>
      <c r="E121" s="597">
        <f>E117-F117</f>
        <v>29644593</v>
      </c>
      <c r="F121" s="597"/>
      <c r="G121" s="597">
        <f>G117-H117</f>
        <v>0</v>
      </c>
      <c r="H121" s="595"/>
      <c r="I121" s="597">
        <f>I117-J117</f>
        <v>29644593</v>
      </c>
      <c r="J121" s="702">
        <v>1</v>
      </c>
      <c r="M121" s="637" t="str">
        <f t="shared" si="28"/>
        <v>in</v>
      </c>
      <c r="O121" s="595"/>
    </row>
    <row r="122" spans="1:15">
      <c r="B122" s="607"/>
      <c r="E122" s="595"/>
      <c r="I122" s="607"/>
      <c r="J122" s="702">
        <v>1</v>
      </c>
      <c r="M122" s="637" t="str">
        <f t="shared" si="28"/>
        <v>in</v>
      </c>
      <c r="O122" s="595"/>
    </row>
    <row r="123" spans="1:15" s="656" customFormat="1">
      <c r="A123" s="595"/>
      <c r="B123" s="599"/>
      <c r="D123" s="599" t="str">
        <f>MENU!D8</f>
        <v>hocketoanthuchanh.com</v>
      </c>
      <c r="E123" s="1529"/>
      <c r="F123" s="1529"/>
      <c r="G123" s="657"/>
      <c r="H123" s="657"/>
      <c r="I123" s="1529" t="str">
        <f>MENU!D6</f>
        <v>hocketoanthuchanh.com</v>
      </c>
      <c r="J123" s="1529"/>
      <c r="M123" s="637" t="str">
        <f t="shared" si="28"/>
        <v/>
      </c>
    </row>
    <row r="124" spans="1:15">
      <c r="M124" s="637" t="str">
        <f t="shared" si="28"/>
        <v/>
      </c>
    </row>
    <row r="125" spans="1:15">
      <c r="M125" s="637" t="str">
        <f t="shared" si="28"/>
        <v/>
      </c>
    </row>
    <row r="126" spans="1:15">
      <c r="M126" s="637" t="str">
        <f t="shared" si="28"/>
        <v/>
      </c>
    </row>
    <row r="127" spans="1:15">
      <c r="M127" s="637" t="str">
        <f t="shared" si="28"/>
        <v/>
      </c>
    </row>
    <row r="128" spans="1:15">
      <c r="F128" s="597"/>
      <c r="M128" s="637" t="str">
        <f t="shared" si="28"/>
        <v/>
      </c>
    </row>
    <row r="129" spans="6:13">
      <c r="F129" s="597"/>
      <c r="M129" s="637" t="str">
        <f t="shared" si="28"/>
        <v/>
      </c>
    </row>
    <row r="130" spans="6:13">
      <c r="F130" s="597"/>
      <c r="M130" s="637" t="str">
        <f t="shared" si="28"/>
        <v/>
      </c>
    </row>
    <row r="131" spans="6:13">
      <c r="M131" s="637" t="str">
        <f t="shared" si="28"/>
        <v/>
      </c>
    </row>
    <row r="132" spans="6:13">
      <c r="F132" s="597"/>
      <c r="M132" s="637" t="str">
        <f t="shared" si="28"/>
        <v/>
      </c>
    </row>
    <row r="133" spans="6:13">
      <c r="M133" s="637" t="str">
        <f t="shared" si="28"/>
        <v/>
      </c>
    </row>
    <row r="134" spans="6:13">
      <c r="M134" s="637" t="str">
        <f t="shared" si="28"/>
        <v/>
      </c>
    </row>
    <row r="135" spans="6:13">
      <c r="M135" s="637" t="str">
        <f t="shared" si="28"/>
        <v/>
      </c>
    </row>
    <row r="136" spans="6:13">
      <c r="M136" s="637" t="str">
        <f t="shared" si="28"/>
        <v/>
      </c>
    </row>
    <row r="137" spans="6:13">
      <c r="M137" s="637" t="str">
        <f t="shared" si="28"/>
        <v/>
      </c>
    </row>
    <row r="138" spans="6:13">
      <c r="M138" s="637" t="str">
        <f t="shared" si="28"/>
        <v/>
      </c>
    </row>
    <row r="139" spans="6:13">
      <c r="M139" s="637" t="str">
        <f t="shared" ref="M139:M202" si="50">IF(SUM(E139:J139)=0,"","in")</f>
        <v/>
      </c>
    </row>
    <row r="140" spans="6:13">
      <c r="M140" s="637" t="str">
        <f t="shared" si="50"/>
        <v/>
      </c>
    </row>
    <row r="141" spans="6:13">
      <c r="M141" s="637" t="str">
        <f t="shared" si="50"/>
        <v/>
      </c>
    </row>
    <row r="142" spans="6:13">
      <c r="M142" s="637" t="str">
        <f t="shared" si="50"/>
        <v/>
      </c>
    </row>
    <row r="143" spans="6:13">
      <c r="M143" s="637" t="str">
        <f t="shared" si="50"/>
        <v/>
      </c>
    </row>
    <row r="144" spans="6:13">
      <c r="M144" s="637" t="str">
        <f t="shared" si="50"/>
        <v/>
      </c>
    </row>
    <row r="145" spans="13:13">
      <c r="M145" s="637" t="str">
        <f t="shared" si="50"/>
        <v/>
      </c>
    </row>
    <row r="146" spans="13:13">
      <c r="M146" s="637" t="str">
        <f t="shared" si="50"/>
        <v/>
      </c>
    </row>
    <row r="147" spans="13:13">
      <c r="M147" s="637" t="str">
        <f t="shared" si="50"/>
        <v/>
      </c>
    </row>
    <row r="148" spans="13:13">
      <c r="M148" s="637" t="str">
        <f t="shared" si="50"/>
        <v/>
      </c>
    </row>
    <row r="149" spans="13:13">
      <c r="M149" s="637" t="str">
        <f t="shared" si="50"/>
        <v/>
      </c>
    </row>
    <row r="150" spans="13:13">
      <c r="M150" s="637" t="str">
        <f t="shared" si="50"/>
        <v/>
      </c>
    </row>
    <row r="151" spans="13:13">
      <c r="M151" s="637" t="str">
        <f t="shared" si="50"/>
        <v/>
      </c>
    </row>
    <row r="152" spans="13:13">
      <c r="M152" s="637" t="str">
        <f t="shared" si="50"/>
        <v/>
      </c>
    </row>
    <row r="153" spans="13:13">
      <c r="M153" s="637" t="str">
        <f t="shared" si="50"/>
        <v/>
      </c>
    </row>
    <row r="154" spans="13:13">
      <c r="M154" s="637" t="str">
        <f t="shared" si="50"/>
        <v/>
      </c>
    </row>
    <row r="155" spans="13:13">
      <c r="M155" s="637" t="str">
        <f t="shared" si="50"/>
        <v/>
      </c>
    </row>
    <row r="156" spans="13:13">
      <c r="M156" s="637" t="str">
        <f t="shared" si="50"/>
        <v/>
      </c>
    </row>
    <row r="157" spans="13:13">
      <c r="M157" s="637" t="str">
        <f t="shared" si="50"/>
        <v/>
      </c>
    </row>
    <row r="158" spans="13:13">
      <c r="M158" s="637" t="str">
        <f t="shared" si="50"/>
        <v/>
      </c>
    </row>
    <row r="159" spans="13:13">
      <c r="M159" s="637" t="str">
        <f t="shared" si="50"/>
        <v/>
      </c>
    </row>
    <row r="160" spans="13:13">
      <c r="M160" s="637" t="str">
        <f t="shared" si="50"/>
        <v/>
      </c>
    </row>
    <row r="161" spans="13:13">
      <c r="M161" s="637" t="str">
        <f t="shared" si="50"/>
        <v/>
      </c>
    </row>
    <row r="162" spans="13:13">
      <c r="M162" s="637" t="str">
        <f t="shared" si="50"/>
        <v/>
      </c>
    </row>
    <row r="163" spans="13:13">
      <c r="M163" s="637" t="str">
        <f t="shared" si="50"/>
        <v/>
      </c>
    </row>
    <row r="164" spans="13:13">
      <c r="M164" s="637" t="str">
        <f t="shared" si="50"/>
        <v/>
      </c>
    </row>
    <row r="165" spans="13:13">
      <c r="M165" s="637" t="str">
        <f t="shared" si="50"/>
        <v/>
      </c>
    </row>
    <row r="166" spans="13:13">
      <c r="M166" s="637" t="str">
        <f t="shared" si="50"/>
        <v/>
      </c>
    </row>
    <row r="167" spans="13:13">
      <c r="M167" s="637" t="str">
        <f t="shared" si="50"/>
        <v/>
      </c>
    </row>
    <row r="168" spans="13:13">
      <c r="M168" s="637" t="str">
        <f t="shared" si="50"/>
        <v/>
      </c>
    </row>
    <row r="169" spans="13:13">
      <c r="M169" s="637" t="str">
        <f t="shared" si="50"/>
        <v/>
      </c>
    </row>
    <row r="170" spans="13:13">
      <c r="M170" s="637" t="str">
        <f t="shared" si="50"/>
        <v/>
      </c>
    </row>
    <row r="171" spans="13:13">
      <c r="M171" s="637" t="str">
        <f t="shared" si="50"/>
        <v/>
      </c>
    </row>
    <row r="172" spans="13:13">
      <c r="M172" s="637" t="str">
        <f t="shared" si="50"/>
        <v/>
      </c>
    </row>
    <row r="173" spans="13:13">
      <c r="M173" s="637" t="str">
        <f t="shared" si="50"/>
        <v/>
      </c>
    </row>
    <row r="174" spans="13:13">
      <c r="M174" s="637" t="str">
        <f t="shared" si="50"/>
        <v/>
      </c>
    </row>
    <row r="175" spans="13:13">
      <c r="M175" s="637" t="str">
        <f t="shared" si="50"/>
        <v/>
      </c>
    </row>
    <row r="176" spans="13:13">
      <c r="M176" s="637" t="str">
        <f t="shared" si="50"/>
        <v/>
      </c>
    </row>
    <row r="177" spans="13:13">
      <c r="M177" s="637" t="str">
        <f t="shared" si="50"/>
        <v/>
      </c>
    </row>
    <row r="178" spans="13:13">
      <c r="M178" s="637" t="str">
        <f t="shared" si="50"/>
        <v/>
      </c>
    </row>
    <row r="179" spans="13:13">
      <c r="M179" s="637" t="str">
        <f t="shared" si="50"/>
        <v/>
      </c>
    </row>
    <row r="180" spans="13:13">
      <c r="M180" s="637" t="str">
        <f t="shared" si="50"/>
        <v/>
      </c>
    </row>
    <row r="181" spans="13:13">
      <c r="M181" s="637" t="str">
        <f t="shared" si="50"/>
        <v/>
      </c>
    </row>
    <row r="182" spans="13:13">
      <c r="M182" s="637" t="str">
        <f t="shared" si="50"/>
        <v/>
      </c>
    </row>
    <row r="183" spans="13:13">
      <c r="M183" s="637" t="str">
        <f t="shared" si="50"/>
        <v/>
      </c>
    </row>
    <row r="184" spans="13:13">
      <c r="M184" s="637" t="str">
        <f t="shared" si="50"/>
        <v/>
      </c>
    </row>
    <row r="185" spans="13:13">
      <c r="M185" s="637" t="str">
        <f t="shared" si="50"/>
        <v/>
      </c>
    </row>
    <row r="186" spans="13:13">
      <c r="M186" s="637" t="str">
        <f t="shared" si="50"/>
        <v/>
      </c>
    </row>
    <row r="187" spans="13:13">
      <c r="M187" s="637" t="str">
        <f t="shared" si="50"/>
        <v/>
      </c>
    </row>
    <row r="188" spans="13:13">
      <c r="M188" s="637" t="str">
        <f t="shared" si="50"/>
        <v/>
      </c>
    </row>
    <row r="189" spans="13:13">
      <c r="M189" s="637" t="str">
        <f t="shared" si="50"/>
        <v/>
      </c>
    </row>
    <row r="190" spans="13:13">
      <c r="M190" s="637" t="str">
        <f t="shared" si="50"/>
        <v/>
      </c>
    </row>
    <row r="191" spans="13:13">
      <c r="M191" s="637" t="str">
        <f t="shared" si="50"/>
        <v/>
      </c>
    </row>
    <row r="192" spans="13:13">
      <c r="M192" s="637" t="str">
        <f t="shared" si="50"/>
        <v/>
      </c>
    </row>
    <row r="193" spans="13:13">
      <c r="M193" s="637" t="str">
        <f t="shared" si="50"/>
        <v/>
      </c>
    </row>
    <row r="194" spans="13:13">
      <c r="M194" s="637" t="str">
        <f t="shared" si="50"/>
        <v/>
      </c>
    </row>
    <row r="195" spans="13:13">
      <c r="M195" s="637" t="str">
        <f t="shared" si="50"/>
        <v/>
      </c>
    </row>
    <row r="196" spans="13:13">
      <c r="M196" s="637" t="str">
        <f t="shared" si="50"/>
        <v/>
      </c>
    </row>
    <row r="197" spans="13:13">
      <c r="M197" s="637" t="str">
        <f t="shared" si="50"/>
        <v/>
      </c>
    </row>
    <row r="198" spans="13:13">
      <c r="M198" s="637" t="str">
        <f t="shared" si="50"/>
        <v/>
      </c>
    </row>
    <row r="199" spans="13:13">
      <c r="M199" s="637" t="str">
        <f t="shared" si="50"/>
        <v/>
      </c>
    </row>
    <row r="200" spans="13:13">
      <c r="M200" s="637" t="str">
        <f t="shared" si="50"/>
        <v/>
      </c>
    </row>
    <row r="201" spans="13:13">
      <c r="M201" s="637" t="str">
        <f t="shared" si="50"/>
        <v/>
      </c>
    </row>
    <row r="202" spans="13:13">
      <c r="M202" s="637" t="str">
        <f t="shared" si="50"/>
        <v/>
      </c>
    </row>
    <row r="203" spans="13:13">
      <c r="M203" s="637" t="str">
        <f t="shared" ref="M203:M249" si="51">IF(SUM(E203:J203)=0,"","in")</f>
        <v/>
      </c>
    </row>
    <row r="204" spans="13:13">
      <c r="M204" s="637" t="str">
        <f t="shared" si="51"/>
        <v/>
      </c>
    </row>
    <row r="205" spans="13:13">
      <c r="M205" s="637" t="str">
        <f t="shared" si="51"/>
        <v/>
      </c>
    </row>
    <row r="206" spans="13:13">
      <c r="M206" s="637" t="str">
        <f t="shared" si="51"/>
        <v/>
      </c>
    </row>
    <row r="207" spans="13:13">
      <c r="M207" s="637" t="str">
        <f t="shared" si="51"/>
        <v/>
      </c>
    </row>
    <row r="208" spans="13:13">
      <c r="M208" s="637" t="str">
        <f t="shared" si="51"/>
        <v/>
      </c>
    </row>
    <row r="209" spans="13:13">
      <c r="M209" s="637" t="str">
        <f t="shared" si="51"/>
        <v/>
      </c>
    </row>
    <row r="210" spans="13:13">
      <c r="M210" s="637" t="str">
        <f t="shared" si="51"/>
        <v/>
      </c>
    </row>
    <row r="211" spans="13:13">
      <c r="M211" s="637" t="str">
        <f t="shared" si="51"/>
        <v/>
      </c>
    </row>
    <row r="212" spans="13:13">
      <c r="M212" s="637" t="str">
        <f t="shared" si="51"/>
        <v/>
      </c>
    </row>
    <row r="213" spans="13:13">
      <c r="M213" s="637" t="str">
        <f t="shared" si="51"/>
        <v/>
      </c>
    </row>
    <row r="214" spans="13:13">
      <c r="M214" s="637" t="str">
        <f t="shared" si="51"/>
        <v/>
      </c>
    </row>
    <row r="215" spans="13:13">
      <c r="M215" s="637" t="str">
        <f t="shared" si="51"/>
        <v/>
      </c>
    </row>
    <row r="216" spans="13:13">
      <c r="M216" s="637" t="str">
        <f t="shared" si="51"/>
        <v/>
      </c>
    </row>
    <row r="217" spans="13:13">
      <c r="M217" s="637" t="str">
        <f t="shared" si="51"/>
        <v/>
      </c>
    </row>
    <row r="218" spans="13:13">
      <c r="M218" s="637" t="str">
        <f t="shared" si="51"/>
        <v/>
      </c>
    </row>
    <row r="219" spans="13:13">
      <c r="M219" s="637" t="str">
        <f t="shared" si="51"/>
        <v/>
      </c>
    </row>
    <row r="220" spans="13:13">
      <c r="M220" s="637" t="str">
        <f t="shared" si="51"/>
        <v/>
      </c>
    </row>
    <row r="221" spans="13:13">
      <c r="M221" s="637" t="str">
        <f t="shared" si="51"/>
        <v/>
      </c>
    </row>
    <row r="222" spans="13:13">
      <c r="M222" s="637" t="str">
        <f t="shared" si="51"/>
        <v/>
      </c>
    </row>
    <row r="223" spans="13:13">
      <c r="M223" s="637" t="str">
        <f t="shared" si="51"/>
        <v/>
      </c>
    </row>
    <row r="224" spans="13:13">
      <c r="M224" s="637" t="str">
        <f t="shared" si="51"/>
        <v/>
      </c>
    </row>
    <row r="225" spans="13:13">
      <c r="M225" s="637" t="str">
        <f t="shared" si="51"/>
        <v/>
      </c>
    </row>
    <row r="226" spans="13:13">
      <c r="M226" s="637" t="str">
        <f t="shared" si="51"/>
        <v/>
      </c>
    </row>
    <row r="227" spans="13:13">
      <c r="M227" s="637" t="str">
        <f t="shared" si="51"/>
        <v/>
      </c>
    </row>
    <row r="228" spans="13:13">
      <c r="M228" s="637" t="str">
        <f t="shared" si="51"/>
        <v/>
      </c>
    </row>
    <row r="229" spans="13:13">
      <c r="M229" s="637" t="str">
        <f t="shared" si="51"/>
        <v/>
      </c>
    </row>
    <row r="230" spans="13:13">
      <c r="M230" s="637" t="str">
        <f t="shared" si="51"/>
        <v/>
      </c>
    </row>
    <row r="231" spans="13:13">
      <c r="M231" s="637" t="str">
        <f t="shared" si="51"/>
        <v/>
      </c>
    </row>
    <row r="232" spans="13:13">
      <c r="M232" s="637" t="str">
        <f t="shared" si="51"/>
        <v/>
      </c>
    </row>
    <row r="233" spans="13:13">
      <c r="M233" s="637" t="str">
        <f t="shared" si="51"/>
        <v/>
      </c>
    </row>
    <row r="234" spans="13:13">
      <c r="M234" s="637" t="str">
        <f t="shared" si="51"/>
        <v/>
      </c>
    </row>
    <row r="235" spans="13:13">
      <c r="M235" s="637" t="str">
        <f t="shared" si="51"/>
        <v/>
      </c>
    </row>
    <row r="236" spans="13:13">
      <c r="M236" s="637" t="str">
        <f t="shared" si="51"/>
        <v/>
      </c>
    </row>
    <row r="237" spans="13:13">
      <c r="M237" s="637" t="str">
        <f t="shared" si="51"/>
        <v/>
      </c>
    </row>
    <row r="238" spans="13:13">
      <c r="M238" s="637" t="str">
        <f t="shared" si="51"/>
        <v/>
      </c>
    </row>
    <row r="239" spans="13:13">
      <c r="M239" s="637" t="str">
        <f t="shared" si="51"/>
        <v/>
      </c>
    </row>
    <row r="240" spans="13:13">
      <c r="M240" s="637" t="str">
        <f t="shared" si="51"/>
        <v/>
      </c>
    </row>
    <row r="241" spans="4:13">
      <c r="M241" s="637" t="str">
        <f t="shared" si="51"/>
        <v/>
      </c>
    </row>
    <row r="242" spans="4:13">
      <c r="M242" s="637" t="str">
        <f t="shared" si="51"/>
        <v/>
      </c>
    </row>
    <row r="243" spans="4:13">
      <c r="M243" s="637" t="str">
        <f t="shared" si="51"/>
        <v/>
      </c>
    </row>
    <row r="244" spans="4:13">
      <c r="M244" s="637" t="str">
        <f t="shared" si="51"/>
        <v/>
      </c>
    </row>
    <row r="245" spans="4:13">
      <c r="M245" s="637" t="str">
        <f t="shared" si="51"/>
        <v/>
      </c>
    </row>
    <row r="246" spans="4:13">
      <c r="M246" s="637" t="str">
        <f t="shared" si="51"/>
        <v/>
      </c>
    </row>
    <row r="247" spans="4:13">
      <c r="M247" s="637" t="str">
        <f t="shared" si="51"/>
        <v/>
      </c>
    </row>
    <row r="248" spans="4:13">
      <c r="M248" s="637" t="str">
        <f t="shared" si="51"/>
        <v/>
      </c>
    </row>
    <row r="249" spans="4:13">
      <c r="M249" s="637" t="str">
        <f t="shared" si="51"/>
        <v/>
      </c>
    </row>
    <row r="250" spans="4:13">
      <c r="I250" s="597"/>
    </row>
    <row r="251" spans="4:13">
      <c r="D251" s="706"/>
      <c r="I251" s="597"/>
    </row>
    <row r="252" spans="4:13">
      <c r="I252" s="597"/>
    </row>
    <row r="253" spans="4:13">
      <c r="I253" s="597"/>
    </row>
    <row r="254" spans="4:13">
      <c r="I254" s="597"/>
    </row>
  </sheetData>
  <autoFilter ref="M9:M249" xr:uid="{00000000-0009-0000-0000-00000C000000}"/>
  <customSheetViews>
    <customSheetView guid="{4A4DE397-B865-4DDF-B7A1-F9C0DB31BEB4}" scale="85" showPageBreaks="1" showGridLines="0" printArea="1" showAutoFilter="1" hiddenColumns="1" topLeftCell="C85">
      <selection activeCell="G128" sqref="G128"/>
      <pageMargins left="0.43958333333333299" right="0.139583333333333" top="0.48958333333333298" bottom="0.36944444444444402" header="0.27986111111111101" footer="0.16944444444444401"/>
      <pageSetup scale="90" orientation="landscape" horizontalDpi="300" verticalDpi="300" r:id="rId1"/>
      <headerFooter alignWithMargins="0">
        <oddFooter>&amp;CPage &amp;P of &amp;N</oddFooter>
      </headerFooter>
      <autoFilter ref="M9:M249" xr:uid="{5E988BA2-6E08-4533-95A1-5CC29716F58D}"/>
    </customSheetView>
    <customSheetView guid="{80934465-66A5-44EB-813E-CF5339FE3D0E}" scale="85" showPageBreaks="1" showGridLines="0" printArea="1" showAutoFilter="1" hiddenColumns="1" topLeftCell="C100">
      <selection activeCell="K123" sqref="K123"/>
      <pageMargins left="0.43958333333333299" right="0.139583333333333" top="0.48958333333333298" bottom="0.36944444444444402" header="0.27986111111111101" footer="0.16944444444444401"/>
      <pageSetup scale="90" orientation="landscape" horizontalDpi="300" verticalDpi="300" r:id="rId2"/>
      <headerFooter alignWithMargins="0">
        <oddFooter>&amp;CPage &amp;P of &amp;N</oddFooter>
      </headerFooter>
      <autoFilter ref="M10:M250" xr:uid="{957187E9-C9DD-407C-A353-87761C5D1FF6}"/>
    </customSheetView>
    <customSheetView guid="{911E42B6-171D-4701-9404-357D5EC9EB20}" scale="85" showPageBreaks="1" showGridLines="0" printArea="1" showAutoFilter="1" hiddenColumns="1" topLeftCell="C25">
      <selection activeCell="F60" sqref="F60"/>
      <pageMargins left="0.43958333333333299" right="0.139583333333333" top="0.48958333333333298" bottom="0.36944444444444402" header="0.27986111111111101" footer="0.16944444444444401"/>
      <pageSetup scale="90" orientation="landscape" horizontalDpi="300" verticalDpi="300" r:id="rId3"/>
      <headerFooter alignWithMargins="0">
        <oddFooter>&amp;CPage &amp;P of &amp;N</oddFooter>
      </headerFooter>
      <autoFilter ref="M9:M249" xr:uid="{D9775347-FC07-4882-A826-35BA772ABECC}"/>
    </customSheetView>
    <customSheetView guid="{A5DF862A-D2EF-4080-98CB-0F06A3ADD0C9}" scale="85" showPageBreaks="1" showGridLines="0" printArea="1" filter="1" showAutoFilter="1" hiddenColumns="1" topLeftCell="C10">
      <selection activeCell="I31" sqref="I31"/>
      <pageMargins left="0.43958333333333299" right="0.139583333333333" top="0.48958333333333298" bottom="0.36944444444444402" header="0.27986111111111101" footer="0.16944444444444401"/>
      <pageSetup scale="90" orientation="landscape" horizontalDpi="300" verticalDpi="300" r:id="rId4"/>
      <headerFooter alignWithMargins="0">
        <oddFooter>&amp;CPage &amp;P of &amp;N</oddFooter>
      </headerFooter>
      <autoFilter ref="M9:M249" xr:uid="{C14955DE-2ADC-4B78-B52E-B7A217F02527}">
        <filterColumn colId="0">
          <customFilters>
            <customFilter operator="notEqual" val=" "/>
          </customFilters>
        </filterColumn>
      </autoFilter>
    </customSheetView>
  </customSheetViews>
  <mergeCells count="12">
    <mergeCell ref="H2:J3"/>
    <mergeCell ref="E123:F123"/>
    <mergeCell ref="B7:B8"/>
    <mergeCell ref="C7:C8"/>
    <mergeCell ref="D7:D8"/>
    <mergeCell ref="E7:F7"/>
    <mergeCell ref="G7:H7"/>
    <mergeCell ref="I7:J7"/>
    <mergeCell ref="A119:B119"/>
    <mergeCell ref="E119:F119"/>
    <mergeCell ref="I119:J119"/>
    <mergeCell ref="I123:J123"/>
  </mergeCells>
  <pageMargins left="0.43958333333333299" right="0.139583333333333" top="0.48958333333333298" bottom="0.36944444444444402" header="0.27986111111111101" footer="0.16944444444444401"/>
  <pageSetup scale="90" orientation="landscape" horizontalDpi="300" verticalDpi="300" r:id="rId5"/>
  <headerFooter alignWithMargins="0">
    <oddFooter>&amp;CPage &amp;P of &amp;N</oddFooter>
  </headerFooter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59B-B174-4BDE-B646-55A70856C3A5}">
  <sheetPr>
    <tabColor theme="5" tint="0.59999389629810485"/>
  </sheetPr>
  <dimension ref="A1:R1087"/>
  <sheetViews>
    <sheetView showGridLines="0" topLeftCell="A887" zoomScale="102" zoomScaleNormal="102" workbookViewId="0">
      <selection activeCell="J1043" sqref="J1043"/>
    </sheetView>
  </sheetViews>
  <sheetFormatPr defaultColWidth="9.109375" defaultRowHeight="13.8"/>
  <cols>
    <col min="1" max="1" width="13.5546875" style="8" customWidth="1"/>
    <col min="2" max="2" width="12.44140625" style="9" customWidth="1"/>
    <col min="3" max="3" width="34.33203125" style="10" customWidth="1"/>
    <col min="4" max="4" width="8.44140625" style="11" customWidth="1"/>
    <col min="5" max="5" width="16.44140625" style="10" customWidth="1"/>
    <col min="6" max="6" width="16.88671875" style="10" customWidth="1"/>
    <col min="7" max="7" width="18.33203125" style="10" customWidth="1"/>
    <col min="8" max="8" width="5.44140625" style="11" customWidth="1"/>
    <col min="9" max="9" width="10.88671875" style="10" customWidth="1"/>
    <col min="10" max="11" width="11.33203125" style="10" customWidth="1"/>
    <col min="12" max="12" width="11" style="10" customWidth="1"/>
    <col min="13" max="13" width="13.109375" style="10" bestFit="1" customWidth="1"/>
    <col min="14" max="14" width="10.33203125" style="473" bestFit="1" customWidth="1"/>
    <col min="15" max="15" width="15.33203125" style="10" bestFit="1" customWidth="1"/>
    <col min="16" max="16" width="14.88671875" style="10" bestFit="1" customWidth="1"/>
    <col min="17" max="17" width="15.109375" style="10" customWidth="1"/>
    <col min="18" max="18" width="13.88671875" style="10" bestFit="1" customWidth="1"/>
    <col min="19" max="16384" width="9.109375" style="10"/>
  </cols>
  <sheetData>
    <row r="1" spans="1:18" ht="21" customHeight="1">
      <c r="A1" s="12" t="str">
        <f>MENU!B3&amp;" "&amp;MENU!D3</f>
        <v>Tên đơn vị:  HỘ KINH DOANH THUẬN VIỆT</v>
      </c>
      <c r="F1" s="1674" t="str">
        <f>IF(LEFT(J2,3)=111,"Mẫu số S6-HKD","Mẫu số S7-HKD")</f>
        <v>Mẫu số S7-HKD</v>
      </c>
      <c r="G1" s="1674"/>
      <c r="H1" s="1674"/>
      <c r="J1" s="469" t="s">
        <v>803</v>
      </c>
      <c r="L1" s="548" t="s">
        <v>804</v>
      </c>
      <c r="N1" s="10"/>
    </row>
    <row r="2" spans="1:18" ht="21" customHeight="1">
      <c r="A2" s="12" t="str">
        <f>MENU!B4&amp;" "&amp;MENU!D4</f>
        <v>Địa chỉ: hocketoanthuchanh.com</v>
      </c>
      <c r="F2" s="1601" t="str">
        <f>MENU!$D$9</f>
        <v>(Ban hành kèm theo Thông tư số 88/2021/TT-BTC ngày 11 tháng 10 năm 2021 của Bộ trưởng Bộ Tài chính)</v>
      </c>
      <c r="G2" s="1601"/>
      <c r="H2" s="1601"/>
      <c r="J2" s="382" t="s">
        <v>205</v>
      </c>
      <c r="L2" s="1677" t="s">
        <v>138</v>
      </c>
      <c r="M2" s="1679" t="s">
        <v>196</v>
      </c>
      <c r="N2" s="1679"/>
      <c r="O2" s="1679" t="s">
        <v>127</v>
      </c>
      <c r="P2" s="1679"/>
      <c r="Q2" s="1680" t="s">
        <v>197</v>
      </c>
      <c r="R2" s="1680"/>
    </row>
    <row r="3" spans="1:18" ht="21" customHeight="1">
      <c r="A3" s="12" t="str">
        <f>MENU!B5&amp;" "&amp;MENU!D5</f>
        <v>MST:  0310415290</v>
      </c>
      <c r="F3" s="1601"/>
      <c r="G3" s="1601"/>
      <c r="H3" s="1601"/>
      <c r="L3" s="1678"/>
      <c r="M3" s="726" t="s">
        <v>125</v>
      </c>
      <c r="N3" s="726" t="s">
        <v>126</v>
      </c>
      <c r="O3" s="726" t="s">
        <v>125</v>
      </c>
      <c r="P3" s="726" t="s">
        <v>126</v>
      </c>
      <c r="Q3" s="727" t="s">
        <v>125</v>
      </c>
      <c r="R3" s="727" t="s">
        <v>126</v>
      </c>
    </row>
    <row r="4" spans="1:18" ht="22.8">
      <c r="B4" s="13"/>
      <c r="C4" s="713" t="str">
        <f>IF(LEFT(J2,3)="111","SỔ TIỀN QUỸ TIỀN MẶT","SỔ TIỀN GỬI NGÂNG HÀNG")</f>
        <v>SỔ TIỀN GỬI NGÂNG HÀNG</v>
      </c>
      <c r="D4" s="14"/>
      <c r="E4" s="463"/>
      <c r="F4" s="725" t="s">
        <v>90</v>
      </c>
      <c r="G4" s="725" t="s">
        <v>91</v>
      </c>
      <c r="L4" s="553" t="s">
        <v>807</v>
      </c>
      <c r="M4" s="549">
        <f>F5</f>
        <v>0</v>
      </c>
      <c r="N4" s="549">
        <f>G5</f>
        <v>0</v>
      </c>
      <c r="O4" s="549">
        <f>F6</f>
        <v>0</v>
      </c>
      <c r="P4" s="549">
        <f>G6</f>
        <v>0</v>
      </c>
      <c r="Q4" s="549">
        <f>F7</f>
        <v>0</v>
      </c>
      <c r="R4" s="550">
        <f>G7</f>
        <v>0</v>
      </c>
    </row>
    <row r="5" spans="1:18" ht="15.6">
      <c r="B5" s="15"/>
      <c r="C5" s="16" t="str">
        <f>"Từ ngày "&amp;TEXT(ngay1,"dd/mm/yyyy")&amp;"   đến   "&amp;TEXT(ngay2,"dd/mm/yyyy")</f>
        <v>Từ ngày 01/07/2025   đến   30/09/2025</v>
      </c>
      <c r="D5" s="17"/>
      <c r="E5" s="464" t="s">
        <v>800</v>
      </c>
      <c r="F5" s="465">
        <f>IF($J$2="","",SUMIF(HTTK,$J$2,PSDKN))</f>
        <v>0</v>
      </c>
      <c r="G5" s="465">
        <f>IF($J$2="","",SUMIF(HTTK,$J$2,PSDKC))</f>
        <v>0</v>
      </c>
      <c r="H5" s="18"/>
      <c r="L5" s="554" t="s">
        <v>806</v>
      </c>
      <c r="M5" s="551">
        <f>SUMIF(In.CDPS!$C$9:$C$116,$J$2,PSDKN)</f>
        <v>0</v>
      </c>
      <c r="N5" s="551">
        <f>SUMIF(In.CDPS!$C$9:$C$116,$J$2,PSDKC)</f>
        <v>0</v>
      </c>
      <c r="O5" s="551">
        <f>SUMIF(In.CDPS!$C$9:$C$116,$J$2,In.CDPS!G9:G116)</f>
        <v>0</v>
      </c>
      <c r="P5" s="551">
        <f>SUMIF(In.CDPS!$C$9:$C$116,$J$2,In.CDPS!H9:H116)</f>
        <v>0</v>
      </c>
      <c r="Q5" s="551">
        <f>SUMIF(In.CDPS!$C$9:$C$116,$J$2,PSCKN)</f>
        <v>0</v>
      </c>
      <c r="R5" s="552">
        <f>SUMIF(In.CDPS!$C$9:$C$116,$J$2,PSCKC)</f>
        <v>0</v>
      </c>
    </row>
    <row r="6" spans="1:18" ht="15.6">
      <c r="B6" s="19" t="s">
        <v>457</v>
      </c>
      <c r="C6" s="20" t="str">
        <f>"Tên tài khoản: "&amp;VLOOKUP($J$2,In.CDPS!$C$9:$D$116,2,0)</f>
        <v>Tên tài khoản: Tiền gửi Ngân hàng</v>
      </c>
      <c r="D6" s="21"/>
      <c r="E6" s="464" t="s">
        <v>801</v>
      </c>
      <c r="F6" s="466">
        <f>IF($J$2="","",SUMIF(HTTK,$J$2,In.CDPS!$G$9:$G$116))</f>
        <v>0</v>
      </c>
      <c r="G6" s="466">
        <f>IF($J$2="","",SUMIF(HTTK,$J$2,In.CDPS!$H$9:$H$116))</f>
        <v>0</v>
      </c>
      <c r="L6" s="569" t="s">
        <v>808</v>
      </c>
      <c r="M6" s="555">
        <f>M4-M5</f>
        <v>0</v>
      </c>
      <c r="N6" s="555">
        <f t="shared" ref="N6:R6" si="0">N4-N5</f>
        <v>0</v>
      </c>
      <c r="O6" s="555">
        <f t="shared" si="0"/>
        <v>0</v>
      </c>
      <c r="P6" s="555">
        <f t="shared" si="0"/>
        <v>0</v>
      </c>
      <c r="Q6" s="555">
        <f t="shared" si="0"/>
        <v>0</v>
      </c>
      <c r="R6" s="556">
        <f t="shared" si="0"/>
        <v>0</v>
      </c>
    </row>
    <row r="7" spans="1:18" ht="15.6">
      <c r="B7" s="22"/>
      <c r="C7" s="22" t="str">
        <f>"Số hiệu tài khoản: "&amp;J2</f>
        <v>Số hiệu tài khoản: 112</v>
      </c>
      <c r="D7" s="23"/>
      <c r="E7" s="467" t="s">
        <v>802</v>
      </c>
      <c r="F7" s="468">
        <f>IF($J$2="","",SUMIF(HTTK,$J$2,PSCKN))</f>
        <v>0</v>
      </c>
      <c r="G7" s="468">
        <f>IF($J$2="","",SUMIF(HTTK,$J$2,PSCKC))</f>
        <v>0</v>
      </c>
      <c r="H7" s="24"/>
      <c r="L7" s="570" t="s">
        <v>809</v>
      </c>
      <c r="M7" s="557">
        <f>IF($F$5=$G$10,"OK",$F$5-$G$10)</f>
        <v>-161455380</v>
      </c>
      <c r="N7" s="558"/>
      <c r="O7" s="557" t="str">
        <f>IF($F$6=$E$1046,"OK",$F$6-$E$1046)</f>
        <v>OK</v>
      </c>
      <c r="P7" s="557" t="str">
        <f>IF($G$6=$F$1046,"OK",$G$6-$F$1046)</f>
        <v>OK</v>
      </c>
      <c r="Q7" s="557">
        <f>IF(F7=$G$1047,"OK",$F$7-$G$1047)</f>
        <v>-161455380</v>
      </c>
      <c r="R7" s="559"/>
    </row>
    <row r="8" spans="1:18" s="3" customFormat="1" ht="30.75" customHeight="1">
      <c r="A8" s="1687" t="s">
        <v>162</v>
      </c>
      <c r="B8" s="1688"/>
      <c r="C8" s="1682" t="s">
        <v>407</v>
      </c>
      <c r="D8" s="1684" t="s">
        <v>458</v>
      </c>
      <c r="E8" s="1686" t="s">
        <v>438</v>
      </c>
      <c r="F8" s="1686"/>
      <c r="G8" s="1686" t="s">
        <v>459</v>
      </c>
      <c r="H8" s="1675" t="s">
        <v>460</v>
      </c>
      <c r="N8" s="475"/>
    </row>
    <row r="9" spans="1:18" s="3" customFormat="1" ht="39.75" customHeight="1">
      <c r="A9" s="722" t="s">
        <v>461</v>
      </c>
      <c r="B9" s="723" t="s">
        <v>410</v>
      </c>
      <c r="C9" s="1683"/>
      <c r="D9" s="1685"/>
      <c r="E9" s="724" t="str">
        <f>IF(LEFT(J2,3)=111,"Thu ","Thu
(gửi vào)")</f>
        <v>Thu
(gửi vào)</v>
      </c>
      <c r="F9" s="724" t="str">
        <f>IF(LEFT(J2,3)=111,"Chi ","Chi
(rút ra)")</f>
        <v>Chi
(rút ra)</v>
      </c>
      <c r="G9" s="1686"/>
      <c r="H9" s="1676"/>
    </row>
    <row r="10" spans="1:18" s="3" customFormat="1" ht="15.6">
      <c r="A10" s="25"/>
      <c r="B10" s="26"/>
      <c r="C10" s="27" t="s">
        <v>1018</v>
      </c>
      <c r="D10" s="27"/>
      <c r="E10" s="925">
        <v>161455380</v>
      </c>
      <c r="F10" s="26"/>
      <c r="G10" s="28">
        <f>E10-F10</f>
        <v>161455380</v>
      </c>
      <c r="H10" s="29"/>
      <c r="N10" s="474"/>
    </row>
    <row r="11" spans="1:18" s="4" customFormat="1" ht="15.6">
      <c r="A11" s="76" t="str">
        <f>IF(OR(LEFT(Nhaplieu!$M8,3)='Sổ ngân hàng S07 '!$J$2,LEFT(Nhaplieu!$N8,3)='Sổ ngân hàng S07 '!$J$2),Nhaplieu!F8,IF(OR(Nhaplieu!$M8='Sổ ngân hàng S07 '!$J$2,Nhaplieu!$N8='Sổ ngân hàng S07 '!$J$2),Nhaplieu!F8,""))</f>
        <v/>
      </c>
      <c r="B11" s="77" t="str">
        <f>IF(OR(LEFT(Nhaplieu!$M8,3)='Sổ ngân hàng S07 '!$J$2,LEFT(Nhaplieu!$N8,3)='Sổ ngân hàng S07 '!$J$2),Nhaplieu!E8,IF(OR(Nhaplieu!$M8='Sổ ngân hàng S07 '!$J$2,Nhaplieu!$N8='Sổ ngân hàng S07 '!$J$2),Nhaplieu!E8,""))</f>
        <v/>
      </c>
      <c r="C11" s="571" t="str">
        <f>IF(OR(LEFT(Nhaplieu!$M8,3)='Sổ ngân hàng S07 '!$J$2,LEFT(Nhaplieu!$N8,3)='Sổ ngân hàng S07 '!$J$2),Nhaplieu!L8,IF(OR(Nhaplieu!$M8='Sổ ngân hàng S07 '!$J$2,Nhaplieu!$N8='Sổ ngân hàng S07 '!$J$2),Nhaplieu!L8,""))</f>
        <v/>
      </c>
      <c r="D11" s="78" t="str">
        <f>IF(LEFT(Nhaplieu!$M8,3)='Sổ ngân hàng S07 '!$J$2,Nhaplieu!N8,IF(LEFT(Nhaplieu!$N8,3)='Sổ ngân hàng S07 '!$J$2,Nhaplieu!M8,IF(Nhaplieu!$M8='Sổ ngân hàng S07 '!$J$2,Nhaplieu!N8,IF(Nhaplieu!$N8='Sổ ngân hàng S07 '!$J$2,Nhaplieu!M8,""))))</f>
        <v/>
      </c>
      <c r="E11" s="77" t="str">
        <f>IF(LEFT(Nhaplieu!M8,3)='Sổ ngân hàng S07 '!$J$2,Nhaplieu!$O8,IF(Nhaplieu!M8='Sổ ngân hàng S07 '!$J$2,Nhaplieu!$O8,""))</f>
        <v/>
      </c>
      <c r="F11" s="77" t="str">
        <f>IF(LEFT(Nhaplieu!N8,3)='Sổ ngân hàng S07 '!$J$2,Nhaplieu!$O8,IF(Nhaplieu!N8='Sổ ngân hàng S07 '!$J$2,Nhaplieu!$O8,""))</f>
        <v/>
      </c>
      <c r="G11" s="572">
        <f>IF(SUM(E11:F11)=0,0,$G$10+SUM(E$11:$E11)-SUM(F$11:$F11))</f>
        <v>0</v>
      </c>
      <c r="H11" s="573"/>
    </row>
    <row r="12" spans="1:18" s="4" customFormat="1" ht="15.6">
      <c r="A12" s="76" t="str">
        <f>IF(OR(LEFT(Nhaplieu!$M9,3)='Sổ ngân hàng S07 '!$J$2,LEFT(Nhaplieu!$N9,3)='Sổ ngân hàng S07 '!$J$2),Nhaplieu!F9,IF(OR(Nhaplieu!$M9='Sổ ngân hàng S07 '!$J$2,Nhaplieu!$N9='Sổ ngân hàng S07 '!$J$2),Nhaplieu!F9,""))</f>
        <v/>
      </c>
      <c r="B12" s="77" t="str">
        <f>IF(OR(LEFT(Nhaplieu!$M9,3)='Sổ ngân hàng S07 '!$J$2,LEFT(Nhaplieu!$N9,3)='Sổ ngân hàng S07 '!$J$2),Nhaplieu!E9,IF(OR(Nhaplieu!$M9='Sổ ngân hàng S07 '!$J$2,Nhaplieu!$N9='Sổ ngân hàng S07 '!$J$2),Nhaplieu!E9,""))</f>
        <v/>
      </c>
      <c r="C12" s="571" t="str">
        <f>IF(OR(LEFT(Nhaplieu!$M9,3)='Sổ ngân hàng S07 '!$J$2,LEFT(Nhaplieu!$N9,3)='Sổ ngân hàng S07 '!$J$2),Nhaplieu!L9,IF(OR(Nhaplieu!$M9='Sổ ngân hàng S07 '!$J$2,Nhaplieu!$N9='Sổ ngân hàng S07 '!$J$2),Nhaplieu!L9,""))</f>
        <v/>
      </c>
      <c r="D12" s="78" t="str">
        <f>IF(LEFT(Nhaplieu!$M9,3)='Sổ ngân hàng S07 '!$J$2,Nhaplieu!N9,IF(LEFT(Nhaplieu!$N9,3)='Sổ ngân hàng S07 '!$J$2,Nhaplieu!M9,IF(Nhaplieu!$M9='Sổ ngân hàng S07 '!$J$2,Nhaplieu!N9,IF(Nhaplieu!$N9='Sổ ngân hàng S07 '!$J$2,Nhaplieu!M9,""))))</f>
        <v/>
      </c>
      <c r="E12" s="77" t="str">
        <f>IF(LEFT(Nhaplieu!M9,3)='Sổ ngân hàng S07 '!$J$2,Nhaplieu!$O9,IF(Nhaplieu!M9='Sổ ngân hàng S07 '!$J$2,Nhaplieu!$O9,""))</f>
        <v/>
      </c>
      <c r="F12" s="77" t="str">
        <f>IF(LEFT(Nhaplieu!N9,3)='Sổ ngân hàng S07 '!$J$2,Nhaplieu!$O9,IF(Nhaplieu!N9='Sổ ngân hàng S07 '!$J$2,Nhaplieu!$O9,""))</f>
        <v/>
      </c>
      <c r="G12" s="572">
        <f>IF(SUM(E12:F12)=0,0,$G$10+SUM(E$11:$E12)-SUM(F$11:$F12))</f>
        <v>0</v>
      </c>
      <c r="H12" s="573"/>
    </row>
    <row r="13" spans="1:18" s="4" customFormat="1" ht="15.6">
      <c r="A13" s="76" t="str">
        <f>IF(OR(LEFT(Nhaplieu!$M10,3)='Sổ ngân hàng S07 '!$J$2,LEFT(Nhaplieu!$N10,3)='Sổ ngân hàng S07 '!$J$2),Nhaplieu!F10,IF(OR(Nhaplieu!$M10='Sổ ngân hàng S07 '!$J$2,Nhaplieu!$N10='Sổ ngân hàng S07 '!$J$2),Nhaplieu!F10,""))</f>
        <v/>
      </c>
      <c r="B13" s="77" t="str">
        <f>IF(OR(LEFT(Nhaplieu!$M10,3)='Sổ ngân hàng S07 '!$J$2,LEFT(Nhaplieu!$N10,3)='Sổ ngân hàng S07 '!$J$2),Nhaplieu!E10,IF(OR(Nhaplieu!$M10='Sổ ngân hàng S07 '!$J$2,Nhaplieu!$N10='Sổ ngân hàng S07 '!$J$2),Nhaplieu!E10,""))</f>
        <v/>
      </c>
      <c r="C13" s="571" t="str">
        <f>IF(OR(LEFT(Nhaplieu!$M10,3)='Sổ ngân hàng S07 '!$J$2,LEFT(Nhaplieu!$N10,3)='Sổ ngân hàng S07 '!$J$2),Nhaplieu!L10,IF(OR(Nhaplieu!$M10='Sổ ngân hàng S07 '!$J$2,Nhaplieu!$N10='Sổ ngân hàng S07 '!$J$2),Nhaplieu!L10,""))</f>
        <v/>
      </c>
      <c r="D13" s="78" t="str">
        <f>IF(LEFT(Nhaplieu!$M10,3)='Sổ ngân hàng S07 '!$J$2,Nhaplieu!N10,IF(LEFT(Nhaplieu!$N10,3)='Sổ ngân hàng S07 '!$J$2,Nhaplieu!M10,IF(Nhaplieu!$M10='Sổ ngân hàng S07 '!$J$2,Nhaplieu!N10,IF(Nhaplieu!$N10='Sổ ngân hàng S07 '!$J$2,Nhaplieu!M10,""))))</f>
        <v/>
      </c>
      <c r="E13" s="77" t="str">
        <f>IF(LEFT(Nhaplieu!M10,3)='Sổ ngân hàng S07 '!$J$2,Nhaplieu!$O10,IF(Nhaplieu!M10='Sổ ngân hàng S07 '!$J$2,Nhaplieu!$O10,""))</f>
        <v/>
      </c>
      <c r="F13" s="77" t="str">
        <f>IF(LEFT(Nhaplieu!N10,3)='Sổ ngân hàng S07 '!$J$2,Nhaplieu!$O10,IF(Nhaplieu!N10='Sổ ngân hàng S07 '!$J$2,Nhaplieu!$O10,""))</f>
        <v/>
      </c>
      <c r="G13" s="572">
        <f>IF(SUM(E13:F13)=0,0,$G$10+SUM(E$11:$E13)-SUM(F$11:$F13))</f>
        <v>0</v>
      </c>
      <c r="H13" s="573"/>
    </row>
    <row r="14" spans="1:18" s="4" customFormat="1" ht="15.6">
      <c r="A14" s="76" t="str">
        <f>IF(OR(LEFT(Nhaplieu!$M11,3)='Sổ ngân hàng S07 '!$J$2,LEFT(Nhaplieu!$N11,3)='Sổ ngân hàng S07 '!$J$2),Nhaplieu!F11,IF(OR(Nhaplieu!$M11='Sổ ngân hàng S07 '!$J$2,Nhaplieu!$N11='Sổ ngân hàng S07 '!$J$2),Nhaplieu!F11,""))</f>
        <v/>
      </c>
      <c r="B14" s="77" t="str">
        <f>IF(OR(LEFT(Nhaplieu!$M11,3)='Sổ ngân hàng S07 '!$J$2,LEFT(Nhaplieu!$N11,3)='Sổ ngân hàng S07 '!$J$2),Nhaplieu!E11,IF(OR(Nhaplieu!$M11='Sổ ngân hàng S07 '!$J$2,Nhaplieu!$N11='Sổ ngân hàng S07 '!$J$2),Nhaplieu!E11,""))</f>
        <v/>
      </c>
      <c r="C14" s="571" t="str">
        <f>IF(OR(LEFT(Nhaplieu!$M11,3)='Sổ ngân hàng S07 '!$J$2,LEFT(Nhaplieu!$N11,3)='Sổ ngân hàng S07 '!$J$2),Nhaplieu!L11,IF(OR(Nhaplieu!$M11='Sổ ngân hàng S07 '!$J$2,Nhaplieu!$N11='Sổ ngân hàng S07 '!$J$2),Nhaplieu!L11,""))</f>
        <v/>
      </c>
      <c r="D14" s="78" t="str">
        <f>IF(LEFT(Nhaplieu!$M11,3)='Sổ ngân hàng S07 '!$J$2,Nhaplieu!N11,IF(LEFT(Nhaplieu!$N11,3)='Sổ ngân hàng S07 '!$J$2,Nhaplieu!M11,IF(Nhaplieu!$M11='Sổ ngân hàng S07 '!$J$2,Nhaplieu!N11,IF(Nhaplieu!$N11='Sổ ngân hàng S07 '!$J$2,Nhaplieu!M11,""))))</f>
        <v/>
      </c>
      <c r="E14" s="77" t="str">
        <f>IF(LEFT(Nhaplieu!M11,3)='Sổ ngân hàng S07 '!$J$2,Nhaplieu!$O11,IF(Nhaplieu!M11='Sổ ngân hàng S07 '!$J$2,Nhaplieu!$O11,""))</f>
        <v/>
      </c>
      <c r="F14" s="77" t="str">
        <f>IF(LEFT(Nhaplieu!N11,3)='Sổ ngân hàng S07 '!$J$2,Nhaplieu!$O11,IF(Nhaplieu!N11='Sổ ngân hàng S07 '!$J$2,Nhaplieu!$O11,""))</f>
        <v/>
      </c>
      <c r="G14" s="572">
        <f>IF(SUM(E14:F14)=0,0,$G$10+SUM(E$11:$E14)-SUM(F$11:$F14))</f>
        <v>0</v>
      </c>
      <c r="H14" s="573"/>
      <c r="N14" s="476"/>
    </row>
    <row r="15" spans="1:18" s="4" customFormat="1" ht="15.6">
      <c r="A15" s="76" t="str">
        <f>IF(OR(LEFT(Nhaplieu!$M12,3)='Sổ ngân hàng S07 '!$J$2,LEFT(Nhaplieu!$N12,3)='Sổ ngân hàng S07 '!$J$2),Nhaplieu!F12,IF(OR(Nhaplieu!$M12='Sổ ngân hàng S07 '!$J$2,Nhaplieu!$N12='Sổ ngân hàng S07 '!$J$2),Nhaplieu!F12,""))</f>
        <v/>
      </c>
      <c r="B15" s="77" t="str">
        <f>IF(OR(LEFT(Nhaplieu!$M12,3)='Sổ ngân hàng S07 '!$J$2,LEFT(Nhaplieu!$N12,3)='Sổ ngân hàng S07 '!$J$2),Nhaplieu!E12,IF(OR(Nhaplieu!$M12='Sổ ngân hàng S07 '!$J$2,Nhaplieu!$N12='Sổ ngân hàng S07 '!$J$2),Nhaplieu!E12,""))</f>
        <v/>
      </c>
      <c r="C15" s="571" t="str">
        <f>IF(OR(LEFT(Nhaplieu!$M12,3)='Sổ ngân hàng S07 '!$J$2,LEFT(Nhaplieu!$N12,3)='Sổ ngân hàng S07 '!$J$2),Nhaplieu!L12,IF(OR(Nhaplieu!$M12='Sổ ngân hàng S07 '!$J$2,Nhaplieu!$N12='Sổ ngân hàng S07 '!$J$2),Nhaplieu!L12,""))</f>
        <v/>
      </c>
      <c r="D15" s="78" t="str">
        <f>IF(LEFT(Nhaplieu!$M12,3)='Sổ ngân hàng S07 '!$J$2,Nhaplieu!N12,IF(LEFT(Nhaplieu!$N12,3)='Sổ ngân hàng S07 '!$J$2,Nhaplieu!M12,IF(Nhaplieu!$M12='Sổ ngân hàng S07 '!$J$2,Nhaplieu!N12,IF(Nhaplieu!$N12='Sổ ngân hàng S07 '!$J$2,Nhaplieu!M12,""))))</f>
        <v/>
      </c>
      <c r="E15" s="77" t="str">
        <f>IF(LEFT(Nhaplieu!M12,3)='Sổ ngân hàng S07 '!$J$2,Nhaplieu!$O12,IF(Nhaplieu!M12='Sổ ngân hàng S07 '!$J$2,Nhaplieu!$O12,""))</f>
        <v/>
      </c>
      <c r="F15" s="77" t="str">
        <f>IF(LEFT(Nhaplieu!N12,3)='Sổ ngân hàng S07 '!$J$2,Nhaplieu!$O12,IF(Nhaplieu!N12='Sổ ngân hàng S07 '!$J$2,Nhaplieu!$O12,""))</f>
        <v/>
      </c>
      <c r="G15" s="572">
        <f>IF(SUM(E15:F15)=0,0,$G$10+SUM(E$11:$E15)-SUM(F$11:$F15))</f>
        <v>0</v>
      </c>
      <c r="H15" s="573"/>
      <c r="N15" s="476"/>
    </row>
    <row r="16" spans="1:18" s="4" customFormat="1" ht="15.6">
      <c r="A16" s="76" t="str">
        <f>IF(OR(LEFT(Nhaplieu!$M13,3)='Sổ ngân hàng S07 '!$J$2,LEFT(Nhaplieu!$N13,3)='Sổ ngân hàng S07 '!$J$2),Nhaplieu!F13,IF(OR(Nhaplieu!$M13='Sổ ngân hàng S07 '!$J$2,Nhaplieu!$N13='Sổ ngân hàng S07 '!$J$2),Nhaplieu!F13,""))</f>
        <v/>
      </c>
      <c r="B16" s="77" t="str">
        <f>IF(OR(LEFT(Nhaplieu!$M13,3)='Sổ ngân hàng S07 '!$J$2,LEFT(Nhaplieu!$N13,3)='Sổ ngân hàng S07 '!$J$2),Nhaplieu!E13,IF(OR(Nhaplieu!$M13='Sổ ngân hàng S07 '!$J$2,Nhaplieu!$N13='Sổ ngân hàng S07 '!$J$2),Nhaplieu!E13,""))</f>
        <v/>
      </c>
      <c r="C16" s="571" t="str">
        <f>IF(OR(LEFT(Nhaplieu!$M13,3)='Sổ ngân hàng S07 '!$J$2,LEFT(Nhaplieu!$N13,3)='Sổ ngân hàng S07 '!$J$2),Nhaplieu!L13,IF(OR(Nhaplieu!$M13='Sổ ngân hàng S07 '!$J$2,Nhaplieu!$N13='Sổ ngân hàng S07 '!$J$2),Nhaplieu!L13,""))</f>
        <v/>
      </c>
      <c r="D16" s="78" t="str">
        <f>IF(LEFT(Nhaplieu!$M13,3)='Sổ ngân hàng S07 '!$J$2,Nhaplieu!N13,IF(LEFT(Nhaplieu!$N13,3)='Sổ ngân hàng S07 '!$J$2,Nhaplieu!M13,IF(Nhaplieu!$M13='Sổ ngân hàng S07 '!$J$2,Nhaplieu!N13,IF(Nhaplieu!$N13='Sổ ngân hàng S07 '!$J$2,Nhaplieu!M13,""))))</f>
        <v/>
      </c>
      <c r="E16" s="77" t="str">
        <f>IF(LEFT(Nhaplieu!M13,3)='Sổ ngân hàng S07 '!$J$2,Nhaplieu!$O13,IF(Nhaplieu!M13='Sổ ngân hàng S07 '!$J$2,Nhaplieu!$O13,""))</f>
        <v/>
      </c>
      <c r="F16" s="77" t="str">
        <f>IF(LEFT(Nhaplieu!N13,3)='Sổ ngân hàng S07 '!$J$2,Nhaplieu!$O13,IF(Nhaplieu!N13='Sổ ngân hàng S07 '!$J$2,Nhaplieu!$O13,""))</f>
        <v/>
      </c>
      <c r="G16" s="572">
        <f>IF(SUM(E16:F16)=0,0,$G$10+SUM(E$11:$E16)-SUM(F$11:$F16))</f>
        <v>0</v>
      </c>
      <c r="H16" s="573"/>
      <c r="N16" s="476"/>
    </row>
    <row r="17" spans="1:14" s="4" customFormat="1" ht="15.6">
      <c r="A17" s="76" t="str">
        <f>IF(OR(LEFT(Nhaplieu!$M14,3)='Sổ ngân hàng S07 '!$J$2,LEFT(Nhaplieu!$N14,3)='Sổ ngân hàng S07 '!$J$2),Nhaplieu!F14,IF(OR(Nhaplieu!$M14='Sổ ngân hàng S07 '!$J$2,Nhaplieu!$N14='Sổ ngân hàng S07 '!$J$2),Nhaplieu!F14,""))</f>
        <v/>
      </c>
      <c r="B17" s="77" t="str">
        <f>IF(OR(LEFT(Nhaplieu!$M14,3)='Sổ ngân hàng S07 '!$J$2,LEFT(Nhaplieu!$N14,3)='Sổ ngân hàng S07 '!$J$2),Nhaplieu!E14,IF(OR(Nhaplieu!$M14='Sổ ngân hàng S07 '!$J$2,Nhaplieu!$N14='Sổ ngân hàng S07 '!$J$2),Nhaplieu!E14,""))</f>
        <v/>
      </c>
      <c r="C17" s="571" t="str">
        <f>IF(OR(LEFT(Nhaplieu!$M14,3)='Sổ ngân hàng S07 '!$J$2,LEFT(Nhaplieu!$N14,3)='Sổ ngân hàng S07 '!$J$2),Nhaplieu!L14,IF(OR(Nhaplieu!$M14='Sổ ngân hàng S07 '!$J$2,Nhaplieu!$N14='Sổ ngân hàng S07 '!$J$2),Nhaplieu!L14,""))</f>
        <v/>
      </c>
      <c r="D17" s="78" t="str">
        <f>IF(LEFT(Nhaplieu!$M14,3)='Sổ ngân hàng S07 '!$J$2,Nhaplieu!N14,IF(LEFT(Nhaplieu!$N14,3)='Sổ ngân hàng S07 '!$J$2,Nhaplieu!M14,IF(Nhaplieu!$M14='Sổ ngân hàng S07 '!$J$2,Nhaplieu!N14,IF(Nhaplieu!$N14='Sổ ngân hàng S07 '!$J$2,Nhaplieu!M14,""))))</f>
        <v/>
      </c>
      <c r="E17" s="77" t="str">
        <f>IF(LEFT(Nhaplieu!M14,3)='Sổ ngân hàng S07 '!$J$2,Nhaplieu!$O14,IF(Nhaplieu!M14='Sổ ngân hàng S07 '!$J$2,Nhaplieu!$O14,""))</f>
        <v/>
      </c>
      <c r="F17" s="77" t="str">
        <f>IF(LEFT(Nhaplieu!N14,3)='Sổ ngân hàng S07 '!$J$2,Nhaplieu!$O14,IF(Nhaplieu!N14='Sổ ngân hàng S07 '!$J$2,Nhaplieu!$O14,""))</f>
        <v/>
      </c>
      <c r="G17" s="572">
        <f>IF(SUM(E17:F17)=0,0,$G$10+SUM(E$11:$E17)-SUM(F$11:$F17))</f>
        <v>0</v>
      </c>
      <c r="H17" s="573"/>
      <c r="N17" s="476"/>
    </row>
    <row r="18" spans="1:14" s="4" customFormat="1" ht="15.6">
      <c r="A18" s="76" t="str">
        <f>IF(OR(LEFT(Nhaplieu!$M15,3)='Sổ ngân hàng S07 '!$J$2,LEFT(Nhaplieu!$N15,3)='Sổ ngân hàng S07 '!$J$2),Nhaplieu!F15,IF(OR(Nhaplieu!$M15='Sổ ngân hàng S07 '!$J$2,Nhaplieu!$N15='Sổ ngân hàng S07 '!$J$2),Nhaplieu!F15,""))</f>
        <v/>
      </c>
      <c r="B18" s="77" t="str">
        <f>IF(OR(LEFT(Nhaplieu!$M15,3)='Sổ ngân hàng S07 '!$J$2,LEFT(Nhaplieu!$N15,3)='Sổ ngân hàng S07 '!$J$2),Nhaplieu!E15,IF(OR(Nhaplieu!$M15='Sổ ngân hàng S07 '!$J$2,Nhaplieu!$N15='Sổ ngân hàng S07 '!$J$2),Nhaplieu!E15,""))</f>
        <v/>
      </c>
      <c r="C18" s="571" t="str">
        <f>IF(OR(LEFT(Nhaplieu!$M15,3)='Sổ ngân hàng S07 '!$J$2,LEFT(Nhaplieu!$N15,3)='Sổ ngân hàng S07 '!$J$2),Nhaplieu!L15,IF(OR(Nhaplieu!$M15='Sổ ngân hàng S07 '!$J$2,Nhaplieu!$N15='Sổ ngân hàng S07 '!$J$2),Nhaplieu!L15,""))</f>
        <v/>
      </c>
      <c r="D18" s="78" t="str">
        <f>IF(LEFT(Nhaplieu!$M15,3)='Sổ ngân hàng S07 '!$J$2,Nhaplieu!N15,IF(LEFT(Nhaplieu!$N15,3)='Sổ ngân hàng S07 '!$J$2,Nhaplieu!M15,IF(Nhaplieu!$M15='Sổ ngân hàng S07 '!$J$2,Nhaplieu!N15,IF(Nhaplieu!$N15='Sổ ngân hàng S07 '!$J$2,Nhaplieu!M15,""))))</f>
        <v/>
      </c>
      <c r="E18" s="77" t="str">
        <f>IF(LEFT(Nhaplieu!M15,3)='Sổ ngân hàng S07 '!$J$2,Nhaplieu!$O15,IF(Nhaplieu!M15='Sổ ngân hàng S07 '!$J$2,Nhaplieu!$O15,""))</f>
        <v/>
      </c>
      <c r="F18" s="77" t="str">
        <f>IF(LEFT(Nhaplieu!N15,3)='Sổ ngân hàng S07 '!$J$2,Nhaplieu!$O15,IF(Nhaplieu!N15='Sổ ngân hàng S07 '!$J$2,Nhaplieu!$O15,""))</f>
        <v/>
      </c>
      <c r="G18" s="572">
        <f>IF(SUM(E18:F18)=0,0,$G$10+SUM(E$11:$E18)-SUM(F$11:$F18))</f>
        <v>0</v>
      </c>
      <c r="H18" s="573"/>
      <c r="N18" s="476"/>
    </row>
    <row r="19" spans="1:14" s="4" customFormat="1" ht="15.6">
      <c r="A19" s="76" t="str">
        <f>IF(OR(LEFT(Nhaplieu!$M16,3)='Sổ ngân hàng S07 '!$J$2,LEFT(Nhaplieu!$N16,3)='Sổ ngân hàng S07 '!$J$2),Nhaplieu!F16,IF(OR(Nhaplieu!$M16='Sổ ngân hàng S07 '!$J$2,Nhaplieu!$N16='Sổ ngân hàng S07 '!$J$2),Nhaplieu!F16,""))</f>
        <v/>
      </c>
      <c r="B19" s="77" t="str">
        <f>IF(OR(LEFT(Nhaplieu!$M16,3)='Sổ ngân hàng S07 '!$J$2,LEFT(Nhaplieu!$N16,3)='Sổ ngân hàng S07 '!$J$2),Nhaplieu!E16,IF(OR(Nhaplieu!$M16='Sổ ngân hàng S07 '!$J$2,Nhaplieu!$N16='Sổ ngân hàng S07 '!$J$2),Nhaplieu!E16,""))</f>
        <v/>
      </c>
      <c r="C19" s="571" t="str">
        <f>IF(OR(LEFT(Nhaplieu!$M16,3)='Sổ ngân hàng S07 '!$J$2,LEFT(Nhaplieu!$N16,3)='Sổ ngân hàng S07 '!$J$2),Nhaplieu!L16,IF(OR(Nhaplieu!$M16='Sổ ngân hàng S07 '!$J$2,Nhaplieu!$N16='Sổ ngân hàng S07 '!$J$2),Nhaplieu!L16,""))</f>
        <v/>
      </c>
      <c r="D19" s="78" t="str">
        <f>IF(LEFT(Nhaplieu!$M16,3)='Sổ ngân hàng S07 '!$J$2,Nhaplieu!N16,IF(LEFT(Nhaplieu!$N16,3)='Sổ ngân hàng S07 '!$J$2,Nhaplieu!M16,IF(Nhaplieu!$M16='Sổ ngân hàng S07 '!$J$2,Nhaplieu!N16,IF(Nhaplieu!$N16='Sổ ngân hàng S07 '!$J$2,Nhaplieu!M16,""))))</f>
        <v/>
      </c>
      <c r="E19" s="77" t="str">
        <f>IF(LEFT(Nhaplieu!M16,3)='Sổ ngân hàng S07 '!$J$2,Nhaplieu!$O16,IF(Nhaplieu!M16='Sổ ngân hàng S07 '!$J$2,Nhaplieu!$O16,""))</f>
        <v/>
      </c>
      <c r="F19" s="77" t="str">
        <f>IF(LEFT(Nhaplieu!N16,3)='Sổ ngân hàng S07 '!$J$2,Nhaplieu!$O16,IF(Nhaplieu!N16='Sổ ngân hàng S07 '!$J$2,Nhaplieu!$O16,""))</f>
        <v/>
      </c>
      <c r="G19" s="572">
        <f>IF(SUM(E19:F19)=0,0,$G$10+SUM(E$11:$E19)-SUM(F$11:$F19))</f>
        <v>0</v>
      </c>
      <c r="H19" s="573"/>
      <c r="N19" s="476"/>
    </row>
    <row r="20" spans="1:14" s="4" customFormat="1" ht="15.6">
      <c r="A20" s="76" t="str">
        <f>IF(OR(LEFT(Nhaplieu!$M17,3)='Sổ ngân hàng S07 '!$J$2,LEFT(Nhaplieu!$N17,3)='Sổ ngân hàng S07 '!$J$2),Nhaplieu!F17,IF(OR(Nhaplieu!$M17='Sổ ngân hàng S07 '!$J$2,Nhaplieu!$N17='Sổ ngân hàng S07 '!$J$2),Nhaplieu!F17,""))</f>
        <v/>
      </c>
      <c r="B20" s="77" t="str">
        <f>IF(OR(LEFT(Nhaplieu!$M17,3)='Sổ ngân hàng S07 '!$J$2,LEFT(Nhaplieu!$N17,3)='Sổ ngân hàng S07 '!$J$2),Nhaplieu!E17,IF(OR(Nhaplieu!$M17='Sổ ngân hàng S07 '!$J$2,Nhaplieu!$N17='Sổ ngân hàng S07 '!$J$2),Nhaplieu!E17,""))</f>
        <v/>
      </c>
      <c r="C20" s="571" t="str">
        <f>IF(OR(LEFT(Nhaplieu!$M17,3)='Sổ ngân hàng S07 '!$J$2,LEFT(Nhaplieu!$N17,3)='Sổ ngân hàng S07 '!$J$2),Nhaplieu!L17,IF(OR(Nhaplieu!$M17='Sổ ngân hàng S07 '!$J$2,Nhaplieu!$N17='Sổ ngân hàng S07 '!$J$2),Nhaplieu!L17,""))</f>
        <v/>
      </c>
      <c r="D20" s="78" t="str">
        <f>IF(LEFT(Nhaplieu!$M17,3)='Sổ ngân hàng S07 '!$J$2,Nhaplieu!N17,IF(LEFT(Nhaplieu!$N17,3)='Sổ ngân hàng S07 '!$J$2,Nhaplieu!M17,IF(Nhaplieu!$M17='Sổ ngân hàng S07 '!$J$2,Nhaplieu!N17,IF(Nhaplieu!$N17='Sổ ngân hàng S07 '!$J$2,Nhaplieu!M17,""))))</f>
        <v/>
      </c>
      <c r="E20" s="77" t="str">
        <f>IF(LEFT(Nhaplieu!M17,3)='Sổ ngân hàng S07 '!$J$2,Nhaplieu!$O17,IF(Nhaplieu!M17='Sổ ngân hàng S07 '!$J$2,Nhaplieu!$O17,""))</f>
        <v/>
      </c>
      <c r="F20" s="77" t="str">
        <f>IF(LEFT(Nhaplieu!N17,3)='Sổ ngân hàng S07 '!$J$2,Nhaplieu!$O17,IF(Nhaplieu!N17='Sổ ngân hàng S07 '!$J$2,Nhaplieu!$O17,""))</f>
        <v/>
      </c>
      <c r="G20" s="572">
        <f>IF(SUM(E20:F20)=0,0,$G$10+SUM(E$11:$E20)-SUM(F$11:$F20))</f>
        <v>0</v>
      </c>
      <c r="H20" s="573"/>
    </row>
    <row r="21" spans="1:14" s="4" customFormat="1" ht="15.6">
      <c r="A21" s="76" t="str">
        <f>IF(OR(LEFT(Nhaplieu!$M18,3)='Sổ ngân hàng S07 '!$J$2,LEFT(Nhaplieu!$N18,3)='Sổ ngân hàng S07 '!$J$2),Nhaplieu!F18,IF(OR(Nhaplieu!$M18='Sổ ngân hàng S07 '!$J$2,Nhaplieu!$N18='Sổ ngân hàng S07 '!$J$2),Nhaplieu!F18,""))</f>
        <v/>
      </c>
      <c r="B21" s="77" t="str">
        <f>IF(OR(LEFT(Nhaplieu!$M18,3)='Sổ ngân hàng S07 '!$J$2,LEFT(Nhaplieu!$N18,3)='Sổ ngân hàng S07 '!$J$2),Nhaplieu!E18,IF(OR(Nhaplieu!$M18='Sổ ngân hàng S07 '!$J$2,Nhaplieu!$N18='Sổ ngân hàng S07 '!$J$2),Nhaplieu!E18,""))</f>
        <v/>
      </c>
      <c r="C21" s="571" t="str">
        <f>IF(OR(LEFT(Nhaplieu!$M18,3)='Sổ ngân hàng S07 '!$J$2,LEFT(Nhaplieu!$N18,3)='Sổ ngân hàng S07 '!$J$2),Nhaplieu!L18,IF(OR(Nhaplieu!$M18='Sổ ngân hàng S07 '!$J$2,Nhaplieu!$N18='Sổ ngân hàng S07 '!$J$2),Nhaplieu!L18,""))</f>
        <v/>
      </c>
      <c r="D21" s="78" t="str">
        <f>IF(LEFT(Nhaplieu!$M18,3)='Sổ ngân hàng S07 '!$J$2,Nhaplieu!N18,IF(LEFT(Nhaplieu!$N18,3)='Sổ ngân hàng S07 '!$J$2,Nhaplieu!M18,IF(Nhaplieu!$M18='Sổ ngân hàng S07 '!$J$2,Nhaplieu!N18,IF(Nhaplieu!$N18='Sổ ngân hàng S07 '!$J$2,Nhaplieu!M18,""))))</f>
        <v/>
      </c>
      <c r="E21" s="77" t="str">
        <f>IF(LEFT(Nhaplieu!M18,3)='Sổ ngân hàng S07 '!$J$2,Nhaplieu!$O18,IF(Nhaplieu!M18='Sổ ngân hàng S07 '!$J$2,Nhaplieu!$O18,""))</f>
        <v/>
      </c>
      <c r="F21" s="77" t="str">
        <f>IF(LEFT(Nhaplieu!N18,3)='Sổ ngân hàng S07 '!$J$2,Nhaplieu!$O18,IF(Nhaplieu!N18='Sổ ngân hàng S07 '!$J$2,Nhaplieu!$O18,""))</f>
        <v/>
      </c>
      <c r="G21" s="572">
        <f>IF(SUM(E21:F21)=0,0,$G$10+SUM(E$11:$E21)-SUM(F$11:$F21))</f>
        <v>0</v>
      </c>
      <c r="H21" s="573"/>
    </row>
    <row r="22" spans="1:14" s="4" customFormat="1" ht="15.6">
      <c r="A22" s="76" t="str">
        <f>IF(OR(LEFT(Nhaplieu!$M19,3)='Sổ ngân hàng S07 '!$J$2,LEFT(Nhaplieu!$N19,3)='Sổ ngân hàng S07 '!$J$2),Nhaplieu!F19,IF(OR(Nhaplieu!$M19='Sổ ngân hàng S07 '!$J$2,Nhaplieu!$N19='Sổ ngân hàng S07 '!$J$2),Nhaplieu!F19,""))</f>
        <v/>
      </c>
      <c r="B22" s="77" t="str">
        <f>IF(OR(LEFT(Nhaplieu!$M19,3)='Sổ ngân hàng S07 '!$J$2,LEFT(Nhaplieu!$N19,3)='Sổ ngân hàng S07 '!$J$2),Nhaplieu!E19,IF(OR(Nhaplieu!$M19='Sổ ngân hàng S07 '!$J$2,Nhaplieu!$N19='Sổ ngân hàng S07 '!$J$2),Nhaplieu!E19,""))</f>
        <v/>
      </c>
      <c r="C22" s="571" t="str">
        <f>IF(OR(LEFT(Nhaplieu!$M19,3)='Sổ ngân hàng S07 '!$J$2,LEFT(Nhaplieu!$N19,3)='Sổ ngân hàng S07 '!$J$2),Nhaplieu!L19,IF(OR(Nhaplieu!$M19='Sổ ngân hàng S07 '!$J$2,Nhaplieu!$N19='Sổ ngân hàng S07 '!$J$2),Nhaplieu!L19,""))</f>
        <v/>
      </c>
      <c r="D22" s="78" t="str">
        <f>IF(LEFT(Nhaplieu!$M19,3)='Sổ ngân hàng S07 '!$J$2,Nhaplieu!N19,IF(LEFT(Nhaplieu!$N19,3)='Sổ ngân hàng S07 '!$J$2,Nhaplieu!M19,IF(Nhaplieu!$M19='Sổ ngân hàng S07 '!$J$2,Nhaplieu!N19,IF(Nhaplieu!$N19='Sổ ngân hàng S07 '!$J$2,Nhaplieu!M19,""))))</f>
        <v/>
      </c>
      <c r="E22" s="77" t="str">
        <f>IF(LEFT(Nhaplieu!M19,3)='Sổ ngân hàng S07 '!$J$2,Nhaplieu!$O19,IF(Nhaplieu!M19='Sổ ngân hàng S07 '!$J$2,Nhaplieu!$O19,""))</f>
        <v/>
      </c>
      <c r="F22" s="77" t="str">
        <f>IF(LEFT(Nhaplieu!N19,3)='Sổ ngân hàng S07 '!$J$2,Nhaplieu!$O19,IF(Nhaplieu!N19='Sổ ngân hàng S07 '!$J$2,Nhaplieu!$O19,""))</f>
        <v/>
      </c>
      <c r="G22" s="572">
        <f>IF(SUM(E22:F22)=0,0,$G$10+SUM(E$11:$E22)-SUM(F$11:$F22))</f>
        <v>0</v>
      </c>
      <c r="H22" s="573"/>
    </row>
    <row r="23" spans="1:14" s="4" customFormat="1" ht="15.6">
      <c r="A23" s="76" t="str">
        <f>IF(OR(LEFT(Nhaplieu!$M20,3)='Sổ ngân hàng S07 '!$J$2,LEFT(Nhaplieu!$N20,3)='Sổ ngân hàng S07 '!$J$2),Nhaplieu!F20,IF(OR(Nhaplieu!$M20='Sổ ngân hàng S07 '!$J$2,Nhaplieu!$N20='Sổ ngân hàng S07 '!$J$2),Nhaplieu!F20,""))</f>
        <v/>
      </c>
      <c r="B23" s="77" t="str">
        <f>IF(OR(LEFT(Nhaplieu!$M20,3)='Sổ ngân hàng S07 '!$J$2,LEFT(Nhaplieu!$N20,3)='Sổ ngân hàng S07 '!$J$2),Nhaplieu!E20,IF(OR(Nhaplieu!$M20='Sổ ngân hàng S07 '!$J$2,Nhaplieu!$N20='Sổ ngân hàng S07 '!$J$2),Nhaplieu!E20,""))</f>
        <v/>
      </c>
      <c r="C23" s="571" t="str">
        <f>IF(OR(LEFT(Nhaplieu!$M20,3)='Sổ ngân hàng S07 '!$J$2,LEFT(Nhaplieu!$N20,3)='Sổ ngân hàng S07 '!$J$2),Nhaplieu!L20,IF(OR(Nhaplieu!$M20='Sổ ngân hàng S07 '!$J$2,Nhaplieu!$N20='Sổ ngân hàng S07 '!$J$2),Nhaplieu!L20,""))</f>
        <v/>
      </c>
      <c r="D23" s="78" t="str">
        <f>IF(LEFT(Nhaplieu!$M20,3)='Sổ ngân hàng S07 '!$J$2,Nhaplieu!N20,IF(LEFT(Nhaplieu!$N20,3)='Sổ ngân hàng S07 '!$J$2,Nhaplieu!M20,IF(Nhaplieu!$M20='Sổ ngân hàng S07 '!$J$2,Nhaplieu!N20,IF(Nhaplieu!$N20='Sổ ngân hàng S07 '!$J$2,Nhaplieu!M20,""))))</f>
        <v/>
      </c>
      <c r="E23" s="77" t="str">
        <f>IF(LEFT(Nhaplieu!M20,3)='Sổ ngân hàng S07 '!$J$2,Nhaplieu!$O20,IF(Nhaplieu!M20='Sổ ngân hàng S07 '!$J$2,Nhaplieu!$O20,""))</f>
        <v/>
      </c>
      <c r="F23" s="77" t="str">
        <f>IF(LEFT(Nhaplieu!N20,3)='Sổ ngân hàng S07 '!$J$2,Nhaplieu!$O20,IF(Nhaplieu!N20='Sổ ngân hàng S07 '!$J$2,Nhaplieu!$O20,""))</f>
        <v/>
      </c>
      <c r="G23" s="572">
        <f>IF(SUM(E23:F23)=0,0,$G$10+SUM(E$11:$E23)-SUM(F$11:$F23))</f>
        <v>0</v>
      </c>
      <c r="H23" s="573"/>
    </row>
    <row r="24" spans="1:14" s="4" customFormat="1" ht="15.6">
      <c r="A24" s="76" t="str">
        <f>IF(OR(LEFT(Nhaplieu!$M21,3)='Sổ ngân hàng S07 '!$J$2,LEFT(Nhaplieu!$N21,3)='Sổ ngân hàng S07 '!$J$2),Nhaplieu!F21,IF(OR(Nhaplieu!$M21='Sổ ngân hàng S07 '!$J$2,Nhaplieu!$N21='Sổ ngân hàng S07 '!$J$2),Nhaplieu!F21,""))</f>
        <v/>
      </c>
      <c r="B24" s="77" t="str">
        <f>IF(OR(LEFT(Nhaplieu!$M21,3)='Sổ ngân hàng S07 '!$J$2,LEFT(Nhaplieu!$N21,3)='Sổ ngân hàng S07 '!$J$2),Nhaplieu!E21,IF(OR(Nhaplieu!$M21='Sổ ngân hàng S07 '!$J$2,Nhaplieu!$N21='Sổ ngân hàng S07 '!$J$2),Nhaplieu!E21,""))</f>
        <v/>
      </c>
      <c r="C24" s="571" t="str">
        <f>IF(OR(LEFT(Nhaplieu!$M21,3)='Sổ ngân hàng S07 '!$J$2,LEFT(Nhaplieu!$N21,3)='Sổ ngân hàng S07 '!$J$2),Nhaplieu!L21,IF(OR(Nhaplieu!$M21='Sổ ngân hàng S07 '!$J$2,Nhaplieu!$N21='Sổ ngân hàng S07 '!$J$2),Nhaplieu!L21,""))</f>
        <v/>
      </c>
      <c r="D24" s="78" t="str">
        <f>IF(LEFT(Nhaplieu!$M21,3)='Sổ ngân hàng S07 '!$J$2,Nhaplieu!N21,IF(LEFT(Nhaplieu!$N21,3)='Sổ ngân hàng S07 '!$J$2,Nhaplieu!M21,IF(Nhaplieu!$M21='Sổ ngân hàng S07 '!$J$2,Nhaplieu!N21,IF(Nhaplieu!$N21='Sổ ngân hàng S07 '!$J$2,Nhaplieu!M21,""))))</f>
        <v/>
      </c>
      <c r="E24" s="77" t="str">
        <f>IF(LEFT(Nhaplieu!M21,3)='Sổ ngân hàng S07 '!$J$2,Nhaplieu!$O21,IF(Nhaplieu!M21='Sổ ngân hàng S07 '!$J$2,Nhaplieu!$O21,""))</f>
        <v/>
      </c>
      <c r="F24" s="77" t="str">
        <f>IF(LEFT(Nhaplieu!N21,3)='Sổ ngân hàng S07 '!$J$2,Nhaplieu!$O21,IF(Nhaplieu!N21='Sổ ngân hàng S07 '!$J$2,Nhaplieu!$O21,""))</f>
        <v/>
      </c>
      <c r="G24" s="572">
        <f>IF(SUM(E24:F24)=0,0,$G$10+SUM(E$11:$E24)-SUM(F$11:$F24))</f>
        <v>0</v>
      </c>
      <c r="H24" s="573"/>
    </row>
    <row r="25" spans="1:14" s="4" customFormat="1" ht="15.6">
      <c r="A25" s="76" t="str">
        <f>IF(OR(LEFT(Nhaplieu!$M22,3)='Sổ ngân hàng S07 '!$J$2,LEFT(Nhaplieu!$N22,3)='Sổ ngân hàng S07 '!$J$2),Nhaplieu!F22,IF(OR(Nhaplieu!$M22='Sổ ngân hàng S07 '!$J$2,Nhaplieu!$N22='Sổ ngân hàng S07 '!$J$2),Nhaplieu!F22,""))</f>
        <v/>
      </c>
      <c r="B25" s="77" t="str">
        <f>IF(OR(LEFT(Nhaplieu!$M22,3)='Sổ ngân hàng S07 '!$J$2,LEFT(Nhaplieu!$N22,3)='Sổ ngân hàng S07 '!$J$2),Nhaplieu!E22,IF(OR(Nhaplieu!$M22='Sổ ngân hàng S07 '!$J$2,Nhaplieu!$N22='Sổ ngân hàng S07 '!$J$2),Nhaplieu!E22,""))</f>
        <v/>
      </c>
      <c r="C25" s="571" t="str">
        <f>IF(OR(LEFT(Nhaplieu!$M22,3)='Sổ ngân hàng S07 '!$J$2,LEFT(Nhaplieu!$N22,3)='Sổ ngân hàng S07 '!$J$2),Nhaplieu!L22,IF(OR(Nhaplieu!$M22='Sổ ngân hàng S07 '!$J$2,Nhaplieu!$N22='Sổ ngân hàng S07 '!$J$2),Nhaplieu!L22,""))</f>
        <v/>
      </c>
      <c r="D25" s="78" t="str">
        <f>IF(LEFT(Nhaplieu!$M22,3)='Sổ ngân hàng S07 '!$J$2,Nhaplieu!N22,IF(LEFT(Nhaplieu!$N22,3)='Sổ ngân hàng S07 '!$J$2,Nhaplieu!M22,IF(Nhaplieu!$M22='Sổ ngân hàng S07 '!$J$2,Nhaplieu!N22,IF(Nhaplieu!$N22='Sổ ngân hàng S07 '!$J$2,Nhaplieu!M22,""))))</f>
        <v/>
      </c>
      <c r="E25" s="77" t="str">
        <f>IF(LEFT(Nhaplieu!M22,3)='Sổ ngân hàng S07 '!$J$2,Nhaplieu!$O22,IF(Nhaplieu!M22='Sổ ngân hàng S07 '!$J$2,Nhaplieu!$O22,""))</f>
        <v/>
      </c>
      <c r="F25" s="77" t="str">
        <f>IF(LEFT(Nhaplieu!N22,3)='Sổ ngân hàng S07 '!$J$2,Nhaplieu!$O22,IF(Nhaplieu!N22='Sổ ngân hàng S07 '!$J$2,Nhaplieu!$O22,""))</f>
        <v/>
      </c>
      <c r="G25" s="572">
        <f>IF(SUM(E25:F25)=0,0,$G$10+SUM(E$11:$E25)-SUM(F$11:$F25))</f>
        <v>0</v>
      </c>
      <c r="H25" s="573"/>
    </row>
    <row r="26" spans="1:14" s="4" customFormat="1" ht="15.6">
      <c r="A26" s="76" t="str">
        <f>IF(OR(LEFT(Nhaplieu!$M23,3)='Sổ ngân hàng S07 '!$J$2,LEFT(Nhaplieu!$N23,3)='Sổ ngân hàng S07 '!$J$2),Nhaplieu!F23,IF(OR(Nhaplieu!$M23='Sổ ngân hàng S07 '!$J$2,Nhaplieu!$N23='Sổ ngân hàng S07 '!$J$2),Nhaplieu!F23,""))</f>
        <v/>
      </c>
      <c r="B26" s="77" t="str">
        <f>IF(OR(LEFT(Nhaplieu!$M23,3)='Sổ ngân hàng S07 '!$J$2,LEFT(Nhaplieu!$N23,3)='Sổ ngân hàng S07 '!$J$2),Nhaplieu!E23,IF(OR(Nhaplieu!$M23='Sổ ngân hàng S07 '!$J$2,Nhaplieu!$N23='Sổ ngân hàng S07 '!$J$2),Nhaplieu!E23,""))</f>
        <v/>
      </c>
      <c r="C26" s="571" t="str">
        <f>IF(OR(LEFT(Nhaplieu!$M23,3)='Sổ ngân hàng S07 '!$J$2,LEFT(Nhaplieu!$N23,3)='Sổ ngân hàng S07 '!$J$2),Nhaplieu!L23,IF(OR(Nhaplieu!$M23='Sổ ngân hàng S07 '!$J$2,Nhaplieu!$N23='Sổ ngân hàng S07 '!$J$2),Nhaplieu!L23,""))</f>
        <v/>
      </c>
      <c r="D26" s="78" t="str">
        <f>IF(LEFT(Nhaplieu!$M23,3)='Sổ ngân hàng S07 '!$J$2,Nhaplieu!N23,IF(LEFT(Nhaplieu!$N23,3)='Sổ ngân hàng S07 '!$J$2,Nhaplieu!M23,IF(Nhaplieu!$M23='Sổ ngân hàng S07 '!$J$2,Nhaplieu!N23,IF(Nhaplieu!$N23='Sổ ngân hàng S07 '!$J$2,Nhaplieu!M23,""))))</f>
        <v/>
      </c>
      <c r="E26" s="77" t="str">
        <f>IF(LEFT(Nhaplieu!M23,3)='Sổ ngân hàng S07 '!$J$2,Nhaplieu!$O23,IF(Nhaplieu!M23='Sổ ngân hàng S07 '!$J$2,Nhaplieu!$O23,""))</f>
        <v/>
      </c>
      <c r="F26" s="77" t="str">
        <f>IF(LEFT(Nhaplieu!N23,3)='Sổ ngân hàng S07 '!$J$2,Nhaplieu!$O23,IF(Nhaplieu!N23='Sổ ngân hàng S07 '!$J$2,Nhaplieu!$O23,""))</f>
        <v/>
      </c>
      <c r="G26" s="572">
        <f>IF(SUM(E26:F26)=0,0,$G$10+SUM(E$11:$E26)-SUM(F$11:$F26))</f>
        <v>0</v>
      </c>
      <c r="H26" s="573"/>
    </row>
    <row r="27" spans="1:14" s="4" customFormat="1" ht="15.6">
      <c r="A27" s="76" t="str">
        <f>IF(OR(LEFT(Nhaplieu!$M24,3)='Sổ ngân hàng S07 '!$J$2,LEFT(Nhaplieu!$N24,3)='Sổ ngân hàng S07 '!$J$2),Nhaplieu!F24,IF(OR(Nhaplieu!$M24='Sổ ngân hàng S07 '!$J$2,Nhaplieu!$N24='Sổ ngân hàng S07 '!$J$2),Nhaplieu!F24,""))</f>
        <v/>
      </c>
      <c r="B27" s="77" t="str">
        <f>IF(OR(LEFT(Nhaplieu!$M24,3)='Sổ ngân hàng S07 '!$J$2,LEFT(Nhaplieu!$N24,3)='Sổ ngân hàng S07 '!$J$2),Nhaplieu!E24,IF(OR(Nhaplieu!$M24='Sổ ngân hàng S07 '!$J$2,Nhaplieu!$N24='Sổ ngân hàng S07 '!$J$2),Nhaplieu!E24,""))</f>
        <v/>
      </c>
      <c r="C27" s="571" t="str">
        <f>IF(OR(LEFT(Nhaplieu!$M24,3)='Sổ ngân hàng S07 '!$J$2,LEFT(Nhaplieu!$N24,3)='Sổ ngân hàng S07 '!$J$2),Nhaplieu!L24,IF(OR(Nhaplieu!$M24='Sổ ngân hàng S07 '!$J$2,Nhaplieu!$N24='Sổ ngân hàng S07 '!$J$2),Nhaplieu!L24,""))</f>
        <v/>
      </c>
      <c r="D27" s="78" t="str">
        <f>IF(LEFT(Nhaplieu!$M24,3)='Sổ ngân hàng S07 '!$J$2,Nhaplieu!N24,IF(LEFT(Nhaplieu!$N24,3)='Sổ ngân hàng S07 '!$J$2,Nhaplieu!M24,IF(Nhaplieu!$M24='Sổ ngân hàng S07 '!$J$2,Nhaplieu!N24,IF(Nhaplieu!$N24='Sổ ngân hàng S07 '!$J$2,Nhaplieu!M24,""))))</f>
        <v/>
      </c>
      <c r="E27" s="77" t="str">
        <f>IF(LEFT(Nhaplieu!M24,3)='Sổ ngân hàng S07 '!$J$2,Nhaplieu!$O24,IF(Nhaplieu!M24='Sổ ngân hàng S07 '!$J$2,Nhaplieu!$O24,""))</f>
        <v/>
      </c>
      <c r="F27" s="77" t="str">
        <f>IF(LEFT(Nhaplieu!N24,3)='Sổ ngân hàng S07 '!$J$2,Nhaplieu!$O24,IF(Nhaplieu!N24='Sổ ngân hàng S07 '!$J$2,Nhaplieu!$O24,""))</f>
        <v/>
      </c>
      <c r="G27" s="572">
        <f>IF(SUM(E27:F27)=0,0,$G$10+SUM(E$11:$E27)-SUM(F$11:$F27))</f>
        <v>0</v>
      </c>
      <c r="H27" s="573"/>
    </row>
    <row r="28" spans="1:14" s="4" customFormat="1" ht="15.6">
      <c r="A28" s="76" t="str">
        <f>IF(OR(LEFT(Nhaplieu!$M25,3)='Sổ ngân hàng S07 '!$J$2,LEFT(Nhaplieu!$N25,3)='Sổ ngân hàng S07 '!$J$2),Nhaplieu!F25,IF(OR(Nhaplieu!$M25='Sổ ngân hàng S07 '!$J$2,Nhaplieu!$N25='Sổ ngân hàng S07 '!$J$2),Nhaplieu!F25,""))</f>
        <v/>
      </c>
      <c r="B28" s="77" t="str">
        <f>IF(OR(LEFT(Nhaplieu!$M25,3)='Sổ ngân hàng S07 '!$J$2,LEFT(Nhaplieu!$N25,3)='Sổ ngân hàng S07 '!$J$2),Nhaplieu!E25,IF(OR(Nhaplieu!$M25='Sổ ngân hàng S07 '!$J$2,Nhaplieu!$N25='Sổ ngân hàng S07 '!$J$2),Nhaplieu!E25,""))</f>
        <v/>
      </c>
      <c r="C28" s="571" t="str">
        <f>IF(OR(LEFT(Nhaplieu!$M25,3)='Sổ ngân hàng S07 '!$J$2,LEFT(Nhaplieu!$N25,3)='Sổ ngân hàng S07 '!$J$2),Nhaplieu!L25,IF(OR(Nhaplieu!$M25='Sổ ngân hàng S07 '!$J$2,Nhaplieu!$N25='Sổ ngân hàng S07 '!$J$2),Nhaplieu!L25,""))</f>
        <v/>
      </c>
      <c r="D28" s="78" t="str">
        <f>IF(LEFT(Nhaplieu!$M25,3)='Sổ ngân hàng S07 '!$J$2,Nhaplieu!N25,IF(LEFT(Nhaplieu!$N25,3)='Sổ ngân hàng S07 '!$J$2,Nhaplieu!M25,IF(Nhaplieu!$M25='Sổ ngân hàng S07 '!$J$2,Nhaplieu!N25,IF(Nhaplieu!$N25='Sổ ngân hàng S07 '!$J$2,Nhaplieu!M25,""))))</f>
        <v/>
      </c>
      <c r="E28" s="77" t="str">
        <f>IF(LEFT(Nhaplieu!M25,3)='Sổ ngân hàng S07 '!$J$2,Nhaplieu!$O25,IF(Nhaplieu!M25='Sổ ngân hàng S07 '!$J$2,Nhaplieu!$O25,""))</f>
        <v/>
      </c>
      <c r="F28" s="77" t="str">
        <f>IF(LEFT(Nhaplieu!N25,3)='Sổ ngân hàng S07 '!$J$2,Nhaplieu!$O25,IF(Nhaplieu!N25='Sổ ngân hàng S07 '!$J$2,Nhaplieu!$O25,""))</f>
        <v/>
      </c>
      <c r="G28" s="572">
        <f>IF(SUM(E28:F28)=0,0,$G$10+SUM(E$11:$E28)-SUM(F$11:$F28))</f>
        <v>0</v>
      </c>
      <c r="H28" s="573"/>
    </row>
    <row r="29" spans="1:14" s="4" customFormat="1" ht="15.6">
      <c r="A29" s="76" t="str">
        <f>IF(OR(LEFT(Nhaplieu!$M26,3)='Sổ ngân hàng S07 '!$J$2,LEFT(Nhaplieu!$N26,3)='Sổ ngân hàng S07 '!$J$2),Nhaplieu!F26,IF(OR(Nhaplieu!$M26='Sổ ngân hàng S07 '!$J$2,Nhaplieu!$N26='Sổ ngân hàng S07 '!$J$2),Nhaplieu!F26,""))</f>
        <v/>
      </c>
      <c r="B29" s="77" t="str">
        <f>IF(OR(LEFT(Nhaplieu!$M26,3)='Sổ ngân hàng S07 '!$J$2,LEFT(Nhaplieu!$N26,3)='Sổ ngân hàng S07 '!$J$2),Nhaplieu!E26,IF(OR(Nhaplieu!$M26='Sổ ngân hàng S07 '!$J$2,Nhaplieu!$N26='Sổ ngân hàng S07 '!$J$2),Nhaplieu!E26,""))</f>
        <v/>
      </c>
      <c r="C29" s="571" t="str">
        <f>IF(OR(LEFT(Nhaplieu!$M26,3)='Sổ ngân hàng S07 '!$J$2,LEFT(Nhaplieu!$N26,3)='Sổ ngân hàng S07 '!$J$2),Nhaplieu!L26,IF(OR(Nhaplieu!$M26='Sổ ngân hàng S07 '!$J$2,Nhaplieu!$N26='Sổ ngân hàng S07 '!$J$2),Nhaplieu!L26,""))</f>
        <v/>
      </c>
      <c r="D29" s="78" t="str">
        <f>IF(LEFT(Nhaplieu!$M26,3)='Sổ ngân hàng S07 '!$J$2,Nhaplieu!N26,IF(LEFT(Nhaplieu!$N26,3)='Sổ ngân hàng S07 '!$J$2,Nhaplieu!M26,IF(Nhaplieu!$M26='Sổ ngân hàng S07 '!$J$2,Nhaplieu!N26,IF(Nhaplieu!$N26='Sổ ngân hàng S07 '!$J$2,Nhaplieu!M26,""))))</f>
        <v/>
      </c>
      <c r="E29" s="77" t="str">
        <f>IF(LEFT(Nhaplieu!M26,3)='Sổ ngân hàng S07 '!$J$2,Nhaplieu!$O26,IF(Nhaplieu!M26='Sổ ngân hàng S07 '!$J$2,Nhaplieu!$O26,""))</f>
        <v/>
      </c>
      <c r="F29" s="77" t="str">
        <f>IF(LEFT(Nhaplieu!N26,3)='Sổ ngân hàng S07 '!$J$2,Nhaplieu!$O26,IF(Nhaplieu!N26='Sổ ngân hàng S07 '!$J$2,Nhaplieu!$O26,""))</f>
        <v/>
      </c>
      <c r="G29" s="572">
        <f>IF(SUM(E29:F29)=0,0,$G$10+SUM(E$11:$E29)-SUM(F$11:$F29))</f>
        <v>0</v>
      </c>
      <c r="H29" s="573"/>
    </row>
    <row r="30" spans="1:14" s="4" customFormat="1" ht="16.5" customHeight="1">
      <c r="A30" s="76" t="str">
        <f>IF(OR(LEFT(Nhaplieu!$M27,3)='Sổ ngân hàng S07 '!$J$2,LEFT(Nhaplieu!$N27,3)='Sổ ngân hàng S07 '!$J$2),Nhaplieu!F27,IF(OR(Nhaplieu!$M27='Sổ ngân hàng S07 '!$J$2,Nhaplieu!$N27='Sổ ngân hàng S07 '!$J$2),Nhaplieu!F27,""))</f>
        <v/>
      </c>
      <c r="B30" s="77" t="str">
        <f>IF(OR(LEFT(Nhaplieu!$M27,3)='Sổ ngân hàng S07 '!$J$2,LEFT(Nhaplieu!$N27,3)='Sổ ngân hàng S07 '!$J$2),Nhaplieu!E27,IF(OR(Nhaplieu!$M27='Sổ ngân hàng S07 '!$J$2,Nhaplieu!$N27='Sổ ngân hàng S07 '!$J$2),Nhaplieu!E27,""))</f>
        <v/>
      </c>
      <c r="C30" s="571" t="str">
        <f>IF(OR(LEFT(Nhaplieu!$M27,3)='Sổ ngân hàng S07 '!$J$2,LEFT(Nhaplieu!$N27,3)='Sổ ngân hàng S07 '!$J$2),Nhaplieu!L27,IF(OR(Nhaplieu!$M27='Sổ ngân hàng S07 '!$J$2,Nhaplieu!$N27='Sổ ngân hàng S07 '!$J$2),Nhaplieu!L27,""))</f>
        <v/>
      </c>
      <c r="D30" s="78" t="str">
        <f>IF(LEFT(Nhaplieu!$M27,3)='Sổ ngân hàng S07 '!$J$2,Nhaplieu!N27,IF(LEFT(Nhaplieu!$N27,3)='Sổ ngân hàng S07 '!$J$2,Nhaplieu!M27,IF(Nhaplieu!$M27='Sổ ngân hàng S07 '!$J$2,Nhaplieu!N27,IF(Nhaplieu!$N27='Sổ ngân hàng S07 '!$J$2,Nhaplieu!M27,""))))</f>
        <v/>
      </c>
      <c r="E30" s="77" t="str">
        <f>IF(LEFT(Nhaplieu!M27,3)='Sổ ngân hàng S07 '!$J$2,Nhaplieu!$O27,IF(Nhaplieu!M27='Sổ ngân hàng S07 '!$J$2,Nhaplieu!$O27,""))</f>
        <v/>
      </c>
      <c r="F30" s="77" t="str">
        <f>IF(LEFT(Nhaplieu!N27,3)='Sổ ngân hàng S07 '!$J$2,Nhaplieu!$O27,IF(Nhaplieu!N27='Sổ ngân hàng S07 '!$J$2,Nhaplieu!$O27,""))</f>
        <v/>
      </c>
      <c r="G30" s="572">
        <f>IF(SUM(E30:F30)=0,0,$G$10+SUM(E$11:$E30)-SUM(F$11:$F30))</f>
        <v>0</v>
      </c>
      <c r="H30" s="573"/>
    </row>
    <row r="31" spans="1:14" s="4" customFormat="1" ht="15.6">
      <c r="A31" s="76" t="str">
        <f>IF(OR(LEFT(Nhaplieu!$M28,3)='Sổ ngân hàng S07 '!$J$2,LEFT(Nhaplieu!$N28,3)='Sổ ngân hàng S07 '!$J$2),Nhaplieu!F28,IF(OR(Nhaplieu!$M28='Sổ ngân hàng S07 '!$J$2,Nhaplieu!$N28='Sổ ngân hàng S07 '!$J$2),Nhaplieu!F28,""))</f>
        <v/>
      </c>
      <c r="B31" s="77" t="str">
        <f>IF(OR(LEFT(Nhaplieu!$M28,3)='Sổ ngân hàng S07 '!$J$2,LEFT(Nhaplieu!$N28,3)='Sổ ngân hàng S07 '!$J$2),Nhaplieu!E28,IF(OR(Nhaplieu!$M28='Sổ ngân hàng S07 '!$J$2,Nhaplieu!$N28='Sổ ngân hàng S07 '!$J$2),Nhaplieu!E28,""))</f>
        <v/>
      </c>
      <c r="C31" s="571" t="str">
        <f>IF(OR(LEFT(Nhaplieu!$M28,3)='Sổ ngân hàng S07 '!$J$2,LEFT(Nhaplieu!$N28,3)='Sổ ngân hàng S07 '!$J$2),Nhaplieu!L28,IF(OR(Nhaplieu!$M28='Sổ ngân hàng S07 '!$J$2,Nhaplieu!$N28='Sổ ngân hàng S07 '!$J$2),Nhaplieu!L28,""))</f>
        <v/>
      </c>
      <c r="D31" s="78" t="str">
        <f>IF(LEFT(Nhaplieu!$M28,3)='Sổ ngân hàng S07 '!$J$2,Nhaplieu!N28,IF(LEFT(Nhaplieu!$N28,3)='Sổ ngân hàng S07 '!$J$2,Nhaplieu!M28,IF(Nhaplieu!$M28='Sổ ngân hàng S07 '!$J$2,Nhaplieu!N28,IF(Nhaplieu!$N28='Sổ ngân hàng S07 '!$J$2,Nhaplieu!M28,""))))</f>
        <v/>
      </c>
      <c r="E31" s="77" t="str">
        <f>IF(LEFT(Nhaplieu!M28,3)='Sổ ngân hàng S07 '!$J$2,Nhaplieu!$O28,IF(Nhaplieu!M28='Sổ ngân hàng S07 '!$J$2,Nhaplieu!$O28,""))</f>
        <v/>
      </c>
      <c r="F31" s="77" t="str">
        <f>IF(LEFT(Nhaplieu!N28,3)='Sổ ngân hàng S07 '!$J$2,Nhaplieu!$O28,IF(Nhaplieu!N28='Sổ ngân hàng S07 '!$J$2,Nhaplieu!$O28,""))</f>
        <v/>
      </c>
      <c r="G31" s="572">
        <f>IF(SUM(E31:F31)=0,0,$G$10+SUM(E$11:$E31)-SUM(F$11:$F31))</f>
        <v>0</v>
      </c>
      <c r="H31" s="573"/>
    </row>
    <row r="32" spans="1:14" s="4" customFormat="1" ht="15.6">
      <c r="A32" s="76" t="str">
        <f>IF(OR(LEFT(Nhaplieu!$M29,3)='Sổ ngân hàng S07 '!$J$2,LEFT(Nhaplieu!$N29,3)='Sổ ngân hàng S07 '!$J$2),Nhaplieu!F29,IF(OR(Nhaplieu!$M29='Sổ ngân hàng S07 '!$J$2,Nhaplieu!$N29='Sổ ngân hàng S07 '!$J$2),Nhaplieu!F29,""))</f>
        <v/>
      </c>
      <c r="B32" s="77" t="str">
        <f>IF(OR(LEFT(Nhaplieu!$M29,3)='Sổ ngân hàng S07 '!$J$2,LEFT(Nhaplieu!$N29,3)='Sổ ngân hàng S07 '!$J$2),Nhaplieu!E29,IF(OR(Nhaplieu!$M29='Sổ ngân hàng S07 '!$J$2,Nhaplieu!$N29='Sổ ngân hàng S07 '!$J$2),Nhaplieu!E29,""))</f>
        <v/>
      </c>
      <c r="C32" s="571" t="str">
        <f>IF(OR(LEFT(Nhaplieu!$M29,3)='Sổ ngân hàng S07 '!$J$2,LEFT(Nhaplieu!$N29,3)='Sổ ngân hàng S07 '!$J$2),Nhaplieu!L29,IF(OR(Nhaplieu!$M29='Sổ ngân hàng S07 '!$J$2,Nhaplieu!$N29='Sổ ngân hàng S07 '!$J$2),Nhaplieu!L29,""))</f>
        <v/>
      </c>
      <c r="D32" s="78" t="str">
        <f>IF(LEFT(Nhaplieu!$M29,3)='Sổ ngân hàng S07 '!$J$2,Nhaplieu!N29,IF(LEFT(Nhaplieu!$N29,3)='Sổ ngân hàng S07 '!$J$2,Nhaplieu!M29,IF(Nhaplieu!$M29='Sổ ngân hàng S07 '!$J$2,Nhaplieu!N29,IF(Nhaplieu!$N29='Sổ ngân hàng S07 '!$J$2,Nhaplieu!M29,""))))</f>
        <v/>
      </c>
      <c r="E32" s="77" t="str">
        <f>IF(LEFT(Nhaplieu!M29,3)='Sổ ngân hàng S07 '!$J$2,Nhaplieu!$O29,IF(Nhaplieu!M29='Sổ ngân hàng S07 '!$J$2,Nhaplieu!$O29,""))</f>
        <v/>
      </c>
      <c r="F32" s="77" t="str">
        <f>IF(LEFT(Nhaplieu!N29,3)='Sổ ngân hàng S07 '!$J$2,Nhaplieu!$O29,IF(Nhaplieu!N29='Sổ ngân hàng S07 '!$J$2,Nhaplieu!$O29,""))</f>
        <v/>
      </c>
      <c r="G32" s="572">
        <f>IF(SUM(E32:F32)=0,0,$G$10+SUM(E$11:$E32)-SUM(F$11:$F32))</f>
        <v>0</v>
      </c>
      <c r="H32" s="573"/>
    </row>
    <row r="33" spans="1:8" s="4" customFormat="1" ht="15.6">
      <c r="A33" s="76" t="str">
        <f>IF(OR(LEFT(Nhaplieu!$M30,3)='Sổ ngân hàng S07 '!$J$2,LEFT(Nhaplieu!$N30,3)='Sổ ngân hàng S07 '!$J$2),Nhaplieu!F30,IF(OR(Nhaplieu!$M30='Sổ ngân hàng S07 '!$J$2,Nhaplieu!$N30='Sổ ngân hàng S07 '!$J$2),Nhaplieu!F30,""))</f>
        <v/>
      </c>
      <c r="B33" s="77" t="str">
        <f>IF(OR(LEFT(Nhaplieu!$M30,3)='Sổ ngân hàng S07 '!$J$2,LEFT(Nhaplieu!$N30,3)='Sổ ngân hàng S07 '!$J$2),Nhaplieu!E30,IF(OR(Nhaplieu!$M30='Sổ ngân hàng S07 '!$J$2,Nhaplieu!$N30='Sổ ngân hàng S07 '!$J$2),Nhaplieu!E30,""))</f>
        <v/>
      </c>
      <c r="C33" s="571" t="str">
        <f>IF(OR(LEFT(Nhaplieu!$M30,3)='Sổ ngân hàng S07 '!$J$2,LEFT(Nhaplieu!$N30,3)='Sổ ngân hàng S07 '!$J$2),Nhaplieu!L30,IF(OR(Nhaplieu!$M30='Sổ ngân hàng S07 '!$J$2,Nhaplieu!$N30='Sổ ngân hàng S07 '!$J$2),Nhaplieu!L30,""))</f>
        <v/>
      </c>
      <c r="D33" s="78" t="str">
        <f>IF(LEFT(Nhaplieu!$M30,3)='Sổ ngân hàng S07 '!$J$2,Nhaplieu!N30,IF(LEFT(Nhaplieu!$N30,3)='Sổ ngân hàng S07 '!$J$2,Nhaplieu!M30,IF(Nhaplieu!$M30='Sổ ngân hàng S07 '!$J$2,Nhaplieu!N30,IF(Nhaplieu!$N30='Sổ ngân hàng S07 '!$J$2,Nhaplieu!M30,""))))</f>
        <v/>
      </c>
      <c r="E33" s="77" t="str">
        <f>IF(LEFT(Nhaplieu!M30,3)='Sổ ngân hàng S07 '!$J$2,Nhaplieu!$O30,IF(Nhaplieu!M30='Sổ ngân hàng S07 '!$J$2,Nhaplieu!$O30,""))</f>
        <v/>
      </c>
      <c r="F33" s="77" t="str">
        <f>IF(LEFT(Nhaplieu!N30,3)='Sổ ngân hàng S07 '!$J$2,Nhaplieu!$O30,IF(Nhaplieu!N30='Sổ ngân hàng S07 '!$J$2,Nhaplieu!$O30,""))</f>
        <v/>
      </c>
      <c r="G33" s="572">
        <f>IF(SUM(E33:F33)=0,0,$G$10+SUM(E$11:$E33)-SUM(F$11:$F33))</f>
        <v>0</v>
      </c>
      <c r="H33" s="573"/>
    </row>
    <row r="34" spans="1:8" s="4" customFormat="1" ht="15.6">
      <c r="A34" s="76" t="str">
        <f>IF(OR(LEFT(Nhaplieu!$M31,3)='Sổ ngân hàng S07 '!$J$2,LEFT(Nhaplieu!$N31,3)='Sổ ngân hàng S07 '!$J$2),Nhaplieu!F31,IF(OR(Nhaplieu!$M31='Sổ ngân hàng S07 '!$J$2,Nhaplieu!$N31='Sổ ngân hàng S07 '!$J$2),Nhaplieu!F31,""))</f>
        <v/>
      </c>
      <c r="B34" s="77" t="str">
        <f>IF(OR(LEFT(Nhaplieu!$M31,3)='Sổ ngân hàng S07 '!$J$2,LEFT(Nhaplieu!$N31,3)='Sổ ngân hàng S07 '!$J$2),Nhaplieu!E31,IF(OR(Nhaplieu!$M31='Sổ ngân hàng S07 '!$J$2,Nhaplieu!$N31='Sổ ngân hàng S07 '!$J$2),Nhaplieu!E31,""))</f>
        <v/>
      </c>
      <c r="C34" s="571" t="str">
        <f>IF(OR(LEFT(Nhaplieu!$M31,3)='Sổ ngân hàng S07 '!$J$2,LEFT(Nhaplieu!$N31,3)='Sổ ngân hàng S07 '!$J$2),Nhaplieu!L31,IF(OR(Nhaplieu!$M31='Sổ ngân hàng S07 '!$J$2,Nhaplieu!$N31='Sổ ngân hàng S07 '!$J$2),Nhaplieu!L31,""))</f>
        <v/>
      </c>
      <c r="D34" s="78" t="str">
        <f>IF(LEFT(Nhaplieu!$M31,3)='Sổ ngân hàng S07 '!$J$2,Nhaplieu!N31,IF(LEFT(Nhaplieu!$N31,3)='Sổ ngân hàng S07 '!$J$2,Nhaplieu!M31,IF(Nhaplieu!$M31='Sổ ngân hàng S07 '!$J$2,Nhaplieu!N31,IF(Nhaplieu!$N31='Sổ ngân hàng S07 '!$J$2,Nhaplieu!M31,""))))</f>
        <v/>
      </c>
      <c r="E34" s="77" t="str">
        <f>IF(LEFT(Nhaplieu!M31,3)='Sổ ngân hàng S07 '!$J$2,Nhaplieu!$O31,IF(Nhaplieu!M31='Sổ ngân hàng S07 '!$J$2,Nhaplieu!$O31,""))</f>
        <v/>
      </c>
      <c r="F34" s="77" t="str">
        <f>IF(LEFT(Nhaplieu!N31,3)='Sổ ngân hàng S07 '!$J$2,Nhaplieu!$O31,IF(Nhaplieu!N31='Sổ ngân hàng S07 '!$J$2,Nhaplieu!$O31,""))</f>
        <v/>
      </c>
      <c r="G34" s="572">
        <f>IF(SUM(E34:F34)=0,0,$G$10+SUM(E$11:$E34)-SUM(F$11:$F34))</f>
        <v>0</v>
      </c>
      <c r="H34" s="573"/>
    </row>
    <row r="35" spans="1:8" s="4" customFormat="1" ht="15.6">
      <c r="A35" s="76" t="str">
        <f>IF(OR(LEFT(Nhaplieu!$M32,3)='Sổ ngân hàng S07 '!$J$2,LEFT(Nhaplieu!$N32,3)='Sổ ngân hàng S07 '!$J$2),Nhaplieu!F32,IF(OR(Nhaplieu!$M32='Sổ ngân hàng S07 '!$J$2,Nhaplieu!$N32='Sổ ngân hàng S07 '!$J$2),Nhaplieu!F32,""))</f>
        <v/>
      </c>
      <c r="B35" s="77" t="str">
        <f>IF(OR(LEFT(Nhaplieu!$M32,3)='Sổ ngân hàng S07 '!$J$2,LEFT(Nhaplieu!$N32,3)='Sổ ngân hàng S07 '!$J$2),Nhaplieu!E32,IF(OR(Nhaplieu!$M32='Sổ ngân hàng S07 '!$J$2,Nhaplieu!$N32='Sổ ngân hàng S07 '!$J$2),Nhaplieu!E32,""))</f>
        <v/>
      </c>
      <c r="C35" s="571" t="str">
        <f>IF(OR(LEFT(Nhaplieu!$M32,3)='Sổ ngân hàng S07 '!$J$2,LEFT(Nhaplieu!$N32,3)='Sổ ngân hàng S07 '!$J$2),Nhaplieu!L32,IF(OR(Nhaplieu!$M32='Sổ ngân hàng S07 '!$J$2,Nhaplieu!$N32='Sổ ngân hàng S07 '!$J$2),Nhaplieu!L32,""))</f>
        <v/>
      </c>
      <c r="D35" s="78" t="str">
        <f>IF(LEFT(Nhaplieu!$M32,3)='Sổ ngân hàng S07 '!$J$2,Nhaplieu!N32,IF(LEFT(Nhaplieu!$N32,3)='Sổ ngân hàng S07 '!$J$2,Nhaplieu!M32,IF(Nhaplieu!$M32='Sổ ngân hàng S07 '!$J$2,Nhaplieu!N32,IF(Nhaplieu!$N32='Sổ ngân hàng S07 '!$J$2,Nhaplieu!M32,""))))</f>
        <v/>
      </c>
      <c r="E35" s="77" t="str">
        <f>IF(LEFT(Nhaplieu!M32,3)='Sổ ngân hàng S07 '!$J$2,Nhaplieu!$O32,IF(Nhaplieu!M32='Sổ ngân hàng S07 '!$J$2,Nhaplieu!$O32,""))</f>
        <v/>
      </c>
      <c r="F35" s="77" t="str">
        <f>IF(LEFT(Nhaplieu!N32,3)='Sổ ngân hàng S07 '!$J$2,Nhaplieu!$O32,IF(Nhaplieu!N32='Sổ ngân hàng S07 '!$J$2,Nhaplieu!$O32,""))</f>
        <v/>
      </c>
      <c r="G35" s="572">
        <f>IF(SUM(E35:F35)=0,0,$G$10+SUM(E$11:$E35)-SUM(F$11:$F35))</f>
        <v>0</v>
      </c>
      <c r="H35" s="573"/>
    </row>
    <row r="36" spans="1:8" s="4" customFormat="1" ht="15.6">
      <c r="A36" s="76" t="str">
        <f>IF(OR(LEFT(Nhaplieu!$M33,3)='Sổ ngân hàng S07 '!$J$2,LEFT(Nhaplieu!$N33,3)='Sổ ngân hàng S07 '!$J$2),Nhaplieu!F33,IF(OR(Nhaplieu!$M33='Sổ ngân hàng S07 '!$J$2,Nhaplieu!$N33='Sổ ngân hàng S07 '!$J$2),Nhaplieu!F33,""))</f>
        <v/>
      </c>
      <c r="B36" s="77" t="str">
        <f>IF(OR(LEFT(Nhaplieu!$M33,3)='Sổ ngân hàng S07 '!$J$2,LEFT(Nhaplieu!$N33,3)='Sổ ngân hàng S07 '!$J$2),Nhaplieu!E33,IF(OR(Nhaplieu!$M33='Sổ ngân hàng S07 '!$J$2,Nhaplieu!$N33='Sổ ngân hàng S07 '!$J$2),Nhaplieu!E33,""))</f>
        <v/>
      </c>
      <c r="C36" s="571" t="str">
        <f>IF(OR(LEFT(Nhaplieu!$M33,3)='Sổ ngân hàng S07 '!$J$2,LEFT(Nhaplieu!$N33,3)='Sổ ngân hàng S07 '!$J$2),Nhaplieu!L33,IF(OR(Nhaplieu!$M33='Sổ ngân hàng S07 '!$J$2,Nhaplieu!$N33='Sổ ngân hàng S07 '!$J$2),Nhaplieu!L33,""))</f>
        <v/>
      </c>
      <c r="D36" s="78" t="str">
        <f>IF(LEFT(Nhaplieu!$M33,3)='Sổ ngân hàng S07 '!$J$2,Nhaplieu!N33,IF(LEFT(Nhaplieu!$N33,3)='Sổ ngân hàng S07 '!$J$2,Nhaplieu!M33,IF(Nhaplieu!$M33='Sổ ngân hàng S07 '!$J$2,Nhaplieu!N33,IF(Nhaplieu!$N33='Sổ ngân hàng S07 '!$J$2,Nhaplieu!M33,""))))</f>
        <v/>
      </c>
      <c r="E36" s="77" t="str">
        <f>IF(LEFT(Nhaplieu!M33,3)='Sổ ngân hàng S07 '!$J$2,Nhaplieu!$O33,IF(Nhaplieu!M33='Sổ ngân hàng S07 '!$J$2,Nhaplieu!$O33,""))</f>
        <v/>
      </c>
      <c r="F36" s="77" t="str">
        <f>IF(LEFT(Nhaplieu!N33,3)='Sổ ngân hàng S07 '!$J$2,Nhaplieu!$O33,IF(Nhaplieu!N33='Sổ ngân hàng S07 '!$J$2,Nhaplieu!$O33,""))</f>
        <v/>
      </c>
      <c r="G36" s="572">
        <f>IF(SUM(E36:F36)=0,0,$G$10+SUM(E$11:$E36)-SUM(F$11:$F36))</f>
        <v>0</v>
      </c>
      <c r="H36" s="573"/>
    </row>
    <row r="37" spans="1:8" s="4" customFormat="1" ht="15.6">
      <c r="A37" s="76" t="str">
        <f>IF(OR(LEFT(Nhaplieu!$M34,3)='Sổ ngân hàng S07 '!$J$2,LEFT(Nhaplieu!$N34,3)='Sổ ngân hàng S07 '!$J$2),Nhaplieu!F34,IF(OR(Nhaplieu!$M34='Sổ ngân hàng S07 '!$J$2,Nhaplieu!$N34='Sổ ngân hàng S07 '!$J$2),Nhaplieu!F34,""))</f>
        <v/>
      </c>
      <c r="B37" s="77" t="str">
        <f>IF(OR(LEFT(Nhaplieu!$M34,3)='Sổ ngân hàng S07 '!$J$2,LEFT(Nhaplieu!$N34,3)='Sổ ngân hàng S07 '!$J$2),Nhaplieu!E34,IF(OR(Nhaplieu!$M34='Sổ ngân hàng S07 '!$J$2,Nhaplieu!$N34='Sổ ngân hàng S07 '!$J$2),Nhaplieu!E34,""))</f>
        <v/>
      </c>
      <c r="C37" s="571" t="str">
        <f>IF(OR(LEFT(Nhaplieu!$M34,3)='Sổ ngân hàng S07 '!$J$2,LEFT(Nhaplieu!$N34,3)='Sổ ngân hàng S07 '!$J$2),Nhaplieu!L34,IF(OR(Nhaplieu!$M34='Sổ ngân hàng S07 '!$J$2,Nhaplieu!$N34='Sổ ngân hàng S07 '!$J$2),Nhaplieu!L34,""))</f>
        <v/>
      </c>
      <c r="D37" s="78" t="str">
        <f>IF(LEFT(Nhaplieu!$M34,3)='Sổ ngân hàng S07 '!$J$2,Nhaplieu!N34,IF(LEFT(Nhaplieu!$N34,3)='Sổ ngân hàng S07 '!$J$2,Nhaplieu!M34,IF(Nhaplieu!$M34='Sổ ngân hàng S07 '!$J$2,Nhaplieu!N34,IF(Nhaplieu!$N34='Sổ ngân hàng S07 '!$J$2,Nhaplieu!M34,""))))</f>
        <v/>
      </c>
      <c r="E37" s="77" t="str">
        <f>IF(LEFT(Nhaplieu!M34,3)='Sổ ngân hàng S07 '!$J$2,Nhaplieu!$O34,IF(Nhaplieu!M34='Sổ ngân hàng S07 '!$J$2,Nhaplieu!$O34,""))</f>
        <v/>
      </c>
      <c r="F37" s="77" t="str">
        <f>IF(LEFT(Nhaplieu!N34,3)='Sổ ngân hàng S07 '!$J$2,Nhaplieu!$O34,IF(Nhaplieu!N34='Sổ ngân hàng S07 '!$J$2,Nhaplieu!$O34,""))</f>
        <v/>
      </c>
      <c r="G37" s="572">
        <f>IF(SUM(E37:F37)=0,0,$G$10+SUM(E$11:$E37)-SUM(F$11:$F37))</f>
        <v>0</v>
      </c>
      <c r="H37" s="573"/>
    </row>
    <row r="38" spans="1:8" s="4" customFormat="1" ht="15.6">
      <c r="A38" s="76" t="str">
        <f>IF(OR(LEFT(Nhaplieu!$M35,3)='Sổ ngân hàng S07 '!$J$2,LEFT(Nhaplieu!$N35,3)='Sổ ngân hàng S07 '!$J$2),Nhaplieu!F35,IF(OR(Nhaplieu!$M35='Sổ ngân hàng S07 '!$J$2,Nhaplieu!$N35='Sổ ngân hàng S07 '!$J$2),Nhaplieu!F35,""))</f>
        <v/>
      </c>
      <c r="B38" s="77" t="str">
        <f>IF(OR(LEFT(Nhaplieu!$M35,3)='Sổ ngân hàng S07 '!$J$2,LEFT(Nhaplieu!$N35,3)='Sổ ngân hàng S07 '!$J$2),Nhaplieu!E35,IF(OR(Nhaplieu!$M35='Sổ ngân hàng S07 '!$J$2,Nhaplieu!$N35='Sổ ngân hàng S07 '!$J$2),Nhaplieu!E35,""))</f>
        <v/>
      </c>
      <c r="C38" s="571" t="str">
        <f>IF(OR(LEFT(Nhaplieu!$M35,3)='Sổ ngân hàng S07 '!$J$2,LEFT(Nhaplieu!$N35,3)='Sổ ngân hàng S07 '!$J$2),Nhaplieu!L35,IF(OR(Nhaplieu!$M35='Sổ ngân hàng S07 '!$J$2,Nhaplieu!$N35='Sổ ngân hàng S07 '!$J$2),Nhaplieu!L35,""))</f>
        <v/>
      </c>
      <c r="D38" s="78" t="str">
        <f>IF(LEFT(Nhaplieu!$M35,3)='Sổ ngân hàng S07 '!$J$2,Nhaplieu!N35,IF(LEFT(Nhaplieu!$N35,3)='Sổ ngân hàng S07 '!$J$2,Nhaplieu!M35,IF(Nhaplieu!$M35='Sổ ngân hàng S07 '!$J$2,Nhaplieu!N35,IF(Nhaplieu!$N35='Sổ ngân hàng S07 '!$J$2,Nhaplieu!M35,""))))</f>
        <v/>
      </c>
      <c r="E38" s="77" t="str">
        <f>IF(LEFT(Nhaplieu!M35,3)='Sổ ngân hàng S07 '!$J$2,Nhaplieu!$O35,IF(Nhaplieu!M35='Sổ ngân hàng S07 '!$J$2,Nhaplieu!$O35,""))</f>
        <v/>
      </c>
      <c r="F38" s="77" t="str">
        <f>IF(LEFT(Nhaplieu!N35,3)='Sổ ngân hàng S07 '!$J$2,Nhaplieu!$O35,IF(Nhaplieu!N35='Sổ ngân hàng S07 '!$J$2,Nhaplieu!$O35,""))</f>
        <v/>
      </c>
      <c r="G38" s="572">
        <f>IF(SUM(E38:F38)=0,0,$G$10+SUM(E$11:$E38)-SUM(F$11:$F38))</f>
        <v>0</v>
      </c>
      <c r="H38" s="573"/>
    </row>
    <row r="39" spans="1:8" s="4" customFormat="1" ht="15.6">
      <c r="A39" s="76" t="str">
        <f>IF(OR(LEFT(Nhaplieu!$M36,3)='Sổ ngân hàng S07 '!$J$2,LEFT(Nhaplieu!$N36,3)='Sổ ngân hàng S07 '!$J$2),Nhaplieu!F36,IF(OR(Nhaplieu!$M36='Sổ ngân hàng S07 '!$J$2,Nhaplieu!$N36='Sổ ngân hàng S07 '!$J$2),Nhaplieu!F36,""))</f>
        <v/>
      </c>
      <c r="B39" s="77" t="str">
        <f>IF(OR(LEFT(Nhaplieu!$M36,3)='Sổ ngân hàng S07 '!$J$2,LEFT(Nhaplieu!$N36,3)='Sổ ngân hàng S07 '!$J$2),Nhaplieu!E36,IF(OR(Nhaplieu!$M36='Sổ ngân hàng S07 '!$J$2,Nhaplieu!$N36='Sổ ngân hàng S07 '!$J$2),Nhaplieu!E36,""))</f>
        <v/>
      </c>
      <c r="C39" s="571" t="str">
        <f>IF(OR(LEFT(Nhaplieu!$M36,3)='Sổ ngân hàng S07 '!$J$2,LEFT(Nhaplieu!$N36,3)='Sổ ngân hàng S07 '!$J$2),Nhaplieu!L36,IF(OR(Nhaplieu!$M36='Sổ ngân hàng S07 '!$J$2,Nhaplieu!$N36='Sổ ngân hàng S07 '!$J$2),Nhaplieu!L36,""))</f>
        <v/>
      </c>
      <c r="D39" s="78" t="str">
        <f>IF(LEFT(Nhaplieu!$M36,3)='Sổ ngân hàng S07 '!$J$2,Nhaplieu!N36,IF(LEFT(Nhaplieu!$N36,3)='Sổ ngân hàng S07 '!$J$2,Nhaplieu!M36,IF(Nhaplieu!$M36='Sổ ngân hàng S07 '!$J$2,Nhaplieu!N36,IF(Nhaplieu!$N36='Sổ ngân hàng S07 '!$J$2,Nhaplieu!M36,""))))</f>
        <v/>
      </c>
      <c r="E39" s="77" t="str">
        <f>IF(LEFT(Nhaplieu!M36,3)='Sổ ngân hàng S07 '!$J$2,Nhaplieu!$O36,IF(Nhaplieu!M36='Sổ ngân hàng S07 '!$J$2,Nhaplieu!$O36,""))</f>
        <v/>
      </c>
      <c r="F39" s="77" t="str">
        <f>IF(LEFT(Nhaplieu!N36,3)='Sổ ngân hàng S07 '!$J$2,Nhaplieu!$O36,IF(Nhaplieu!N36='Sổ ngân hàng S07 '!$J$2,Nhaplieu!$O36,""))</f>
        <v/>
      </c>
      <c r="G39" s="572">
        <f>IF(SUM(E39:F39)=0,0,$G$10+SUM(E$11:$E39)-SUM(F$11:$F39))</f>
        <v>0</v>
      </c>
      <c r="H39" s="573"/>
    </row>
    <row r="40" spans="1:8" s="4" customFormat="1" ht="15.6">
      <c r="A40" s="76" t="str">
        <f>IF(OR(LEFT(Nhaplieu!$M37,3)='Sổ ngân hàng S07 '!$J$2,LEFT(Nhaplieu!$N37,3)='Sổ ngân hàng S07 '!$J$2),Nhaplieu!F37,IF(OR(Nhaplieu!$M37='Sổ ngân hàng S07 '!$J$2,Nhaplieu!$N37='Sổ ngân hàng S07 '!$J$2),Nhaplieu!F37,""))</f>
        <v/>
      </c>
      <c r="B40" s="77" t="str">
        <f>IF(OR(LEFT(Nhaplieu!$M37,3)='Sổ ngân hàng S07 '!$J$2,LEFT(Nhaplieu!$N37,3)='Sổ ngân hàng S07 '!$J$2),Nhaplieu!E37,IF(OR(Nhaplieu!$M37='Sổ ngân hàng S07 '!$J$2,Nhaplieu!$N37='Sổ ngân hàng S07 '!$J$2),Nhaplieu!E37,""))</f>
        <v/>
      </c>
      <c r="C40" s="571" t="str">
        <f>IF(OR(LEFT(Nhaplieu!$M37,3)='Sổ ngân hàng S07 '!$J$2,LEFT(Nhaplieu!$N37,3)='Sổ ngân hàng S07 '!$J$2),Nhaplieu!L37,IF(OR(Nhaplieu!$M37='Sổ ngân hàng S07 '!$J$2,Nhaplieu!$N37='Sổ ngân hàng S07 '!$J$2),Nhaplieu!L37,""))</f>
        <v/>
      </c>
      <c r="D40" s="78" t="str">
        <f>IF(LEFT(Nhaplieu!$M37,3)='Sổ ngân hàng S07 '!$J$2,Nhaplieu!N37,IF(LEFT(Nhaplieu!$N37,3)='Sổ ngân hàng S07 '!$J$2,Nhaplieu!M37,IF(Nhaplieu!$M37='Sổ ngân hàng S07 '!$J$2,Nhaplieu!N37,IF(Nhaplieu!$N37='Sổ ngân hàng S07 '!$J$2,Nhaplieu!M37,""))))</f>
        <v/>
      </c>
      <c r="E40" s="77" t="str">
        <f>IF(LEFT(Nhaplieu!M37,3)='Sổ ngân hàng S07 '!$J$2,Nhaplieu!$O37,IF(Nhaplieu!M37='Sổ ngân hàng S07 '!$J$2,Nhaplieu!$O37,""))</f>
        <v/>
      </c>
      <c r="F40" s="77" t="str">
        <f>IF(LEFT(Nhaplieu!N37,3)='Sổ ngân hàng S07 '!$J$2,Nhaplieu!$O37,IF(Nhaplieu!N37='Sổ ngân hàng S07 '!$J$2,Nhaplieu!$O37,""))</f>
        <v/>
      </c>
      <c r="G40" s="572">
        <f>IF(SUM(E40:F40)=0,0,$G$10+SUM(E$11:$E40)-SUM(F$11:$F40))</f>
        <v>0</v>
      </c>
      <c r="H40" s="573"/>
    </row>
    <row r="41" spans="1:8" s="4" customFormat="1" ht="15.6">
      <c r="A41" s="76" t="str">
        <f>IF(OR(LEFT(Nhaplieu!$M38,3)='Sổ ngân hàng S07 '!$J$2,LEFT(Nhaplieu!$N38,3)='Sổ ngân hàng S07 '!$J$2),Nhaplieu!F38,IF(OR(Nhaplieu!$M38='Sổ ngân hàng S07 '!$J$2,Nhaplieu!$N38='Sổ ngân hàng S07 '!$J$2),Nhaplieu!F38,""))</f>
        <v/>
      </c>
      <c r="B41" s="77" t="str">
        <f>IF(OR(LEFT(Nhaplieu!$M38,3)='Sổ ngân hàng S07 '!$J$2,LEFT(Nhaplieu!$N38,3)='Sổ ngân hàng S07 '!$J$2),Nhaplieu!E38,IF(OR(Nhaplieu!$M38='Sổ ngân hàng S07 '!$J$2,Nhaplieu!$N38='Sổ ngân hàng S07 '!$J$2),Nhaplieu!E38,""))</f>
        <v/>
      </c>
      <c r="C41" s="571" t="str">
        <f>IF(OR(LEFT(Nhaplieu!$M38,3)='Sổ ngân hàng S07 '!$J$2,LEFT(Nhaplieu!$N38,3)='Sổ ngân hàng S07 '!$J$2),Nhaplieu!L38,IF(OR(Nhaplieu!$M38='Sổ ngân hàng S07 '!$J$2,Nhaplieu!$N38='Sổ ngân hàng S07 '!$J$2),Nhaplieu!L38,""))</f>
        <v/>
      </c>
      <c r="D41" s="78" t="str">
        <f>IF(LEFT(Nhaplieu!$M38,3)='Sổ ngân hàng S07 '!$J$2,Nhaplieu!N38,IF(LEFT(Nhaplieu!$N38,3)='Sổ ngân hàng S07 '!$J$2,Nhaplieu!M38,IF(Nhaplieu!$M38='Sổ ngân hàng S07 '!$J$2,Nhaplieu!N38,IF(Nhaplieu!$N38='Sổ ngân hàng S07 '!$J$2,Nhaplieu!M38,""))))</f>
        <v/>
      </c>
      <c r="E41" s="77" t="str">
        <f>IF(LEFT(Nhaplieu!M38,3)='Sổ ngân hàng S07 '!$J$2,Nhaplieu!$O38,IF(Nhaplieu!M38='Sổ ngân hàng S07 '!$J$2,Nhaplieu!$O38,""))</f>
        <v/>
      </c>
      <c r="F41" s="77" t="str">
        <f>IF(LEFT(Nhaplieu!N38,3)='Sổ ngân hàng S07 '!$J$2,Nhaplieu!$O38,IF(Nhaplieu!N38='Sổ ngân hàng S07 '!$J$2,Nhaplieu!$O38,""))</f>
        <v/>
      </c>
      <c r="G41" s="572">
        <f>IF(SUM(E41:F41)=0,0,$G$10+SUM(E$11:$E41)-SUM(F$11:$F41))</f>
        <v>0</v>
      </c>
      <c r="H41" s="573"/>
    </row>
    <row r="42" spans="1:8" s="4" customFormat="1" ht="15.6">
      <c r="A42" s="76" t="str">
        <f>IF(OR(LEFT(Nhaplieu!$M39,3)='Sổ ngân hàng S07 '!$J$2,LEFT(Nhaplieu!$N39,3)='Sổ ngân hàng S07 '!$J$2),Nhaplieu!F39,IF(OR(Nhaplieu!$M39='Sổ ngân hàng S07 '!$J$2,Nhaplieu!$N39='Sổ ngân hàng S07 '!$J$2),Nhaplieu!F39,""))</f>
        <v/>
      </c>
      <c r="B42" s="77" t="str">
        <f>IF(OR(LEFT(Nhaplieu!$M39,3)='Sổ ngân hàng S07 '!$J$2,LEFT(Nhaplieu!$N39,3)='Sổ ngân hàng S07 '!$J$2),Nhaplieu!E39,IF(OR(Nhaplieu!$M39='Sổ ngân hàng S07 '!$J$2,Nhaplieu!$N39='Sổ ngân hàng S07 '!$J$2),Nhaplieu!E39,""))</f>
        <v/>
      </c>
      <c r="C42" s="571" t="str">
        <f>IF(OR(LEFT(Nhaplieu!$M39,3)='Sổ ngân hàng S07 '!$J$2,LEFT(Nhaplieu!$N39,3)='Sổ ngân hàng S07 '!$J$2),Nhaplieu!L39,IF(OR(Nhaplieu!$M39='Sổ ngân hàng S07 '!$J$2,Nhaplieu!$N39='Sổ ngân hàng S07 '!$J$2),Nhaplieu!L39,""))</f>
        <v/>
      </c>
      <c r="D42" s="78" t="str">
        <f>IF(LEFT(Nhaplieu!$M39,3)='Sổ ngân hàng S07 '!$J$2,Nhaplieu!N39,IF(LEFT(Nhaplieu!$N39,3)='Sổ ngân hàng S07 '!$J$2,Nhaplieu!M39,IF(Nhaplieu!$M39='Sổ ngân hàng S07 '!$J$2,Nhaplieu!N39,IF(Nhaplieu!$N39='Sổ ngân hàng S07 '!$J$2,Nhaplieu!M39,""))))</f>
        <v/>
      </c>
      <c r="E42" s="77" t="str">
        <f>IF(LEFT(Nhaplieu!M39,3)='Sổ ngân hàng S07 '!$J$2,Nhaplieu!$O39,IF(Nhaplieu!M39='Sổ ngân hàng S07 '!$J$2,Nhaplieu!$O39,""))</f>
        <v/>
      </c>
      <c r="F42" s="77" t="str">
        <f>IF(LEFT(Nhaplieu!N39,3)='Sổ ngân hàng S07 '!$J$2,Nhaplieu!$O39,IF(Nhaplieu!N39='Sổ ngân hàng S07 '!$J$2,Nhaplieu!$O39,""))</f>
        <v/>
      </c>
      <c r="G42" s="572">
        <f>IF(SUM(E42:F42)=0,0,$G$10+SUM(E$11:$E42)-SUM(F$11:$F42))</f>
        <v>0</v>
      </c>
      <c r="H42" s="573"/>
    </row>
    <row r="43" spans="1:8" s="4" customFormat="1" ht="15.6">
      <c r="A43" s="76" t="str">
        <f>IF(OR(LEFT(Nhaplieu!$M40,3)='Sổ ngân hàng S07 '!$J$2,LEFT(Nhaplieu!$N40,3)='Sổ ngân hàng S07 '!$J$2),Nhaplieu!F40,IF(OR(Nhaplieu!$M40='Sổ ngân hàng S07 '!$J$2,Nhaplieu!$N40='Sổ ngân hàng S07 '!$J$2),Nhaplieu!F40,""))</f>
        <v/>
      </c>
      <c r="B43" s="77" t="str">
        <f>IF(OR(LEFT(Nhaplieu!$M40,3)='Sổ ngân hàng S07 '!$J$2,LEFT(Nhaplieu!$N40,3)='Sổ ngân hàng S07 '!$J$2),Nhaplieu!E40,IF(OR(Nhaplieu!$M40='Sổ ngân hàng S07 '!$J$2,Nhaplieu!$N40='Sổ ngân hàng S07 '!$J$2),Nhaplieu!E40,""))</f>
        <v/>
      </c>
      <c r="C43" s="571" t="str">
        <f>IF(OR(LEFT(Nhaplieu!$M40,3)='Sổ ngân hàng S07 '!$J$2,LEFT(Nhaplieu!$N40,3)='Sổ ngân hàng S07 '!$J$2),Nhaplieu!L40,IF(OR(Nhaplieu!$M40='Sổ ngân hàng S07 '!$J$2,Nhaplieu!$N40='Sổ ngân hàng S07 '!$J$2),Nhaplieu!L40,""))</f>
        <v/>
      </c>
      <c r="D43" s="78" t="str">
        <f>IF(LEFT(Nhaplieu!$M40,3)='Sổ ngân hàng S07 '!$J$2,Nhaplieu!N40,IF(LEFT(Nhaplieu!$N40,3)='Sổ ngân hàng S07 '!$J$2,Nhaplieu!M40,IF(Nhaplieu!$M40='Sổ ngân hàng S07 '!$J$2,Nhaplieu!N40,IF(Nhaplieu!$N40='Sổ ngân hàng S07 '!$J$2,Nhaplieu!M40,""))))</f>
        <v/>
      </c>
      <c r="E43" s="77" t="str">
        <f>IF(LEFT(Nhaplieu!M40,3)='Sổ ngân hàng S07 '!$J$2,Nhaplieu!$O40,IF(Nhaplieu!M40='Sổ ngân hàng S07 '!$J$2,Nhaplieu!$O40,""))</f>
        <v/>
      </c>
      <c r="F43" s="77" t="str">
        <f>IF(LEFT(Nhaplieu!N40,3)='Sổ ngân hàng S07 '!$J$2,Nhaplieu!$O40,IF(Nhaplieu!N40='Sổ ngân hàng S07 '!$J$2,Nhaplieu!$O40,""))</f>
        <v/>
      </c>
      <c r="G43" s="572">
        <f>IF(SUM(E43:F43)=0,0,$G$10+SUM(E$11:$E43)-SUM(F$11:$F43))</f>
        <v>0</v>
      </c>
      <c r="H43" s="573"/>
    </row>
    <row r="44" spans="1:8" s="4" customFormat="1" ht="15.6">
      <c r="A44" s="76" t="str">
        <f>IF(OR(LEFT(Nhaplieu!$M41,3)='Sổ ngân hàng S07 '!$J$2,LEFT(Nhaplieu!$N41,3)='Sổ ngân hàng S07 '!$J$2),Nhaplieu!F41,IF(OR(Nhaplieu!$M41='Sổ ngân hàng S07 '!$J$2,Nhaplieu!$N41='Sổ ngân hàng S07 '!$J$2),Nhaplieu!F41,""))</f>
        <v/>
      </c>
      <c r="B44" s="77" t="str">
        <f>IF(OR(LEFT(Nhaplieu!$M41,3)='Sổ ngân hàng S07 '!$J$2,LEFT(Nhaplieu!$N41,3)='Sổ ngân hàng S07 '!$J$2),Nhaplieu!E41,IF(OR(Nhaplieu!$M41='Sổ ngân hàng S07 '!$J$2,Nhaplieu!$N41='Sổ ngân hàng S07 '!$J$2),Nhaplieu!E41,""))</f>
        <v/>
      </c>
      <c r="C44" s="571" t="str">
        <f>IF(OR(LEFT(Nhaplieu!$M41,3)='Sổ ngân hàng S07 '!$J$2,LEFT(Nhaplieu!$N41,3)='Sổ ngân hàng S07 '!$J$2),Nhaplieu!L41,IF(OR(Nhaplieu!$M41='Sổ ngân hàng S07 '!$J$2,Nhaplieu!$N41='Sổ ngân hàng S07 '!$J$2),Nhaplieu!L41,""))</f>
        <v/>
      </c>
      <c r="D44" s="78" t="str">
        <f>IF(LEFT(Nhaplieu!$M41,3)='Sổ ngân hàng S07 '!$J$2,Nhaplieu!N41,IF(LEFT(Nhaplieu!$N41,3)='Sổ ngân hàng S07 '!$J$2,Nhaplieu!M41,IF(Nhaplieu!$M41='Sổ ngân hàng S07 '!$J$2,Nhaplieu!N41,IF(Nhaplieu!$N41='Sổ ngân hàng S07 '!$J$2,Nhaplieu!M41,""))))</f>
        <v/>
      </c>
      <c r="E44" s="77" t="str">
        <f>IF(LEFT(Nhaplieu!M41,3)='Sổ ngân hàng S07 '!$J$2,Nhaplieu!$O41,IF(Nhaplieu!M41='Sổ ngân hàng S07 '!$J$2,Nhaplieu!$O41,""))</f>
        <v/>
      </c>
      <c r="F44" s="77" t="str">
        <f>IF(LEFT(Nhaplieu!N41,3)='Sổ ngân hàng S07 '!$J$2,Nhaplieu!$O41,IF(Nhaplieu!N41='Sổ ngân hàng S07 '!$J$2,Nhaplieu!$O41,""))</f>
        <v/>
      </c>
      <c r="G44" s="572">
        <f>IF(SUM(E44:F44)=0,0,$G$10+SUM(E$11:$E44)-SUM(F$11:$F44))</f>
        <v>0</v>
      </c>
      <c r="H44" s="573"/>
    </row>
    <row r="45" spans="1:8" s="4" customFormat="1" ht="15.6">
      <c r="A45" s="76" t="str">
        <f>IF(OR(LEFT(Nhaplieu!$M42,3)='Sổ ngân hàng S07 '!$J$2,LEFT(Nhaplieu!$N42,3)='Sổ ngân hàng S07 '!$J$2),Nhaplieu!F42,IF(OR(Nhaplieu!$M42='Sổ ngân hàng S07 '!$J$2,Nhaplieu!$N42='Sổ ngân hàng S07 '!$J$2),Nhaplieu!F42,""))</f>
        <v/>
      </c>
      <c r="B45" s="77" t="str">
        <f>IF(OR(LEFT(Nhaplieu!$M42,3)='Sổ ngân hàng S07 '!$J$2,LEFT(Nhaplieu!$N42,3)='Sổ ngân hàng S07 '!$J$2),Nhaplieu!E42,IF(OR(Nhaplieu!$M42='Sổ ngân hàng S07 '!$J$2,Nhaplieu!$N42='Sổ ngân hàng S07 '!$J$2),Nhaplieu!E42,""))</f>
        <v/>
      </c>
      <c r="C45" s="571" t="str">
        <f>IF(OR(LEFT(Nhaplieu!$M42,3)='Sổ ngân hàng S07 '!$J$2,LEFT(Nhaplieu!$N42,3)='Sổ ngân hàng S07 '!$J$2),Nhaplieu!L42,IF(OR(Nhaplieu!$M42='Sổ ngân hàng S07 '!$J$2,Nhaplieu!$N42='Sổ ngân hàng S07 '!$J$2),Nhaplieu!L42,""))</f>
        <v/>
      </c>
      <c r="D45" s="78" t="str">
        <f>IF(LEFT(Nhaplieu!$M42,3)='Sổ ngân hàng S07 '!$J$2,Nhaplieu!N42,IF(LEFT(Nhaplieu!$N42,3)='Sổ ngân hàng S07 '!$J$2,Nhaplieu!M42,IF(Nhaplieu!$M42='Sổ ngân hàng S07 '!$J$2,Nhaplieu!N42,IF(Nhaplieu!$N42='Sổ ngân hàng S07 '!$J$2,Nhaplieu!M42,""))))</f>
        <v/>
      </c>
      <c r="E45" s="77" t="str">
        <f>IF(LEFT(Nhaplieu!M42,3)='Sổ ngân hàng S07 '!$J$2,Nhaplieu!$O42,IF(Nhaplieu!M42='Sổ ngân hàng S07 '!$J$2,Nhaplieu!$O42,""))</f>
        <v/>
      </c>
      <c r="F45" s="77" t="str">
        <f>IF(LEFT(Nhaplieu!N42,3)='Sổ ngân hàng S07 '!$J$2,Nhaplieu!$O42,IF(Nhaplieu!N42='Sổ ngân hàng S07 '!$J$2,Nhaplieu!$O42,""))</f>
        <v/>
      </c>
      <c r="G45" s="572">
        <f>IF(SUM(E45:F45)=0,0,$G$10+SUM(E$11:$E45)-SUM(F$11:$F45))</f>
        <v>0</v>
      </c>
      <c r="H45" s="573"/>
    </row>
    <row r="46" spans="1:8" s="4" customFormat="1" ht="15.6">
      <c r="A46" s="76" t="str">
        <f>IF(OR(LEFT(Nhaplieu!$M43,3)='Sổ ngân hàng S07 '!$J$2,LEFT(Nhaplieu!$N43,3)='Sổ ngân hàng S07 '!$J$2),Nhaplieu!F43,IF(OR(Nhaplieu!$M43='Sổ ngân hàng S07 '!$J$2,Nhaplieu!$N43='Sổ ngân hàng S07 '!$J$2),Nhaplieu!F43,""))</f>
        <v/>
      </c>
      <c r="B46" s="77" t="str">
        <f>IF(OR(LEFT(Nhaplieu!$M43,3)='Sổ ngân hàng S07 '!$J$2,LEFT(Nhaplieu!$N43,3)='Sổ ngân hàng S07 '!$J$2),Nhaplieu!E43,IF(OR(Nhaplieu!$M43='Sổ ngân hàng S07 '!$J$2,Nhaplieu!$N43='Sổ ngân hàng S07 '!$J$2),Nhaplieu!E43,""))</f>
        <v/>
      </c>
      <c r="C46" s="571" t="str">
        <f>IF(OR(LEFT(Nhaplieu!$M43,3)='Sổ ngân hàng S07 '!$J$2,LEFT(Nhaplieu!$N43,3)='Sổ ngân hàng S07 '!$J$2),Nhaplieu!L43,IF(OR(Nhaplieu!$M43='Sổ ngân hàng S07 '!$J$2,Nhaplieu!$N43='Sổ ngân hàng S07 '!$J$2),Nhaplieu!L43,""))</f>
        <v/>
      </c>
      <c r="D46" s="78" t="str">
        <f>IF(LEFT(Nhaplieu!$M43,3)='Sổ ngân hàng S07 '!$J$2,Nhaplieu!N43,IF(LEFT(Nhaplieu!$N43,3)='Sổ ngân hàng S07 '!$J$2,Nhaplieu!M43,IF(Nhaplieu!$M43='Sổ ngân hàng S07 '!$J$2,Nhaplieu!N43,IF(Nhaplieu!$N43='Sổ ngân hàng S07 '!$J$2,Nhaplieu!M43,""))))</f>
        <v/>
      </c>
      <c r="E46" s="77" t="str">
        <f>IF(LEFT(Nhaplieu!M43,3)='Sổ ngân hàng S07 '!$J$2,Nhaplieu!$O43,IF(Nhaplieu!M43='Sổ ngân hàng S07 '!$J$2,Nhaplieu!$O43,""))</f>
        <v/>
      </c>
      <c r="F46" s="77" t="str">
        <f>IF(LEFT(Nhaplieu!N43,3)='Sổ ngân hàng S07 '!$J$2,Nhaplieu!$O43,IF(Nhaplieu!N43='Sổ ngân hàng S07 '!$J$2,Nhaplieu!$O43,""))</f>
        <v/>
      </c>
      <c r="G46" s="572">
        <f>IF(SUM(E46:F46)=0,0,$G$10+SUM(E$11:$E46)-SUM(F$11:$F46))</f>
        <v>0</v>
      </c>
      <c r="H46" s="573"/>
    </row>
    <row r="47" spans="1:8" s="4" customFormat="1" ht="15.6">
      <c r="A47" s="76" t="str">
        <f>IF(OR(LEFT(Nhaplieu!$M44,3)='Sổ ngân hàng S07 '!$J$2,LEFT(Nhaplieu!$N44,3)='Sổ ngân hàng S07 '!$J$2),Nhaplieu!F44,IF(OR(Nhaplieu!$M44='Sổ ngân hàng S07 '!$J$2,Nhaplieu!$N44='Sổ ngân hàng S07 '!$J$2),Nhaplieu!F44,""))</f>
        <v/>
      </c>
      <c r="B47" s="77" t="str">
        <f>IF(OR(LEFT(Nhaplieu!$M44,3)='Sổ ngân hàng S07 '!$J$2,LEFT(Nhaplieu!$N44,3)='Sổ ngân hàng S07 '!$J$2),Nhaplieu!E44,IF(OR(Nhaplieu!$M44='Sổ ngân hàng S07 '!$J$2,Nhaplieu!$N44='Sổ ngân hàng S07 '!$J$2),Nhaplieu!E44,""))</f>
        <v/>
      </c>
      <c r="C47" s="571" t="str">
        <f>IF(OR(LEFT(Nhaplieu!$M44,3)='Sổ ngân hàng S07 '!$J$2,LEFT(Nhaplieu!$N44,3)='Sổ ngân hàng S07 '!$J$2),Nhaplieu!L44,IF(OR(Nhaplieu!$M44='Sổ ngân hàng S07 '!$J$2,Nhaplieu!$N44='Sổ ngân hàng S07 '!$J$2),Nhaplieu!L44,""))</f>
        <v/>
      </c>
      <c r="D47" s="78" t="str">
        <f>IF(LEFT(Nhaplieu!$M44,3)='Sổ ngân hàng S07 '!$J$2,Nhaplieu!N44,IF(LEFT(Nhaplieu!$N44,3)='Sổ ngân hàng S07 '!$J$2,Nhaplieu!M44,IF(Nhaplieu!$M44='Sổ ngân hàng S07 '!$J$2,Nhaplieu!N44,IF(Nhaplieu!$N44='Sổ ngân hàng S07 '!$J$2,Nhaplieu!M44,""))))</f>
        <v/>
      </c>
      <c r="E47" s="77" t="str">
        <f>IF(LEFT(Nhaplieu!M44,3)='Sổ ngân hàng S07 '!$J$2,Nhaplieu!$O44,IF(Nhaplieu!M44='Sổ ngân hàng S07 '!$J$2,Nhaplieu!$O44,""))</f>
        <v/>
      </c>
      <c r="F47" s="77" t="str">
        <f>IF(LEFT(Nhaplieu!N44,3)='Sổ ngân hàng S07 '!$J$2,Nhaplieu!$O44,IF(Nhaplieu!N44='Sổ ngân hàng S07 '!$J$2,Nhaplieu!$O44,""))</f>
        <v/>
      </c>
      <c r="G47" s="572">
        <f>IF(SUM(E47:F47)=0,0,$G$10+SUM(E$11:$E47)-SUM(F$11:$F47))</f>
        <v>0</v>
      </c>
      <c r="H47" s="573"/>
    </row>
    <row r="48" spans="1:8" s="4" customFormat="1" ht="15.6">
      <c r="A48" s="76" t="str">
        <f>IF(OR(LEFT(Nhaplieu!$M45,3)='Sổ ngân hàng S07 '!$J$2,LEFT(Nhaplieu!$N45,3)='Sổ ngân hàng S07 '!$J$2),Nhaplieu!F45,IF(OR(Nhaplieu!$M45='Sổ ngân hàng S07 '!$J$2,Nhaplieu!$N45='Sổ ngân hàng S07 '!$J$2),Nhaplieu!F45,""))</f>
        <v/>
      </c>
      <c r="B48" s="77" t="str">
        <f>IF(OR(LEFT(Nhaplieu!$M45,3)='Sổ ngân hàng S07 '!$J$2,LEFT(Nhaplieu!$N45,3)='Sổ ngân hàng S07 '!$J$2),Nhaplieu!E45,IF(OR(Nhaplieu!$M45='Sổ ngân hàng S07 '!$J$2,Nhaplieu!$N45='Sổ ngân hàng S07 '!$J$2),Nhaplieu!E45,""))</f>
        <v/>
      </c>
      <c r="C48" s="571" t="str">
        <f>IF(OR(LEFT(Nhaplieu!$M45,3)='Sổ ngân hàng S07 '!$J$2,LEFT(Nhaplieu!$N45,3)='Sổ ngân hàng S07 '!$J$2),Nhaplieu!L45,IF(OR(Nhaplieu!$M45='Sổ ngân hàng S07 '!$J$2,Nhaplieu!$N45='Sổ ngân hàng S07 '!$J$2),Nhaplieu!L45,""))</f>
        <v/>
      </c>
      <c r="D48" s="78" t="str">
        <f>IF(LEFT(Nhaplieu!$M45,3)='Sổ ngân hàng S07 '!$J$2,Nhaplieu!N45,IF(LEFT(Nhaplieu!$N45,3)='Sổ ngân hàng S07 '!$J$2,Nhaplieu!M45,IF(Nhaplieu!$M45='Sổ ngân hàng S07 '!$J$2,Nhaplieu!N45,IF(Nhaplieu!$N45='Sổ ngân hàng S07 '!$J$2,Nhaplieu!M45,""))))</f>
        <v/>
      </c>
      <c r="E48" s="77" t="str">
        <f>IF(LEFT(Nhaplieu!M45,3)='Sổ ngân hàng S07 '!$J$2,Nhaplieu!$O45,IF(Nhaplieu!M45='Sổ ngân hàng S07 '!$J$2,Nhaplieu!$O45,""))</f>
        <v/>
      </c>
      <c r="F48" s="77" t="str">
        <f>IF(LEFT(Nhaplieu!N45,3)='Sổ ngân hàng S07 '!$J$2,Nhaplieu!$O45,IF(Nhaplieu!N45='Sổ ngân hàng S07 '!$J$2,Nhaplieu!$O45,""))</f>
        <v/>
      </c>
      <c r="G48" s="572">
        <f>IF(SUM(E48:F48)=0,0,$G$10+SUM(E$11:$E48)-SUM(F$11:$F48))</f>
        <v>0</v>
      </c>
      <c r="H48" s="573"/>
    </row>
    <row r="49" spans="1:8" s="4" customFormat="1" ht="15.6">
      <c r="A49" s="76" t="str">
        <f>IF(OR(LEFT(Nhaplieu!$M46,3)='Sổ ngân hàng S07 '!$J$2,LEFT(Nhaplieu!$N46,3)='Sổ ngân hàng S07 '!$J$2),Nhaplieu!F46,IF(OR(Nhaplieu!$M46='Sổ ngân hàng S07 '!$J$2,Nhaplieu!$N46='Sổ ngân hàng S07 '!$J$2),Nhaplieu!F46,""))</f>
        <v/>
      </c>
      <c r="B49" s="77" t="str">
        <f>IF(OR(LEFT(Nhaplieu!$M46,3)='Sổ ngân hàng S07 '!$J$2,LEFT(Nhaplieu!$N46,3)='Sổ ngân hàng S07 '!$J$2),Nhaplieu!E46,IF(OR(Nhaplieu!$M46='Sổ ngân hàng S07 '!$J$2,Nhaplieu!$N46='Sổ ngân hàng S07 '!$J$2),Nhaplieu!E46,""))</f>
        <v/>
      </c>
      <c r="C49" s="571" t="str">
        <f>IF(OR(LEFT(Nhaplieu!$M46,3)='Sổ ngân hàng S07 '!$J$2,LEFT(Nhaplieu!$N46,3)='Sổ ngân hàng S07 '!$J$2),Nhaplieu!L46,IF(OR(Nhaplieu!$M46='Sổ ngân hàng S07 '!$J$2,Nhaplieu!$N46='Sổ ngân hàng S07 '!$J$2),Nhaplieu!L46,""))</f>
        <v/>
      </c>
      <c r="D49" s="78" t="str">
        <f>IF(LEFT(Nhaplieu!$M46,3)='Sổ ngân hàng S07 '!$J$2,Nhaplieu!N46,IF(LEFT(Nhaplieu!$N46,3)='Sổ ngân hàng S07 '!$J$2,Nhaplieu!M46,IF(Nhaplieu!$M46='Sổ ngân hàng S07 '!$J$2,Nhaplieu!N46,IF(Nhaplieu!$N46='Sổ ngân hàng S07 '!$J$2,Nhaplieu!M46,""))))</f>
        <v/>
      </c>
      <c r="E49" s="77" t="str">
        <f>IF(LEFT(Nhaplieu!M46,3)='Sổ ngân hàng S07 '!$J$2,Nhaplieu!$O46,IF(Nhaplieu!M46='Sổ ngân hàng S07 '!$J$2,Nhaplieu!$O46,""))</f>
        <v/>
      </c>
      <c r="F49" s="77" t="str">
        <f>IF(LEFT(Nhaplieu!N46,3)='Sổ ngân hàng S07 '!$J$2,Nhaplieu!$O46,IF(Nhaplieu!N46='Sổ ngân hàng S07 '!$J$2,Nhaplieu!$O46,""))</f>
        <v/>
      </c>
      <c r="G49" s="572">
        <f>IF(SUM(E49:F49)=0,0,$G$10+SUM(E$11:$E49)-SUM(F$11:$F49))</f>
        <v>0</v>
      </c>
      <c r="H49" s="573"/>
    </row>
    <row r="50" spans="1:8" s="4" customFormat="1" ht="15.6">
      <c r="A50" s="76" t="str">
        <f>IF(OR(LEFT(Nhaplieu!$M47,3)='Sổ ngân hàng S07 '!$J$2,LEFT(Nhaplieu!$N47,3)='Sổ ngân hàng S07 '!$J$2),Nhaplieu!F47,IF(OR(Nhaplieu!$M47='Sổ ngân hàng S07 '!$J$2,Nhaplieu!$N47='Sổ ngân hàng S07 '!$J$2),Nhaplieu!F47,""))</f>
        <v/>
      </c>
      <c r="B50" s="77" t="str">
        <f>IF(OR(LEFT(Nhaplieu!$M47,3)='Sổ ngân hàng S07 '!$J$2,LEFT(Nhaplieu!$N47,3)='Sổ ngân hàng S07 '!$J$2),Nhaplieu!E47,IF(OR(Nhaplieu!$M47='Sổ ngân hàng S07 '!$J$2,Nhaplieu!$N47='Sổ ngân hàng S07 '!$J$2),Nhaplieu!E47,""))</f>
        <v/>
      </c>
      <c r="C50" s="571" t="str">
        <f>IF(OR(LEFT(Nhaplieu!$M47,3)='Sổ ngân hàng S07 '!$J$2,LEFT(Nhaplieu!$N47,3)='Sổ ngân hàng S07 '!$J$2),Nhaplieu!L47,IF(OR(Nhaplieu!$M47='Sổ ngân hàng S07 '!$J$2,Nhaplieu!$N47='Sổ ngân hàng S07 '!$J$2),Nhaplieu!L47,""))</f>
        <v/>
      </c>
      <c r="D50" s="78" t="str">
        <f>IF(LEFT(Nhaplieu!$M47,3)='Sổ ngân hàng S07 '!$J$2,Nhaplieu!N47,IF(LEFT(Nhaplieu!$N47,3)='Sổ ngân hàng S07 '!$J$2,Nhaplieu!M47,IF(Nhaplieu!$M47='Sổ ngân hàng S07 '!$J$2,Nhaplieu!N47,IF(Nhaplieu!$N47='Sổ ngân hàng S07 '!$J$2,Nhaplieu!M47,""))))</f>
        <v/>
      </c>
      <c r="E50" s="77" t="str">
        <f>IF(LEFT(Nhaplieu!M47,3)='Sổ ngân hàng S07 '!$J$2,Nhaplieu!$O47,IF(Nhaplieu!M47='Sổ ngân hàng S07 '!$J$2,Nhaplieu!$O47,""))</f>
        <v/>
      </c>
      <c r="F50" s="77" t="str">
        <f>IF(LEFT(Nhaplieu!N47,3)='Sổ ngân hàng S07 '!$J$2,Nhaplieu!$O47,IF(Nhaplieu!N47='Sổ ngân hàng S07 '!$J$2,Nhaplieu!$O47,""))</f>
        <v/>
      </c>
      <c r="G50" s="572">
        <f>IF(SUM(E50:F50)=0,0,$G$10+SUM(E$11:$E50)-SUM(F$11:$F50))</f>
        <v>0</v>
      </c>
      <c r="H50" s="573"/>
    </row>
    <row r="51" spans="1:8" s="4" customFormat="1" ht="15.6">
      <c r="A51" s="76" t="str">
        <f>IF(OR(LEFT(Nhaplieu!$M48,3)='Sổ ngân hàng S07 '!$J$2,LEFT(Nhaplieu!$N48,3)='Sổ ngân hàng S07 '!$J$2),Nhaplieu!F48,IF(OR(Nhaplieu!$M48='Sổ ngân hàng S07 '!$J$2,Nhaplieu!$N48='Sổ ngân hàng S07 '!$J$2),Nhaplieu!F48,""))</f>
        <v/>
      </c>
      <c r="B51" s="77" t="str">
        <f>IF(OR(LEFT(Nhaplieu!$M48,3)='Sổ ngân hàng S07 '!$J$2,LEFT(Nhaplieu!$N48,3)='Sổ ngân hàng S07 '!$J$2),Nhaplieu!E48,IF(OR(Nhaplieu!$M48='Sổ ngân hàng S07 '!$J$2,Nhaplieu!$N48='Sổ ngân hàng S07 '!$J$2),Nhaplieu!E48,""))</f>
        <v/>
      </c>
      <c r="C51" s="571" t="str">
        <f>IF(OR(LEFT(Nhaplieu!$M48,3)='Sổ ngân hàng S07 '!$J$2,LEFT(Nhaplieu!$N48,3)='Sổ ngân hàng S07 '!$J$2),Nhaplieu!L48,IF(OR(Nhaplieu!$M48='Sổ ngân hàng S07 '!$J$2,Nhaplieu!$N48='Sổ ngân hàng S07 '!$J$2),Nhaplieu!L48,""))</f>
        <v/>
      </c>
      <c r="D51" s="78" t="str">
        <f>IF(LEFT(Nhaplieu!$M48,3)='Sổ ngân hàng S07 '!$J$2,Nhaplieu!N48,IF(LEFT(Nhaplieu!$N48,3)='Sổ ngân hàng S07 '!$J$2,Nhaplieu!M48,IF(Nhaplieu!$M48='Sổ ngân hàng S07 '!$J$2,Nhaplieu!N48,IF(Nhaplieu!$N48='Sổ ngân hàng S07 '!$J$2,Nhaplieu!M48,""))))</f>
        <v/>
      </c>
      <c r="E51" s="77" t="str">
        <f>IF(LEFT(Nhaplieu!M48,3)='Sổ ngân hàng S07 '!$J$2,Nhaplieu!$O48,IF(Nhaplieu!M48='Sổ ngân hàng S07 '!$J$2,Nhaplieu!$O48,""))</f>
        <v/>
      </c>
      <c r="F51" s="77" t="str">
        <f>IF(LEFT(Nhaplieu!N48,3)='Sổ ngân hàng S07 '!$J$2,Nhaplieu!$O48,IF(Nhaplieu!N48='Sổ ngân hàng S07 '!$J$2,Nhaplieu!$O48,""))</f>
        <v/>
      </c>
      <c r="G51" s="572">
        <f>IF(SUM(E51:F51)=0,0,$G$10+SUM(E$11:$E51)-SUM(F$11:$F51))</f>
        <v>0</v>
      </c>
      <c r="H51" s="573"/>
    </row>
    <row r="52" spans="1:8" s="4" customFormat="1" ht="15.6">
      <c r="A52" s="76" t="str">
        <f>IF(OR(LEFT(Nhaplieu!$M49,3)='Sổ ngân hàng S07 '!$J$2,LEFT(Nhaplieu!$N49,3)='Sổ ngân hàng S07 '!$J$2),Nhaplieu!F49,IF(OR(Nhaplieu!$M49='Sổ ngân hàng S07 '!$J$2,Nhaplieu!$N49='Sổ ngân hàng S07 '!$J$2),Nhaplieu!F49,""))</f>
        <v/>
      </c>
      <c r="B52" s="77" t="str">
        <f>IF(OR(LEFT(Nhaplieu!$M49,3)='Sổ ngân hàng S07 '!$J$2,LEFT(Nhaplieu!$N49,3)='Sổ ngân hàng S07 '!$J$2),Nhaplieu!E49,IF(OR(Nhaplieu!$M49='Sổ ngân hàng S07 '!$J$2,Nhaplieu!$N49='Sổ ngân hàng S07 '!$J$2),Nhaplieu!E49,""))</f>
        <v/>
      </c>
      <c r="C52" s="571" t="str">
        <f>IF(OR(LEFT(Nhaplieu!$M49,3)='Sổ ngân hàng S07 '!$J$2,LEFT(Nhaplieu!$N49,3)='Sổ ngân hàng S07 '!$J$2),Nhaplieu!L49,IF(OR(Nhaplieu!$M49='Sổ ngân hàng S07 '!$J$2,Nhaplieu!$N49='Sổ ngân hàng S07 '!$J$2),Nhaplieu!L49,""))</f>
        <v/>
      </c>
      <c r="D52" s="78" t="str">
        <f>IF(LEFT(Nhaplieu!$M49,3)='Sổ ngân hàng S07 '!$J$2,Nhaplieu!N49,IF(LEFT(Nhaplieu!$N49,3)='Sổ ngân hàng S07 '!$J$2,Nhaplieu!M49,IF(Nhaplieu!$M49='Sổ ngân hàng S07 '!$J$2,Nhaplieu!N49,IF(Nhaplieu!$N49='Sổ ngân hàng S07 '!$J$2,Nhaplieu!M49,""))))</f>
        <v/>
      </c>
      <c r="E52" s="77" t="str">
        <f>IF(LEFT(Nhaplieu!M49,3)='Sổ ngân hàng S07 '!$J$2,Nhaplieu!$O49,IF(Nhaplieu!M49='Sổ ngân hàng S07 '!$J$2,Nhaplieu!$O49,""))</f>
        <v/>
      </c>
      <c r="F52" s="77" t="str">
        <f>IF(LEFT(Nhaplieu!N49,3)='Sổ ngân hàng S07 '!$J$2,Nhaplieu!$O49,IF(Nhaplieu!N49='Sổ ngân hàng S07 '!$J$2,Nhaplieu!$O49,""))</f>
        <v/>
      </c>
      <c r="G52" s="572">
        <f>IF(SUM(E52:F52)=0,0,$G$10+SUM(E$11:$E52)-SUM(F$11:$F52))</f>
        <v>0</v>
      </c>
      <c r="H52" s="573"/>
    </row>
    <row r="53" spans="1:8" s="4" customFormat="1" ht="15.6">
      <c r="A53" s="76" t="str">
        <f>IF(OR(LEFT(Nhaplieu!$M50,3)='Sổ ngân hàng S07 '!$J$2,LEFT(Nhaplieu!$N50,3)='Sổ ngân hàng S07 '!$J$2),Nhaplieu!F50,IF(OR(Nhaplieu!$M50='Sổ ngân hàng S07 '!$J$2,Nhaplieu!$N50='Sổ ngân hàng S07 '!$J$2),Nhaplieu!F50,""))</f>
        <v/>
      </c>
      <c r="B53" s="77" t="str">
        <f>IF(OR(LEFT(Nhaplieu!$M50,3)='Sổ ngân hàng S07 '!$J$2,LEFT(Nhaplieu!$N50,3)='Sổ ngân hàng S07 '!$J$2),Nhaplieu!E50,IF(OR(Nhaplieu!$M50='Sổ ngân hàng S07 '!$J$2,Nhaplieu!$N50='Sổ ngân hàng S07 '!$J$2),Nhaplieu!E50,""))</f>
        <v/>
      </c>
      <c r="C53" s="571" t="str">
        <f>IF(OR(LEFT(Nhaplieu!$M50,3)='Sổ ngân hàng S07 '!$J$2,LEFT(Nhaplieu!$N50,3)='Sổ ngân hàng S07 '!$J$2),Nhaplieu!L50,IF(OR(Nhaplieu!$M50='Sổ ngân hàng S07 '!$J$2,Nhaplieu!$N50='Sổ ngân hàng S07 '!$J$2),Nhaplieu!L50,""))</f>
        <v/>
      </c>
      <c r="D53" s="78" t="str">
        <f>IF(LEFT(Nhaplieu!$M50,3)='Sổ ngân hàng S07 '!$J$2,Nhaplieu!N50,IF(LEFT(Nhaplieu!$N50,3)='Sổ ngân hàng S07 '!$J$2,Nhaplieu!M50,IF(Nhaplieu!$M50='Sổ ngân hàng S07 '!$J$2,Nhaplieu!N50,IF(Nhaplieu!$N50='Sổ ngân hàng S07 '!$J$2,Nhaplieu!M50,""))))</f>
        <v/>
      </c>
      <c r="E53" s="77" t="str">
        <f>IF(LEFT(Nhaplieu!M50,3)='Sổ ngân hàng S07 '!$J$2,Nhaplieu!$O50,IF(Nhaplieu!M50='Sổ ngân hàng S07 '!$J$2,Nhaplieu!$O50,""))</f>
        <v/>
      </c>
      <c r="F53" s="77" t="str">
        <f>IF(LEFT(Nhaplieu!N50,3)='Sổ ngân hàng S07 '!$J$2,Nhaplieu!$O50,IF(Nhaplieu!N50='Sổ ngân hàng S07 '!$J$2,Nhaplieu!$O50,""))</f>
        <v/>
      </c>
      <c r="G53" s="572">
        <f>IF(SUM(E53:F53)=0,0,$G$10+SUM(E$11:$E53)-SUM(F$11:$F53))</f>
        <v>0</v>
      </c>
      <c r="H53" s="573"/>
    </row>
    <row r="54" spans="1:8" s="4" customFormat="1" ht="15.6">
      <c r="A54" s="76" t="str">
        <f>IF(OR(LEFT(Nhaplieu!$M51,3)='Sổ ngân hàng S07 '!$J$2,LEFT(Nhaplieu!$N51,3)='Sổ ngân hàng S07 '!$J$2),Nhaplieu!F51,IF(OR(Nhaplieu!$M51='Sổ ngân hàng S07 '!$J$2,Nhaplieu!$N51='Sổ ngân hàng S07 '!$J$2),Nhaplieu!F51,""))</f>
        <v/>
      </c>
      <c r="B54" s="77" t="str">
        <f>IF(OR(LEFT(Nhaplieu!$M51,3)='Sổ ngân hàng S07 '!$J$2,LEFT(Nhaplieu!$N51,3)='Sổ ngân hàng S07 '!$J$2),Nhaplieu!E51,IF(OR(Nhaplieu!$M51='Sổ ngân hàng S07 '!$J$2,Nhaplieu!$N51='Sổ ngân hàng S07 '!$J$2),Nhaplieu!E51,""))</f>
        <v/>
      </c>
      <c r="C54" s="571" t="str">
        <f>IF(OR(LEFT(Nhaplieu!$M51,3)='Sổ ngân hàng S07 '!$J$2,LEFT(Nhaplieu!$N51,3)='Sổ ngân hàng S07 '!$J$2),Nhaplieu!L51,IF(OR(Nhaplieu!$M51='Sổ ngân hàng S07 '!$J$2,Nhaplieu!$N51='Sổ ngân hàng S07 '!$J$2),Nhaplieu!L51,""))</f>
        <v/>
      </c>
      <c r="D54" s="78" t="str">
        <f>IF(LEFT(Nhaplieu!$M51,3)='Sổ ngân hàng S07 '!$J$2,Nhaplieu!N51,IF(LEFT(Nhaplieu!$N51,3)='Sổ ngân hàng S07 '!$J$2,Nhaplieu!M51,IF(Nhaplieu!$M51='Sổ ngân hàng S07 '!$J$2,Nhaplieu!N51,IF(Nhaplieu!$N51='Sổ ngân hàng S07 '!$J$2,Nhaplieu!M51,""))))</f>
        <v/>
      </c>
      <c r="E54" s="77" t="str">
        <f>IF(LEFT(Nhaplieu!M51,3)='Sổ ngân hàng S07 '!$J$2,Nhaplieu!$O51,IF(Nhaplieu!M51='Sổ ngân hàng S07 '!$J$2,Nhaplieu!$O51,""))</f>
        <v/>
      </c>
      <c r="F54" s="77" t="str">
        <f>IF(LEFT(Nhaplieu!N51,3)='Sổ ngân hàng S07 '!$J$2,Nhaplieu!$O51,IF(Nhaplieu!N51='Sổ ngân hàng S07 '!$J$2,Nhaplieu!$O51,""))</f>
        <v/>
      </c>
      <c r="G54" s="572">
        <f>IF(SUM(E54:F54)=0,0,$G$10+SUM(E$11:$E54)-SUM(F$11:$F54))</f>
        <v>0</v>
      </c>
      <c r="H54" s="573"/>
    </row>
    <row r="55" spans="1:8" s="4" customFormat="1" ht="15.6">
      <c r="A55" s="76" t="str">
        <f>IF(OR(LEFT(Nhaplieu!$M52,3)='Sổ ngân hàng S07 '!$J$2,LEFT(Nhaplieu!$N52,3)='Sổ ngân hàng S07 '!$J$2),Nhaplieu!F52,IF(OR(Nhaplieu!$M52='Sổ ngân hàng S07 '!$J$2,Nhaplieu!$N52='Sổ ngân hàng S07 '!$J$2),Nhaplieu!F52,""))</f>
        <v/>
      </c>
      <c r="B55" s="77" t="str">
        <f>IF(OR(LEFT(Nhaplieu!$M52,3)='Sổ ngân hàng S07 '!$J$2,LEFT(Nhaplieu!$N52,3)='Sổ ngân hàng S07 '!$J$2),Nhaplieu!E52,IF(OR(Nhaplieu!$M52='Sổ ngân hàng S07 '!$J$2,Nhaplieu!$N52='Sổ ngân hàng S07 '!$J$2),Nhaplieu!E52,""))</f>
        <v/>
      </c>
      <c r="C55" s="571" t="str">
        <f>IF(OR(LEFT(Nhaplieu!$M52,3)='Sổ ngân hàng S07 '!$J$2,LEFT(Nhaplieu!$N52,3)='Sổ ngân hàng S07 '!$J$2),Nhaplieu!L52,IF(OR(Nhaplieu!$M52='Sổ ngân hàng S07 '!$J$2,Nhaplieu!$N52='Sổ ngân hàng S07 '!$J$2),Nhaplieu!L52,""))</f>
        <v/>
      </c>
      <c r="D55" s="78" t="str">
        <f>IF(LEFT(Nhaplieu!$M52,3)='Sổ ngân hàng S07 '!$J$2,Nhaplieu!N52,IF(LEFT(Nhaplieu!$N52,3)='Sổ ngân hàng S07 '!$J$2,Nhaplieu!M52,IF(Nhaplieu!$M52='Sổ ngân hàng S07 '!$J$2,Nhaplieu!N52,IF(Nhaplieu!$N52='Sổ ngân hàng S07 '!$J$2,Nhaplieu!M52,""))))</f>
        <v/>
      </c>
      <c r="E55" s="77" t="str">
        <f>IF(LEFT(Nhaplieu!M52,3)='Sổ ngân hàng S07 '!$J$2,Nhaplieu!$O52,IF(Nhaplieu!M52='Sổ ngân hàng S07 '!$J$2,Nhaplieu!$O52,""))</f>
        <v/>
      </c>
      <c r="F55" s="77" t="str">
        <f>IF(LEFT(Nhaplieu!N52,3)='Sổ ngân hàng S07 '!$J$2,Nhaplieu!$O52,IF(Nhaplieu!N52='Sổ ngân hàng S07 '!$J$2,Nhaplieu!$O52,""))</f>
        <v/>
      </c>
      <c r="G55" s="572">
        <f>IF(SUM(E55:F55)=0,0,$G$10+SUM(E$11:$E55)-SUM(F$11:$F55))</f>
        <v>0</v>
      </c>
      <c r="H55" s="573"/>
    </row>
    <row r="56" spans="1:8" s="4" customFormat="1" ht="15.6">
      <c r="A56" s="76" t="str">
        <f>IF(OR(LEFT(Nhaplieu!$M53,3)='Sổ ngân hàng S07 '!$J$2,LEFT(Nhaplieu!$N53,3)='Sổ ngân hàng S07 '!$J$2),Nhaplieu!F53,IF(OR(Nhaplieu!$M53='Sổ ngân hàng S07 '!$J$2,Nhaplieu!$N53='Sổ ngân hàng S07 '!$J$2),Nhaplieu!F53,""))</f>
        <v/>
      </c>
      <c r="B56" s="77" t="str">
        <f>IF(OR(LEFT(Nhaplieu!$M53,3)='Sổ ngân hàng S07 '!$J$2,LEFT(Nhaplieu!$N53,3)='Sổ ngân hàng S07 '!$J$2),Nhaplieu!E53,IF(OR(Nhaplieu!$M53='Sổ ngân hàng S07 '!$J$2,Nhaplieu!$N53='Sổ ngân hàng S07 '!$J$2),Nhaplieu!E53,""))</f>
        <v/>
      </c>
      <c r="C56" s="571" t="str">
        <f>IF(OR(LEFT(Nhaplieu!$M53,3)='Sổ ngân hàng S07 '!$J$2,LEFT(Nhaplieu!$N53,3)='Sổ ngân hàng S07 '!$J$2),Nhaplieu!L53,IF(OR(Nhaplieu!$M53='Sổ ngân hàng S07 '!$J$2,Nhaplieu!$N53='Sổ ngân hàng S07 '!$J$2),Nhaplieu!L53,""))</f>
        <v/>
      </c>
      <c r="D56" s="78" t="str">
        <f>IF(LEFT(Nhaplieu!$M53,3)='Sổ ngân hàng S07 '!$J$2,Nhaplieu!N53,IF(LEFT(Nhaplieu!$N53,3)='Sổ ngân hàng S07 '!$J$2,Nhaplieu!M53,IF(Nhaplieu!$M53='Sổ ngân hàng S07 '!$J$2,Nhaplieu!N53,IF(Nhaplieu!$N53='Sổ ngân hàng S07 '!$J$2,Nhaplieu!M53,""))))</f>
        <v/>
      </c>
      <c r="E56" s="77" t="str">
        <f>IF(LEFT(Nhaplieu!M53,3)='Sổ ngân hàng S07 '!$J$2,Nhaplieu!$O53,IF(Nhaplieu!M53='Sổ ngân hàng S07 '!$J$2,Nhaplieu!$O53,""))</f>
        <v/>
      </c>
      <c r="F56" s="77" t="str">
        <f>IF(LEFT(Nhaplieu!N53,3)='Sổ ngân hàng S07 '!$J$2,Nhaplieu!$O53,IF(Nhaplieu!N53='Sổ ngân hàng S07 '!$J$2,Nhaplieu!$O53,""))</f>
        <v/>
      </c>
      <c r="G56" s="572">
        <f>IF(SUM(E56:F56)=0,0,$G$10+SUM(E$11:$E56)-SUM(F$11:$F56))</f>
        <v>0</v>
      </c>
      <c r="H56" s="573"/>
    </row>
    <row r="57" spans="1:8" s="4" customFormat="1" ht="15.6">
      <c r="A57" s="76" t="str">
        <f>IF(OR(LEFT(Nhaplieu!$M54,3)='Sổ ngân hàng S07 '!$J$2,LEFT(Nhaplieu!$N54,3)='Sổ ngân hàng S07 '!$J$2),Nhaplieu!F54,IF(OR(Nhaplieu!$M54='Sổ ngân hàng S07 '!$J$2,Nhaplieu!$N54='Sổ ngân hàng S07 '!$J$2),Nhaplieu!F54,""))</f>
        <v/>
      </c>
      <c r="B57" s="77" t="str">
        <f>IF(OR(LEFT(Nhaplieu!$M54,3)='Sổ ngân hàng S07 '!$J$2,LEFT(Nhaplieu!$N54,3)='Sổ ngân hàng S07 '!$J$2),Nhaplieu!E54,IF(OR(Nhaplieu!$M54='Sổ ngân hàng S07 '!$J$2,Nhaplieu!$N54='Sổ ngân hàng S07 '!$J$2),Nhaplieu!E54,""))</f>
        <v/>
      </c>
      <c r="C57" s="571" t="str">
        <f>IF(OR(LEFT(Nhaplieu!$M54,3)='Sổ ngân hàng S07 '!$J$2,LEFT(Nhaplieu!$N54,3)='Sổ ngân hàng S07 '!$J$2),Nhaplieu!L54,IF(OR(Nhaplieu!$M54='Sổ ngân hàng S07 '!$J$2,Nhaplieu!$N54='Sổ ngân hàng S07 '!$J$2),Nhaplieu!L54,""))</f>
        <v/>
      </c>
      <c r="D57" s="78" t="str">
        <f>IF(LEFT(Nhaplieu!$M54,3)='Sổ ngân hàng S07 '!$J$2,Nhaplieu!N54,IF(LEFT(Nhaplieu!$N54,3)='Sổ ngân hàng S07 '!$J$2,Nhaplieu!M54,IF(Nhaplieu!$M54='Sổ ngân hàng S07 '!$J$2,Nhaplieu!N54,IF(Nhaplieu!$N54='Sổ ngân hàng S07 '!$J$2,Nhaplieu!M54,""))))</f>
        <v/>
      </c>
      <c r="E57" s="77" t="str">
        <f>IF(LEFT(Nhaplieu!M54,3)='Sổ ngân hàng S07 '!$J$2,Nhaplieu!$O54,IF(Nhaplieu!M54='Sổ ngân hàng S07 '!$J$2,Nhaplieu!$O54,""))</f>
        <v/>
      </c>
      <c r="F57" s="77" t="str">
        <f>IF(LEFT(Nhaplieu!N54,3)='Sổ ngân hàng S07 '!$J$2,Nhaplieu!$O54,IF(Nhaplieu!N54='Sổ ngân hàng S07 '!$J$2,Nhaplieu!$O54,""))</f>
        <v/>
      </c>
      <c r="G57" s="572">
        <f>IF(SUM(E57:F57)=0,0,$G$10+SUM(E$11:$E57)-SUM(F$11:$F57))</f>
        <v>0</v>
      </c>
      <c r="H57" s="573"/>
    </row>
    <row r="58" spans="1:8" s="4" customFormat="1" ht="15.6">
      <c r="A58" s="76" t="str">
        <f>IF(OR(LEFT(Nhaplieu!$M55,3)='Sổ ngân hàng S07 '!$J$2,LEFT(Nhaplieu!$N55,3)='Sổ ngân hàng S07 '!$J$2),Nhaplieu!F55,IF(OR(Nhaplieu!$M55='Sổ ngân hàng S07 '!$J$2,Nhaplieu!$N55='Sổ ngân hàng S07 '!$J$2),Nhaplieu!F55,""))</f>
        <v/>
      </c>
      <c r="B58" s="77" t="str">
        <f>IF(OR(LEFT(Nhaplieu!$M55,3)='Sổ ngân hàng S07 '!$J$2,LEFT(Nhaplieu!$N55,3)='Sổ ngân hàng S07 '!$J$2),Nhaplieu!E55,IF(OR(Nhaplieu!$M55='Sổ ngân hàng S07 '!$J$2,Nhaplieu!$N55='Sổ ngân hàng S07 '!$J$2),Nhaplieu!E55,""))</f>
        <v/>
      </c>
      <c r="C58" s="571" t="str">
        <f>IF(OR(LEFT(Nhaplieu!$M55,3)='Sổ ngân hàng S07 '!$J$2,LEFT(Nhaplieu!$N55,3)='Sổ ngân hàng S07 '!$J$2),Nhaplieu!L55,IF(OR(Nhaplieu!$M55='Sổ ngân hàng S07 '!$J$2,Nhaplieu!$N55='Sổ ngân hàng S07 '!$J$2),Nhaplieu!L55,""))</f>
        <v/>
      </c>
      <c r="D58" s="78" t="str">
        <f>IF(LEFT(Nhaplieu!$M55,3)='Sổ ngân hàng S07 '!$J$2,Nhaplieu!N55,IF(LEFT(Nhaplieu!$N55,3)='Sổ ngân hàng S07 '!$J$2,Nhaplieu!M55,IF(Nhaplieu!$M55='Sổ ngân hàng S07 '!$J$2,Nhaplieu!N55,IF(Nhaplieu!$N55='Sổ ngân hàng S07 '!$J$2,Nhaplieu!M55,""))))</f>
        <v/>
      </c>
      <c r="E58" s="77" t="str">
        <f>IF(LEFT(Nhaplieu!M55,3)='Sổ ngân hàng S07 '!$J$2,Nhaplieu!$O55,IF(Nhaplieu!M55='Sổ ngân hàng S07 '!$J$2,Nhaplieu!$O55,""))</f>
        <v/>
      </c>
      <c r="F58" s="77" t="str">
        <f>IF(LEFT(Nhaplieu!N55,3)='Sổ ngân hàng S07 '!$J$2,Nhaplieu!$O55,IF(Nhaplieu!N55='Sổ ngân hàng S07 '!$J$2,Nhaplieu!$O55,""))</f>
        <v/>
      </c>
      <c r="G58" s="572">
        <f>IF(SUM(E58:F58)=0,0,$G$10+SUM(E$11:$E58)-SUM(F$11:$F58))</f>
        <v>0</v>
      </c>
      <c r="H58" s="573"/>
    </row>
    <row r="59" spans="1:8" s="4" customFormat="1" ht="15.6">
      <c r="A59" s="76" t="str">
        <f>IF(OR(LEFT(Nhaplieu!$M56,3)='Sổ ngân hàng S07 '!$J$2,LEFT(Nhaplieu!$N56,3)='Sổ ngân hàng S07 '!$J$2),Nhaplieu!F56,IF(OR(Nhaplieu!$M56='Sổ ngân hàng S07 '!$J$2,Nhaplieu!$N56='Sổ ngân hàng S07 '!$J$2),Nhaplieu!F56,""))</f>
        <v/>
      </c>
      <c r="B59" s="77" t="str">
        <f>IF(OR(LEFT(Nhaplieu!$M56,3)='Sổ ngân hàng S07 '!$J$2,LEFT(Nhaplieu!$N56,3)='Sổ ngân hàng S07 '!$J$2),Nhaplieu!E56,IF(OR(Nhaplieu!$M56='Sổ ngân hàng S07 '!$J$2,Nhaplieu!$N56='Sổ ngân hàng S07 '!$J$2),Nhaplieu!E56,""))</f>
        <v/>
      </c>
      <c r="C59" s="571" t="str">
        <f>IF(OR(LEFT(Nhaplieu!$M56,3)='Sổ ngân hàng S07 '!$J$2,LEFT(Nhaplieu!$N56,3)='Sổ ngân hàng S07 '!$J$2),Nhaplieu!L56,IF(OR(Nhaplieu!$M56='Sổ ngân hàng S07 '!$J$2,Nhaplieu!$N56='Sổ ngân hàng S07 '!$J$2),Nhaplieu!L56,""))</f>
        <v/>
      </c>
      <c r="D59" s="78" t="str">
        <f>IF(LEFT(Nhaplieu!$M56,3)='Sổ ngân hàng S07 '!$J$2,Nhaplieu!N56,IF(LEFT(Nhaplieu!$N56,3)='Sổ ngân hàng S07 '!$J$2,Nhaplieu!M56,IF(Nhaplieu!$M56='Sổ ngân hàng S07 '!$J$2,Nhaplieu!N56,IF(Nhaplieu!$N56='Sổ ngân hàng S07 '!$J$2,Nhaplieu!M56,""))))</f>
        <v/>
      </c>
      <c r="E59" s="77" t="str">
        <f>IF(LEFT(Nhaplieu!M56,3)='Sổ ngân hàng S07 '!$J$2,Nhaplieu!$O56,IF(Nhaplieu!M56='Sổ ngân hàng S07 '!$J$2,Nhaplieu!$O56,""))</f>
        <v/>
      </c>
      <c r="F59" s="77" t="str">
        <f>IF(LEFT(Nhaplieu!N56,3)='Sổ ngân hàng S07 '!$J$2,Nhaplieu!$O56,IF(Nhaplieu!N56='Sổ ngân hàng S07 '!$J$2,Nhaplieu!$O56,""))</f>
        <v/>
      </c>
      <c r="G59" s="572">
        <f>IF(SUM(E59:F59)=0,0,$G$10+SUM(E$11:$E59)-SUM(F$11:$F59))</f>
        <v>0</v>
      </c>
      <c r="H59" s="573"/>
    </row>
    <row r="60" spans="1:8" s="4" customFormat="1" ht="15.6">
      <c r="A60" s="76" t="str">
        <f>IF(OR(LEFT(Nhaplieu!$M57,3)='Sổ ngân hàng S07 '!$J$2,LEFT(Nhaplieu!$N57,3)='Sổ ngân hàng S07 '!$J$2),Nhaplieu!F57,IF(OR(Nhaplieu!$M57='Sổ ngân hàng S07 '!$J$2,Nhaplieu!$N57='Sổ ngân hàng S07 '!$J$2),Nhaplieu!F57,""))</f>
        <v/>
      </c>
      <c r="B60" s="77" t="str">
        <f>IF(OR(LEFT(Nhaplieu!$M57,3)='Sổ ngân hàng S07 '!$J$2,LEFT(Nhaplieu!$N57,3)='Sổ ngân hàng S07 '!$J$2),Nhaplieu!E57,IF(OR(Nhaplieu!$M57='Sổ ngân hàng S07 '!$J$2,Nhaplieu!$N57='Sổ ngân hàng S07 '!$J$2),Nhaplieu!E57,""))</f>
        <v/>
      </c>
      <c r="C60" s="571" t="str">
        <f>IF(OR(LEFT(Nhaplieu!$M57,3)='Sổ ngân hàng S07 '!$J$2,LEFT(Nhaplieu!$N57,3)='Sổ ngân hàng S07 '!$J$2),Nhaplieu!L57,IF(OR(Nhaplieu!$M57='Sổ ngân hàng S07 '!$J$2,Nhaplieu!$N57='Sổ ngân hàng S07 '!$J$2),Nhaplieu!L57,""))</f>
        <v/>
      </c>
      <c r="D60" s="78" t="str">
        <f>IF(LEFT(Nhaplieu!$M57,3)='Sổ ngân hàng S07 '!$J$2,Nhaplieu!N57,IF(LEFT(Nhaplieu!$N57,3)='Sổ ngân hàng S07 '!$J$2,Nhaplieu!M57,IF(Nhaplieu!$M57='Sổ ngân hàng S07 '!$J$2,Nhaplieu!N57,IF(Nhaplieu!$N57='Sổ ngân hàng S07 '!$J$2,Nhaplieu!M57,""))))</f>
        <v/>
      </c>
      <c r="E60" s="77" t="str">
        <f>IF(LEFT(Nhaplieu!M57,3)='Sổ ngân hàng S07 '!$J$2,Nhaplieu!$O57,IF(Nhaplieu!M57='Sổ ngân hàng S07 '!$J$2,Nhaplieu!$O57,""))</f>
        <v/>
      </c>
      <c r="F60" s="77" t="str">
        <f>IF(LEFT(Nhaplieu!N57,3)='Sổ ngân hàng S07 '!$J$2,Nhaplieu!$O57,IF(Nhaplieu!N57='Sổ ngân hàng S07 '!$J$2,Nhaplieu!$O57,""))</f>
        <v/>
      </c>
      <c r="G60" s="572">
        <f>IF(SUM(E60:F60)=0,0,$G$10+SUM(E$11:$E60)-SUM(F$11:$F60))</f>
        <v>0</v>
      </c>
      <c r="H60" s="573"/>
    </row>
    <row r="61" spans="1:8" s="4" customFormat="1" ht="15.6">
      <c r="A61" s="76" t="str">
        <f>IF(OR(LEFT(Nhaplieu!$M58,3)='Sổ ngân hàng S07 '!$J$2,LEFT(Nhaplieu!$N58,3)='Sổ ngân hàng S07 '!$J$2),Nhaplieu!F58,IF(OR(Nhaplieu!$M58='Sổ ngân hàng S07 '!$J$2,Nhaplieu!$N58='Sổ ngân hàng S07 '!$J$2),Nhaplieu!F58,""))</f>
        <v/>
      </c>
      <c r="B61" s="77" t="str">
        <f>IF(OR(LEFT(Nhaplieu!$M58,3)='Sổ ngân hàng S07 '!$J$2,LEFT(Nhaplieu!$N58,3)='Sổ ngân hàng S07 '!$J$2),Nhaplieu!E58,IF(OR(Nhaplieu!$M58='Sổ ngân hàng S07 '!$J$2,Nhaplieu!$N58='Sổ ngân hàng S07 '!$J$2),Nhaplieu!E58,""))</f>
        <v/>
      </c>
      <c r="C61" s="571" t="str">
        <f>IF(OR(LEFT(Nhaplieu!$M58,3)='Sổ ngân hàng S07 '!$J$2,LEFT(Nhaplieu!$N58,3)='Sổ ngân hàng S07 '!$J$2),Nhaplieu!L58,IF(OR(Nhaplieu!$M58='Sổ ngân hàng S07 '!$J$2,Nhaplieu!$N58='Sổ ngân hàng S07 '!$J$2),Nhaplieu!L58,""))</f>
        <v/>
      </c>
      <c r="D61" s="78" t="str">
        <f>IF(LEFT(Nhaplieu!$M58,3)='Sổ ngân hàng S07 '!$J$2,Nhaplieu!N58,IF(LEFT(Nhaplieu!$N58,3)='Sổ ngân hàng S07 '!$J$2,Nhaplieu!M58,IF(Nhaplieu!$M58='Sổ ngân hàng S07 '!$J$2,Nhaplieu!N58,IF(Nhaplieu!$N58='Sổ ngân hàng S07 '!$J$2,Nhaplieu!M58,""))))</f>
        <v/>
      </c>
      <c r="E61" s="77" t="str">
        <f>IF(LEFT(Nhaplieu!M58,3)='Sổ ngân hàng S07 '!$J$2,Nhaplieu!$O58,IF(Nhaplieu!M58='Sổ ngân hàng S07 '!$J$2,Nhaplieu!$O58,""))</f>
        <v/>
      </c>
      <c r="F61" s="77" t="str">
        <f>IF(LEFT(Nhaplieu!N58,3)='Sổ ngân hàng S07 '!$J$2,Nhaplieu!$O58,IF(Nhaplieu!N58='Sổ ngân hàng S07 '!$J$2,Nhaplieu!$O58,""))</f>
        <v/>
      </c>
      <c r="G61" s="572">
        <f>IF(SUM(E61:F61)=0,0,$G$10+SUM(E$11:$E61)-SUM(F$11:$F61))</f>
        <v>0</v>
      </c>
      <c r="H61" s="573"/>
    </row>
    <row r="62" spans="1:8" s="4" customFormat="1" ht="15.6">
      <c r="A62" s="76" t="str">
        <f>IF(OR(LEFT(Nhaplieu!$M59,3)='Sổ ngân hàng S07 '!$J$2,LEFT(Nhaplieu!$N59,3)='Sổ ngân hàng S07 '!$J$2),Nhaplieu!F59,IF(OR(Nhaplieu!$M59='Sổ ngân hàng S07 '!$J$2,Nhaplieu!$N59='Sổ ngân hàng S07 '!$J$2),Nhaplieu!F59,""))</f>
        <v/>
      </c>
      <c r="B62" s="77" t="str">
        <f>IF(OR(LEFT(Nhaplieu!$M59,3)='Sổ ngân hàng S07 '!$J$2,LEFT(Nhaplieu!$N59,3)='Sổ ngân hàng S07 '!$J$2),Nhaplieu!E59,IF(OR(Nhaplieu!$M59='Sổ ngân hàng S07 '!$J$2,Nhaplieu!$N59='Sổ ngân hàng S07 '!$J$2),Nhaplieu!E59,""))</f>
        <v/>
      </c>
      <c r="C62" s="571" t="str">
        <f>IF(OR(LEFT(Nhaplieu!$M59,3)='Sổ ngân hàng S07 '!$J$2,LEFT(Nhaplieu!$N59,3)='Sổ ngân hàng S07 '!$J$2),Nhaplieu!L59,IF(OR(Nhaplieu!$M59='Sổ ngân hàng S07 '!$J$2,Nhaplieu!$N59='Sổ ngân hàng S07 '!$J$2),Nhaplieu!L59,""))</f>
        <v/>
      </c>
      <c r="D62" s="78" t="str">
        <f>IF(LEFT(Nhaplieu!$M59,3)='Sổ ngân hàng S07 '!$J$2,Nhaplieu!N59,IF(LEFT(Nhaplieu!$N59,3)='Sổ ngân hàng S07 '!$J$2,Nhaplieu!M59,IF(Nhaplieu!$M59='Sổ ngân hàng S07 '!$J$2,Nhaplieu!N59,IF(Nhaplieu!$N59='Sổ ngân hàng S07 '!$J$2,Nhaplieu!M59,""))))</f>
        <v/>
      </c>
      <c r="E62" s="77" t="str">
        <f>IF(LEFT(Nhaplieu!M59,3)='Sổ ngân hàng S07 '!$J$2,Nhaplieu!$O59,IF(Nhaplieu!M59='Sổ ngân hàng S07 '!$J$2,Nhaplieu!$O59,""))</f>
        <v/>
      </c>
      <c r="F62" s="77" t="str">
        <f>IF(LEFT(Nhaplieu!N59,3)='Sổ ngân hàng S07 '!$J$2,Nhaplieu!$O59,IF(Nhaplieu!N59='Sổ ngân hàng S07 '!$J$2,Nhaplieu!$O59,""))</f>
        <v/>
      </c>
      <c r="G62" s="572">
        <f>IF(SUM(E62:F62)=0,0,$G$10+SUM(E$11:$E62)-SUM(F$11:$F62))</f>
        <v>0</v>
      </c>
      <c r="H62" s="573"/>
    </row>
    <row r="63" spans="1:8" s="4" customFormat="1" ht="15.6">
      <c r="A63" s="76" t="str">
        <f>IF(OR(LEFT(Nhaplieu!$M60,3)='Sổ ngân hàng S07 '!$J$2,LEFT(Nhaplieu!$N60,3)='Sổ ngân hàng S07 '!$J$2),Nhaplieu!F60,IF(OR(Nhaplieu!$M60='Sổ ngân hàng S07 '!$J$2,Nhaplieu!$N60='Sổ ngân hàng S07 '!$J$2),Nhaplieu!F60,""))</f>
        <v/>
      </c>
      <c r="B63" s="77" t="str">
        <f>IF(OR(LEFT(Nhaplieu!$M60,3)='Sổ ngân hàng S07 '!$J$2,LEFT(Nhaplieu!$N60,3)='Sổ ngân hàng S07 '!$J$2),Nhaplieu!E60,IF(OR(Nhaplieu!$M60='Sổ ngân hàng S07 '!$J$2,Nhaplieu!$N60='Sổ ngân hàng S07 '!$J$2),Nhaplieu!E60,""))</f>
        <v/>
      </c>
      <c r="C63" s="571" t="str">
        <f>IF(OR(LEFT(Nhaplieu!$M60,3)='Sổ ngân hàng S07 '!$J$2,LEFT(Nhaplieu!$N60,3)='Sổ ngân hàng S07 '!$J$2),Nhaplieu!L60,IF(OR(Nhaplieu!$M60='Sổ ngân hàng S07 '!$J$2,Nhaplieu!$N60='Sổ ngân hàng S07 '!$J$2),Nhaplieu!L60,""))</f>
        <v/>
      </c>
      <c r="D63" s="78" t="str">
        <f>IF(LEFT(Nhaplieu!$M60,3)='Sổ ngân hàng S07 '!$J$2,Nhaplieu!N60,IF(LEFT(Nhaplieu!$N60,3)='Sổ ngân hàng S07 '!$J$2,Nhaplieu!M60,IF(Nhaplieu!$M60='Sổ ngân hàng S07 '!$J$2,Nhaplieu!N60,IF(Nhaplieu!$N60='Sổ ngân hàng S07 '!$J$2,Nhaplieu!M60,""))))</f>
        <v/>
      </c>
      <c r="E63" s="77" t="str">
        <f>IF(LEFT(Nhaplieu!M60,3)='Sổ ngân hàng S07 '!$J$2,Nhaplieu!$O60,IF(Nhaplieu!M60='Sổ ngân hàng S07 '!$J$2,Nhaplieu!$O60,""))</f>
        <v/>
      </c>
      <c r="F63" s="77" t="str">
        <f>IF(LEFT(Nhaplieu!N60,3)='Sổ ngân hàng S07 '!$J$2,Nhaplieu!$O60,IF(Nhaplieu!N60='Sổ ngân hàng S07 '!$J$2,Nhaplieu!$O60,""))</f>
        <v/>
      </c>
      <c r="G63" s="572">
        <f>IF(SUM(E63:F63)=0,0,$G$10+SUM(E$11:$E63)-SUM(F$11:$F63))</f>
        <v>0</v>
      </c>
      <c r="H63" s="573"/>
    </row>
    <row r="64" spans="1:8" s="4" customFormat="1" ht="15.6">
      <c r="A64" s="76" t="str">
        <f>IF(OR(LEFT(Nhaplieu!$M61,3)='Sổ ngân hàng S07 '!$J$2,LEFT(Nhaplieu!$N61,3)='Sổ ngân hàng S07 '!$J$2),Nhaplieu!F61,IF(OR(Nhaplieu!$M61='Sổ ngân hàng S07 '!$J$2,Nhaplieu!$N61='Sổ ngân hàng S07 '!$J$2),Nhaplieu!F61,""))</f>
        <v/>
      </c>
      <c r="B64" s="77" t="str">
        <f>IF(OR(LEFT(Nhaplieu!$M61,3)='Sổ ngân hàng S07 '!$J$2,LEFT(Nhaplieu!$N61,3)='Sổ ngân hàng S07 '!$J$2),Nhaplieu!E61,IF(OR(Nhaplieu!$M61='Sổ ngân hàng S07 '!$J$2,Nhaplieu!$N61='Sổ ngân hàng S07 '!$J$2),Nhaplieu!E61,""))</f>
        <v/>
      </c>
      <c r="C64" s="571" t="str">
        <f>IF(OR(LEFT(Nhaplieu!$M61,3)='Sổ ngân hàng S07 '!$J$2,LEFT(Nhaplieu!$N61,3)='Sổ ngân hàng S07 '!$J$2),Nhaplieu!L61,IF(OR(Nhaplieu!$M61='Sổ ngân hàng S07 '!$J$2,Nhaplieu!$N61='Sổ ngân hàng S07 '!$J$2),Nhaplieu!L61,""))</f>
        <v/>
      </c>
      <c r="D64" s="78" t="str">
        <f>IF(LEFT(Nhaplieu!$M61,3)='Sổ ngân hàng S07 '!$J$2,Nhaplieu!N61,IF(LEFT(Nhaplieu!$N61,3)='Sổ ngân hàng S07 '!$J$2,Nhaplieu!M61,IF(Nhaplieu!$M61='Sổ ngân hàng S07 '!$J$2,Nhaplieu!N61,IF(Nhaplieu!$N61='Sổ ngân hàng S07 '!$J$2,Nhaplieu!M61,""))))</f>
        <v/>
      </c>
      <c r="E64" s="77" t="str">
        <f>IF(LEFT(Nhaplieu!M61,3)='Sổ ngân hàng S07 '!$J$2,Nhaplieu!$O61,IF(Nhaplieu!M61='Sổ ngân hàng S07 '!$J$2,Nhaplieu!$O61,""))</f>
        <v/>
      </c>
      <c r="F64" s="77" t="str">
        <f>IF(LEFT(Nhaplieu!N61,3)='Sổ ngân hàng S07 '!$J$2,Nhaplieu!$O61,IF(Nhaplieu!N61='Sổ ngân hàng S07 '!$J$2,Nhaplieu!$O61,""))</f>
        <v/>
      </c>
      <c r="G64" s="572">
        <f>IF(SUM(E64:F64)=0,0,$G$10+SUM(E$11:$E64)-SUM(F$11:$F64))</f>
        <v>0</v>
      </c>
      <c r="H64" s="573"/>
    </row>
    <row r="65" spans="1:8" s="4" customFormat="1" ht="15.6">
      <c r="A65" s="76" t="str">
        <f>IF(OR(LEFT(Nhaplieu!$M62,3)='Sổ ngân hàng S07 '!$J$2,LEFT(Nhaplieu!$N62,3)='Sổ ngân hàng S07 '!$J$2),Nhaplieu!F62,IF(OR(Nhaplieu!$M62='Sổ ngân hàng S07 '!$J$2,Nhaplieu!$N62='Sổ ngân hàng S07 '!$J$2),Nhaplieu!F62,""))</f>
        <v/>
      </c>
      <c r="B65" s="77" t="str">
        <f>IF(OR(LEFT(Nhaplieu!$M62,3)='Sổ ngân hàng S07 '!$J$2,LEFT(Nhaplieu!$N62,3)='Sổ ngân hàng S07 '!$J$2),Nhaplieu!E62,IF(OR(Nhaplieu!$M62='Sổ ngân hàng S07 '!$J$2,Nhaplieu!$N62='Sổ ngân hàng S07 '!$J$2),Nhaplieu!E62,""))</f>
        <v/>
      </c>
      <c r="C65" s="571" t="str">
        <f>IF(OR(LEFT(Nhaplieu!$M62,3)='Sổ ngân hàng S07 '!$J$2,LEFT(Nhaplieu!$N62,3)='Sổ ngân hàng S07 '!$J$2),Nhaplieu!L62,IF(OR(Nhaplieu!$M62='Sổ ngân hàng S07 '!$J$2,Nhaplieu!$N62='Sổ ngân hàng S07 '!$J$2),Nhaplieu!L62,""))</f>
        <v/>
      </c>
      <c r="D65" s="78" t="str">
        <f>IF(LEFT(Nhaplieu!$M62,3)='Sổ ngân hàng S07 '!$J$2,Nhaplieu!N62,IF(LEFT(Nhaplieu!$N62,3)='Sổ ngân hàng S07 '!$J$2,Nhaplieu!M62,IF(Nhaplieu!$M62='Sổ ngân hàng S07 '!$J$2,Nhaplieu!N62,IF(Nhaplieu!$N62='Sổ ngân hàng S07 '!$J$2,Nhaplieu!M62,""))))</f>
        <v/>
      </c>
      <c r="E65" s="77" t="str">
        <f>IF(LEFT(Nhaplieu!M62,3)='Sổ ngân hàng S07 '!$J$2,Nhaplieu!$O62,IF(Nhaplieu!M62='Sổ ngân hàng S07 '!$J$2,Nhaplieu!$O62,""))</f>
        <v/>
      </c>
      <c r="F65" s="77" t="str">
        <f>IF(LEFT(Nhaplieu!N62,3)='Sổ ngân hàng S07 '!$J$2,Nhaplieu!$O62,IF(Nhaplieu!N62='Sổ ngân hàng S07 '!$J$2,Nhaplieu!$O62,""))</f>
        <v/>
      </c>
      <c r="G65" s="572">
        <f>IF(SUM(E65:F65)=0,0,$G$10+SUM(E$11:$E65)-SUM(F$11:$F65))</f>
        <v>0</v>
      </c>
      <c r="H65" s="573"/>
    </row>
    <row r="66" spans="1:8" s="4" customFormat="1" ht="15.6">
      <c r="A66" s="76" t="str">
        <f>IF(OR(LEFT(Nhaplieu!$M63,3)='Sổ ngân hàng S07 '!$J$2,LEFT(Nhaplieu!$N63,3)='Sổ ngân hàng S07 '!$J$2),Nhaplieu!F63,IF(OR(Nhaplieu!$M63='Sổ ngân hàng S07 '!$J$2,Nhaplieu!$N63='Sổ ngân hàng S07 '!$J$2),Nhaplieu!F63,""))</f>
        <v/>
      </c>
      <c r="B66" s="77" t="str">
        <f>IF(OR(LEFT(Nhaplieu!$M63,3)='Sổ ngân hàng S07 '!$J$2,LEFT(Nhaplieu!$N63,3)='Sổ ngân hàng S07 '!$J$2),Nhaplieu!E63,IF(OR(Nhaplieu!$M63='Sổ ngân hàng S07 '!$J$2,Nhaplieu!$N63='Sổ ngân hàng S07 '!$J$2),Nhaplieu!E63,""))</f>
        <v/>
      </c>
      <c r="C66" s="571" t="str">
        <f>IF(OR(LEFT(Nhaplieu!$M63,3)='Sổ ngân hàng S07 '!$J$2,LEFT(Nhaplieu!$N63,3)='Sổ ngân hàng S07 '!$J$2),Nhaplieu!L63,IF(OR(Nhaplieu!$M63='Sổ ngân hàng S07 '!$J$2,Nhaplieu!$N63='Sổ ngân hàng S07 '!$J$2),Nhaplieu!L63,""))</f>
        <v/>
      </c>
      <c r="D66" s="78" t="str">
        <f>IF(LEFT(Nhaplieu!$M63,3)='Sổ ngân hàng S07 '!$J$2,Nhaplieu!N63,IF(LEFT(Nhaplieu!$N63,3)='Sổ ngân hàng S07 '!$J$2,Nhaplieu!M63,IF(Nhaplieu!$M63='Sổ ngân hàng S07 '!$J$2,Nhaplieu!N63,IF(Nhaplieu!$N63='Sổ ngân hàng S07 '!$J$2,Nhaplieu!M63,""))))</f>
        <v/>
      </c>
      <c r="E66" s="77" t="str">
        <f>IF(LEFT(Nhaplieu!M63,3)='Sổ ngân hàng S07 '!$J$2,Nhaplieu!$O63,IF(Nhaplieu!M63='Sổ ngân hàng S07 '!$J$2,Nhaplieu!$O63,""))</f>
        <v/>
      </c>
      <c r="F66" s="77" t="str">
        <f>IF(LEFT(Nhaplieu!N63,3)='Sổ ngân hàng S07 '!$J$2,Nhaplieu!$O63,IF(Nhaplieu!N63='Sổ ngân hàng S07 '!$J$2,Nhaplieu!$O63,""))</f>
        <v/>
      </c>
      <c r="G66" s="572">
        <f>IF(SUM(E66:F66)=0,0,$G$10+SUM(E$11:$E66)-SUM(F$11:$F66))</f>
        <v>0</v>
      </c>
      <c r="H66" s="573"/>
    </row>
    <row r="67" spans="1:8" s="4" customFormat="1" ht="15.6">
      <c r="A67" s="76" t="str">
        <f>IF(OR(LEFT(Nhaplieu!$M64,3)='Sổ ngân hàng S07 '!$J$2,LEFT(Nhaplieu!$N64,3)='Sổ ngân hàng S07 '!$J$2),Nhaplieu!F64,IF(OR(Nhaplieu!$M64='Sổ ngân hàng S07 '!$J$2,Nhaplieu!$N64='Sổ ngân hàng S07 '!$J$2),Nhaplieu!F64,""))</f>
        <v/>
      </c>
      <c r="B67" s="77" t="str">
        <f>IF(OR(LEFT(Nhaplieu!$M64,3)='Sổ ngân hàng S07 '!$J$2,LEFT(Nhaplieu!$N64,3)='Sổ ngân hàng S07 '!$J$2),Nhaplieu!E64,IF(OR(Nhaplieu!$M64='Sổ ngân hàng S07 '!$J$2,Nhaplieu!$N64='Sổ ngân hàng S07 '!$J$2),Nhaplieu!E64,""))</f>
        <v/>
      </c>
      <c r="C67" s="571" t="str">
        <f>IF(OR(LEFT(Nhaplieu!$M64,3)='Sổ ngân hàng S07 '!$J$2,LEFT(Nhaplieu!$N64,3)='Sổ ngân hàng S07 '!$J$2),Nhaplieu!L64,IF(OR(Nhaplieu!$M64='Sổ ngân hàng S07 '!$J$2,Nhaplieu!$N64='Sổ ngân hàng S07 '!$J$2),Nhaplieu!L64,""))</f>
        <v/>
      </c>
      <c r="D67" s="78" t="str">
        <f>IF(LEFT(Nhaplieu!$M64,3)='Sổ ngân hàng S07 '!$J$2,Nhaplieu!N64,IF(LEFT(Nhaplieu!$N64,3)='Sổ ngân hàng S07 '!$J$2,Nhaplieu!M64,IF(Nhaplieu!$M64='Sổ ngân hàng S07 '!$J$2,Nhaplieu!N64,IF(Nhaplieu!$N64='Sổ ngân hàng S07 '!$J$2,Nhaplieu!M64,""))))</f>
        <v/>
      </c>
      <c r="E67" s="77" t="str">
        <f>IF(LEFT(Nhaplieu!M64,3)='Sổ ngân hàng S07 '!$J$2,Nhaplieu!$O64,IF(Nhaplieu!M64='Sổ ngân hàng S07 '!$J$2,Nhaplieu!$O64,""))</f>
        <v/>
      </c>
      <c r="F67" s="77" t="str">
        <f>IF(LEFT(Nhaplieu!N64,3)='Sổ ngân hàng S07 '!$J$2,Nhaplieu!$O64,IF(Nhaplieu!N64='Sổ ngân hàng S07 '!$J$2,Nhaplieu!$O64,""))</f>
        <v/>
      </c>
      <c r="G67" s="572">
        <f>IF(SUM(E67:F67)=0,0,$G$10+SUM(E$11:$E67)-SUM(F$11:$F67))</f>
        <v>0</v>
      </c>
      <c r="H67" s="573"/>
    </row>
    <row r="68" spans="1:8" s="4" customFormat="1" ht="15.6">
      <c r="A68" s="76" t="str">
        <f>IF(OR(LEFT(Nhaplieu!$M65,3)='Sổ ngân hàng S07 '!$J$2,LEFT(Nhaplieu!$N65,3)='Sổ ngân hàng S07 '!$J$2),Nhaplieu!F65,IF(OR(Nhaplieu!$M65='Sổ ngân hàng S07 '!$J$2,Nhaplieu!$N65='Sổ ngân hàng S07 '!$J$2),Nhaplieu!F65,""))</f>
        <v/>
      </c>
      <c r="B68" s="77" t="str">
        <f>IF(OR(LEFT(Nhaplieu!$M65,3)='Sổ ngân hàng S07 '!$J$2,LEFT(Nhaplieu!$N65,3)='Sổ ngân hàng S07 '!$J$2),Nhaplieu!E65,IF(OR(Nhaplieu!$M65='Sổ ngân hàng S07 '!$J$2,Nhaplieu!$N65='Sổ ngân hàng S07 '!$J$2),Nhaplieu!E65,""))</f>
        <v/>
      </c>
      <c r="C68" s="571" t="str">
        <f>IF(OR(LEFT(Nhaplieu!$M65,3)='Sổ ngân hàng S07 '!$J$2,LEFT(Nhaplieu!$N65,3)='Sổ ngân hàng S07 '!$J$2),Nhaplieu!L65,IF(OR(Nhaplieu!$M65='Sổ ngân hàng S07 '!$J$2,Nhaplieu!$N65='Sổ ngân hàng S07 '!$J$2),Nhaplieu!L65,""))</f>
        <v/>
      </c>
      <c r="D68" s="78" t="str">
        <f>IF(LEFT(Nhaplieu!$M65,3)='Sổ ngân hàng S07 '!$J$2,Nhaplieu!N65,IF(LEFT(Nhaplieu!$N65,3)='Sổ ngân hàng S07 '!$J$2,Nhaplieu!M65,IF(Nhaplieu!$M65='Sổ ngân hàng S07 '!$J$2,Nhaplieu!N65,IF(Nhaplieu!$N65='Sổ ngân hàng S07 '!$J$2,Nhaplieu!M65,""))))</f>
        <v/>
      </c>
      <c r="E68" s="77" t="str">
        <f>IF(LEFT(Nhaplieu!M65,3)='Sổ ngân hàng S07 '!$J$2,Nhaplieu!$O65,IF(Nhaplieu!M65='Sổ ngân hàng S07 '!$J$2,Nhaplieu!$O65,""))</f>
        <v/>
      </c>
      <c r="F68" s="77" t="str">
        <f>IF(LEFT(Nhaplieu!N65,3)='Sổ ngân hàng S07 '!$J$2,Nhaplieu!$O65,IF(Nhaplieu!N65='Sổ ngân hàng S07 '!$J$2,Nhaplieu!$O65,""))</f>
        <v/>
      </c>
      <c r="G68" s="572">
        <f>IF(SUM(E68:F68)=0,0,$G$10+SUM(E$11:$E68)-SUM(F$11:$F68))</f>
        <v>0</v>
      </c>
      <c r="H68" s="573"/>
    </row>
    <row r="69" spans="1:8" s="4" customFormat="1" ht="15.6">
      <c r="A69" s="76" t="str">
        <f>IF(OR(LEFT(Nhaplieu!$M66,3)='Sổ ngân hàng S07 '!$J$2,LEFT(Nhaplieu!$N66,3)='Sổ ngân hàng S07 '!$J$2),Nhaplieu!F66,IF(OR(Nhaplieu!$M66='Sổ ngân hàng S07 '!$J$2,Nhaplieu!$N66='Sổ ngân hàng S07 '!$J$2),Nhaplieu!F66,""))</f>
        <v/>
      </c>
      <c r="B69" s="77" t="str">
        <f>IF(OR(LEFT(Nhaplieu!$M66,3)='Sổ ngân hàng S07 '!$J$2,LEFT(Nhaplieu!$N66,3)='Sổ ngân hàng S07 '!$J$2),Nhaplieu!E66,IF(OR(Nhaplieu!$M66='Sổ ngân hàng S07 '!$J$2,Nhaplieu!$N66='Sổ ngân hàng S07 '!$J$2),Nhaplieu!E66,""))</f>
        <v/>
      </c>
      <c r="C69" s="571" t="str">
        <f>IF(OR(LEFT(Nhaplieu!$M66,3)='Sổ ngân hàng S07 '!$J$2,LEFT(Nhaplieu!$N66,3)='Sổ ngân hàng S07 '!$J$2),Nhaplieu!L66,IF(OR(Nhaplieu!$M66='Sổ ngân hàng S07 '!$J$2,Nhaplieu!$N66='Sổ ngân hàng S07 '!$J$2),Nhaplieu!L66,""))</f>
        <v/>
      </c>
      <c r="D69" s="78" t="str">
        <f>IF(LEFT(Nhaplieu!$M66,3)='Sổ ngân hàng S07 '!$J$2,Nhaplieu!N66,IF(LEFT(Nhaplieu!$N66,3)='Sổ ngân hàng S07 '!$J$2,Nhaplieu!M66,IF(Nhaplieu!$M66='Sổ ngân hàng S07 '!$J$2,Nhaplieu!N66,IF(Nhaplieu!$N66='Sổ ngân hàng S07 '!$J$2,Nhaplieu!M66,""))))</f>
        <v/>
      </c>
      <c r="E69" s="77" t="str">
        <f>IF(LEFT(Nhaplieu!M66,3)='Sổ ngân hàng S07 '!$J$2,Nhaplieu!$O66,IF(Nhaplieu!M66='Sổ ngân hàng S07 '!$J$2,Nhaplieu!$O66,""))</f>
        <v/>
      </c>
      <c r="F69" s="77" t="str">
        <f>IF(LEFT(Nhaplieu!N66,3)='Sổ ngân hàng S07 '!$J$2,Nhaplieu!$O66,IF(Nhaplieu!N66='Sổ ngân hàng S07 '!$J$2,Nhaplieu!$O66,""))</f>
        <v/>
      </c>
      <c r="G69" s="572">
        <f>IF(SUM(E69:F69)=0,0,$G$10+SUM(E$11:$E69)-SUM(F$11:$F69))</f>
        <v>0</v>
      </c>
      <c r="H69" s="573"/>
    </row>
    <row r="70" spans="1:8" s="4" customFormat="1" ht="15.6">
      <c r="A70" s="76" t="str">
        <f>IF(OR(LEFT(Nhaplieu!$M67,3)='Sổ ngân hàng S07 '!$J$2,LEFT(Nhaplieu!$N67,3)='Sổ ngân hàng S07 '!$J$2),Nhaplieu!F67,IF(OR(Nhaplieu!$M67='Sổ ngân hàng S07 '!$J$2,Nhaplieu!$N67='Sổ ngân hàng S07 '!$J$2),Nhaplieu!F67,""))</f>
        <v/>
      </c>
      <c r="B70" s="77" t="str">
        <f>IF(OR(LEFT(Nhaplieu!$M67,3)='Sổ ngân hàng S07 '!$J$2,LEFT(Nhaplieu!$N67,3)='Sổ ngân hàng S07 '!$J$2),Nhaplieu!E67,IF(OR(Nhaplieu!$M67='Sổ ngân hàng S07 '!$J$2,Nhaplieu!$N67='Sổ ngân hàng S07 '!$J$2),Nhaplieu!E67,""))</f>
        <v/>
      </c>
      <c r="C70" s="571" t="str">
        <f>IF(OR(LEFT(Nhaplieu!$M67,3)='Sổ ngân hàng S07 '!$J$2,LEFT(Nhaplieu!$N67,3)='Sổ ngân hàng S07 '!$J$2),Nhaplieu!L67,IF(OR(Nhaplieu!$M67='Sổ ngân hàng S07 '!$J$2,Nhaplieu!$N67='Sổ ngân hàng S07 '!$J$2),Nhaplieu!L67,""))</f>
        <v/>
      </c>
      <c r="D70" s="78" t="str">
        <f>IF(LEFT(Nhaplieu!$M67,3)='Sổ ngân hàng S07 '!$J$2,Nhaplieu!N67,IF(LEFT(Nhaplieu!$N67,3)='Sổ ngân hàng S07 '!$J$2,Nhaplieu!M67,IF(Nhaplieu!$M67='Sổ ngân hàng S07 '!$J$2,Nhaplieu!N67,IF(Nhaplieu!$N67='Sổ ngân hàng S07 '!$J$2,Nhaplieu!M67,""))))</f>
        <v/>
      </c>
      <c r="E70" s="77" t="str">
        <f>IF(LEFT(Nhaplieu!M67,3)='Sổ ngân hàng S07 '!$J$2,Nhaplieu!$O67,IF(Nhaplieu!M67='Sổ ngân hàng S07 '!$J$2,Nhaplieu!$O67,""))</f>
        <v/>
      </c>
      <c r="F70" s="77" t="str">
        <f>IF(LEFT(Nhaplieu!N67,3)='Sổ ngân hàng S07 '!$J$2,Nhaplieu!$O67,IF(Nhaplieu!N67='Sổ ngân hàng S07 '!$J$2,Nhaplieu!$O67,""))</f>
        <v/>
      </c>
      <c r="G70" s="572">
        <f>IF(SUM(E70:F70)=0,0,$G$10+SUM(E$11:$E70)-SUM(F$11:$F70))</f>
        <v>0</v>
      </c>
      <c r="H70" s="573"/>
    </row>
    <row r="71" spans="1:8" s="4" customFormat="1" ht="15.6">
      <c r="A71" s="76" t="str">
        <f>IF(OR(LEFT(Nhaplieu!$M74,3)='Sổ ngân hàng S07 '!$J$2,LEFT(Nhaplieu!$N74,3)='Sổ ngân hàng S07 '!$J$2),Nhaplieu!F74,IF(OR(Nhaplieu!$M74='Sổ ngân hàng S07 '!$J$2,Nhaplieu!$N74='Sổ ngân hàng S07 '!$J$2),Nhaplieu!F74,""))</f>
        <v/>
      </c>
      <c r="B71" s="77" t="str">
        <f>IF(OR(LEFT(Nhaplieu!$M74,3)='Sổ ngân hàng S07 '!$J$2,LEFT(Nhaplieu!$N74,3)='Sổ ngân hàng S07 '!$J$2),Nhaplieu!E74,IF(OR(Nhaplieu!$M74='Sổ ngân hàng S07 '!$J$2,Nhaplieu!$N74='Sổ ngân hàng S07 '!$J$2),Nhaplieu!E74,""))</f>
        <v/>
      </c>
      <c r="C71" s="571" t="str">
        <f>IF(OR(LEFT(Nhaplieu!$M74,3)='Sổ ngân hàng S07 '!$J$2,LEFT(Nhaplieu!$N74,3)='Sổ ngân hàng S07 '!$J$2),Nhaplieu!L74,IF(OR(Nhaplieu!$M74='Sổ ngân hàng S07 '!$J$2,Nhaplieu!$N74='Sổ ngân hàng S07 '!$J$2),Nhaplieu!L74,""))</f>
        <v/>
      </c>
      <c r="D71" s="78" t="str">
        <f>IF(LEFT(Nhaplieu!$M74,3)='Sổ ngân hàng S07 '!$J$2,Nhaplieu!N74,IF(LEFT(Nhaplieu!$N74,3)='Sổ ngân hàng S07 '!$J$2,Nhaplieu!M74,IF(Nhaplieu!$M74='Sổ ngân hàng S07 '!$J$2,Nhaplieu!N74,IF(Nhaplieu!$N74='Sổ ngân hàng S07 '!$J$2,Nhaplieu!M74,""))))</f>
        <v/>
      </c>
      <c r="E71" s="77" t="str">
        <f>IF(LEFT(Nhaplieu!M74,3)='Sổ ngân hàng S07 '!$J$2,Nhaplieu!$O74,IF(Nhaplieu!M74='Sổ ngân hàng S07 '!$J$2,Nhaplieu!$O74,""))</f>
        <v/>
      </c>
      <c r="F71" s="77" t="str">
        <f>IF(LEFT(Nhaplieu!N74,3)='Sổ ngân hàng S07 '!$J$2,Nhaplieu!$O74,IF(Nhaplieu!N74='Sổ ngân hàng S07 '!$J$2,Nhaplieu!$O74,""))</f>
        <v/>
      </c>
      <c r="G71" s="572">
        <f>IF(SUM(E71:F71)=0,0,$G$10+SUM(E$11:$E71)-SUM(F$11:$F71))</f>
        <v>0</v>
      </c>
      <c r="H71" s="573"/>
    </row>
    <row r="72" spans="1:8" s="4" customFormat="1" ht="15.6">
      <c r="A72" s="76" t="str">
        <f>IF(OR(LEFT(Nhaplieu!$M75,3)='Sổ ngân hàng S07 '!$J$2,LEFT(Nhaplieu!$N75,3)='Sổ ngân hàng S07 '!$J$2),Nhaplieu!F75,IF(OR(Nhaplieu!$M75='Sổ ngân hàng S07 '!$J$2,Nhaplieu!$N75='Sổ ngân hàng S07 '!$J$2),Nhaplieu!F75,""))</f>
        <v/>
      </c>
      <c r="B72" s="77" t="str">
        <f>IF(OR(LEFT(Nhaplieu!$M75,3)='Sổ ngân hàng S07 '!$J$2,LEFT(Nhaplieu!$N75,3)='Sổ ngân hàng S07 '!$J$2),Nhaplieu!E75,IF(OR(Nhaplieu!$M75='Sổ ngân hàng S07 '!$J$2,Nhaplieu!$N75='Sổ ngân hàng S07 '!$J$2),Nhaplieu!E75,""))</f>
        <v/>
      </c>
      <c r="C72" s="571" t="str">
        <f>IF(OR(LEFT(Nhaplieu!$M75,3)='Sổ ngân hàng S07 '!$J$2,LEFT(Nhaplieu!$N75,3)='Sổ ngân hàng S07 '!$J$2),Nhaplieu!L75,IF(OR(Nhaplieu!$M75='Sổ ngân hàng S07 '!$J$2,Nhaplieu!$N75='Sổ ngân hàng S07 '!$J$2),Nhaplieu!L75,""))</f>
        <v/>
      </c>
      <c r="D72" s="78" t="str">
        <f>IF(LEFT(Nhaplieu!$M75,3)='Sổ ngân hàng S07 '!$J$2,Nhaplieu!N75,IF(LEFT(Nhaplieu!$N75,3)='Sổ ngân hàng S07 '!$J$2,Nhaplieu!M75,IF(Nhaplieu!$M75='Sổ ngân hàng S07 '!$J$2,Nhaplieu!N75,IF(Nhaplieu!$N75='Sổ ngân hàng S07 '!$J$2,Nhaplieu!M75,""))))</f>
        <v/>
      </c>
      <c r="E72" s="77" t="str">
        <f>IF(LEFT(Nhaplieu!M75,3)='Sổ ngân hàng S07 '!$J$2,Nhaplieu!$O75,IF(Nhaplieu!M75='Sổ ngân hàng S07 '!$J$2,Nhaplieu!$O75,""))</f>
        <v/>
      </c>
      <c r="F72" s="77" t="str">
        <f>IF(LEFT(Nhaplieu!N75,3)='Sổ ngân hàng S07 '!$J$2,Nhaplieu!$O75,IF(Nhaplieu!N75='Sổ ngân hàng S07 '!$J$2,Nhaplieu!$O75,""))</f>
        <v/>
      </c>
      <c r="G72" s="572">
        <f>IF(SUM(E72:F72)=0,0,$G$10+SUM(E$11:$E72)-SUM(F$11:$F72))</f>
        <v>0</v>
      </c>
      <c r="H72" s="573"/>
    </row>
    <row r="73" spans="1:8" s="4" customFormat="1" ht="15.6">
      <c r="A73" s="76" t="str">
        <f>IF(OR(LEFT(Nhaplieu!$M76,3)='Sổ ngân hàng S07 '!$J$2,LEFT(Nhaplieu!$N76,3)='Sổ ngân hàng S07 '!$J$2),Nhaplieu!F76,IF(OR(Nhaplieu!$M76='Sổ ngân hàng S07 '!$J$2,Nhaplieu!$N76='Sổ ngân hàng S07 '!$J$2),Nhaplieu!F76,""))</f>
        <v/>
      </c>
      <c r="B73" s="77" t="str">
        <f>IF(OR(LEFT(Nhaplieu!$M76,3)='Sổ ngân hàng S07 '!$J$2,LEFT(Nhaplieu!$N76,3)='Sổ ngân hàng S07 '!$J$2),Nhaplieu!E76,IF(OR(Nhaplieu!$M76='Sổ ngân hàng S07 '!$J$2,Nhaplieu!$N76='Sổ ngân hàng S07 '!$J$2),Nhaplieu!E76,""))</f>
        <v/>
      </c>
      <c r="C73" s="571" t="str">
        <f>IF(OR(LEFT(Nhaplieu!$M76,3)='Sổ ngân hàng S07 '!$J$2,LEFT(Nhaplieu!$N76,3)='Sổ ngân hàng S07 '!$J$2),Nhaplieu!L76,IF(OR(Nhaplieu!$M76='Sổ ngân hàng S07 '!$J$2,Nhaplieu!$N76='Sổ ngân hàng S07 '!$J$2),Nhaplieu!L76,""))</f>
        <v/>
      </c>
      <c r="D73" s="78" t="str">
        <f>IF(LEFT(Nhaplieu!$M76,3)='Sổ ngân hàng S07 '!$J$2,Nhaplieu!N76,IF(LEFT(Nhaplieu!$N76,3)='Sổ ngân hàng S07 '!$J$2,Nhaplieu!M76,IF(Nhaplieu!$M76='Sổ ngân hàng S07 '!$J$2,Nhaplieu!N76,IF(Nhaplieu!$N76='Sổ ngân hàng S07 '!$J$2,Nhaplieu!M76,""))))</f>
        <v/>
      </c>
      <c r="E73" s="77" t="str">
        <f>IF(LEFT(Nhaplieu!M76,3)='Sổ ngân hàng S07 '!$J$2,Nhaplieu!$O76,IF(Nhaplieu!M76='Sổ ngân hàng S07 '!$J$2,Nhaplieu!$O76,""))</f>
        <v/>
      </c>
      <c r="F73" s="77" t="str">
        <f>IF(LEFT(Nhaplieu!N76,3)='Sổ ngân hàng S07 '!$J$2,Nhaplieu!$O76,IF(Nhaplieu!N76='Sổ ngân hàng S07 '!$J$2,Nhaplieu!$O76,""))</f>
        <v/>
      </c>
      <c r="G73" s="572">
        <f>IF(SUM(E73:F73)=0,0,$G$10+SUM(E$11:$E73)-SUM(F$11:$F73))</f>
        <v>0</v>
      </c>
      <c r="H73" s="573"/>
    </row>
    <row r="74" spans="1:8" s="4" customFormat="1" ht="15.6">
      <c r="A74" s="76" t="str">
        <f>IF(OR(LEFT(Nhaplieu!$M77,3)='Sổ ngân hàng S07 '!$J$2,LEFT(Nhaplieu!$N77,3)='Sổ ngân hàng S07 '!$J$2),Nhaplieu!F77,IF(OR(Nhaplieu!$M77='Sổ ngân hàng S07 '!$J$2,Nhaplieu!$N77='Sổ ngân hàng S07 '!$J$2),Nhaplieu!F77,""))</f>
        <v/>
      </c>
      <c r="B74" s="77" t="str">
        <f>IF(OR(LEFT(Nhaplieu!$M77,3)='Sổ ngân hàng S07 '!$J$2,LEFT(Nhaplieu!$N77,3)='Sổ ngân hàng S07 '!$J$2),Nhaplieu!E77,IF(OR(Nhaplieu!$M77='Sổ ngân hàng S07 '!$J$2,Nhaplieu!$N77='Sổ ngân hàng S07 '!$J$2),Nhaplieu!E77,""))</f>
        <v/>
      </c>
      <c r="C74" s="571" t="str">
        <f>IF(OR(LEFT(Nhaplieu!$M77,3)='Sổ ngân hàng S07 '!$J$2,LEFT(Nhaplieu!$N77,3)='Sổ ngân hàng S07 '!$J$2),Nhaplieu!L77,IF(OR(Nhaplieu!$M77='Sổ ngân hàng S07 '!$J$2,Nhaplieu!$N77='Sổ ngân hàng S07 '!$J$2),Nhaplieu!L77,""))</f>
        <v/>
      </c>
      <c r="D74" s="78" t="str">
        <f>IF(LEFT(Nhaplieu!$M77,3)='Sổ ngân hàng S07 '!$J$2,Nhaplieu!N77,IF(LEFT(Nhaplieu!$N77,3)='Sổ ngân hàng S07 '!$J$2,Nhaplieu!M77,IF(Nhaplieu!$M77='Sổ ngân hàng S07 '!$J$2,Nhaplieu!N77,IF(Nhaplieu!$N77='Sổ ngân hàng S07 '!$J$2,Nhaplieu!M77,""))))</f>
        <v/>
      </c>
      <c r="E74" s="77" t="str">
        <f>IF(LEFT(Nhaplieu!M77,3)='Sổ ngân hàng S07 '!$J$2,Nhaplieu!$O77,IF(Nhaplieu!M77='Sổ ngân hàng S07 '!$J$2,Nhaplieu!$O77,""))</f>
        <v/>
      </c>
      <c r="F74" s="77" t="str">
        <f>IF(LEFT(Nhaplieu!N77,3)='Sổ ngân hàng S07 '!$J$2,Nhaplieu!$O77,IF(Nhaplieu!N77='Sổ ngân hàng S07 '!$J$2,Nhaplieu!$O77,""))</f>
        <v/>
      </c>
      <c r="G74" s="572">
        <f>IF(SUM(E74:F74)=0,0,$G$10+SUM(E$11:$E74)-SUM(F$11:$F74))</f>
        <v>0</v>
      </c>
      <c r="H74" s="573"/>
    </row>
    <row r="75" spans="1:8" s="4" customFormat="1" ht="15.6">
      <c r="A75" s="76" t="str">
        <f>IF(OR(LEFT(Nhaplieu!$M78,3)='Sổ ngân hàng S07 '!$J$2,LEFT(Nhaplieu!$N78,3)='Sổ ngân hàng S07 '!$J$2),Nhaplieu!F78,IF(OR(Nhaplieu!$M78='Sổ ngân hàng S07 '!$J$2,Nhaplieu!$N78='Sổ ngân hàng S07 '!$J$2),Nhaplieu!F78,""))</f>
        <v/>
      </c>
      <c r="B75" s="77" t="str">
        <f>IF(OR(LEFT(Nhaplieu!$M78,3)='Sổ ngân hàng S07 '!$J$2,LEFT(Nhaplieu!$N78,3)='Sổ ngân hàng S07 '!$J$2),Nhaplieu!E78,IF(OR(Nhaplieu!$M78='Sổ ngân hàng S07 '!$J$2,Nhaplieu!$N78='Sổ ngân hàng S07 '!$J$2),Nhaplieu!E78,""))</f>
        <v/>
      </c>
      <c r="C75" s="571" t="str">
        <f>IF(OR(LEFT(Nhaplieu!$M78,3)='Sổ ngân hàng S07 '!$J$2,LEFT(Nhaplieu!$N78,3)='Sổ ngân hàng S07 '!$J$2),Nhaplieu!L78,IF(OR(Nhaplieu!$M78='Sổ ngân hàng S07 '!$J$2,Nhaplieu!$N78='Sổ ngân hàng S07 '!$J$2),Nhaplieu!L78,""))</f>
        <v/>
      </c>
      <c r="D75" s="78" t="str">
        <f>IF(LEFT(Nhaplieu!$M78,3)='Sổ ngân hàng S07 '!$J$2,Nhaplieu!N78,IF(LEFT(Nhaplieu!$N78,3)='Sổ ngân hàng S07 '!$J$2,Nhaplieu!M78,IF(Nhaplieu!$M78='Sổ ngân hàng S07 '!$J$2,Nhaplieu!N78,IF(Nhaplieu!$N78='Sổ ngân hàng S07 '!$J$2,Nhaplieu!M78,""))))</f>
        <v/>
      </c>
      <c r="E75" s="77" t="str">
        <f>IF(LEFT(Nhaplieu!M78,3)='Sổ ngân hàng S07 '!$J$2,Nhaplieu!$O78,IF(Nhaplieu!M78='Sổ ngân hàng S07 '!$J$2,Nhaplieu!$O78,""))</f>
        <v/>
      </c>
      <c r="F75" s="77" t="str">
        <f>IF(LEFT(Nhaplieu!N78,3)='Sổ ngân hàng S07 '!$J$2,Nhaplieu!$O78,IF(Nhaplieu!N78='Sổ ngân hàng S07 '!$J$2,Nhaplieu!$O78,""))</f>
        <v/>
      </c>
      <c r="G75" s="572">
        <f>IF(SUM(E75:F75)=0,0,$G$10+SUM(E$11:$E75)-SUM(F$11:$F75))</f>
        <v>0</v>
      </c>
      <c r="H75" s="573"/>
    </row>
    <row r="76" spans="1:8" s="4" customFormat="1" ht="15.6">
      <c r="A76" s="76" t="str">
        <f>IF(OR(LEFT(Nhaplieu!$M79,3)='Sổ ngân hàng S07 '!$J$2,LEFT(Nhaplieu!$N79,3)='Sổ ngân hàng S07 '!$J$2),Nhaplieu!F79,IF(OR(Nhaplieu!$M79='Sổ ngân hàng S07 '!$J$2,Nhaplieu!$N79='Sổ ngân hàng S07 '!$J$2),Nhaplieu!F79,""))</f>
        <v/>
      </c>
      <c r="B76" s="77" t="str">
        <f>IF(OR(LEFT(Nhaplieu!$M79,3)='Sổ ngân hàng S07 '!$J$2,LEFT(Nhaplieu!$N79,3)='Sổ ngân hàng S07 '!$J$2),Nhaplieu!E79,IF(OR(Nhaplieu!$M79='Sổ ngân hàng S07 '!$J$2,Nhaplieu!$N79='Sổ ngân hàng S07 '!$J$2),Nhaplieu!E79,""))</f>
        <v/>
      </c>
      <c r="C76" s="571" t="str">
        <f>IF(OR(LEFT(Nhaplieu!$M79,3)='Sổ ngân hàng S07 '!$J$2,LEFT(Nhaplieu!$N79,3)='Sổ ngân hàng S07 '!$J$2),Nhaplieu!L79,IF(OR(Nhaplieu!$M79='Sổ ngân hàng S07 '!$J$2,Nhaplieu!$N79='Sổ ngân hàng S07 '!$J$2),Nhaplieu!L79,""))</f>
        <v/>
      </c>
      <c r="D76" s="78" t="str">
        <f>IF(LEFT(Nhaplieu!$M79,3)='Sổ ngân hàng S07 '!$J$2,Nhaplieu!N79,IF(LEFT(Nhaplieu!$N79,3)='Sổ ngân hàng S07 '!$J$2,Nhaplieu!M79,IF(Nhaplieu!$M79='Sổ ngân hàng S07 '!$J$2,Nhaplieu!N79,IF(Nhaplieu!$N79='Sổ ngân hàng S07 '!$J$2,Nhaplieu!M79,""))))</f>
        <v/>
      </c>
      <c r="E76" s="77" t="str">
        <f>IF(LEFT(Nhaplieu!M79,3)='Sổ ngân hàng S07 '!$J$2,Nhaplieu!$O79,IF(Nhaplieu!M79='Sổ ngân hàng S07 '!$J$2,Nhaplieu!$O79,""))</f>
        <v/>
      </c>
      <c r="F76" s="77" t="str">
        <f>IF(LEFT(Nhaplieu!N79,3)='Sổ ngân hàng S07 '!$J$2,Nhaplieu!$O79,IF(Nhaplieu!N79='Sổ ngân hàng S07 '!$J$2,Nhaplieu!$O79,""))</f>
        <v/>
      </c>
      <c r="G76" s="572">
        <f>IF(SUM(E76:F76)=0,0,$G$10+SUM(E$11:$E76)-SUM(F$11:$F76))</f>
        <v>0</v>
      </c>
      <c r="H76" s="573"/>
    </row>
    <row r="77" spans="1:8" s="4" customFormat="1" ht="15.6">
      <c r="A77" s="76" t="str">
        <f>IF(OR(LEFT(Nhaplieu!$M80,3)='Sổ ngân hàng S07 '!$J$2,LEFT(Nhaplieu!$N80,3)='Sổ ngân hàng S07 '!$J$2),Nhaplieu!F80,IF(OR(Nhaplieu!$M80='Sổ ngân hàng S07 '!$J$2,Nhaplieu!$N80='Sổ ngân hàng S07 '!$J$2),Nhaplieu!F80,""))</f>
        <v/>
      </c>
      <c r="B77" s="77" t="str">
        <f>IF(OR(LEFT(Nhaplieu!$M80,3)='Sổ ngân hàng S07 '!$J$2,LEFT(Nhaplieu!$N80,3)='Sổ ngân hàng S07 '!$J$2),Nhaplieu!E80,IF(OR(Nhaplieu!$M80='Sổ ngân hàng S07 '!$J$2,Nhaplieu!$N80='Sổ ngân hàng S07 '!$J$2),Nhaplieu!E80,""))</f>
        <v/>
      </c>
      <c r="C77" s="571" t="str">
        <f>IF(OR(LEFT(Nhaplieu!$M80,3)='Sổ ngân hàng S07 '!$J$2,LEFT(Nhaplieu!$N80,3)='Sổ ngân hàng S07 '!$J$2),Nhaplieu!L80,IF(OR(Nhaplieu!$M80='Sổ ngân hàng S07 '!$J$2,Nhaplieu!$N80='Sổ ngân hàng S07 '!$J$2),Nhaplieu!L80,""))</f>
        <v/>
      </c>
      <c r="D77" s="78" t="str">
        <f>IF(LEFT(Nhaplieu!$M80,3)='Sổ ngân hàng S07 '!$J$2,Nhaplieu!N80,IF(LEFT(Nhaplieu!$N80,3)='Sổ ngân hàng S07 '!$J$2,Nhaplieu!M80,IF(Nhaplieu!$M80='Sổ ngân hàng S07 '!$J$2,Nhaplieu!N80,IF(Nhaplieu!$N80='Sổ ngân hàng S07 '!$J$2,Nhaplieu!M80,""))))</f>
        <v/>
      </c>
      <c r="E77" s="77" t="str">
        <f>IF(LEFT(Nhaplieu!M80,3)='Sổ ngân hàng S07 '!$J$2,Nhaplieu!$O80,IF(Nhaplieu!M80='Sổ ngân hàng S07 '!$J$2,Nhaplieu!$O80,""))</f>
        <v/>
      </c>
      <c r="F77" s="77" t="str">
        <f>IF(LEFT(Nhaplieu!N80,3)='Sổ ngân hàng S07 '!$J$2,Nhaplieu!$O80,IF(Nhaplieu!N80='Sổ ngân hàng S07 '!$J$2,Nhaplieu!$O80,""))</f>
        <v/>
      </c>
      <c r="G77" s="572">
        <f>IF(SUM(E77:F77)=0,0,$G$10+SUM(E$11:$E77)-SUM(F$11:$F77))</f>
        <v>0</v>
      </c>
      <c r="H77" s="573"/>
    </row>
    <row r="78" spans="1:8" s="4" customFormat="1" ht="15.6">
      <c r="A78" s="76" t="str">
        <f>IF(OR(LEFT(Nhaplieu!$M83,3)='Sổ ngân hàng S07 '!$J$2,LEFT(Nhaplieu!$N83,3)='Sổ ngân hàng S07 '!$J$2),Nhaplieu!F83,IF(OR(Nhaplieu!$M83='Sổ ngân hàng S07 '!$J$2,Nhaplieu!$N83='Sổ ngân hàng S07 '!$J$2),Nhaplieu!F83,""))</f>
        <v/>
      </c>
      <c r="B78" s="77" t="str">
        <f>IF(OR(LEFT(Nhaplieu!$M83,3)='Sổ ngân hàng S07 '!$J$2,LEFT(Nhaplieu!$N83,3)='Sổ ngân hàng S07 '!$J$2),Nhaplieu!E83,IF(OR(Nhaplieu!$M83='Sổ ngân hàng S07 '!$J$2,Nhaplieu!$N83='Sổ ngân hàng S07 '!$J$2),Nhaplieu!E83,""))</f>
        <v/>
      </c>
      <c r="C78" s="571" t="str">
        <f>IF(OR(LEFT(Nhaplieu!$M83,3)='Sổ ngân hàng S07 '!$J$2,LEFT(Nhaplieu!$N83,3)='Sổ ngân hàng S07 '!$J$2),Nhaplieu!L83,IF(OR(Nhaplieu!$M83='Sổ ngân hàng S07 '!$J$2,Nhaplieu!$N83='Sổ ngân hàng S07 '!$J$2),Nhaplieu!L83,""))</f>
        <v/>
      </c>
      <c r="D78" s="78" t="str">
        <f>IF(LEFT(Nhaplieu!$M83,3)='Sổ ngân hàng S07 '!$J$2,Nhaplieu!N83,IF(LEFT(Nhaplieu!$N83,3)='Sổ ngân hàng S07 '!$J$2,Nhaplieu!M83,IF(Nhaplieu!$M83='Sổ ngân hàng S07 '!$J$2,Nhaplieu!N83,IF(Nhaplieu!$N83='Sổ ngân hàng S07 '!$J$2,Nhaplieu!M83,""))))</f>
        <v/>
      </c>
      <c r="E78" s="77" t="str">
        <f>IF(LEFT(Nhaplieu!M83,3)='Sổ ngân hàng S07 '!$J$2,Nhaplieu!$O83,IF(Nhaplieu!M83='Sổ ngân hàng S07 '!$J$2,Nhaplieu!$O83,""))</f>
        <v/>
      </c>
      <c r="F78" s="77" t="str">
        <f>IF(LEFT(Nhaplieu!N83,3)='Sổ ngân hàng S07 '!$J$2,Nhaplieu!$O83,IF(Nhaplieu!N83='Sổ ngân hàng S07 '!$J$2,Nhaplieu!$O83,""))</f>
        <v/>
      </c>
      <c r="G78" s="572">
        <f>IF(SUM(E78:F78)=0,0,$G$10+SUM(E$11:$E78)-SUM(F$11:$F78))</f>
        <v>0</v>
      </c>
      <c r="H78" s="573"/>
    </row>
    <row r="79" spans="1:8" s="4" customFormat="1" ht="15.6">
      <c r="A79" s="76" t="str">
        <f>IF(OR(LEFT(Nhaplieu!$M84,3)='Sổ ngân hàng S07 '!$J$2,LEFT(Nhaplieu!$N84,3)='Sổ ngân hàng S07 '!$J$2),Nhaplieu!F84,IF(OR(Nhaplieu!$M84='Sổ ngân hàng S07 '!$J$2,Nhaplieu!$N84='Sổ ngân hàng S07 '!$J$2),Nhaplieu!F84,""))</f>
        <v/>
      </c>
      <c r="B79" s="77" t="str">
        <f>IF(OR(LEFT(Nhaplieu!$M84,3)='Sổ ngân hàng S07 '!$J$2,LEFT(Nhaplieu!$N84,3)='Sổ ngân hàng S07 '!$J$2),Nhaplieu!E84,IF(OR(Nhaplieu!$M84='Sổ ngân hàng S07 '!$J$2,Nhaplieu!$N84='Sổ ngân hàng S07 '!$J$2),Nhaplieu!E84,""))</f>
        <v/>
      </c>
      <c r="C79" s="571" t="str">
        <f>IF(OR(LEFT(Nhaplieu!$M84,3)='Sổ ngân hàng S07 '!$J$2,LEFT(Nhaplieu!$N84,3)='Sổ ngân hàng S07 '!$J$2),Nhaplieu!L84,IF(OR(Nhaplieu!$M84='Sổ ngân hàng S07 '!$J$2,Nhaplieu!$N84='Sổ ngân hàng S07 '!$J$2),Nhaplieu!L84,""))</f>
        <v/>
      </c>
      <c r="D79" s="78" t="str">
        <f>IF(LEFT(Nhaplieu!$M84,3)='Sổ ngân hàng S07 '!$J$2,Nhaplieu!N84,IF(LEFT(Nhaplieu!$N84,3)='Sổ ngân hàng S07 '!$J$2,Nhaplieu!M84,IF(Nhaplieu!$M84='Sổ ngân hàng S07 '!$J$2,Nhaplieu!N84,IF(Nhaplieu!$N84='Sổ ngân hàng S07 '!$J$2,Nhaplieu!M84,""))))</f>
        <v/>
      </c>
      <c r="E79" s="77" t="str">
        <f>IF(LEFT(Nhaplieu!M84,3)='Sổ ngân hàng S07 '!$J$2,Nhaplieu!$O84,IF(Nhaplieu!M84='Sổ ngân hàng S07 '!$J$2,Nhaplieu!$O84,""))</f>
        <v/>
      </c>
      <c r="F79" s="77" t="str">
        <f>IF(LEFT(Nhaplieu!N84,3)='Sổ ngân hàng S07 '!$J$2,Nhaplieu!$O84,IF(Nhaplieu!N84='Sổ ngân hàng S07 '!$J$2,Nhaplieu!$O84,""))</f>
        <v/>
      </c>
      <c r="G79" s="572">
        <f>IF(SUM(E79:F79)=0,0,$G$10+SUM(E$11:$E79)-SUM(F$11:$F79))</f>
        <v>0</v>
      </c>
      <c r="H79" s="573"/>
    </row>
    <row r="80" spans="1:8" s="4" customFormat="1" ht="15.6">
      <c r="A80" s="76" t="str">
        <f>IF(OR(LEFT(Nhaplieu!$M85,3)='Sổ ngân hàng S07 '!$J$2,LEFT(Nhaplieu!$N85,3)='Sổ ngân hàng S07 '!$J$2),Nhaplieu!F85,IF(OR(Nhaplieu!$M85='Sổ ngân hàng S07 '!$J$2,Nhaplieu!$N85='Sổ ngân hàng S07 '!$J$2),Nhaplieu!F85,""))</f>
        <v/>
      </c>
      <c r="B80" s="77" t="str">
        <f>IF(OR(LEFT(Nhaplieu!$M85,3)='Sổ ngân hàng S07 '!$J$2,LEFT(Nhaplieu!$N85,3)='Sổ ngân hàng S07 '!$J$2),Nhaplieu!E85,IF(OR(Nhaplieu!$M85='Sổ ngân hàng S07 '!$J$2,Nhaplieu!$N85='Sổ ngân hàng S07 '!$J$2),Nhaplieu!E85,""))</f>
        <v/>
      </c>
      <c r="C80" s="571" t="str">
        <f>IF(OR(LEFT(Nhaplieu!$M85,3)='Sổ ngân hàng S07 '!$J$2,LEFT(Nhaplieu!$N85,3)='Sổ ngân hàng S07 '!$J$2),Nhaplieu!L85,IF(OR(Nhaplieu!$M85='Sổ ngân hàng S07 '!$J$2,Nhaplieu!$N85='Sổ ngân hàng S07 '!$J$2),Nhaplieu!L85,""))</f>
        <v/>
      </c>
      <c r="D80" s="78" t="str">
        <f>IF(LEFT(Nhaplieu!$M85,3)='Sổ ngân hàng S07 '!$J$2,Nhaplieu!N85,IF(LEFT(Nhaplieu!$N85,3)='Sổ ngân hàng S07 '!$J$2,Nhaplieu!M85,IF(Nhaplieu!$M85='Sổ ngân hàng S07 '!$J$2,Nhaplieu!N85,IF(Nhaplieu!$N85='Sổ ngân hàng S07 '!$J$2,Nhaplieu!M85,""))))</f>
        <v/>
      </c>
      <c r="E80" s="77" t="str">
        <f>IF(LEFT(Nhaplieu!M85,3)='Sổ ngân hàng S07 '!$J$2,Nhaplieu!$O85,IF(Nhaplieu!M85='Sổ ngân hàng S07 '!$J$2,Nhaplieu!$O85,""))</f>
        <v/>
      </c>
      <c r="F80" s="77" t="str">
        <f>IF(LEFT(Nhaplieu!N85,3)='Sổ ngân hàng S07 '!$J$2,Nhaplieu!$O85,IF(Nhaplieu!N85='Sổ ngân hàng S07 '!$J$2,Nhaplieu!$O85,""))</f>
        <v/>
      </c>
      <c r="G80" s="572">
        <f>IF(SUM(E80:F80)=0,0,$G$10+SUM(E$11:$E80)-SUM(F$11:$F80))</f>
        <v>0</v>
      </c>
      <c r="H80" s="573"/>
    </row>
    <row r="81" spans="1:13" s="4" customFormat="1" ht="15.6">
      <c r="A81" s="76" t="str">
        <f>IF(OR(LEFT(Nhaplieu!$M86,3)='Sổ ngân hàng S07 '!$J$2,LEFT(Nhaplieu!$N86,3)='Sổ ngân hàng S07 '!$J$2),Nhaplieu!F86,IF(OR(Nhaplieu!$M86='Sổ ngân hàng S07 '!$J$2,Nhaplieu!$N86='Sổ ngân hàng S07 '!$J$2),Nhaplieu!F86,""))</f>
        <v/>
      </c>
      <c r="B81" s="77" t="str">
        <f>IF(OR(LEFT(Nhaplieu!$M86,3)='Sổ ngân hàng S07 '!$J$2,LEFT(Nhaplieu!$N86,3)='Sổ ngân hàng S07 '!$J$2),Nhaplieu!E86,IF(OR(Nhaplieu!$M86='Sổ ngân hàng S07 '!$J$2,Nhaplieu!$N86='Sổ ngân hàng S07 '!$J$2),Nhaplieu!E86,""))</f>
        <v/>
      </c>
      <c r="C81" s="571" t="str">
        <f>IF(OR(LEFT(Nhaplieu!$M86,3)='Sổ ngân hàng S07 '!$J$2,LEFT(Nhaplieu!$N86,3)='Sổ ngân hàng S07 '!$J$2),Nhaplieu!L86,IF(OR(Nhaplieu!$M86='Sổ ngân hàng S07 '!$J$2,Nhaplieu!$N86='Sổ ngân hàng S07 '!$J$2),Nhaplieu!L86,""))</f>
        <v/>
      </c>
      <c r="D81" s="78" t="str">
        <f>IF(LEFT(Nhaplieu!$M86,3)='Sổ ngân hàng S07 '!$J$2,Nhaplieu!N86,IF(LEFT(Nhaplieu!$N86,3)='Sổ ngân hàng S07 '!$J$2,Nhaplieu!M86,IF(Nhaplieu!$M86='Sổ ngân hàng S07 '!$J$2,Nhaplieu!N86,IF(Nhaplieu!$N86='Sổ ngân hàng S07 '!$J$2,Nhaplieu!M86,""))))</f>
        <v/>
      </c>
      <c r="E81" s="77" t="str">
        <f>IF(LEFT(Nhaplieu!M86,3)='Sổ ngân hàng S07 '!$J$2,Nhaplieu!$O86,IF(Nhaplieu!M86='Sổ ngân hàng S07 '!$J$2,Nhaplieu!$O86,""))</f>
        <v/>
      </c>
      <c r="F81" s="77" t="str">
        <f>IF(LEFT(Nhaplieu!N86,3)='Sổ ngân hàng S07 '!$J$2,Nhaplieu!$O86,IF(Nhaplieu!N86='Sổ ngân hàng S07 '!$J$2,Nhaplieu!$O86,""))</f>
        <v/>
      </c>
      <c r="G81" s="572">
        <f>IF(SUM(E81:F81)=0,0,$G$10+SUM(E$11:$E81)-SUM(F$11:$F81))</f>
        <v>0</v>
      </c>
      <c r="H81" s="573"/>
    </row>
    <row r="82" spans="1:13" s="4" customFormat="1" ht="15.6">
      <c r="A82" s="76" t="str">
        <f>IF(OR(LEFT(Nhaplieu!$M87,3)='Sổ ngân hàng S07 '!$J$2,LEFT(Nhaplieu!$N87,3)='Sổ ngân hàng S07 '!$J$2),Nhaplieu!F87,IF(OR(Nhaplieu!$M87='Sổ ngân hàng S07 '!$J$2,Nhaplieu!$N87='Sổ ngân hàng S07 '!$J$2),Nhaplieu!F87,""))</f>
        <v/>
      </c>
      <c r="B82" s="77" t="str">
        <f>IF(OR(LEFT(Nhaplieu!$M87,3)='Sổ ngân hàng S07 '!$J$2,LEFT(Nhaplieu!$N87,3)='Sổ ngân hàng S07 '!$J$2),Nhaplieu!E87,IF(OR(Nhaplieu!$M87='Sổ ngân hàng S07 '!$J$2,Nhaplieu!$N87='Sổ ngân hàng S07 '!$J$2),Nhaplieu!E87,""))</f>
        <v/>
      </c>
      <c r="C82" s="571" t="str">
        <f>IF(OR(LEFT(Nhaplieu!$M87,3)='Sổ ngân hàng S07 '!$J$2,LEFT(Nhaplieu!$N87,3)='Sổ ngân hàng S07 '!$J$2),Nhaplieu!L87,IF(OR(Nhaplieu!$M87='Sổ ngân hàng S07 '!$J$2,Nhaplieu!$N87='Sổ ngân hàng S07 '!$J$2),Nhaplieu!L87,""))</f>
        <v/>
      </c>
      <c r="D82" s="78" t="str">
        <f>IF(LEFT(Nhaplieu!$M87,3)='Sổ ngân hàng S07 '!$J$2,Nhaplieu!N87,IF(LEFT(Nhaplieu!$N87,3)='Sổ ngân hàng S07 '!$J$2,Nhaplieu!M87,IF(Nhaplieu!$M87='Sổ ngân hàng S07 '!$J$2,Nhaplieu!N87,IF(Nhaplieu!$N87='Sổ ngân hàng S07 '!$J$2,Nhaplieu!M87,""))))</f>
        <v/>
      </c>
      <c r="E82" s="77" t="str">
        <f>IF(LEFT(Nhaplieu!M87,3)='Sổ ngân hàng S07 '!$J$2,Nhaplieu!$O87,IF(Nhaplieu!M87='Sổ ngân hàng S07 '!$J$2,Nhaplieu!$O87,""))</f>
        <v/>
      </c>
      <c r="F82" s="77" t="str">
        <f>IF(LEFT(Nhaplieu!N87,3)='Sổ ngân hàng S07 '!$J$2,Nhaplieu!$O87,IF(Nhaplieu!N87='Sổ ngân hàng S07 '!$J$2,Nhaplieu!$O87,""))</f>
        <v/>
      </c>
      <c r="G82" s="572">
        <f>IF(SUM(E82:F82)=0,0,$G$10+SUM(E$11:$E82)-SUM(F$11:$F82))</f>
        <v>0</v>
      </c>
      <c r="H82" s="573"/>
    </row>
    <row r="83" spans="1:13" s="4" customFormat="1" ht="15.6">
      <c r="A83" s="76" t="str">
        <f>IF(OR(LEFT(Nhaplieu!$M88,3)='Sổ ngân hàng S07 '!$J$2,LEFT(Nhaplieu!$N88,3)='Sổ ngân hàng S07 '!$J$2),Nhaplieu!F88,IF(OR(Nhaplieu!$M88='Sổ ngân hàng S07 '!$J$2,Nhaplieu!$N88='Sổ ngân hàng S07 '!$J$2),Nhaplieu!F88,""))</f>
        <v/>
      </c>
      <c r="B83" s="77" t="str">
        <f>IF(OR(LEFT(Nhaplieu!$M88,3)='Sổ ngân hàng S07 '!$J$2,LEFT(Nhaplieu!$N88,3)='Sổ ngân hàng S07 '!$J$2),Nhaplieu!E88,IF(OR(Nhaplieu!$M88='Sổ ngân hàng S07 '!$J$2,Nhaplieu!$N88='Sổ ngân hàng S07 '!$J$2),Nhaplieu!E88,""))</f>
        <v/>
      </c>
      <c r="C83" s="571" t="str">
        <f>IF(OR(LEFT(Nhaplieu!$M88,3)='Sổ ngân hàng S07 '!$J$2,LEFT(Nhaplieu!$N88,3)='Sổ ngân hàng S07 '!$J$2),Nhaplieu!L88,IF(OR(Nhaplieu!$M88='Sổ ngân hàng S07 '!$J$2,Nhaplieu!$N88='Sổ ngân hàng S07 '!$J$2),Nhaplieu!L88,""))</f>
        <v/>
      </c>
      <c r="D83" s="78" t="str">
        <f>IF(LEFT(Nhaplieu!$M88,3)='Sổ ngân hàng S07 '!$J$2,Nhaplieu!N88,IF(LEFT(Nhaplieu!$N88,3)='Sổ ngân hàng S07 '!$J$2,Nhaplieu!M88,IF(Nhaplieu!$M88='Sổ ngân hàng S07 '!$J$2,Nhaplieu!N88,IF(Nhaplieu!$N88='Sổ ngân hàng S07 '!$J$2,Nhaplieu!M88,""))))</f>
        <v/>
      </c>
      <c r="E83" s="77" t="str">
        <f>IF(LEFT(Nhaplieu!M88,3)='Sổ ngân hàng S07 '!$J$2,Nhaplieu!$O88,IF(Nhaplieu!M88='Sổ ngân hàng S07 '!$J$2,Nhaplieu!$O88,""))</f>
        <v/>
      </c>
      <c r="F83" s="77" t="str">
        <f>IF(LEFT(Nhaplieu!N88,3)='Sổ ngân hàng S07 '!$J$2,Nhaplieu!$O88,IF(Nhaplieu!N88='Sổ ngân hàng S07 '!$J$2,Nhaplieu!$O88,""))</f>
        <v/>
      </c>
      <c r="G83" s="572">
        <f>IF(SUM(E83:F83)=0,0,$G$10+SUM(E$11:$E83)-SUM(F$11:$F83))</f>
        <v>0</v>
      </c>
      <c r="H83" s="573"/>
    </row>
    <row r="84" spans="1:13" s="4" customFormat="1" ht="15.6">
      <c r="A84" s="76" t="str">
        <f>IF(OR(LEFT(Nhaplieu!$M89,3)='Sổ ngân hàng S07 '!$J$2,LEFT(Nhaplieu!$N89,3)='Sổ ngân hàng S07 '!$J$2),Nhaplieu!F89,IF(OR(Nhaplieu!$M89='Sổ ngân hàng S07 '!$J$2,Nhaplieu!$N89='Sổ ngân hàng S07 '!$J$2),Nhaplieu!F89,""))</f>
        <v/>
      </c>
      <c r="B84" s="77" t="str">
        <f>IF(OR(LEFT(Nhaplieu!$M89,3)='Sổ ngân hàng S07 '!$J$2,LEFT(Nhaplieu!$N89,3)='Sổ ngân hàng S07 '!$J$2),Nhaplieu!E89,IF(OR(Nhaplieu!$M89='Sổ ngân hàng S07 '!$J$2,Nhaplieu!$N89='Sổ ngân hàng S07 '!$J$2),Nhaplieu!E89,""))</f>
        <v/>
      </c>
      <c r="C84" s="571" t="str">
        <f>IF(OR(LEFT(Nhaplieu!$M89,3)='Sổ ngân hàng S07 '!$J$2,LEFT(Nhaplieu!$N89,3)='Sổ ngân hàng S07 '!$J$2),Nhaplieu!L89,IF(OR(Nhaplieu!$M89='Sổ ngân hàng S07 '!$J$2,Nhaplieu!$N89='Sổ ngân hàng S07 '!$J$2),Nhaplieu!L89,""))</f>
        <v/>
      </c>
      <c r="D84" s="78" t="str">
        <f>IF(LEFT(Nhaplieu!$M89,3)='Sổ ngân hàng S07 '!$J$2,Nhaplieu!N89,IF(LEFT(Nhaplieu!$N89,3)='Sổ ngân hàng S07 '!$J$2,Nhaplieu!M89,IF(Nhaplieu!$M89='Sổ ngân hàng S07 '!$J$2,Nhaplieu!N89,IF(Nhaplieu!$N89='Sổ ngân hàng S07 '!$J$2,Nhaplieu!M89,""))))</f>
        <v/>
      </c>
      <c r="E84" s="77" t="str">
        <f>IF(LEFT(Nhaplieu!M89,3)='Sổ ngân hàng S07 '!$J$2,Nhaplieu!$O89,IF(Nhaplieu!M89='Sổ ngân hàng S07 '!$J$2,Nhaplieu!$O89,""))</f>
        <v/>
      </c>
      <c r="F84" s="77" t="str">
        <f>IF(LEFT(Nhaplieu!N89,3)='Sổ ngân hàng S07 '!$J$2,Nhaplieu!$O89,IF(Nhaplieu!N89='Sổ ngân hàng S07 '!$J$2,Nhaplieu!$O89,""))</f>
        <v/>
      </c>
      <c r="G84" s="572">
        <f>IF(SUM(E84:F84)=0,0,$G$10+SUM(E$11:$E84)-SUM(F$11:$F84))</f>
        <v>0</v>
      </c>
      <c r="H84" s="573"/>
    </row>
    <row r="85" spans="1:13" s="4" customFormat="1" ht="15.6">
      <c r="A85" s="76" t="str">
        <f>IF(OR(LEFT(Nhaplieu!$M90,3)='Sổ ngân hàng S07 '!$J$2,LEFT(Nhaplieu!$N90,3)='Sổ ngân hàng S07 '!$J$2),Nhaplieu!F90,IF(OR(Nhaplieu!$M90='Sổ ngân hàng S07 '!$J$2,Nhaplieu!$N90='Sổ ngân hàng S07 '!$J$2),Nhaplieu!F90,""))</f>
        <v/>
      </c>
      <c r="B85" s="77" t="str">
        <f>IF(OR(LEFT(Nhaplieu!$M90,3)='Sổ ngân hàng S07 '!$J$2,LEFT(Nhaplieu!$N90,3)='Sổ ngân hàng S07 '!$J$2),Nhaplieu!E90,IF(OR(Nhaplieu!$M90='Sổ ngân hàng S07 '!$J$2,Nhaplieu!$N90='Sổ ngân hàng S07 '!$J$2),Nhaplieu!E90,""))</f>
        <v/>
      </c>
      <c r="C85" s="571" t="str">
        <f>IF(OR(LEFT(Nhaplieu!$M90,3)='Sổ ngân hàng S07 '!$J$2,LEFT(Nhaplieu!$N90,3)='Sổ ngân hàng S07 '!$J$2),Nhaplieu!L90,IF(OR(Nhaplieu!$M90='Sổ ngân hàng S07 '!$J$2,Nhaplieu!$N90='Sổ ngân hàng S07 '!$J$2),Nhaplieu!L90,""))</f>
        <v/>
      </c>
      <c r="D85" s="78" t="str">
        <f>IF(LEFT(Nhaplieu!$M90,3)='Sổ ngân hàng S07 '!$J$2,Nhaplieu!N90,IF(LEFT(Nhaplieu!$N90,3)='Sổ ngân hàng S07 '!$J$2,Nhaplieu!M90,IF(Nhaplieu!$M90='Sổ ngân hàng S07 '!$J$2,Nhaplieu!N90,IF(Nhaplieu!$N90='Sổ ngân hàng S07 '!$J$2,Nhaplieu!M90,""))))</f>
        <v/>
      </c>
      <c r="E85" s="77" t="str">
        <f>IF(LEFT(Nhaplieu!M90,3)='Sổ ngân hàng S07 '!$J$2,Nhaplieu!$O90,IF(Nhaplieu!M90='Sổ ngân hàng S07 '!$J$2,Nhaplieu!$O90,""))</f>
        <v/>
      </c>
      <c r="F85" s="77" t="str">
        <f>IF(LEFT(Nhaplieu!N90,3)='Sổ ngân hàng S07 '!$J$2,Nhaplieu!$O90,IF(Nhaplieu!N90='Sổ ngân hàng S07 '!$J$2,Nhaplieu!$O90,""))</f>
        <v/>
      </c>
      <c r="G85" s="572">
        <f>IF(SUM(E85:F85)=0,0,$G$10+SUM(E$11:$E85)-SUM(F$11:$F85))</f>
        <v>0</v>
      </c>
      <c r="H85" s="573"/>
    </row>
    <row r="86" spans="1:13" s="4" customFormat="1" ht="15.6">
      <c r="A86" s="76" t="str">
        <f>IF(OR(LEFT(Nhaplieu!$M91,3)='Sổ ngân hàng S07 '!$J$2,LEFT(Nhaplieu!$N91,3)='Sổ ngân hàng S07 '!$J$2),Nhaplieu!F91,IF(OR(Nhaplieu!$M91='Sổ ngân hàng S07 '!$J$2,Nhaplieu!$N91='Sổ ngân hàng S07 '!$J$2),Nhaplieu!F91,""))</f>
        <v/>
      </c>
      <c r="B86" s="77" t="str">
        <f>IF(OR(LEFT(Nhaplieu!$M91,3)='Sổ ngân hàng S07 '!$J$2,LEFT(Nhaplieu!$N91,3)='Sổ ngân hàng S07 '!$J$2),Nhaplieu!E91,IF(OR(Nhaplieu!$M91='Sổ ngân hàng S07 '!$J$2,Nhaplieu!$N91='Sổ ngân hàng S07 '!$J$2),Nhaplieu!E91,""))</f>
        <v/>
      </c>
      <c r="C86" s="571" t="str">
        <f>IF(OR(LEFT(Nhaplieu!$M91,3)='Sổ ngân hàng S07 '!$J$2,LEFT(Nhaplieu!$N91,3)='Sổ ngân hàng S07 '!$J$2),Nhaplieu!L91,IF(OR(Nhaplieu!$M91='Sổ ngân hàng S07 '!$J$2,Nhaplieu!$N91='Sổ ngân hàng S07 '!$J$2),Nhaplieu!L91,""))</f>
        <v/>
      </c>
      <c r="D86" s="78" t="str">
        <f>IF(LEFT(Nhaplieu!$M91,3)='Sổ ngân hàng S07 '!$J$2,Nhaplieu!N91,IF(LEFT(Nhaplieu!$N91,3)='Sổ ngân hàng S07 '!$J$2,Nhaplieu!M91,IF(Nhaplieu!$M91='Sổ ngân hàng S07 '!$J$2,Nhaplieu!N91,IF(Nhaplieu!$N91='Sổ ngân hàng S07 '!$J$2,Nhaplieu!M91,""))))</f>
        <v/>
      </c>
      <c r="E86" s="77" t="str">
        <f>IF(LEFT(Nhaplieu!M91,3)='Sổ ngân hàng S07 '!$J$2,Nhaplieu!$O91,IF(Nhaplieu!M91='Sổ ngân hàng S07 '!$J$2,Nhaplieu!$O91,""))</f>
        <v/>
      </c>
      <c r="F86" s="77" t="str">
        <f>IF(LEFT(Nhaplieu!N91,3)='Sổ ngân hàng S07 '!$J$2,Nhaplieu!$O91,IF(Nhaplieu!N91='Sổ ngân hàng S07 '!$J$2,Nhaplieu!$O91,""))</f>
        <v/>
      </c>
      <c r="G86" s="572">
        <f>IF(SUM(E86:F86)=0,0,$G$10+SUM(E$11:$E86)-SUM(F$11:$F86))</f>
        <v>0</v>
      </c>
      <c r="H86" s="573"/>
    </row>
    <row r="87" spans="1:13" s="4" customFormat="1" ht="15.6">
      <c r="A87" s="76" t="str">
        <f>IF(OR(LEFT(Nhaplieu!$M92,3)='Sổ ngân hàng S07 '!$J$2,LEFT(Nhaplieu!$N92,3)='Sổ ngân hàng S07 '!$J$2),Nhaplieu!F92,IF(OR(Nhaplieu!$M92='Sổ ngân hàng S07 '!$J$2,Nhaplieu!$N92='Sổ ngân hàng S07 '!$J$2),Nhaplieu!F92,""))</f>
        <v/>
      </c>
      <c r="B87" s="77" t="str">
        <f>IF(OR(LEFT(Nhaplieu!$M92,3)='Sổ ngân hàng S07 '!$J$2,LEFT(Nhaplieu!$N92,3)='Sổ ngân hàng S07 '!$J$2),Nhaplieu!E92,IF(OR(Nhaplieu!$M92='Sổ ngân hàng S07 '!$J$2,Nhaplieu!$N92='Sổ ngân hàng S07 '!$J$2),Nhaplieu!E92,""))</f>
        <v/>
      </c>
      <c r="C87" s="571" t="str">
        <f>IF(OR(LEFT(Nhaplieu!$M92,3)='Sổ ngân hàng S07 '!$J$2,LEFT(Nhaplieu!$N92,3)='Sổ ngân hàng S07 '!$J$2),Nhaplieu!L92,IF(OR(Nhaplieu!$M92='Sổ ngân hàng S07 '!$J$2,Nhaplieu!$N92='Sổ ngân hàng S07 '!$J$2),Nhaplieu!L92,""))</f>
        <v/>
      </c>
      <c r="D87" s="78" t="str">
        <f>IF(LEFT(Nhaplieu!$M92,3)='Sổ ngân hàng S07 '!$J$2,Nhaplieu!N92,IF(LEFT(Nhaplieu!$N92,3)='Sổ ngân hàng S07 '!$J$2,Nhaplieu!M92,IF(Nhaplieu!$M92='Sổ ngân hàng S07 '!$J$2,Nhaplieu!N92,IF(Nhaplieu!$N92='Sổ ngân hàng S07 '!$J$2,Nhaplieu!M92,""))))</f>
        <v/>
      </c>
      <c r="E87" s="77" t="str">
        <f>IF(LEFT(Nhaplieu!M92,3)='Sổ ngân hàng S07 '!$J$2,Nhaplieu!$O92,IF(Nhaplieu!M92='Sổ ngân hàng S07 '!$J$2,Nhaplieu!$O92,""))</f>
        <v/>
      </c>
      <c r="F87" s="77" t="str">
        <f>IF(LEFT(Nhaplieu!N92,3)='Sổ ngân hàng S07 '!$J$2,Nhaplieu!$O92,IF(Nhaplieu!N92='Sổ ngân hàng S07 '!$J$2,Nhaplieu!$O92,""))</f>
        <v/>
      </c>
      <c r="G87" s="572">
        <f>IF(SUM(E87:F87)=0,0,$G$10+SUM(E$11:$E87)-SUM(F$11:$F87))</f>
        <v>0</v>
      </c>
      <c r="H87" s="573"/>
    </row>
    <row r="88" spans="1:13" s="4" customFormat="1" ht="15.6">
      <c r="A88" s="76" t="str">
        <f>IF(OR(LEFT(Nhaplieu!$M93,3)='Sổ ngân hàng S07 '!$J$2,LEFT(Nhaplieu!$N93,3)='Sổ ngân hàng S07 '!$J$2),Nhaplieu!F93,IF(OR(Nhaplieu!$M93='Sổ ngân hàng S07 '!$J$2,Nhaplieu!$N93='Sổ ngân hàng S07 '!$J$2),Nhaplieu!F93,""))</f>
        <v/>
      </c>
      <c r="B88" s="77" t="str">
        <f>IF(OR(LEFT(Nhaplieu!$M93,3)='Sổ ngân hàng S07 '!$J$2,LEFT(Nhaplieu!$N93,3)='Sổ ngân hàng S07 '!$J$2),Nhaplieu!E93,IF(OR(Nhaplieu!$M93='Sổ ngân hàng S07 '!$J$2,Nhaplieu!$N93='Sổ ngân hàng S07 '!$J$2),Nhaplieu!E93,""))</f>
        <v/>
      </c>
      <c r="C88" s="571" t="str">
        <f>IF(OR(LEFT(Nhaplieu!$M93,3)='Sổ ngân hàng S07 '!$J$2,LEFT(Nhaplieu!$N93,3)='Sổ ngân hàng S07 '!$J$2),Nhaplieu!L93,IF(OR(Nhaplieu!$M93='Sổ ngân hàng S07 '!$J$2,Nhaplieu!$N93='Sổ ngân hàng S07 '!$J$2),Nhaplieu!L93,""))</f>
        <v/>
      </c>
      <c r="D88" s="78" t="str">
        <f>IF(LEFT(Nhaplieu!$M93,3)='Sổ ngân hàng S07 '!$J$2,Nhaplieu!N93,IF(LEFT(Nhaplieu!$N93,3)='Sổ ngân hàng S07 '!$J$2,Nhaplieu!M93,IF(Nhaplieu!$M93='Sổ ngân hàng S07 '!$J$2,Nhaplieu!N93,IF(Nhaplieu!$N93='Sổ ngân hàng S07 '!$J$2,Nhaplieu!M93,""))))</f>
        <v/>
      </c>
      <c r="E88" s="77" t="str">
        <f>IF(LEFT(Nhaplieu!M93,3)='Sổ ngân hàng S07 '!$J$2,Nhaplieu!$O93,IF(Nhaplieu!M93='Sổ ngân hàng S07 '!$J$2,Nhaplieu!$O93,""))</f>
        <v/>
      </c>
      <c r="F88" s="77" t="str">
        <f>IF(LEFT(Nhaplieu!N93,3)='Sổ ngân hàng S07 '!$J$2,Nhaplieu!$O93,IF(Nhaplieu!N93='Sổ ngân hàng S07 '!$J$2,Nhaplieu!$O93,""))</f>
        <v/>
      </c>
      <c r="G88" s="572">
        <f>IF(SUM(E88:F88)=0,0,$G$10+SUM(E$11:$E88)-SUM(F$11:$F88))</f>
        <v>0</v>
      </c>
      <c r="H88" s="573"/>
    </row>
    <row r="89" spans="1:13" s="4" customFormat="1" ht="15.6">
      <c r="A89" s="76" t="str">
        <f>IF(OR(LEFT(Nhaplieu!$M94,3)='Sổ ngân hàng S07 '!$J$2,LEFT(Nhaplieu!$N94,3)='Sổ ngân hàng S07 '!$J$2),Nhaplieu!F94,IF(OR(Nhaplieu!$M94='Sổ ngân hàng S07 '!$J$2,Nhaplieu!$N94='Sổ ngân hàng S07 '!$J$2),Nhaplieu!F94,""))</f>
        <v/>
      </c>
      <c r="B89" s="77" t="str">
        <f>IF(OR(LEFT(Nhaplieu!$M94,3)='Sổ ngân hàng S07 '!$J$2,LEFT(Nhaplieu!$N94,3)='Sổ ngân hàng S07 '!$J$2),Nhaplieu!E94,IF(OR(Nhaplieu!$M94='Sổ ngân hàng S07 '!$J$2,Nhaplieu!$N94='Sổ ngân hàng S07 '!$J$2),Nhaplieu!E94,""))</f>
        <v/>
      </c>
      <c r="C89" s="571" t="str">
        <f>IF(OR(LEFT(Nhaplieu!$M94,3)='Sổ ngân hàng S07 '!$J$2,LEFT(Nhaplieu!$N94,3)='Sổ ngân hàng S07 '!$J$2),Nhaplieu!L94,IF(OR(Nhaplieu!$M94='Sổ ngân hàng S07 '!$J$2,Nhaplieu!$N94='Sổ ngân hàng S07 '!$J$2),Nhaplieu!L94,""))</f>
        <v/>
      </c>
      <c r="D89" s="78" t="str">
        <f>IF(LEFT(Nhaplieu!$M94,3)='Sổ ngân hàng S07 '!$J$2,Nhaplieu!N94,IF(LEFT(Nhaplieu!$N94,3)='Sổ ngân hàng S07 '!$J$2,Nhaplieu!M94,IF(Nhaplieu!$M94='Sổ ngân hàng S07 '!$J$2,Nhaplieu!N94,IF(Nhaplieu!$N94='Sổ ngân hàng S07 '!$J$2,Nhaplieu!M94,""))))</f>
        <v/>
      </c>
      <c r="E89" s="77" t="str">
        <f>IF(LEFT(Nhaplieu!M94,3)='Sổ ngân hàng S07 '!$J$2,Nhaplieu!$O94,IF(Nhaplieu!M94='Sổ ngân hàng S07 '!$J$2,Nhaplieu!$O94,""))</f>
        <v/>
      </c>
      <c r="F89" s="77" t="str">
        <f>IF(LEFT(Nhaplieu!N94,3)='Sổ ngân hàng S07 '!$J$2,Nhaplieu!$O94,IF(Nhaplieu!N94='Sổ ngân hàng S07 '!$J$2,Nhaplieu!$O94,""))</f>
        <v/>
      </c>
      <c r="G89" s="572">
        <f>IF(SUM(E89:F89)=0,0,$G$10+SUM(E$11:$E89)-SUM(F$11:$F89))</f>
        <v>0</v>
      </c>
      <c r="H89" s="573"/>
    </row>
    <row r="90" spans="1:13" s="4" customFormat="1" ht="15.6">
      <c r="A90" s="76" t="str">
        <f>IF(OR(LEFT(Nhaplieu!$M95,3)='Sổ ngân hàng S07 '!$J$2,LEFT(Nhaplieu!$N95,3)='Sổ ngân hàng S07 '!$J$2),Nhaplieu!F95,IF(OR(Nhaplieu!$M95='Sổ ngân hàng S07 '!$J$2,Nhaplieu!$N95='Sổ ngân hàng S07 '!$J$2),Nhaplieu!F95,""))</f>
        <v/>
      </c>
      <c r="B90" s="77" t="str">
        <f>IF(OR(LEFT(Nhaplieu!$M95,3)='Sổ ngân hàng S07 '!$J$2,LEFT(Nhaplieu!$N95,3)='Sổ ngân hàng S07 '!$J$2),Nhaplieu!E95,IF(OR(Nhaplieu!$M95='Sổ ngân hàng S07 '!$J$2,Nhaplieu!$N95='Sổ ngân hàng S07 '!$J$2),Nhaplieu!E95,""))</f>
        <v/>
      </c>
      <c r="C90" s="571" t="str">
        <f>IF(OR(LEFT(Nhaplieu!$M95,3)='Sổ ngân hàng S07 '!$J$2,LEFT(Nhaplieu!$N95,3)='Sổ ngân hàng S07 '!$J$2),Nhaplieu!L95,IF(OR(Nhaplieu!$M95='Sổ ngân hàng S07 '!$J$2,Nhaplieu!$N95='Sổ ngân hàng S07 '!$J$2),Nhaplieu!L95,""))</f>
        <v/>
      </c>
      <c r="D90" s="78" t="str">
        <f>IF(LEFT(Nhaplieu!$M95,3)='Sổ ngân hàng S07 '!$J$2,Nhaplieu!N95,IF(LEFT(Nhaplieu!$N95,3)='Sổ ngân hàng S07 '!$J$2,Nhaplieu!M95,IF(Nhaplieu!$M95='Sổ ngân hàng S07 '!$J$2,Nhaplieu!N95,IF(Nhaplieu!$N95='Sổ ngân hàng S07 '!$J$2,Nhaplieu!M95,""))))</f>
        <v/>
      </c>
      <c r="E90" s="77" t="str">
        <f>IF(LEFT(Nhaplieu!M95,3)='Sổ ngân hàng S07 '!$J$2,Nhaplieu!$O95,IF(Nhaplieu!M95='Sổ ngân hàng S07 '!$J$2,Nhaplieu!$O95,""))</f>
        <v/>
      </c>
      <c r="F90" s="77" t="str">
        <f>IF(LEFT(Nhaplieu!N95,3)='Sổ ngân hàng S07 '!$J$2,Nhaplieu!$O95,IF(Nhaplieu!N95='Sổ ngân hàng S07 '!$J$2,Nhaplieu!$O95,""))</f>
        <v/>
      </c>
      <c r="G90" s="572">
        <f>IF(SUM(E90:F90)=0,0,$G$10+SUM(E$11:$E90)-SUM(F$11:$F90))</f>
        <v>0</v>
      </c>
      <c r="H90" s="573"/>
    </row>
    <row r="91" spans="1:13" s="4" customFormat="1" ht="15.6">
      <c r="A91" s="76" t="str">
        <f>IF(OR(LEFT(Nhaplieu!$M96,3)='Sổ ngân hàng S07 '!$J$2,LEFT(Nhaplieu!$N96,3)='Sổ ngân hàng S07 '!$J$2),Nhaplieu!F96,IF(OR(Nhaplieu!$M96='Sổ ngân hàng S07 '!$J$2,Nhaplieu!$N96='Sổ ngân hàng S07 '!$J$2),Nhaplieu!F96,""))</f>
        <v/>
      </c>
      <c r="B91" s="77" t="str">
        <f>IF(OR(LEFT(Nhaplieu!$M96,3)='Sổ ngân hàng S07 '!$J$2,LEFT(Nhaplieu!$N96,3)='Sổ ngân hàng S07 '!$J$2),Nhaplieu!E96,IF(OR(Nhaplieu!$M96='Sổ ngân hàng S07 '!$J$2,Nhaplieu!$N96='Sổ ngân hàng S07 '!$J$2),Nhaplieu!E96,""))</f>
        <v/>
      </c>
      <c r="C91" s="571" t="str">
        <f>IF(OR(LEFT(Nhaplieu!$M96,3)='Sổ ngân hàng S07 '!$J$2,LEFT(Nhaplieu!$N96,3)='Sổ ngân hàng S07 '!$J$2),Nhaplieu!L96,IF(OR(Nhaplieu!$M96='Sổ ngân hàng S07 '!$J$2,Nhaplieu!$N96='Sổ ngân hàng S07 '!$J$2),Nhaplieu!L96,""))</f>
        <v/>
      </c>
      <c r="D91" s="78" t="str">
        <f>IF(LEFT(Nhaplieu!$M96,3)='Sổ ngân hàng S07 '!$J$2,Nhaplieu!N96,IF(LEFT(Nhaplieu!$N96,3)='Sổ ngân hàng S07 '!$J$2,Nhaplieu!M96,IF(Nhaplieu!$M96='Sổ ngân hàng S07 '!$J$2,Nhaplieu!N96,IF(Nhaplieu!$N96='Sổ ngân hàng S07 '!$J$2,Nhaplieu!M96,""))))</f>
        <v/>
      </c>
      <c r="E91" s="77" t="str">
        <f>IF(LEFT(Nhaplieu!M96,3)='Sổ ngân hàng S07 '!$J$2,Nhaplieu!$O96,IF(Nhaplieu!M96='Sổ ngân hàng S07 '!$J$2,Nhaplieu!$O96,""))</f>
        <v/>
      </c>
      <c r="F91" s="77" t="str">
        <f>IF(LEFT(Nhaplieu!N96,3)='Sổ ngân hàng S07 '!$J$2,Nhaplieu!$O96,IF(Nhaplieu!N96='Sổ ngân hàng S07 '!$J$2,Nhaplieu!$O96,""))</f>
        <v/>
      </c>
      <c r="G91" s="572">
        <f>IF(SUM(E91:F91)=0,0,$G$10+SUM(E$11:$E91)-SUM(F$11:$F91))</f>
        <v>0</v>
      </c>
      <c r="H91" s="573"/>
    </row>
    <row r="92" spans="1:13" s="4" customFormat="1" ht="15.6">
      <c r="A92" s="76" t="str">
        <f>IF(OR(LEFT(Nhaplieu!$M97,3)='Sổ ngân hàng S07 '!$J$2,LEFT(Nhaplieu!$N97,3)='Sổ ngân hàng S07 '!$J$2),Nhaplieu!F97,IF(OR(Nhaplieu!$M97='Sổ ngân hàng S07 '!$J$2,Nhaplieu!$N97='Sổ ngân hàng S07 '!$J$2),Nhaplieu!F97,""))</f>
        <v/>
      </c>
      <c r="B92" s="77" t="str">
        <f>IF(OR(LEFT(Nhaplieu!$M97,3)='Sổ ngân hàng S07 '!$J$2,LEFT(Nhaplieu!$N97,3)='Sổ ngân hàng S07 '!$J$2),Nhaplieu!E97,IF(OR(Nhaplieu!$M97='Sổ ngân hàng S07 '!$J$2,Nhaplieu!$N97='Sổ ngân hàng S07 '!$J$2),Nhaplieu!E97,""))</f>
        <v/>
      </c>
      <c r="C92" s="571" t="str">
        <f>IF(OR(LEFT(Nhaplieu!$M97,3)='Sổ ngân hàng S07 '!$J$2,LEFT(Nhaplieu!$N97,3)='Sổ ngân hàng S07 '!$J$2),Nhaplieu!L97,IF(OR(Nhaplieu!$M97='Sổ ngân hàng S07 '!$J$2,Nhaplieu!$N97='Sổ ngân hàng S07 '!$J$2),Nhaplieu!L97,""))</f>
        <v/>
      </c>
      <c r="D92" s="78" t="str">
        <f>IF(LEFT(Nhaplieu!$M97,3)='Sổ ngân hàng S07 '!$J$2,Nhaplieu!N97,IF(LEFT(Nhaplieu!$N97,3)='Sổ ngân hàng S07 '!$J$2,Nhaplieu!M97,IF(Nhaplieu!$M97='Sổ ngân hàng S07 '!$J$2,Nhaplieu!N97,IF(Nhaplieu!$N97='Sổ ngân hàng S07 '!$J$2,Nhaplieu!M97,""))))</f>
        <v/>
      </c>
      <c r="E92" s="77" t="str">
        <f>IF(LEFT(Nhaplieu!M97,3)='Sổ ngân hàng S07 '!$J$2,Nhaplieu!$O97,IF(Nhaplieu!M97='Sổ ngân hàng S07 '!$J$2,Nhaplieu!$O97,""))</f>
        <v/>
      </c>
      <c r="F92" s="77" t="str">
        <f>IF(LEFT(Nhaplieu!N97,3)='Sổ ngân hàng S07 '!$J$2,Nhaplieu!$O97,IF(Nhaplieu!N97='Sổ ngân hàng S07 '!$J$2,Nhaplieu!$O97,""))</f>
        <v/>
      </c>
      <c r="G92" s="572">
        <f>IF(SUM(E92:F92)=0,0,$G$10+SUM(E$11:$E92)-SUM(F$11:$F92))</f>
        <v>0</v>
      </c>
      <c r="H92" s="573"/>
    </row>
    <row r="93" spans="1:13" s="4" customFormat="1" ht="15.6">
      <c r="A93" s="76" t="str">
        <f>IF(OR(LEFT(Nhaplieu!$M98,3)='Sổ ngân hàng S07 '!$J$2,LEFT(Nhaplieu!$N98,3)='Sổ ngân hàng S07 '!$J$2),Nhaplieu!F98,IF(OR(Nhaplieu!$M98='Sổ ngân hàng S07 '!$J$2,Nhaplieu!$N98='Sổ ngân hàng S07 '!$J$2),Nhaplieu!F98,""))</f>
        <v/>
      </c>
      <c r="B93" s="77" t="str">
        <f>IF(OR(LEFT(Nhaplieu!$M98,3)='Sổ ngân hàng S07 '!$J$2,LEFT(Nhaplieu!$N98,3)='Sổ ngân hàng S07 '!$J$2),Nhaplieu!E98,IF(OR(Nhaplieu!$M98='Sổ ngân hàng S07 '!$J$2,Nhaplieu!$N98='Sổ ngân hàng S07 '!$J$2),Nhaplieu!E98,""))</f>
        <v/>
      </c>
      <c r="C93" s="571" t="str">
        <f>IF(OR(LEFT(Nhaplieu!$M98,3)='Sổ ngân hàng S07 '!$J$2,LEFT(Nhaplieu!$N98,3)='Sổ ngân hàng S07 '!$J$2),Nhaplieu!L98,IF(OR(Nhaplieu!$M98='Sổ ngân hàng S07 '!$J$2,Nhaplieu!$N98='Sổ ngân hàng S07 '!$J$2),Nhaplieu!L98,""))</f>
        <v/>
      </c>
      <c r="D93" s="78" t="str">
        <f>IF(LEFT(Nhaplieu!$M98,3)='Sổ ngân hàng S07 '!$J$2,Nhaplieu!N98,IF(LEFT(Nhaplieu!$N98,3)='Sổ ngân hàng S07 '!$J$2,Nhaplieu!M98,IF(Nhaplieu!$M98='Sổ ngân hàng S07 '!$J$2,Nhaplieu!N98,IF(Nhaplieu!$N98='Sổ ngân hàng S07 '!$J$2,Nhaplieu!M98,""))))</f>
        <v/>
      </c>
      <c r="E93" s="77" t="str">
        <f>IF(LEFT(Nhaplieu!M98,3)='Sổ ngân hàng S07 '!$J$2,Nhaplieu!$O98,IF(Nhaplieu!M98='Sổ ngân hàng S07 '!$J$2,Nhaplieu!$O98,""))</f>
        <v/>
      </c>
      <c r="F93" s="77" t="str">
        <f>IF(LEFT(Nhaplieu!N98,3)='Sổ ngân hàng S07 '!$J$2,Nhaplieu!$O98,IF(Nhaplieu!N98='Sổ ngân hàng S07 '!$J$2,Nhaplieu!$O98,""))</f>
        <v/>
      </c>
      <c r="G93" s="572">
        <f>IF(SUM(E93:F93)=0,0,$G$10+SUM(E$11:$E93)-SUM(F$11:$F93))</f>
        <v>0</v>
      </c>
      <c r="H93" s="573"/>
    </row>
    <row r="94" spans="1:13" s="4" customFormat="1" ht="15.6">
      <c r="A94" s="76" t="str">
        <f>IF(OR(LEFT(Nhaplieu!$M99,3)='Sổ ngân hàng S07 '!$J$2,LEFT(Nhaplieu!$N99,3)='Sổ ngân hàng S07 '!$J$2),Nhaplieu!F99,IF(OR(Nhaplieu!$M99='Sổ ngân hàng S07 '!$J$2,Nhaplieu!$N99='Sổ ngân hàng S07 '!$J$2),Nhaplieu!F99,""))</f>
        <v/>
      </c>
      <c r="B94" s="77" t="str">
        <f>IF(OR(LEFT(Nhaplieu!$M99,3)='Sổ ngân hàng S07 '!$J$2,LEFT(Nhaplieu!$N99,3)='Sổ ngân hàng S07 '!$J$2),Nhaplieu!E99,IF(OR(Nhaplieu!$M99='Sổ ngân hàng S07 '!$J$2,Nhaplieu!$N99='Sổ ngân hàng S07 '!$J$2),Nhaplieu!E99,""))</f>
        <v/>
      </c>
      <c r="C94" s="571" t="str">
        <f>IF(OR(LEFT(Nhaplieu!$M99,3)='Sổ ngân hàng S07 '!$J$2,LEFT(Nhaplieu!$N99,3)='Sổ ngân hàng S07 '!$J$2),Nhaplieu!L99,IF(OR(Nhaplieu!$M99='Sổ ngân hàng S07 '!$J$2,Nhaplieu!$N99='Sổ ngân hàng S07 '!$J$2),Nhaplieu!L99,""))</f>
        <v/>
      </c>
      <c r="D94" s="78" t="str">
        <f>IF(LEFT(Nhaplieu!$M99,3)='Sổ ngân hàng S07 '!$J$2,Nhaplieu!N99,IF(LEFT(Nhaplieu!$N99,3)='Sổ ngân hàng S07 '!$J$2,Nhaplieu!M99,IF(Nhaplieu!$M99='Sổ ngân hàng S07 '!$J$2,Nhaplieu!N99,IF(Nhaplieu!$N99='Sổ ngân hàng S07 '!$J$2,Nhaplieu!M99,""))))</f>
        <v/>
      </c>
      <c r="E94" s="77" t="str">
        <f>IF(LEFT(Nhaplieu!M99,3)='Sổ ngân hàng S07 '!$J$2,Nhaplieu!$O99,IF(Nhaplieu!M99='Sổ ngân hàng S07 '!$J$2,Nhaplieu!$O99,""))</f>
        <v/>
      </c>
      <c r="F94" s="77" t="str">
        <f>IF(LEFT(Nhaplieu!N99,3)='Sổ ngân hàng S07 '!$J$2,Nhaplieu!$O99,IF(Nhaplieu!N99='Sổ ngân hàng S07 '!$J$2,Nhaplieu!$O99,""))</f>
        <v/>
      </c>
      <c r="G94" s="572">
        <f>IF(SUM(E94:F94)=0,0,$G$10+SUM(E$11:$E94)-SUM(F$11:$F94))</f>
        <v>0</v>
      </c>
      <c r="H94" s="573"/>
      <c r="M94" s="4" t="s">
        <v>854</v>
      </c>
    </row>
    <row r="95" spans="1:13" s="4" customFormat="1" ht="15.6">
      <c r="A95" s="76" t="str">
        <f>IF(OR(LEFT(Nhaplieu!$M100,3)='Sổ ngân hàng S07 '!$J$2,LEFT(Nhaplieu!$N100,3)='Sổ ngân hàng S07 '!$J$2),Nhaplieu!F100,IF(OR(Nhaplieu!$M100='Sổ ngân hàng S07 '!$J$2,Nhaplieu!$N100='Sổ ngân hàng S07 '!$J$2),Nhaplieu!F100,""))</f>
        <v/>
      </c>
      <c r="B95" s="77" t="str">
        <f>IF(OR(LEFT(Nhaplieu!$M100,3)='Sổ ngân hàng S07 '!$J$2,LEFT(Nhaplieu!$N100,3)='Sổ ngân hàng S07 '!$J$2),Nhaplieu!E100,IF(OR(Nhaplieu!$M100='Sổ ngân hàng S07 '!$J$2,Nhaplieu!$N100='Sổ ngân hàng S07 '!$J$2),Nhaplieu!E100,""))</f>
        <v/>
      </c>
      <c r="C95" s="571" t="str">
        <f>IF(OR(LEFT(Nhaplieu!$M100,3)='Sổ ngân hàng S07 '!$J$2,LEFT(Nhaplieu!$N100,3)='Sổ ngân hàng S07 '!$J$2),Nhaplieu!L100,IF(OR(Nhaplieu!$M100='Sổ ngân hàng S07 '!$J$2,Nhaplieu!$N100='Sổ ngân hàng S07 '!$J$2),Nhaplieu!L100,""))</f>
        <v/>
      </c>
      <c r="D95" s="78" t="str">
        <f>IF(LEFT(Nhaplieu!$M100,3)='Sổ ngân hàng S07 '!$J$2,Nhaplieu!N100,IF(LEFT(Nhaplieu!$N100,3)='Sổ ngân hàng S07 '!$J$2,Nhaplieu!M100,IF(Nhaplieu!$M100='Sổ ngân hàng S07 '!$J$2,Nhaplieu!N100,IF(Nhaplieu!$N100='Sổ ngân hàng S07 '!$J$2,Nhaplieu!M100,""))))</f>
        <v/>
      </c>
      <c r="E95" s="77" t="str">
        <f>IF(LEFT(Nhaplieu!M100,3)='Sổ ngân hàng S07 '!$J$2,Nhaplieu!$O100,IF(Nhaplieu!M100='Sổ ngân hàng S07 '!$J$2,Nhaplieu!$O100,""))</f>
        <v/>
      </c>
      <c r="F95" s="77" t="str">
        <f>IF(LEFT(Nhaplieu!N100,3)='Sổ ngân hàng S07 '!$J$2,Nhaplieu!$O100,IF(Nhaplieu!N100='Sổ ngân hàng S07 '!$J$2,Nhaplieu!$O100,""))</f>
        <v/>
      </c>
      <c r="G95" s="572">
        <f>IF(SUM(E95:F95)=0,0,$G$10+SUM(E$11:$E95)-SUM(F$11:$F95))</f>
        <v>0</v>
      </c>
      <c r="H95" s="573"/>
    </row>
    <row r="96" spans="1:13" s="4" customFormat="1" ht="15.6">
      <c r="A96" s="76" t="str">
        <f>IF(OR(LEFT(Nhaplieu!$M101,3)='Sổ ngân hàng S07 '!$J$2,LEFT(Nhaplieu!$N101,3)='Sổ ngân hàng S07 '!$J$2),Nhaplieu!F101,IF(OR(Nhaplieu!$M101='Sổ ngân hàng S07 '!$J$2,Nhaplieu!$N101='Sổ ngân hàng S07 '!$J$2),Nhaplieu!F101,""))</f>
        <v/>
      </c>
      <c r="B96" s="77" t="str">
        <f>IF(OR(LEFT(Nhaplieu!$M101,3)='Sổ ngân hàng S07 '!$J$2,LEFT(Nhaplieu!$N101,3)='Sổ ngân hàng S07 '!$J$2),Nhaplieu!E101,IF(OR(Nhaplieu!$M101='Sổ ngân hàng S07 '!$J$2,Nhaplieu!$N101='Sổ ngân hàng S07 '!$J$2),Nhaplieu!E101,""))</f>
        <v/>
      </c>
      <c r="C96" s="571" t="str">
        <f>IF(OR(LEFT(Nhaplieu!$M101,3)='Sổ ngân hàng S07 '!$J$2,LEFT(Nhaplieu!$N101,3)='Sổ ngân hàng S07 '!$J$2),Nhaplieu!L101,IF(OR(Nhaplieu!$M101='Sổ ngân hàng S07 '!$J$2,Nhaplieu!$N101='Sổ ngân hàng S07 '!$J$2),Nhaplieu!L101,""))</f>
        <v/>
      </c>
      <c r="D96" s="78" t="str">
        <f>IF(LEFT(Nhaplieu!$M101,3)='Sổ ngân hàng S07 '!$J$2,Nhaplieu!N101,IF(LEFT(Nhaplieu!$N101,3)='Sổ ngân hàng S07 '!$J$2,Nhaplieu!M101,IF(Nhaplieu!$M101='Sổ ngân hàng S07 '!$J$2,Nhaplieu!N101,IF(Nhaplieu!$N101='Sổ ngân hàng S07 '!$J$2,Nhaplieu!M101,""))))</f>
        <v/>
      </c>
      <c r="E96" s="77" t="str">
        <f>IF(LEFT(Nhaplieu!M101,3)='Sổ ngân hàng S07 '!$J$2,Nhaplieu!$O101,IF(Nhaplieu!M101='Sổ ngân hàng S07 '!$J$2,Nhaplieu!$O101,""))</f>
        <v/>
      </c>
      <c r="F96" s="77" t="str">
        <f>IF(LEFT(Nhaplieu!N101,3)='Sổ ngân hàng S07 '!$J$2,Nhaplieu!$O101,IF(Nhaplieu!N101='Sổ ngân hàng S07 '!$J$2,Nhaplieu!$O101,""))</f>
        <v/>
      </c>
      <c r="G96" s="572">
        <f>IF(SUM(E96:F96)=0,0,$G$10+SUM(E$11:$E96)-SUM(F$11:$F96))</f>
        <v>0</v>
      </c>
      <c r="H96" s="573"/>
    </row>
    <row r="97" spans="1:8" s="4" customFormat="1" ht="15.6">
      <c r="A97" s="76" t="str">
        <f>IF(OR(LEFT(Nhaplieu!$M102,3)='Sổ ngân hàng S07 '!$J$2,LEFT(Nhaplieu!$N102,3)='Sổ ngân hàng S07 '!$J$2),Nhaplieu!F102,IF(OR(Nhaplieu!$M102='Sổ ngân hàng S07 '!$J$2,Nhaplieu!$N102='Sổ ngân hàng S07 '!$J$2),Nhaplieu!F102,""))</f>
        <v/>
      </c>
      <c r="B97" s="77" t="str">
        <f>IF(OR(LEFT(Nhaplieu!$M102,3)='Sổ ngân hàng S07 '!$J$2,LEFT(Nhaplieu!$N102,3)='Sổ ngân hàng S07 '!$J$2),Nhaplieu!E102,IF(OR(Nhaplieu!$M102='Sổ ngân hàng S07 '!$J$2,Nhaplieu!$N102='Sổ ngân hàng S07 '!$J$2),Nhaplieu!E102,""))</f>
        <v/>
      </c>
      <c r="C97" s="571" t="str">
        <f>IF(OR(LEFT(Nhaplieu!$M102,3)='Sổ ngân hàng S07 '!$J$2,LEFT(Nhaplieu!$N102,3)='Sổ ngân hàng S07 '!$J$2),Nhaplieu!L102,IF(OR(Nhaplieu!$M102='Sổ ngân hàng S07 '!$J$2,Nhaplieu!$N102='Sổ ngân hàng S07 '!$J$2),Nhaplieu!L102,""))</f>
        <v/>
      </c>
      <c r="D97" s="78" t="str">
        <f>IF(LEFT(Nhaplieu!$M102,3)='Sổ ngân hàng S07 '!$J$2,Nhaplieu!N102,IF(LEFT(Nhaplieu!$N102,3)='Sổ ngân hàng S07 '!$J$2,Nhaplieu!M102,IF(Nhaplieu!$M102='Sổ ngân hàng S07 '!$J$2,Nhaplieu!N102,IF(Nhaplieu!$N102='Sổ ngân hàng S07 '!$J$2,Nhaplieu!M102,""))))</f>
        <v/>
      </c>
      <c r="E97" s="77" t="str">
        <f>IF(LEFT(Nhaplieu!M102,3)='Sổ ngân hàng S07 '!$J$2,Nhaplieu!$O102,IF(Nhaplieu!M102='Sổ ngân hàng S07 '!$J$2,Nhaplieu!$O102,""))</f>
        <v/>
      </c>
      <c r="F97" s="77" t="str">
        <f>IF(LEFT(Nhaplieu!N102,3)='Sổ ngân hàng S07 '!$J$2,Nhaplieu!$O102,IF(Nhaplieu!N102='Sổ ngân hàng S07 '!$J$2,Nhaplieu!$O102,""))</f>
        <v/>
      </c>
      <c r="G97" s="572">
        <f>IF(SUM(E97:F97)=0,0,$G$10+SUM(E$11:$E97)-SUM(F$11:$F97))</f>
        <v>0</v>
      </c>
      <c r="H97" s="573"/>
    </row>
    <row r="98" spans="1:8" s="4" customFormat="1" ht="15.6">
      <c r="A98" s="76" t="str">
        <f>IF(OR(LEFT(Nhaplieu!$M103,3)='Sổ ngân hàng S07 '!$J$2,LEFT(Nhaplieu!$N103,3)='Sổ ngân hàng S07 '!$J$2),Nhaplieu!F103,IF(OR(Nhaplieu!$M103='Sổ ngân hàng S07 '!$J$2,Nhaplieu!$N103='Sổ ngân hàng S07 '!$J$2),Nhaplieu!F103,""))</f>
        <v/>
      </c>
      <c r="B98" s="77" t="str">
        <f>IF(OR(LEFT(Nhaplieu!$M103,3)='Sổ ngân hàng S07 '!$J$2,LEFT(Nhaplieu!$N103,3)='Sổ ngân hàng S07 '!$J$2),Nhaplieu!E103,IF(OR(Nhaplieu!$M103='Sổ ngân hàng S07 '!$J$2,Nhaplieu!$N103='Sổ ngân hàng S07 '!$J$2),Nhaplieu!E103,""))</f>
        <v/>
      </c>
      <c r="C98" s="571" t="str">
        <f>IF(OR(LEFT(Nhaplieu!$M103,3)='Sổ ngân hàng S07 '!$J$2,LEFT(Nhaplieu!$N103,3)='Sổ ngân hàng S07 '!$J$2),Nhaplieu!L103,IF(OR(Nhaplieu!$M103='Sổ ngân hàng S07 '!$J$2,Nhaplieu!$N103='Sổ ngân hàng S07 '!$J$2),Nhaplieu!L103,""))</f>
        <v/>
      </c>
      <c r="D98" s="78" t="str">
        <f>IF(LEFT(Nhaplieu!$M103,3)='Sổ ngân hàng S07 '!$J$2,Nhaplieu!N103,IF(LEFT(Nhaplieu!$N103,3)='Sổ ngân hàng S07 '!$J$2,Nhaplieu!M103,IF(Nhaplieu!$M103='Sổ ngân hàng S07 '!$J$2,Nhaplieu!N103,IF(Nhaplieu!$N103='Sổ ngân hàng S07 '!$J$2,Nhaplieu!M103,""))))</f>
        <v/>
      </c>
      <c r="E98" s="77" t="str">
        <f>IF(LEFT(Nhaplieu!M103,3)='Sổ ngân hàng S07 '!$J$2,Nhaplieu!$O103,IF(Nhaplieu!M103='Sổ ngân hàng S07 '!$J$2,Nhaplieu!$O103,""))</f>
        <v/>
      </c>
      <c r="F98" s="77" t="str">
        <f>IF(LEFT(Nhaplieu!N103,3)='Sổ ngân hàng S07 '!$J$2,Nhaplieu!$O103,IF(Nhaplieu!N103='Sổ ngân hàng S07 '!$J$2,Nhaplieu!$O103,""))</f>
        <v/>
      </c>
      <c r="G98" s="572">
        <f>IF(SUM(E98:F98)=0,0,$G$10+SUM(E$11:$E98)-SUM(F$11:$F98))</f>
        <v>0</v>
      </c>
      <c r="H98" s="573"/>
    </row>
    <row r="99" spans="1:8" s="4" customFormat="1" ht="15.6">
      <c r="A99" s="76" t="str">
        <f>IF(OR(LEFT(Nhaplieu!$M104,3)='Sổ ngân hàng S07 '!$J$2,LEFT(Nhaplieu!$N104,3)='Sổ ngân hàng S07 '!$J$2),Nhaplieu!F104,IF(OR(Nhaplieu!$M104='Sổ ngân hàng S07 '!$J$2,Nhaplieu!$N104='Sổ ngân hàng S07 '!$J$2),Nhaplieu!F104,""))</f>
        <v/>
      </c>
      <c r="B99" s="77" t="str">
        <f>IF(OR(LEFT(Nhaplieu!$M104,3)='Sổ ngân hàng S07 '!$J$2,LEFT(Nhaplieu!$N104,3)='Sổ ngân hàng S07 '!$J$2),Nhaplieu!E104,IF(OR(Nhaplieu!$M104='Sổ ngân hàng S07 '!$J$2,Nhaplieu!$N104='Sổ ngân hàng S07 '!$J$2),Nhaplieu!E104,""))</f>
        <v/>
      </c>
      <c r="C99" s="571" t="str">
        <f>IF(OR(LEFT(Nhaplieu!$M104,3)='Sổ ngân hàng S07 '!$J$2,LEFT(Nhaplieu!$N104,3)='Sổ ngân hàng S07 '!$J$2),Nhaplieu!L104,IF(OR(Nhaplieu!$M104='Sổ ngân hàng S07 '!$J$2,Nhaplieu!$N104='Sổ ngân hàng S07 '!$J$2),Nhaplieu!L104,""))</f>
        <v/>
      </c>
      <c r="D99" s="78" t="str">
        <f>IF(LEFT(Nhaplieu!$M104,3)='Sổ ngân hàng S07 '!$J$2,Nhaplieu!N104,IF(LEFT(Nhaplieu!$N104,3)='Sổ ngân hàng S07 '!$J$2,Nhaplieu!M104,IF(Nhaplieu!$M104='Sổ ngân hàng S07 '!$J$2,Nhaplieu!N104,IF(Nhaplieu!$N104='Sổ ngân hàng S07 '!$J$2,Nhaplieu!M104,""))))</f>
        <v/>
      </c>
      <c r="E99" s="77" t="str">
        <f>IF(LEFT(Nhaplieu!M104,3)='Sổ ngân hàng S07 '!$J$2,Nhaplieu!$O104,IF(Nhaplieu!M104='Sổ ngân hàng S07 '!$J$2,Nhaplieu!$O104,""))</f>
        <v/>
      </c>
      <c r="F99" s="77" t="str">
        <f>IF(LEFT(Nhaplieu!N104,3)='Sổ ngân hàng S07 '!$J$2,Nhaplieu!$O104,IF(Nhaplieu!N104='Sổ ngân hàng S07 '!$J$2,Nhaplieu!$O104,""))</f>
        <v/>
      </c>
      <c r="G99" s="572">
        <f>IF(SUM(E99:F99)=0,0,$G$10+SUM(E$11:$E99)-SUM(F$11:$F99))</f>
        <v>0</v>
      </c>
      <c r="H99" s="573"/>
    </row>
    <row r="100" spans="1:8" s="4" customFormat="1" ht="15.6">
      <c r="A100" s="76" t="str">
        <f>IF(OR(LEFT(Nhaplieu!$M105,3)='Sổ ngân hàng S07 '!$J$2,LEFT(Nhaplieu!$N105,3)='Sổ ngân hàng S07 '!$J$2),Nhaplieu!F105,IF(OR(Nhaplieu!$M105='Sổ ngân hàng S07 '!$J$2,Nhaplieu!$N105='Sổ ngân hàng S07 '!$J$2),Nhaplieu!F105,""))</f>
        <v/>
      </c>
      <c r="B100" s="77" t="str">
        <f>IF(OR(LEFT(Nhaplieu!$M105,3)='Sổ ngân hàng S07 '!$J$2,LEFT(Nhaplieu!$N105,3)='Sổ ngân hàng S07 '!$J$2),Nhaplieu!E105,IF(OR(Nhaplieu!$M105='Sổ ngân hàng S07 '!$J$2,Nhaplieu!$N105='Sổ ngân hàng S07 '!$J$2),Nhaplieu!E105,""))</f>
        <v/>
      </c>
      <c r="C100" s="571" t="str">
        <f>IF(OR(LEFT(Nhaplieu!$M105,3)='Sổ ngân hàng S07 '!$J$2,LEFT(Nhaplieu!$N105,3)='Sổ ngân hàng S07 '!$J$2),Nhaplieu!L105,IF(OR(Nhaplieu!$M105='Sổ ngân hàng S07 '!$J$2,Nhaplieu!$N105='Sổ ngân hàng S07 '!$J$2),Nhaplieu!L105,""))</f>
        <v/>
      </c>
      <c r="D100" s="78" t="str">
        <f>IF(LEFT(Nhaplieu!$M105,3)='Sổ ngân hàng S07 '!$J$2,Nhaplieu!N105,IF(LEFT(Nhaplieu!$N105,3)='Sổ ngân hàng S07 '!$J$2,Nhaplieu!M105,IF(Nhaplieu!$M105='Sổ ngân hàng S07 '!$J$2,Nhaplieu!N105,IF(Nhaplieu!$N105='Sổ ngân hàng S07 '!$J$2,Nhaplieu!M105,""))))</f>
        <v/>
      </c>
      <c r="E100" s="77" t="str">
        <f>IF(LEFT(Nhaplieu!M105,3)='Sổ ngân hàng S07 '!$J$2,Nhaplieu!$O105,IF(Nhaplieu!M105='Sổ ngân hàng S07 '!$J$2,Nhaplieu!$O105,""))</f>
        <v/>
      </c>
      <c r="F100" s="77" t="str">
        <f>IF(LEFT(Nhaplieu!N105,3)='Sổ ngân hàng S07 '!$J$2,Nhaplieu!$O105,IF(Nhaplieu!N105='Sổ ngân hàng S07 '!$J$2,Nhaplieu!$O105,""))</f>
        <v/>
      </c>
      <c r="G100" s="572">
        <f>IF(SUM(E100:F100)=0,0,$G$10+SUM(E$11:$E100)-SUM(F$11:$F100))</f>
        <v>0</v>
      </c>
      <c r="H100" s="573"/>
    </row>
    <row r="101" spans="1:8" s="4" customFormat="1" ht="15.6">
      <c r="A101" s="76" t="str">
        <f>IF(OR(LEFT(Nhaplieu!$M106,3)='Sổ ngân hàng S07 '!$J$2,LEFT(Nhaplieu!$N106,3)='Sổ ngân hàng S07 '!$J$2),Nhaplieu!F106,IF(OR(Nhaplieu!$M106='Sổ ngân hàng S07 '!$J$2,Nhaplieu!$N106='Sổ ngân hàng S07 '!$J$2),Nhaplieu!F106,""))</f>
        <v/>
      </c>
      <c r="B101" s="77" t="str">
        <f>IF(OR(LEFT(Nhaplieu!$M106,3)='Sổ ngân hàng S07 '!$J$2,LEFT(Nhaplieu!$N106,3)='Sổ ngân hàng S07 '!$J$2),Nhaplieu!E106,IF(OR(Nhaplieu!$M106='Sổ ngân hàng S07 '!$J$2,Nhaplieu!$N106='Sổ ngân hàng S07 '!$J$2),Nhaplieu!E106,""))</f>
        <v/>
      </c>
      <c r="C101" s="571" t="str">
        <f>IF(OR(LEFT(Nhaplieu!$M106,3)='Sổ ngân hàng S07 '!$J$2,LEFT(Nhaplieu!$N106,3)='Sổ ngân hàng S07 '!$J$2),Nhaplieu!L106,IF(OR(Nhaplieu!$M106='Sổ ngân hàng S07 '!$J$2,Nhaplieu!$N106='Sổ ngân hàng S07 '!$J$2),Nhaplieu!L106,""))</f>
        <v/>
      </c>
      <c r="D101" s="78" t="str">
        <f>IF(LEFT(Nhaplieu!$M106,3)='Sổ ngân hàng S07 '!$J$2,Nhaplieu!N106,IF(LEFT(Nhaplieu!$N106,3)='Sổ ngân hàng S07 '!$J$2,Nhaplieu!M106,IF(Nhaplieu!$M106='Sổ ngân hàng S07 '!$J$2,Nhaplieu!N106,IF(Nhaplieu!$N106='Sổ ngân hàng S07 '!$J$2,Nhaplieu!M106,""))))</f>
        <v/>
      </c>
      <c r="E101" s="77" t="str">
        <f>IF(LEFT(Nhaplieu!M106,3)='Sổ ngân hàng S07 '!$J$2,Nhaplieu!$O106,IF(Nhaplieu!M106='Sổ ngân hàng S07 '!$J$2,Nhaplieu!$O106,""))</f>
        <v/>
      </c>
      <c r="F101" s="77" t="str">
        <f>IF(LEFT(Nhaplieu!N106,3)='Sổ ngân hàng S07 '!$J$2,Nhaplieu!$O106,IF(Nhaplieu!N106='Sổ ngân hàng S07 '!$J$2,Nhaplieu!$O106,""))</f>
        <v/>
      </c>
      <c r="G101" s="572">
        <f>IF(SUM(E101:F101)=0,0,$G$10+SUM(E$11:$E101)-SUM(F$11:$F101))</f>
        <v>0</v>
      </c>
      <c r="H101" s="573"/>
    </row>
    <row r="102" spans="1:8" s="4" customFormat="1" ht="15.6">
      <c r="A102" s="76" t="str">
        <f>IF(OR(LEFT(Nhaplieu!$M107,3)='Sổ ngân hàng S07 '!$J$2,LEFT(Nhaplieu!$N107,3)='Sổ ngân hàng S07 '!$J$2),Nhaplieu!F107,IF(OR(Nhaplieu!$M107='Sổ ngân hàng S07 '!$J$2,Nhaplieu!$N107='Sổ ngân hàng S07 '!$J$2),Nhaplieu!F107,""))</f>
        <v/>
      </c>
      <c r="B102" s="77" t="str">
        <f>IF(OR(LEFT(Nhaplieu!$M107,3)='Sổ ngân hàng S07 '!$J$2,LEFT(Nhaplieu!$N107,3)='Sổ ngân hàng S07 '!$J$2),Nhaplieu!E107,IF(OR(Nhaplieu!$M107='Sổ ngân hàng S07 '!$J$2,Nhaplieu!$N107='Sổ ngân hàng S07 '!$J$2),Nhaplieu!E107,""))</f>
        <v/>
      </c>
      <c r="C102" s="571" t="str">
        <f>IF(OR(LEFT(Nhaplieu!$M107,3)='Sổ ngân hàng S07 '!$J$2,LEFT(Nhaplieu!$N107,3)='Sổ ngân hàng S07 '!$J$2),Nhaplieu!L107,IF(OR(Nhaplieu!$M107='Sổ ngân hàng S07 '!$J$2,Nhaplieu!$N107='Sổ ngân hàng S07 '!$J$2),Nhaplieu!L107,""))</f>
        <v/>
      </c>
      <c r="D102" s="78" t="str">
        <f>IF(LEFT(Nhaplieu!$M107,3)='Sổ ngân hàng S07 '!$J$2,Nhaplieu!N107,IF(LEFT(Nhaplieu!$N107,3)='Sổ ngân hàng S07 '!$J$2,Nhaplieu!M107,IF(Nhaplieu!$M107='Sổ ngân hàng S07 '!$J$2,Nhaplieu!N107,IF(Nhaplieu!$N107='Sổ ngân hàng S07 '!$J$2,Nhaplieu!M107,""))))</f>
        <v/>
      </c>
      <c r="E102" s="77" t="str">
        <f>IF(LEFT(Nhaplieu!M107,3)='Sổ ngân hàng S07 '!$J$2,Nhaplieu!$O107,IF(Nhaplieu!M107='Sổ ngân hàng S07 '!$J$2,Nhaplieu!$O107,""))</f>
        <v/>
      </c>
      <c r="F102" s="77" t="str">
        <f>IF(LEFT(Nhaplieu!N107,3)='Sổ ngân hàng S07 '!$J$2,Nhaplieu!$O107,IF(Nhaplieu!N107='Sổ ngân hàng S07 '!$J$2,Nhaplieu!$O107,""))</f>
        <v/>
      </c>
      <c r="G102" s="572">
        <f>IF(SUM(E102:F102)=0,0,$G$10+SUM(E$11:$E102)-SUM(F$11:$F102))</f>
        <v>0</v>
      </c>
      <c r="H102" s="573"/>
    </row>
    <row r="103" spans="1:8" s="4" customFormat="1" ht="15.6">
      <c r="A103" s="76" t="str">
        <f>IF(OR(LEFT(Nhaplieu!$M108,3)='Sổ ngân hàng S07 '!$J$2,LEFT(Nhaplieu!$N108,3)='Sổ ngân hàng S07 '!$J$2),Nhaplieu!F108,IF(OR(Nhaplieu!$M108='Sổ ngân hàng S07 '!$J$2,Nhaplieu!$N108='Sổ ngân hàng S07 '!$J$2),Nhaplieu!F108,""))</f>
        <v/>
      </c>
      <c r="B103" s="77" t="str">
        <f>IF(OR(LEFT(Nhaplieu!$M108,3)='Sổ ngân hàng S07 '!$J$2,LEFT(Nhaplieu!$N108,3)='Sổ ngân hàng S07 '!$J$2),Nhaplieu!E108,IF(OR(Nhaplieu!$M108='Sổ ngân hàng S07 '!$J$2,Nhaplieu!$N108='Sổ ngân hàng S07 '!$J$2),Nhaplieu!E108,""))</f>
        <v/>
      </c>
      <c r="C103" s="571" t="str">
        <f>IF(OR(LEFT(Nhaplieu!$M108,3)='Sổ ngân hàng S07 '!$J$2,LEFT(Nhaplieu!$N108,3)='Sổ ngân hàng S07 '!$J$2),Nhaplieu!L108,IF(OR(Nhaplieu!$M108='Sổ ngân hàng S07 '!$J$2,Nhaplieu!$N108='Sổ ngân hàng S07 '!$J$2),Nhaplieu!L108,""))</f>
        <v/>
      </c>
      <c r="D103" s="78" t="str">
        <f>IF(LEFT(Nhaplieu!$M108,3)='Sổ ngân hàng S07 '!$J$2,Nhaplieu!N108,IF(LEFT(Nhaplieu!$N108,3)='Sổ ngân hàng S07 '!$J$2,Nhaplieu!M108,IF(Nhaplieu!$M108='Sổ ngân hàng S07 '!$J$2,Nhaplieu!N108,IF(Nhaplieu!$N108='Sổ ngân hàng S07 '!$J$2,Nhaplieu!M108,""))))</f>
        <v/>
      </c>
      <c r="E103" s="77" t="str">
        <f>IF(LEFT(Nhaplieu!M108,3)='Sổ ngân hàng S07 '!$J$2,Nhaplieu!$O108,IF(Nhaplieu!M108='Sổ ngân hàng S07 '!$J$2,Nhaplieu!$O108,""))</f>
        <v/>
      </c>
      <c r="F103" s="77" t="str">
        <f>IF(LEFT(Nhaplieu!N108,3)='Sổ ngân hàng S07 '!$J$2,Nhaplieu!$O108,IF(Nhaplieu!N108='Sổ ngân hàng S07 '!$J$2,Nhaplieu!$O108,""))</f>
        <v/>
      </c>
      <c r="G103" s="572">
        <f>IF(SUM(E103:F103)=0,0,$G$10+SUM(E$11:$E103)-SUM(F$11:$F103))</f>
        <v>0</v>
      </c>
      <c r="H103" s="573"/>
    </row>
    <row r="104" spans="1:8" s="4" customFormat="1" ht="15.6">
      <c r="A104" s="76" t="str">
        <f>IF(OR(LEFT(Nhaplieu!$M109,3)='Sổ ngân hàng S07 '!$J$2,LEFT(Nhaplieu!$N109,3)='Sổ ngân hàng S07 '!$J$2),Nhaplieu!F109,IF(OR(Nhaplieu!$M109='Sổ ngân hàng S07 '!$J$2,Nhaplieu!$N109='Sổ ngân hàng S07 '!$J$2),Nhaplieu!F109,""))</f>
        <v/>
      </c>
      <c r="B104" s="77" t="str">
        <f>IF(OR(LEFT(Nhaplieu!$M109,3)='Sổ ngân hàng S07 '!$J$2,LEFT(Nhaplieu!$N109,3)='Sổ ngân hàng S07 '!$J$2),Nhaplieu!E109,IF(OR(Nhaplieu!$M109='Sổ ngân hàng S07 '!$J$2,Nhaplieu!$N109='Sổ ngân hàng S07 '!$J$2),Nhaplieu!E109,""))</f>
        <v/>
      </c>
      <c r="C104" s="571" t="str">
        <f>IF(OR(LEFT(Nhaplieu!$M109,3)='Sổ ngân hàng S07 '!$J$2,LEFT(Nhaplieu!$N109,3)='Sổ ngân hàng S07 '!$J$2),Nhaplieu!L109,IF(OR(Nhaplieu!$M109='Sổ ngân hàng S07 '!$J$2,Nhaplieu!$N109='Sổ ngân hàng S07 '!$J$2),Nhaplieu!L109,""))</f>
        <v/>
      </c>
      <c r="D104" s="78" t="str">
        <f>IF(LEFT(Nhaplieu!$M109,3)='Sổ ngân hàng S07 '!$J$2,Nhaplieu!N109,IF(LEFT(Nhaplieu!$N109,3)='Sổ ngân hàng S07 '!$J$2,Nhaplieu!M109,IF(Nhaplieu!$M109='Sổ ngân hàng S07 '!$J$2,Nhaplieu!N109,IF(Nhaplieu!$N109='Sổ ngân hàng S07 '!$J$2,Nhaplieu!M109,""))))</f>
        <v/>
      </c>
      <c r="E104" s="77" t="str">
        <f>IF(LEFT(Nhaplieu!M109,3)='Sổ ngân hàng S07 '!$J$2,Nhaplieu!$O109,IF(Nhaplieu!M109='Sổ ngân hàng S07 '!$J$2,Nhaplieu!$O109,""))</f>
        <v/>
      </c>
      <c r="F104" s="77" t="str">
        <f>IF(LEFT(Nhaplieu!N109,3)='Sổ ngân hàng S07 '!$J$2,Nhaplieu!$O109,IF(Nhaplieu!N109='Sổ ngân hàng S07 '!$J$2,Nhaplieu!$O109,""))</f>
        <v/>
      </c>
      <c r="G104" s="572">
        <f>IF(SUM(E104:F104)=0,0,$G$10+SUM(E$11:$E104)-SUM(F$11:$F104))</f>
        <v>0</v>
      </c>
      <c r="H104" s="573"/>
    </row>
    <row r="105" spans="1:8" s="4" customFormat="1" ht="15.6">
      <c r="A105" s="76" t="str">
        <f>IF(OR(LEFT(Nhaplieu!$M110,3)='Sổ ngân hàng S07 '!$J$2,LEFT(Nhaplieu!$N110,3)='Sổ ngân hàng S07 '!$J$2),Nhaplieu!F110,IF(OR(Nhaplieu!$M110='Sổ ngân hàng S07 '!$J$2,Nhaplieu!$N110='Sổ ngân hàng S07 '!$J$2),Nhaplieu!F110,""))</f>
        <v/>
      </c>
      <c r="B105" s="77" t="str">
        <f>IF(OR(LEFT(Nhaplieu!$M110,3)='Sổ ngân hàng S07 '!$J$2,LEFT(Nhaplieu!$N110,3)='Sổ ngân hàng S07 '!$J$2),Nhaplieu!E110,IF(OR(Nhaplieu!$M110='Sổ ngân hàng S07 '!$J$2,Nhaplieu!$N110='Sổ ngân hàng S07 '!$J$2),Nhaplieu!E110,""))</f>
        <v/>
      </c>
      <c r="C105" s="571" t="str">
        <f>IF(OR(LEFT(Nhaplieu!$M110,3)='Sổ ngân hàng S07 '!$J$2,LEFT(Nhaplieu!$N110,3)='Sổ ngân hàng S07 '!$J$2),Nhaplieu!L110,IF(OR(Nhaplieu!$M110='Sổ ngân hàng S07 '!$J$2,Nhaplieu!$N110='Sổ ngân hàng S07 '!$J$2),Nhaplieu!L110,""))</f>
        <v/>
      </c>
      <c r="D105" s="78" t="str">
        <f>IF(LEFT(Nhaplieu!$M110,3)='Sổ ngân hàng S07 '!$J$2,Nhaplieu!N110,IF(LEFT(Nhaplieu!$N110,3)='Sổ ngân hàng S07 '!$J$2,Nhaplieu!M110,IF(Nhaplieu!$M110='Sổ ngân hàng S07 '!$J$2,Nhaplieu!N110,IF(Nhaplieu!$N110='Sổ ngân hàng S07 '!$J$2,Nhaplieu!M110,""))))</f>
        <v/>
      </c>
      <c r="E105" s="77" t="str">
        <f>IF(LEFT(Nhaplieu!M110,3)='Sổ ngân hàng S07 '!$J$2,Nhaplieu!$O110,IF(Nhaplieu!M110='Sổ ngân hàng S07 '!$J$2,Nhaplieu!$O110,""))</f>
        <v/>
      </c>
      <c r="F105" s="77" t="str">
        <f>IF(LEFT(Nhaplieu!N110,3)='Sổ ngân hàng S07 '!$J$2,Nhaplieu!$O110,IF(Nhaplieu!N110='Sổ ngân hàng S07 '!$J$2,Nhaplieu!$O110,""))</f>
        <v/>
      </c>
      <c r="G105" s="572">
        <f>IF(SUM(E105:F105)=0,0,$G$10+SUM(E$11:$E105)-SUM(F$11:$F105))</f>
        <v>0</v>
      </c>
      <c r="H105" s="573"/>
    </row>
    <row r="106" spans="1:8" s="4" customFormat="1" ht="15.6">
      <c r="A106" s="76" t="str">
        <f>IF(OR(LEFT(Nhaplieu!$M111,3)='Sổ ngân hàng S07 '!$J$2,LEFT(Nhaplieu!$N111,3)='Sổ ngân hàng S07 '!$J$2),Nhaplieu!F111,IF(OR(Nhaplieu!$M111='Sổ ngân hàng S07 '!$J$2,Nhaplieu!$N111='Sổ ngân hàng S07 '!$J$2),Nhaplieu!F111,""))</f>
        <v/>
      </c>
      <c r="B106" s="77" t="str">
        <f>IF(OR(LEFT(Nhaplieu!$M111,3)='Sổ ngân hàng S07 '!$J$2,LEFT(Nhaplieu!$N111,3)='Sổ ngân hàng S07 '!$J$2),Nhaplieu!E111,IF(OR(Nhaplieu!$M111='Sổ ngân hàng S07 '!$J$2,Nhaplieu!$N111='Sổ ngân hàng S07 '!$J$2),Nhaplieu!E111,""))</f>
        <v/>
      </c>
      <c r="C106" s="571" t="str">
        <f>IF(OR(LEFT(Nhaplieu!$M111,3)='Sổ ngân hàng S07 '!$J$2,LEFT(Nhaplieu!$N111,3)='Sổ ngân hàng S07 '!$J$2),Nhaplieu!L111,IF(OR(Nhaplieu!$M111='Sổ ngân hàng S07 '!$J$2,Nhaplieu!$N111='Sổ ngân hàng S07 '!$J$2),Nhaplieu!L111,""))</f>
        <v/>
      </c>
      <c r="D106" s="78" t="str">
        <f>IF(LEFT(Nhaplieu!$M111,3)='Sổ ngân hàng S07 '!$J$2,Nhaplieu!N111,IF(LEFT(Nhaplieu!$N111,3)='Sổ ngân hàng S07 '!$J$2,Nhaplieu!M111,IF(Nhaplieu!$M111='Sổ ngân hàng S07 '!$J$2,Nhaplieu!N111,IF(Nhaplieu!$N111='Sổ ngân hàng S07 '!$J$2,Nhaplieu!M111,""))))</f>
        <v/>
      </c>
      <c r="E106" s="77" t="str">
        <f>IF(LEFT(Nhaplieu!M111,3)='Sổ ngân hàng S07 '!$J$2,Nhaplieu!$O111,IF(Nhaplieu!M111='Sổ ngân hàng S07 '!$J$2,Nhaplieu!$O111,""))</f>
        <v/>
      </c>
      <c r="F106" s="77" t="str">
        <f>IF(LEFT(Nhaplieu!N111,3)='Sổ ngân hàng S07 '!$J$2,Nhaplieu!$O111,IF(Nhaplieu!N111='Sổ ngân hàng S07 '!$J$2,Nhaplieu!$O111,""))</f>
        <v/>
      </c>
      <c r="G106" s="572">
        <f>IF(SUM(E106:F106)=0,0,$G$10+SUM(E$11:$E106)-SUM(F$11:$F106))</f>
        <v>0</v>
      </c>
      <c r="H106" s="573"/>
    </row>
    <row r="107" spans="1:8" s="4" customFormat="1" ht="15.6">
      <c r="A107" s="76" t="str">
        <f>IF(OR(LEFT(Nhaplieu!$M112,3)='Sổ ngân hàng S07 '!$J$2,LEFT(Nhaplieu!$N112,3)='Sổ ngân hàng S07 '!$J$2),Nhaplieu!F112,IF(OR(Nhaplieu!$M112='Sổ ngân hàng S07 '!$J$2,Nhaplieu!$N112='Sổ ngân hàng S07 '!$J$2),Nhaplieu!F112,""))</f>
        <v/>
      </c>
      <c r="B107" s="77" t="str">
        <f>IF(OR(LEFT(Nhaplieu!$M112,3)='Sổ ngân hàng S07 '!$J$2,LEFT(Nhaplieu!$N112,3)='Sổ ngân hàng S07 '!$J$2),Nhaplieu!E112,IF(OR(Nhaplieu!$M112='Sổ ngân hàng S07 '!$J$2,Nhaplieu!$N112='Sổ ngân hàng S07 '!$J$2),Nhaplieu!E112,""))</f>
        <v/>
      </c>
      <c r="C107" s="571" t="str">
        <f>IF(OR(LEFT(Nhaplieu!$M112,3)='Sổ ngân hàng S07 '!$J$2,LEFT(Nhaplieu!$N112,3)='Sổ ngân hàng S07 '!$J$2),Nhaplieu!L112,IF(OR(Nhaplieu!$M112='Sổ ngân hàng S07 '!$J$2,Nhaplieu!$N112='Sổ ngân hàng S07 '!$J$2),Nhaplieu!L112,""))</f>
        <v/>
      </c>
      <c r="D107" s="78" t="str">
        <f>IF(LEFT(Nhaplieu!$M112,3)='Sổ ngân hàng S07 '!$J$2,Nhaplieu!N112,IF(LEFT(Nhaplieu!$N112,3)='Sổ ngân hàng S07 '!$J$2,Nhaplieu!M112,IF(Nhaplieu!$M112='Sổ ngân hàng S07 '!$J$2,Nhaplieu!N112,IF(Nhaplieu!$N112='Sổ ngân hàng S07 '!$J$2,Nhaplieu!M112,""))))</f>
        <v/>
      </c>
      <c r="E107" s="77" t="str">
        <f>IF(LEFT(Nhaplieu!M112,3)='Sổ ngân hàng S07 '!$J$2,Nhaplieu!$O112,IF(Nhaplieu!M112='Sổ ngân hàng S07 '!$J$2,Nhaplieu!$O112,""))</f>
        <v/>
      </c>
      <c r="F107" s="77" t="str">
        <f>IF(LEFT(Nhaplieu!N112,3)='Sổ ngân hàng S07 '!$J$2,Nhaplieu!$O112,IF(Nhaplieu!N112='Sổ ngân hàng S07 '!$J$2,Nhaplieu!$O112,""))</f>
        <v/>
      </c>
      <c r="G107" s="572">
        <f>IF(SUM(E107:F107)=0,0,$G$10+SUM(E$11:$E107)-SUM(F$11:$F107))</f>
        <v>0</v>
      </c>
      <c r="H107" s="573"/>
    </row>
    <row r="108" spans="1:8" s="4" customFormat="1" ht="15.6">
      <c r="A108" s="76" t="str">
        <f>IF(OR(LEFT(Nhaplieu!$M113,3)='Sổ ngân hàng S07 '!$J$2,LEFT(Nhaplieu!$N113,3)='Sổ ngân hàng S07 '!$J$2),Nhaplieu!F113,IF(OR(Nhaplieu!$M113='Sổ ngân hàng S07 '!$J$2,Nhaplieu!$N113='Sổ ngân hàng S07 '!$J$2),Nhaplieu!F113,""))</f>
        <v/>
      </c>
      <c r="B108" s="77" t="str">
        <f>IF(OR(LEFT(Nhaplieu!$M113,3)='Sổ ngân hàng S07 '!$J$2,LEFT(Nhaplieu!$N113,3)='Sổ ngân hàng S07 '!$J$2),Nhaplieu!E113,IF(OR(Nhaplieu!$M113='Sổ ngân hàng S07 '!$J$2,Nhaplieu!$N113='Sổ ngân hàng S07 '!$J$2),Nhaplieu!E113,""))</f>
        <v/>
      </c>
      <c r="C108" s="571" t="str">
        <f>IF(OR(LEFT(Nhaplieu!$M113,3)='Sổ ngân hàng S07 '!$J$2,LEFT(Nhaplieu!$N113,3)='Sổ ngân hàng S07 '!$J$2),Nhaplieu!L113,IF(OR(Nhaplieu!$M113='Sổ ngân hàng S07 '!$J$2,Nhaplieu!$N113='Sổ ngân hàng S07 '!$J$2),Nhaplieu!L113,""))</f>
        <v/>
      </c>
      <c r="D108" s="78" t="str">
        <f>IF(LEFT(Nhaplieu!$M113,3)='Sổ ngân hàng S07 '!$J$2,Nhaplieu!N113,IF(LEFT(Nhaplieu!$N113,3)='Sổ ngân hàng S07 '!$J$2,Nhaplieu!M113,IF(Nhaplieu!$M113='Sổ ngân hàng S07 '!$J$2,Nhaplieu!N113,IF(Nhaplieu!$N113='Sổ ngân hàng S07 '!$J$2,Nhaplieu!M113,""))))</f>
        <v/>
      </c>
      <c r="E108" s="77" t="str">
        <f>IF(LEFT(Nhaplieu!M113,3)='Sổ ngân hàng S07 '!$J$2,Nhaplieu!$O113,IF(Nhaplieu!M113='Sổ ngân hàng S07 '!$J$2,Nhaplieu!$O113,""))</f>
        <v/>
      </c>
      <c r="F108" s="77" t="str">
        <f>IF(LEFT(Nhaplieu!N113,3)='Sổ ngân hàng S07 '!$J$2,Nhaplieu!$O113,IF(Nhaplieu!N113='Sổ ngân hàng S07 '!$J$2,Nhaplieu!$O113,""))</f>
        <v/>
      </c>
      <c r="G108" s="572">
        <f>IF(SUM(E108:F108)=0,0,$G$10+SUM(E$11:$E108)-SUM(F$11:$F108))</f>
        <v>0</v>
      </c>
      <c r="H108" s="573"/>
    </row>
    <row r="109" spans="1:8" s="4" customFormat="1" ht="15.6">
      <c r="A109" s="76" t="str">
        <f>IF(OR(LEFT(Nhaplieu!$M114,3)='Sổ ngân hàng S07 '!$J$2,LEFT(Nhaplieu!$N114,3)='Sổ ngân hàng S07 '!$J$2),Nhaplieu!F114,IF(OR(Nhaplieu!$M114='Sổ ngân hàng S07 '!$J$2,Nhaplieu!$N114='Sổ ngân hàng S07 '!$J$2),Nhaplieu!F114,""))</f>
        <v/>
      </c>
      <c r="B109" s="77" t="str">
        <f>IF(OR(LEFT(Nhaplieu!$M114,3)='Sổ ngân hàng S07 '!$J$2,LEFT(Nhaplieu!$N114,3)='Sổ ngân hàng S07 '!$J$2),Nhaplieu!E114,IF(OR(Nhaplieu!$M114='Sổ ngân hàng S07 '!$J$2,Nhaplieu!$N114='Sổ ngân hàng S07 '!$J$2),Nhaplieu!E114,""))</f>
        <v/>
      </c>
      <c r="C109" s="571" t="str">
        <f>IF(OR(LEFT(Nhaplieu!$M114,3)='Sổ ngân hàng S07 '!$J$2,LEFT(Nhaplieu!$N114,3)='Sổ ngân hàng S07 '!$J$2),Nhaplieu!L114,IF(OR(Nhaplieu!$M114='Sổ ngân hàng S07 '!$J$2,Nhaplieu!$N114='Sổ ngân hàng S07 '!$J$2),Nhaplieu!L114,""))</f>
        <v/>
      </c>
      <c r="D109" s="78" t="str">
        <f>IF(LEFT(Nhaplieu!$M114,3)='Sổ ngân hàng S07 '!$J$2,Nhaplieu!N114,IF(LEFT(Nhaplieu!$N114,3)='Sổ ngân hàng S07 '!$J$2,Nhaplieu!M114,IF(Nhaplieu!$M114='Sổ ngân hàng S07 '!$J$2,Nhaplieu!N114,IF(Nhaplieu!$N114='Sổ ngân hàng S07 '!$J$2,Nhaplieu!M114,""))))</f>
        <v/>
      </c>
      <c r="E109" s="77" t="str">
        <f>IF(LEFT(Nhaplieu!M114,3)='Sổ ngân hàng S07 '!$J$2,Nhaplieu!$O114,IF(Nhaplieu!M114='Sổ ngân hàng S07 '!$J$2,Nhaplieu!$O114,""))</f>
        <v/>
      </c>
      <c r="F109" s="77" t="str">
        <f>IF(LEFT(Nhaplieu!N114,3)='Sổ ngân hàng S07 '!$J$2,Nhaplieu!$O114,IF(Nhaplieu!N114='Sổ ngân hàng S07 '!$J$2,Nhaplieu!$O114,""))</f>
        <v/>
      </c>
      <c r="G109" s="572">
        <f>IF(SUM(E109:F109)=0,0,$G$10+SUM(E$11:$E109)-SUM(F$11:$F109))</f>
        <v>0</v>
      </c>
      <c r="H109" s="573"/>
    </row>
    <row r="110" spans="1:8" s="4" customFormat="1" ht="15.6">
      <c r="A110" s="76" t="str">
        <f>IF(OR(LEFT(Nhaplieu!$M115,3)='Sổ ngân hàng S07 '!$J$2,LEFT(Nhaplieu!$N115,3)='Sổ ngân hàng S07 '!$J$2),Nhaplieu!F115,IF(OR(Nhaplieu!$M115='Sổ ngân hàng S07 '!$J$2,Nhaplieu!$N115='Sổ ngân hàng S07 '!$J$2),Nhaplieu!F115,""))</f>
        <v/>
      </c>
      <c r="B110" s="77" t="str">
        <f>IF(OR(LEFT(Nhaplieu!$M115,3)='Sổ ngân hàng S07 '!$J$2,LEFT(Nhaplieu!$N115,3)='Sổ ngân hàng S07 '!$J$2),Nhaplieu!E115,IF(OR(Nhaplieu!$M115='Sổ ngân hàng S07 '!$J$2,Nhaplieu!$N115='Sổ ngân hàng S07 '!$J$2),Nhaplieu!E115,""))</f>
        <v/>
      </c>
      <c r="C110" s="571" t="str">
        <f>IF(OR(LEFT(Nhaplieu!$M115,3)='Sổ ngân hàng S07 '!$J$2,LEFT(Nhaplieu!$N115,3)='Sổ ngân hàng S07 '!$J$2),Nhaplieu!L115,IF(OR(Nhaplieu!$M115='Sổ ngân hàng S07 '!$J$2,Nhaplieu!$N115='Sổ ngân hàng S07 '!$J$2),Nhaplieu!L115,""))</f>
        <v/>
      </c>
      <c r="D110" s="78" t="str">
        <f>IF(LEFT(Nhaplieu!$M115,3)='Sổ ngân hàng S07 '!$J$2,Nhaplieu!N115,IF(LEFT(Nhaplieu!$N115,3)='Sổ ngân hàng S07 '!$J$2,Nhaplieu!M115,IF(Nhaplieu!$M115='Sổ ngân hàng S07 '!$J$2,Nhaplieu!N115,IF(Nhaplieu!$N115='Sổ ngân hàng S07 '!$J$2,Nhaplieu!M115,""))))</f>
        <v/>
      </c>
      <c r="E110" s="77" t="str">
        <f>IF(LEFT(Nhaplieu!M115,3)='Sổ ngân hàng S07 '!$J$2,Nhaplieu!$O115,IF(Nhaplieu!M115='Sổ ngân hàng S07 '!$J$2,Nhaplieu!$O115,""))</f>
        <v/>
      </c>
      <c r="F110" s="77" t="str">
        <f>IF(LEFT(Nhaplieu!N115,3)='Sổ ngân hàng S07 '!$J$2,Nhaplieu!$O115,IF(Nhaplieu!N115='Sổ ngân hàng S07 '!$J$2,Nhaplieu!$O115,""))</f>
        <v/>
      </c>
      <c r="G110" s="572">
        <f>IF(SUM(E110:F110)=0,0,$G$10+SUM(E$11:$E110)-SUM(F$11:$F110))</f>
        <v>0</v>
      </c>
      <c r="H110" s="573"/>
    </row>
    <row r="111" spans="1:8" s="4" customFormat="1" ht="15.6">
      <c r="A111" s="76" t="str">
        <f>IF(OR(LEFT(Nhaplieu!$M116,3)='Sổ ngân hàng S07 '!$J$2,LEFT(Nhaplieu!$N116,3)='Sổ ngân hàng S07 '!$J$2),Nhaplieu!F116,IF(OR(Nhaplieu!$M116='Sổ ngân hàng S07 '!$J$2,Nhaplieu!$N116='Sổ ngân hàng S07 '!$J$2),Nhaplieu!F116,""))</f>
        <v/>
      </c>
      <c r="B111" s="77" t="str">
        <f>IF(OR(LEFT(Nhaplieu!$M116,3)='Sổ ngân hàng S07 '!$J$2,LEFT(Nhaplieu!$N116,3)='Sổ ngân hàng S07 '!$J$2),Nhaplieu!E116,IF(OR(Nhaplieu!$M116='Sổ ngân hàng S07 '!$J$2,Nhaplieu!$N116='Sổ ngân hàng S07 '!$J$2),Nhaplieu!E116,""))</f>
        <v/>
      </c>
      <c r="C111" s="571" t="str">
        <f>IF(OR(LEFT(Nhaplieu!$M116,3)='Sổ ngân hàng S07 '!$J$2,LEFT(Nhaplieu!$N116,3)='Sổ ngân hàng S07 '!$J$2),Nhaplieu!L116,IF(OR(Nhaplieu!$M116='Sổ ngân hàng S07 '!$J$2,Nhaplieu!$N116='Sổ ngân hàng S07 '!$J$2),Nhaplieu!L116,""))</f>
        <v/>
      </c>
      <c r="D111" s="78" t="str">
        <f>IF(LEFT(Nhaplieu!$M116,3)='Sổ ngân hàng S07 '!$J$2,Nhaplieu!N116,IF(LEFT(Nhaplieu!$N116,3)='Sổ ngân hàng S07 '!$J$2,Nhaplieu!M116,IF(Nhaplieu!$M116='Sổ ngân hàng S07 '!$J$2,Nhaplieu!N116,IF(Nhaplieu!$N116='Sổ ngân hàng S07 '!$J$2,Nhaplieu!M116,""))))</f>
        <v/>
      </c>
      <c r="E111" s="77" t="str">
        <f>IF(LEFT(Nhaplieu!M116,3)='Sổ ngân hàng S07 '!$J$2,Nhaplieu!$O116,IF(Nhaplieu!M116='Sổ ngân hàng S07 '!$J$2,Nhaplieu!$O116,""))</f>
        <v/>
      </c>
      <c r="F111" s="77" t="str">
        <f>IF(LEFT(Nhaplieu!N116,3)='Sổ ngân hàng S07 '!$J$2,Nhaplieu!$O116,IF(Nhaplieu!N116='Sổ ngân hàng S07 '!$J$2,Nhaplieu!$O116,""))</f>
        <v/>
      </c>
      <c r="G111" s="572">
        <f>IF(SUM(E111:F111)=0,0,$G$10+SUM(E$11:$E111)-SUM(F$11:$F111))</f>
        <v>0</v>
      </c>
      <c r="H111" s="573"/>
    </row>
    <row r="112" spans="1:8" s="4" customFormat="1" ht="15.6">
      <c r="A112" s="76" t="str">
        <f>IF(OR(LEFT(Nhaplieu!$M117,3)='Sổ ngân hàng S07 '!$J$2,LEFT(Nhaplieu!$N117,3)='Sổ ngân hàng S07 '!$J$2),Nhaplieu!F117,IF(OR(Nhaplieu!$M117='Sổ ngân hàng S07 '!$J$2,Nhaplieu!$N117='Sổ ngân hàng S07 '!$J$2),Nhaplieu!F117,""))</f>
        <v/>
      </c>
      <c r="B112" s="77" t="str">
        <f>IF(OR(LEFT(Nhaplieu!$M117,3)='Sổ ngân hàng S07 '!$J$2,LEFT(Nhaplieu!$N117,3)='Sổ ngân hàng S07 '!$J$2),Nhaplieu!E117,IF(OR(Nhaplieu!$M117='Sổ ngân hàng S07 '!$J$2,Nhaplieu!$N117='Sổ ngân hàng S07 '!$J$2),Nhaplieu!E117,""))</f>
        <v/>
      </c>
      <c r="C112" s="571" t="str">
        <f>IF(OR(LEFT(Nhaplieu!$M117,3)='Sổ ngân hàng S07 '!$J$2,LEFT(Nhaplieu!$N117,3)='Sổ ngân hàng S07 '!$J$2),Nhaplieu!L117,IF(OR(Nhaplieu!$M117='Sổ ngân hàng S07 '!$J$2,Nhaplieu!$N117='Sổ ngân hàng S07 '!$J$2),Nhaplieu!L117,""))</f>
        <v/>
      </c>
      <c r="D112" s="78" t="str">
        <f>IF(LEFT(Nhaplieu!$M117,3)='Sổ ngân hàng S07 '!$J$2,Nhaplieu!N117,IF(LEFT(Nhaplieu!$N117,3)='Sổ ngân hàng S07 '!$J$2,Nhaplieu!M117,IF(Nhaplieu!$M117='Sổ ngân hàng S07 '!$J$2,Nhaplieu!N117,IF(Nhaplieu!$N117='Sổ ngân hàng S07 '!$J$2,Nhaplieu!M117,""))))</f>
        <v/>
      </c>
      <c r="E112" s="77" t="str">
        <f>IF(LEFT(Nhaplieu!M117,3)='Sổ ngân hàng S07 '!$J$2,Nhaplieu!$O117,IF(Nhaplieu!M117='Sổ ngân hàng S07 '!$J$2,Nhaplieu!$O117,""))</f>
        <v/>
      </c>
      <c r="F112" s="77" t="str">
        <f>IF(LEFT(Nhaplieu!N117,3)='Sổ ngân hàng S07 '!$J$2,Nhaplieu!$O117,IF(Nhaplieu!N117='Sổ ngân hàng S07 '!$J$2,Nhaplieu!$O117,""))</f>
        <v/>
      </c>
      <c r="G112" s="572">
        <f>IF(SUM(E112:F112)=0,0,$G$10+SUM(E$11:$E112)-SUM(F$11:$F112))</f>
        <v>0</v>
      </c>
      <c r="H112" s="573"/>
    </row>
    <row r="113" spans="1:8" s="4" customFormat="1" ht="15.6">
      <c r="A113" s="76" t="str">
        <f>IF(OR(LEFT(Nhaplieu!$M118,3)='Sổ ngân hàng S07 '!$J$2,LEFT(Nhaplieu!$N118,3)='Sổ ngân hàng S07 '!$J$2),Nhaplieu!F118,IF(OR(Nhaplieu!$M118='Sổ ngân hàng S07 '!$J$2,Nhaplieu!$N118='Sổ ngân hàng S07 '!$J$2),Nhaplieu!F118,""))</f>
        <v/>
      </c>
      <c r="B113" s="77" t="str">
        <f>IF(OR(LEFT(Nhaplieu!$M118,3)='Sổ ngân hàng S07 '!$J$2,LEFT(Nhaplieu!$N118,3)='Sổ ngân hàng S07 '!$J$2),Nhaplieu!E118,IF(OR(Nhaplieu!$M118='Sổ ngân hàng S07 '!$J$2,Nhaplieu!$N118='Sổ ngân hàng S07 '!$J$2),Nhaplieu!E118,""))</f>
        <v/>
      </c>
      <c r="C113" s="571" t="str">
        <f>IF(OR(LEFT(Nhaplieu!$M118,3)='Sổ ngân hàng S07 '!$J$2,LEFT(Nhaplieu!$N118,3)='Sổ ngân hàng S07 '!$J$2),Nhaplieu!L118,IF(OR(Nhaplieu!$M118='Sổ ngân hàng S07 '!$J$2,Nhaplieu!$N118='Sổ ngân hàng S07 '!$J$2),Nhaplieu!L118,""))</f>
        <v/>
      </c>
      <c r="D113" s="78" t="str">
        <f>IF(LEFT(Nhaplieu!$M118,3)='Sổ ngân hàng S07 '!$J$2,Nhaplieu!N118,IF(LEFT(Nhaplieu!$N118,3)='Sổ ngân hàng S07 '!$J$2,Nhaplieu!M118,IF(Nhaplieu!$M118='Sổ ngân hàng S07 '!$J$2,Nhaplieu!N118,IF(Nhaplieu!$N118='Sổ ngân hàng S07 '!$J$2,Nhaplieu!M118,""))))</f>
        <v/>
      </c>
      <c r="E113" s="77" t="str">
        <f>IF(LEFT(Nhaplieu!M118,3)='Sổ ngân hàng S07 '!$J$2,Nhaplieu!$O118,IF(Nhaplieu!M118='Sổ ngân hàng S07 '!$J$2,Nhaplieu!$O118,""))</f>
        <v/>
      </c>
      <c r="F113" s="77" t="str">
        <f>IF(LEFT(Nhaplieu!N118,3)='Sổ ngân hàng S07 '!$J$2,Nhaplieu!$O118,IF(Nhaplieu!N118='Sổ ngân hàng S07 '!$J$2,Nhaplieu!$O118,""))</f>
        <v/>
      </c>
      <c r="G113" s="572">
        <f>IF(SUM(E113:F113)=0,0,$G$10+SUM(E$11:$E113)-SUM(F$11:$F113))</f>
        <v>0</v>
      </c>
      <c r="H113" s="573"/>
    </row>
    <row r="114" spans="1:8" s="4" customFormat="1" ht="15.6">
      <c r="A114" s="76" t="str">
        <f>IF(OR(LEFT(Nhaplieu!$M119,3)='Sổ ngân hàng S07 '!$J$2,LEFT(Nhaplieu!$N119,3)='Sổ ngân hàng S07 '!$J$2),Nhaplieu!F119,IF(OR(Nhaplieu!$M119='Sổ ngân hàng S07 '!$J$2,Nhaplieu!$N119='Sổ ngân hàng S07 '!$J$2),Nhaplieu!F119,""))</f>
        <v/>
      </c>
      <c r="B114" s="77" t="str">
        <f>IF(OR(LEFT(Nhaplieu!$M119,3)='Sổ ngân hàng S07 '!$J$2,LEFT(Nhaplieu!$N119,3)='Sổ ngân hàng S07 '!$J$2),Nhaplieu!E119,IF(OR(Nhaplieu!$M119='Sổ ngân hàng S07 '!$J$2,Nhaplieu!$N119='Sổ ngân hàng S07 '!$J$2),Nhaplieu!E119,""))</f>
        <v/>
      </c>
      <c r="C114" s="571" t="str">
        <f>IF(OR(LEFT(Nhaplieu!$M119,3)='Sổ ngân hàng S07 '!$J$2,LEFT(Nhaplieu!$N119,3)='Sổ ngân hàng S07 '!$J$2),Nhaplieu!L119,IF(OR(Nhaplieu!$M119='Sổ ngân hàng S07 '!$J$2,Nhaplieu!$N119='Sổ ngân hàng S07 '!$J$2),Nhaplieu!L119,""))</f>
        <v/>
      </c>
      <c r="D114" s="78" t="str">
        <f>IF(LEFT(Nhaplieu!$M119,3)='Sổ ngân hàng S07 '!$J$2,Nhaplieu!N119,IF(LEFT(Nhaplieu!$N119,3)='Sổ ngân hàng S07 '!$J$2,Nhaplieu!M119,IF(Nhaplieu!$M119='Sổ ngân hàng S07 '!$J$2,Nhaplieu!N119,IF(Nhaplieu!$N119='Sổ ngân hàng S07 '!$J$2,Nhaplieu!M119,""))))</f>
        <v/>
      </c>
      <c r="E114" s="77" t="str">
        <f>IF(LEFT(Nhaplieu!M119,3)='Sổ ngân hàng S07 '!$J$2,Nhaplieu!$O119,IF(Nhaplieu!M119='Sổ ngân hàng S07 '!$J$2,Nhaplieu!$O119,""))</f>
        <v/>
      </c>
      <c r="F114" s="77" t="str">
        <f>IF(LEFT(Nhaplieu!N119,3)='Sổ ngân hàng S07 '!$J$2,Nhaplieu!$O119,IF(Nhaplieu!N119='Sổ ngân hàng S07 '!$J$2,Nhaplieu!$O119,""))</f>
        <v/>
      </c>
      <c r="G114" s="572">
        <f>IF(SUM(E114:F114)=0,0,$G$10+SUM(E$11:$E114)-SUM(F$11:$F114))</f>
        <v>0</v>
      </c>
      <c r="H114" s="573"/>
    </row>
    <row r="115" spans="1:8" s="4" customFormat="1" ht="15.6">
      <c r="A115" s="76" t="str">
        <f>IF(OR(LEFT(Nhaplieu!$M120,3)='Sổ ngân hàng S07 '!$J$2,LEFT(Nhaplieu!$N120,3)='Sổ ngân hàng S07 '!$J$2),Nhaplieu!F120,IF(OR(Nhaplieu!$M120='Sổ ngân hàng S07 '!$J$2,Nhaplieu!$N120='Sổ ngân hàng S07 '!$J$2),Nhaplieu!F120,""))</f>
        <v/>
      </c>
      <c r="B115" s="77" t="str">
        <f>IF(OR(LEFT(Nhaplieu!$M120,3)='Sổ ngân hàng S07 '!$J$2,LEFT(Nhaplieu!$N120,3)='Sổ ngân hàng S07 '!$J$2),Nhaplieu!E120,IF(OR(Nhaplieu!$M120='Sổ ngân hàng S07 '!$J$2,Nhaplieu!$N120='Sổ ngân hàng S07 '!$J$2),Nhaplieu!E120,""))</f>
        <v/>
      </c>
      <c r="C115" s="571" t="str">
        <f>IF(OR(LEFT(Nhaplieu!$M120,3)='Sổ ngân hàng S07 '!$J$2,LEFT(Nhaplieu!$N120,3)='Sổ ngân hàng S07 '!$J$2),Nhaplieu!L120,IF(OR(Nhaplieu!$M120='Sổ ngân hàng S07 '!$J$2,Nhaplieu!$N120='Sổ ngân hàng S07 '!$J$2),Nhaplieu!L120,""))</f>
        <v/>
      </c>
      <c r="D115" s="78" t="str">
        <f>IF(LEFT(Nhaplieu!$M120,3)='Sổ ngân hàng S07 '!$J$2,Nhaplieu!N120,IF(LEFT(Nhaplieu!$N120,3)='Sổ ngân hàng S07 '!$J$2,Nhaplieu!M120,IF(Nhaplieu!$M120='Sổ ngân hàng S07 '!$J$2,Nhaplieu!N120,IF(Nhaplieu!$N120='Sổ ngân hàng S07 '!$J$2,Nhaplieu!M120,""))))</f>
        <v/>
      </c>
      <c r="E115" s="77" t="str">
        <f>IF(LEFT(Nhaplieu!M120,3)='Sổ ngân hàng S07 '!$J$2,Nhaplieu!$O120,IF(Nhaplieu!M120='Sổ ngân hàng S07 '!$J$2,Nhaplieu!$O120,""))</f>
        <v/>
      </c>
      <c r="F115" s="77" t="str">
        <f>IF(LEFT(Nhaplieu!N120,3)='Sổ ngân hàng S07 '!$J$2,Nhaplieu!$O120,IF(Nhaplieu!N120='Sổ ngân hàng S07 '!$J$2,Nhaplieu!$O120,""))</f>
        <v/>
      </c>
      <c r="G115" s="572">
        <f>IF(SUM(E115:F115)=0,0,$G$10+SUM(E$11:$E115)-SUM(F$11:$F115))</f>
        <v>0</v>
      </c>
      <c r="H115" s="573"/>
    </row>
    <row r="116" spans="1:8" s="4" customFormat="1" ht="15.6">
      <c r="A116" s="76" t="str">
        <f>IF(OR(LEFT(Nhaplieu!$M121,3)='Sổ ngân hàng S07 '!$J$2,LEFT(Nhaplieu!$N121,3)='Sổ ngân hàng S07 '!$J$2),Nhaplieu!F121,IF(OR(Nhaplieu!$M121='Sổ ngân hàng S07 '!$J$2,Nhaplieu!$N121='Sổ ngân hàng S07 '!$J$2),Nhaplieu!F121,""))</f>
        <v/>
      </c>
      <c r="B116" s="77" t="str">
        <f>IF(OR(LEFT(Nhaplieu!$M121,3)='Sổ ngân hàng S07 '!$J$2,LEFT(Nhaplieu!$N121,3)='Sổ ngân hàng S07 '!$J$2),Nhaplieu!E121,IF(OR(Nhaplieu!$M121='Sổ ngân hàng S07 '!$J$2,Nhaplieu!$N121='Sổ ngân hàng S07 '!$J$2),Nhaplieu!E121,""))</f>
        <v/>
      </c>
      <c r="C116" s="571" t="str">
        <f>IF(OR(LEFT(Nhaplieu!$M121,3)='Sổ ngân hàng S07 '!$J$2,LEFT(Nhaplieu!$N121,3)='Sổ ngân hàng S07 '!$J$2),Nhaplieu!L121,IF(OR(Nhaplieu!$M121='Sổ ngân hàng S07 '!$J$2,Nhaplieu!$N121='Sổ ngân hàng S07 '!$J$2),Nhaplieu!L121,""))</f>
        <v/>
      </c>
      <c r="D116" s="78" t="str">
        <f>IF(LEFT(Nhaplieu!$M121,3)='Sổ ngân hàng S07 '!$J$2,Nhaplieu!N121,IF(LEFT(Nhaplieu!$N121,3)='Sổ ngân hàng S07 '!$J$2,Nhaplieu!M121,IF(Nhaplieu!$M121='Sổ ngân hàng S07 '!$J$2,Nhaplieu!N121,IF(Nhaplieu!$N121='Sổ ngân hàng S07 '!$J$2,Nhaplieu!M121,""))))</f>
        <v/>
      </c>
      <c r="E116" s="77" t="str">
        <f>IF(LEFT(Nhaplieu!M121,3)='Sổ ngân hàng S07 '!$J$2,Nhaplieu!$O121,IF(Nhaplieu!M121='Sổ ngân hàng S07 '!$J$2,Nhaplieu!$O121,""))</f>
        <v/>
      </c>
      <c r="F116" s="77" t="str">
        <f>IF(LEFT(Nhaplieu!N121,3)='Sổ ngân hàng S07 '!$J$2,Nhaplieu!$O121,IF(Nhaplieu!N121='Sổ ngân hàng S07 '!$J$2,Nhaplieu!$O121,""))</f>
        <v/>
      </c>
      <c r="G116" s="572">
        <f>IF(SUM(E116:F116)=0,0,$G$10+SUM(E$11:$E116)-SUM(F$11:$F116))</f>
        <v>0</v>
      </c>
      <c r="H116" s="573"/>
    </row>
    <row r="117" spans="1:8" s="4" customFormat="1" ht="15.6">
      <c r="A117" s="76" t="str">
        <f>IF(OR(LEFT(Nhaplieu!$M122,3)='Sổ ngân hàng S07 '!$J$2,LEFT(Nhaplieu!$N122,3)='Sổ ngân hàng S07 '!$J$2),Nhaplieu!F122,IF(OR(Nhaplieu!$M122='Sổ ngân hàng S07 '!$J$2,Nhaplieu!$N122='Sổ ngân hàng S07 '!$J$2),Nhaplieu!F122,""))</f>
        <v/>
      </c>
      <c r="B117" s="77" t="str">
        <f>IF(OR(LEFT(Nhaplieu!$M122,3)='Sổ ngân hàng S07 '!$J$2,LEFT(Nhaplieu!$N122,3)='Sổ ngân hàng S07 '!$J$2),Nhaplieu!E122,IF(OR(Nhaplieu!$M122='Sổ ngân hàng S07 '!$J$2,Nhaplieu!$N122='Sổ ngân hàng S07 '!$J$2),Nhaplieu!E122,""))</f>
        <v/>
      </c>
      <c r="C117" s="571" t="str">
        <f>IF(OR(LEFT(Nhaplieu!$M122,3)='Sổ ngân hàng S07 '!$J$2,LEFT(Nhaplieu!$N122,3)='Sổ ngân hàng S07 '!$J$2),Nhaplieu!L122,IF(OR(Nhaplieu!$M122='Sổ ngân hàng S07 '!$J$2,Nhaplieu!$N122='Sổ ngân hàng S07 '!$J$2),Nhaplieu!L122,""))</f>
        <v/>
      </c>
      <c r="D117" s="78" t="str">
        <f>IF(LEFT(Nhaplieu!$M122,3)='Sổ ngân hàng S07 '!$J$2,Nhaplieu!N122,IF(LEFT(Nhaplieu!$N122,3)='Sổ ngân hàng S07 '!$J$2,Nhaplieu!M122,IF(Nhaplieu!$M122='Sổ ngân hàng S07 '!$J$2,Nhaplieu!N122,IF(Nhaplieu!$N122='Sổ ngân hàng S07 '!$J$2,Nhaplieu!M122,""))))</f>
        <v/>
      </c>
      <c r="E117" s="77" t="str">
        <f>IF(LEFT(Nhaplieu!M122,3)='Sổ ngân hàng S07 '!$J$2,Nhaplieu!$O122,IF(Nhaplieu!M122='Sổ ngân hàng S07 '!$J$2,Nhaplieu!$O122,""))</f>
        <v/>
      </c>
      <c r="F117" s="77" t="str">
        <f>IF(LEFT(Nhaplieu!N122,3)='Sổ ngân hàng S07 '!$J$2,Nhaplieu!$O122,IF(Nhaplieu!N122='Sổ ngân hàng S07 '!$J$2,Nhaplieu!$O122,""))</f>
        <v/>
      </c>
      <c r="G117" s="572">
        <f>IF(SUM(E117:F117)=0,0,$G$10+SUM(E$11:$E117)-SUM(F$11:$F117))</f>
        <v>0</v>
      </c>
      <c r="H117" s="573"/>
    </row>
    <row r="118" spans="1:8" s="4" customFormat="1" ht="15.6">
      <c r="A118" s="76" t="str">
        <f>IF(OR(LEFT(Nhaplieu!$M123,3)='Sổ ngân hàng S07 '!$J$2,LEFT(Nhaplieu!$N123,3)='Sổ ngân hàng S07 '!$J$2),Nhaplieu!F123,IF(OR(Nhaplieu!$M123='Sổ ngân hàng S07 '!$J$2,Nhaplieu!$N123='Sổ ngân hàng S07 '!$J$2),Nhaplieu!F123,""))</f>
        <v/>
      </c>
      <c r="B118" s="77" t="str">
        <f>IF(OR(LEFT(Nhaplieu!$M123,3)='Sổ ngân hàng S07 '!$J$2,LEFT(Nhaplieu!$N123,3)='Sổ ngân hàng S07 '!$J$2),Nhaplieu!E123,IF(OR(Nhaplieu!$M123='Sổ ngân hàng S07 '!$J$2,Nhaplieu!$N123='Sổ ngân hàng S07 '!$J$2),Nhaplieu!E123,""))</f>
        <v/>
      </c>
      <c r="C118" s="571" t="str">
        <f>IF(OR(LEFT(Nhaplieu!$M123,3)='Sổ ngân hàng S07 '!$J$2,LEFT(Nhaplieu!$N123,3)='Sổ ngân hàng S07 '!$J$2),Nhaplieu!L123,IF(OR(Nhaplieu!$M123='Sổ ngân hàng S07 '!$J$2,Nhaplieu!$N123='Sổ ngân hàng S07 '!$J$2),Nhaplieu!L123,""))</f>
        <v/>
      </c>
      <c r="D118" s="78" t="str">
        <f>IF(LEFT(Nhaplieu!$M123,3)='Sổ ngân hàng S07 '!$J$2,Nhaplieu!N123,IF(LEFT(Nhaplieu!$N123,3)='Sổ ngân hàng S07 '!$J$2,Nhaplieu!M123,IF(Nhaplieu!$M123='Sổ ngân hàng S07 '!$J$2,Nhaplieu!N123,IF(Nhaplieu!$N123='Sổ ngân hàng S07 '!$J$2,Nhaplieu!M123,""))))</f>
        <v/>
      </c>
      <c r="E118" s="77" t="str">
        <f>IF(LEFT(Nhaplieu!M123,3)='Sổ ngân hàng S07 '!$J$2,Nhaplieu!$O123,IF(Nhaplieu!M123='Sổ ngân hàng S07 '!$J$2,Nhaplieu!$O123,""))</f>
        <v/>
      </c>
      <c r="F118" s="77" t="str">
        <f>IF(LEFT(Nhaplieu!N123,3)='Sổ ngân hàng S07 '!$J$2,Nhaplieu!$O123,IF(Nhaplieu!N123='Sổ ngân hàng S07 '!$J$2,Nhaplieu!$O123,""))</f>
        <v/>
      </c>
      <c r="G118" s="572">
        <f>IF(SUM(E118:F118)=0,0,$G$10+SUM(E$11:$E118)-SUM(F$11:$F118))</f>
        <v>0</v>
      </c>
      <c r="H118" s="573"/>
    </row>
    <row r="119" spans="1:8" s="4" customFormat="1" ht="15.6">
      <c r="A119" s="76" t="str">
        <f>IF(OR(LEFT(Nhaplieu!$M124,3)='Sổ ngân hàng S07 '!$J$2,LEFT(Nhaplieu!$N124,3)='Sổ ngân hàng S07 '!$J$2),Nhaplieu!F124,IF(OR(Nhaplieu!$M124='Sổ ngân hàng S07 '!$J$2,Nhaplieu!$N124='Sổ ngân hàng S07 '!$J$2),Nhaplieu!F124,""))</f>
        <v/>
      </c>
      <c r="B119" s="77" t="str">
        <f>IF(OR(LEFT(Nhaplieu!$M124,3)='Sổ ngân hàng S07 '!$J$2,LEFT(Nhaplieu!$N124,3)='Sổ ngân hàng S07 '!$J$2),Nhaplieu!E124,IF(OR(Nhaplieu!$M124='Sổ ngân hàng S07 '!$J$2,Nhaplieu!$N124='Sổ ngân hàng S07 '!$J$2),Nhaplieu!E124,""))</f>
        <v/>
      </c>
      <c r="C119" s="571" t="str">
        <f>IF(OR(LEFT(Nhaplieu!$M124,3)='Sổ ngân hàng S07 '!$J$2,LEFT(Nhaplieu!$N124,3)='Sổ ngân hàng S07 '!$J$2),Nhaplieu!L124,IF(OR(Nhaplieu!$M124='Sổ ngân hàng S07 '!$J$2,Nhaplieu!$N124='Sổ ngân hàng S07 '!$J$2),Nhaplieu!L124,""))</f>
        <v/>
      </c>
      <c r="D119" s="78" t="str">
        <f>IF(LEFT(Nhaplieu!$M124,3)='Sổ ngân hàng S07 '!$J$2,Nhaplieu!N124,IF(LEFT(Nhaplieu!$N124,3)='Sổ ngân hàng S07 '!$J$2,Nhaplieu!M124,IF(Nhaplieu!$M124='Sổ ngân hàng S07 '!$J$2,Nhaplieu!N124,IF(Nhaplieu!$N124='Sổ ngân hàng S07 '!$J$2,Nhaplieu!M124,""))))</f>
        <v/>
      </c>
      <c r="E119" s="77" t="str">
        <f>IF(LEFT(Nhaplieu!M124,3)='Sổ ngân hàng S07 '!$J$2,Nhaplieu!$O124,IF(Nhaplieu!M124='Sổ ngân hàng S07 '!$J$2,Nhaplieu!$O124,""))</f>
        <v/>
      </c>
      <c r="F119" s="77" t="str">
        <f>IF(LEFT(Nhaplieu!N124,3)='Sổ ngân hàng S07 '!$J$2,Nhaplieu!$O124,IF(Nhaplieu!N124='Sổ ngân hàng S07 '!$J$2,Nhaplieu!$O124,""))</f>
        <v/>
      </c>
      <c r="G119" s="572">
        <f>IF(SUM(E119:F119)=0,0,$G$10+SUM(E$11:$E119)-SUM(F$11:$F119))</f>
        <v>0</v>
      </c>
      <c r="H119" s="573"/>
    </row>
    <row r="120" spans="1:8" s="4" customFormat="1" ht="15.6">
      <c r="A120" s="76" t="str">
        <f>IF(OR(LEFT(Nhaplieu!$M125,3)='Sổ ngân hàng S07 '!$J$2,LEFT(Nhaplieu!$N125,3)='Sổ ngân hàng S07 '!$J$2),Nhaplieu!F125,IF(OR(Nhaplieu!$M125='Sổ ngân hàng S07 '!$J$2,Nhaplieu!$N125='Sổ ngân hàng S07 '!$J$2),Nhaplieu!F125,""))</f>
        <v/>
      </c>
      <c r="B120" s="77" t="str">
        <f>IF(OR(LEFT(Nhaplieu!$M125,3)='Sổ ngân hàng S07 '!$J$2,LEFT(Nhaplieu!$N125,3)='Sổ ngân hàng S07 '!$J$2),Nhaplieu!E125,IF(OR(Nhaplieu!$M125='Sổ ngân hàng S07 '!$J$2,Nhaplieu!$N125='Sổ ngân hàng S07 '!$J$2),Nhaplieu!E125,""))</f>
        <v/>
      </c>
      <c r="C120" s="571" t="str">
        <f>IF(OR(LEFT(Nhaplieu!$M125,3)='Sổ ngân hàng S07 '!$J$2,LEFT(Nhaplieu!$N125,3)='Sổ ngân hàng S07 '!$J$2),Nhaplieu!L125,IF(OR(Nhaplieu!$M125='Sổ ngân hàng S07 '!$J$2,Nhaplieu!$N125='Sổ ngân hàng S07 '!$J$2),Nhaplieu!L125,""))</f>
        <v/>
      </c>
      <c r="D120" s="78" t="str">
        <f>IF(LEFT(Nhaplieu!$M125,3)='Sổ ngân hàng S07 '!$J$2,Nhaplieu!N125,IF(LEFT(Nhaplieu!$N125,3)='Sổ ngân hàng S07 '!$J$2,Nhaplieu!M125,IF(Nhaplieu!$M125='Sổ ngân hàng S07 '!$J$2,Nhaplieu!N125,IF(Nhaplieu!$N125='Sổ ngân hàng S07 '!$J$2,Nhaplieu!M125,""))))</f>
        <v/>
      </c>
      <c r="E120" s="77" t="str">
        <f>IF(LEFT(Nhaplieu!M125,3)='Sổ ngân hàng S07 '!$J$2,Nhaplieu!$O125,IF(Nhaplieu!M125='Sổ ngân hàng S07 '!$J$2,Nhaplieu!$O125,""))</f>
        <v/>
      </c>
      <c r="F120" s="77" t="str">
        <f>IF(LEFT(Nhaplieu!N125,3)='Sổ ngân hàng S07 '!$J$2,Nhaplieu!$O125,IF(Nhaplieu!N125='Sổ ngân hàng S07 '!$J$2,Nhaplieu!$O125,""))</f>
        <v/>
      </c>
      <c r="G120" s="572">
        <f>IF(SUM(E120:F120)=0,0,$G$10+SUM(E$11:$E120)-SUM(F$11:$F120))</f>
        <v>0</v>
      </c>
      <c r="H120" s="573"/>
    </row>
    <row r="121" spans="1:8" s="4" customFormat="1" ht="15.6">
      <c r="A121" s="76" t="str">
        <f>IF(OR(LEFT(Nhaplieu!$M126,3)='Sổ ngân hàng S07 '!$J$2,LEFT(Nhaplieu!$N126,3)='Sổ ngân hàng S07 '!$J$2),Nhaplieu!F126,IF(OR(Nhaplieu!$M126='Sổ ngân hàng S07 '!$J$2,Nhaplieu!$N126='Sổ ngân hàng S07 '!$J$2),Nhaplieu!F126,""))</f>
        <v/>
      </c>
      <c r="B121" s="77" t="str">
        <f>IF(OR(LEFT(Nhaplieu!$M126,3)='Sổ ngân hàng S07 '!$J$2,LEFT(Nhaplieu!$N126,3)='Sổ ngân hàng S07 '!$J$2),Nhaplieu!E126,IF(OR(Nhaplieu!$M126='Sổ ngân hàng S07 '!$J$2,Nhaplieu!$N126='Sổ ngân hàng S07 '!$J$2),Nhaplieu!E126,""))</f>
        <v/>
      </c>
      <c r="C121" s="571" t="str">
        <f>IF(OR(LEFT(Nhaplieu!$M126,3)='Sổ ngân hàng S07 '!$J$2,LEFT(Nhaplieu!$N126,3)='Sổ ngân hàng S07 '!$J$2),Nhaplieu!L126,IF(OR(Nhaplieu!$M126='Sổ ngân hàng S07 '!$J$2,Nhaplieu!$N126='Sổ ngân hàng S07 '!$J$2),Nhaplieu!L126,""))</f>
        <v/>
      </c>
      <c r="D121" s="78" t="str">
        <f>IF(LEFT(Nhaplieu!$M126,3)='Sổ ngân hàng S07 '!$J$2,Nhaplieu!N126,IF(LEFT(Nhaplieu!$N126,3)='Sổ ngân hàng S07 '!$J$2,Nhaplieu!M126,IF(Nhaplieu!$M126='Sổ ngân hàng S07 '!$J$2,Nhaplieu!N126,IF(Nhaplieu!$N126='Sổ ngân hàng S07 '!$J$2,Nhaplieu!M126,""))))</f>
        <v/>
      </c>
      <c r="E121" s="77" t="str">
        <f>IF(LEFT(Nhaplieu!M126,3)='Sổ ngân hàng S07 '!$J$2,Nhaplieu!$O126,IF(Nhaplieu!M126='Sổ ngân hàng S07 '!$J$2,Nhaplieu!$O126,""))</f>
        <v/>
      </c>
      <c r="F121" s="77" t="str">
        <f>IF(LEFT(Nhaplieu!N126,3)='Sổ ngân hàng S07 '!$J$2,Nhaplieu!$O126,IF(Nhaplieu!N126='Sổ ngân hàng S07 '!$J$2,Nhaplieu!$O126,""))</f>
        <v/>
      </c>
      <c r="G121" s="572">
        <f>IF(SUM(E121:F121)=0,0,$G$10+SUM(E$11:$E121)-SUM(F$11:$F121))</f>
        <v>0</v>
      </c>
      <c r="H121" s="573"/>
    </row>
    <row r="122" spans="1:8" s="4" customFormat="1" ht="15.6">
      <c r="A122" s="76" t="str">
        <f>IF(OR(LEFT(Nhaplieu!$M127,3)='Sổ ngân hàng S07 '!$J$2,LEFT(Nhaplieu!$N127,3)='Sổ ngân hàng S07 '!$J$2),Nhaplieu!F127,IF(OR(Nhaplieu!$M127='Sổ ngân hàng S07 '!$J$2,Nhaplieu!$N127='Sổ ngân hàng S07 '!$J$2),Nhaplieu!F127,""))</f>
        <v/>
      </c>
      <c r="B122" s="77" t="str">
        <f>IF(OR(LEFT(Nhaplieu!$M127,3)='Sổ ngân hàng S07 '!$J$2,LEFT(Nhaplieu!$N127,3)='Sổ ngân hàng S07 '!$J$2),Nhaplieu!E127,IF(OR(Nhaplieu!$M127='Sổ ngân hàng S07 '!$J$2,Nhaplieu!$N127='Sổ ngân hàng S07 '!$J$2),Nhaplieu!E127,""))</f>
        <v/>
      </c>
      <c r="C122" s="571" t="str">
        <f>IF(OR(LEFT(Nhaplieu!$M127,3)='Sổ ngân hàng S07 '!$J$2,LEFT(Nhaplieu!$N127,3)='Sổ ngân hàng S07 '!$J$2),Nhaplieu!L127,IF(OR(Nhaplieu!$M127='Sổ ngân hàng S07 '!$J$2,Nhaplieu!$N127='Sổ ngân hàng S07 '!$J$2),Nhaplieu!L127,""))</f>
        <v/>
      </c>
      <c r="D122" s="78" t="str">
        <f>IF(LEFT(Nhaplieu!$M127,3)='Sổ ngân hàng S07 '!$J$2,Nhaplieu!N127,IF(LEFT(Nhaplieu!$N127,3)='Sổ ngân hàng S07 '!$J$2,Nhaplieu!M127,IF(Nhaplieu!$M127='Sổ ngân hàng S07 '!$J$2,Nhaplieu!N127,IF(Nhaplieu!$N127='Sổ ngân hàng S07 '!$J$2,Nhaplieu!M127,""))))</f>
        <v/>
      </c>
      <c r="E122" s="77" t="str">
        <f>IF(LEFT(Nhaplieu!M127,3)='Sổ ngân hàng S07 '!$J$2,Nhaplieu!$O127,IF(Nhaplieu!M127='Sổ ngân hàng S07 '!$J$2,Nhaplieu!$O127,""))</f>
        <v/>
      </c>
      <c r="F122" s="77" t="str">
        <f>IF(LEFT(Nhaplieu!N127,3)='Sổ ngân hàng S07 '!$J$2,Nhaplieu!$O127,IF(Nhaplieu!N127='Sổ ngân hàng S07 '!$J$2,Nhaplieu!$O127,""))</f>
        <v/>
      </c>
      <c r="G122" s="572">
        <f>IF(SUM(E122:F122)=0,0,$G$10+SUM(E$11:$E122)-SUM(F$11:$F122))</f>
        <v>0</v>
      </c>
      <c r="H122" s="573"/>
    </row>
    <row r="123" spans="1:8" s="4" customFormat="1" ht="15.6">
      <c r="A123" s="76" t="str">
        <f>IF(OR(LEFT(Nhaplieu!$M128,3)='Sổ ngân hàng S07 '!$J$2,LEFT(Nhaplieu!$N128,3)='Sổ ngân hàng S07 '!$J$2),Nhaplieu!F128,IF(OR(Nhaplieu!$M128='Sổ ngân hàng S07 '!$J$2,Nhaplieu!$N128='Sổ ngân hàng S07 '!$J$2),Nhaplieu!F128,""))</f>
        <v/>
      </c>
      <c r="B123" s="77" t="str">
        <f>IF(OR(LEFT(Nhaplieu!$M128,3)='Sổ ngân hàng S07 '!$J$2,LEFT(Nhaplieu!$N128,3)='Sổ ngân hàng S07 '!$J$2),Nhaplieu!E128,IF(OR(Nhaplieu!$M128='Sổ ngân hàng S07 '!$J$2,Nhaplieu!$N128='Sổ ngân hàng S07 '!$J$2),Nhaplieu!E128,""))</f>
        <v/>
      </c>
      <c r="C123" s="571" t="str">
        <f>IF(OR(LEFT(Nhaplieu!$M128,3)='Sổ ngân hàng S07 '!$J$2,LEFT(Nhaplieu!$N128,3)='Sổ ngân hàng S07 '!$J$2),Nhaplieu!L128,IF(OR(Nhaplieu!$M128='Sổ ngân hàng S07 '!$J$2,Nhaplieu!$N128='Sổ ngân hàng S07 '!$J$2),Nhaplieu!L128,""))</f>
        <v/>
      </c>
      <c r="D123" s="78" t="str">
        <f>IF(LEFT(Nhaplieu!$M128,3)='Sổ ngân hàng S07 '!$J$2,Nhaplieu!N128,IF(LEFT(Nhaplieu!$N128,3)='Sổ ngân hàng S07 '!$J$2,Nhaplieu!M128,IF(Nhaplieu!$M128='Sổ ngân hàng S07 '!$J$2,Nhaplieu!N128,IF(Nhaplieu!$N128='Sổ ngân hàng S07 '!$J$2,Nhaplieu!M128,""))))</f>
        <v/>
      </c>
      <c r="E123" s="77" t="str">
        <f>IF(LEFT(Nhaplieu!M128,3)='Sổ ngân hàng S07 '!$J$2,Nhaplieu!$O128,IF(Nhaplieu!M128='Sổ ngân hàng S07 '!$J$2,Nhaplieu!$O128,""))</f>
        <v/>
      </c>
      <c r="F123" s="77" t="str">
        <f>IF(LEFT(Nhaplieu!N128,3)='Sổ ngân hàng S07 '!$J$2,Nhaplieu!$O128,IF(Nhaplieu!N128='Sổ ngân hàng S07 '!$J$2,Nhaplieu!$O128,""))</f>
        <v/>
      </c>
      <c r="G123" s="572">
        <f>IF(SUM(E123:F123)=0,0,$G$10+SUM(E$11:$E123)-SUM(F$11:$F123))</f>
        <v>0</v>
      </c>
      <c r="H123" s="573"/>
    </row>
    <row r="124" spans="1:8" s="4" customFormat="1" ht="15.6">
      <c r="A124" s="76" t="str">
        <f>IF(OR(LEFT(Nhaplieu!$M129,3)='Sổ ngân hàng S07 '!$J$2,LEFT(Nhaplieu!$N129,3)='Sổ ngân hàng S07 '!$J$2),Nhaplieu!F129,IF(OR(Nhaplieu!$M129='Sổ ngân hàng S07 '!$J$2,Nhaplieu!$N129='Sổ ngân hàng S07 '!$J$2),Nhaplieu!F129,""))</f>
        <v/>
      </c>
      <c r="B124" s="77" t="str">
        <f>IF(OR(LEFT(Nhaplieu!$M129,3)='Sổ ngân hàng S07 '!$J$2,LEFT(Nhaplieu!$N129,3)='Sổ ngân hàng S07 '!$J$2),Nhaplieu!E129,IF(OR(Nhaplieu!$M129='Sổ ngân hàng S07 '!$J$2,Nhaplieu!$N129='Sổ ngân hàng S07 '!$J$2),Nhaplieu!E129,""))</f>
        <v/>
      </c>
      <c r="C124" s="571" t="str">
        <f>IF(OR(LEFT(Nhaplieu!$M129,3)='Sổ ngân hàng S07 '!$J$2,LEFT(Nhaplieu!$N129,3)='Sổ ngân hàng S07 '!$J$2),Nhaplieu!L129,IF(OR(Nhaplieu!$M129='Sổ ngân hàng S07 '!$J$2,Nhaplieu!$N129='Sổ ngân hàng S07 '!$J$2),Nhaplieu!L129,""))</f>
        <v/>
      </c>
      <c r="D124" s="78" t="str">
        <f>IF(LEFT(Nhaplieu!$M129,3)='Sổ ngân hàng S07 '!$J$2,Nhaplieu!N129,IF(LEFT(Nhaplieu!$N129,3)='Sổ ngân hàng S07 '!$J$2,Nhaplieu!M129,IF(Nhaplieu!$M129='Sổ ngân hàng S07 '!$J$2,Nhaplieu!N129,IF(Nhaplieu!$N129='Sổ ngân hàng S07 '!$J$2,Nhaplieu!M129,""))))</f>
        <v/>
      </c>
      <c r="E124" s="77" t="str">
        <f>IF(LEFT(Nhaplieu!M129,3)='Sổ ngân hàng S07 '!$J$2,Nhaplieu!$O129,IF(Nhaplieu!M129='Sổ ngân hàng S07 '!$J$2,Nhaplieu!$O129,""))</f>
        <v/>
      </c>
      <c r="F124" s="77" t="str">
        <f>IF(LEFT(Nhaplieu!N129,3)='Sổ ngân hàng S07 '!$J$2,Nhaplieu!$O129,IF(Nhaplieu!N129='Sổ ngân hàng S07 '!$J$2,Nhaplieu!$O129,""))</f>
        <v/>
      </c>
      <c r="G124" s="572">
        <f>IF(SUM(E124:F124)=0,0,$G$10+SUM(E$11:$E124)-SUM(F$11:$F124))</f>
        <v>0</v>
      </c>
      <c r="H124" s="573"/>
    </row>
    <row r="125" spans="1:8" s="4" customFormat="1" ht="15.6">
      <c r="A125" s="76" t="str">
        <f>IF(OR(LEFT(Nhaplieu!$M130,3)='Sổ ngân hàng S07 '!$J$2,LEFT(Nhaplieu!$N130,3)='Sổ ngân hàng S07 '!$J$2),Nhaplieu!F130,IF(OR(Nhaplieu!$M130='Sổ ngân hàng S07 '!$J$2,Nhaplieu!$N130='Sổ ngân hàng S07 '!$J$2),Nhaplieu!F130,""))</f>
        <v/>
      </c>
      <c r="B125" s="77" t="str">
        <f>IF(OR(LEFT(Nhaplieu!$M130,3)='Sổ ngân hàng S07 '!$J$2,LEFT(Nhaplieu!$N130,3)='Sổ ngân hàng S07 '!$J$2),Nhaplieu!E130,IF(OR(Nhaplieu!$M130='Sổ ngân hàng S07 '!$J$2,Nhaplieu!$N130='Sổ ngân hàng S07 '!$J$2),Nhaplieu!E130,""))</f>
        <v/>
      </c>
      <c r="C125" s="571" t="str">
        <f>IF(OR(LEFT(Nhaplieu!$M130,3)='Sổ ngân hàng S07 '!$J$2,LEFT(Nhaplieu!$N130,3)='Sổ ngân hàng S07 '!$J$2),Nhaplieu!L130,IF(OR(Nhaplieu!$M130='Sổ ngân hàng S07 '!$J$2,Nhaplieu!$N130='Sổ ngân hàng S07 '!$J$2),Nhaplieu!L130,""))</f>
        <v/>
      </c>
      <c r="D125" s="78" t="str">
        <f>IF(LEFT(Nhaplieu!$M130,3)='Sổ ngân hàng S07 '!$J$2,Nhaplieu!N130,IF(LEFT(Nhaplieu!$N130,3)='Sổ ngân hàng S07 '!$J$2,Nhaplieu!M130,IF(Nhaplieu!$M130='Sổ ngân hàng S07 '!$J$2,Nhaplieu!N130,IF(Nhaplieu!$N130='Sổ ngân hàng S07 '!$J$2,Nhaplieu!M130,""))))</f>
        <v/>
      </c>
      <c r="E125" s="77" t="str">
        <f>IF(LEFT(Nhaplieu!M130,3)='Sổ ngân hàng S07 '!$J$2,Nhaplieu!$O130,IF(Nhaplieu!M130='Sổ ngân hàng S07 '!$J$2,Nhaplieu!$O130,""))</f>
        <v/>
      </c>
      <c r="F125" s="77" t="str">
        <f>IF(LEFT(Nhaplieu!N130,3)='Sổ ngân hàng S07 '!$J$2,Nhaplieu!$O130,IF(Nhaplieu!N130='Sổ ngân hàng S07 '!$J$2,Nhaplieu!$O130,""))</f>
        <v/>
      </c>
      <c r="G125" s="572">
        <f>IF(SUM(E125:F125)=0,0,$G$10+SUM(E$11:$E125)-SUM(F$11:$F125))</f>
        <v>0</v>
      </c>
      <c r="H125" s="573"/>
    </row>
    <row r="126" spans="1:8" s="4" customFormat="1" ht="15.6">
      <c r="A126" s="76" t="str">
        <f>IF(OR(LEFT(Nhaplieu!$M131,3)='Sổ ngân hàng S07 '!$J$2,LEFT(Nhaplieu!$N131,3)='Sổ ngân hàng S07 '!$J$2),Nhaplieu!F131,IF(OR(Nhaplieu!$M131='Sổ ngân hàng S07 '!$J$2,Nhaplieu!$N131='Sổ ngân hàng S07 '!$J$2),Nhaplieu!F131,""))</f>
        <v/>
      </c>
      <c r="B126" s="77" t="str">
        <f>IF(OR(LEFT(Nhaplieu!$M131,3)='Sổ ngân hàng S07 '!$J$2,LEFT(Nhaplieu!$N131,3)='Sổ ngân hàng S07 '!$J$2),Nhaplieu!E131,IF(OR(Nhaplieu!$M131='Sổ ngân hàng S07 '!$J$2,Nhaplieu!$N131='Sổ ngân hàng S07 '!$J$2),Nhaplieu!E131,""))</f>
        <v/>
      </c>
      <c r="C126" s="571" t="str">
        <f>IF(OR(LEFT(Nhaplieu!$M131,3)='Sổ ngân hàng S07 '!$J$2,LEFT(Nhaplieu!$N131,3)='Sổ ngân hàng S07 '!$J$2),Nhaplieu!L131,IF(OR(Nhaplieu!$M131='Sổ ngân hàng S07 '!$J$2,Nhaplieu!$N131='Sổ ngân hàng S07 '!$J$2),Nhaplieu!L131,""))</f>
        <v/>
      </c>
      <c r="D126" s="78" t="str">
        <f>IF(LEFT(Nhaplieu!$M131,3)='Sổ ngân hàng S07 '!$J$2,Nhaplieu!N131,IF(LEFT(Nhaplieu!$N131,3)='Sổ ngân hàng S07 '!$J$2,Nhaplieu!M131,IF(Nhaplieu!$M131='Sổ ngân hàng S07 '!$J$2,Nhaplieu!N131,IF(Nhaplieu!$N131='Sổ ngân hàng S07 '!$J$2,Nhaplieu!M131,""))))</f>
        <v/>
      </c>
      <c r="E126" s="77" t="str">
        <f>IF(LEFT(Nhaplieu!M131,3)='Sổ ngân hàng S07 '!$J$2,Nhaplieu!$O131,IF(Nhaplieu!M131='Sổ ngân hàng S07 '!$J$2,Nhaplieu!$O131,""))</f>
        <v/>
      </c>
      <c r="F126" s="77" t="str">
        <f>IF(LEFT(Nhaplieu!N131,3)='Sổ ngân hàng S07 '!$J$2,Nhaplieu!$O131,IF(Nhaplieu!N131='Sổ ngân hàng S07 '!$J$2,Nhaplieu!$O131,""))</f>
        <v/>
      </c>
      <c r="G126" s="572">
        <f>IF(SUM(E126:F126)=0,0,$G$10+SUM(E$11:$E126)-SUM(F$11:$F126))</f>
        <v>0</v>
      </c>
      <c r="H126" s="573"/>
    </row>
    <row r="127" spans="1:8" s="4" customFormat="1" ht="15.6">
      <c r="A127" s="76" t="str">
        <f>IF(OR(LEFT(Nhaplieu!$M132,3)='Sổ ngân hàng S07 '!$J$2,LEFT(Nhaplieu!$N132,3)='Sổ ngân hàng S07 '!$J$2),Nhaplieu!F132,IF(OR(Nhaplieu!$M132='Sổ ngân hàng S07 '!$J$2,Nhaplieu!$N132='Sổ ngân hàng S07 '!$J$2),Nhaplieu!F132,""))</f>
        <v/>
      </c>
      <c r="B127" s="77" t="str">
        <f>IF(OR(LEFT(Nhaplieu!$M132,3)='Sổ ngân hàng S07 '!$J$2,LEFT(Nhaplieu!$N132,3)='Sổ ngân hàng S07 '!$J$2),Nhaplieu!E132,IF(OR(Nhaplieu!$M132='Sổ ngân hàng S07 '!$J$2,Nhaplieu!$N132='Sổ ngân hàng S07 '!$J$2),Nhaplieu!E132,""))</f>
        <v/>
      </c>
      <c r="C127" s="571" t="str">
        <f>IF(OR(LEFT(Nhaplieu!$M132,3)='Sổ ngân hàng S07 '!$J$2,LEFT(Nhaplieu!$N132,3)='Sổ ngân hàng S07 '!$J$2),Nhaplieu!L132,IF(OR(Nhaplieu!$M132='Sổ ngân hàng S07 '!$J$2,Nhaplieu!$N132='Sổ ngân hàng S07 '!$J$2),Nhaplieu!L132,""))</f>
        <v/>
      </c>
      <c r="D127" s="78" t="str">
        <f>IF(LEFT(Nhaplieu!$M132,3)='Sổ ngân hàng S07 '!$J$2,Nhaplieu!N132,IF(LEFT(Nhaplieu!$N132,3)='Sổ ngân hàng S07 '!$J$2,Nhaplieu!M132,IF(Nhaplieu!$M132='Sổ ngân hàng S07 '!$J$2,Nhaplieu!N132,IF(Nhaplieu!$N132='Sổ ngân hàng S07 '!$J$2,Nhaplieu!M132,""))))</f>
        <v/>
      </c>
      <c r="E127" s="77" t="str">
        <f>IF(LEFT(Nhaplieu!M132,3)='Sổ ngân hàng S07 '!$J$2,Nhaplieu!$O132,IF(Nhaplieu!M132='Sổ ngân hàng S07 '!$J$2,Nhaplieu!$O132,""))</f>
        <v/>
      </c>
      <c r="F127" s="77" t="str">
        <f>IF(LEFT(Nhaplieu!N132,3)='Sổ ngân hàng S07 '!$J$2,Nhaplieu!$O132,IF(Nhaplieu!N132='Sổ ngân hàng S07 '!$J$2,Nhaplieu!$O132,""))</f>
        <v/>
      </c>
      <c r="G127" s="572">
        <f>IF(SUM(E127:F127)=0,0,$G$10+SUM(E$11:$E127)-SUM(F$11:$F127))</f>
        <v>0</v>
      </c>
      <c r="H127" s="573"/>
    </row>
    <row r="128" spans="1:8" s="4" customFormat="1" ht="15.6">
      <c r="A128" s="76" t="str">
        <f>IF(OR(LEFT(Nhaplieu!$M133,3)='Sổ ngân hàng S07 '!$J$2,LEFT(Nhaplieu!$N133,3)='Sổ ngân hàng S07 '!$J$2),Nhaplieu!F133,IF(OR(Nhaplieu!$M133='Sổ ngân hàng S07 '!$J$2,Nhaplieu!$N133='Sổ ngân hàng S07 '!$J$2),Nhaplieu!F133,""))</f>
        <v/>
      </c>
      <c r="B128" s="77" t="str">
        <f>IF(OR(LEFT(Nhaplieu!$M133,3)='Sổ ngân hàng S07 '!$J$2,LEFT(Nhaplieu!$N133,3)='Sổ ngân hàng S07 '!$J$2),Nhaplieu!E133,IF(OR(Nhaplieu!$M133='Sổ ngân hàng S07 '!$J$2,Nhaplieu!$N133='Sổ ngân hàng S07 '!$J$2),Nhaplieu!E133,""))</f>
        <v/>
      </c>
      <c r="C128" s="571" t="str">
        <f>IF(OR(LEFT(Nhaplieu!$M133,3)='Sổ ngân hàng S07 '!$J$2,LEFT(Nhaplieu!$N133,3)='Sổ ngân hàng S07 '!$J$2),Nhaplieu!L133,IF(OR(Nhaplieu!$M133='Sổ ngân hàng S07 '!$J$2,Nhaplieu!$N133='Sổ ngân hàng S07 '!$J$2),Nhaplieu!L133,""))</f>
        <v/>
      </c>
      <c r="D128" s="78" t="str">
        <f>IF(LEFT(Nhaplieu!$M133,3)='Sổ ngân hàng S07 '!$J$2,Nhaplieu!N133,IF(LEFT(Nhaplieu!$N133,3)='Sổ ngân hàng S07 '!$J$2,Nhaplieu!M133,IF(Nhaplieu!$M133='Sổ ngân hàng S07 '!$J$2,Nhaplieu!N133,IF(Nhaplieu!$N133='Sổ ngân hàng S07 '!$J$2,Nhaplieu!M133,""))))</f>
        <v/>
      </c>
      <c r="E128" s="77" t="str">
        <f>IF(LEFT(Nhaplieu!M133,3)='Sổ ngân hàng S07 '!$J$2,Nhaplieu!$O133,IF(Nhaplieu!M133='Sổ ngân hàng S07 '!$J$2,Nhaplieu!$O133,""))</f>
        <v/>
      </c>
      <c r="F128" s="77" t="str">
        <f>IF(LEFT(Nhaplieu!N133,3)='Sổ ngân hàng S07 '!$J$2,Nhaplieu!$O133,IF(Nhaplieu!N133='Sổ ngân hàng S07 '!$J$2,Nhaplieu!$O133,""))</f>
        <v/>
      </c>
      <c r="G128" s="572">
        <f>IF(SUM(E128:F128)=0,0,$G$10+SUM(E$11:$E128)-SUM(F$11:$F128))</f>
        <v>0</v>
      </c>
      <c r="H128" s="573"/>
    </row>
    <row r="129" spans="1:8" s="4" customFormat="1" ht="15.6">
      <c r="A129" s="76" t="str">
        <f>IF(OR(LEFT(Nhaplieu!$M134,3)='Sổ ngân hàng S07 '!$J$2,LEFT(Nhaplieu!$N134,3)='Sổ ngân hàng S07 '!$J$2),Nhaplieu!F134,IF(OR(Nhaplieu!$M134='Sổ ngân hàng S07 '!$J$2,Nhaplieu!$N134='Sổ ngân hàng S07 '!$J$2),Nhaplieu!F134,""))</f>
        <v/>
      </c>
      <c r="B129" s="77" t="str">
        <f>IF(OR(LEFT(Nhaplieu!$M134,3)='Sổ ngân hàng S07 '!$J$2,LEFT(Nhaplieu!$N134,3)='Sổ ngân hàng S07 '!$J$2),Nhaplieu!E134,IF(OR(Nhaplieu!$M134='Sổ ngân hàng S07 '!$J$2,Nhaplieu!$N134='Sổ ngân hàng S07 '!$J$2),Nhaplieu!E134,""))</f>
        <v/>
      </c>
      <c r="C129" s="571" t="str">
        <f>IF(OR(LEFT(Nhaplieu!$M134,3)='Sổ ngân hàng S07 '!$J$2,LEFT(Nhaplieu!$N134,3)='Sổ ngân hàng S07 '!$J$2),Nhaplieu!L134,IF(OR(Nhaplieu!$M134='Sổ ngân hàng S07 '!$J$2,Nhaplieu!$N134='Sổ ngân hàng S07 '!$J$2),Nhaplieu!L134,""))</f>
        <v/>
      </c>
      <c r="D129" s="78" t="str">
        <f>IF(LEFT(Nhaplieu!$M134,3)='Sổ ngân hàng S07 '!$J$2,Nhaplieu!N134,IF(LEFT(Nhaplieu!$N134,3)='Sổ ngân hàng S07 '!$J$2,Nhaplieu!M134,IF(Nhaplieu!$M134='Sổ ngân hàng S07 '!$J$2,Nhaplieu!N134,IF(Nhaplieu!$N134='Sổ ngân hàng S07 '!$J$2,Nhaplieu!M134,""))))</f>
        <v/>
      </c>
      <c r="E129" s="77" t="str">
        <f>IF(LEFT(Nhaplieu!M134,3)='Sổ ngân hàng S07 '!$J$2,Nhaplieu!$O134,IF(Nhaplieu!M134='Sổ ngân hàng S07 '!$J$2,Nhaplieu!$O134,""))</f>
        <v/>
      </c>
      <c r="F129" s="77" t="str">
        <f>IF(LEFT(Nhaplieu!N134,3)='Sổ ngân hàng S07 '!$J$2,Nhaplieu!$O134,IF(Nhaplieu!N134='Sổ ngân hàng S07 '!$J$2,Nhaplieu!$O134,""))</f>
        <v/>
      </c>
      <c r="G129" s="572">
        <f>IF(SUM(E129:F129)=0,0,$G$10+SUM(E$11:$E129)-SUM(F$11:$F129))</f>
        <v>0</v>
      </c>
      <c r="H129" s="573"/>
    </row>
    <row r="130" spans="1:8" s="4" customFormat="1" ht="15.6">
      <c r="A130" s="76" t="str">
        <f>IF(OR(LEFT(Nhaplieu!$M135,3)='Sổ ngân hàng S07 '!$J$2,LEFT(Nhaplieu!$N135,3)='Sổ ngân hàng S07 '!$J$2),Nhaplieu!F135,IF(OR(Nhaplieu!$M135='Sổ ngân hàng S07 '!$J$2,Nhaplieu!$N135='Sổ ngân hàng S07 '!$J$2),Nhaplieu!F135,""))</f>
        <v/>
      </c>
      <c r="B130" s="77" t="str">
        <f>IF(OR(LEFT(Nhaplieu!$M135,3)='Sổ ngân hàng S07 '!$J$2,LEFT(Nhaplieu!$N135,3)='Sổ ngân hàng S07 '!$J$2),Nhaplieu!E135,IF(OR(Nhaplieu!$M135='Sổ ngân hàng S07 '!$J$2,Nhaplieu!$N135='Sổ ngân hàng S07 '!$J$2),Nhaplieu!E135,""))</f>
        <v/>
      </c>
      <c r="C130" s="571" t="str">
        <f>IF(OR(LEFT(Nhaplieu!$M135,3)='Sổ ngân hàng S07 '!$J$2,LEFT(Nhaplieu!$N135,3)='Sổ ngân hàng S07 '!$J$2),Nhaplieu!L135,IF(OR(Nhaplieu!$M135='Sổ ngân hàng S07 '!$J$2,Nhaplieu!$N135='Sổ ngân hàng S07 '!$J$2),Nhaplieu!L135,""))</f>
        <v/>
      </c>
      <c r="D130" s="78" t="str">
        <f>IF(LEFT(Nhaplieu!$M135,3)='Sổ ngân hàng S07 '!$J$2,Nhaplieu!N135,IF(LEFT(Nhaplieu!$N135,3)='Sổ ngân hàng S07 '!$J$2,Nhaplieu!M135,IF(Nhaplieu!$M135='Sổ ngân hàng S07 '!$J$2,Nhaplieu!N135,IF(Nhaplieu!$N135='Sổ ngân hàng S07 '!$J$2,Nhaplieu!M135,""))))</f>
        <v/>
      </c>
      <c r="E130" s="77" t="str">
        <f>IF(LEFT(Nhaplieu!M135,3)='Sổ ngân hàng S07 '!$J$2,Nhaplieu!$O135,IF(Nhaplieu!M135='Sổ ngân hàng S07 '!$J$2,Nhaplieu!$O135,""))</f>
        <v/>
      </c>
      <c r="F130" s="77" t="str">
        <f>IF(LEFT(Nhaplieu!N135,3)='Sổ ngân hàng S07 '!$J$2,Nhaplieu!$O135,IF(Nhaplieu!N135='Sổ ngân hàng S07 '!$J$2,Nhaplieu!$O135,""))</f>
        <v/>
      </c>
      <c r="G130" s="572">
        <f>IF(SUM(E130:F130)=0,0,$G$10+SUM(E$11:$E130)-SUM(F$11:$F130))</f>
        <v>0</v>
      </c>
      <c r="H130" s="573"/>
    </row>
    <row r="131" spans="1:8" s="4" customFormat="1" ht="15.6">
      <c r="A131" s="76" t="str">
        <f>IF(OR(LEFT(Nhaplieu!$M136,3)='Sổ ngân hàng S07 '!$J$2,LEFT(Nhaplieu!$N136,3)='Sổ ngân hàng S07 '!$J$2),Nhaplieu!F136,IF(OR(Nhaplieu!$M136='Sổ ngân hàng S07 '!$J$2,Nhaplieu!$N136='Sổ ngân hàng S07 '!$J$2),Nhaplieu!F136,""))</f>
        <v/>
      </c>
      <c r="B131" s="77" t="str">
        <f>IF(OR(LEFT(Nhaplieu!$M136,3)='Sổ ngân hàng S07 '!$J$2,LEFT(Nhaplieu!$N136,3)='Sổ ngân hàng S07 '!$J$2),Nhaplieu!E136,IF(OR(Nhaplieu!$M136='Sổ ngân hàng S07 '!$J$2,Nhaplieu!$N136='Sổ ngân hàng S07 '!$J$2),Nhaplieu!E136,""))</f>
        <v/>
      </c>
      <c r="C131" s="571" t="str">
        <f>IF(OR(LEFT(Nhaplieu!$M136,3)='Sổ ngân hàng S07 '!$J$2,LEFT(Nhaplieu!$N136,3)='Sổ ngân hàng S07 '!$J$2),Nhaplieu!L136,IF(OR(Nhaplieu!$M136='Sổ ngân hàng S07 '!$J$2,Nhaplieu!$N136='Sổ ngân hàng S07 '!$J$2),Nhaplieu!L136,""))</f>
        <v/>
      </c>
      <c r="D131" s="78" t="str">
        <f>IF(LEFT(Nhaplieu!$M136,3)='Sổ ngân hàng S07 '!$J$2,Nhaplieu!N136,IF(LEFT(Nhaplieu!$N136,3)='Sổ ngân hàng S07 '!$J$2,Nhaplieu!M136,IF(Nhaplieu!$M136='Sổ ngân hàng S07 '!$J$2,Nhaplieu!N136,IF(Nhaplieu!$N136='Sổ ngân hàng S07 '!$J$2,Nhaplieu!M136,""))))</f>
        <v/>
      </c>
      <c r="E131" s="77" t="str">
        <f>IF(LEFT(Nhaplieu!M136,3)='Sổ ngân hàng S07 '!$J$2,Nhaplieu!$O136,IF(Nhaplieu!M136='Sổ ngân hàng S07 '!$J$2,Nhaplieu!$O136,""))</f>
        <v/>
      </c>
      <c r="F131" s="77" t="str">
        <f>IF(LEFT(Nhaplieu!N136,3)='Sổ ngân hàng S07 '!$J$2,Nhaplieu!$O136,IF(Nhaplieu!N136='Sổ ngân hàng S07 '!$J$2,Nhaplieu!$O136,""))</f>
        <v/>
      </c>
      <c r="G131" s="572">
        <f>IF(SUM(E131:F131)=0,0,$G$10+SUM(E$11:$E131)-SUM(F$11:$F131))</f>
        <v>0</v>
      </c>
      <c r="H131" s="573"/>
    </row>
    <row r="132" spans="1:8" s="4" customFormat="1" ht="15.6">
      <c r="A132" s="76" t="str">
        <f>IF(OR(LEFT(Nhaplieu!$M137,3)='Sổ ngân hàng S07 '!$J$2,LEFT(Nhaplieu!$N137,3)='Sổ ngân hàng S07 '!$J$2),Nhaplieu!F137,IF(OR(Nhaplieu!$M137='Sổ ngân hàng S07 '!$J$2,Nhaplieu!$N137='Sổ ngân hàng S07 '!$J$2),Nhaplieu!F137,""))</f>
        <v/>
      </c>
      <c r="B132" s="77" t="str">
        <f>IF(OR(LEFT(Nhaplieu!$M137,3)='Sổ ngân hàng S07 '!$J$2,LEFT(Nhaplieu!$N137,3)='Sổ ngân hàng S07 '!$J$2),Nhaplieu!E137,IF(OR(Nhaplieu!$M137='Sổ ngân hàng S07 '!$J$2,Nhaplieu!$N137='Sổ ngân hàng S07 '!$J$2),Nhaplieu!E137,""))</f>
        <v/>
      </c>
      <c r="C132" s="571" t="str">
        <f>IF(OR(LEFT(Nhaplieu!$M137,3)='Sổ ngân hàng S07 '!$J$2,LEFT(Nhaplieu!$N137,3)='Sổ ngân hàng S07 '!$J$2),Nhaplieu!L137,IF(OR(Nhaplieu!$M137='Sổ ngân hàng S07 '!$J$2,Nhaplieu!$N137='Sổ ngân hàng S07 '!$J$2),Nhaplieu!L137,""))</f>
        <v/>
      </c>
      <c r="D132" s="78" t="str">
        <f>IF(LEFT(Nhaplieu!$M137,3)='Sổ ngân hàng S07 '!$J$2,Nhaplieu!N137,IF(LEFT(Nhaplieu!$N137,3)='Sổ ngân hàng S07 '!$J$2,Nhaplieu!M137,IF(Nhaplieu!$M137='Sổ ngân hàng S07 '!$J$2,Nhaplieu!N137,IF(Nhaplieu!$N137='Sổ ngân hàng S07 '!$J$2,Nhaplieu!M137,""))))</f>
        <v/>
      </c>
      <c r="E132" s="77" t="str">
        <f>IF(LEFT(Nhaplieu!M137,3)='Sổ ngân hàng S07 '!$J$2,Nhaplieu!$O137,IF(Nhaplieu!M137='Sổ ngân hàng S07 '!$J$2,Nhaplieu!$O137,""))</f>
        <v/>
      </c>
      <c r="F132" s="77" t="str">
        <f>IF(LEFT(Nhaplieu!N137,3)='Sổ ngân hàng S07 '!$J$2,Nhaplieu!$O137,IF(Nhaplieu!N137='Sổ ngân hàng S07 '!$J$2,Nhaplieu!$O137,""))</f>
        <v/>
      </c>
      <c r="G132" s="572">
        <f>IF(SUM(E132:F132)=0,0,$G$10+SUM(E$11:$E132)-SUM(F$11:$F132))</f>
        <v>0</v>
      </c>
      <c r="H132" s="573"/>
    </row>
    <row r="133" spans="1:8" s="4" customFormat="1" ht="15.6">
      <c r="A133" s="76" t="str">
        <f>IF(OR(LEFT(Nhaplieu!$M138,3)='Sổ ngân hàng S07 '!$J$2,LEFT(Nhaplieu!$N138,3)='Sổ ngân hàng S07 '!$J$2),Nhaplieu!F138,IF(OR(Nhaplieu!$M138='Sổ ngân hàng S07 '!$J$2,Nhaplieu!$N138='Sổ ngân hàng S07 '!$J$2),Nhaplieu!F138,""))</f>
        <v/>
      </c>
      <c r="B133" s="77" t="str">
        <f>IF(OR(LEFT(Nhaplieu!$M138,3)='Sổ ngân hàng S07 '!$J$2,LEFT(Nhaplieu!$N138,3)='Sổ ngân hàng S07 '!$J$2),Nhaplieu!E138,IF(OR(Nhaplieu!$M138='Sổ ngân hàng S07 '!$J$2,Nhaplieu!$N138='Sổ ngân hàng S07 '!$J$2),Nhaplieu!E138,""))</f>
        <v/>
      </c>
      <c r="C133" s="571" t="str">
        <f>IF(OR(LEFT(Nhaplieu!$M138,3)='Sổ ngân hàng S07 '!$J$2,LEFT(Nhaplieu!$N138,3)='Sổ ngân hàng S07 '!$J$2),Nhaplieu!L138,IF(OR(Nhaplieu!$M138='Sổ ngân hàng S07 '!$J$2,Nhaplieu!$N138='Sổ ngân hàng S07 '!$J$2),Nhaplieu!L138,""))</f>
        <v/>
      </c>
      <c r="D133" s="78" t="str">
        <f>IF(LEFT(Nhaplieu!$M138,3)='Sổ ngân hàng S07 '!$J$2,Nhaplieu!N138,IF(LEFT(Nhaplieu!$N138,3)='Sổ ngân hàng S07 '!$J$2,Nhaplieu!M138,IF(Nhaplieu!$M138='Sổ ngân hàng S07 '!$J$2,Nhaplieu!N138,IF(Nhaplieu!$N138='Sổ ngân hàng S07 '!$J$2,Nhaplieu!M138,""))))</f>
        <v/>
      </c>
      <c r="E133" s="77" t="str">
        <f>IF(LEFT(Nhaplieu!M138,3)='Sổ ngân hàng S07 '!$J$2,Nhaplieu!$O138,IF(Nhaplieu!M138='Sổ ngân hàng S07 '!$J$2,Nhaplieu!$O138,""))</f>
        <v/>
      </c>
      <c r="F133" s="77" t="str">
        <f>IF(LEFT(Nhaplieu!N138,3)='Sổ ngân hàng S07 '!$J$2,Nhaplieu!$O138,IF(Nhaplieu!N138='Sổ ngân hàng S07 '!$J$2,Nhaplieu!$O138,""))</f>
        <v/>
      </c>
      <c r="G133" s="572">
        <f>IF(SUM(E133:F133)=0,0,$G$10+SUM(E$11:$E133)-SUM(F$11:$F133))</f>
        <v>0</v>
      </c>
      <c r="H133" s="573"/>
    </row>
    <row r="134" spans="1:8" s="4" customFormat="1" ht="15.6">
      <c r="A134" s="76" t="str">
        <f>IF(OR(LEFT(Nhaplieu!$M139,3)='Sổ ngân hàng S07 '!$J$2,LEFT(Nhaplieu!$N139,3)='Sổ ngân hàng S07 '!$J$2),Nhaplieu!F139,IF(OR(Nhaplieu!$M139='Sổ ngân hàng S07 '!$J$2,Nhaplieu!$N139='Sổ ngân hàng S07 '!$J$2),Nhaplieu!F139,""))</f>
        <v/>
      </c>
      <c r="B134" s="77" t="str">
        <f>IF(OR(LEFT(Nhaplieu!$M139,3)='Sổ ngân hàng S07 '!$J$2,LEFT(Nhaplieu!$N139,3)='Sổ ngân hàng S07 '!$J$2),Nhaplieu!E139,IF(OR(Nhaplieu!$M139='Sổ ngân hàng S07 '!$J$2,Nhaplieu!$N139='Sổ ngân hàng S07 '!$J$2),Nhaplieu!E139,""))</f>
        <v/>
      </c>
      <c r="C134" s="571" t="str">
        <f>IF(OR(LEFT(Nhaplieu!$M139,3)='Sổ ngân hàng S07 '!$J$2,LEFT(Nhaplieu!$N139,3)='Sổ ngân hàng S07 '!$J$2),Nhaplieu!L139,IF(OR(Nhaplieu!$M139='Sổ ngân hàng S07 '!$J$2,Nhaplieu!$N139='Sổ ngân hàng S07 '!$J$2),Nhaplieu!L139,""))</f>
        <v/>
      </c>
      <c r="D134" s="78" t="str">
        <f>IF(LEFT(Nhaplieu!$M139,3)='Sổ ngân hàng S07 '!$J$2,Nhaplieu!N139,IF(LEFT(Nhaplieu!$N139,3)='Sổ ngân hàng S07 '!$J$2,Nhaplieu!M139,IF(Nhaplieu!$M139='Sổ ngân hàng S07 '!$J$2,Nhaplieu!N139,IF(Nhaplieu!$N139='Sổ ngân hàng S07 '!$J$2,Nhaplieu!M139,""))))</f>
        <v/>
      </c>
      <c r="E134" s="77" t="str">
        <f>IF(LEFT(Nhaplieu!M139,3)='Sổ ngân hàng S07 '!$J$2,Nhaplieu!$O139,IF(Nhaplieu!M139='Sổ ngân hàng S07 '!$J$2,Nhaplieu!$O139,""))</f>
        <v/>
      </c>
      <c r="F134" s="77" t="str">
        <f>IF(LEFT(Nhaplieu!N139,3)='Sổ ngân hàng S07 '!$J$2,Nhaplieu!$O139,IF(Nhaplieu!N139='Sổ ngân hàng S07 '!$J$2,Nhaplieu!$O139,""))</f>
        <v/>
      </c>
      <c r="G134" s="572">
        <f>IF(SUM(E134:F134)=0,0,$G$10+SUM(E$11:$E134)-SUM(F$11:$F134))</f>
        <v>0</v>
      </c>
      <c r="H134" s="573"/>
    </row>
    <row r="135" spans="1:8" s="4" customFormat="1" ht="15.6">
      <c r="A135" s="76" t="str">
        <f>IF(OR(LEFT(Nhaplieu!$M140,3)='Sổ ngân hàng S07 '!$J$2,LEFT(Nhaplieu!$N140,3)='Sổ ngân hàng S07 '!$J$2),Nhaplieu!F140,IF(OR(Nhaplieu!$M140='Sổ ngân hàng S07 '!$J$2,Nhaplieu!$N140='Sổ ngân hàng S07 '!$J$2),Nhaplieu!F140,""))</f>
        <v/>
      </c>
      <c r="B135" s="77" t="str">
        <f>IF(OR(LEFT(Nhaplieu!$M140,3)='Sổ ngân hàng S07 '!$J$2,LEFT(Nhaplieu!$N140,3)='Sổ ngân hàng S07 '!$J$2),Nhaplieu!E140,IF(OR(Nhaplieu!$M140='Sổ ngân hàng S07 '!$J$2,Nhaplieu!$N140='Sổ ngân hàng S07 '!$J$2),Nhaplieu!E140,""))</f>
        <v/>
      </c>
      <c r="C135" s="571" t="str">
        <f>IF(OR(LEFT(Nhaplieu!$M140,3)='Sổ ngân hàng S07 '!$J$2,LEFT(Nhaplieu!$N140,3)='Sổ ngân hàng S07 '!$J$2),Nhaplieu!L140,IF(OR(Nhaplieu!$M140='Sổ ngân hàng S07 '!$J$2,Nhaplieu!$N140='Sổ ngân hàng S07 '!$J$2),Nhaplieu!L140,""))</f>
        <v/>
      </c>
      <c r="D135" s="78" t="str">
        <f>IF(LEFT(Nhaplieu!$M140,3)='Sổ ngân hàng S07 '!$J$2,Nhaplieu!N140,IF(LEFT(Nhaplieu!$N140,3)='Sổ ngân hàng S07 '!$J$2,Nhaplieu!M140,IF(Nhaplieu!$M140='Sổ ngân hàng S07 '!$J$2,Nhaplieu!N140,IF(Nhaplieu!$N140='Sổ ngân hàng S07 '!$J$2,Nhaplieu!M140,""))))</f>
        <v/>
      </c>
      <c r="E135" s="77" t="str">
        <f>IF(LEFT(Nhaplieu!M140,3)='Sổ ngân hàng S07 '!$J$2,Nhaplieu!$O140,IF(Nhaplieu!M140='Sổ ngân hàng S07 '!$J$2,Nhaplieu!$O140,""))</f>
        <v/>
      </c>
      <c r="F135" s="77" t="str">
        <f>IF(LEFT(Nhaplieu!N140,3)='Sổ ngân hàng S07 '!$J$2,Nhaplieu!$O140,IF(Nhaplieu!N140='Sổ ngân hàng S07 '!$J$2,Nhaplieu!$O140,""))</f>
        <v/>
      </c>
      <c r="G135" s="572">
        <f>IF(SUM(E135:F135)=0,0,$G$10+SUM(E$11:$E135)-SUM(F$11:$F135))</f>
        <v>0</v>
      </c>
      <c r="H135" s="573"/>
    </row>
    <row r="136" spans="1:8" s="4" customFormat="1" ht="15.6">
      <c r="A136" s="76" t="str">
        <f>IF(OR(LEFT(Nhaplieu!$M141,3)='Sổ ngân hàng S07 '!$J$2,LEFT(Nhaplieu!$N141,3)='Sổ ngân hàng S07 '!$J$2),Nhaplieu!F141,IF(OR(Nhaplieu!$M141='Sổ ngân hàng S07 '!$J$2,Nhaplieu!$N141='Sổ ngân hàng S07 '!$J$2),Nhaplieu!F141,""))</f>
        <v/>
      </c>
      <c r="B136" s="77" t="str">
        <f>IF(OR(LEFT(Nhaplieu!$M141,3)='Sổ ngân hàng S07 '!$J$2,LEFT(Nhaplieu!$N141,3)='Sổ ngân hàng S07 '!$J$2),Nhaplieu!E141,IF(OR(Nhaplieu!$M141='Sổ ngân hàng S07 '!$J$2,Nhaplieu!$N141='Sổ ngân hàng S07 '!$J$2),Nhaplieu!E141,""))</f>
        <v/>
      </c>
      <c r="C136" s="571" t="str">
        <f>IF(OR(LEFT(Nhaplieu!$M141,3)='Sổ ngân hàng S07 '!$J$2,LEFT(Nhaplieu!$N141,3)='Sổ ngân hàng S07 '!$J$2),Nhaplieu!L141,IF(OR(Nhaplieu!$M141='Sổ ngân hàng S07 '!$J$2,Nhaplieu!$N141='Sổ ngân hàng S07 '!$J$2),Nhaplieu!L141,""))</f>
        <v/>
      </c>
      <c r="D136" s="78" t="str">
        <f>IF(LEFT(Nhaplieu!$M141,3)='Sổ ngân hàng S07 '!$J$2,Nhaplieu!N141,IF(LEFT(Nhaplieu!$N141,3)='Sổ ngân hàng S07 '!$J$2,Nhaplieu!M141,IF(Nhaplieu!$M141='Sổ ngân hàng S07 '!$J$2,Nhaplieu!N141,IF(Nhaplieu!$N141='Sổ ngân hàng S07 '!$J$2,Nhaplieu!M141,""))))</f>
        <v/>
      </c>
      <c r="E136" s="77" t="str">
        <f>IF(LEFT(Nhaplieu!M141,3)='Sổ ngân hàng S07 '!$J$2,Nhaplieu!$O141,IF(Nhaplieu!M141='Sổ ngân hàng S07 '!$J$2,Nhaplieu!$O141,""))</f>
        <v/>
      </c>
      <c r="F136" s="77" t="str">
        <f>IF(LEFT(Nhaplieu!N141,3)='Sổ ngân hàng S07 '!$J$2,Nhaplieu!$O141,IF(Nhaplieu!N141='Sổ ngân hàng S07 '!$J$2,Nhaplieu!$O141,""))</f>
        <v/>
      </c>
      <c r="G136" s="572">
        <f>IF(SUM(E136:F136)=0,0,$G$10+SUM(E$11:$E136)-SUM(F$11:$F136))</f>
        <v>0</v>
      </c>
      <c r="H136" s="573"/>
    </row>
    <row r="137" spans="1:8" s="4" customFormat="1" ht="15.6">
      <c r="A137" s="76" t="str">
        <f>IF(OR(LEFT(Nhaplieu!$M142,3)='Sổ ngân hàng S07 '!$J$2,LEFT(Nhaplieu!$N142,3)='Sổ ngân hàng S07 '!$J$2),Nhaplieu!F142,IF(OR(Nhaplieu!$M142='Sổ ngân hàng S07 '!$J$2,Nhaplieu!$N142='Sổ ngân hàng S07 '!$J$2),Nhaplieu!F142,""))</f>
        <v/>
      </c>
      <c r="B137" s="77" t="str">
        <f>IF(OR(LEFT(Nhaplieu!$M142,3)='Sổ ngân hàng S07 '!$J$2,LEFT(Nhaplieu!$N142,3)='Sổ ngân hàng S07 '!$J$2),Nhaplieu!E142,IF(OR(Nhaplieu!$M142='Sổ ngân hàng S07 '!$J$2,Nhaplieu!$N142='Sổ ngân hàng S07 '!$J$2),Nhaplieu!E142,""))</f>
        <v/>
      </c>
      <c r="C137" s="571" t="str">
        <f>IF(OR(LEFT(Nhaplieu!$M142,3)='Sổ ngân hàng S07 '!$J$2,LEFT(Nhaplieu!$N142,3)='Sổ ngân hàng S07 '!$J$2),Nhaplieu!L142,IF(OR(Nhaplieu!$M142='Sổ ngân hàng S07 '!$J$2,Nhaplieu!$N142='Sổ ngân hàng S07 '!$J$2),Nhaplieu!L142,""))</f>
        <v/>
      </c>
      <c r="D137" s="78" t="str">
        <f>IF(LEFT(Nhaplieu!$M142,3)='Sổ ngân hàng S07 '!$J$2,Nhaplieu!N142,IF(LEFT(Nhaplieu!$N142,3)='Sổ ngân hàng S07 '!$J$2,Nhaplieu!M142,IF(Nhaplieu!$M142='Sổ ngân hàng S07 '!$J$2,Nhaplieu!N142,IF(Nhaplieu!$N142='Sổ ngân hàng S07 '!$J$2,Nhaplieu!M142,""))))</f>
        <v/>
      </c>
      <c r="E137" s="77" t="str">
        <f>IF(LEFT(Nhaplieu!M142,3)='Sổ ngân hàng S07 '!$J$2,Nhaplieu!$O142,IF(Nhaplieu!M142='Sổ ngân hàng S07 '!$J$2,Nhaplieu!$O142,""))</f>
        <v/>
      </c>
      <c r="F137" s="77" t="str">
        <f>IF(LEFT(Nhaplieu!N142,3)='Sổ ngân hàng S07 '!$J$2,Nhaplieu!$O142,IF(Nhaplieu!N142='Sổ ngân hàng S07 '!$J$2,Nhaplieu!$O142,""))</f>
        <v/>
      </c>
      <c r="G137" s="572">
        <f>IF(SUM(E137:F137)=0,0,$G$10+SUM(E$11:$E137)-SUM(F$11:$F137))</f>
        <v>0</v>
      </c>
      <c r="H137" s="573"/>
    </row>
    <row r="138" spans="1:8" s="4" customFormat="1" ht="15.6">
      <c r="A138" s="76" t="str">
        <f>IF(OR(LEFT(Nhaplieu!$M143,3)='Sổ ngân hàng S07 '!$J$2,LEFT(Nhaplieu!$N143,3)='Sổ ngân hàng S07 '!$J$2),Nhaplieu!F143,IF(OR(Nhaplieu!$M143='Sổ ngân hàng S07 '!$J$2,Nhaplieu!$N143='Sổ ngân hàng S07 '!$J$2),Nhaplieu!F143,""))</f>
        <v/>
      </c>
      <c r="B138" s="77" t="str">
        <f>IF(OR(LEFT(Nhaplieu!$M143,3)='Sổ ngân hàng S07 '!$J$2,LEFT(Nhaplieu!$N143,3)='Sổ ngân hàng S07 '!$J$2),Nhaplieu!E143,IF(OR(Nhaplieu!$M143='Sổ ngân hàng S07 '!$J$2,Nhaplieu!$N143='Sổ ngân hàng S07 '!$J$2),Nhaplieu!E143,""))</f>
        <v/>
      </c>
      <c r="C138" s="571" t="str">
        <f>IF(OR(LEFT(Nhaplieu!$M143,3)='Sổ ngân hàng S07 '!$J$2,LEFT(Nhaplieu!$N143,3)='Sổ ngân hàng S07 '!$J$2),Nhaplieu!L143,IF(OR(Nhaplieu!$M143='Sổ ngân hàng S07 '!$J$2,Nhaplieu!$N143='Sổ ngân hàng S07 '!$J$2),Nhaplieu!L143,""))</f>
        <v/>
      </c>
      <c r="D138" s="78" t="str">
        <f>IF(LEFT(Nhaplieu!$M143,3)='Sổ ngân hàng S07 '!$J$2,Nhaplieu!N143,IF(LEFT(Nhaplieu!$N143,3)='Sổ ngân hàng S07 '!$J$2,Nhaplieu!M143,IF(Nhaplieu!$M143='Sổ ngân hàng S07 '!$J$2,Nhaplieu!N143,IF(Nhaplieu!$N143='Sổ ngân hàng S07 '!$J$2,Nhaplieu!M143,""))))</f>
        <v/>
      </c>
      <c r="E138" s="77" t="str">
        <f>IF(LEFT(Nhaplieu!M143,3)='Sổ ngân hàng S07 '!$J$2,Nhaplieu!$O143,IF(Nhaplieu!M143='Sổ ngân hàng S07 '!$J$2,Nhaplieu!$O143,""))</f>
        <v/>
      </c>
      <c r="F138" s="77" t="str">
        <f>IF(LEFT(Nhaplieu!N143,3)='Sổ ngân hàng S07 '!$J$2,Nhaplieu!$O143,IF(Nhaplieu!N143='Sổ ngân hàng S07 '!$J$2,Nhaplieu!$O143,""))</f>
        <v/>
      </c>
      <c r="G138" s="572">
        <f>IF(SUM(E138:F138)=0,0,$G$10+SUM(E$11:$E138)-SUM(F$11:$F138))</f>
        <v>0</v>
      </c>
      <c r="H138" s="573"/>
    </row>
    <row r="139" spans="1:8" s="4" customFormat="1" ht="15.6">
      <c r="A139" s="76" t="str">
        <f>IF(OR(LEFT(Nhaplieu!$M144,3)='Sổ ngân hàng S07 '!$J$2,LEFT(Nhaplieu!$N144,3)='Sổ ngân hàng S07 '!$J$2),Nhaplieu!F144,IF(OR(Nhaplieu!$M144='Sổ ngân hàng S07 '!$J$2,Nhaplieu!$N144='Sổ ngân hàng S07 '!$J$2),Nhaplieu!F144,""))</f>
        <v/>
      </c>
      <c r="B139" s="77" t="str">
        <f>IF(OR(LEFT(Nhaplieu!$M144,3)='Sổ ngân hàng S07 '!$J$2,LEFT(Nhaplieu!$N144,3)='Sổ ngân hàng S07 '!$J$2),Nhaplieu!E144,IF(OR(Nhaplieu!$M144='Sổ ngân hàng S07 '!$J$2,Nhaplieu!$N144='Sổ ngân hàng S07 '!$J$2),Nhaplieu!E144,""))</f>
        <v/>
      </c>
      <c r="C139" s="571" t="str">
        <f>IF(OR(LEFT(Nhaplieu!$M144,3)='Sổ ngân hàng S07 '!$J$2,LEFT(Nhaplieu!$N144,3)='Sổ ngân hàng S07 '!$J$2),Nhaplieu!L144,IF(OR(Nhaplieu!$M144='Sổ ngân hàng S07 '!$J$2,Nhaplieu!$N144='Sổ ngân hàng S07 '!$J$2),Nhaplieu!L144,""))</f>
        <v/>
      </c>
      <c r="D139" s="78" t="str">
        <f>IF(LEFT(Nhaplieu!$M144,3)='Sổ ngân hàng S07 '!$J$2,Nhaplieu!N144,IF(LEFT(Nhaplieu!$N144,3)='Sổ ngân hàng S07 '!$J$2,Nhaplieu!M144,IF(Nhaplieu!$M144='Sổ ngân hàng S07 '!$J$2,Nhaplieu!N144,IF(Nhaplieu!$N144='Sổ ngân hàng S07 '!$J$2,Nhaplieu!M144,""))))</f>
        <v/>
      </c>
      <c r="E139" s="77" t="str">
        <f>IF(LEFT(Nhaplieu!M144,3)='Sổ ngân hàng S07 '!$J$2,Nhaplieu!$O144,IF(Nhaplieu!M144='Sổ ngân hàng S07 '!$J$2,Nhaplieu!$O144,""))</f>
        <v/>
      </c>
      <c r="F139" s="77" t="str">
        <f>IF(LEFT(Nhaplieu!N144,3)='Sổ ngân hàng S07 '!$J$2,Nhaplieu!$O144,IF(Nhaplieu!N144='Sổ ngân hàng S07 '!$J$2,Nhaplieu!$O144,""))</f>
        <v/>
      </c>
      <c r="G139" s="572">
        <f>IF(SUM(E139:F139)=0,0,$G$10+SUM(E$11:$E139)-SUM(F$11:$F139))</f>
        <v>0</v>
      </c>
      <c r="H139" s="573"/>
    </row>
    <row r="140" spans="1:8" s="4" customFormat="1" ht="15.6">
      <c r="A140" s="76" t="str">
        <f>IF(OR(LEFT(Nhaplieu!$M145,3)='Sổ ngân hàng S07 '!$J$2,LEFT(Nhaplieu!$N145,3)='Sổ ngân hàng S07 '!$J$2),Nhaplieu!F145,IF(OR(Nhaplieu!$M145='Sổ ngân hàng S07 '!$J$2,Nhaplieu!$N145='Sổ ngân hàng S07 '!$J$2),Nhaplieu!F145,""))</f>
        <v/>
      </c>
      <c r="B140" s="77" t="str">
        <f>IF(OR(LEFT(Nhaplieu!$M145,3)='Sổ ngân hàng S07 '!$J$2,LEFT(Nhaplieu!$N145,3)='Sổ ngân hàng S07 '!$J$2),Nhaplieu!E145,IF(OR(Nhaplieu!$M145='Sổ ngân hàng S07 '!$J$2,Nhaplieu!$N145='Sổ ngân hàng S07 '!$J$2),Nhaplieu!E145,""))</f>
        <v/>
      </c>
      <c r="C140" s="571" t="str">
        <f>IF(OR(LEFT(Nhaplieu!$M145,3)='Sổ ngân hàng S07 '!$J$2,LEFT(Nhaplieu!$N145,3)='Sổ ngân hàng S07 '!$J$2),Nhaplieu!L145,IF(OR(Nhaplieu!$M145='Sổ ngân hàng S07 '!$J$2,Nhaplieu!$N145='Sổ ngân hàng S07 '!$J$2),Nhaplieu!L145,""))</f>
        <v/>
      </c>
      <c r="D140" s="78" t="str">
        <f>IF(LEFT(Nhaplieu!$M145,3)='Sổ ngân hàng S07 '!$J$2,Nhaplieu!N145,IF(LEFT(Nhaplieu!$N145,3)='Sổ ngân hàng S07 '!$J$2,Nhaplieu!M145,IF(Nhaplieu!$M145='Sổ ngân hàng S07 '!$J$2,Nhaplieu!N145,IF(Nhaplieu!$N145='Sổ ngân hàng S07 '!$J$2,Nhaplieu!M145,""))))</f>
        <v/>
      </c>
      <c r="E140" s="77" t="str">
        <f>IF(LEFT(Nhaplieu!M145,3)='Sổ ngân hàng S07 '!$J$2,Nhaplieu!$O145,IF(Nhaplieu!M145='Sổ ngân hàng S07 '!$J$2,Nhaplieu!$O145,""))</f>
        <v/>
      </c>
      <c r="F140" s="77" t="str">
        <f>IF(LEFT(Nhaplieu!N145,3)='Sổ ngân hàng S07 '!$J$2,Nhaplieu!$O145,IF(Nhaplieu!N145='Sổ ngân hàng S07 '!$J$2,Nhaplieu!$O145,""))</f>
        <v/>
      </c>
      <c r="G140" s="572">
        <f>IF(SUM(E140:F140)=0,0,$G$10+SUM(E$11:$E140)-SUM(F$11:$F140))</f>
        <v>0</v>
      </c>
      <c r="H140" s="573"/>
    </row>
    <row r="141" spans="1:8" s="4" customFormat="1" ht="15.6">
      <c r="A141" s="76" t="str">
        <f>IF(OR(LEFT(Nhaplieu!$M146,3)='Sổ ngân hàng S07 '!$J$2,LEFT(Nhaplieu!$N146,3)='Sổ ngân hàng S07 '!$J$2),Nhaplieu!F146,IF(OR(Nhaplieu!$M146='Sổ ngân hàng S07 '!$J$2,Nhaplieu!$N146='Sổ ngân hàng S07 '!$J$2),Nhaplieu!F146,""))</f>
        <v/>
      </c>
      <c r="B141" s="77" t="str">
        <f>IF(OR(LEFT(Nhaplieu!$M146,3)='Sổ ngân hàng S07 '!$J$2,LEFT(Nhaplieu!$N146,3)='Sổ ngân hàng S07 '!$J$2),Nhaplieu!E146,IF(OR(Nhaplieu!$M146='Sổ ngân hàng S07 '!$J$2,Nhaplieu!$N146='Sổ ngân hàng S07 '!$J$2),Nhaplieu!E146,""))</f>
        <v/>
      </c>
      <c r="C141" s="571" t="str">
        <f>IF(OR(LEFT(Nhaplieu!$M146,3)='Sổ ngân hàng S07 '!$J$2,LEFT(Nhaplieu!$N146,3)='Sổ ngân hàng S07 '!$J$2),Nhaplieu!L146,IF(OR(Nhaplieu!$M146='Sổ ngân hàng S07 '!$J$2,Nhaplieu!$N146='Sổ ngân hàng S07 '!$J$2),Nhaplieu!L146,""))</f>
        <v/>
      </c>
      <c r="D141" s="78" t="str">
        <f>IF(LEFT(Nhaplieu!$M146,3)='Sổ ngân hàng S07 '!$J$2,Nhaplieu!N146,IF(LEFT(Nhaplieu!$N146,3)='Sổ ngân hàng S07 '!$J$2,Nhaplieu!M146,IF(Nhaplieu!$M146='Sổ ngân hàng S07 '!$J$2,Nhaplieu!N146,IF(Nhaplieu!$N146='Sổ ngân hàng S07 '!$J$2,Nhaplieu!M146,""))))</f>
        <v/>
      </c>
      <c r="E141" s="77" t="str">
        <f>IF(LEFT(Nhaplieu!M146,3)='Sổ ngân hàng S07 '!$J$2,Nhaplieu!$O146,IF(Nhaplieu!M146='Sổ ngân hàng S07 '!$J$2,Nhaplieu!$O146,""))</f>
        <v/>
      </c>
      <c r="F141" s="77" t="str">
        <f>IF(LEFT(Nhaplieu!N146,3)='Sổ ngân hàng S07 '!$J$2,Nhaplieu!$O146,IF(Nhaplieu!N146='Sổ ngân hàng S07 '!$J$2,Nhaplieu!$O146,""))</f>
        <v/>
      </c>
      <c r="G141" s="572">
        <f>IF(SUM(E141:F141)=0,0,$G$10+SUM(E$11:$E141)-SUM(F$11:$F141))</f>
        <v>0</v>
      </c>
      <c r="H141" s="573"/>
    </row>
    <row r="142" spans="1:8" s="4" customFormat="1" ht="15.6">
      <c r="A142" s="76" t="str">
        <f>IF(OR(LEFT(Nhaplieu!$M147,3)='Sổ ngân hàng S07 '!$J$2,LEFT(Nhaplieu!$N147,3)='Sổ ngân hàng S07 '!$J$2),Nhaplieu!F147,IF(OR(Nhaplieu!$M147='Sổ ngân hàng S07 '!$J$2,Nhaplieu!$N147='Sổ ngân hàng S07 '!$J$2),Nhaplieu!F147,""))</f>
        <v/>
      </c>
      <c r="B142" s="77" t="str">
        <f>IF(OR(LEFT(Nhaplieu!$M147,3)='Sổ ngân hàng S07 '!$J$2,LEFT(Nhaplieu!$N147,3)='Sổ ngân hàng S07 '!$J$2),Nhaplieu!E147,IF(OR(Nhaplieu!$M147='Sổ ngân hàng S07 '!$J$2,Nhaplieu!$N147='Sổ ngân hàng S07 '!$J$2),Nhaplieu!E147,""))</f>
        <v/>
      </c>
      <c r="C142" s="571" t="str">
        <f>IF(OR(LEFT(Nhaplieu!$M147,3)='Sổ ngân hàng S07 '!$J$2,LEFT(Nhaplieu!$N147,3)='Sổ ngân hàng S07 '!$J$2),Nhaplieu!L147,IF(OR(Nhaplieu!$M147='Sổ ngân hàng S07 '!$J$2,Nhaplieu!$N147='Sổ ngân hàng S07 '!$J$2),Nhaplieu!L147,""))</f>
        <v/>
      </c>
      <c r="D142" s="78" t="str">
        <f>IF(LEFT(Nhaplieu!$M147,3)='Sổ ngân hàng S07 '!$J$2,Nhaplieu!N147,IF(LEFT(Nhaplieu!$N147,3)='Sổ ngân hàng S07 '!$J$2,Nhaplieu!M147,IF(Nhaplieu!$M147='Sổ ngân hàng S07 '!$J$2,Nhaplieu!N147,IF(Nhaplieu!$N147='Sổ ngân hàng S07 '!$J$2,Nhaplieu!M147,""))))</f>
        <v/>
      </c>
      <c r="E142" s="77" t="str">
        <f>IF(LEFT(Nhaplieu!M147,3)='Sổ ngân hàng S07 '!$J$2,Nhaplieu!$O147,IF(Nhaplieu!M147='Sổ ngân hàng S07 '!$J$2,Nhaplieu!$O147,""))</f>
        <v/>
      </c>
      <c r="F142" s="77" t="str">
        <f>IF(LEFT(Nhaplieu!N147,3)='Sổ ngân hàng S07 '!$J$2,Nhaplieu!$O147,IF(Nhaplieu!N147='Sổ ngân hàng S07 '!$J$2,Nhaplieu!$O147,""))</f>
        <v/>
      </c>
      <c r="G142" s="572">
        <f>IF(SUM(E142:F142)=0,0,$G$10+SUM(E$11:$E142)-SUM(F$11:$F142))</f>
        <v>0</v>
      </c>
      <c r="H142" s="573"/>
    </row>
    <row r="143" spans="1:8" s="4" customFormat="1" ht="15.6">
      <c r="A143" s="76" t="str">
        <f>IF(OR(LEFT(Nhaplieu!$M148,3)='Sổ ngân hàng S07 '!$J$2,LEFT(Nhaplieu!$N148,3)='Sổ ngân hàng S07 '!$J$2),Nhaplieu!F148,IF(OR(Nhaplieu!$M148='Sổ ngân hàng S07 '!$J$2,Nhaplieu!$N148='Sổ ngân hàng S07 '!$J$2),Nhaplieu!F148,""))</f>
        <v/>
      </c>
      <c r="B143" s="77" t="str">
        <f>IF(OR(LEFT(Nhaplieu!$M148,3)='Sổ ngân hàng S07 '!$J$2,LEFT(Nhaplieu!$N148,3)='Sổ ngân hàng S07 '!$J$2),Nhaplieu!E148,IF(OR(Nhaplieu!$M148='Sổ ngân hàng S07 '!$J$2,Nhaplieu!$N148='Sổ ngân hàng S07 '!$J$2),Nhaplieu!E148,""))</f>
        <v/>
      </c>
      <c r="C143" s="571" t="str">
        <f>IF(OR(LEFT(Nhaplieu!$M148,3)='Sổ ngân hàng S07 '!$J$2,LEFT(Nhaplieu!$N148,3)='Sổ ngân hàng S07 '!$J$2),Nhaplieu!L148,IF(OR(Nhaplieu!$M148='Sổ ngân hàng S07 '!$J$2,Nhaplieu!$N148='Sổ ngân hàng S07 '!$J$2),Nhaplieu!L148,""))</f>
        <v/>
      </c>
      <c r="D143" s="78" t="str">
        <f>IF(LEFT(Nhaplieu!$M148,3)='Sổ ngân hàng S07 '!$J$2,Nhaplieu!N148,IF(LEFT(Nhaplieu!$N148,3)='Sổ ngân hàng S07 '!$J$2,Nhaplieu!M148,IF(Nhaplieu!$M148='Sổ ngân hàng S07 '!$J$2,Nhaplieu!N148,IF(Nhaplieu!$N148='Sổ ngân hàng S07 '!$J$2,Nhaplieu!M148,""))))</f>
        <v/>
      </c>
      <c r="E143" s="77" t="str">
        <f>IF(LEFT(Nhaplieu!M148,3)='Sổ ngân hàng S07 '!$J$2,Nhaplieu!$O148,IF(Nhaplieu!M148='Sổ ngân hàng S07 '!$J$2,Nhaplieu!$O148,""))</f>
        <v/>
      </c>
      <c r="F143" s="77" t="str">
        <f>IF(LEFT(Nhaplieu!N148,3)='Sổ ngân hàng S07 '!$J$2,Nhaplieu!$O148,IF(Nhaplieu!N148='Sổ ngân hàng S07 '!$J$2,Nhaplieu!$O148,""))</f>
        <v/>
      </c>
      <c r="G143" s="572">
        <f>IF(SUM(E143:F143)=0,0,$G$10+SUM(E$11:$E143)-SUM(F$11:$F143))</f>
        <v>0</v>
      </c>
      <c r="H143" s="573"/>
    </row>
    <row r="144" spans="1:8" s="4" customFormat="1" ht="15.6">
      <c r="A144" s="76" t="str">
        <f>IF(OR(LEFT(Nhaplieu!$M149,3)='Sổ ngân hàng S07 '!$J$2,LEFT(Nhaplieu!$N149,3)='Sổ ngân hàng S07 '!$J$2),Nhaplieu!F149,IF(OR(Nhaplieu!$M149='Sổ ngân hàng S07 '!$J$2,Nhaplieu!$N149='Sổ ngân hàng S07 '!$J$2),Nhaplieu!F149,""))</f>
        <v/>
      </c>
      <c r="B144" s="77" t="str">
        <f>IF(OR(LEFT(Nhaplieu!$M149,3)='Sổ ngân hàng S07 '!$J$2,LEFT(Nhaplieu!$N149,3)='Sổ ngân hàng S07 '!$J$2),Nhaplieu!E149,IF(OR(Nhaplieu!$M149='Sổ ngân hàng S07 '!$J$2,Nhaplieu!$N149='Sổ ngân hàng S07 '!$J$2),Nhaplieu!E149,""))</f>
        <v/>
      </c>
      <c r="C144" s="571" t="str">
        <f>IF(OR(LEFT(Nhaplieu!$M149,3)='Sổ ngân hàng S07 '!$J$2,LEFT(Nhaplieu!$N149,3)='Sổ ngân hàng S07 '!$J$2),Nhaplieu!L149,IF(OR(Nhaplieu!$M149='Sổ ngân hàng S07 '!$J$2,Nhaplieu!$N149='Sổ ngân hàng S07 '!$J$2),Nhaplieu!L149,""))</f>
        <v/>
      </c>
      <c r="D144" s="78" t="str">
        <f>IF(LEFT(Nhaplieu!$M149,3)='Sổ ngân hàng S07 '!$J$2,Nhaplieu!N149,IF(LEFT(Nhaplieu!$N149,3)='Sổ ngân hàng S07 '!$J$2,Nhaplieu!M149,IF(Nhaplieu!$M149='Sổ ngân hàng S07 '!$J$2,Nhaplieu!N149,IF(Nhaplieu!$N149='Sổ ngân hàng S07 '!$J$2,Nhaplieu!M149,""))))</f>
        <v/>
      </c>
      <c r="E144" s="77" t="str">
        <f>IF(LEFT(Nhaplieu!M149,3)='Sổ ngân hàng S07 '!$J$2,Nhaplieu!$O149,IF(Nhaplieu!M149='Sổ ngân hàng S07 '!$J$2,Nhaplieu!$O149,""))</f>
        <v/>
      </c>
      <c r="F144" s="77" t="str">
        <f>IF(LEFT(Nhaplieu!N149,3)='Sổ ngân hàng S07 '!$J$2,Nhaplieu!$O149,IF(Nhaplieu!N149='Sổ ngân hàng S07 '!$J$2,Nhaplieu!$O149,""))</f>
        <v/>
      </c>
      <c r="G144" s="572">
        <f>IF(SUM(E144:F144)=0,0,$G$10+SUM(E$11:$E144)-SUM(F$11:$F144))</f>
        <v>0</v>
      </c>
      <c r="H144" s="573"/>
    </row>
    <row r="145" spans="1:8" s="4" customFormat="1" ht="15.6">
      <c r="A145" s="76" t="str">
        <f>IF(OR(LEFT(Nhaplieu!$M150,3)='Sổ ngân hàng S07 '!$J$2,LEFT(Nhaplieu!$N150,3)='Sổ ngân hàng S07 '!$J$2),Nhaplieu!F150,IF(OR(Nhaplieu!$M150='Sổ ngân hàng S07 '!$J$2,Nhaplieu!$N150='Sổ ngân hàng S07 '!$J$2),Nhaplieu!F150,""))</f>
        <v/>
      </c>
      <c r="B145" s="77" t="str">
        <f>IF(OR(LEFT(Nhaplieu!$M150,3)='Sổ ngân hàng S07 '!$J$2,LEFT(Nhaplieu!$N150,3)='Sổ ngân hàng S07 '!$J$2),Nhaplieu!E150,IF(OR(Nhaplieu!$M150='Sổ ngân hàng S07 '!$J$2,Nhaplieu!$N150='Sổ ngân hàng S07 '!$J$2),Nhaplieu!E150,""))</f>
        <v/>
      </c>
      <c r="C145" s="571" t="str">
        <f>IF(OR(LEFT(Nhaplieu!$M150,3)='Sổ ngân hàng S07 '!$J$2,LEFT(Nhaplieu!$N150,3)='Sổ ngân hàng S07 '!$J$2),Nhaplieu!L150,IF(OR(Nhaplieu!$M150='Sổ ngân hàng S07 '!$J$2,Nhaplieu!$N150='Sổ ngân hàng S07 '!$J$2),Nhaplieu!L150,""))</f>
        <v/>
      </c>
      <c r="D145" s="78" t="str">
        <f>IF(LEFT(Nhaplieu!$M150,3)='Sổ ngân hàng S07 '!$J$2,Nhaplieu!N150,IF(LEFT(Nhaplieu!$N150,3)='Sổ ngân hàng S07 '!$J$2,Nhaplieu!M150,IF(Nhaplieu!$M150='Sổ ngân hàng S07 '!$J$2,Nhaplieu!N150,IF(Nhaplieu!$N150='Sổ ngân hàng S07 '!$J$2,Nhaplieu!M150,""))))</f>
        <v/>
      </c>
      <c r="E145" s="77" t="str">
        <f>IF(LEFT(Nhaplieu!M150,3)='Sổ ngân hàng S07 '!$J$2,Nhaplieu!$O150,IF(Nhaplieu!M150='Sổ ngân hàng S07 '!$J$2,Nhaplieu!$O150,""))</f>
        <v/>
      </c>
      <c r="F145" s="77" t="str">
        <f>IF(LEFT(Nhaplieu!N150,3)='Sổ ngân hàng S07 '!$J$2,Nhaplieu!$O150,IF(Nhaplieu!N150='Sổ ngân hàng S07 '!$J$2,Nhaplieu!$O150,""))</f>
        <v/>
      </c>
      <c r="G145" s="572">
        <f>IF(SUM(E145:F145)=0,0,$G$10+SUM(E$11:$E145)-SUM(F$11:$F145))</f>
        <v>0</v>
      </c>
      <c r="H145" s="573"/>
    </row>
    <row r="146" spans="1:8" s="4" customFormat="1" ht="15.6">
      <c r="A146" s="76" t="str">
        <f>IF(OR(LEFT(Nhaplieu!$M151,3)='Sổ ngân hàng S07 '!$J$2,LEFT(Nhaplieu!$N151,3)='Sổ ngân hàng S07 '!$J$2),Nhaplieu!F151,IF(OR(Nhaplieu!$M151='Sổ ngân hàng S07 '!$J$2,Nhaplieu!$N151='Sổ ngân hàng S07 '!$J$2),Nhaplieu!F151,""))</f>
        <v/>
      </c>
      <c r="B146" s="77" t="str">
        <f>IF(OR(LEFT(Nhaplieu!$M151,3)='Sổ ngân hàng S07 '!$J$2,LEFT(Nhaplieu!$N151,3)='Sổ ngân hàng S07 '!$J$2),Nhaplieu!E151,IF(OR(Nhaplieu!$M151='Sổ ngân hàng S07 '!$J$2,Nhaplieu!$N151='Sổ ngân hàng S07 '!$J$2),Nhaplieu!E151,""))</f>
        <v/>
      </c>
      <c r="C146" s="571" t="str">
        <f>IF(OR(LEFT(Nhaplieu!$M151,3)='Sổ ngân hàng S07 '!$J$2,LEFT(Nhaplieu!$N151,3)='Sổ ngân hàng S07 '!$J$2),Nhaplieu!L151,IF(OR(Nhaplieu!$M151='Sổ ngân hàng S07 '!$J$2,Nhaplieu!$N151='Sổ ngân hàng S07 '!$J$2),Nhaplieu!L151,""))</f>
        <v/>
      </c>
      <c r="D146" s="78" t="str">
        <f>IF(LEFT(Nhaplieu!$M151,3)='Sổ ngân hàng S07 '!$J$2,Nhaplieu!N151,IF(LEFT(Nhaplieu!$N151,3)='Sổ ngân hàng S07 '!$J$2,Nhaplieu!M151,IF(Nhaplieu!$M151='Sổ ngân hàng S07 '!$J$2,Nhaplieu!N151,IF(Nhaplieu!$N151='Sổ ngân hàng S07 '!$J$2,Nhaplieu!M151,""))))</f>
        <v/>
      </c>
      <c r="E146" s="77" t="str">
        <f>IF(LEFT(Nhaplieu!M151,3)='Sổ ngân hàng S07 '!$J$2,Nhaplieu!$O151,IF(Nhaplieu!M151='Sổ ngân hàng S07 '!$J$2,Nhaplieu!$O151,""))</f>
        <v/>
      </c>
      <c r="F146" s="77" t="str">
        <f>IF(LEFT(Nhaplieu!N151,3)='Sổ ngân hàng S07 '!$J$2,Nhaplieu!$O151,IF(Nhaplieu!N151='Sổ ngân hàng S07 '!$J$2,Nhaplieu!$O151,""))</f>
        <v/>
      </c>
      <c r="G146" s="572">
        <f>IF(SUM(E146:F146)=0,0,$G$10+SUM(E$11:$E146)-SUM(F$11:$F146))</f>
        <v>0</v>
      </c>
      <c r="H146" s="573"/>
    </row>
    <row r="147" spans="1:8" s="4" customFormat="1" ht="15.6">
      <c r="A147" s="76" t="str">
        <f>IF(OR(LEFT(Nhaplieu!$M152,3)='Sổ ngân hàng S07 '!$J$2,LEFT(Nhaplieu!$N152,3)='Sổ ngân hàng S07 '!$J$2),Nhaplieu!F152,IF(OR(Nhaplieu!$M152='Sổ ngân hàng S07 '!$J$2,Nhaplieu!$N152='Sổ ngân hàng S07 '!$J$2),Nhaplieu!F152,""))</f>
        <v/>
      </c>
      <c r="B147" s="77" t="str">
        <f>IF(OR(LEFT(Nhaplieu!$M152,3)='Sổ ngân hàng S07 '!$J$2,LEFT(Nhaplieu!$N152,3)='Sổ ngân hàng S07 '!$J$2),Nhaplieu!E152,IF(OR(Nhaplieu!$M152='Sổ ngân hàng S07 '!$J$2,Nhaplieu!$N152='Sổ ngân hàng S07 '!$J$2),Nhaplieu!E152,""))</f>
        <v/>
      </c>
      <c r="C147" s="571" t="str">
        <f>IF(OR(LEFT(Nhaplieu!$M152,3)='Sổ ngân hàng S07 '!$J$2,LEFT(Nhaplieu!$N152,3)='Sổ ngân hàng S07 '!$J$2),Nhaplieu!L152,IF(OR(Nhaplieu!$M152='Sổ ngân hàng S07 '!$J$2,Nhaplieu!$N152='Sổ ngân hàng S07 '!$J$2),Nhaplieu!L152,""))</f>
        <v/>
      </c>
      <c r="D147" s="78" t="str">
        <f>IF(LEFT(Nhaplieu!$M152,3)='Sổ ngân hàng S07 '!$J$2,Nhaplieu!N152,IF(LEFT(Nhaplieu!$N152,3)='Sổ ngân hàng S07 '!$J$2,Nhaplieu!M152,IF(Nhaplieu!$M152='Sổ ngân hàng S07 '!$J$2,Nhaplieu!N152,IF(Nhaplieu!$N152='Sổ ngân hàng S07 '!$J$2,Nhaplieu!M152,""))))</f>
        <v/>
      </c>
      <c r="E147" s="77" t="str">
        <f>IF(LEFT(Nhaplieu!M152,3)='Sổ ngân hàng S07 '!$J$2,Nhaplieu!$O152,IF(Nhaplieu!M152='Sổ ngân hàng S07 '!$J$2,Nhaplieu!$O152,""))</f>
        <v/>
      </c>
      <c r="F147" s="77" t="str">
        <f>IF(LEFT(Nhaplieu!N152,3)='Sổ ngân hàng S07 '!$J$2,Nhaplieu!$O152,IF(Nhaplieu!N152='Sổ ngân hàng S07 '!$J$2,Nhaplieu!$O152,""))</f>
        <v/>
      </c>
      <c r="G147" s="572">
        <f>IF(SUM(E147:F147)=0,0,$G$10+SUM(E$11:$E147)-SUM(F$11:$F147))</f>
        <v>0</v>
      </c>
      <c r="H147" s="573"/>
    </row>
    <row r="148" spans="1:8" s="4" customFormat="1" ht="15.6">
      <c r="A148" s="76" t="str">
        <f>IF(OR(LEFT(Nhaplieu!$M153,3)='Sổ ngân hàng S07 '!$J$2,LEFT(Nhaplieu!$N153,3)='Sổ ngân hàng S07 '!$J$2),Nhaplieu!F153,IF(OR(Nhaplieu!$M153='Sổ ngân hàng S07 '!$J$2,Nhaplieu!$N153='Sổ ngân hàng S07 '!$J$2),Nhaplieu!F153,""))</f>
        <v/>
      </c>
      <c r="B148" s="77" t="str">
        <f>IF(OR(LEFT(Nhaplieu!$M153,3)='Sổ ngân hàng S07 '!$J$2,LEFT(Nhaplieu!$N153,3)='Sổ ngân hàng S07 '!$J$2),Nhaplieu!E153,IF(OR(Nhaplieu!$M153='Sổ ngân hàng S07 '!$J$2,Nhaplieu!$N153='Sổ ngân hàng S07 '!$J$2),Nhaplieu!E153,""))</f>
        <v/>
      </c>
      <c r="C148" s="571" t="str">
        <f>IF(OR(LEFT(Nhaplieu!$M153,3)='Sổ ngân hàng S07 '!$J$2,LEFT(Nhaplieu!$N153,3)='Sổ ngân hàng S07 '!$J$2),Nhaplieu!L153,IF(OR(Nhaplieu!$M153='Sổ ngân hàng S07 '!$J$2,Nhaplieu!$N153='Sổ ngân hàng S07 '!$J$2),Nhaplieu!L153,""))</f>
        <v/>
      </c>
      <c r="D148" s="78" t="str">
        <f>IF(LEFT(Nhaplieu!$M153,3)='Sổ ngân hàng S07 '!$J$2,Nhaplieu!N153,IF(LEFT(Nhaplieu!$N153,3)='Sổ ngân hàng S07 '!$J$2,Nhaplieu!M153,IF(Nhaplieu!$M153='Sổ ngân hàng S07 '!$J$2,Nhaplieu!N153,IF(Nhaplieu!$N153='Sổ ngân hàng S07 '!$J$2,Nhaplieu!M153,""))))</f>
        <v/>
      </c>
      <c r="E148" s="77" t="str">
        <f>IF(LEFT(Nhaplieu!M153,3)='Sổ ngân hàng S07 '!$J$2,Nhaplieu!$O153,IF(Nhaplieu!M153='Sổ ngân hàng S07 '!$J$2,Nhaplieu!$O153,""))</f>
        <v/>
      </c>
      <c r="F148" s="77" t="str">
        <f>IF(LEFT(Nhaplieu!N153,3)='Sổ ngân hàng S07 '!$J$2,Nhaplieu!$O153,IF(Nhaplieu!N153='Sổ ngân hàng S07 '!$J$2,Nhaplieu!$O153,""))</f>
        <v/>
      </c>
      <c r="G148" s="572">
        <f>IF(SUM(E148:F148)=0,0,$G$10+SUM(E$11:$E148)-SUM(F$11:$F148))</f>
        <v>0</v>
      </c>
      <c r="H148" s="573"/>
    </row>
    <row r="149" spans="1:8" s="4" customFormat="1" ht="15.6">
      <c r="A149" s="76" t="str">
        <f>IF(OR(LEFT(Nhaplieu!$M154,3)='Sổ ngân hàng S07 '!$J$2,LEFT(Nhaplieu!$N154,3)='Sổ ngân hàng S07 '!$J$2),Nhaplieu!F154,IF(OR(Nhaplieu!$M154='Sổ ngân hàng S07 '!$J$2,Nhaplieu!$N154='Sổ ngân hàng S07 '!$J$2),Nhaplieu!F154,""))</f>
        <v/>
      </c>
      <c r="B149" s="77" t="str">
        <f>IF(OR(LEFT(Nhaplieu!$M154,3)='Sổ ngân hàng S07 '!$J$2,LEFT(Nhaplieu!$N154,3)='Sổ ngân hàng S07 '!$J$2),Nhaplieu!E154,IF(OR(Nhaplieu!$M154='Sổ ngân hàng S07 '!$J$2,Nhaplieu!$N154='Sổ ngân hàng S07 '!$J$2),Nhaplieu!E154,""))</f>
        <v/>
      </c>
      <c r="C149" s="571" t="str">
        <f>IF(OR(LEFT(Nhaplieu!$M154,3)='Sổ ngân hàng S07 '!$J$2,LEFT(Nhaplieu!$N154,3)='Sổ ngân hàng S07 '!$J$2),Nhaplieu!L154,IF(OR(Nhaplieu!$M154='Sổ ngân hàng S07 '!$J$2,Nhaplieu!$N154='Sổ ngân hàng S07 '!$J$2),Nhaplieu!L154,""))</f>
        <v/>
      </c>
      <c r="D149" s="78" t="str">
        <f>IF(LEFT(Nhaplieu!$M154,3)='Sổ ngân hàng S07 '!$J$2,Nhaplieu!N154,IF(LEFT(Nhaplieu!$N154,3)='Sổ ngân hàng S07 '!$J$2,Nhaplieu!M154,IF(Nhaplieu!$M154='Sổ ngân hàng S07 '!$J$2,Nhaplieu!N154,IF(Nhaplieu!$N154='Sổ ngân hàng S07 '!$J$2,Nhaplieu!M154,""))))</f>
        <v/>
      </c>
      <c r="E149" s="77" t="str">
        <f>IF(LEFT(Nhaplieu!M154,3)='Sổ ngân hàng S07 '!$J$2,Nhaplieu!$O154,IF(Nhaplieu!M154='Sổ ngân hàng S07 '!$J$2,Nhaplieu!$O154,""))</f>
        <v/>
      </c>
      <c r="F149" s="77" t="str">
        <f>IF(LEFT(Nhaplieu!N154,3)='Sổ ngân hàng S07 '!$J$2,Nhaplieu!$O154,IF(Nhaplieu!N154='Sổ ngân hàng S07 '!$J$2,Nhaplieu!$O154,""))</f>
        <v/>
      </c>
      <c r="G149" s="572">
        <f>IF(SUM(E149:F149)=0,0,$G$10+SUM(E$11:$E149)-SUM(F$11:$F149))</f>
        <v>0</v>
      </c>
      <c r="H149" s="573"/>
    </row>
    <row r="150" spans="1:8" s="4" customFormat="1" ht="15.6">
      <c r="A150" s="76" t="str">
        <f>IF(OR(LEFT(Nhaplieu!$M155,3)='Sổ ngân hàng S07 '!$J$2,LEFT(Nhaplieu!$N155,3)='Sổ ngân hàng S07 '!$J$2),Nhaplieu!F155,IF(OR(Nhaplieu!$M155='Sổ ngân hàng S07 '!$J$2,Nhaplieu!$N155='Sổ ngân hàng S07 '!$J$2),Nhaplieu!F155,""))</f>
        <v/>
      </c>
      <c r="B150" s="77" t="str">
        <f>IF(OR(LEFT(Nhaplieu!$M155,3)='Sổ ngân hàng S07 '!$J$2,LEFT(Nhaplieu!$N155,3)='Sổ ngân hàng S07 '!$J$2),Nhaplieu!E155,IF(OR(Nhaplieu!$M155='Sổ ngân hàng S07 '!$J$2,Nhaplieu!$N155='Sổ ngân hàng S07 '!$J$2),Nhaplieu!E155,""))</f>
        <v/>
      </c>
      <c r="C150" s="571" t="str">
        <f>IF(OR(LEFT(Nhaplieu!$M155,3)='Sổ ngân hàng S07 '!$J$2,LEFT(Nhaplieu!$N155,3)='Sổ ngân hàng S07 '!$J$2),Nhaplieu!L155,IF(OR(Nhaplieu!$M155='Sổ ngân hàng S07 '!$J$2,Nhaplieu!$N155='Sổ ngân hàng S07 '!$J$2),Nhaplieu!L155,""))</f>
        <v/>
      </c>
      <c r="D150" s="78" t="str">
        <f>IF(LEFT(Nhaplieu!$M155,3)='Sổ ngân hàng S07 '!$J$2,Nhaplieu!N155,IF(LEFT(Nhaplieu!$N155,3)='Sổ ngân hàng S07 '!$J$2,Nhaplieu!M155,IF(Nhaplieu!$M155='Sổ ngân hàng S07 '!$J$2,Nhaplieu!N155,IF(Nhaplieu!$N155='Sổ ngân hàng S07 '!$J$2,Nhaplieu!M155,""))))</f>
        <v/>
      </c>
      <c r="E150" s="77" t="str">
        <f>IF(LEFT(Nhaplieu!M155,3)='Sổ ngân hàng S07 '!$J$2,Nhaplieu!$O155,IF(Nhaplieu!M155='Sổ ngân hàng S07 '!$J$2,Nhaplieu!$O155,""))</f>
        <v/>
      </c>
      <c r="F150" s="77" t="str">
        <f>IF(LEFT(Nhaplieu!N155,3)='Sổ ngân hàng S07 '!$J$2,Nhaplieu!$O155,IF(Nhaplieu!N155='Sổ ngân hàng S07 '!$J$2,Nhaplieu!$O155,""))</f>
        <v/>
      </c>
      <c r="G150" s="572">
        <f>IF(SUM(E150:F150)=0,0,$G$10+SUM(E$11:$E150)-SUM(F$11:$F150))</f>
        <v>0</v>
      </c>
      <c r="H150" s="573"/>
    </row>
    <row r="151" spans="1:8" s="4" customFormat="1" ht="15.6">
      <c r="A151" s="76" t="str">
        <f>IF(OR(LEFT(Nhaplieu!$M156,3)='Sổ ngân hàng S07 '!$J$2,LEFT(Nhaplieu!$N156,3)='Sổ ngân hàng S07 '!$J$2),Nhaplieu!F156,IF(OR(Nhaplieu!$M156='Sổ ngân hàng S07 '!$J$2,Nhaplieu!$N156='Sổ ngân hàng S07 '!$J$2),Nhaplieu!F156,""))</f>
        <v/>
      </c>
      <c r="B151" s="77" t="str">
        <f>IF(OR(LEFT(Nhaplieu!$M156,3)='Sổ ngân hàng S07 '!$J$2,LEFT(Nhaplieu!$N156,3)='Sổ ngân hàng S07 '!$J$2),Nhaplieu!E156,IF(OR(Nhaplieu!$M156='Sổ ngân hàng S07 '!$J$2,Nhaplieu!$N156='Sổ ngân hàng S07 '!$J$2),Nhaplieu!E156,""))</f>
        <v/>
      </c>
      <c r="C151" s="571" t="str">
        <f>IF(OR(LEFT(Nhaplieu!$M156,3)='Sổ ngân hàng S07 '!$J$2,LEFT(Nhaplieu!$N156,3)='Sổ ngân hàng S07 '!$J$2),Nhaplieu!L156,IF(OR(Nhaplieu!$M156='Sổ ngân hàng S07 '!$J$2,Nhaplieu!$N156='Sổ ngân hàng S07 '!$J$2),Nhaplieu!L156,""))</f>
        <v/>
      </c>
      <c r="D151" s="78" t="str">
        <f>IF(LEFT(Nhaplieu!$M156,3)='Sổ ngân hàng S07 '!$J$2,Nhaplieu!N156,IF(LEFT(Nhaplieu!$N156,3)='Sổ ngân hàng S07 '!$J$2,Nhaplieu!M156,IF(Nhaplieu!$M156='Sổ ngân hàng S07 '!$J$2,Nhaplieu!N156,IF(Nhaplieu!$N156='Sổ ngân hàng S07 '!$J$2,Nhaplieu!M156,""))))</f>
        <v/>
      </c>
      <c r="E151" s="77" t="str">
        <f>IF(LEFT(Nhaplieu!M156,3)='Sổ ngân hàng S07 '!$J$2,Nhaplieu!$O156,IF(Nhaplieu!M156='Sổ ngân hàng S07 '!$J$2,Nhaplieu!$O156,""))</f>
        <v/>
      </c>
      <c r="F151" s="77" t="str">
        <f>IF(LEFT(Nhaplieu!N156,3)='Sổ ngân hàng S07 '!$J$2,Nhaplieu!$O156,IF(Nhaplieu!N156='Sổ ngân hàng S07 '!$J$2,Nhaplieu!$O156,""))</f>
        <v/>
      </c>
      <c r="G151" s="572">
        <f>IF(SUM(E151:F151)=0,0,$G$10+SUM(E$11:$E151)-SUM(F$11:$F151))</f>
        <v>0</v>
      </c>
      <c r="H151" s="573"/>
    </row>
    <row r="152" spans="1:8" s="4" customFormat="1" ht="15.6">
      <c r="A152" s="76" t="str">
        <f>IF(OR(LEFT(Nhaplieu!$M157,3)='Sổ ngân hàng S07 '!$J$2,LEFT(Nhaplieu!$N157,3)='Sổ ngân hàng S07 '!$J$2),Nhaplieu!F157,IF(OR(Nhaplieu!$M157='Sổ ngân hàng S07 '!$J$2,Nhaplieu!$N157='Sổ ngân hàng S07 '!$J$2),Nhaplieu!F157,""))</f>
        <v/>
      </c>
      <c r="B152" s="77" t="str">
        <f>IF(OR(LEFT(Nhaplieu!$M157,3)='Sổ ngân hàng S07 '!$J$2,LEFT(Nhaplieu!$N157,3)='Sổ ngân hàng S07 '!$J$2),Nhaplieu!E157,IF(OR(Nhaplieu!$M157='Sổ ngân hàng S07 '!$J$2,Nhaplieu!$N157='Sổ ngân hàng S07 '!$J$2),Nhaplieu!E157,""))</f>
        <v/>
      </c>
      <c r="C152" s="571" t="str">
        <f>IF(OR(LEFT(Nhaplieu!$M157,3)='Sổ ngân hàng S07 '!$J$2,LEFT(Nhaplieu!$N157,3)='Sổ ngân hàng S07 '!$J$2),Nhaplieu!L157,IF(OR(Nhaplieu!$M157='Sổ ngân hàng S07 '!$J$2,Nhaplieu!$N157='Sổ ngân hàng S07 '!$J$2),Nhaplieu!L157,""))</f>
        <v/>
      </c>
      <c r="D152" s="78" t="str">
        <f>IF(LEFT(Nhaplieu!$M157,3)='Sổ ngân hàng S07 '!$J$2,Nhaplieu!N157,IF(LEFT(Nhaplieu!$N157,3)='Sổ ngân hàng S07 '!$J$2,Nhaplieu!M157,IF(Nhaplieu!$M157='Sổ ngân hàng S07 '!$J$2,Nhaplieu!N157,IF(Nhaplieu!$N157='Sổ ngân hàng S07 '!$J$2,Nhaplieu!M157,""))))</f>
        <v/>
      </c>
      <c r="E152" s="77" t="str">
        <f>IF(LEFT(Nhaplieu!M157,3)='Sổ ngân hàng S07 '!$J$2,Nhaplieu!$O157,IF(Nhaplieu!M157='Sổ ngân hàng S07 '!$J$2,Nhaplieu!$O157,""))</f>
        <v/>
      </c>
      <c r="F152" s="77" t="str">
        <f>IF(LEFT(Nhaplieu!N157,3)='Sổ ngân hàng S07 '!$J$2,Nhaplieu!$O157,IF(Nhaplieu!N157='Sổ ngân hàng S07 '!$J$2,Nhaplieu!$O157,""))</f>
        <v/>
      </c>
      <c r="G152" s="572">
        <f>IF(SUM(E152:F152)=0,0,$G$10+SUM(E$11:$E152)-SUM(F$11:$F152))</f>
        <v>0</v>
      </c>
      <c r="H152" s="573"/>
    </row>
    <row r="153" spans="1:8" s="4" customFormat="1" ht="15.6">
      <c r="A153" s="76" t="str">
        <f>IF(OR(LEFT(Nhaplieu!$M158,3)='Sổ ngân hàng S07 '!$J$2,LEFT(Nhaplieu!$N158,3)='Sổ ngân hàng S07 '!$J$2),Nhaplieu!F158,IF(OR(Nhaplieu!$M158='Sổ ngân hàng S07 '!$J$2,Nhaplieu!$N158='Sổ ngân hàng S07 '!$J$2),Nhaplieu!F158,""))</f>
        <v/>
      </c>
      <c r="B153" s="77" t="str">
        <f>IF(OR(LEFT(Nhaplieu!$M158,3)='Sổ ngân hàng S07 '!$J$2,LEFT(Nhaplieu!$N158,3)='Sổ ngân hàng S07 '!$J$2),Nhaplieu!E158,IF(OR(Nhaplieu!$M158='Sổ ngân hàng S07 '!$J$2,Nhaplieu!$N158='Sổ ngân hàng S07 '!$J$2),Nhaplieu!E158,""))</f>
        <v/>
      </c>
      <c r="C153" s="571" t="str">
        <f>IF(OR(LEFT(Nhaplieu!$M158,3)='Sổ ngân hàng S07 '!$J$2,LEFT(Nhaplieu!$N158,3)='Sổ ngân hàng S07 '!$J$2),Nhaplieu!L158,IF(OR(Nhaplieu!$M158='Sổ ngân hàng S07 '!$J$2,Nhaplieu!$N158='Sổ ngân hàng S07 '!$J$2),Nhaplieu!L158,""))</f>
        <v/>
      </c>
      <c r="D153" s="78" t="str">
        <f>IF(LEFT(Nhaplieu!$M158,3)='Sổ ngân hàng S07 '!$J$2,Nhaplieu!N158,IF(LEFT(Nhaplieu!$N158,3)='Sổ ngân hàng S07 '!$J$2,Nhaplieu!M158,IF(Nhaplieu!$M158='Sổ ngân hàng S07 '!$J$2,Nhaplieu!N158,IF(Nhaplieu!$N158='Sổ ngân hàng S07 '!$J$2,Nhaplieu!M158,""))))</f>
        <v/>
      </c>
      <c r="E153" s="77" t="str">
        <f>IF(LEFT(Nhaplieu!M158,3)='Sổ ngân hàng S07 '!$J$2,Nhaplieu!$O158,IF(Nhaplieu!M158='Sổ ngân hàng S07 '!$J$2,Nhaplieu!$O158,""))</f>
        <v/>
      </c>
      <c r="F153" s="77" t="str">
        <f>IF(LEFT(Nhaplieu!N158,3)='Sổ ngân hàng S07 '!$J$2,Nhaplieu!$O158,IF(Nhaplieu!N158='Sổ ngân hàng S07 '!$J$2,Nhaplieu!$O158,""))</f>
        <v/>
      </c>
      <c r="G153" s="572">
        <f>IF(SUM(E153:F153)=0,0,$G$10+SUM(E$11:$E153)-SUM(F$11:$F153))</f>
        <v>0</v>
      </c>
      <c r="H153" s="573"/>
    </row>
    <row r="154" spans="1:8" s="4" customFormat="1" ht="15.6">
      <c r="A154" s="76" t="str">
        <f>IF(OR(LEFT(Nhaplieu!$M159,3)='Sổ ngân hàng S07 '!$J$2,LEFT(Nhaplieu!$N159,3)='Sổ ngân hàng S07 '!$J$2),Nhaplieu!F159,IF(OR(Nhaplieu!$M159='Sổ ngân hàng S07 '!$J$2,Nhaplieu!$N159='Sổ ngân hàng S07 '!$J$2),Nhaplieu!F159,""))</f>
        <v/>
      </c>
      <c r="B154" s="77" t="str">
        <f>IF(OR(LEFT(Nhaplieu!$M159,3)='Sổ ngân hàng S07 '!$J$2,LEFT(Nhaplieu!$N159,3)='Sổ ngân hàng S07 '!$J$2),Nhaplieu!E159,IF(OR(Nhaplieu!$M159='Sổ ngân hàng S07 '!$J$2,Nhaplieu!$N159='Sổ ngân hàng S07 '!$J$2),Nhaplieu!E159,""))</f>
        <v/>
      </c>
      <c r="C154" s="571" t="str">
        <f>IF(OR(LEFT(Nhaplieu!$M159,3)='Sổ ngân hàng S07 '!$J$2,LEFT(Nhaplieu!$N159,3)='Sổ ngân hàng S07 '!$J$2),Nhaplieu!L159,IF(OR(Nhaplieu!$M159='Sổ ngân hàng S07 '!$J$2,Nhaplieu!$N159='Sổ ngân hàng S07 '!$J$2),Nhaplieu!L159,""))</f>
        <v/>
      </c>
      <c r="D154" s="78" t="str">
        <f>IF(LEFT(Nhaplieu!$M159,3)='Sổ ngân hàng S07 '!$J$2,Nhaplieu!N159,IF(LEFT(Nhaplieu!$N159,3)='Sổ ngân hàng S07 '!$J$2,Nhaplieu!M159,IF(Nhaplieu!$M159='Sổ ngân hàng S07 '!$J$2,Nhaplieu!N159,IF(Nhaplieu!$N159='Sổ ngân hàng S07 '!$J$2,Nhaplieu!M159,""))))</f>
        <v/>
      </c>
      <c r="E154" s="77" t="str">
        <f>IF(LEFT(Nhaplieu!M159,3)='Sổ ngân hàng S07 '!$J$2,Nhaplieu!$O159,IF(Nhaplieu!M159='Sổ ngân hàng S07 '!$J$2,Nhaplieu!$O159,""))</f>
        <v/>
      </c>
      <c r="F154" s="77" t="str">
        <f>IF(LEFT(Nhaplieu!N159,3)='Sổ ngân hàng S07 '!$J$2,Nhaplieu!$O159,IF(Nhaplieu!N159='Sổ ngân hàng S07 '!$J$2,Nhaplieu!$O159,""))</f>
        <v/>
      </c>
      <c r="G154" s="572">
        <f>IF(SUM(E154:F154)=0,0,$G$10+SUM(E$11:$E154)-SUM(F$11:$F154))</f>
        <v>0</v>
      </c>
      <c r="H154" s="573"/>
    </row>
    <row r="155" spans="1:8" s="4" customFormat="1" ht="15.6">
      <c r="A155" s="76" t="str">
        <f>IF(OR(LEFT(Nhaplieu!$M160,3)='Sổ ngân hàng S07 '!$J$2,LEFT(Nhaplieu!$N160,3)='Sổ ngân hàng S07 '!$J$2),Nhaplieu!F160,IF(OR(Nhaplieu!$M160='Sổ ngân hàng S07 '!$J$2,Nhaplieu!$N160='Sổ ngân hàng S07 '!$J$2),Nhaplieu!F160,""))</f>
        <v/>
      </c>
      <c r="B155" s="77" t="str">
        <f>IF(OR(LEFT(Nhaplieu!$M160,3)='Sổ ngân hàng S07 '!$J$2,LEFT(Nhaplieu!$N160,3)='Sổ ngân hàng S07 '!$J$2),Nhaplieu!E160,IF(OR(Nhaplieu!$M160='Sổ ngân hàng S07 '!$J$2,Nhaplieu!$N160='Sổ ngân hàng S07 '!$J$2),Nhaplieu!E160,""))</f>
        <v/>
      </c>
      <c r="C155" s="571" t="str">
        <f>IF(OR(LEFT(Nhaplieu!$M160,3)='Sổ ngân hàng S07 '!$J$2,LEFT(Nhaplieu!$N160,3)='Sổ ngân hàng S07 '!$J$2),Nhaplieu!L160,IF(OR(Nhaplieu!$M160='Sổ ngân hàng S07 '!$J$2,Nhaplieu!$N160='Sổ ngân hàng S07 '!$J$2),Nhaplieu!L160,""))</f>
        <v/>
      </c>
      <c r="D155" s="78" t="str">
        <f>IF(LEFT(Nhaplieu!$M160,3)='Sổ ngân hàng S07 '!$J$2,Nhaplieu!N160,IF(LEFT(Nhaplieu!$N160,3)='Sổ ngân hàng S07 '!$J$2,Nhaplieu!M160,IF(Nhaplieu!$M160='Sổ ngân hàng S07 '!$J$2,Nhaplieu!N160,IF(Nhaplieu!$N160='Sổ ngân hàng S07 '!$J$2,Nhaplieu!M160,""))))</f>
        <v/>
      </c>
      <c r="E155" s="77" t="str">
        <f>IF(LEFT(Nhaplieu!M160,3)='Sổ ngân hàng S07 '!$J$2,Nhaplieu!$O160,IF(Nhaplieu!M160='Sổ ngân hàng S07 '!$J$2,Nhaplieu!$O160,""))</f>
        <v/>
      </c>
      <c r="F155" s="77" t="str">
        <f>IF(LEFT(Nhaplieu!N160,3)='Sổ ngân hàng S07 '!$J$2,Nhaplieu!$O160,IF(Nhaplieu!N160='Sổ ngân hàng S07 '!$J$2,Nhaplieu!$O160,""))</f>
        <v/>
      </c>
      <c r="G155" s="572">
        <f>IF(SUM(E155:F155)=0,0,$G$10+SUM(E$11:$E155)-SUM(F$11:$F155))</f>
        <v>0</v>
      </c>
      <c r="H155" s="573"/>
    </row>
    <row r="156" spans="1:8" s="4" customFormat="1" ht="15.6">
      <c r="A156" s="76" t="str">
        <f>IF(OR(LEFT(Nhaplieu!$M161,3)='Sổ ngân hàng S07 '!$J$2,LEFT(Nhaplieu!$N161,3)='Sổ ngân hàng S07 '!$J$2),Nhaplieu!F161,IF(OR(Nhaplieu!$M161='Sổ ngân hàng S07 '!$J$2,Nhaplieu!$N161='Sổ ngân hàng S07 '!$J$2),Nhaplieu!F161,""))</f>
        <v/>
      </c>
      <c r="B156" s="77" t="str">
        <f>IF(OR(LEFT(Nhaplieu!$M161,3)='Sổ ngân hàng S07 '!$J$2,LEFT(Nhaplieu!$N161,3)='Sổ ngân hàng S07 '!$J$2),Nhaplieu!E161,IF(OR(Nhaplieu!$M161='Sổ ngân hàng S07 '!$J$2,Nhaplieu!$N161='Sổ ngân hàng S07 '!$J$2),Nhaplieu!E161,""))</f>
        <v/>
      </c>
      <c r="C156" s="571" t="str">
        <f>IF(OR(LEFT(Nhaplieu!$M161,3)='Sổ ngân hàng S07 '!$J$2,LEFT(Nhaplieu!$N161,3)='Sổ ngân hàng S07 '!$J$2),Nhaplieu!L161,IF(OR(Nhaplieu!$M161='Sổ ngân hàng S07 '!$J$2,Nhaplieu!$N161='Sổ ngân hàng S07 '!$J$2),Nhaplieu!L161,""))</f>
        <v/>
      </c>
      <c r="D156" s="78" t="str">
        <f>IF(LEFT(Nhaplieu!$M161,3)='Sổ ngân hàng S07 '!$J$2,Nhaplieu!N161,IF(LEFT(Nhaplieu!$N161,3)='Sổ ngân hàng S07 '!$J$2,Nhaplieu!M161,IF(Nhaplieu!$M161='Sổ ngân hàng S07 '!$J$2,Nhaplieu!N161,IF(Nhaplieu!$N161='Sổ ngân hàng S07 '!$J$2,Nhaplieu!M161,""))))</f>
        <v/>
      </c>
      <c r="E156" s="77" t="str">
        <f>IF(LEFT(Nhaplieu!M161,3)='Sổ ngân hàng S07 '!$J$2,Nhaplieu!$O161,IF(Nhaplieu!M161='Sổ ngân hàng S07 '!$J$2,Nhaplieu!$O161,""))</f>
        <v/>
      </c>
      <c r="F156" s="77" t="str">
        <f>IF(LEFT(Nhaplieu!N161,3)='Sổ ngân hàng S07 '!$J$2,Nhaplieu!$O161,IF(Nhaplieu!N161='Sổ ngân hàng S07 '!$J$2,Nhaplieu!$O161,""))</f>
        <v/>
      </c>
      <c r="G156" s="572">
        <f>IF(SUM(E156:F156)=0,0,$G$10+SUM(E$11:$E156)-SUM(F$11:$F156))</f>
        <v>0</v>
      </c>
      <c r="H156" s="573"/>
    </row>
    <row r="157" spans="1:8" s="4" customFormat="1" ht="15.6">
      <c r="A157" s="76" t="str">
        <f>IF(OR(LEFT(Nhaplieu!$M162,3)='Sổ ngân hàng S07 '!$J$2,LEFT(Nhaplieu!$N162,3)='Sổ ngân hàng S07 '!$J$2),Nhaplieu!F162,IF(OR(Nhaplieu!$M162='Sổ ngân hàng S07 '!$J$2,Nhaplieu!$N162='Sổ ngân hàng S07 '!$J$2),Nhaplieu!F162,""))</f>
        <v/>
      </c>
      <c r="B157" s="77" t="str">
        <f>IF(OR(LEFT(Nhaplieu!$M162,3)='Sổ ngân hàng S07 '!$J$2,LEFT(Nhaplieu!$N162,3)='Sổ ngân hàng S07 '!$J$2),Nhaplieu!E162,IF(OR(Nhaplieu!$M162='Sổ ngân hàng S07 '!$J$2,Nhaplieu!$N162='Sổ ngân hàng S07 '!$J$2),Nhaplieu!E162,""))</f>
        <v/>
      </c>
      <c r="C157" s="571" t="str">
        <f>IF(OR(LEFT(Nhaplieu!$M162,3)='Sổ ngân hàng S07 '!$J$2,LEFT(Nhaplieu!$N162,3)='Sổ ngân hàng S07 '!$J$2),Nhaplieu!L162,IF(OR(Nhaplieu!$M162='Sổ ngân hàng S07 '!$J$2,Nhaplieu!$N162='Sổ ngân hàng S07 '!$J$2),Nhaplieu!L162,""))</f>
        <v/>
      </c>
      <c r="D157" s="78" t="str">
        <f>IF(LEFT(Nhaplieu!$M162,3)='Sổ ngân hàng S07 '!$J$2,Nhaplieu!N162,IF(LEFT(Nhaplieu!$N162,3)='Sổ ngân hàng S07 '!$J$2,Nhaplieu!M162,IF(Nhaplieu!$M162='Sổ ngân hàng S07 '!$J$2,Nhaplieu!N162,IF(Nhaplieu!$N162='Sổ ngân hàng S07 '!$J$2,Nhaplieu!M162,""))))</f>
        <v/>
      </c>
      <c r="E157" s="77" t="str">
        <f>IF(LEFT(Nhaplieu!M162,3)='Sổ ngân hàng S07 '!$J$2,Nhaplieu!$O162,IF(Nhaplieu!M162='Sổ ngân hàng S07 '!$J$2,Nhaplieu!$O162,""))</f>
        <v/>
      </c>
      <c r="F157" s="77" t="str">
        <f>IF(LEFT(Nhaplieu!N162,3)='Sổ ngân hàng S07 '!$J$2,Nhaplieu!$O162,IF(Nhaplieu!N162='Sổ ngân hàng S07 '!$J$2,Nhaplieu!$O162,""))</f>
        <v/>
      </c>
      <c r="G157" s="572">
        <f>IF(SUM(E157:F157)=0,0,$G$10+SUM(E$11:$E157)-SUM(F$11:$F157))</f>
        <v>0</v>
      </c>
      <c r="H157" s="573"/>
    </row>
    <row r="158" spans="1:8" s="4" customFormat="1" ht="15.6">
      <c r="A158" s="76" t="str">
        <f>IF(OR(LEFT(Nhaplieu!$M163,3)='Sổ ngân hàng S07 '!$J$2,LEFT(Nhaplieu!$N163,3)='Sổ ngân hàng S07 '!$J$2),Nhaplieu!F163,IF(OR(Nhaplieu!$M163='Sổ ngân hàng S07 '!$J$2,Nhaplieu!$N163='Sổ ngân hàng S07 '!$J$2),Nhaplieu!F163,""))</f>
        <v/>
      </c>
      <c r="B158" s="77" t="str">
        <f>IF(OR(LEFT(Nhaplieu!$M163,3)='Sổ ngân hàng S07 '!$J$2,LEFT(Nhaplieu!$N163,3)='Sổ ngân hàng S07 '!$J$2),Nhaplieu!E163,IF(OR(Nhaplieu!$M163='Sổ ngân hàng S07 '!$J$2,Nhaplieu!$N163='Sổ ngân hàng S07 '!$J$2),Nhaplieu!E163,""))</f>
        <v/>
      </c>
      <c r="C158" s="571" t="str">
        <f>IF(OR(LEFT(Nhaplieu!$M163,3)='Sổ ngân hàng S07 '!$J$2,LEFT(Nhaplieu!$N163,3)='Sổ ngân hàng S07 '!$J$2),Nhaplieu!L163,IF(OR(Nhaplieu!$M163='Sổ ngân hàng S07 '!$J$2,Nhaplieu!$N163='Sổ ngân hàng S07 '!$J$2),Nhaplieu!L163,""))</f>
        <v/>
      </c>
      <c r="D158" s="78" t="str">
        <f>IF(LEFT(Nhaplieu!$M163,3)='Sổ ngân hàng S07 '!$J$2,Nhaplieu!N163,IF(LEFT(Nhaplieu!$N163,3)='Sổ ngân hàng S07 '!$J$2,Nhaplieu!M163,IF(Nhaplieu!$M163='Sổ ngân hàng S07 '!$J$2,Nhaplieu!N163,IF(Nhaplieu!$N163='Sổ ngân hàng S07 '!$J$2,Nhaplieu!M163,""))))</f>
        <v/>
      </c>
      <c r="E158" s="77" t="str">
        <f>IF(LEFT(Nhaplieu!M163,3)='Sổ ngân hàng S07 '!$J$2,Nhaplieu!$O163,IF(Nhaplieu!M163='Sổ ngân hàng S07 '!$J$2,Nhaplieu!$O163,""))</f>
        <v/>
      </c>
      <c r="F158" s="77" t="str">
        <f>IF(LEFT(Nhaplieu!N163,3)='Sổ ngân hàng S07 '!$J$2,Nhaplieu!$O163,IF(Nhaplieu!N163='Sổ ngân hàng S07 '!$J$2,Nhaplieu!$O163,""))</f>
        <v/>
      </c>
      <c r="G158" s="572">
        <f>IF(SUM(E158:F158)=0,0,$G$10+SUM(E$11:$E158)-SUM(F$11:$F158))</f>
        <v>0</v>
      </c>
      <c r="H158" s="573"/>
    </row>
    <row r="159" spans="1:8" s="4" customFormat="1" ht="15.6">
      <c r="A159" s="76" t="str">
        <f>IF(OR(LEFT(Nhaplieu!$M164,3)='Sổ ngân hàng S07 '!$J$2,LEFT(Nhaplieu!$N164,3)='Sổ ngân hàng S07 '!$J$2),Nhaplieu!F164,IF(OR(Nhaplieu!$M164='Sổ ngân hàng S07 '!$J$2,Nhaplieu!$N164='Sổ ngân hàng S07 '!$J$2),Nhaplieu!F164,""))</f>
        <v/>
      </c>
      <c r="B159" s="77" t="str">
        <f>IF(OR(LEFT(Nhaplieu!$M164,3)='Sổ ngân hàng S07 '!$J$2,LEFT(Nhaplieu!$N164,3)='Sổ ngân hàng S07 '!$J$2),Nhaplieu!E164,IF(OR(Nhaplieu!$M164='Sổ ngân hàng S07 '!$J$2,Nhaplieu!$N164='Sổ ngân hàng S07 '!$J$2),Nhaplieu!E164,""))</f>
        <v/>
      </c>
      <c r="C159" s="571" t="str">
        <f>IF(OR(LEFT(Nhaplieu!$M164,3)='Sổ ngân hàng S07 '!$J$2,LEFT(Nhaplieu!$N164,3)='Sổ ngân hàng S07 '!$J$2),Nhaplieu!L164,IF(OR(Nhaplieu!$M164='Sổ ngân hàng S07 '!$J$2,Nhaplieu!$N164='Sổ ngân hàng S07 '!$J$2),Nhaplieu!L164,""))</f>
        <v/>
      </c>
      <c r="D159" s="78" t="str">
        <f>IF(LEFT(Nhaplieu!$M164,3)='Sổ ngân hàng S07 '!$J$2,Nhaplieu!N164,IF(LEFT(Nhaplieu!$N164,3)='Sổ ngân hàng S07 '!$J$2,Nhaplieu!M164,IF(Nhaplieu!$M164='Sổ ngân hàng S07 '!$J$2,Nhaplieu!N164,IF(Nhaplieu!$N164='Sổ ngân hàng S07 '!$J$2,Nhaplieu!M164,""))))</f>
        <v/>
      </c>
      <c r="E159" s="77" t="str">
        <f>IF(LEFT(Nhaplieu!M164,3)='Sổ ngân hàng S07 '!$J$2,Nhaplieu!$O164,IF(Nhaplieu!M164='Sổ ngân hàng S07 '!$J$2,Nhaplieu!$O164,""))</f>
        <v/>
      </c>
      <c r="F159" s="77" t="str">
        <f>IF(LEFT(Nhaplieu!N164,3)='Sổ ngân hàng S07 '!$J$2,Nhaplieu!$O164,IF(Nhaplieu!N164='Sổ ngân hàng S07 '!$J$2,Nhaplieu!$O164,""))</f>
        <v/>
      </c>
      <c r="G159" s="572">
        <f>IF(SUM(E159:F159)=0,0,$G$10+SUM(E$11:$E159)-SUM(F$11:$F159))</f>
        <v>0</v>
      </c>
      <c r="H159" s="573"/>
    </row>
    <row r="160" spans="1:8" s="4" customFormat="1" ht="15.6">
      <c r="A160" s="76" t="str">
        <f>IF(OR(LEFT(Nhaplieu!$M165,3)='Sổ ngân hàng S07 '!$J$2,LEFT(Nhaplieu!$N165,3)='Sổ ngân hàng S07 '!$J$2),Nhaplieu!F165,IF(OR(Nhaplieu!$M165='Sổ ngân hàng S07 '!$J$2,Nhaplieu!$N165='Sổ ngân hàng S07 '!$J$2),Nhaplieu!F165,""))</f>
        <v/>
      </c>
      <c r="B160" s="77" t="str">
        <f>IF(OR(LEFT(Nhaplieu!$M165,3)='Sổ ngân hàng S07 '!$J$2,LEFT(Nhaplieu!$N165,3)='Sổ ngân hàng S07 '!$J$2),Nhaplieu!E165,IF(OR(Nhaplieu!$M165='Sổ ngân hàng S07 '!$J$2,Nhaplieu!$N165='Sổ ngân hàng S07 '!$J$2),Nhaplieu!E165,""))</f>
        <v/>
      </c>
      <c r="C160" s="571" t="str">
        <f>IF(OR(LEFT(Nhaplieu!$M165,3)='Sổ ngân hàng S07 '!$J$2,LEFT(Nhaplieu!$N165,3)='Sổ ngân hàng S07 '!$J$2),Nhaplieu!L165,IF(OR(Nhaplieu!$M165='Sổ ngân hàng S07 '!$J$2,Nhaplieu!$N165='Sổ ngân hàng S07 '!$J$2),Nhaplieu!L165,""))</f>
        <v/>
      </c>
      <c r="D160" s="78" t="str">
        <f>IF(LEFT(Nhaplieu!$M165,3)='Sổ ngân hàng S07 '!$J$2,Nhaplieu!N165,IF(LEFT(Nhaplieu!$N165,3)='Sổ ngân hàng S07 '!$J$2,Nhaplieu!M165,IF(Nhaplieu!$M165='Sổ ngân hàng S07 '!$J$2,Nhaplieu!N165,IF(Nhaplieu!$N165='Sổ ngân hàng S07 '!$J$2,Nhaplieu!M165,""))))</f>
        <v/>
      </c>
      <c r="E160" s="77" t="str">
        <f>IF(LEFT(Nhaplieu!M165,3)='Sổ ngân hàng S07 '!$J$2,Nhaplieu!$O165,IF(Nhaplieu!M165='Sổ ngân hàng S07 '!$J$2,Nhaplieu!$O165,""))</f>
        <v/>
      </c>
      <c r="F160" s="77" t="str">
        <f>IF(LEFT(Nhaplieu!N165,3)='Sổ ngân hàng S07 '!$J$2,Nhaplieu!$O165,IF(Nhaplieu!N165='Sổ ngân hàng S07 '!$J$2,Nhaplieu!$O165,""))</f>
        <v/>
      </c>
      <c r="G160" s="572">
        <f>IF(SUM(E160:F160)=0,0,$G$10+SUM(E$11:$E160)-SUM(F$11:$F160))</f>
        <v>0</v>
      </c>
      <c r="H160" s="573"/>
    </row>
    <row r="161" spans="1:8" s="4" customFormat="1" ht="15.6">
      <c r="A161" s="76" t="str">
        <f>IF(OR(LEFT(Nhaplieu!$M166,3)='Sổ ngân hàng S07 '!$J$2,LEFT(Nhaplieu!$N166,3)='Sổ ngân hàng S07 '!$J$2),Nhaplieu!F166,IF(OR(Nhaplieu!$M166='Sổ ngân hàng S07 '!$J$2,Nhaplieu!$N166='Sổ ngân hàng S07 '!$J$2),Nhaplieu!F166,""))</f>
        <v/>
      </c>
      <c r="B161" s="77" t="str">
        <f>IF(OR(LEFT(Nhaplieu!$M166,3)='Sổ ngân hàng S07 '!$J$2,LEFT(Nhaplieu!$N166,3)='Sổ ngân hàng S07 '!$J$2),Nhaplieu!E166,IF(OR(Nhaplieu!$M166='Sổ ngân hàng S07 '!$J$2,Nhaplieu!$N166='Sổ ngân hàng S07 '!$J$2),Nhaplieu!E166,""))</f>
        <v/>
      </c>
      <c r="C161" s="571" t="str">
        <f>IF(OR(LEFT(Nhaplieu!$M166,3)='Sổ ngân hàng S07 '!$J$2,LEFT(Nhaplieu!$N166,3)='Sổ ngân hàng S07 '!$J$2),Nhaplieu!L166,IF(OR(Nhaplieu!$M166='Sổ ngân hàng S07 '!$J$2,Nhaplieu!$N166='Sổ ngân hàng S07 '!$J$2),Nhaplieu!L166,""))</f>
        <v/>
      </c>
      <c r="D161" s="78" t="str">
        <f>IF(LEFT(Nhaplieu!$M166,3)='Sổ ngân hàng S07 '!$J$2,Nhaplieu!N166,IF(LEFT(Nhaplieu!$N166,3)='Sổ ngân hàng S07 '!$J$2,Nhaplieu!M166,IF(Nhaplieu!$M166='Sổ ngân hàng S07 '!$J$2,Nhaplieu!N166,IF(Nhaplieu!$N166='Sổ ngân hàng S07 '!$J$2,Nhaplieu!M166,""))))</f>
        <v/>
      </c>
      <c r="E161" s="77" t="str">
        <f>IF(LEFT(Nhaplieu!M166,3)='Sổ ngân hàng S07 '!$J$2,Nhaplieu!$O166,IF(Nhaplieu!M166='Sổ ngân hàng S07 '!$J$2,Nhaplieu!$O166,""))</f>
        <v/>
      </c>
      <c r="F161" s="77" t="str">
        <f>IF(LEFT(Nhaplieu!N166,3)='Sổ ngân hàng S07 '!$J$2,Nhaplieu!$O166,IF(Nhaplieu!N166='Sổ ngân hàng S07 '!$J$2,Nhaplieu!$O166,""))</f>
        <v/>
      </c>
      <c r="G161" s="572">
        <f>IF(SUM(E161:F161)=0,0,$G$10+SUM(E$11:$E161)-SUM(F$11:$F161))</f>
        <v>0</v>
      </c>
      <c r="H161" s="573"/>
    </row>
    <row r="162" spans="1:8" s="4" customFormat="1" ht="15.6">
      <c r="A162" s="76" t="str">
        <f>IF(OR(LEFT(Nhaplieu!$M167,3)='Sổ ngân hàng S07 '!$J$2,LEFT(Nhaplieu!$N167,3)='Sổ ngân hàng S07 '!$J$2),Nhaplieu!F167,IF(OR(Nhaplieu!$M167='Sổ ngân hàng S07 '!$J$2,Nhaplieu!$N167='Sổ ngân hàng S07 '!$J$2),Nhaplieu!F167,""))</f>
        <v/>
      </c>
      <c r="B162" s="77" t="str">
        <f>IF(OR(LEFT(Nhaplieu!$M167,3)='Sổ ngân hàng S07 '!$J$2,LEFT(Nhaplieu!$N167,3)='Sổ ngân hàng S07 '!$J$2),Nhaplieu!E167,IF(OR(Nhaplieu!$M167='Sổ ngân hàng S07 '!$J$2,Nhaplieu!$N167='Sổ ngân hàng S07 '!$J$2),Nhaplieu!E167,""))</f>
        <v/>
      </c>
      <c r="C162" s="571" t="str">
        <f>IF(OR(LEFT(Nhaplieu!$M167,3)='Sổ ngân hàng S07 '!$J$2,LEFT(Nhaplieu!$N167,3)='Sổ ngân hàng S07 '!$J$2),Nhaplieu!L167,IF(OR(Nhaplieu!$M167='Sổ ngân hàng S07 '!$J$2,Nhaplieu!$N167='Sổ ngân hàng S07 '!$J$2),Nhaplieu!L167,""))</f>
        <v/>
      </c>
      <c r="D162" s="78" t="str">
        <f>IF(LEFT(Nhaplieu!$M167,3)='Sổ ngân hàng S07 '!$J$2,Nhaplieu!N167,IF(LEFT(Nhaplieu!$N167,3)='Sổ ngân hàng S07 '!$J$2,Nhaplieu!M167,IF(Nhaplieu!$M167='Sổ ngân hàng S07 '!$J$2,Nhaplieu!N167,IF(Nhaplieu!$N167='Sổ ngân hàng S07 '!$J$2,Nhaplieu!M167,""))))</f>
        <v/>
      </c>
      <c r="E162" s="77" t="str">
        <f>IF(LEFT(Nhaplieu!M167,3)='Sổ ngân hàng S07 '!$J$2,Nhaplieu!$O167,IF(Nhaplieu!M167='Sổ ngân hàng S07 '!$J$2,Nhaplieu!$O167,""))</f>
        <v/>
      </c>
      <c r="F162" s="77" t="str">
        <f>IF(LEFT(Nhaplieu!N167,3)='Sổ ngân hàng S07 '!$J$2,Nhaplieu!$O167,IF(Nhaplieu!N167='Sổ ngân hàng S07 '!$J$2,Nhaplieu!$O167,""))</f>
        <v/>
      </c>
      <c r="G162" s="572">
        <f>IF(SUM(E162:F162)=0,0,$G$10+SUM(E$11:$E162)-SUM(F$11:$F162))</f>
        <v>0</v>
      </c>
      <c r="H162" s="573"/>
    </row>
    <row r="163" spans="1:8" s="4" customFormat="1" ht="15.6">
      <c r="A163" s="76" t="str">
        <f>IF(OR(LEFT(Nhaplieu!$M168,3)='Sổ ngân hàng S07 '!$J$2,LEFT(Nhaplieu!$N168,3)='Sổ ngân hàng S07 '!$J$2),Nhaplieu!F168,IF(OR(Nhaplieu!$M168='Sổ ngân hàng S07 '!$J$2,Nhaplieu!$N168='Sổ ngân hàng S07 '!$J$2),Nhaplieu!F168,""))</f>
        <v/>
      </c>
      <c r="B163" s="77" t="str">
        <f>IF(OR(LEFT(Nhaplieu!$M168,3)='Sổ ngân hàng S07 '!$J$2,LEFT(Nhaplieu!$N168,3)='Sổ ngân hàng S07 '!$J$2),Nhaplieu!E168,IF(OR(Nhaplieu!$M168='Sổ ngân hàng S07 '!$J$2,Nhaplieu!$N168='Sổ ngân hàng S07 '!$J$2),Nhaplieu!E168,""))</f>
        <v/>
      </c>
      <c r="C163" s="571" t="str">
        <f>IF(OR(LEFT(Nhaplieu!$M168,3)='Sổ ngân hàng S07 '!$J$2,LEFT(Nhaplieu!$N168,3)='Sổ ngân hàng S07 '!$J$2),Nhaplieu!L168,IF(OR(Nhaplieu!$M168='Sổ ngân hàng S07 '!$J$2,Nhaplieu!$N168='Sổ ngân hàng S07 '!$J$2),Nhaplieu!L168,""))</f>
        <v/>
      </c>
      <c r="D163" s="78" t="str">
        <f>IF(LEFT(Nhaplieu!$M168,3)='Sổ ngân hàng S07 '!$J$2,Nhaplieu!N168,IF(LEFT(Nhaplieu!$N168,3)='Sổ ngân hàng S07 '!$J$2,Nhaplieu!M168,IF(Nhaplieu!$M168='Sổ ngân hàng S07 '!$J$2,Nhaplieu!N168,IF(Nhaplieu!$N168='Sổ ngân hàng S07 '!$J$2,Nhaplieu!M168,""))))</f>
        <v/>
      </c>
      <c r="E163" s="77" t="str">
        <f>IF(LEFT(Nhaplieu!M168,3)='Sổ ngân hàng S07 '!$J$2,Nhaplieu!$O168,IF(Nhaplieu!M168='Sổ ngân hàng S07 '!$J$2,Nhaplieu!$O168,""))</f>
        <v/>
      </c>
      <c r="F163" s="77" t="str">
        <f>IF(LEFT(Nhaplieu!N168,3)='Sổ ngân hàng S07 '!$J$2,Nhaplieu!$O168,IF(Nhaplieu!N168='Sổ ngân hàng S07 '!$J$2,Nhaplieu!$O168,""))</f>
        <v/>
      </c>
      <c r="G163" s="572">
        <f>IF(SUM(E163:F163)=0,0,$G$10+SUM(E$11:$E163)-SUM(F$11:$F163))</f>
        <v>0</v>
      </c>
      <c r="H163" s="573"/>
    </row>
    <row r="164" spans="1:8" s="4" customFormat="1" ht="15.6">
      <c r="A164" s="76" t="str">
        <f>IF(OR(LEFT(Nhaplieu!$M169,3)='Sổ ngân hàng S07 '!$J$2,LEFT(Nhaplieu!$N169,3)='Sổ ngân hàng S07 '!$J$2),Nhaplieu!F169,IF(OR(Nhaplieu!$M169='Sổ ngân hàng S07 '!$J$2,Nhaplieu!$N169='Sổ ngân hàng S07 '!$J$2),Nhaplieu!F169,""))</f>
        <v/>
      </c>
      <c r="B164" s="77" t="str">
        <f>IF(OR(LEFT(Nhaplieu!$M169,3)='Sổ ngân hàng S07 '!$J$2,LEFT(Nhaplieu!$N169,3)='Sổ ngân hàng S07 '!$J$2),Nhaplieu!E169,IF(OR(Nhaplieu!$M169='Sổ ngân hàng S07 '!$J$2,Nhaplieu!$N169='Sổ ngân hàng S07 '!$J$2),Nhaplieu!E169,""))</f>
        <v/>
      </c>
      <c r="C164" s="571" t="str">
        <f>IF(OR(LEFT(Nhaplieu!$M169,3)='Sổ ngân hàng S07 '!$J$2,LEFT(Nhaplieu!$N169,3)='Sổ ngân hàng S07 '!$J$2),Nhaplieu!L169,IF(OR(Nhaplieu!$M169='Sổ ngân hàng S07 '!$J$2,Nhaplieu!$N169='Sổ ngân hàng S07 '!$J$2),Nhaplieu!L169,""))</f>
        <v/>
      </c>
      <c r="D164" s="78" t="str">
        <f>IF(LEFT(Nhaplieu!$M169,3)='Sổ ngân hàng S07 '!$J$2,Nhaplieu!N169,IF(LEFT(Nhaplieu!$N169,3)='Sổ ngân hàng S07 '!$J$2,Nhaplieu!M169,IF(Nhaplieu!$M169='Sổ ngân hàng S07 '!$J$2,Nhaplieu!N169,IF(Nhaplieu!$N169='Sổ ngân hàng S07 '!$J$2,Nhaplieu!M169,""))))</f>
        <v/>
      </c>
      <c r="E164" s="77" t="str">
        <f>IF(LEFT(Nhaplieu!M169,3)='Sổ ngân hàng S07 '!$J$2,Nhaplieu!$O169,IF(Nhaplieu!M169='Sổ ngân hàng S07 '!$J$2,Nhaplieu!$O169,""))</f>
        <v/>
      </c>
      <c r="F164" s="77" t="str">
        <f>IF(LEFT(Nhaplieu!N169,3)='Sổ ngân hàng S07 '!$J$2,Nhaplieu!$O169,IF(Nhaplieu!N169='Sổ ngân hàng S07 '!$J$2,Nhaplieu!$O169,""))</f>
        <v/>
      </c>
      <c r="G164" s="572">
        <f>IF(SUM(E164:F164)=0,0,$G$10+SUM(E$11:$E164)-SUM(F$11:$F164))</f>
        <v>0</v>
      </c>
      <c r="H164" s="573"/>
    </row>
    <row r="165" spans="1:8" s="4" customFormat="1" ht="15.6">
      <c r="A165" s="76" t="str">
        <f>IF(OR(LEFT(Nhaplieu!$M170,3)='Sổ ngân hàng S07 '!$J$2,LEFT(Nhaplieu!$N170,3)='Sổ ngân hàng S07 '!$J$2),Nhaplieu!F170,IF(OR(Nhaplieu!$M170='Sổ ngân hàng S07 '!$J$2,Nhaplieu!$N170='Sổ ngân hàng S07 '!$J$2),Nhaplieu!F170,""))</f>
        <v/>
      </c>
      <c r="B165" s="77" t="str">
        <f>IF(OR(LEFT(Nhaplieu!$M170,3)='Sổ ngân hàng S07 '!$J$2,LEFT(Nhaplieu!$N170,3)='Sổ ngân hàng S07 '!$J$2),Nhaplieu!E170,IF(OR(Nhaplieu!$M170='Sổ ngân hàng S07 '!$J$2,Nhaplieu!$N170='Sổ ngân hàng S07 '!$J$2),Nhaplieu!E170,""))</f>
        <v/>
      </c>
      <c r="C165" s="571" t="str">
        <f>IF(OR(LEFT(Nhaplieu!$M170,3)='Sổ ngân hàng S07 '!$J$2,LEFT(Nhaplieu!$N170,3)='Sổ ngân hàng S07 '!$J$2),Nhaplieu!L170,IF(OR(Nhaplieu!$M170='Sổ ngân hàng S07 '!$J$2,Nhaplieu!$N170='Sổ ngân hàng S07 '!$J$2),Nhaplieu!L170,""))</f>
        <v/>
      </c>
      <c r="D165" s="78" t="str">
        <f>IF(LEFT(Nhaplieu!$M170,3)='Sổ ngân hàng S07 '!$J$2,Nhaplieu!N170,IF(LEFT(Nhaplieu!$N170,3)='Sổ ngân hàng S07 '!$J$2,Nhaplieu!M170,IF(Nhaplieu!$M170='Sổ ngân hàng S07 '!$J$2,Nhaplieu!N170,IF(Nhaplieu!$N170='Sổ ngân hàng S07 '!$J$2,Nhaplieu!M170,""))))</f>
        <v/>
      </c>
      <c r="E165" s="77" t="str">
        <f>IF(LEFT(Nhaplieu!M170,3)='Sổ ngân hàng S07 '!$J$2,Nhaplieu!$O170,IF(Nhaplieu!M170='Sổ ngân hàng S07 '!$J$2,Nhaplieu!$O170,""))</f>
        <v/>
      </c>
      <c r="F165" s="77" t="str">
        <f>IF(LEFT(Nhaplieu!N170,3)='Sổ ngân hàng S07 '!$J$2,Nhaplieu!$O170,IF(Nhaplieu!N170='Sổ ngân hàng S07 '!$J$2,Nhaplieu!$O170,""))</f>
        <v/>
      </c>
      <c r="G165" s="572">
        <f>IF(SUM(E165:F165)=0,0,$G$10+SUM(E$11:$E165)-SUM(F$11:$F165))</f>
        <v>0</v>
      </c>
      <c r="H165" s="573"/>
    </row>
    <row r="166" spans="1:8" s="4" customFormat="1" ht="15.6">
      <c r="A166" s="76" t="str">
        <f>IF(OR(LEFT(Nhaplieu!$M171,3)='Sổ ngân hàng S07 '!$J$2,LEFT(Nhaplieu!$N171,3)='Sổ ngân hàng S07 '!$J$2),Nhaplieu!F171,IF(OR(Nhaplieu!$M171='Sổ ngân hàng S07 '!$J$2,Nhaplieu!$N171='Sổ ngân hàng S07 '!$J$2),Nhaplieu!F171,""))</f>
        <v/>
      </c>
      <c r="B166" s="77" t="str">
        <f>IF(OR(LEFT(Nhaplieu!$M171,3)='Sổ ngân hàng S07 '!$J$2,LEFT(Nhaplieu!$N171,3)='Sổ ngân hàng S07 '!$J$2),Nhaplieu!E171,IF(OR(Nhaplieu!$M171='Sổ ngân hàng S07 '!$J$2,Nhaplieu!$N171='Sổ ngân hàng S07 '!$J$2),Nhaplieu!E171,""))</f>
        <v/>
      </c>
      <c r="C166" s="571" t="str">
        <f>IF(OR(LEFT(Nhaplieu!$M171,3)='Sổ ngân hàng S07 '!$J$2,LEFT(Nhaplieu!$N171,3)='Sổ ngân hàng S07 '!$J$2),Nhaplieu!L171,IF(OR(Nhaplieu!$M171='Sổ ngân hàng S07 '!$J$2,Nhaplieu!$N171='Sổ ngân hàng S07 '!$J$2),Nhaplieu!L171,""))</f>
        <v/>
      </c>
      <c r="D166" s="78" t="str">
        <f>IF(LEFT(Nhaplieu!$M171,3)='Sổ ngân hàng S07 '!$J$2,Nhaplieu!N171,IF(LEFT(Nhaplieu!$N171,3)='Sổ ngân hàng S07 '!$J$2,Nhaplieu!M171,IF(Nhaplieu!$M171='Sổ ngân hàng S07 '!$J$2,Nhaplieu!N171,IF(Nhaplieu!$N171='Sổ ngân hàng S07 '!$J$2,Nhaplieu!M171,""))))</f>
        <v/>
      </c>
      <c r="E166" s="77" t="str">
        <f>IF(LEFT(Nhaplieu!M171,3)='Sổ ngân hàng S07 '!$J$2,Nhaplieu!$O171,IF(Nhaplieu!M171='Sổ ngân hàng S07 '!$J$2,Nhaplieu!$O171,""))</f>
        <v/>
      </c>
      <c r="F166" s="77" t="str">
        <f>IF(LEFT(Nhaplieu!N171,3)='Sổ ngân hàng S07 '!$J$2,Nhaplieu!$O171,IF(Nhaplieu!N171='Sổ ngân hàng S07 '!$J$2,Nhaplieu!$O171,""))</f>
        <v/>
      </c>
      <c r="G166" s="572">
        <f>IF(SUM(E166:F166)=0,0,$G$10+SUM(E$11:$E166)-SUM(F$11:$F166))</f>
        <v>0</v>
      </c>
      <c r="H166" s="573"/>
    </row>
    <row r="167" spans="1:8" s="4" customFormat="1" ht="15.6">
      <c r="A167" s="76" t="str">
        <f>IF(OR(LEFT(Nhaplieu!$M172,3)='Sổ ngân hàng S07 '!$J$2,LEFT(Nhaplieu!$N172,3)='Sổ ngân hàng S07 '!$J$2),Nhaplieu!F172,IF(OR(Nhaplieu!$M172='Sổ ngân hàng S07 '!$J$2,Nhaplieu!$N172='Sổ ngân hàng S07 '!$J$2),Nhaplieu!F172,""))</f>
        <v/>
      </c>
      <c r="B167" s="77" t="str">
        <f>IF(OR(LEFT(Nhaplieu!$M172,3)='Sổ ngân hàng S07 '!$J$2,LEFT(Nhaplieu!$N172,3)='Sổ ngân hàng S07 '!$J$2),Nhaplieu!E172,IF(OR(Nhaplieu!$M172='Sổ ngân hàng S07 '!$J$2,Nhaplieu!$N172='Sổ ngân hàng S07 '!$J$2),Nhaplieu!E172,""))</f>
        <v/>
      </c>
      <c r="C167" s="571" t="str">
        <f>IF(OR(LEFT(Nhaplieu!$M172,3)='Sổ ngân hàng S07 '!$J$2,LEFT(Nhaplieu!$N172,3)='Sổ ngân hàng S07 '!$J$2),Nhaplieu!L172,IF(OR(Nhaplieu!$M172='Sổ ngân hàng S07 '!$J$2,Nhaplieu!$N172='Sổ ngân hàng S07 '!$J$2),Nhaplieu!L172,""))</f>
        <v/>
      </c>
      <c r="D167" s="78" t="str">
        <f>IF(LEFT(Nhaplieu!$M172,3)='Sổ ngân hàng S07 '!$J$2,Nhaplieu!N172,IF(LEFT(Nhaplieu!$N172,3)='Sổ ngân hàng S07 '!$J$2,Nhaplieu!M172,IF(Nhaplieu!$M172='Sổ ngân hàng S07 '!$J$2,Nhaplieu!N172,IF(Nhaplieu!$N172='Sổ ngân hàng S07 '!$J$2,Nhaplieu!M172,""))))</f>
        <v/>
      </c>
      <c r="E167" s="77" t="str">
        <f>IF(LEFT(Nhaplieu!M172,3)='Sổ ngân hàng S07 '!$J$2,Nhaplieu!$O172,IF(Nhaplieu!M172='Sổ ngân hàng S07 '!$J$2,Nhaplieu!$O172,""))</f>
        <v/>
      </c>
      <c r="F167" s="77" t="str">
        <f>IF(LEFT(Nhaplieu!N172,3)='Sổ ngân hàng S07 '!$J$2,Nhaplieu!$O172,IF(Nhaplieu!N172='Sổ ngân hàng S07 '!$J$2,Nhaplieu!$O172,""))</f>
        <v/>
      </c>
      <c r="G167" s="572">
        <f>IF(SUM(E167:F167)=0,0,$G$10+SUM(E$11:$E167)-SUM(F$11:$F167))</f>
        <v>0</v>
      </c>
      <c r="H167" s="573"/>
    </row>
    <row r="168" spans="1:8" s="4" customFormat="1" ht="15.6">
      <c r="A168" s="76" t="str">
        <f>IF(OR(LEFT(Nhaplieu!$M173,3)='Sổ ngân hàng S07 '!$J$2,LEFT(Nhaplieu!$N173,3)='Sổ ngân hàng S07 '!$J$2),Nhaplieu!F173,IF(OR(Nhaplieu!$M173='Sổ ngân hàng S07 '!$J$2,Nhaplieu!$N173='Sổ ngân hàng S07 '!$J$2),Nhaplieu!F173,""))</f>
        <v/>
      </c>
      <c r="B168" s="77" t="str">
        <f>IF(OR(LEFT(Nhaplieu!$M173,3)='Sổ ngân hàng S07 '!$J$2,LEFT(Nhaplieu!$N173,3)='Sổ ngân hàng S07 '!$J$2),Nhaplieu!E173,IF(OR(Nhaplieu!$M173='Sổ ngân hàng S07 '!$J$2,Nhaplieu!$N173='Sổ ngân hàng S07 '!$J$2),Nhaplieu!E173,""))</f>
        <v/>
      </c>
      <c r="C168" s="571" t="str">
        <f>IF(OR(LEFT(Nhaplieu!$M173,3)='Sổ ngân hàng S07 '!$J$2,LEFT(Nhaplieu!$N173,3)='Sổ ngân hàng S07 '!$J$2),Nhaplieu!L173,IF(OR(Nhaplieu!$M173='Sổ ngân hàng S07 '!$J$2,Nhaplieu!$N173='Sổ ngân hàng S07 '!$J$2),Nhaplieu!L173,""))</f>
        <v/>
      </c>
      <c r="D168" s="78" t="str">
        <f>IF(LEFT(Nhaplieu!$M173,3)='Sổ ngân hàng S07 '!$J$2,Nhaplieu!N173,IF(LEFT(Nhaplieu!$N173,3)='Sổ ngân hàng S07 '!$J$2,Nhaplieu!M173,IF(Nhaplieu!$M173='Sổ ngân hàng S07 '!$J$2,Nhaplieu!N173,IF(Nhaplieu!$N173='Sổ ngân hàng S07 '!$J$2,Nhaplieu!M173,""))))</f>
        <v/>
      </c>
      <c r="E168" s="77" t="str">
        <f>IF(LEFT(Nhaplieu!M173,3)='Sổ ngân hàng S07 '!$J$2,Nhaplieu!$O173,IF(Nhaplieu!M173='Sổ ngân hàng S07 '!$J$2,Nhaplieu!$O173,""))</f>
        <v/>
      </c>
      <c r="F168" s="77" t="str">
        <f>IF(LEFT(Nhaplieu!N173,3)='Sổ ngân hàng S07 '!$J$2,Nhaplieu!$O173,IF(Nhaplieu!N173='Sổ ngân hàng S07 '!$J$2,Nhaplieu!$O173,""))</f>
        <v/>
      </c>
      <c r="G168" s="572">
        <f>IF(SUM(E168:F168)=0,0,$G$10+SUM(E$11:$E168)-SUM(F$11:$F168))</f>
        <v>0</v>
      </c>
      <c r="H168" s="573"/>
    </row>
    <row r="169" spans="1:8" s="4" customFormat="1" ht="15.6">
      <c r="A169" s="76" t="str">
        <f>IF(OR(LEFT(Nhaplieu!$M174,3)='Sổ ngân hàng S07 '!$J$2,LEFT(Nhaplieu!$N174,3)='Sổ ngân hàng S07 '!$J$2),Nhaplieu!F174,IF(OR(Nhaplieu!$M174='Sổ ngân hàng S07 '!$J$2,Nhaplieu!$N174='Sổ ngân hàng S07 '!$J$2),Nhaplieu!F174,""))</f>
        <v/>
      </c>
      <c r="B169" s="77" t="str">
        <f>IF(OR(LEFT(Nhaplieu!$M174,3)='Sổ ngân hàng S07 '!$J$2,LEFT(Nhaplieu!$N174,3)='Sổ ngân hàng S07 '!$J$2),Nhaplieu!E174,IF(OR(Nhaplieu!$M174='Sổ ngân hàng S07 '!$J$2,Nhaplieu!$N174='Sổ ngân hàng S07 '!$J$2),Nhaplieu!E174,""))</f>
        <v/>
      </c>
      <c r="C169" s="571" t="str">
        <f>IF(OR(LEFT(Nhaplieu!$M174,3)='Sổ ngân hàng S07 '!$J$2,LEFT(Nhaplieu!$N174,3)='Sổ ngân hàng S07 '!$J$2),Nhaplieu!L174,IF(OR(Nhaplieu!$M174='Sổ ngân hàng S07 '!$J$2,Nhaplieu!$N174='Sổ ngân hàng S07 '!$J$2),Nhaplieu!L174,""))</f>
        <v/>
      </c>
      <c r="D169" s="78" t="str">
        <f>IF(LEFT(Nhaplieu!$M174,3)='Sổ ngân hàng S07 '!$J$2,Nhaplieu!N174,IF(LEFT(Nhaplieu!$N174,3)='Sổ ngân hàng S07 '!$J$2,Nhaplieu!M174,IF(Nhaplieu!$M174='Sổ ngân hàng S07 '!$J$2,Nhaplieu!N174,IF(Nhaplieu!$N174='Sổ ngân hàng S07 '!$J$2,Nhaplieu!M174,""))))</f>
        <v/>
      </c>
      <c r="E169" s="77" t="str">
        <f>IF(LEFT(Nhaplieu!M174,3)='Sổ ngân hàng S07 '!$J$2,Nhaplieu!$O174,IF(Nhaplieu!M174='Sổ ngân hàng S07 '!$J$2,Nhaplieu!$O174,""))</f>
        <v/>
      </c>
      <c r="F169" s="77" t="str">
        <f>IF(LEFT(Nhaplieu!N174,3)='Sổ ngân hàng S07 '!$J$2,Nhaplieu!$O174,IF(Nhaplieu!N174='Sổ ngân hàng S07 '!$J$2,Nhaplieu!$O174,""))</f>
        <v/>
      </c>
      <c r="G169" s="572">
        <f>IF(SUM(E169:F169)=0,0,$G$10+SUM(E$11:$E169)-SUM(F$11:$F169))</f>
        <v>0</v>
      </c>
      <c r="H169" s="573"/>
    </row>
    <row r="170" spans="1:8" s="4" customFormat="1" ht="15.6">
      <c r="A170" s="76" t="str">
        <f>IF(OR(LEFT(Nhaplieu!$M175,3)='Sổ ngân hàng S07 '!$J$2,LEFT(Nhaplieu!$N175,3)='Sổ ngân hàng S07 '!$J$2),Nhaplieu!F175,IF(OR(Nhaplieu!$M175='Sổ ngân hàng S07 '!$J$2,Nhaplieu!$N175='Sổ ngân hàng S07 '!$J$2),Nhaplieu!F175,""))</f>
        <v/>
      </c>
      <c r="B170" s="77" t="str">
        <f>IF(OR(LEFT(Nhaplieu!$M175,3)='Sổ ngân hàng S07 '!$J$2,LEFT(Nhaplieu!$N175,3)='Sổ ngân hàng S07 '!$J$2),Nhaplieu!E175,IF(OR(Nhaplieu!$M175='Sổ ngân hàng S07 '!$J$2,Nhaplieu!$N175='Sổ ngân hàng S07 '!$J$2),Nhaplieu!E175,""))</f>
        <v/>
      </c>
      <c r="C170" s="571" t="str">
        <f>IF(OR(LEFT(Nhaplieu!$M175,3)='Sổ ngân hàng S07 '!$J$2,LEFT(Nhaplieu!$N175,3)='Sổ ngân hàng S07 '!$J$2),Nhaplieu!L175,IF(OR(Nhaplieu!$M175='Sổ ngân hàng S07 '!$J$2,Nhaplieu!$N175='Sổ ngân hàng S07 '!$J$2),Nhaplieu!L175,""))</f>
        <v/>
      </c>
      <c r="D170" s="78" t="str">
        <f>IF(LEFT(Nhaplieu!$M175,3)='Sổ ngân hàng S07 '!$J$2,Nhaplieu!N175,IF(LEFT(Nhaplieu!$N175,3)='Sổ ngân hàng S07 '!$J$2,Nhaplieu!M175,IF(Nhaplieu!$M175='Sổ ngân hàng S07 '!$J$2,Nhaplieu!N175,IF(Nhaplieu!$N175='Sổ ngân hàng S07 '!$J$2,Nhaplieu!M175,""))))</f>
        <v/>
      </c>
      <c r="E170" s="77" t="str">
        <f>IF(LEFT(Nhaplieu!M175,3)='Sổ ngân hàng S07 '!$J$2,Nhaplieu!$O175,IF(Nhaplieu!M175='Sổ ngân hàng S07 '!$J$2,Nhaplieu!$O175,""))</f>
        <v/>
      </c>
      <c r="F170" s="77" t="str">
        <f>IF(LEFT(Nhaplieu!N175,3)='Sổ ngân hàng S07 '!$J$2,Nhaplieu!$O175,IF(Nhaplieu!N175='Sổ ngân hàng S07 '!$J$2,Nhaplieu!$O175,""))</f>
        <v/>
      </c>
      <c r="G170" s="572">
        <f>IF(SUM(E170:F170)=0,0,$G$10+SUM(E$11:$E170)-SUM(F$11:$F170))</f>
        <v>0</v>
      </c>
      <c r="H170" s="573"/>
    </row>
    <row r="171" spans="1:8" s="4" customFormat="1" ht="15.6">
      <c r="A171" s="76" t="str">
        <f>IF(OR(LEFT(Nhaplieu!$M176,3)='Sổ ngân hàng S07 '!$J$2,LEFT(Nhaplieu!$N176,3)='Sổ ngân hàng S07 '!$J$2),Nhaplieu!F176,IF(OR(Nhaplieu!$M176='Sổ ngân hàng S07 '!$J$2,Nhaplieu!$N176='Sổ ngân hàng S07 '!$J$2),Nhaplieu!F176,""))</f>
        <v/>
      </c>
      <c r="B171" s="77" t="str">
        <f>IF(OR(LEFT(Nhaplieu!$M176,3)='Sổ ngân hàng S07 '!$J$2,LEFT(Nhaplieu!$N176,3)='Sổ ngân hàng S07 '!$J$2),Nhaplieu!E176,IF(OR(Nhaplieu!$M176='Sổ ngân hàng S07 '!$J$2,Nhaplieu!$N176='Sổ ngân hàng S07 '!$J$2),Nhaplieu!E176,""))</f>
        <v/>
      </c>
      <c r="C171" s="571" t="str">
        <f>IF(OR(LEFT(Nhaplieu!$M176,3)='Sổ ngân hàng S07 '!$J$2,LEFT(Nhaplieu!$N176,3)='Sổ ngân hàng S07 '!$J$2),Nhaplieu!L176,IF(OR(Nhaplieu!$M176='Sổ ngân hàng S07 '!$J$2,Nhaplieu!$N176='Sổ ngân hàng S07 '!$J$2),Nhaplieu!L176,""))</f>
        <v/>
      </c>
      <c r="D171" s="78" t="str">
        <f>IF(LEFT(Nhaplieu!$M176,3)='Sổ ngân hàng S07 '!$J$2,Nhaplieu!N176,IF(LEFT(Nhaplieu!$N176,3)='Sổ ngân hàng S07 '!$J$2,Nhaplieu!M176,IF(Nhaplieu!$M176='Sổ ngân hàng S07 '!$J$2,Nhaplieu!N176,IF(Nhaplieu!$N176='Sổ ngân hàng S07 '!$J$2,Nhaplieu!M176,""))))</f>
        <v/>
      </c>
      <c r="E171" s="77" t="str">
        <f>IF(LEFT(Nhaplieu!M176,3)='Sổ ngân hàng S07 '!$J$2,Nhaplieu!$O176,IF(Nhaplieu!M176='Sổ ngân hàng S07 '!$J$2,Nhaplieu!$O176,""))</f>
        <v/>
      </c>
      <c r="F171" s="77" t="str">
        <f>IF(LEFT(Nhaplieu!N176,3)='Sổ ngân hàng S07 '!$J$2,Nhaplieu!$O176,IF(Nhaplieu!N176='Sổ ngân hàng S07 '!$J$2,Nhaplieu!$O176,""))</f>
        <v/>
      </c>
      <c r="G171" s="572">
        <f>IF(SUM(E171:F171)=0,0,$G$10+SUM(E$11:$E171)-SUM(F$11:$F171))</f>
        <v>0</v>
      </c>
      <c r="H171" s="573"/>
    </row>
    <row r="172" spans="1:8" s="4" customFormat="1" ht="15.6">
      <c r="A172" s="76" t="str">
        <f>IF(OR(LEFT(Nhaplieu!$M177,3)='Sổ ngân hàng S07 '!$J$2,LEFT(Nhaplieu!$N177,3)='Sổ ngân hàng S07 '!$J$2),Nhaplieu!F177,IF(OR(Nhaplieu!$M177='Sổ ngân hàng S07 '!$J$2,Nhaplieu!$N177='Sổ ngân hàng S07 '!$J$2),Nhaplieu!F177,""))</f>
        <v/>
      </c>
      <c r="B172" s="77" t="str">
        <f>IF(OR(LEFT(Nhaplieu!$M177,3)='Sổ ngân hàng S07 '!$J$2,LEFT(Nhaplieu!$N177,3)='Sổ ngân hàng S07 '!$J$2),Nhaplieu!E177,IF(OR(Nhaplieu!$M177='Sổ ngân hàng S07 '!$J$2,Nhaplieu!$N177='Sổ ngân hàng S07 '!$J$2),Nhaplieu!E177,""))</f>
        <v/>
      </c>
      <c r="C172" s="571" t="str">
        <f>IF(OR(LEFT(Nhaplieu!$M177,3)='Sổ ngân hàng S07 '!$J$2,LEFT(Nhaplieu!$N177,3)='Sổ ngân hàng S07 '!$J$2),Nhaplieu!L177,IF(OR(Nhaplieu!$M177='Sổ ngân hàng S07 '!$J$2,Nhaplieu!$N177='Sổ ngân hàng S07 '!$J$2),Nhaplieu!L177,""))</f>
        <v/>
      </c>
      <c r="D172" s="78" t="str">
        <f>IF(LEFT(Nhaplieu!$M177,3)='Sổ ngân hàng S07 '!$J$2,Nhaplieu!N177,IF(LEFT(Nhaplieu!$N177,3)='Sổ ngân hàng S07 '!$J$2,Nhaplieu!M177,IF(Nhaplieu!$M177='Sổ ngân hàng S07 '!$J$2,Nhaplieu!N177,IF(Nhaplieu!$N177='Sổ ngân hàng S07 '!$J$2,Nhaplieu!M177,""))))</f>
        <v/>
      </c>
      <c r="E172" s="77" t="str">
        <f>IF(LEFT(Nhaplieu!M177,3)='Sổ ngân hàng S07 '!$J$2,Nhaplieu!$O177,IF(Nhaplieu!M177='Sổ ngân hàng S07 '!$J$2,Nhaplieu!$O177,""))</f>
        <v/>
      </c>
      <c r="F172" s="77" t="str">
        <f>IF(LEFT(Nhaplieu!N177,3)='Sổ ngân hàng S07 '!$J$2,Nhaplieu!$O177,IF(Nhaplieu!N177='Sổ ngân hàng S07 '!$J$2,Nhaplieu!$O177,""))</f>
        <v/>
      </c>
      <c r="G172" s="572">
        <f>IF(SUM(E172:F172)=0,0,$G$10+SUM(E$11:$E172)-SUM(F$11:$F172))</f>
        <v>0</v>
      </c>
      <c r="H172" s="573"/>
    </row>
    <row r="173" spans="1:8" s="4" customFormat="1" ht="15.6">
      <c r="A173" s="76" t="str">
        <f>IF(OR(LEFT(Nhaplieu!$M178,3)='Sổ ngân hàng S07 '!$J$2,LEFT(Nhaplieu!$N178,3)='Sổ ngân hàng S07 '!$J$2),Nhaplieu!F178,IF(OR(Nhaplieu!$M178='Sổ ngân hàng S07 '!$J$2,Nhaplieu!$N178='Sổ ngân hàng S07 '!$J$2),Nhaplieu!F178,""))</f>
        <v/>
      </c>
      <c r="B173" s="77" t="str">
        <f>IF(OR(LEFT(Nhaplieu!$M178,3)='Sổ ngân hàng S07 '!$J$2,LEFT(Nhaplieu!$N178,3)='Sổ ngân hàng S07 '!$J$2),Nhaplieu!E178,IF(OR(Nhaplieu!$M178='Sổ ngân hàng S07 '!$J$2,Nhaplieu!$N178='Sổ ngân hàng S07 '!$J$2),Nhaplieu!E178,""))</f>
        <v/>
      </c>
      <c r="C173" s="571" t="str">
        <f>IF(OR(LEFT(Nhaplieu!$M178,3)='Sổ ngân hàng S07 '!$J$2,LEFT(Nhaplieu!$N178,3)='Sổ ngân hàng S07 '!$J$2),Nhaplieu!L178,IF(OR(Nhaplieu!$M178='Sổ ngân hàng S07 '!$J$2,Nhaplieu!$N178='Sổ ngân hàng S07 '!$J$2),Nhaplieu!L178,""))</f>
        <v/>
      </c>
      <c r="D173" s="78" t="str">
        <f>IF(LEFT(Nhaplieu!$M178,3)='Sổ ngân hàng S07 '!$J$2,Nhaplieu!N178,IF(LEFT(Nhaplieu!$N178,3)='Sổ ngân hàng S07 '!$J$2,Nhaplieu!M178,IF(Nhaplieu!$M178='Sổ ngân hàng S07 '!$J$2,Nhaplieu!N178,IF(Nhaplieu!$N178='Sổ ngân hàng S07 '!$J$2,Nhaplieu!M178,""))))</f>
        <v/>
      </c>
      <c r="E173" s="77" t="str">
        <f>IF(LEFT(Nhaplieu!M178,3)='Sổ ngân hàng S07 '!$J$2,Nhaplieu!$O178,IF(Nhaplieu!M178='Sổ ngân hàng S07 '!$J$2,Nhaplieu!$O178,""))</f>
        <v/>
      </c>
      <c r="F173" s="77" t="str">
        <f>IF(LEFT(Nhaplieu!N178,3)='Sổ ngân hàng S07 '!$J$2,Nhaplieu!$O178,IF(Nhaplieu!N178='Sổ ngân hàng S07 '!$J$2,Nhaplieu!$O178,""))</f>
        <v/>
      </c>
      <c r="G173" s="572">
        <f>IF(SUM(E173:F173)=0,0,$G$10+SUM(E$11:$E173)-SUM(F$11:$F173))</f>
        <v>0</v>
      </c>
      <c r="H173" s="573"/>
    </row>
    <row r="174" spans="1:8" s="4" customFormat="1" ht="15.6">
      <c r="A174" s="76" t="str">
        <f>IF(OR(LEFT(Nhaplieu!$M179,3)='Sổ ngân hàng S07 '!$J$2,LEFT(Nhaplieu!$N179,3)='Sổ ngân hàng S07 '!$J$2),Nhaplieu!F179,IF(OR(Nhaplieu!$M179='Sổ ngân hàng S07 '!$J$2,Nhaplieu!$N179='Sổ ngân hàng S07 '!$J$2),Nhaplieu!F179,""))</f>
        <v/>
      </c>
      <c r="B174" s="77" t="str">
        <f>IF(OR(LEFT(Nhaplieu!$M179,3)='Sổ ngân hàng S07 '!$J$2,LEFT(Nhaplieu!$N179,3)='Sổ ngân hàng S07 '!$J$2),Nhaplieu!E179,IF(OR(Nhaplieu!$M179='Sổ ngân hàng S07 '!$J$2,Nhaplieu!$N179='Sổ ngân hàng S07 '!$J$2),Nhaplieu!E179,""))</f>
        <v/>
      </c>
      <c r="C174" s="571" t="str">
        <f>IF(OR(LEFT(Nhaplieu!$M179,3)='Sổ ngân hàng S07 '!$J$2,LEFT(Nhaplieu!$N179,3)='Sổ ngân hàng S07 '!$J$2),Nhaplieu!L179,IF(OR(Nhaplieu!$M179='Sổ ngân hàng S07 '!$J$2,Nhaplieu!$N179='Sổ ngân hàng S07 '!$J$2),Nhaplieu!L179,""))</f>
        <v/>
      </c>
      <c r="D174" s="78" t="str">
        <f>IF(LEFT(Nhaplieu!$M179,3)='Sổ ngân hàng S07 '!$J$2,Nhaplieu!N179,IF(LEFT(Nhaplieu!$N179,3)='Sổ ngân hàng S07 '!$J$2,Nhaplieu!M179,IF(Nhaplieu!$M179='Sổ ngân hàng S07 '!$J$2,Nhaplieu!N179,IF(Nhaplieu!$N179='Sổ ngân hàng S07 '!$J$2,Nhaplieu!M179,""))))</f>
        <v/>
      </c>
      <c r="E174" s="77" t="str">
        <f>IF(LEFT(Nhaplieu!M179,3)='Sổ ngân hàng S07 '!$J$2,Nhaplieu!$O179,IF(Nhaplieu!M179='Sổ ngân hàng S07 '!$J$2,Nhaplieu!$O179,""))</f>
        <v/>
      </c>
      <c r="F174" s="77" t="str">
        <f>IF(LEFT(Nhaplieu!N179,3)='Sổ ngân hàng S07 '!$J$2,Nhaplieu!$O179,IF(Nhaplieu!N179='Sổ ngân hàng S07 '!$J$2,Nhaplieu!$O179,""))</f>
        <v/>
      </c>
      <c r="G174" s="572">
        <f>IF(SUM(E174:F174)=0,0,$G$10+SUM(E$11:$E174)-SUM(F$11:$F174))</f>
        <v>0</v>
      </c>
      <c r="H174" s="573"/>
    </row>
    <row r="175" spans="1:8" s="4" customFormat="1" ht="15.6">
      <c r="A175" s="76" t="str">
        <f>IF(OR(LEFT(Nhaplieu!$M180,3)='Sổ ngân hàng S07 '!$J$2,LEFT(Nhaplieu!$N180,3)='Sổ ngân hàng S07 '!$J$2),Nhaplieu!F180,IF(OR(Nhaplieu!$M180='Sổ ngân hàng S07 '!$J$2,Nhaplieu!$N180='Sổ ngân hàng S07 '!$J$2),Nhaplieu!F180,""))</f>
        <v/>
      </c>
      <c r="B175" s="77" t="str">
        <f>IF(OR(LEFT(Nhaplieu!$M180,3)='Sổ ngân hàng S07 '!$J$2,LEFT(Nhaplieu!$N180,3)='Sổ ngân hàng S07 '!$J$2),Nhaplieu!E180,IF(OR(Nhaplieu!$M180='Sổ ngân hàng S07 '!$J$2,Nhaplieu!$N180='Sổ ngân hàng S07 '!$J$2),Nhaplieu!E180,""))</f>
        <v/>
      </c>
      <c r="C175" s="571" t="str">
        <f>IF(OR(LEFT(Nhaplieu!$M180,3)='Sổ ngân hàng S07 '!$J$2,LEFT(Nhaplieu!$N180,3)='Sổ ngân hàng S07 '!$J$2),Nhaplieu!L180,IF(OR(Nhaplieu!$M180='Sổ ngân hàng S07 '!$J$2,Nhaplieu!$N180='Sổ ngân hàng S07 '!$J$2),Nhaplieu!L180,""))</f>
        <v/>
      </c>
      <c r="D175" s="78" t="str">
        <f>IF(LEFT(Nhaplieu!$M180,3)='Sổ ngân hàng S07 '!$J$2,Nhaplieu!N180,IF(LEFT(Nhaplieu!$N180,3)='Sổ ngân hàng S07 '!$J$2,Nhaplieu!M180,IF(Nhaplieu!$M180='Sổ ngân hàng S07 '!$J$2,Nhaplieu!N180,IF(Nhaplieu!$N180='Sổ ngân hàng S07 '!$J$2,Nhaplieu!M180,""))))</f>
        <v/>
      </c>
      <c r="E175" s="77" t="str">
        <f>IF(LEFT(Nhaplieu!M180,3)='Sổ ngân hàng S07 '!$J$2,Nhaplieu!$O180,IF(Nhaplieu!M180='Sổ ngân hàng S07 '!$J$2,Nhaplieu!$O180,""))</f>
        <v/>
      </c>
      <c r="F175" s="77" t="str">
        <f>IF(LEFT(Nhaplieu!N180,3)='Sổ ngân hàng S07 '!$J$2,Nhaplieu!$O180,IF(Nhaplieu!N180='Sổ ngân hàng S07 '!$J$2,Nhaplieu!$O180,""))</f>
        <v/>
      </c>
      <c r="G175" s="572">
        <f>IF(SUM(E175:F175)=0,0,$G$10+SUM(E$11:$E175)-SUM(F$11:$F175))</f>
        <v>0</v>
      </c>
      <c r="H175" s="573"/>
    </row>
    <row r="176" spans="1:8" s="4" customFormat="1" ht="15.6">
      <c r="A176" s="76" t="str">
        <f>IF(OR(LEFT(Nhaplieu!$M181,3)='Sổ ngân hàng S07 '!$J$2,LEFT(Nhaplieu!$N181,3)='Sổ ngân hàng S07 '!$J$2),Nhaplieu!F181,IF(OR(Nhaplieu!$M181='Sổ ngân hàng S07 '!$J$2,Nhaplieu!$N181='Sổ ngân hàng S07 '!$J$2),Nhaplieu!F181,""))</f>
        <v/>
      </c>
      <c r="B176" s="77" t="str">
        <f>IF(OR(LEFT(Nhaplieu!$M181,3)='Sổ ngân hàng S07 '!$J$2,LEFT(Nhaplieu!$N181,3)='Sổ ngân hàng S07 '!$J$2),Nhaplieu!E181,IF(OR(Nhaplieu!$M181='Sổ ngân hàng S07 '!$J$2,Nhaplieu!$N181='Sổ ngân hàng S07 '!$J$2),Nhaplieu!E181,""))</f>
        <v/>
      </c>
      <c r="C176" s="571" t="str">
        <f>IF(OR(LEFT(Nhaplieu!$M181,3)='Sổ ngân hàng S07 '!$J$2,LEFT(Nhaplieu!$N181,3)='Sổ ngân hàng S07 '!$J$2),Nhaplieu!L181,IF(OR(Nhaplieu!$M181='Sổ ngân hàng S07 '!$J$2,Nhaplieu!$N181='Sổ ngân hàng S07 '!$J$2),Nhaplieu!L181,""))</f>
        <v/>
      </c>
      <c r="D176" s="78" t="str">
        <f>IF(LEFT(Nhaplieu!$M181,3)='Sổ ngân hàng S07 '!$J$2,Nhaplieu!N181,IF(LEFT(Nhaplieu!$N181,3)='Sổ ngân hàng S07 '!$J$2,Nhaplieu!M181,IF(Nhaplieu!$M181='Sổ ngân hàng S07 '!$J$2,Nhaplieu!N181,IF(Nhaplieu!$N181='Sổ ngân hàng S07 '!$J$2,Nhaplieu!M181,""))))</f>
        <v/>
      </c>
      <c r="E176" s="77" t="str">
        <f>IF(LEFT(Nhaplieu!M181,3)='Sổ ngân hàng S07 '!$J$2,Nhaplieu!$O181,IF(Nhaplieu!M181='Sổ ngân hàng S07 '!$J$2,Nhaplieu!$O181,""))</f>
        <v/>
      </c>
      <c r="F176" s="77" t="str">
        <f>IF(LEFT(Nhaplieu!N181,3)='Sổ ngân hàng S07 '!$J$2,Nhaplieu!$O181,IF(Nhaplieu!N181='Sổ ngân hàng S07 '!$J$2,Nhaplieu!$O181,""))</f>
        <v/>
      </c>
      <c r="G176" s="572">
        <f>IF(SUM(E176:F176)=0,0,$G$10+SUM(E$11:$E176)-SUM(F$11:$F176))</f>
        <v>0</v>
      </c>
      <c r="H176" s="573"/>
    </row>
    <row r="177" spans="1:8" s="4" customFormat="1" ht="15.6">
      <c r="A177" s="76" t="str">
        <f>IF(OR(LEFT(Nhaplieu!$M182,3)='Sổ ngân hàng S07 '!$J$2,LEFT(Nhaplieu!$N182,3)='Sổ ngân hàng S07 '!$J$2),Nhaplieu!F182,IF(OR(Nhaplieu!$M182='Sổ ngân hàng S07 '!$J$2,Nhaplieu!$N182='Sổ ngân hàng S07 '!$J$2),Nhaplieu!F182,""))</f>
        <v/>
      </c>
      <c r="B177" s="77" t="str">
        <f>IF(OR(LEFT(Nhaplieu!$M182,3)='Sổ ngân hàng S07 '!$J$2,LEFT(Nhaplieu!$N182,3)='Sổ ngân hàng S07 '!$J$2),Nhaplieu!E182,IF(OR(Nhaplieu!$M182='Sổ ngân hàng S07 '!$J$2,Nhaplieu!$N182='Sổ ngân hàng S07 '!$J$2),Nhaplieu!E182,""))</f>
        <v/>
      </c>
      <c r="C177" s="571" t="str">
        <f>IF(OR(LEFT(Nhaplieu!$M182,3)='Sổ ngân hàng S07 '!$J$2,LEFT(Nhaplieu!$N182,3)='Sổ ngân hàng S07 '!$J$2),Nhaplieu!L182,IF(OR(Nhaplieu!$M182='Sổ ngân hàng S07 '!$J$2,Nhaplieu!$N182='Sổ ngân hàng S07 '!$J$2),Nhaplieu!L182,""))</f>
        <v/>
      </c>
      <c r="D177" s="78" t="str">
        <f>IF(LEFT(Nhaplieu!$M182,3)='Sổ ngân hàng S07 '!$J$2,Nhaplieu!N182,IF(LEFT(Nhaplieu!$N182,3)='Sổ ngân hàng S07 '!$J$2,Nhaplieu!M182,IF(Nhaplieu!$M182='Sổ ngân hàng S07 '!$J$2,Nhaplieu!N182,IF(Nhaplieu!$N182='Sổ ngân hàng S07 '!$J$2,Nhaplieu!M182,""))))</f>
        <v/>
      </c>
      <c r="E177" s="77" t="str">
        <f>IF(LEFT(Nhaplieu!M182,3)='Sổ ngân hàng S07 '!$J$2,Nhaplieu!$O182,IF(Nhaplieu!M182='Sổ ngân hàng S07 '!$J$2,Nhaplieu!$O182,""))</f>
        <v/>
      </c>
      <c r="F177" s="77" t="str">
        <f>IF(LEFT(Nhaplieu!N182,3)='Sổ ngân hàng S07 '!$J$2,Nhaplieu!$O182,IF(Nhaplieu!N182='Sổ ngân hàng S07 '!$J$2,Nhaplieu!$O182,""))</f>
        <v/>
      </c>
      <c r="G177" s="572">
        <f>IF(SUM(E177:F177)=0,0,$G$10+SUM(E$11:$E177)-SUM(F$11:$F177))</f>
        <v>0</v>
      </c>
      <c r="H177" s="573"/>
    </row>
    <row r="178" spans="1:8" s="4" customFormat="1" ht="15.6">
      <c r="A178" s="76" t="str">
        <f>IF(OR(LEFT(Nhaplieu!$M183,3)='Sổ ngân hàng S07 '!$J$2,LEFT(Nhaplieu!$N183,3)='Sổ ngân hàng S07 '!$J$2),Nhaplieu!F183,IF(OR(Nhaplieu!$M183='Sổ ngân hàng S07 '!$J$2,Nhaplieu!$N183='Sổ ngân hàng S07 '!$J$2),Nhaplieu!F183,""))</f>
        <v/>
      </c>
      <c r="B178" s="77" t="str">
        <f>IF(OR(LEFT(Nhaplieu!$M183,3)='Sổ ngân hàng S07 '!$J$2,LEFT(Nhaplieu!$N183,3)='Sổ ngân hàng S07 '!$J$2),Nhaplieu!E183,IF(OR(Nhaplieu!$M183='Sổ ngân hàng S07 '!$J$2,Nhaplieu!$N183='Sổ ngân hàng S07 '!$J$2),Nhaplieu!E183,""))</f>
        <v/>
      </c>
      <c r="C178" s="571" t="str">
        <f>IF(OR(LEFT(Nhaplieu!$M183,3)='Sổ ngân hàng S07 '!$J$2,LEFT(Nhaplieu!$N183,3)='Sổ ngân hàng S07 '!$J$2),Nhaplieu!L183,IF(OR(Nhaplieu!$M183='Sổ ngân hàng S07 '!$J$2,Nhaplieu!$N183='Sổ ngân hàng S07 '!$J$2),Nhaplieu!L183,""))</f>
        <v/>
      </c>
      <c r="D178" s="78" t="str">
        <f>IF(LEFT(Nhaplieu!$M183,3)='Sổ ngân hàng S07 '!$J$2,Nhaplieu!N183,IF(LEFT(Nhaplieu!$N183,3)='Sổ ngân hàng S07 '!$J$2,Nhaplieu!M183,IF(Nhaplieu!$M183='Sổ ngân hàng S07 '!$J$2,Nhaplieu!N183,IF(Nhaplieu!$N183='Sổ ngân hàng S07 '!$J$2,Nhaplieu!M183,""))))</f>
        <v/>
      </c>
      <c r="E178" s="77" t="str">
        <f>IF(LEFT(Nhaplieu!M183,3)='Sổ ngân hàng S07 '!$J$2,Nhaplieu!$O183,IF(Nhaplieu!M183='Sổ ngân hàng S07 '!$J$2,Nhaplieu!$O183,""))</f>
        <v/>
      </c>
      <c r="F178" s="77" t="str">
        <f>IF(LEFT(Nhaplieu!N183,3)='Sổ ngân hàng S07 '!$J$2,Nhaplieu!$O183,IF(Nhaplieu!N183='Sổ ngân hàng S07 '!$J$2,Nhaplieu!$O183,""))</f>
        <v/>
      </c>
      <c r="G178" s="572">
        <f>IF(SUM(E178:F178)=0,0,$G$10+SUM(E$11:$E178)-SUM(F$11:$F178))</f>
        <v>0</v>
      </c>
      <c r="H178" s="573"/>
    </row>
    <row r="179" spans="1:8" s="4" customFormat="1" ht="15.6">
      <c r="A179" s="76" t="str">
        <f>IF(OR(LEFT(Nhaplieu!$M184,3)='Sổ ngân hàng S07 '!$J$2,LEFT(Nhaplieu!$N184,3)='Sổ ngân hàng S07 '!$J$2),Nhaplieu!F184,IF(OR(Nhaplieu!$M184='Sổ ngân hàng S07 '!$J$2,Nhaplieu!$N184='Sổ ngân hàng S07 '!$J$2),Nhaplieu!F184,""))</f>
        <v/>
      </c>
      <c r="B179" s="77" t="str">
        <f>IF(OR(LEFT(Nhaplieu!$M184,3)='Sổ ngân hàng S07 '!$J$2,LEFT(Nhaplieu!$N184,3)='Sổ ngân hàng S07 '!$J$2),Nhaplieu!E184,IF(OR(Nhaplieu!$M184='Sổ ngân hàng S07 '!$J$2,Nhaplieu!$N184='Sổ ngân hàng S07 '!$J$2),Nhaplieu!E184,""))</f>
        <v/>
      </c>
      <c r="C179" s="571" t="str">
        <f>IF(OR(LEFT(Nhaplieu!$M184,3)='Sổ ngân hàng S07 '!$J$2,LEFT(Nhaplieu!$N184,3)='Sổ ngân hàng S07 '!$J$2),Nhaplieu!L184,IF(OR(Nhaplieu!$M184='Sổ ngân hàng S07 '!$J$2,Nhaplieu!$N184='Sổ ngân hàng S07 '!$J$2),Nhaplieu!L184,""))</f>
        <v/>
      </c>
      <c r="D179" s="78" t="str">
        <f>IF(LEFT(Nhaplieu!$M184,3)='Sổ ngân hàng S07 '!$J$2,Nhaplieu!N184,IF(LEFT(Nhaplieu!$N184,3)='Sổ ngân hàng S07 '!$J$2,Nhaplieu!M184,IF(Nhaplieu!$M184='Sổ ngân hàng S07 '!$J$2,Nhaplieu!N184,IF(Nhaplieu!$N184='Sổ ngân hàng S07 '!$J$2,Nhaplieu!M184,""))))</f>
        <v/>
      </c>
      <c r="E179" s="77" t="str">
        <f>IF(LEFT(Nhaplieu!M184,3)='Sổ ngân hàng S07 '!$J$2,Nhaplieu!$O184,IF(Nhaplieu!M184='Sổ ngân hàng S07 '!$J$2,Nhaplieu!$O184,""))</f>
        <v/>
      </c>
      <c r="F179" s="77" t="str">
        <f>IF(LEFT(Nhaplieu!N184,3)='Sổ ngân hàng S07 '!$J$2,Nhaplieu!$O184,IF(Nhaplieu!N184='Sổ ngân hàng S07 '!$J$2,Nhaplieu!$O184,""))</f>
        <v/>
      </c>
      <c r="G179" s="572">
        <f>IF(SUM(E179:F179)=0,0,$G$10+SUM(E$11:$E179)-SUM(F$11:$F179))</f>
        <v>0</v>
      </c>
      <c r="H179" s="573"/>
    </row>
    <row r="180" spans="1:8" s="4" customFormat="1" ht="15.6">
      <c r="A180" s="76" t="str">
        <f>IF(OR(LEFT(Nhaplieu!$M185,3)='Sổ ngân hàng S07 '!$J$2,LEFT(Nhaplieu!$N185,3)='Sổ ngân hàng S07 '!$J$2),Nhaplieu!F185,IF(OR(Nhaplieu!$M185='Sổ ngân hàng S07 '!$J$2,Nhaplieu!$N185='Sổ ngân hàng S07 '!$J$2),Nhaplieu!F185,""))</f>
        <v/>
      </c>
      <c r="B180" s="77" t="str">
        <f>IF(OR(LEFT(Nhaplieu!$M185,3)='Sổ ngân hàng S07 '!$J$2,LEFT(Nhaplieu!$N185,3)='Sổ ngân hàng S07 '!$J$2),Nhaplieu!E185,IF(OR(Nhaplieu!$M185='Sổ ngân hàng S07 '!$J$2,Nhaplieu!$N185='Sổ ngân hàng S07 '!$J$2),Nhaplieu!E185,""))</f>
        <v/>
      </c>
      <c r="C180" s="571" t="str">
        <f>IF(OR(LEFT(Nhaplieu!$M185,3)='Sổ ngân hàng S07 '!$J$2,LEFT(Nhaplieu!$N185,3)='Sổ ngân hàng S07 '!$J$2),Nhaplieu!L185,IF(OR(Nhaplieu!$M185='Sổ ngân hàng S07 '!$J$2,Nhaplieu!$N185='Sổ ngân hàng S07 '!$J$2),Nhaplieu!L185,""))</f>
        <v/>
      </c>
      <c r="D180" s="78" t="str">
        <f>IF(LEFT(Nhaplieu!$M185,3)='Sổ ngân hàng S07 '!$J$2,Nhaplieu!N185,IF(LEFT(Nhaplieu!$N185,3)='Sổ ngân hàng S07 '!$J$2,Nhaplieu!M185,IF(Nhaplieu!$M185='Sổ ngân hàng S07 '!$J$2,Nhaplieu!N185,IF(Nhaplieu!$N185='Sổ ngân hàng S07 '!$J$2,Nhaplieu!M185,""))))</f>
        <v/>
      </c>
      <c r="E180" s="77" t="str">
        <f>IF(LEFT(Nhaplieu!M185,3)='Sổ ngân hàng S07 '!$J$2,Nhaplieu!$O185,IF(Nhaplieu!M185='Sổ ngân hàng S07 '!$J$2,Nhaplieu!$O185,""))</f>
        <v/>
      </c>
      <c r="F180" s="77" t="str">
        <f>IF(LEFT(Nhaplieu!N185,3)='Sổ ngân hàng S07 '!$J$2,Nhaplieu!$O185,IF(Nhaplieu!N185='Sổ ngân hàng S07 '!$J$2,Nhaplieu!$O185,""))</f>
        <v/>
      </c>
      <c r="G180" s="572">
        <f>IF(SUM(E180:F180)=0,0,$G$10+SUM(E$11:$E180)-SUM(F$11:$F180))</f>
        <v>0</v>
      </c>
      <c r="H180" s="573"/>
    </row>
    <row r="181" spans="1:8" s="4" customFormat="1" ht="15.6">
      <c r="A181" s="76" t="str">
        <f>IF(OR(LEFT(Nhaplieu!$M186,3)='Sổ ngân hàng S07 '!$J$2,LEFT(Nhaplieu!$N186,3)='Sổ ngân hàng S07 '!$J$2),Nhaplieu!F186,IF(OR(Nhaplieu!$M186='Sổ ngân hàng S07 '!$J$2,Nhaplieu!$N186='Sổ ngân hàng S07 '!$J$2),Nhaplieu!F186,""))</f>
        <v/>
      </c>
      <c r="B181" s="77" t="str">
        <f>IF(OR(LEFT(Nhaplieu!$M186,3)='Sổ ngân hàng S07 '!$J$2,LEFT(Nhaplieu!$N186,3)='Sổ ngân hàng S07 '!$J$2),Nhaplieu!E186,IF(OR(Nhaplieu!$M186='Sổ ngân hàng S07 '!$J$2,Nhaplieu!$N186='Sổ ngân hàng S07 '!$J$2),Nhaplieu!E186,""))</f>
        <v/>
      </c>
      <c r="C181" s="571" t="str">
        <f>IF(OR(LEFT(Nhaplieu!$M186,3)='Sổ ngân hàng S07 '!$J$2,LEFT(Nhaplieu!$N186,3)='Sổ ngân hàng S07 '!$J$2),Nhaplieu!L186,IF(OR(Nhaplieu!$M186='Sổ ngân hàng S07 '!$J$2,Nhaplieu!$N186='Sổ ngân hàng S07 '!$J$2),Nhaplieu!L186,""))</f>
        <v/>
      </c>
      <c r="D181" s="78" t="str">
        <f>IF(LEFT(Nhaplieu!$M186,3)='Sổ ngân hàng S07 '!$J$2,Nhaplieu!N186,IF(LEFT(Nhaplieu!$N186,3)='Sổ ngân hàng S07 '!$J$2,Nhaplieu!M186,IF(Nhaplieu!$M186='Sổ ngân hàng S07 '!$J$2,Nhaplieu!N186,IF(Nhaplieu!$N186='Sổ ngân hàng S07 '!$J$2,Nhaplieu!M186,""))))</f>
        <v/>
      </c>
      <c r="E181" s="77" t="str">
        <f>IF(LEFT(Nhaplieu!M186,3)='Sổ ngân hàng S07 '!$J$2,Nhaplieu!$O186,IF(Nhaplieu!M186='Sổ ngân hàng S07 '!$J$2,Nhaplieu!$O186,""))</f>
        <v/>
      </c>
      <c r="F181" s="77" t="str">
        <f>IF(LEFT(Nhaplieu!N186,3)='Sổ ngân hàng S07 '!$J$2,Nhaplieu!$O186,IF(Nhaplieu!N186='Sổ ngân hàng S07 '!$J$2,Nhaplieu!$O186,""))</f>
        <v/>
      </c>
      <c r="G181" s="572">
        <f>IF(SUM(E181:F181)=0,0,$G$10+SUM(E$11:$E181)-SUM(F$11:$F181))</f>
        <v>0</v>
      </c>
      <c r="H181" s="573"/>
    </row>
    <row r="182" spans="1:8" s="4" customFormat="1" ht="15.6">
      <c r="A182" s="76" t="str">
        <f>IF(OR(LEFT(Nhaplieu!$M187,3)='Sổ ngân hàng S07 '!$J$2,LEFT(Nhaplieu!$N187,3)='Sổ ngân hàng S07 '!$J$2),Nhaplieu!F187,IF(OR(Nhaplieu!$M187='Sổ ngân hàng S07 '!$J$2,Nhaplieu!$N187='Sổ ngân hàng S07 '!$J$2),Nhaplieu!F187,""))</f>
        <v/>
      </c>
      <c r="B182" s="77" t="str">
        <f>IF(OR(LEFT(Nhaplieu!$M187,3)='Sổ ngân hàng S07 '!$J$2,LEFT(Nhaplieu!$N187,3)='Sổ ngân hàng S07 '!$J$2),Nhaplieu!E187,IF(OR(Nhaplieu!$M187='Sổ ngân hàng S07 '!$J$2,Nhaplieu!$N187='Sổ ngân hàng S07 '!$J$2),Nhaplieu!E187,""))</f>
        <v/>
      </c>
      <c r="C182" s="571" t="str">
        <f>IF(OR(LEFT(Nhaplieu!$M187,3)='Sổ ngân hàng S07 '!$J$2,LEFT(Nhaplieu!$N187,3)='Sổ ngân hàng S07 '!$J$2),Nhaplieu!L187,IF(OR(Nhaplieu!$M187='Sổ ngân hàng S07 '!$J$2,Nhaplieu!$N187='Sổ ngân hàng S07 '!$J$2),Nhaplieu!L187,""))</f>
        <v/>
      </c>
      <c r="D182" s="78" t="str">
        <f>IF(LEFT(Nhaplieu!$M187,3)='Sổ ngân hàng S07 '!$J$2,Nhaplieu!N187,IF(LEFT(Nhaplieu!$N187,3)='Sổ ngân hàng S07 '!$J$2,Nhaplieu!M187,IF(Nhaplieu!$M187='Sổ ngân hàng S07 '!$J$2,Nhaplieu!N187,IF(Nhaplieu!$N187='Sổ ngân hàng S07 '!$J$2,Nhaplieu!M187,""))))</f>
        <v/>
      </c>
      <c r="E182" s="77" t="str">
        <f>IF(LEFT(Nhaplieu!M187,3)='Sổ ngân hàng S07 '!$J$2,Nhaplieu!$O187,IF(Nhaplieu!M187='Sổ ngân hàng S07 '!$J$2,Nhaplieu!$O187,""))</f>
        <v/>
      </c>
      <c r="F182" s="77" t="str">
        <f>IF(LEFT(Nhaplieu!N187,3)='Sổ ngân hàng S07 '!$J$2,Nhaplieu!$O187,IF(Nhaplieu!N187='Sổ ngân hàng S07 '!$J$2,Nhaplieu!$O187,""))</f>
        <v/>
      </c>
      <c r="G182" s="572">
        <f>IF(SUM(E182:F182)=0,0,$G$10+SUM(E$11:$E182)-SUM(F$11:$F182))</f>
        <v>0</v>
      </c>
      <c r="H182" s="573"/>
    </row>
    <row r="183" spans="1:8" s="4" customFormat="1" ht="15.6">
      <c r="A183" s="76" t="str">
        <f>IF(OR(LEFT(Nhaplieu!$M188,3)='Sổ ngân hàng S07 '!$J$2,LEFT(Nhaplieu!$N188,3)='Sổ ngân hàng S07 '!$J$2),Nhaplieu!F188,IF(OR(Nhaplieu!$M188='Sổ ngân hàng S07 '!$J$2,Nhaplieu!$N188='Sổ ngân hàng S07 '!$J$2),Nhaplieu!F188,""))</f>
        <v/>
      </c>
      <c r="B183" s="77" t="str">
        <f>IF(OR(LEFT(Nhaplieu!$M188,3)='Sổ ngân hàng S07 '!$J$2,LEFT(Nhaplieu!$N188,3)='Sổ ngân hàng S07 '!$J$2),Nhaplieu!E188,IF(OR(Nhaplieu!$M188='Sổ ngân hàng S07 '!$J$2,Nhaplieu!$N188='Sổ ngân hàng S07 '!$J$2),Nhaplieu!E188,""))</f>
        <v/>
      </c>
      <c r="C183" s="571" t="str">
        <f>IF(OR(LEFT(Nhaplieu!$M188,3)='Sổ ngân hàng S07 '!$J$2,LEFT(Nhaplieu!$N188,3)='Sổ ngân hàng S07 '!$J$2),Nhaplieu!L188,IF(OR(Nhaplieu!$M188='Sổ ngân hàng S07 '!$J$2,Nhaplieu!$N188='Sổ ngân hàng S07 '!$J$2),Nhaplieu!L188,""))</f>
        <v/>
      </c>
      <c r="D183" s="78" t="str">
        <f>IF(LEFT(Nhaplieu!$M188,3)='Sổ ngân hàng S07 '!$J$2,Nhaplieu!N188,IF(LEFT(Nhaplieu!$N188,3)='Sổ ngân hàng S07 '!$J$2,Nhaplieu!M188,IF(Nhaplieu!$M188='Sổ ngân hàng S07 '!$J$2,Nhaplieu!N188,IF(Nhaplieu!$N188='Sổ ngân hàng S07 '!$J$2,Nhaplieu!M188,""))))</f>
        <v/>
      </c>
      <c r="E183" s="77" t="str">
        <f>IF(LEFT(Nhaplieu!M188,3)='Sổ ngân hàng S07 '!$J$2,Nhaplieu!$O188,IF(Nhaplieu!M188='Sổ ngân hàng S07 '!$J$2,Nhaplieu!$O188,""))</f>
        <v/>
      </c>
      <c r="F183" s="77" t="str">
        <f>IF(LEFT(Nhaplieu!N188,3)='Sổ ngân hàng S07 '!$J$2,Nhaplieu!$O188,IF(Nhaplieu!N188='Sổ ngân hàng S07 '!$J$2,Nhaplieu!$O188,""))</f>
        <v/>
      </c>
      <c r="G183" s="572">
        <f>IF(SUM(E183:F183)=0,0,$G$10+SUM(E$11:$E183)-SUM(F$11:$F183))</f>
        <v>0</v>
      </c>
      <c r="H183" s="573"/>
    </row>
    <row r="184" spans="1:8" s="4" customFormat="1" ht="15.6">
      <c r="A184" s="76" t="str">
        <f>IF(OR(LEFT(Nhaplieu!$M189,3)='Sổ ngân hàng S07 '!$J$2,LEFT(Nhaplieu!$N189,3)='Sổ ngân hàng S07 '!$J$2),Nhaplieu!F189,IF(OR(Nhaplieu!$M189='Sổ ngân hàng S07 '!$J$2,Nhaplieu!$N189='Sổ ngân hàng S07 '!$J$2),Nhaplieu!F189,""))</f>
        <v/>
      </c>
      <c r="B184" s="77" t="str">
        <f>IF(OR(LEFT(Nhaplieu!$M189,3)='Sổ ngân hàng S07 '!$J$2,LEFT(Nhaplieu!$N189,3)='Sổ ngân hàng S07 '!$J$2),Nhaplieu!E189,IF(OR(Nhaplieu!$M189='Sổ ngân hàng S07 '!$J$2,Nhaplieu!$N189='Sổ ngân hàng S07 '!$J$2),Nhaplieu!E189,""))</f>
        <v/>
      </c>
      <c r="C184" s="571" t="str">
        <f>IF(OR(LEFT(Nhaplieu!$M189,3)='Sổ ngân hàng S07 '!$J$2,LEFT(Nhaplieu!$N189,3)='Sổ ngân hàng S07 '!$J$2),Nhaplieu!L189,IF(OR(Nhaplieu!$M189='Sổ ngân hàng S07 '!$J$2,Nhaplieu!$N189='Sổ ngân hàng S07 '!$J$2),Nhaplieu!L189,""))</f>
        <v/>
      </c>
      <c r="D184" s="78" t="str">
        <f>IF(LEFT(Nhaplieu!$M189,3)='Sổ ngân hàng S07 '!$J$2,Nhaplieu!N189,IF(LEFT(Nhaplieu!$N189,3)='Sổ ngân hàng S07 '!$J$2,Nhaplieu!M189,IF(Nhaplieu!$M189='Sổ ngân hàng S07 '!$J$2,Nhaplieu!N189,IF(Nhaplieu!$N189='Sổ ngân hàng S07 '!$J$2,Nhaplieu!M189,""))))</f>
        <v/>
      </c>
      <c r="E184" s="77" t="str">
        <f>IF(LEFT(Nhaplieu!M189,3)='Sổ ngân hàng S07 '!$J$2,Nhaplieu!$O189,IF(Nhaplieu!M189='Sổ ngân hàng S07 '!$J$2,Nhaplieu!$O189,""))</f>
        <v/>
      </c>
      <c r="F184" s="77" t="str">
        <f>IF(LEFT(Nhaplieu!N189,3)='Sổ ngân hàng S07 '!$J$2,Nhaplieu!$O189,IF(Nhaplieu!N189='Sổ ngân hàng S07 '!$J$2,Nhaplieu!$O189,""))</f>
        <v/>
      </c>
      <c r="G184" s="572">
        <f>IF(SUM(E184:F184)=0,0,$G$10+SUM(E$11:$E184)-SUM(F$11:$F184))</f>
        <v>0</v>
      </c>
      <c r="H184" s="573"/>
    </row>
    <row r="185" spans="1:8" s="4" customFormat="1" ht="15.6">
      <c r="A185" s="76" t="str">
        <f>IF(OR(LEFT(Nhaplieu!$M190,3)='Sổ ngân hàng S07 '!$J$2,LEFT(Nhaplieu!$N190,3)='Sổ ngân hàng S07 '!$J$2),Nhaplieu!F190,IF(OR(Nhaplieu!$M190='Sổ ngân hàng S07 '!$J$2,Nhaplieu!$N190='Sổ ngân hàng S07 '!$J$2),Nhaplieu!F190,""))</f>
        <v/>
      </c>
      <c r="B185" s="77" t="str">
        <f>IF(OR(LEFT(Nhaplieu!$M190,3)='Sổ ngân hàng S07 '!$J$2,LEFT(Nhaplieu!$N190,3)='Sổ ngân hàng S07 '!$J$2),Nhaplieu!E190,IF(OR(Nhaplieu!$M190='Sổ ngân hàng S07 '!$J$2,Nhaplieu!$N190='Sổ ngân hàng S07 '!$J$2),Nhaplieu!E190,""))</f>
        <v/>
      </c>
      <c r="C185" s="571" t="str">
        <f>IF(OR(LEFT(Nhaplieu!$M190,3)='Sổ ngân hàng S07 '!$J$2,LEFT(Nhaplieu!$N190,3)='Sổ ngân hàng S07 '!$J$2),Nhaplieu!L190,IF(OR(Nhaplieu!$M190='Sổ ngân hàng S07 '!$J$2,Nhaplieu!$N190='Sổ ngân hàng S07 '!$J$2),Nhaplieu!L190,""))</f>
        <v/>
      </c>
      <c r="D185" s="78" t="str">
        <f>IF(LEFT(Nhaplieu!$M190,3)='Sổ ngân hàng S07 '!$J$2,Nhaplieu!N190,IF(LEFT(Nhaplieu!$N190,3)='Sổ ngân hàng S07 '!$J$2,Nhaplieu!M190,IF(Nhaplieu!$M190='Sổ ngân hàng S07 '!$J$2,Nhaplieu!N190,IF(Nhaplieu!$N190='Sổ ngân hàng S07 '!$J$2,Nhaplieu!M190,""))))</f>
        <v/>
      </c>
      <c r="E185" s="77" t="str">
        <f>IF(LEFT(Nhaplieu!M190,3)='Sổ ngân hàng S07 '!$J$2,Nhaplieu!$O190,IF(Nhaplieu!M190='Sổ ngân hàng S07 '!$J$2,Nhaplieu!$O190,""))</f>
        <v/>
      </c>
      <c r="F185" s="77" t="str">
        <f>IF(LEFT(Nhaplieu!N190,3)='Sổ ngân hàng S07 '!$J$2,Nhaplieu!$O190,IF(Nhaplieu!N190='Sổ ngân hàng S07 '!$J$2,Nhaplieu!$O190,""))</f>
        <v/>
      </c>
      <c r="G185" s="572">
        <f>IF(SUM(E185:F185)=0,0,$G$10+SUM(E$11:$E185)-SUM(F$11:$F185))</f>
        <v>0</v>
      </c>
      <c r="H185" s="573"/>
    </row>
    <row r="186" spans="1:8" s="4" customFormat="1" ht="15.6">
      <c r="A186" s="76" t="str">
        <f>IF(OR(LEFT(Nhaplieu!$M191,3)='Sổ ngân hàng S07 '!$J$2,LEFT(Nhaplieu!$N191,3)='Sổ ngân hàng S07 '!$J$2),Nhaplieu!F191,IF(OR(Nhaplieu!$M191='Sổ ngân hàng S07 '!$J$2,Nhaplieu!$N191='Sổ ngân hàng S07 '!$J$2),Nhaplieu!F191,""))</f>
        <v/>
      </c>
      <c r="B186" s="77" t="str">
        <f>IF(OR(LEFT(Nhaplieu!$M191,3)='Sổ ngân hàng S07 '!$J$2,LEFT(Nhaplieu!$N191,3)='Sổ ngân hàng S07 '!$J$2),Nhaplieu!E191,IF(OR(Nhaplieu!$M191='Sổ ngân hàng S07 '!$J$2,Nhaplieu!$N191='Sổ ngân hàng S07 '!$J$2),Nhaplieu!E191,""))</f>
        <v/>
      </c>
      <c r="C186" s="571" t="str">
        <f>IF(OR(LEFT(Nhaplieu!$M191,3)='Sổ ngân hàng S07 '!$J$2,LEFT(Nhaplieu!$N191,3)='Sổ ngân hàng S07 '!$J$2),Nhaplieu!L191,IF(OR(Nhaplieu!$M191='Sổ ngân hàng S07 '!$J$2,Nhaplieu!$N191='Sổ ngân hàng S07 '!$J$2),Nhaplieu!L191,""))</f>
        <v/>
      </c>
      <c r="D186" s="78" t="str">
        <f>IF(LEFT(Nhaplieu!$M191,3)='Sổ ngân hàng S07 '!$J$2,Nhaplieu!N191,IF(LEFT(Nhaplieu!$N191,3)='Sổ ngân hàng S07 '!$J$2,Nhaplieu!M191,IF(Nhaplieu!$M191='Sổ ngân hàng S07 '!$J$2,Nhaplieu!N191,IF(Nhaplieu!$N191='Sổ ngân hàng S07 '!$J$2,Nhaplieu!M191,""))))</f>
        <v/>
      </c>
      <c r="E186" s="77" t="str">
        <f>IF(LEFT(Nhaplieu!M191,3)='Sổ ngân hàng S07 '!$J$2,Nhaplieu!$O191,IF(Nhaplieu!M191='Sổ ngân hàng S07 '!$J$2,Nhaplieu!$O191,""))</f>
        <v/>
      </c>
      <c r="F186" s="77" t="str">
        <f>IF(LEFT(Nhaplieu!N191,3)='Sổ ngân hàng S07 '!$J$2,Nhaplieu!$O191,IF(Nhaplieu!N191='Sổ ngân hàng S07 '!$J$2,Nhaplieu!$O191,""))</f>
        <v/>
      </c>
      <c r="G186" s="572">
        <f>IF(SUM(E186:F186)=0,0,$G$10+SUM(E$11:$E186)-SUM(F$11:$F186))</f>
        <v>0</v>
      </c>
      <c r="H186" s="573"/>
    </row>
    <row r="187" spans="1:8" s="4" customFormat="1" ht="15.6">
      <c r="A187" s="76" t="str">
        <f>IF(OR(LEFT(Nhaplieu!$M192,3)='Sổ ngân hàng S07 '!$J$2,LEFT(Nhaplieu!$N192,3)='Sổ ngân hàng S07 '!$J$2),Nhaplieu!F192,IF(OR(Nhaplieu!$M192='Sổ ngân hàng S07 '!$J$2,Nhaplieu!$N192='Sổ ngân hàng S07 '!$J$2),Nhaplieu!F192,""))</f>
        <v/>
      </c>
      <c r="B187" s="77" t="str">
        <f>IF(OR(LEFT(Nhaplieu!$M192,3)='Sổ ngân hàng S07 '!$J$2,LEFT(Nhaplieu!$N192,3)='Sổ ngân hàng S07 '!$J$2),Nhaplieu!E192,IF(OR(Nhaplieu!$M192='Sổ ngân hàng S07 '!$J$2,Nhaplieu!$N192='Sổ ngân hàng S07 '!$J$2),Nhaplieu!E192,""))</f>
        <v/>
      </c>
      <c r="C187" s="571" t="str">
        <f>IF(OR(LEFT(Nhaplieu!$M192,3)='Sổ ngân hàng S07 '!$J$2,LEFT(Nhaplieu!$N192,3)='Sổ ngân hàng S07 '!$J$2),Nhaplieu!L192,IF(OR(Nhaplieu!$M192='Sổ ngân hàng S07 '!$J$2,Nhaplieu!$N192='Sổ ngân hàng S07 '!$J$2),Nhaplieu!L192,""))</f>
        <v/>
      </c>
      <c r="D187" s="78" t="str">
        <f>IF(LEFT(Nhaplieu!$M192,3)='Sổ ngân hàng S07 '!$J$2,Nhaplieu!N192,IF(LEFT(Nhaplieu!$N192,3)='Sổ ngân hàng S07 '!$J$2,Nhaplieu!M192,IF(Nhaplieu!$M192='Sổ ngân hàng S07 '!$J$2,Nhaplieu!N192,IF(Nhaplieu!$N192='Sổ ngân hàng S07 '!$J$2,Nhaplieu!M192,""))))</f>
        <v/>
      </c>
      <c r="E187" s="77" t="str">
        <f>IF(LEFT(Nhaplieu!M192,3)='Sổ ngân hàng S07 '!$J$2,Nhaplieu!$O192,IF(Nhaplieu!M192='Sổ ngân hàng S07 '!$J$2,Nhaplieu!$O192,""))</f>
        <v/>
      </c>
      <c r="F187" s="77" t="str">
        <f>IF(LEFT(Nhaplieu!N192,3)='Sổ ngân hàng S07 '!$J$2,Nhaplieu!$O192,IF(Nhaplieu!N192='Sổ ngân hàng S07 '!$J$2,Nhaplieu!$O192,""))</f>
        <v/>
      </c>
      <c r="G187" s="572">
        <f>IF(SUM(E187:F187)=0,0,$G$10+SUM(E$11:$E187)-SUM(F$11:$F187))</f>
        <v>0</v>
      </c>
      <c r="H187" s="573"/>
    </row>
    <row r="188" spans="1:8" s="4" customFormat="1" ht="15.6">
      <c r="A188" s="76" t="str">
        <f>IF(OR(LEFT(Nhaplieu!$M193,3)='Sổ ngân hàng S07 '!$J$2,LEFT(Nhaplieu!$N193,3)='Sổ ngân hàng S07 '!$J$2),Nhaplieu!F193,IF(OR(Nhaplieu!$M193='Sổ ngân hàng S07 '!$J$2,Nhaplieu!$N193='Sổ ngân hàng S07 '!$J$2),Nhaplieu!F193,""))</f>
        <v/>
      </c>
      <c r="B188" s="77" t="str">
        <f>IF(OR(LEFT(Nhaplieu!$M193,3)='Sổ ngân hàng S07 '!$J$2,LEFT(Nhaplieu!$N193,3)='Sổ ngân hàng S07 '!$J$2),Nhaplieu!E193,IF(OR(Nhaplieu!$M193='Sổ ngân hàng S07 '!$J$2,Nhaplieu!$N193='Sổ ngân hàng S07 '!$J$2),Nhaplieu!E193,""))</f>
        <v/>
      </c>
      <c r="C188" s="571" t="str">
        <f>IF(OR(LEFT(Nhaplieu!$M193,3)='Sổ ngân hàng S07 '!$J$2,LEFT(Nhaplieu!$N193,3)='Sổ ngân hàng S07 '!$J$2),Nhaplieu!L193,IF(OR(Nhaplieu!$M193='Sổ ngân hàng S07 '!$J$2,Nhaplieu!$N193='Sổ ngân hàng S07 '!$J$2),Nhaplieu!L193,""))</f>
        <v/>
      </c>
      <c r="D188" s="78" t="str">
        <f>IF(LEFT(Nhaplieu!$M193,3)='Sổ ngân hàng S07 '!$J$2,Nhaplieu!N193,IF(LEFT(Nhaplieu!$N193,3)='Sổ ngân hàng S07 '!$J$2,Nhaplieu!M193,IF(Nhaplieu!$M193='Sổ ngân hàng S07 '!$J$2,Nhaplieu!N193,IF(Nhaplieu!$N193='Sổ ngân hàng S07 '!$J$2,Nhaplieu!M193,""))))</f>
        <v/>
      </c>
      <c r="E188" s="77" t="str">
        <f>IF(LEFT(Nhaplieu!M193,3)='Sổ ngân hàng S07 '!$J$2,Nhaplieu!$O193,IF(Nhaplieu!M193='Sổ ngân hàng S07 '!$J$2,Nhaplieu!$O193,""))</f>
        <v/>
      </c>
      <c r="F188" s="77" t="str">
        <f>IF(LEFT(Nhaplieu!N193,3)='Sổ ngân hàng S07 '!$J$2,Nhaplieu!$O193,IF(Nhaplieu!N193='Sổ ngân hàng S07 '!$J$2,Nhaplieu!$O193,""))</f>
        <v/>
      </c>
      <c r="G188" s="572">
        <f>IF(SUM(E188:F188)=0,0,$G$10+SUM(E$11:$E188)-SUM(F$11:$F188))</f>
        <v>0</v>
      </c>
      <c r="H188" s="573"/>
    </row>
    <row r="189" spans="1:8" s="4" customFormat="1" ht="15.6">
      <c r="A189" s="76" t="str">
        <f>IF(OR(LEFT(Nhaplieu!$M194,3)='Sổ ngân hàng S07 '!$J$2,LEFT(Nhaplieu!$N194,3)='Sổ ngân hàng S07 '!$J$2),Nhaplieu!F194,IF(OR(Nhaplieu!$M194='Sổ ngân hàng S07 '!$J$2,Nhaplieu!$N194='Sổ ngân hàng S07 '!$J$2),Nhaplieu!F194,""))</f>
        <v/>
      </c>
      <c r="B189" s="77" t="str">
        <f>IF(OR(LEFT(Nhaplieu!$M194,3)='Sổ ngân hàng S07 '!$J$2,LEFT(Nhaplieu!$N194,3)='Sổ ngân hàng S07 '!$J$2),Nhaplieu!E194,IF(OR(Nhaplieu!$M194='Sổ ngân hàng S07 '!$J$2,Nhaplieu!$N194='Sổ ngân hàng S07 '!$J$2),Nhaplieu!E194,""))</f>
        <v/>
      </c>
      <c r="C189" s="571" t="str">
        <f>IF(OR(LEFT(Nhaplieu!$M194,3)='Sổ ngân hàng S07 '!$J$2,LEFT(Nhaplieu!$N194,3)='Sổ ngân hàng S07 '!$J$2),Nhaplieu!L194,IF(OR(Nhaplieu!$M194='Sổ ngân hàng S07 '!$J$2,Nhaplieu!$N194='Sổ ngân hàng S07 '!$J$2),Nhaplieu!L194,""))</f>
        <v/>
      </c>
      <c r="D189" s="78" t="str">
        <f>IF(LEFT(Nhaplieu!$M194,3)='Sổ ngân hàng S07 '!$J$2,Nhaplieu!N194,IF(LEFT(Nhaplieu!$N194,3)='Sổ ngân hàng S07 '!$J$2,Nhaplieu!M194,IF(Nhaplieu!$M194='Sổ ngân hàng S07 '!$J$2,Nhaplieu!N194,IF(Nhaplieu!$N194='Sổ ngân hàng S07 '!$J$2,Nhaplieu!M194,""))))</f>
        <v/>
      </c>
      <c r="E189" s="77" t="str">
        <f>IF(LEFT(Nhaplieu!M194,3)='Sổ ngân hàng S07 '!$J$2,Nhaplieu!$O194,IF(Nhaplieu!M194='Sổ ngân hàng S07 '!$J$2,Nhaplieu!$O194,""))</f>
        <v/>
      </c>
      <c r="F189" s="77" t="str">
        <f>IF(LEFT(Nhaplieu!N194,3)='Sổ ngân hàng S07 '!$J$2,Nhaplieu!$O194,IF(Nhaplieu!N194='Sổ ngân hàng S07 '!$J$2,Nhaplieu!$O194,""))</f>
        <v/>
      </c>
      <c r="G189" s="572">
        <f>IF(SUM(E189:F189)=0,0,$G$10+SUM(E$11:$E189)-SUM(F$11:$F189))</f>
        <v>0</v>
      </c>
      <c r="H189" s="573"/>
    </row>
    <row r="190" spans="1:8" s="4" customFormat="1" ht="15.6">
      <c r="A190" s="76" t="str">
        <f>IF(OR(LEFT(Nhaplieu!$M195,3)='Sổ ngân hàng S07 '!$J$2,LEFT(Nhaplieu!$N195,3)='Sổ ngân hàng S07 '!$J$2),Nhaplieu!F195,IF(OR(Nhaplieu!$M195='Sổ ngân hàng S07 '!$J$2,Nhaplieu!$N195='Sổ ngân hàng S07 '!$J$2),Nhaplieu!F195,""))</f>
        <v/>
      </c>
      <c r="B190" s="77" t="str">
        <f>IF(OR(LEFT(Nhaplieu!$M195,3)='Sổ ngân hàng S07 '!$J$2,LEFT(Nhaplieu!$N195,3)='Sổ ngân hàng S07 '!$J$2),Nhaplieu!E195,IF(OR(Nhaplieu!$M195='Sổ ngân hàng S07 '!$J$2,Nhaplieu!$N195='Sổ ngân hàng S07 '!$J$2),Nhaplieu!E195,""))</f>
        <v/>
      </c>
      <c r="C190" s="571" t="str">
        <f>IF(OR(LEFT(Nhaplieu!$M195,3)='Sổ ngân hàng S07 '!$J$2,LEFT(Nhaplieu!$N195,3)='Sổ ngân hàng S07 '!$J$2),Nhaplieu!L195,IF(OR(Nhaplieu!$M195='Sổ ngân hàng S07 '!$J$2,Nhaplieu!$N195='Sổ ngân hàng S07 '!$J$2),Nhaplieu!L195,""))</f>
        <v/>
      </c>
      <c r="D190" s="78" t="str">
        <f>IF(LEFT(Nhaplieu!$M195,3)='Sổ ngân hàng S07 '!$J$2,Nhaplieu!N195,IF(LEFT(Nhaplieu!$N195,3)='Sổ ngân hàng S07 '!$J$2,Nhaplieu!M195,IF(Nhaplieu!$M195='Sổ ngân hàng S07 '!$J$2,Nhaplieu!N195,IF(Nhaplieu!$N195='Sổ ngân hàng S07 '!$J$2,Nhaplieu!M195,""))))</f>
        <v/>
      </c>
      <c r="E190" s="77" t="str">
        <f>IF(LEFT(Nhaplieu!M195,3)='Sổ ngân hàng S07 '!$J$2,Nhaplieu!$O195,IF(Nhaplieu!M195='Sổ ngân hàng S07 '!$J$2,Nhaplieu!$O195,""))</f>
        <v/>
      </c>
      <c r="F190" s="77" t="str">
        <f>IF(LEFT(Nhaplieu!N195,3)='Sổ ngân hàng S07 '!$J$2,Nhaplieu!$O195,IF(Nhaplieu!N195='Sổ ngân hàng S07 '!$J$2,Nhaplieu!$O195,""))</f>
        <v/>
      </c>
      <c r="G190" s="572">
        <f>IF(SUM(E190:F190)=0,0,$G$10+SUM(E$11:$E190)-SUM(F$11:$F190))</f>
        <v>0</v>
      </c>
      <c r="H190" s="573"/>
    </row>
    <row r="191" spans="1:8" s="4" customFormat="1" ht="15.6">
      <c r="A191" s="76" t="str">
        <f>IF(OR(LEFT(Nhaplieu!$M196,3)='Sổ ngân hàng S07 '!$J$2,LEFT(Nhaplieu!$N196,3)='Sổ ngân hàng S07 '!$J$2),Nhaplieu!F196,IF(OR(Nhaplieu!$M196='Sổ ngân hàng S07 '!$J$2,Nhaplieu!$N196='Sổ ngân hàng S07 '!$J$2),Nhaplieu!F196,""))</f>
        <v/>
      </c>
      <c r="B191" s="77" t="str">
        <f>IF(OR(LEFT(Nhaplieu!$M196,3)='Sổ ngân hàng S07 '!$J$2,LEFT(Nhaplieu!$N196,3)='Sổ ngân hàng S07 '!$J$2),Nhaplieu!E196,IF(OR(Nhaplieu!$M196='Sổ ngân hàng S07 '!$J$2,Nhaplieu!$N196='Sổ ngân hàng S07 '!$J$2),Nhaplieu!E196,""))</f>
        <v/>
      </c>
      <c r="C191" s="571" t="str">
        <f>IF(OR(LEFT(Nhaplieu!$M196,3)='Sổ ngân hàng S07 '!$J$2,LEFT(Nhaplieu!$N196,3)='Sổ ngân hàng S07 '!$J$2),Nhaplieu!L196,IF(OR(Nhaplieu!$M196='Sổ ngân hàng S07 '!$J$2,Nhaplieu!$N196='Sổ ngân hàng S07 '!$J$2),Nhaplieu!L196,""))</f>
        <v/>
      </c>
      <c r="D191" s="78" t="str">
        <f>IF(LEFT(Nhaplieu!$M196,3)='Sổ ngân hàng S07 '!$J$2,Nhaplieu!N196,IF(LEFT(Nhaplieu!$N196,3)='Sổ ngân hàng S07 '!$J$2,Nhaplieu!M196,IF(Nhaplieu!$M196='Sổ ngân hàng S07 '!$J$2,Nhaplieu!N196,IF(Nhaplieu!$N196='Sổ ngân hàng S07 '!$J$2,Nhaplieu!M196,""))))</f>
        <v/>
      </c>
      <c r="E191" s="77" t="str">
        <f>IF(LEFT(Nhaplieu!M196,3)='Sổ ngân hàng S07 '!$J$2,Nhaplieu!$O196,IF(Nhaplieu!M196='Sổ ngân hàng S07 '!$J$2,Nhaplieu!$O196,""))</f>
        <v/>
      </c>
      <c r="F191" s="77" t="str">
        <f>IF(LEFT(Nhaplieu!N196,3)='Sổ ngân hàng S07 '!$J$2,Nhaplieu!$O196,IF(Nhaplieu!N196='Sổ ngân hàng S07 '!$J$2,Nhaplieu!$O196,""))</f>
        <v/>
      </c>
      <c r="G191" s="572">
        <f>IF(SUM(E191:F191)=0,0,$G$10+SUM(E$11:$E191)-SUM(F$11:$F191))</f>
        <v>0</v>
      </c>
      <c r="H191" s="573"/>
    </row>
    <row r="192" spans="1:8" s="4" customFormat="1" ht="15.6">
      <c r="A192" s="76" t="str">
        <f>IF(OR(LEFT(Nhaplieu!$M197,3)='Sổ ngân hàng S07 '!$J$2,LEFT(Nhaplieu!$N197,3)='Sổ ngân hàng S07 '!$J$2),Nhaplieu!F197,IF(OR(Nhaplieu!$M197='Sổ ngân hàng S07 '!$J$2,Nhaplieu!$N197='Sổ ngân hàng S07 '!$J$2),Nhaplieu!F197,""))</f>
        <v/>
      </c>
      <c r="B192" s="77" t="str">
        <f>IF(OR(LEFT(Nhaplieu!$M197,3)='Sổ ngân hàng S07 '!$J$2,LEFT(Nhaplieu!$N197,3)='Sổ ngân hàng S07 '!$J$2),Nhaplieu!E197,IF(OR(Nhaplieu!$M197='Sổ ngân hàng S07 '!$J$2,Nhaplieu!$N197='Sổ ngân hàng S07 '!$J$2),Nhaplieu!E197,""))</f>
        <v/>
      </c>
      <c r="C192" s="571" t="str">
        <f>IF(OR(LEFT(Nhaplieu!$M197,3)='Sổ ngân hàng S07 '!$J$2,LEFT(Nhaplieu!$N197,3)='Sổ ngân hàng S07 '!$J$2),Nhaplieu!L197,IF(OR(Nhaplieu!$M197='Sổ ngân hàng S07 '!$J$2,Nhaplieu!$N197='Sổ ngân hàng S07 '!$J$2),Nhaplieu!L197,""))</f>
        <v/>
      </c>
      <c r="D192" s="78" t="str">
        <f>IF(LEFT(Nhaplieu!$M197,3)='Sổ ngân hàng S07 '!$J$2,Nhaplieu!N197,IF(LEFT(Nhaplieu!$N197,3)='Sổ ngân hàng S07 '!$J$2,Nhaplieu!M197,IF(Nhaplieu!$M197='Sổ ngân hàng S07 '!$J$2,Nhaplieu!N197,IF(Nhaplieu!$N197='Sổ ngân hàng S07 '!$J$2,Nhaplieu!M197,""))))</f>
        <v/>
      </c>
      <c r="E192" s="77" t="str">
        <f>IF(LEFT(Nhaplieu!M197,3)='Sổ ngân hàng S07 '!$J$2,Nhaplieu!$O197,IF(Nhaplieu!M197='Sổ ngân hàng S07 '!$J$2,Nhaplieu!$O197,""))</f>
        <v/>
      </c>
      <c r="F192" s="77" t="str">
        <f>IF(LEFT(Nhaplieu!N197,3)='Sổ ngân hàng S07 '!$J$2,Nhaplieu!$O197,IF(Nhaplieu!N197='Sổ ngân hàng S07 '!$J$2,Nhaplieu!$O197,""))</f>
        <v/>
      </c>
      <c r="G192" s="572">
        <f>IF(SUM(E192:F192)=0,0,$G$10+SUM(E$11:$E192)-SUM(F$11:$F192))</f>
        <v>0</v>
      </c>
      <c r="H192" s="573"/>
    </row>
    <row r="193" spans="1:8" s="4" customFormat="1" ht="15.6">
      <c r="A193" s="76" t="str">
        <f>IF(OR(LEFT(Nhaplieu!$M198,3)='Sổ ngân hàng S07 '!$J$2,LEFT(Nhaplieu!$N198,3)='Sổ ngân hàng S07 '!$J$2),Nhaplieu!F198,IF(OR(Nhaplieu!$M198='Sổ ngân hàng S07 '!$J$2,Nhaplieu!$N198='Sổ ngân hàng S07 '!$J$2),Nhaplieu!F198,""))</f>
        <v/>
      </c>
      <c r="B193" s="77" t="str">
        <f>IF(OR(LEFT(Nhaplieu!$M198,3)='Sổ ngân hàng S07 '!$J$2,LEFT(Nhaplieu!$N198,3)='Sổ ngân hàng S07 '!$J$2),Nhaplieu!E198,IF(OR(Nhaplieu!$M198='Sổ ngân hàng S07 '!$J$2,Nhaplieu!$N198='Sổ ngân hàng S07 '!$J$2),Nhaplieu!E198,""))</f>
        <v/>
      </c>
      <c r="C193" s="571" t="str">
        <f>IF(OR(LEFT(Nhaplieu!$M198,3)='Sổ ngân hàng S07 '!$J$2,LEFT(Nhaplieu!$N198,3)='Sổ ngân hàng S07 '!$J$2),Nhaplieu!L198,IF(OR(Nhaplieu!$M198='Sổ ngân hàng S07 '!$J$2,Nhaplieu!$N198='Sổ ngân hàng S07 '!$J$2),Nhaplieu!L198,""))</f>
        <v/>
      </c>
      <c r="D193" s="78" t="str">
        <f>IF(LEFT(Nhaplieu!$M198,3)='Sổ ngân hàng S07 '!$J$2,Nhaplieu!N198,IF(LEFT(Nhaplieu!$N198,3)='Sổ ngân hàng S07 '!$J$2,Nhaplieu!M198,IF(Nhaplieu!$M198='Sổ ngân hàng S07 '!$J$2,Nhaplieu!N198,IF(Nhaplieu!$N198='Sổ ngân hàng S07 '!$J$2,Nhaplieu!M198,""))))</f>
        <v/>
      </c>
      <c r="E193" s="77" t="str">
        <f>IF(LEFT(Nhaplieu!M198,3)='Sổ ngân hàng S07 '!$J$2,Nhaplieu!$O198,IF(Nhaplieu!M198='Sổ ngân hàng S07 '!$J$2,Nhaplieu!$O198,""))</f>
        <v/>
      </c>
      <c r="F193" s="77" t="str">
        <f>IF(LEFT(Nhaplieu!N198,3)='Sổ ngân hàng S07 '!$J$2,Nhaplieu!$O198,IF(Nhaplieu!N198='Sổ ngân hàng S07 '!$J$2,Nhaplieu!$O198,""))</f>
        <v/>
      </c>
      <c r="G193" s="572">
        <f>IF(SUM(E193:F193)=0,0,$G$10+SUM(E$11:$E193)-SUM(F$11:$F193))</f>
        <v>0</v>
      </c>
      <c r="H193" s="573"/>
    </row>
    <row r="194" spans="1:8" s="4" customFormat="1" ht="15.6">
      <c r="A194" s="76" t="str">
        <f>IF(OR(LEFT(Nhaplieu!$M199,3)='Sổ ngân hàng S07 '!$J$2,LEFT(Nhaplieu!$N199,3)='Sổ ngân hàng S07 '!$J$2),Nhaplieu!F199,IF(OR(Nhaplieu!$M199='Sổ ngân hàng S07 '!$J$2,Nhaplieu!$N199='Sổ ngân hàng S07 '!$J$2),Nhaplieu!F199,""))</f>
        <v/>
      </c>
      <c r="B194" s="77" t="str">
        <f>IF(OR(LEFT(Nhaplieu!$M199,3)='Sổ ngân hàng S07 '!$J$2,LEFT(Nhaplieu!$N199,3)='Sổ ngân hàng S07 '!$J$2),Nhaplieu!E199,IF(OR(Nhaplieu!$M199='Sổ ngân hàng S07 '!$J$2,Nhaplieu!$N199='Sổ ngân hàng S07 '!$J$2),Nhaplieu!E199,""))</f>
        <v/>
      </c>
      <c r="C194" s="571" t="str">
        <f>IF(OR(LEFT(Nhaplieu!$M199,3)='Sổ ngân hàng S07 '!$J$2,LEFT(Nhaplieu!$N199,3)='Sổ ngân hàng S07 '!$J$2),Nhaplieu!L199,IF(OR(Nhaplieu!$M199='Sổ ngân hàng S07 '!$J$2,Nhaplieu!$N199='Sổ ngân hàng S07 '!$J$2),Nhaplieu!L199,""))</f>
        <v/>
      </c>
      <c r="D194" s="78" t="str">
        <f>IF(LEFT(Nhaplieu!$M199,3)='Sổ ngân hàng S07 '!$J$2,Nhaplieu!N199,IF(LEFT(Nhaplieu!$N199,3)='Sổ ngân hàng S07 '!$J$2,Nhaplieu!M199,IF(Nhaplieu!$M199='Sổ ngân hàng S07 '!$J$2,Nhaplieu!N199,IF(Nhaplieu!$N199='Sổ ngân hàng S07 '!$J$2,Nhaplieu!M199,""))))</f>
        <v/>
      </c>
      <c r="E194" s="77" t="str">
        <f>IF(LEFT(Nhaplieu!M199,3)='Sổ ngân hàng S07 '!$J$2,Nhaplieu!$O199,IF(Nhaplieu!M199='Sổ ngân hàng S07 '!$J$2,Nhaplieu!$O199,""))</f>
        <v/>
      </c>
      <c r="F194" s="77" t="str">
        <f>IF(LEFT(Nhaplieu!N199,3)='Sổ ngân hàng S07 '!$J$2,Nhaplieu!$O199,IF(Nhaplieu!N199='Sổ ngân hàng S07 '!$J$2,Nhaplieu!$O199,""))</f>
        <v/>
      </c>
      <c r="G194" s="572">
        <f>IF(SUM(E194:F194)=0,0,$G$10+SUM(E$11:$E194)-SUM(F$11:$F194))</f>
        <v>0</v>
      </c>
      <c r="H194" s="573"/>
    </row>
    <row r="195" spans="1:8" s="4" customFormat="1" ht="15.6">
      <c r="A195" s="76" t="str">
        <f>IF(OR(LEFT(Nhaplieu!$M200,3)='Sổ ngân hàng S07 '!$J$2,LEFT(Nhaplieu!$N200,3)='Sổ ngân hàng S07 '!$J$2),Nhaplieu!F200,IF(OR(Nhaplieu!$M200='Sổ ngân hàng S07 '!$J$2,Nhaplieu!$N200='Sổ ngân hàng S07 '!$J$2),Nhaplieu!F200,""))</f>
        <v/>
      </c>
      <c r="B195" s="77" t="str">
        <f>IF(OR(LEFT(Nhaplieu!$M200,3)='Sổ ngân hàng S07 '!$J$2,LEFT(Nhaplieu!$N200,3)='Sổ ngân hàng S07 '!$J$2),Nhaplieu!E200,IF(OR(Nhaplieu!$M200='Sổ ngân hàng S07 '!$J$2,Nhaplieu!$N200='Sổ ngân hàng S07 '!$J$2),Nhaplieu!E200,""))</f>
        <v/>
      </c>
      <c r="C195" s="571" t="str">
        <f>IF(OR(LEFT(Nhaplieu!$M200,3)='Sổ ngân hàng S07 '!$J$2,LEFT(Nhaplieu!$N200,3)='Sổ ngân hàng S07 '!$J$2),Nhaplieu!L200,IF(OR(Nhaplieu!$M200='Sổ ngân hàng S07 '!$J$2,Nhaplieu!$N200='Sổ ngân hàng S07 '!$J$2),Nhaplieu!L200,""))</f>
        <v/>
      </c>
      <c r="D195" s="78" t="str">
        <f>IF(LEFT(Nhaplieu!$M200,3)='Sổ ngân hàng S07 '!$J$2,Nhaplieu!N200,IF(LEFT(Nhaplieu!$N200,3)='Sổ ngân hàng S07 '!$J$2,Nhaplieu!M200,IF(Nhaplieu!$M200='Sổ ngân hàng S07 '!$J$2,Nhaplieu!N200,IF(Nhaplieu!$N200='Sổ ngân hàng S07 '!$J$2,Nhaplieu!M200,""))))</f>
        <v/>
      </c>
      <c r="E195" s="77" t="str">
        <f>IF(LEFT(Nhaplieu!M200,3)='Sổ ngân hàng S07 '!$J$2,Nhaplieu!$O200,IF(Nhaplieu!M200='Sổ ngân hàng S07 '!$J$2,Nhaplieu!$O200,""))</f>
        <v/>
      </c>
      <c r="F195" s="77" t="str">
        <f>IF(LEFT(Nhaplieu!N200,3)='Sổ ngân hàng S07 '!$J$2,Nhaplieu!$O200,IF(Nhaplieu!N200='Sổ ngân hàng S07 '!$J$2,Nhaplieu!$O200,""))</f>
        <v/>
      </c>
      <c r="G195" s="572">
        <f>IF(SUM(E195:F195)=0,0,$G$10+SUM(E$11:$E195)-SUM(F$11:$F195))</f>
        <v>0</v>
      </c>
      <c r="H195" s="573"/>
    </row>
    <row r="196" spans="1:8" s="4" customFormat="1" ht="15.6">
      <c r="A196" s="76" t="str">
        <f>IF(OR(LEFT(Nhaplieu!$M201,3)='Sổ ngân hàng S07 '!$J$2,LEFT(Nhaplieu!$N201,3)='Sổ ngân hàng S07 '!$J$2),Nhaplieu!F201,IF(OR(Nhaplieu!$M201='Sổ ngân hàng S07 '!$J$2,Nhaplieu!$N201='Sổ ngân hàng S07 '!$J$2),Nhaplieu!F201,""))</f>
        <v/>
      </c>
      <c r="B196" s="77" t="str">
        <f>IF(OR(LEFT(Nhaplieu!$M201,3)='Sổ ngân hàng S07 '!$J$2,LEFT(Nhaplieu!$N201,3)='Sổ ngân hàng S07 '!$J$2),Nhaplieu!E201,IF(OR(Nhaplieu!$M201='Sổ ngân hàng S07 '!$J$2,Nhaplieu!$N201='Sổ ngân hàng S07 '!$J$2),Nhaplieu!E201,""))</f>
        <v/>
      </c>
      <c r="C196" s="571" t="str">
        <f>IF(OR(LEFT(Nhaplieu!$M201,3)='Sổ ngân hàng S07 '!$J$2,LEFT(Nhaplieu!$N201,3)='Sổ ngân hàng S07 '!$J$2),Nhaplieu!L201,IF(OR(Nhaplieu!$M201='Sổ ngân hàng S07 '!$J$2,Nhaplieu!$N201='Sổ ngân hàng S07 '!$J$2),Nhaplieu!L201,""))</f>
        <v/>
      </c>
      <c r="D196" s="78" t="str">
        <f>IF(LEFT(Nhaplieu!$M201,3)='Sổ ngân hàng S07 '!$J$2,Nhaplieu!N201,IF(LEFT(Nhaplieu!$N201,3)='Sổ ngân hàng S07 '!$J$2,Nhaplieu!M201,IF(Nhaplieu!$M201='Sổ ngân hàng S07 '!$J$2,Nhaplieu!N201,IF(Nhaplieu!$N201='Sổ ngân hàng S07 '!$J$2,Nhaplieu!M201,""))))</f>
        <v/>
      </c>
      <c r="E196" s="77" t="str">
        <f>IF(LEFT(Nhaplieu!M201,3)='Sổ ngân hàng S07 '!$J$2,Nhaplieu!$O201,IF(Nhaplieu!M201='Sổ ngân hàng S07 '!$J$2,Nhaplieu!$O201,""))</f>
        <v/>
      </c>
      <c r="F196" s="77" t="str">
        <f>IF(LEFT(Nhaplieu!N201,3)='Sổ ngân hàng S07 '!$J$2,Nhaplieu!$O201,IF(Nhaplieu!N201='Sổ ngân hàng S07 '!$J$2,Nhaplieu!$O201,""))</f>
        <v/>
      </c>
      <c r="G196" s="572">
        <f>IF(SUM(E196:F196)=0,0,$G$10+SUM(E$11:$E196)-SUM(F$11:$F196))</f>
        <v>0</v>
      </c>
      <c r="H196" s="573"/>
    </row>
    <row r="197" spans="1:8" s="4" customFormat="1" ht="15.6">
      <c r="A197" s="76" t="str">
        <f>IF(OR(LEFT(Nhaplieu!$M202,3)='Sổ ngân hàng S07 '!$J$2,LEFT(Nhaplieu!$N202,3)='Sổ ngân hàng S07 '!$J$2),Nhaplieu!F202,IF(OR(Nhaplieu!$M202='Sổ ngân hàng S07 '!$J$2,Nhaplieu!$N202='Sổ ngân hàng S07 '!$J$2),Nhaplieu!F202,""))</f>
        <v/>
      </c>
      <c r="B197" s="77" t="str">
        <f>IF(OR(LEFT(Nhaplieu!$M202,3)='Sổ ngân hàng S07 '!$J$2,LEFT(Nhaplieu!$N202,3)='Sổ ngân hàng S07 '!$J$2),Nhaplieu!E202,IF(OR(Nhaplieu!$M202='Sổ ngân hàng S07 '!$J$2,Nhaplieu!$N202='Sổ ngân hàng S07 '!$J$2),Nhaplieu!E202,""))</f>
        <v/>
      </c>
      <c r="C197" s="571" t="str">
        <f>IF(OR(LEFT(Nhaplieu!$M202,3)='Sổ ngân hàng S07 '!$J$2,LEFT(Nhaplieu!$N202,3)='Sổ ngân hàng S07 '!$J$2),Nhaplieu!L202,IF(OR(Nhaplieu!$M202='Sổ ngân hàng S07 '!$J$2,Nhaplieu!$N202='Sổ ngân hàng S07 '!$J$2),Nhaplieu!L202,""))</f>
        <v/>
      </c>
      <c r="D197" s="78" t="str">
        <f>IF(LEFT(Nhaplieu!$M202,3)='Sổ ngân hàng S07 '!$J$2,Nhaplieu!N202,IF(LEFT(Nhaplieu!$N202,3)='Sổ ngân hàng S07 '!$J$2,Nhaplieu!M202,IF(Nhaplieu!$M202='Sổ ngân hàng S07 '!$J$2,Nhaplieu!N202,IF(Nhaplieu!$N202='Sổ ngân hàng S07 '!$J$2,Nhaplieu!M202,""))))</f>
        <v/>
      </c>
      <c r="E197" s="77" t="str">
        <f>IF(LEFT(Nhaplieu!M202,3)='Sổ ngân hàng S07 '!$J$2,Nhaplieu!$O202,IF(Nhaplieu!M202='Sổ ngân hàng S07 '!$J$2,Nhaplieu!$O202,""))</f>
        <v/>
      </c>
      <c r="F197" s="77" t="str">
        <f>IF(LEFT(Nhaplieu!N202,3)='Sổ ngân hàng S07 '!$J$2,Nhaplieu!$O202,IF(Nhaplieu!N202='Sổ ngân hàng S07 '!$J$2,Nhaplieu!$O202,""))</f>
        <v/>
      </c>
      <c r="G197" s="572">
        <f>IF(SUM(E197:F197)=0,0,$G$10+SUM(E$11:$E197)-SUM(F$11:$F197))</f>
        <v>0</v>
      </c>
      <c r="H197" s="573"/>
    </row>
    <row r="198" spans="1:8" s="4" customFormat="1" ht="15.6">
      <c r="A198" s="76" t="str">
        <f>IF(OR(LEFT(Nhaplieu!$M203,3)='Sổ ngân hàng S07 '!$J$2,LEFT(Nhaplieu!$N203,3)='Sổ ngân hàng S07 '!$J$2),Nhaplieu!F203,IF(OR(Nhaplieu!$M203='Sổ ngân hàng S07 '!$J$2,Nhaplieu!$N203='Sổ ngân hàng S07 '!$J$2),Nhaplieu!F203,""))</f>
        <v/>
      </c>
      <c r="B198" s="77" t="str">
        <f>IF(OR(LEFT(Nhaplieu!$M203,3)='Sổ ngân hàng S07 '!$J$2,LEFT(Nhaplieu!$N203,3)='Sổ ngân hàng S07 '!$J$2),Nhaplieu!E203,IF(OR(Nhaplieu!$M203='Sổ ngân hàng S07 '!$J$2,Nhaplieu!$N203='Sổ ngân hàng S07 '!$J$2),Nhaplieu!E203,""))</f>
        <v/>
      </c>
      <c r="C198" s="571" t="str">
        <f>IF(OR(LEFT(Nhaplieu!$M203,3)='Sổ ngân hàng S07 '!$J$2,LEFT(Nhaplieu!$N203,3)='Sổ ngân hàng S07 '!$J$2),Nhaplieu!L203,IF(OR(Nhaplieu!$M203='Sổ ngân hàng S07 '!$J$2,Nhaplieu!$N203='Sổ ngân hàng S07 '!$J$2),Nhaplieu!L203,""))</f>
        <v/>
      </c>
      <c r="D198" s="78" t="str">
        <f>IF(LEFT(Nhaplieu!$M203,3)='Sổ ngân hàng S07 '!$J$2,Nhaplieu!N203,IF(LEFT(Nhaplieu!$N203,3)='Sổ ngân hàng S07 '!$J$2,Nhaplieu!M203,IF(Nhaplieu!$M203='Sổ ngân hàng S07 '!$J$2,Nhaplieu!N203,IF(Nhaplieu!$N203='Sổ ngân hàng S07 '!$J$2,Nhaplieu!M203,""))))</f>
        <v/>
      </c>
      <c r="E198" s="77" t="str">
        <f>IF(LEFT(Nhaplieu!M203,3)='Sổ ngân hàng S07 '!$J$2,Nhaplieu!$O203,IF(Nhaplieu!M203='Sổ ngân hàng S07 '!$J$2,Nhaplieu!$O203,""))</f>
        <v/>
      </c>
      <c r="F198" s="77" t="str">
        <f>IF(LEFT(Nhaplieu!N203,3)='Sổ ngân hàng S07 '!$J$2,Nhaplieu!$O203,IF(Nhaplieu!N203='Sổ ngân hàng S07 '!$J$2,Nhaplieu!$O203,""))</f>
        <v/>
      </c>
      <c r="G198" s="572">
        <f>IF(SUM(E198:F198)=0,0,$G$10+SUM(E$11:$E198)-SUM(F$11:$F198))</f>
        <v>0</v>
      </c>
      <c r="H198" s="573"/>
    </row>
    <row r="199" spans="1:8" s="4" customFormat="1" ht="15.6">
      <c r="A199" s="76" t="str">
        <f>IF(OR(LEFT(Nhaplieu!$M204,3)='Sổ ngân hàng S07 '!$J$2,LEFT(Nhaplieu!$N204,3)='Sổ ngân hàng S07 '!$J$2),Nhaplieu!F204,IF(OR(Nhaplieu!$M204='Sổ ngân hàng S07 '!$J$2,Nhaplieu!$N204='Sổ ngân hàng S07 '!$J$2),Nhaplieu!F204,""))</f>
        <v/>
      </c>
      <c r="B199" s="77" t="str">
        <f>IF(OR(LEFT(Nhaplieu!$M204,3)='Sổ ngân hàng S07 '!$J$2,LEFT(Nhaplieu!$N204,3)='Sổ ngân hàng S07 '!$J$2),Nhaplieu!E204,IF(OR(Nhaplieu!$M204='Sổ ngân hàng S07 '!$J$2,Nhaplieu!$N204='Sổ ngân hàng S07 '!$J$2),Nhaplieu!E204,""))</f>
        <v/>
      </c>
      <c r="C199" s="571" t="str">
        <f>IF(OR(LEFT(Nhaplieu!$M204,3)='Sổ ngân hàng S07 '!$J$2,LEFT(Nhaplieu!$N204,3)='Sổ ngân hàng S07 '!$J$2),Nhaplieu!L204,IF(OR(Nhaplieu!$M204='Sổ ngân hàng S07 '!$J$2,Nhaplieu!$N204='Sổ ngân hàng S07 '!$J$2),Nhaplieu!L204,""))</f>
        <v/>
      </c>
      <c r="D199" s="78" t="str">
        <f>IF(LEFT(Nhaplieu!$M204,3)='Sổ ngân hàng S07 '!$J$2,Nhaplieu!N204,IF(LEFT(Nhaplieu!$N204,3)='Sổ ngân hàng S07 '!$J$2,Nhaplieu!M204,IF(Nhaplieu!$M204='Sổ ngân hàng S07 '!$J$2,Nhaplieu!N204,IF(Nhaplieu!$N204='Sổ ngân hàng S07 '!$J$2,Nhaplieu!M204,""))))</f>
        <v/>
      </c>
      <c r="E199" s="77" t="str">
        <f>IF(LEFT(Nhaplieu!M204,3)='Sổ ngân hàng S07 '!$J$2,Nhaplieu!$O204,IF(Nhaplieu!M204='Sổ ngân hàng S07 '!$J$2,Nhaplieu!$O204,""))</f>
        <v/>
      </c>
      <c r="F199" s="77" t="str">
        <f>IF(LEFT(Nhaplieu!N204,3)='Sổ ngân hàng S07 '!$J$2,Nhaplieu!$O204,IF(Nhaplieu!N204='Sổ ngân hàng S07 '!$J$2,Nhaplieu!$O204,""))</f>
        <v/>
      </c>
      <c r="G199" s="572">
        <f>IF(SUM(E199:F199)=0,0,$G$10+SUM(E$11:$E199)-SUM(F$11:$F199))</f>
        <v>0</v>
      </c>
      <c r="H199" s="573"/>
    </row>
    <row r="200" spans="1:8" s="4" customFormat="1" ht="15.6">
      <c r="A200" s="76" t="str">
        <f>IF(OR(LEFT(Nhaplieu!$M205,3)='Sổ ngân hàng S07 '!$J$2,LEFT(Nhaplieu!$N205,3)='Sổ ngân hàng S07 '!$J$2),Nhaplieu!F205,IF(OR(Nhaplieu!$M205='Sổ ngân hàng S07 '!$J$2,Nhaplieu!$N205='Sổ ngân hàng S07 '!$J$2),Nhaplieu!F205,""))</f>
        <v/>
      </c>
      <c r="B200" s="77" t="str">
        <f>IF(OR(LEFT(Nhaplieu!$M205,3)='Sổ ngân hàng S07 '!$J$2,LEFT(Nhaplieu!$N205,3)='Sổ ngân hàng S07 '!$J$2),Nhaplieu!E205,IF(OR(Nhaplieu!$M205='Sổ ngân hàng S07 '!$J$2,Nhaplieu!$N205='Sổ ngân hàng S07 '!$J$2),Nhaplieu!E205,""))</f>
        <v/>
      </c>
      <c r="C200" s="571" t="str">
        <f>IF(OR(LEFT(Nhaplieu!$M205,3)='Sổ ngân hàng S07 '!$J$2,LEFT(Nhaplieu!$N205,3)='Sổ ngân hàng S07 '!$J$2),Nhaplieu!L205,IF(OR(Nhaplieu!$M205='Sổ ngân hàng S07 '!$J$2,Nhaplieu!$N205='Sổ ngân hàng S07 '!$J$2),Nhaplieu!L205,""))</f>
        <v/>
      </c>
      <c r="D200" s="78" t="str">
        <f>IF(LEFT(Nhaplieu!$M205,3)='Sổ ngân hàng S07 '!$J$2,Nhaplieu!N205,IF(LEFT(Nhaplieu!$N205,3)='Sổ ngân hàng S07 '!$J$2,Nhaplieu!M205,IF(Nhaplieu!$M205='Sổ ngân hàng S07 '!$J$2,Nhaplieu!N205,IF(Nhaplieu!$N205='Sổ ngân hàng S07 '!$J$2,Nhaplieu!M205,""))))</f>
        <v/>
      </c>
      <c r="E200" s="77" t="str">
        <f>IF(LEFT(Nhaplieu!M205,3)='Sổ ngân hàng S07 '!$J$2,Nhaplieu!$O205,IF(Nhaplieu!M205='Sổ ngân hàng S07 '!$J$2,Nhaplieu!$O205,""))</f>
        <v/>
      </c>
      <c r="F200" s="77" t="str">
        <f>IF(LEFT(Nhaplieu!N205,3)='Sổ ngân hàng S07 '!$J$2,Nhaplieu!$O205,IF(Nhaplieu!N205='Sổ ngân hàng S07 '!$J$2,Nhaplieu!$O205,""))</f>
        <v/>
      </c>
      <c r="G200" s="572">
        <f>IF(SUM(E200:F200)=0,0,$G$10+SUM(E$11:$E200)-SUM(F$11:$F200))</f>
        <v>0</v>
      </c>
      <c r="H200" s="573"/>
    </row>
    <row r="201" spans="1:8" s="4" customFormat="1" ht="15.6">
      <c r="A201" s="76" t="str">
        <f>IF(OR(LEFT(Nhaplieu!$M206,3)='Sổ ngân hàng S07 '!$J$2,LEFT(Nhaplieu!$N206,3)='Sổ ngân hàng S07 '!$J$2),Nhaplieu!F206,IF(OR(Nhaplieu!$M206='Sổ ngân hàng S07 '!$J$2,Nhaplieu!$N206='Sổ ngân hàng S07 '!$J$2),Nhaplieu!F206,""))</f>
        <v/>
      </c>
      <c r="B201" s="77" t="str">
        <f>IF(OR(LEFT(Nhaplieu!$M206,3)='Sổ ngân hàng S07 '!$J$2,LEFT(Nhaplieu!$N206,3)='Sổ ngân hàng S07 '!$J$2),Nhaplieu!E206,IF(OR(Nhaplieu!$M206='Sổ ngân hàng S07 '!$J$2,Nhaplieu!$N206='Sổ ngân hàng S07 '!$J$2),Nhaplieu!E206,""))</f>
        <v/>
      </c>
      <c r="C201" s="571" t="str">
        <f>IF(OR(LEFT(Nhaplieu!$M206,3)='Sổ ngân hàng S07 '!$J$2,LEFT(Nhaplieu!$N206,3)='Sổ ngân hàng S07 '!$J$2),Nhaplieu!L206,IF(OR(Nhaplieu!$M206='Sổ ngân hàng S07 '!$J$2,Nhaplieu!$N206='Sổ ngân hàng S07 '!$J$2),Nhaplieu!L206,""))</f>
        <v/>
      </c>
      <c r="D201" s="78" t="str">
        <f>IF(LEFT(Nhaplieu!$M206,3)='Sổ ngân hàng S07 '!$J$2,Nhaplieu!N206,IF(LEFT(Nhaplieu!$N206,3)='Sổ ngân hàng S07 '!$J$2,Nhaplieu!M206,IF(Nhaplieu!$M206='Sổ ngân hàng S07 '!$J$2,Nhaplieu!N206,IF(Nhaplieu!$N206='Sổ ngân hàng S07 '!$J$2,Nhaplieu!M206,""))))</f>
        <v/>
      </c>
      <c r="E201" s="77" t="str">
        <f>IF(LEFT(Nhaplieu!M206,3)='Sổ ngân hàng S07 '!$J$2,Nhaplieu!$O206,IF(Nhaplieu!M206='Sổ ngân hàng S07 '!$J$2,Nhaplieu!$O206,""))</f>
        <v/>
      </c>
      <c r="F201" s="77" t="str">
        <f>IF(LEFT(Nhaplieu!N206,3)='Sổ ngân hàng S07 '!$J$2,Nhaplieu!$O206,IF(Nhaplieu!N206='Sổ ngân hàng S07 '!$J$2,Nhaplieu!$O206,""))</f>
        <v/>
      </c>
      <c r="G201" s="572">
        <f>IF(SUM(E201:F201)=0,0,$G$10+SUM(E$11:$E201)-SUM(F$11:$F201))</f>
        <v>0</v>
      </c>
      <c r="H201" s="573"/>
    </row>
    <row r="202" spans="1:8" s="4" customFormat="1" ht="15.6">
      <c r="A202" s="76" t="str">
        <f>IF(OR(LEFT(Nhaplieu!$M207,3)='Sổ ngân hàng S07 '!$J$2,LEFT(Nhaplieu!$N207,3)='Sổ ngân hàng S07 '!$J$2),Nhaplieu!F207,IF(OR(Nhaplieu!$M207='Sổ ngân hàng S07 '!$J$2,Nhaplieu!$N207='Sổ ngân hàng S07 '!$J$2),Nhaplieu!F207,""))</f>
        <v/>
      </c>
      <c r="B202" s="77" t="str">
        <f>IF(OR(LEFT(Nhaplieu!$M207,3)='Sổ ngân hàng S07 '!$J$2,LEFT(Nhaplieu!$N207,3)='Sổ ngân hàng S07 '!$J$2),Nhaplieu!E207,IF(OR(Nhaplieu!$M207='Sổ ngân hàng S07 '!$J$2,Nhaplieu!$N207='Sổ ngân hàng S07 '!$J$2),Nhaplieu!E207,""))</f>
        <v/>
      </c>
      <c r="C202" s="571" t="str">
        <f>IF(OR(LEFT(Nhaplieu!$M207,3)='Sổ ngân hàng S07 '!$J$2,LEFT(Nhaplieu!$N207,3)='Sổ ngân hàng S07 '!$J$2),Nhaplieu!L207,IF(OR(Nhaplieu!$M207='Sổ ngân hàng S07 '!$J$2,Nhaplieu!$N207='Sổ ngân hàng S07 '!$J$2),Nhaplieu!L207,""))</f>
        <v/>
      </c>
      <c r="D202" s="78" t="str">
        <f>IF(LEFT(Nhaplieu!$M207,3)='Sổ ngân hàng S07 '!$J$2,Nhaplieu!N207,IF(LEFT(Nhaplieu!$N207,3)='Sổ ngân hàng S07 '!$J$2,Nhaplieu!M207,IF(Nhaplieu!$M207='Sổ ngân hàng S07 '!$J$2,Nhaplieu!N207,IF(Nhaplieu!$N207='Sổ ngân hàng S07 '!$J$2,Nhaplieu!M207,""))))</f>
        <v/>
      </c>
      <c r="E202" s="77" t="str">
        <f>IF(LEFT(Nhaplieu!M207,3)='Sổ ngân hàng S07 '!$J$2,Nhaplieu!$O207,IF(Nhaplieu!M207='Sổ ngân hàng S07 '!$J$2,Nhaplieu!$O207,""))</f>
        <v/>
      </c>
      <c r="F202" s="77" t="str">
        <f>IF(LEFT(Nhaplieu!N207,3)='Sổ ngân hàng S07 '!$J$2,Nhaplieu!$O207,IF(Nhaplieu!N207='Sổ ngân hàng S07 '!$J$2,Nhaplieu!$O207,""))</f>
        <v/>
      </c>
      <c r="G202" s="572">
        <f>IF(SUM(E202:F202)=0,0,$G$10+SUM(E$11:$E202)-SUM(F$11:$F202))</f>
        <v>0</v>
      </c>
      <c r="H202" s="573"/>
    </row>
    <row r="203" spans="1:8" s="4" customFormat="1" ht="15.6">
      <c r="A203" s="76" t="str">
        <f>IF(OR(LEFT(Nhaplieu!$M208,3)='Sổ ngân hàng S07 '!$J$2,LEFT(Nhaplieu!$N208,3)='Sổ ngân hàng S07 '!$J$2),Nhaplieu!F208,IF(OR(Nhaplieu!$M208='Sổ ngân hàng S07 '!$J$2,Nhaplieu!$N208='Sổ ngân hàng S07 '!$J$2),Nhaplieu!F208,""))</f>
        <v/>
      </c>
      <c r="B203" s="77" t="str">
        <f>IF(OR(LEFT(Nhaplieu!$M208,3)='Sổ ngân hàng S07 '!$J$2,LEFT(Nhaplieu!$N208,3)='Sổ ngân hàng S07 '!$J$2),Nhaplieu!E208,IF(OR(Nhaplieu!$M208='Sổ ngân hàng S07 '!$J$2,Nhaplieu!$N208='Sổ ngân hàng S07 '!$J$2),Nhaplieu!E208,""))</f>
        <v/>
      </c>
      <c r="C203" s="571" t="str">
        <f>IF(OR(LEFT(Nhaplieu!$M208,3)='Sổ ngân hàng S07 '!$J$2,LEFT(Nhaplieu!$N208,3)='Sổ ngân hàng S07 '!$J$2),Nhaplieu!L208,IF(OR(Nhaplieu!$M208='Sổ ngân hàng S07 '!$J$2,Nhaplieu!$N208='Sổ ngân hàng S07 '!$J$2),Nhaplieu!L208,""))</f>
        <v/>
      </c>
      <c r="D203" s="78" t="str">
        <f>IF(LEFT(Nhaplieu!$M208,3)='Sổ ngân hàng S07 '!$J$2,Nhaplieu!N208,IF(LEFT(Nhaplieu!$N208,3)='Sổ ngân hàng S07 '!$J$2,Nhaplieu!M208,IF(Nhaplieu!$M208='Sổ ngân hàng S07 '!$J$2,Nhaplieu!N208,IF(Nhaplieu!$N208='Sổ ngân hàng S07 '!$J$2,Nhaplieu!M208,""))))</f>
        <v/>
      </c>
      <c r="E203" s="77" t="str">
        <f>IF(LEFT(Nhaplieu!M208,3)='Sổ ngân hàng S07 '!$J$2,Nhaplieu!$O208,IF(Nhaplieu!M208='Sổ ngân hàng S07 '!$J$2,Nhaplieu!$O208,""))</f>
        <v/>
      </c>
      <c r="F203" s="77" t="str">
        <f>IF(LEFT(Nhaplieu!N208,3)='Sổ ngân hàng S07 '!$J$2,Nhaplieu!$O208,IF(Nhaplieu!N208='Sổ ngân hàng S07 '!$J$2,Nhaplieu!$O208,""))</f>
        <v/>
      </c>
      <c r="G203" s="572">
        <f>IF(SUM(E203:F203)=0,0,$G$10+SUM(E$11:$E203)-SUM(F$11:$F203))</f>
        <v>0</v>
      </c>
      <c r="H203" s="573"/>
    </row>
    <row r="204" spans="1:8" s="4" customFormat="1" ht="15.6">
      <c r="A204" s="76" t="str">
        <f>IF(OR(LEFT(Nhaplieu!$M209,3)='Sổ ngân hàng S07 '!$J$2,LEFT(Nhaplieu!$N209,3)='Sổ ngân hàng S07 '!$J$2),Nhaplieu!F209,IF(OR(Nhaplieu!$M209='Sổ ngân hàng S07 '!$J$2,Nhaplieu!$N209='Sổ ngân hàng S07 '!$J$2),Nhaplieu!F209,""))</f>
        <v/>
      </c>
      <c r="B204" s="77" t="str">
        <f>IF(OR(LEFT(Nhaplieu!$M209,3)='Sổ ngân hàng S07 '!$J$2,LEFT(Nhaplieu!$N209,3)='Sổ ngân hàng S07 '!$J$2),Nhaplieu!E209,IF(OR(Nhaplieu!$M209='Sổ ngân hàng S07 '!$J$2,Nhaplieu!$N209='Sổ ngân hàng S07 '!$J$2),Nhaplieu!E209,""))</f>
        <v/>
      </c>
      <c r="C204" s="571" t="str">
        <f>IF(OR(LEFT(Nhaplieu!$M209,3)='Sổ ngân hàng S07 '!$J$2,LEFT(Nhaplieu!$N209,3)='Sổ ngân hàng S07 '!$J$2),Nhaplieu!L209,IF(OR(Nhaplieu!$M209='Sổ ngân hàng S07 '!$J$2,Nhaplieu!$N209='Sổ ngân hàng S07 '!$J$2),Nhaplieu!L209,""))</f>
        <v/>
      </c>
      <c r="D204" s="78" t="str">
        <f>IF(LEFT(Nhaplieu!$M209,3)='Sổ ngân hàng S07 '!$J$2,Nhaplieu!N209,IF(LEFT(Nhaplieu!$N209,3)='Sổ ngân hàng S07 '!$J$2,Nhaplieu!M209,IF(Nhaplieu!$M209='Sổ ngân hàng S07 '!$J$2,Nhaplieu!N209,IF(Nhaplieu!$N209='Sổ ngân hàng S07 '!$J$2,Nhaplieu!M209,""))))</f>
        <v/>
      </c>
      <c r="E204" s="77" t="str">
        <f>IF(LEFT(Nhaplieu!M209,3)='Sổ ngân hàng S07 '!$J$2,Nhaplieu!$O209,IF(Nhaplieu!M209='Sổ ngân hàng S07 '!$J$2,Nhaplieu!$O209,""))</f>
        <v/>
      </c>
      <c r="F204" s="77" t="str">
        <f>IF(LEFT(Nhaplieu!N209,3)='Sổ ngân hàng S07 '!$J$2,Nhaplieu!$O209,IF(Nhaplieu!N209='Sổ ngân hàng S07 '!$J$2,Nhaplieu!$O209,""))</f>
        <v/>
      </c>
      <c r="G204" s="572">
        <f>IF(SUM(E204:F204)=0,0,$G$10+SUM(E$11:$E204)-SUM(F$11:$F204))</f>
        <v>0</v>
      </c>
      <c r="H204" s="573"/>
    </row>
    <row r="205" spans="1:8" s="4" customFormat="1" ht="15.6">
      <c r="A205" s="76" t="str">
        <f>IF(OR(LEFT(Nhaplieu!$M210,3)='Sổ ngân hàng S07 '!$J$2,LEFT(Nhaplieu!$N210,3)='Sổ ngân hàng S07 '!$J$2),Nhaplieu!F210,IF(OR(Nhaplieu!$M210='Sổ ngân hàng S07 '!$J$2,Nhaplieu!$N210='Sổ ngân hàng S07 '!$J$2),Nhaplieu!F210,""))</f>
        <v/>
      </c>
      <c r="B205" s="77" t="str">
        <f>IF(OR(LEFT(Nhaplieu!$M210,3)='Sổ ngân hàng S07 '!$J$2,LEFT(Nhaplieu!$N210,3)='Sổ ngân hàng S07 '!$J$2),Nhaplieu!E210,IF(OR(Nhaplieu!$M210='Sổ ngân hàng S07 '!$J$2,Nhaplieu!$N210='Sổ ngân hàng S07 '!$J$2),Nhaplieu!E210,""))</f>
        <v/>
      </c>
      <c r="C205" s="571" t="str">
        <f>IF(OR(LEFT(Nhaplieu!$M210,3)='Sổ ngân hàng S07 '!$J$2,LEFT(Nhaplieu!$N210,3)='Sổ ngân hàng S07 '!$J$2),Nhaplieu!L210,IF(OR(Nhaplieu!$M210='Sổ ngân hàng S07 '!$J$2,Nhaplieu!$N210='Sổ ngân hàng S07 '!$J$2),Nhaplieu!L210,""))</f>
        <v/>
      </c>
      <c r="D205" s="78" t="str">
        <f>IF(LEFT(Nhaplieu!$M210,3)='Sổ ngân hàng S07 '!$J$2,Nhaplieu!N210,IF(LEFT(Nhaplieu!$N210,3)='Sổ ngân hàng S07 '!$J$2,Nhaplieu!M210,IF(Nhaplieu!$M210='Sổ ngân hàng S07 '!$J$2,Nhaplieu!N210,IF(Nhaplieu!$N210='Sổ ngân hàng S07 '!$J$2,Nhaplieu!M210,""))))</f>
        <v/>
      </c>
      <c r="E205" s="77" t="str">
        <f>IF(LEFT(Nhaplieu!M210,3)='Sổ ngân hàng S07 '!$J$2,Nhaplieu!$O210,IF(Nhaplieu!M210='Sổ ngân hàng S07 '!$J$2,Nhaplieu!$O210,""))</f>
        <v/>
      </c>
      <c r="F205" s="77" t="str">
        <f>IF(LEFT(Nhaplieu!N210,3)='Sổ ngân hàng S07 '!$J$2,Nhaplieu!$O210,IF(Nhaplieu!N210='Sổ ngân hàng S07 '!$J$2,Nhaplieu!$O210,""))</f>
        <v/>
      </c>
      <c r="G205" s="572">
        <f>IF(SUM(E205:F205)=0,0,$G$10+SUM(E$11:$E205)-SUM(F$11:$F205))</f>
        <v>0</v>
      </c>
      <c r="H205" s="573"/>
    </row>
    <row r="206" spans="1:8" s="4" customFormat="1" ht="15.6">
      <c r="A206" s="76" t="str">
        <f>IF(OR(LEFT(Nhaplieu!$M211,3)='Sổ ngân hàng S07 '!$J$2,LEFT(Nhaplieu!$N211,3)='Sổ ngân hàng S07 '!$J$2),Nhaplieu!F211,IF(OR(Nhaplieu!$M211='Sổ ngân hàng S07 '!$J$2,Nhaplieu!$N211='Sổ ngân hàng S07 '!$J$2),Nhaplieu!F211,""))</f>
        <v/>
      </c>
      <c r="B206" s="77" t="str">
        <f>IF(OR(LEFT(Nhaplieu!$M211,3)='Sổ ngân hàng S07 '!$J$2,LEFT(Nhaplieu!$N211,3)='Sổ ngân hàng S07 '!$J$2),Nhaplieu!E211,IF(OR(Nhaplieu!$M211='Sổ ngân hàng S07 '!$J$2,Nhaplieu!$N211='Sổ ngân hàng S07 '!$J$2),Nhaplieu!E211,""))</f>
        <v/>
      </c>
      <c r="C206" s="571" t="str">
        <f>IF(OR(LEFT(Nhaplieu!$M211,3)='Sổ ngân hàng S07 '!$J$2,LEFT(Nhaplieu!$N211,3)='Sổ ngân hàng S07 '!$J$2),Nhaplieu!L211,IF(OR(Nhaplieu!$M211='Sổ ngân hàng S07 '!$J$2,Nhaplieu!$N211='Sổ ngân hàng S07 '!$J$2),Nhaplieu!L211,""))</f>
        <v/>
      </c>
      <c r="D206" s="78" t="str">
        <f>IF(LEFT(Nhaplieu!$M211,3)='Sổ ngân hàng S07 '!$J$2,Nhaplieu!N211,IF(LEFT(Nhaplieu!$N211,3)='Sổ ngân hàng S07 '!$J$2,Nhaplieu!M211,IF(Nhaplieu!$M211='Sổ ngân hàng S07 '!$J$2,Nhaplieu!N211,IF(Nhaplieu!$N211='Sổ ngân hàng S07 '!$J$2,Nhaplieu!M211,""))))</f>
        <v/>
      </c>
      <c r="E206" s="77" t="str">
        <f>IF(LEFT(Nhaplieu!M211,3)='Sổ ngân hàng S07 '!$J$2,Nhaplieu!$O211,IF(Nhaplieu!M211='Sổ ngân hàng S07 '!$J$2,Nhaplieu!$O211,""))</f>
        <v/>
      </c>
      <c r="F206" s="77" t="str">
        <f>IF(LEFT(Nhaplieu!N211,3)='Sổ ngân hàng S07 '!$J$2,Nhaplieu!$O211,IF(Nhaplieu!N211='Sổ ngân hàng S07 '!$J$2,Nhaplieu!$O211,""))</f>
        <v/>
      </c>
      <c r="G206" s="572">
        <f>IF(SUM(E206:F206)=0,0,$G$10+SUM(E$11:$E206)-SUM(F$11:$F206))</f>
        <v>0</v>
      </c>
      <c r="H206" s="573"/>
    </row>
    <row r="207" spans="1:8" s="4" customFormat="1" ht="15.6">
      <c r="A207" s="76" t="str">
        <f>IF(OR(LEFT(Nhaplieu!$M212,3)='Sổ ngân hàng S07 '!$J$2,LEFT(Nhaplieu!$N212,3)='Sổ ngân hàng S07 '!$J$2),Nhaplieu!F212,IF(OR(Nhaplieu!$M212='Sổ ngân hàng S07 '!$J$2,Nhaplieu!$N212='Sổ ngân hàng S07 '!$J$2),Nhaplieu!F212,""))</f>
        <v/>
      </c>
      <c r="B207" s="77" t="str">
        <f>IF(OR(LEFT(Nhaplieu!$M212,3)='Sổ ngân hàng S07 '!$J$2,LEFT(Nhaplieu!$N212,3)='Sổ ngân hàng S07 '!$J$2),Nhaplieu!E212,IF(OR(Nhaplieu!$M212='Sổ ngân hàng S07 '!$J$2,Nhaplieu!$N212='Sổ ngân hàng S07 '!$J$2),Nhaplieu!E212,""))</f>
        <v/>
      </c>
      <c r="C207" s="571" t="str">
        <f>IF(OR(LEFT(Nhaplieu!$M212,3)='Sổ ngân hàng S07 '!$J$2,LEFT(Nhaplieu!$N212,3)='Sổ ngân hàng S07 '!$J$2),Nhaplieu!L212,IF(OR(Nhaplieu!$M212='Sổ ngân hàng S07 '!$J$2,Nhaplieu!$N212='Sổ ngân hàng S07 '!$J$2),Nhaplieu!L212,""))</f>
        <v/>
      </c>
      <c r="D207" s="78" t="str">
        <f>IF(LEFT(Nhaplieu!$M212,3)='Sổ ngân hàng S07 '!$J$2,Nhaplieu!N212,IF(LEFT(Nhaplieu!$N212,3)='Sổ ngân hàng S07 '!$J$2,Nhaplieu!M212,IF(Nhaplieu!$M212='Sổ ngân hàng S07 '!$J$2,Nhaplieu!N212,IF(Nhaplieu!$N212='Sổ ngân hàng S07 '!$J$2,Nhaplieu!M212,""))))</f>
        <v/>
      </c>
      <c r="E207" s="77" t="str">
        <f>IF(LEFT(Nhaplieu!M212,3)='Sổ ngân hàng S07 '!$J$2,Nhaplieu!$O212,IF(Nhaplieu!M212='Sổ ngân hàng S07 '!$J$2,Nhaplieu!$O212,""))</f>
        <v/>
      </c>
      <c r="F207" s="77" t="str">
        <f>IF(LEFT(Nhaplieu!N212,3)='Sổ ngân hàng S07 '!$J$2,Nhaplieu!$O212,IF(Nhaplieu!N212='Sổ ngân hàng S07 '!$J$2,Nhaplieu!$O212,""))</f>
        <v/>
      </c>
      <c r="G207" s="572">
        <f>IF(SUM(E207:F207)=0,0,$G$10+SUM(E$11:$E207)-SUM(F$11:$F207))</f>
        <v>0</v>
      </c>
      <c r="H207" s="573"/>
    </row>
    <row r="208" spans="1:8" s="4" customFormat="1" ht="15.6">
      <c r="A208" s="76" t="str">
        <f>IF(OR(LEFT(Nhaplieu!$M213,3)='Sổ ngân hàng S07 '!$J$2,LEFT(Nhaplieu!$N213,3)='Sổ ngân hàng S07 '!$J$2),Nhaplieu!F213,IF(OR(Nhaplieu!$M213='Sổ ngân hàng S07 '!$J$2,Nhaplieu!$N213='Sổ ngân hàng S07 '!$J$2),Nhaplieu!F213,""))</f>
        <v/>
      </c>
      <c r="B208" s="77" t="str">
        <f>IF(OR(LEFT(Nhaplieu!$M213,3)='Sổ ngân hàng S07 '!$J$2,LEFT(Nhaplieu!$N213,3)='Sổ ngân hàng S07 '!$J$2),Nhaplieu!E213,IF(OR(Nhaplieu!$M213='Sổ ngân hàng S07 '!$J$2,Nhaplieu!$N213='Sổ ngân hàng S07 '!$J$2),Nhaplieu!E213,""))</f>
        <v/>
      </c>
      <c r="C208" s="571" t="str">
        <f>IF(OR(LEFT(Nhaplieu!$M213,3)='Sổ ngân hàng S07 '!$J$2,LEFT(Nhaplieu!$N213,3)='Sổ ngân hàng S07 '!$J$2),Nhaplieu!L213,IF(OR(Nhaplieu!$M213='Sổ ngân hàng S07 '!$J$2,Nhaplieu!$N213='Sổ ngân hàng S07 '!$J$2),Nhaplieu!L213,""))</f>
        <v/>
      </c>
      <c r="D208" s="78" t="str">
        <f>IF(LEFT(Nhaplieu!$M213,3)='Sổ ngân hàng S07 '!$J$2,Nhaplieu!N213,IF(LEFT(Nhaplieu!$N213,3)='Sổ ngân hàng S07 '!$J$2,Nhaplieu!M213,IF(Nhaplieu!$M213='Sổ ngân hàng S07 '!$J$2,Nhaplieu!N213,IF(Nhaplieu!$N213='Sổ ngân hàng S07 '!$J$2,Nhaplieu!M213,""))))</f>
        <v/>
      </c>
      <c r="E208" s="77" t="str">
        <f>IF(LEFT(Nhaplieu!M213,3)='Sổ ngân hàng S07 '!$J$2,Nhaplieu!$O213,IF(Nhaplieu!M213='Sổ ngân hàng S07 '!$J$2,Nhaplieu!$O213,""))</f>
        <v/>
      </c>
      <c r="F208" s="77" t="str">
        <f>IF(LEFT(Nhaplieu!N213,3)='Sổ ngân hàng S07 '!$J$2,Nhaplieu!$O213,IF(Nhaplieu!N213='Sổ ngân hàng S07 '!$J$2,Nhaplieu!$O213,""))</f>
        <v/>
      </c>
      <c r="G208" s="572">
        <f>IF(SUM(E208:F208)=0,0,$G$10+SUM(E$11:$E208)-SUM(F$11:$F208))</f>
        <v>0</v>
      </c>
      <c r="H208" s="573"/>
    </row>
    <row r="209" spans="1:8" s="4" customFormat="1" ht="15.6">
      <c r="A209" s="76" t="str">
        <f>IF(OR(LEFT(Nhaplieu!$M214,3)='Sổ ngân hàng S07 '!$J$2,LEFT(Nhaplieu!$N214,3)='Sổ ngân hàng S07 '!$J$2),Nhaplieu!F214,IF(OR(Nhaplieu!$M214='Sổ ngân hàng S07 '!$J$2,Nhaplieu!$N214='Sổ ngân hàng S07 '!$J$2),Nhaplieu!F214,""))</f>
        <v/>
      </c>
      <c r="B209" s="77" t="str">
        <f>IF(OR(LEFT(Nhaplieu!$M214,3)='Sổ ngân hàng S07 '!$J$2,LEFT(Nhaplieu!$N214,3)='Sổ ngân hàng S07 '!$J$2),Nhaplieu!E214,IF(OR(Nhaplieu!$M214='Sổ ngân hàng S07 '!$J$2,Nhaplieu!$N214='Sổ ngân hàng S07 '!$J$2),Nhaplieu!E214,""))</f>
        <v/>
      </c>
      <c r="C209" s="571" t="str">
        <f>IF(OR(LEFT(Nhaplieu!$M214,3)='Sổ ngân hàng S07 '!$J$2,LEFT(Nhaplieu!$N214,3)='Sổ ngân hàng S07 '!$J$2),Nhaplieu!L214,IF(OR(Nhaplieu!$M214='Sổ ngân hàng S07 '!$J$2,Nhaplieu!$N214='Sổ ngân hàng S07 '!$J$2),Nhaplieu!L214,""))</f>
        <v/>
      </c>
      <c r="D209" s="78" t="str">
        <f>IF(LEFT(Nhaplieu!$M214,3)='Sổ ngân hàng S07 '!$J$2,Nhaplieu!N214,IF(LEFT(Nhaplieu!$N214,3)='Sổ ngân hàng S07 '!$J$2,Nhaplieu!M214,IF(Nhaplieu!$M214='Sổ ngân hàng S07 '!$J$2,Nhaplieu!N214,IF(Nhaplieu!$N214='Sổ ngân hàng S07 '!$J$2,Nhaplieu!M214,""))))</f>
        <v/>
      </c>
      <c r="E209" s="77" t="str">
        <f>IF(LEFT(Nhaplieu!M214,3)='Sổ ngân hàng S07 '!$J$2,Nhaplieu!$O214,IF(Nhaplieu!M214='Sổ ngân hàng S07 '!$J$2,Nhaplieu!$O214,""))</f>
        <v/>
      </c>
      <c r="F209" s="77" t="str">
        <f>IF(LEFT(Nhaplieu!N214,3)='Sổ ngân hàng S07 '!$J$2,Nhaplieu!$O214,IF(Nhaplieu!N214='Sổ ngân hàng S07 '!$J$2,Nhaplieu!$O214,""))</f>
        <v/>
      </c>
      <c r="G209" s="572">
        <f>IF(SUM(E209:F209)=0,0,$G$10+SUM(E$11:$E209)-SUM(F$11:$F209))</f>
        <v>0</v>
      </c>
      <c r="H209" s="573"/>
    </row>
    <row r="210" spans="1:8" s="4" customFormat="1" ht="15.6">
      <c r="A210" s="76" t="str">
        <f>IF(OR(LEFT(Nhaplieu!$M215,3)='Sổ ngân hàng S07 '!$J$2,LEFT(Nhaplieu!$N215,3)='Sổ ngân hàng S07 '!$J$2),Nhaplieu!F215,IF(OR(Nhaplieu!$M215='Sổ ngân hàng S07 '!$J$2,Nhaplieu!$N215='Sổ ngân hàng S07 '!$J$2),Nhaplieu!F215,""))</f>
        <v/>
      </c>
      <c r="B210" s="77" t="str">
        <f>IF(OR(LEFT(Nhaplieu!$M215,3)='Sổ ngân hàng S07 '!$J$2,LEFT(Nhaplieu!$N215,3)='Sổ ngân hàng S07 '!$J$2),Nhaplieu!E215,IF(OR(Nhaplieu!$M215='Sổ ngân hàng S07 '!$J$2,Nhaplieu!$N215='Sổ ngân hàng S07 '!$J$2),Nhaplieu!E215,""))</f>
        <v/>
      </c>
      <c r="C210" s="571" t="str">
        <f>IF(OR(LEFT(Nhaplieu!$M215,3)='Sổ ngân hàng S07 '!$J$2,LEFT(Nhaplieu!$N215,3)='Sổ ngân hàng S07 '!$J$2),Nhaplieu!L215,IF(OR(Nhaplieu!$M215='Sổ ngân hàng S07 '!$J$2,Nhaplieu!$N215='Sổ ngân hàng S07 '!$J$2),Nhaplieu!L215,""))</f>
        <v/>
      </c>
      <c r="D210" s="78" t="str">
        <f>IF(LEFT(Nhaplieu!$M215,3)='Sổ ngân hàng S07 '!$J$2,Nhaplieu!N215,IF(LEFT(Nhaplieu!$N215,3)='Sổ ngân hàng S07 '!$J$2,Nhaplieu!M215,IF(Nhaplieu!$M215='Sổ ngân hàng S07 '!$J$2,Nhaplieu!N215,IF(Nhaplieu!$N215='Sổ ngân hàng S07 '!$J$2,Nhaplieu!M215,""))))</f>
        <v/>
      </c>
      <c r="E210" s="77" t="str">
        <f>IF(LEFT(Nhaplieu!M215,3)='Sổ ngân hàng S07 '!$J$2,Nhaplieu!$O215,IF(Nhaplieu!M215='Sổ ngân hàng S07 '!$J$2,Nhaplieu!$O215,""))</f>
        <v/>
      </c>
      <c r="F210" s="77" t="str">
        <f>IF(LEFT(Nhaplieu!N215,3)='Sổ ngân hàng S07 '!$J$2,Nhaplieu!$O215,IF(Nhaplieu!N215='Sổ ngân hàng S07 '!$J$2,Nhaplieu!$O215,""))</f>
        <v/>
      </c>
      <c r="G210" s="572">
        <f>IF(SUM(E210:F210)=0,0,$G$10+SUM(E$11:$E210)-SUM(F$11:$F210))</f>
        <v>0</v>
      </c>
      <c r="H210" s="573"/>
    </row>
    <row r="211" spans="1:8" s="4" customFormat="1" ht="15.6">
      <c r="A211" s="76" t="str">
        <f>IF(OR(LEFT(Nhaplieu!$M216,3)='Sổ ngân hàng S07 '!$J$2,LEFT(Nhaplieu!$N216,3)='Sổ ngân hàng S07 '!$J$2),Nhaplieu!F216,IF(OR(Nhaplieu!$M216='Sổ ngân hàng S07 '!$J$2,Nhaplieu!$N216='Sổ ngân hàng S07 '!$J$2),Nhaplieu!F216,""))</f>
        <v/>
      </c>
      <c r="B211" s="77" t="str">
        <f>IF(OR(LEFT(Nhaplieu!$M216,3)='Sổ ngân hàng S07 '!$J$2,LEFT(Nhaplieu!$N216,3)='Sổ ngân hàng S07 '!$J$2),Nhaplieu!E216,IF(OR(Nhaplieu!$M216='Sổ ngân hàng S07 '!$J$2,Nhaplieu!$N216='Sổ ngân hàng S07 '!$J$2),Nhaplieu!E216,""))</f>
        <v/>
      </c>
      <c r="C211" s="571" t="str">
        <f>IF(OR(LEFT(Nhaplieu!$M216,3)='Sổ ngân hàng S07 '!$J$2,LEFT(Nhaplieu!$N216,3)='Sổ ngân hàng S07 '!$J$2),Nhaplieu!L216,IF(OR(Nhaplieu!$M216='Sổ ngân hàng S07 '!$J$2,Nhaplieu!$N216='Sổ ngân hàng S07 '!$J$2),Nhaplieu!L216,""))</f>
        <v/>
      </c>
      <c r="D211" s="78" t="str">
        <f>IF(LEFT(Nhaplieu!$M216,3)='Sổ ngân hàng S07 '!$J$2,Nhaplieu!N216,IF(LEFT(Nhaplieu!$N216,3)='Sổ ngân hàng S07 '!$J$2,Nhaplieu!M216,IF(Nhaplieu!$M216='Sổ ngân hàng S07 '!$J$2,Nhaplieu!N216,IF(Nhaplieu!$N216='Sổ ngân hàng S07 '!$J$2,Nhaplieu!M216,""))))</f>
        <v/>
      </c>
      <c r="E211" s="77" t="str">
        <f>IF(LEFT(Nhaplieu!M216,3)='Sổ ngân hàng S07 '!$J$2,Nhaplieu!$O216,IF(Nhaplieu!M216='Sổ ngân hàng S07 '!$J$2,Nhaplieu!$O216,""))</f>
        <v/>
      </c>
      <c r="F211" s="77" t="str">
        <f>IF(LEFT(Nhaplieu!N216,3)='Sổ ngân hàng S07 '!$J$2,Nhaplieu!$O216,IF(Nhaplieu!N216='Sổ ngân hàng S07 '!$J$2,Nhaplieu!$O216,""))</f>
        <v/>
      </c>
      <c r="G211" s="572">
        <f>IF(SUM(E211:F211)=0,0,$G$10+SUM(E$11:$E211)-SUM(F$11:$F211))</f>
        <v>0</v>
      </c>
      <c r="H211" s="573"/>
    </row>
    <row r="212" spans="1:8" s="4" customFormat="1" ht="15.6">
      <c r="A212" s="76" t="str">
        <f>IF(OR(LEFT(Nhaplieu!$M217,3)='Sổ ngân hàng S07 '!$J$2,LEFT(Nhaplieu!$N217,3)='Sổ ngân hàng S07 '!$J$2),Nhaplieu!F217,IF(OR(Nhaplieu!$M217='Sổ ngân hàng S07 '!$J$2,Nhaplieu!$N217='Sổ ngân hàng S07 '!$J$2),Nhaplieu!F217,""))</f>
        <v/>
      </c>
      <c r="B212" s="77" t="str">
        <f>IF(OR(LEFT(Nhaplieu!$M217,3)='Sổ ngân hàng S07 '!$J$2,LEFT(Nhaplieu!$N217,3)='Sổ ngân hàng S07 '!$J$2),Nhaplieu!E217,IF(OR(Nhaplieu!$M217='Sổ ngân hàng S07 '!$J$2,Nhaplieu!$N217='Sổ ngân hàng S07 '!$J$2),Nhaplieu!E217,""))</f>
        <v/>
      </c>
      <c r="C212" s="571" t="str">
        <f>IF(OR(LEFT(Nhaplieu!$M217,3)='Sổ ngân hàng S07 '!$J$2,LEFT(Nhaplieu!$N217,3)='Sổ ngân hàng S07 '!$J$2),Nhaplieu!L217,IF(OR(Nhaplieu!$M217='Sổ ngân hàng S07 '!$J$2,Nhaplieu!$N217='Sổ ngân hàng S07 '!$J$2),Nhaplieu!L217,""))</f>
        <v/>
      </c>
      <c r="D212" s="78" t="str">
        <f>IF(LEFT(Nhaplieu!$M217,3)='Sổ ngân hàng S07 '!$J$2,Nhaplieu!N217,IF(LEFT(Nhaplieu!$N217,3)='Sổ ngân hàng S07 '!$J$2,Nhaplieu!M217,IF(Nhaplieu!$M217='Sổ ngân hàng S07 '!$J$2,Nhaplieu!N217,IF(Nhaplieu!$N217='Sổ ngân hàng S07 '!$J$2,Nhaplieu!M217,""))))</f>
        <v/>
      </c>
      <c r="E212" s="77" t="str">
        <f>IF(LEFT(Nhaplieu!M217,3)='Sổ ngân hàng S07 '!$J$2,Nhaplieu!$O217,IF(Nhaplieu!M217='Sổ ngân hàng S07 '!$J$2,Nhaplieu!$O217,""))</f>
        <v/>
      </c>
      <c r="F212" s="77" t="str">
        <f>IF(LEFT(Nhaplieu!N217,3)='Sổ ngân hàng S07 '!$J$2,Nhaplieu!$O217,IF(Nhaplieu!N217='Sổ ngân hàng S07 '!$J$2,Nhaplieu!$O217,""))</f>
        <v/>
      </c>
      <c r="G212" s="572">
        <f>IF(SUM(E212:F212)=0,0,$G$10+SUM(E$11:$E212)-SUM(F$11:$F212))</f>
        <v>0</v>
      </c>
      <c r="H212" s="573"/>
    </row>
    <row r="213" spans="1:8" s="4" customFormat="1" ht="15.6">
      <c r="A213" s="76" t="str">
        <f>IF(OR(LEFT(Nhaplieu!$M218,3)='Sổ ngân hàng S07 '!$J$2,LEFT(Nhaplieu!$N218,3)='Sổ ngân hàng S07 '!$J$2),Nhaplieu!F218,IF(OR(Nhaplieu!$M218='Sổ ngân hàng S07 '!$J$2,Nhaplieu!$N218='Sổ ngân hàng S07 '!$J$2),Nhaplieu!F218,""))</f>
        <v/>
      </c>
      <c r="B213" s="77" t="str">
        <f>IF(OR(LEFT(Nhaplieu!$M218,3)='Sổ ngân hàng S07 '!$J$2,LEFT(Nhaplieu!$N218,3)='Sổ ngân hàng S07 '!$J$2),Nhaplieu!E218,IF(OR(Nhaplieu!$M218='Sổ ngân hàng S07 '!$J$2,Nhaplieu!$N218='Sổ ngân hàng S07 '!$J$2),Nhaplieu!E218,""))</f>
        <v/>
      </c>
      <c r="C213" s="571" t="str">
        <f>IF(OR(LEFT(Nhaplieu!$M218,3)='Sổ ngân hàng S07 '!$J$2,LEFT(Nhaplieu!$N218,3)='Sổ ngân hàng S07 '!$J$2),Nhaplieu!L218,IF(OR(Nhaplieu!$M218='Sổ ngân hàng S07 '!$J$2,Nhaplieu!$N218='Sổ ngân hàng S07 '!$J$2),Nhaplieu!L218,""))</f>
        <v/>
      </c>
      <c r="D213" s="78" t="str">
        <f>IF(LEFT(Nhaplieu!$M218,3)='Sổ ngân hàng S07 '!$J$2,Nhaplieu!N218,IF(LEFT(Nhaplieu!$N218,3)='Sổ ngân hàng S07 '!$J$2,Nhaplieu!M218,IF(Nhaplieu!$M218='Sổ ngân hàng S07 '!$J$2,Nhaplieu!N218,IF(Nhaplieu!$N218='Sổ ngân hàng S07 '!$J$2,Nhaplieu!M218,""))))</f>
        <v/>
      </c>
      <c r="E213" s="77" t="str">
        <f>IF(LEFT(Nhaplieu!M218,3)='Sổ ngân hàng S07 '!$J$2,Nhaplieu!$O218,IF(Nhaplieu!M218='Sổ ngân hàng S07 '!$J$2,Nhaplieu!$O218,""))</f>
        <v/>
      </c>
      <c r="F213" s="77" t="str">
        <f>IF(LEFT(Nhaplieu!N218,3)='Sổ ngân hàng S07 '!$J$2,Nhaplieu!$O218,IF(Nhaplieu!N218='Sổ ngân hàng S07 '!$J$2,Nhaplieu!$O218,""))</f>
        <v/>
      </c>
      <c r="G213" s="572">
        <f>IF(SUM(E213:F213)=0,0,$G$10+SUM(E$11:$E213)-SUM(F$11:$F213))</f>
        <v>0</v>
      </c>
      <c r="H213" s="573"/>
    </row>
    <row r="214" spans="1:8" s="4" customFormat="1" ht="15.6">
      <c r="A214" s="76" t="str">
        <f>IF(OR(LEFT(Nhaplieu!$M219,3)='Sổ ngân hàng S07 '!$J$2,LEFT(Nhaplieu!$N219,3)='Sổ ngân hàng S07 '!$J$2),Nhaplieu!F219,IF(OR(Nhaplieu!$M219='Sổ ngân hàng S07 '!$J$2,Nhaplieu!$N219='Sổ ngân hàng S07 '!$J$2),Nhaplieu!F219,""))</f>
        <v/>
      </c>
      <c r="B214" s="77" t="str">
        <f>IF(OR(LEFT(Nhaplieu!$M219,3)='Sổ ngân hàng S07 '!$J$2,LEFT(Nhaplieu!$N219,3)='Sổ ngân hàng S07 '!$J$2),Nhaplieu!E219,IF(OR(Nhaplieu!$M219='Sổ ngân hàng S07 '!$J$2,Nhaplieu!$N219='Sổ ngân hàng S07 '!$J$2),Nhaplieu!E219,""))</f>
        <v/>
      </c>
      <c r="C214" s="571" t="str">
        <f>IF(OR(LEFT(Nhaplieu!$M219,3)='Sổ ngân hàng S07 '!$J$2,LEFT(Nhaplieu!$N219,3)='Sổ ngân hàng S07 '!$J$2),Nhaplieu!L219,IF(OR(Nhaplieu!$M219='Sổ ngân hàng S07 '!$J$2,Nhaplieu!$N219='Sổ ngân hàng S07 '!$J$2),Nhaplieu!L219,""))</f>
        <v/>
      </c>
      <c r="D214" s="78" t="str">
        <f>IF(LEFT(Nhaplieu!$M219,3)='Sổ ngân hàng S07 '!$J$2,Nhaplieu!N219,IF(LEFT(Nhaplieu!$N219,3)='Sổ ngân hàng S07 '!$J$2,Nhaplieu!M219,IF(Nhaplieu!$M219='Sổ ngân hàng S07 '!$J$2,Nhaplieu!N219,IF(Nhaplieu!$N219='Sổ ngân hàng S07 '!$J$2,Nhaplieu!M219,""))))</f>
        <v/>
      </c>
      <c r="E214" s="77" t="str">
        <f>IF(LEFT(Nhaplieu!M219,3)='Sổ ngân hàng S07 '!$J$2,Nhaplieu!$O219,IF(Nhaplieu!M219='Sổ ngân hàng S07 '!$J$2,Nhaplieu!$O219,""))</f>
        <v/>
      </c>
      <c r="F214" s="77" t="str">
        <f>IF(LEFT(Nhaplieu!N219,3)='Sổ ngân hàng S07 '!$J$2,Nhaplieu!$O219,IF(Nhaplieu!N219='Sổ ngân hàng S07 '!$J$2,Nhaplieu!$O219,""))</f>
        <v/>
      </c>
      <c r="G214" s="572">
        <f>IF(SUM(E214:F214)=0,0,$G$10+SUM(E$11:$E214)-SUM(F$11:$F214))</f>
        <v>0</v>
      </c>
      <c r="H214" s="573"/>
    </row>
    <row r="215" spans="1:8" s="4" customFormat="1" ht="15.6">
      <c r="A215" s="76" t="str">
        <f>IF(OR(LEFT(Nhaplieu!$M220,3)='Sổ ngân hàng S07 '!$J$2,LEFT(Nhaplieu!$N220,3)='Sổ ngân hàng S07 '!$J$2),Nhaplieu!F220,IF(OR(Nhaplieu!$M220='Sổ ngân hàng S07 '!$J$2,Nhaplieu!$N220='Sổ ngân hàng S07 '!$J$2),Nhaplieu!F220,""))</f>
        <v/>
      </c>
      <c r="B215" s="77" t="str">
        <f>IF(OR(LEFT(Nhaplieu!$M220,3)='Sổ ngân hàng S07 '!$J$2,LEFT(Nhaplieu!$N220,3)='Sổ ngân hàng S07 '!$J$2),Nhaplieu!E220,IF(OR(Nhaplieu!$M220='Sổ ngân hàng S07 '!$J$2,Nhaplieu!$N220='Sổ ngân hàng S07 '!$J$2),Nhaplieu!E220,""))</f>
        <v/>
      </c>
      <c r="C215" s="571" t="str">
        <f>IF(OR(LEFT(Nhaplieu!$M220,3)='Sổ ngân hàng S07 '!$J$2,LEFT(Nhaplieu!$N220,3)='Sổ ngân hàng S07 '!$J$2),Nhaplieu!L220,IF(OR(Nhaplieu!$M220='Sổ ngân hàng S07 '!$J$2,Nhaplieu!$N220='Sổ ngân hàng S07 '!$J$2),Nhaplieu!L220,""))</f>
        <v/>
      </c>
      <c r="D215" s="78" t="str">
        <f>IF(LEFT(Nhaplieu!$M220,3)='Sổ ngân hàng S07 '!$J$2,Nhaplieu!N220,IF(LEFT(Nhaplieu!$N220,3)='Sổ ngân hàng S07 '!$J$2,Nhaplieu!M220,IF(Nhaplieu!$M220='Sổ ngân hàng S07 '!$J$2,Nhaplieu!N220,IF(Nhaplieu!$N220='Sổ ngân hàng S07 '!$J$2,Nhaplieu!M220,""))))</f>
        <v/>
      </c>
      <c r="E215" s="77" t="str">
        <f>IF(LEFT(Nhaplieu!M220,3)='Sổ ngân hàng S07 '!$J$2,Nhaplieu!$O220,IF(Nhaplieu!M220='Sổ ngân hàng S07 '!$J$2,Nhaplieu!$O220,""))</f>
        <v/>
      </c>
      <c r="F215" s="77" t="str">
        <f>IF(LEFT(Nhaplieu!N220,3)='Sổ ngân hàng S07 '!$J$2,Nhaplieu!$O220,IF(Nhaplieu!N220='Sổ ngân hàng S07 '!$J$2,Nhaplieu!$O220,""))</f>
        <v/>
      </c>
      <c r="G215" s="572">
        <f>IF(SUM(E215:F215)=0,0,$G$10+SUM(E$11:$E215)-SUM(F$11:$F215))</f>
        <v>0</v>
      </c>
      <c r="H215" s="573"/>
    </row>
    <row r="216" spans="1:8" s="5" customFormat="1" ht="15">
      <c r="A216" s="76" t="str">
        <f>IF(OR(LEFT(Nhaplieu!$M221,3)='Sổ ngân hàng S07 '!$J$2,LEFT(Nhaplieu!$N221,3)='Sổ ngân hàng S07 '!$J$2),Nhaplieu!F221,IF(OR(Nhaplieu!$M221='Sổ ngân hàng S07 '!$J$2,Nhaplieu!$N221='Sổ ngân hàng S07 '!$J$2),Nhaplieu!F221,""))</f>
        <v/>
      </c>
      <c r="B216" s="77" t="str">
        <f>IF(OR(LEFT(Nhaplieu!$M221,3)='Sổ ngân hàng S07 '!$J$2,LEFT(Nhaplieu!$N221,3)='Sổ ngân hàng S07 '!$J$2),Nhaplieu!E221,IF(OR(Nhaplieu!$M221='Sổ ngân hàng S07 '!$J$2,Nhaplieu!$N221='Sổ ngân hàng S07 '!$J$2),Nhaplieu!E221,""))</f>
        <v/>
      </c>
      <c r="C216" s="571" t="str">
        <f>IF(OR(LEFT(Nhaplieu!$M221,3)='Sổ ngân hàng S07 '!$J$2,LEFT(Nhaplieu!$N221,3)='Sổ ngân hàng S07 '!$J$2),Nhaplieu!L221,IF(OR(Nhaplieu!$M221='Sổ ngân hàng S07 '!$J$2,Nhaplieu!$N221='Sổ ngân hàng S07 '!$J$2),Nhaplieu!L221,""))</f>
        <v/>
      </c>
      <c r="D216" s="78" t="str">
        <f>IF(LEFT(Nhaplieu!$M221,3)='Sổ ngân hàng S07 '!$J$2,Nhaplieu!N221,IF(LEFT(Nhaplieu!$N221,3)='Sổ ngân hàng S07 '!$J$2,Nhaplieu!M221,IF(Nhaplieu!$M221='Sổ ngân hàng S07 '!$J$2,Nhaplieu!N221,IF(Nhaplieu!$N221='Sổ ngân hàng S07 '!$J$2,Nhaplieu!M221,""))))</f>
        <v/>
      </c>
      <c r="E216" s="77" t="str">
        <f>IF(LEFT(Nhaplieu!M221,3)='Sổ ngân hàng S07 '!$J$2,Nhaplieu!$O221,IF(Nhaplieu!M221='Sổ ngân hàng S07 '!$J$2,Nhaplieu!$O221,""))</f>
        <v/>
      </c>
      <c r="F216" s="77" t="str">
        <f>IF(LEFT(Nhaplieu!N221,3)='Sổ ngân hàng S07 '!$J$2,Nhaplieu!$O221,IF(Nhaplieu!N221='Sổ ngân hàng S07 '!$J$2,Nhaplieu!$O221,""))</f>
        <v/>
      </c>
      <c r="G216" s="572">
        <f>IF(SUM(E216:F216)=0,0,$G$10+SUM(E$11:$E216)-SUM(F$11:$F216))</f>
        <v>0</v>
      </c>
      <c r="H216" s="573"/>
    </row>
    <row r="217" spans="1:8" s="4" customFormat="1" ht="15.6">
      <c r="A217" s="76" t="str">
        <f>IF(OR(LEFT(Nhaplieu!$M222,3)='Sổ ngân hàng S07 '!$J$2,LEFT(Nhaplieu!$N222,3)='Sổ ngân hàng S07 '!$J$2),Nhaplieu!F222,IF(OR(Nhaplieu!$M222='Sổ ngân hàng S07 '!$J$2,Nhaplieu!$N222='Sổ ngân hàng S07 '!$J$2),Nhaplieu!F222,""))</f>
        <v/>
      </c>
      <c r="B217" s="77" t="str">
        <f>IF(OR(LEFT(Nhaplieu!$M222,3)='Sổ ngân hàng S07 '!$J$2,LEFT(Nhaplieu!$N222,3)='Sổ ngân hàng S07 '!$J$2),Nhaplieu!E222,IF(OR(Nhaplieu!$M222='Sổ ngân hàng S07 '!$J$2,Nhaplieu!$N222='Sổ ngân hàng S07 '!$J$2),Nhaplieu!E222,""))</f>
        <v/>
      </c>
      <c r="C217" s="571" t="str">
        <f>IF(OR(LEFT(Nhaplieu!$M222,3)='Sổ ngân hàng S07 '!$J$2,LEFT(Nhaplieu!$N222,3)='Sổ ngân hàng S07 '!$J$2),Nhaplieu!L222,IF(OR(Nhaplieu!$M222='Sổ ngân hàng S07 '!$J$2,Nhaplieu!$N222='Sổ ngân hàng S07 '!$J$2),Nhaplieu!L222,""))</f>
        <v/>
      </c>
      <c r="D217" s="78" t="str">
        <f>IF(LEFT(Nhaplieu!$M222,3)='Sổ ngân hàng S07 '!$J$2,Nhaplieu!N222,IF(LEFT(Nhaplieu!$N222,3)='Sổ ngân hàng S07 '!$J$2,Nhaplieu!M222,IF(Nhaplieu!$M222='Sổ ngân hàng S07 '!$J$2,Nhaplieu!N222,IF(Nhaplieu!$N222='Sổ ngân hàng S07 '!$J$2,Nhaplieu!M222,""))))</f>
        <v/>
      </c>
      <c r="E217" s="77" t="str">
        <f>IF(LEFT(Nhaplieu!M222,3)='Sổ ngân hàng S07 '!$J$2,Nhaplieu!$O222,IF(Nhaplieu!M222='Sổ ngân hàng S07 '!$J$2,Nhaplieu!$O222,""))</f>
        <v/>
      </c>
      <c r="F217" s="77" t="str">
        <f>IF(LEFT(Nhaplieu!N222,3)='Sổ ngân hàng S07 '!$J$2,Nhaplieu!$O222,IF(Nhaplieu!N222='Sổ ngân hàng S07 '!$J$2,Nhaplieu!$O222,""))</f>
        <v/>
      </c>
      <c r="G217" s="572">
        <f>IF(SUM(E217:F217)=0,0,$G$10+SUM(E$11:$E217)-SUM(F$11:$F217))</f>
        <v>0</v>
      </c>
      <c r="H217" s="573"/>
    </row>
    <row r="218" spans="1:8" s="4" customFormat="1" ht="15.6">
      <c r="A218" s="76" t="str">
        <f>IF(OR(LEFT(Nhaplieu!$M223,3)='Sổ ngân hàng S07 '!$J$2,LEFT(Nhaplieu!$N223,3)='Sổ ngân hàng S07 '!$J$2),Nhaplieu!F223,IF(OR(Nhaplieu!$M223='Sổ ngân hàng S07 '!$J$2,Nhaplieu!$N223='Sổ ngân hàng S07 '!$J$2),Nhaplieu!F223,""))</f>
        <v/>
      </c>
      <c r="B218" s="77" t="str">
        <f>IF(OR(LEFT(Nhaplieu!$M223,3)='Sổ ngân hàng S07 '!$J$2,LEFT(Nhaplieu!$N223,3)='Sổ ngân hàng S07 '!$J$2),Nhaplieu!E223,IF(OR(Nhaplieu!$M223='Sổ ngân hàng S07 '!$J$2,Nhaplieu!$N223='Sổ ngân hàng S07 '!$J$2),Nhaplieu!E223,""))</f>
        <v/>
      </c>
      <c r="C218" s="571" t="str">
        <f>IF(OR(LEFT(Nhaplieu!$M223,3)='Sổ ngân hàng S07 '!$J$2,LEFT(Nhaplieu!$N223,3)='Sổ ngân hàng S07 '!$J$2),Nhaplieu!L223,IF(OR(Nhaplieu!$M223='Sổ ngân hàng S07 '!$J$2,Nhaplieu!$N223='Sổ ngân hàng S07 '!$J$2),Nhaplieu!L223,""))</f>
        <v/>
      </c>
      <c r="D218" s="78" t="str">
        <f>IF(LEFT(Nhaplieu!$M223,3)='Sổ ngân hàng S07 '!$J$2,Nhaplieu!N223,IF(LEFT(Nhaplieu!$N223,3)='Sổ ngân hàng S07 '!$J$2,Nhaplieu!M223,IF(Nhaplieu!$M223='Sổ ngân hàng S07 '!$J$2,Nhaplieu!N223,IF(Nhaplieu!$N223='Sổ ngân hàng S07 '!$J$2,Nhaplieu!M223,""))))</f>
        <v/>
      </c>
      <c r="E218" s="77" t="str">
        <f>IF(LEFT(Nhaplieu!M223,3)='Sổ ngân hàng S07 '!$J$2,Nhaplieu!$O223,IF(Nhaplieu!M223='Sổ ngân hàng S07 '!$J$2,Nhaplieu!$O223,""))</f>
        <v/>
      </c>
      <c r="F218" s="77" t="str">
        <f>IF(LEFT(Nhaplieu!N223,3)='Sổ ngân hàng S07 '!$J$2,Nhaplieu!$O223,IF(Nhaplieu!N223='Sổ ngân hàng S07 '!$J$2,Nhaplieu!$O223,""))</f>
        <v/>
      </c>
      <c r="G218" s="572">
        <f>IF(SUM(E218:F218)=0,0,$G$10+SUM(E$11:$E218)-SUM(F$11:$F218))</f>
        <v>0</v>
      </c>
      <c r="H218" s="573"/>
    </row>
    <row r="219" spans="1:8" s="4" customFormat="1" ht="15.6">
      <c r="A219" s="76" t="str">
        <f>IF(OR(LEFT(Nhaplieu!$M224,3)='Sổ ngân hàng S07 '!$J$2,LEFT(Nhaplieu!$N224,3)='Sổ ngân hàng S07 '!$J$2),Nhaplieu!F224,IF(OR(Nhaplieu!$M224='Sổ ngân hàng S07 '!$J$2,Nhaplieu!$N224='Sổ ngân hàng S07 '!$J$2),Nhaplieu!F224,""))</f>
        <v/>
      </c>
      <c r="B219" s="77" t="str">
        <f>IF(OR(LEFT(Nhaplieu!$M224,3)='Sổ ngân hàng S07 '!$J$2,LEFT(Nhaplieu!$N224,3)='Sổ ngân hàng S07 '!$J$2),Nhaplieu!E224,IF(OR(Nhaplieu!$M224='Sổ ngân hàng S07 '!$J$2,Nhaplieu!$N224='Sổ ngân hàng S07 '!$J$2),Nhaplieu!E224,""))</f>
        <v/>
      </c>
      <c r="C219" s="571" t="str">
        <f>IF(OR(LEFT(Nhaplieu!$M224,3)='Sổ ngân hàng S07 '!$J$2,LEFT(Nhaplieu!$N224,3)='Sổ ngân hàng S07 '!$J$2),Nhaplieu!L224,IF(OR(Nhaplieu!$M224='Sổ ngân hàng S07 '!$J$2,Nhaplieu!$N224='Sổ ngân hàng S07 '!$J$2),Nhaplieu!L224,""))</f>
        <v/>
      </c>
      <c r="D219" s="78" t="str">
        <f>IF(LEFT(Nhaplieu!$M224,3)='Sổ ngân hàng S07 '!$J$2,Nhaplieu!N224,IF(LEFT(Nhaplieu!$N224,3)='Sổ ngân hàng S07 '!$J$2,Nhaplieu!M224,IF(Nhaplieu!$M224='Sổ ngân hàng S07 '!$J$2,Nhaplieu!N224,IF(Nhaplieu!$N224='Sổ ngân hàng S07 '!$J$2,Nhaplieu!M224,""))))</f>
        <v/>
      </c>
      <c r="E219" s="77" t="str">
        <f>IF(LEFT(Nhaplieu!M224,3)='Sổ ngân hàng S07 '!$J$2,Nhaplieu!$O224,IF(Nhaplieu!M224='Sổ ngân hàng S07 '!$J$2,Nhaplieu!$O224,""))</f>
        <v/>
      </c>
      <c r="F219" s="77" t="str">
        <f>IF(LEFT(Nhaplieu!N224,3)='Sổ ngân hàng S07 '!$J$2,Nhaplieu!$O224,IF(Nhaplieu!N224='Sổ ngân hàng S07 '!$J$2,Nhaplieu!$O224,""))</f>
        <v/>
      </c>
      <c r="G219" s="572">
        <f>IF(SUM(E219:F219)=0,0,$G$10+SUM(E$11:$E219)-SUM(F$11:$F219))</f>
        <v>0</v>
      </c>
      <c r="H219" s="573"/>
    </row>
    <row r="220" spans="1:8" s="4" customFormat="1" ht="15.6">
      <c r="A220" s="76" t="str">
        <f>IF(OR(LEFT(Nhaplieu!$M225,3)='Sổ ngân hàng S07 '!$J$2,LEFT(Nhaplieu!$N225,3)='Sổ ngân hàng S07 '!$J$2),Nhaplieu!F225,IF(OR(Nhaplieu!$M225='Sổ ngân hàng S07 '!$J$2,Nhaplieu!$N225='Sổ ngân hàng S07 '!$J$2),Nhaplieu!F225,""))</f>
        <v/>
      </c>
      <c r="B220" s="77" t="str">
        <f>IF(OR(LEFT(Nhaplieu!$M225,3)='Sổ ngân hàng S07 '!$J$2,LEFT(Nhaplieu!$N225,3)='Sổ ngân hàng S07 '!$J$2),Nhaplieu!E225,IF(OR(Nhaplieu!$M225='Sổ ngân hàng S07 '!$J$2,Nhaplieu!$N225='Sổ ngân hàng S07 '!$J$2),Nhaplieu!E225,""))</f>
        <v/>
      </c>
      <c r="C220" s="571" t="str">
        <f>IF(OR(LEFT(Nhaplieu!$M225,3)='Sổ ngân hàng S07 '!$J$2,LEFT(Nhaplieu!$N225,3)='Sổ ngân hàng S07 '!$J$2),Nhaplieu!L225,IF(OR(Nhaplieu!$M225='Sổ ngân hàng S07 '!$J$2,Nhaplieu!$N225='Sổ ngân hàng S07 '!$J$2),Nhaplieu!L225,""))</f>
        <v/>
      </c>
      <c r="D220" s="78" t="str">
        <f>IF(LEFT(Nhaplieu!$M225,3)='Sổ ngân hàng S07 '!$J$2,Nhaplieu!N225,IF(LEFT(Nhaplieu!$N225,3)='Sổ ngân hàng S07 '!$J$2,Nhaplieu!M225,IF(Nhaplieu!$M225='Sổ ngân hàng S07 '!$J$2,Nhaplieu!N225,IF(Nhaplieu!$N225='Sổ ngân hàng S07 '!$J$2,Nhaplieu!M225,""))))</f>
        <v/>
      </c>
      <c r="E220" s="77" t="str">
        <f>IF(LEFT(Nhaplieu!M225,3)='Sổ ngân hàng S07 '!$J$2,Nhaplieu!$O225,IF(Nhaplieu!M225='Sổ ngân hàng S07 '!$J$2,Nhaplieu!$O225,""))</f>
        <v/>
      </c>
      <c r="F220" s="77" t="str">
        <f>IF(LEFT(Nhaplieu!N225,3)='Sổ ngân hàng S07 '!$J$2,Nhaplieu!$O225,IF(Nhaplieu!N225='Sổ ngân hàng S07 '!$J$2,Nhaplieu!$O225,""))</f>
        <v/>
      </c>
      <c r="G220" s="572">
        <f>IF(SUM(E220:F220)=0,0,$G$10+SUM(E$11:$E220)-SUM(F$11:$F220))</f>
        <v>0</v>
      </c>
      <c r="H220" s="573"/>
    </row>
    <row r="221" spans="1:8" s="4" customFormat="1" ht="15.6">
      <c r="A221" s="76" t="str">
        <f>IF(OR(LEFT(Nhaplieu!$M226,3)='Sổ ngân hàng S07 '!$J$2,LEFT(Nhaplieu!$N226,3)='Sổ ngân hàng S07 '!$J$2),Nhaplieu!F226,IF(OR(Nhaplieu!$M226='Sổ ngân hàng S07 '!$J$2,Nhaplieu!$N226='Sổ ngân hàng S07 '!$J$2),Nhaplieu!F226,""))</f>
        <v/>
      </c>
      <c r="B221" s="77" t="str">
        <f>IF(OR(LEFT(Nhaplieu!$M226,3)='Sổ ngân hàng S07 '!$J$2,LEFT(Nhaplieu!$N226,3)='Sổ ngân hàng S07 '!$J$2),Nhaplieu!E226,IF(OR(Nhaplieu!$M226='Sổ ngân hàng S07 '!$J$2,Nhaplieu!$N226='Sổ ngân hàng S07 '!$J$2),Nhaplieu!E226,""))</f>
        <v/>
      </c>
      <c r="C221" s="571" t="str">
        <f>IF(OR(LEFT(Nhaplieu!$M226,3)='Sổ ngân hàng S07 '!$J$2,LEFT(Nhaplieu!$N226,3)='Sổ ngân hàng S07 '!$J$2),Nhaplieu!L226,IF(OR(Nhaplieu!$M226='Sổ ngân hàng S07 '!$J$2,Nhaplieu!$N226='Sổ ngân hàng S07 '!$J$2),Nhaplieu!L226,""))</f>
        <v/>
      </c>
      <c r="D221" s="78" t="str">
        <f>IF(LEFT(Nhaplieu!$M226,3)='Sổ ngân hàng S07 '!$J$2,Nhaplieu!N226,IF(LEFT(Nhaplieu!$N226,3)='Sổ ngân hàng S07 '!$J$2,Nhaplieu!M226,IF(Nhaplieu!$M226='Sổ ngân hàng S07 '!$J$2,Nhaplieu!N226,IF(Nhaplieu!$N226='Sổ ngân hàng S07 '!$J$2,Nhaplieu!M226,""))))</f>
        <v/>
      </c>
      <c r="E221" s="77" t="str">
        <f>IF(LEFT(Nhaplieu!M226,3)='Sổ ngân hàng S07 '!$J$2,Nhaplieu!$O226,IF(Nhaplieu!M226='Sổ ngân hàng S07 '!$J$2,Nhaplieu!$O226,""))</f>
        <v/>
      </c>
      <c r="F221" s="77" t="str">
        <f>IF(LEFT(Nhaplieu!N226,3)='Sổ ngân hàng S07 '!$J$2,Nhaplieu!$O226,IF(Nhaplieu!N226='Sổ ngân hàng S07 '!$J$2,Nhaplieu!$O226,""))</f>
        <v/>
      </c>
      <c r="G221" s="572">
        <f>IF(SUM(E221:F221)=0,0,$G$10+SUM(E$11:$E221)-SUM(F$11:$F221))</f>
        <v>0</v>
      </c>
      <c r="H221" s="573"/>
    </row>
    <row r="222" spans="1:8" s="4" customFormat="1" ht="15.6">
      <c r="A222" s="76" t="str">
        <f>IF(OR(LEFT(Nhaplieu!$M227,3)='Sổ ngân hàng S07 '!$J$2,LEFT(Nhaplieu!$N227,3)='Sổ ngân hàng S07 '!$J$2),Nhaplieu!F227,IF(OR(Nhaplieu!$M227='Sổ ngân hàng S07 '!$J$2,Nhaplieu!$N227='Sổ ngân hàng S07 '!$J$2),Nhaplieu!F227,""))</f>
        <v/>
      </c>
      <c r="B222" s="77" t="str">
        <f>IF(OR(LEFT(Nhaplieu!$M227,3)='Sổ ngân hàng S07 '!$J$2,LEFT(Nhaplieu!$N227,3)='Sổ ngân hàng S07 '!$J$2),Nhaplieu!E227,IF(OR(Nhaplieu!$M227='Sổ ngân hàng S07 '!$J$2,Nhaplieu!$N227='Sổ ngân hàng S07 '!$J$2),Nhaplieu!E227,""))</f>
        <v/>
      </c>
      <c r="C222" s="571" t="str">
        <f>IF(OR(LEFT(Nhaplieu!$M227,3)='Sổ ngân hàng S07 '!$J$2,LEFT(Nhaplieu!$N227,3)='Sổ ngân hàng S07 '!$J$2),Nhaplieu!L227,IF(OR(Nhaplieu!$M227='Sổ ngân hàng S07 '!$J$2,Nhaplieu!$N227='Sổ ngân hàng S07 '!$J$2),Nhaplieu!L227,""))</f>
        <v/>
      </c>
      <c r="D222" s="78" t="str">
        <f>IF(LEFT(Nhaplieu!$M227,3)='Sổ ngân hàng S07 '!$J$2,Nhaplieu!N227,IF(LEFT(Nhaplieu!$N227,3)='Sổ ngân hàng S07 '!$J$2,Nhaplieu!M227,IF(Nhaplieu!$M227='Sổ ngân hàng S07 '!$J$2,Nhaplieu!N227,IF(Nhaplieu!$N227='Sổ ngân hàng S07 '!$J$2,Nhaplieu!M227,""))))</f>
        <v/>
      </c>
      <c r="E222" s="77" t="str">
        <f>IF(LEFT(Nhaplieu!M227,3)='Sổ ngân hàng S07 '!$J$2,Nhaplieu!$O227,IF(Nhaplieu!M227='Sổ ngân hàng S07 '!$J$2,Nhaplieu!$O227,""))</f>
        <v/>
      </c>
      <c r="F222" s="77" t="str">
        <f>IF(LEFT(Nhaplieu!N227,3)='Sổ ngân hàng S07 '!$J$2,Nhaplieu!$O227,IF(Nhaplieu!N227='Sổ ngân hàng S07 '!$J$2,Nhaplieu!$O227,""))</f>
        <v/>
      </c>
      <c r="G222" s="572">
        <f>IF(SUM(E222:F222)=0,0,$G$10+SUM(E$11:$E222)-SUM(F$11:$F222))</f>
        <v>0</v>
      </c>
      <c r="H222" s="573"/>
    </row>
    <row r="223" spans="1:8" s="4" customFormat="1" ht="15.6">
      <c r="A223" s="76" t="str">
        <f>IF(OR(LEFT(Nhaplieu!$M228,3)='Sổ ngân hàng S07 '!$J$2,LEFT(Nhaplieu!$N228,3)='Sổ ngân hàng S07 '!$J$2),Nhaplieu!F228,IF(OR(Nhaplieu!$M228='Sổ ngân hàng S07 '!$J$2,Nhaplieu!$N228='Sổ ngân hàng S07 '!$J$2),Nhaplieu!F228,""))</f>
        <v/>
      </c>
      <c r="B223" s="77" t="str">
        <f>IF(OR(LEFT(Nhaplieu!$M228,3)='Sổ ngân hàng S07 '!$J$2,LEFT(Nhaplieu!$N228,3)='Sổ ngân hàng S07 '!$J$2),Nhaplieu!E228,IF(OR(Nhaplieu!$M228='Sổ ngân hàng S07 '!$J$2,Nhaplieu!$N228='Sổ ngân hàng S07 '!$J$2),Nhaplieu!E228,""))</f>
        <v/>
      </c>
      <c r="C223" s="571" t="str">
        <f>IF(OR(LEFT(Nhaplieu!$M228,3)='Sổ ngân hàng S07 '!$J$2,LEFT(Nhaplieu!$N228,3)='Sổ ngân hàng S07 '!$J$2),Nhaplieu!L228,IF(OR(Nhaplieu!$M228='Sổ ngân hàng S07 '!$J$2,Nhaplieu!$N228='Sổ ngân hàng S07 '!$J$2),Nhaplieu!L228,""))</f>
        <v/>
      </c>
      <c r="D223" s="78" t="str">
        <f>IF(LEFT(Nhaplieu!$M228,3)='Sổ ngân hàng S07 '!$J$2,Nhaplieu!N228,IF(LEFT(Nhaplieu!$N228,3)='Sổ ngân hàng S07 '!$J$2,Nhaplieu!M228,IF(Nhaplieu!$M228='Sổ ngân hàng S07 '!$J$2,Nhaplieu!N228,IF(Nhaplieu!$N228='Sổ ngân hàng S07 '!$J$2,Nhaplieu!M228,""))))</f>
        <v/>
      </c>
      <c r="E223" s="77" t="str">
        <f>IF(LEFT(Nhaplieu!M228,3)='Sổ ngân hàng S07 '!$J$2,Nhaplieu!$O228,IF(Nhaplieu!M228='Sổ ngân hàng S07 '!$J$2,Nhaplieu!$O228,""))</f>
        <v/>
      </c>
      <c r="F223" s="77" t="str">
        <f>IF(LEFT(Nhaplieu!N228,3)='Sổ ngân hàng S07 '!$J$2,Nhaplieu!$O228,IF(Nhaplieu!N228='Sổ ngân hàng S07 '!$J$2,Nhaplieu!$O228,""))</f>
        <v/>
      </c>
      <c r="G223" s="572">
        <f>IF(SUM(E223:F223)=0,0,$G$10+SUM(E$11:$E223)-SUM(F$11:$F223))</f>
        <v>0</v>
      </c>
      <c r="H223" s="573"/>
    </row>
    <row r="224" spans="1:8" s="4" customFormat="1" ht="15.6">
      <c r="A224" s="76" t="str">
        <f>IF(OR(LEFT(Nhaplieu!$M229,3)='Sổ ngân hàng S07 '!$J$2,LEFT(Nhaplieu!$N229,3)='Sổ ngân hàng S07 '!$J$2),Nhaplieu!F229,IF(OR(Nhaplieu!$M229='Sổ ngân hàng S07 '!$J$2,Nhaplieu!$N229='Sổ ngân hàng S07 '!$J$2),Nhaplieu!F229,""))</f>
        <v/>
      </c>
      <c r="B224" s="77" t="str">
        <f>IF(OR(LEFT(Nhaplieu!$M229,3)='Sổ ngân hàng S07 '!$J$2,LEFT(Nhaplieu!$N229,3)='Sổ ngân hàng S07 '!$J$2),Nhaplieu!E229,IF(OR(Nhaplieu!$M229='Sổ ngân hàng S07 '!$J$2,Nhaplieu!$N229='Sổ ngân hàng S07 '!$J$2),Nhaplieu!E229,""))</f>
        <v/>
      </c>
      <c r="C224" s="571" t="str">
        <f>IF(OR(LEFT(Nhaplieu!$M229,3)='Sổ ngân hàng S07 '!$J$2,LEFT(Nhaplieu!$N229,3)='Sổ ngân hàng S07 '!$J$2),Nhaplieu!L229,IF(OR(Nhaplieu!$M229='Sổ ngân hàng S07 '!$J$2,Nhaplieu!$N229='Sổ ngân hàng S07 '!$J$2),Nhaplieu!L229,""))</f>
        <v/>
      </c>
      <c r="D224" s="78" t="str">
        <f>IF(LEFT(Nhaplieu!$M229,3)='Sổ ngân hàng S07 '!$J$2,Nhaplieu!N229,IF(LEFT(Nhaplieu!$N229,3)='Sổ ngân hàng S07 '!$J$2,Nhaplieu!M229,IF(Nhaplieu!$M229='Sổ ngân hàng S07 '!$J$2,Nhaplieu!N229,IF(Nhaplieu!$N229='Sổ ngân hàng S07 '!$J$2,Nhaplieu!M229,""))))</f>
        <v/>
      </c>
      <c r="E224" s="77" t="str">
        <f>IF(LEFT(Nhaplieu!M229,3)='Sổ ngân hàng S07 '!$J$2,Nhaplieu!$O229,IF(Nhaplieu!M229='Sổ ngân hàng S07 '!$J$2,Nhaplieu!$O229,""))</f>
        <v/>
      </c>
      <c r="F224" s="77" t="str">
        <f>IF(LEFT(Nhaplieu!N229,3)='Sổ ngân hàng S07 '!$J$2,Nhaplieu!$O229,IF(Nhaplieu!N229='Sổ ngân hàng S07 '!$J$2,Nhaplieu!$O229,""))</f>
        <v/>
      </c>
      <c r="G224" s="572">
        <f>IF(SUM(E224:F224)=0,0,$G$10+SUM(E$11:$E224)-SUM(F$11:$F224))</f>
        <v>0</v>
      </c>
      <c r="H224" s="573"/>
    </row>
    <row r="225" spans="1:8" s="4" customFormat="1" ht="15.6">
      <c r="A225" s="76" t="str">
        <f>IF(OR(LEFT(Nhaplieu!$M230,3)='Sổ ngân hàng S07 '!$J$2,LEFT(Nhaplieu!$N230,3)='Sổ ngân hàng S07 '!$J$2),Nhaplieu!F230,IF(OR(Nhaplieu!$M230='Sổ ngân hàng S07 '!$J$2,Nhaplieu!$N230='Sổ ngân hàng S07 '!$J$2),Nhaplieu!F230,""))</f>
        <v/>
      </c>
      <c r="B225" s="77" t="str">
        <f>IF(OR(LEFT(Nhaplieu!$M230,3)='Sổ ngân hàng S07 '!$J$2,LEFT(Nhaplieu!$N230,3)='Sổ ngân hàng S07 '!$J$2),Nhaplieu!E230,IF(OR(Nhaplieu!$M230='Sổ ngân hàng S07 '!$J$2,Nhaplieu!$N230='Sổ ngân hàng S07 '!$J$2),Nhaplieu!E230,""))</f>
        <v/>
      </c>
      <c r="C225" s="571" t="str">
        <f>IF(OR(LEFT(Nhaplieu!$M230,3)='Sổ ngân hàng S07 '!$J$2,LEFT(Nhaplieu!$N230,3)='Sổ ngân hàng S07 '!$J$2),Nhaplieu!L230,IF(OR(Nhaplieu!$M230='Sổ ngân hàng S07 '!$J$2,Nhaplieu!$N230='Sổ ngân hàng S07 '!$J$2),Nhaplieu!L230,""))</f>
        <v/>
      </c>
      <c r="D225" s="78" t="str">
        <f>IF(LEFT(Nhaplieu!$M230,3)='Sổ ngân hàng S07 '!$J$2,Nhaplieu!N230,IF(LEFT(Nhaplieu!$N230,3)='Sổ ngân hàng S07 '!$J$2,Nhaplieu!M230,IF(Nhaplieu!$M230='Sổ ngân hàng S07 '!$J$2,Nhaplieu!N230,IF(Nhaplieu!$N230='Sổ ngân hàng S07 '!$J$2,Nhaplieu!M230,""))))</f>
        <v/>
      </c>
      <c r="E225" s="77" t="str">
        <f>IF(LEFT(Nhaplieu!M230,3)='Sổ ngân hàng S07 '!$J$2,Nhaplieu!$O230,IF(Nhaplieu!M230='Sổ ngân hàng S07 '!$J$2,Nhaplieu!$O230,""))</f>
        <v/>
      </c>
      <c r="F225" s="77" t="str">
        <f>IF(LEFT(Nhaplieu!N230,3)='Sổ ngân hàng S07 '!$J$2,Nhaplieu!$O230,IF(Nhaplieu!N230='Sổ ngân hàng S07 '!$J$2,Nhaplieu!$O230,""))</f>
        <v/>
      </c>
      <c r="G225" s="572">
        <f>IF(SUM(E225:F225)=0,0,$G$10+SUM(E$11:$E225)-SUM(F$11:$F225))</f>
        <v>0</v>
      </c>
      <c r="H225" s="573"/>
    </row>
    <row r="226" spans="1:8" s="4" customFormat="1" ht="15.6">
      <c r="A226" s="76" t="str">
        <f>IF(OR(LEFT(Nhaplieu!$M231,3)='Sổ ngân hàng S07 '!$J$2,LEFT(Nhaplieu!$N231,3)='Sổ ngân hàng S07 '!$J$2),Nhaplieu!F231,IF(OR(Nhaplieu!$M231='Sổ ngân hàng S07 '!$J$2,Nhaplieu!$N231='Sổ ngân hàng S07 '!$J$2),Nhaplieu!F231,""))</f>
        <v/>
      </c>
      <c r="B226" s="77" t="str">
        <f>IF(OR(LEFT(Nhaplieu!$M231,3)='Sổ ngân hàng S07 '!$J$2,LEFT(Nhaplieu!$N231,3)='Sổ ngân hàng S07 '!$J$2),Nhaplieu!E231,IF(OR(Nhaplieu!$M231='Sổ ngân hàng S07 '!$J$2,Nhaplieu!$N231='Sổ ngân hàng S07 '!$J$2),Nhaplieu!E231,""))</f>
        <v/>
      </c>
      <c r="C226" s="571" t="str">
        <f>IF(OR(LEFT(Nhaplieu!$M231,3)='Sổ ngân hàng S07 '!$J$2,LEFT(Nhaplieu!$N231,3)='Sổ ngân hàng S07 '!$J$2),Nhaplieu!L231,IF(OR(Nhaplieu!$M231='Sổ ngân hàng S07 '!$J$2,Nhaplieu!$N231='Sổ ngân hàng S07 '!$J$2),Nhaplieu!L231,""))</f>
        <v/>
      </c>
      <c r="D226" s="78" t="str">
        <f>IF(LEFT(Nhaplieu!$M231,3)='Sổ ngân hàng S07 '!$J$2,Nhaplieu!N231,IF(LEFT(Nhaplieu!$N231,3)='Sổ ngân hàng S07 '!$J$2,Nhaplieu!M231,IF(Nhaplieu!$M231='Sổ ngân hàng S07 '!$J$2,Nhaplieu!N231,IF(Nhaplieu!$N231='Sổ ngân hàng S07 '!$J$2,Nhaplieu!M231,""))))</f>
        <v/>
      </c>
      <c r="E226" s="77" t="str">
        <f>IF(LEFT(Nhaplieu!M231,3)='Sổ ngân hàng S07 '!$J$2,Nhaplieu!$O231,IF(Nhaplieu!M231='Sổ ngân hàng S07 '!$J$2,Nhaplieu!$O231,""))</f>
        <v/>
      </c>
      <c r="F226" s="77" t="str">
        <f>IF(LEFT(Nhaplieu!N231,3)='Sổ ngân hàng S07 '!$J$2,Nhaplieu!$O231,IF(Nhaplieu!N231='Sổ ngân hàng S07 '!$J$2,Nhaplieu!$O231,""))</f>
        <v/>
      </c>
      <c r="G226" s="572">
        <f>IF(SUM(E226:F226)=0,0,$G$10+SUM(E$11:$E226)-SUM(F$11:$F226))</f>
        <v>0</v>
      </c>
      <c r="H226" s="573"/>
    </row>
    <row r="227" spans="1:8" s="4" customFormat="1" ht="15.6">
      <c r="A227" s="76" t="str">
        <f>IF(OR(LEFT(Nhaplieu!$M232,3)='Sổ ngân hàng S07 '!$J$2,LEFT(Nhaplieu!$N232,3)='Sổ ngân hàng S07 '!$J$2),Nhaplieu!F232,IF(OR(Nhaplieu!$M232='Sổ ngân hàng S07 '!$J$2,Nhaplieu!$N232='Sổ ngân hàng S07 '!$J$2),Nhaplieu!F232,""))</f>
        <v/>
      </c>
      <c r="B227" s="77" t="str">
        <f>IF(OR(LEFT(Nhaplieu!$M232,3)='Sổ ngân hàng S07 '!$J$2,LEFT(Nhaplieu!$N232,3)='Sổ ngân hàng S07 '!$J$2),Nhaplieu!E232,IF(OR(Nhaplieu!$M232='Sổ ngân hàng S07 '!$J$2,Nhaplieu!$N232='Sổ ngân hàng S07 '!$J$2),Nhaplieu!E232,""))</f>
        <v/>
      </c>
      <c r="C227" s="571" t="str">
        <f>IF(OR(LEFT(Nhaplieu!$M232,3)='Sổ ngân hàng S07 '!$J$2,LEFT(Nhaplieu!$N232,3)='Sổ ngân hàng S07 '!$J$2),Nhaplieu!L232,IF(OR(Nhaplieu!$M232='Sổ ngân hàng S07 '!$J$2,Nhaplieu!$N232='Sổ ngân hàng S07 '!$J$2),Nhaplieu!L232,""))</f>
        <v/>
      </c>
      <c r="D227" s="78" t="str">
        <f>IF(LEFT(Nhaplieu!$M232,3)='Sổ ngân hàng S07 '!$J$2,Nhaplieu!N232,IF(LEFT(Nhaplieu!$N232,3)='Sổ ngân hàng S07 '!$J$2,Nhaplieu!M232,IF(Nhaplieu!$M232='Sổ ngân hàng S07 '!$J$2,Nhaplieu!N232,IF(Nhaplieu!$N232='Sổ ngân hàng S07 '!$J$2,Nhaplieu!M232,""))))</f>
        <v/>
      </c>
      <c r="E227" s="77" t="str">
        <f>IF(LEFT(Nhaplieu!M232,3)='Sổ ngân hàng S07 '!$J$2,Nhaplieu!$O232,IF(Nhaplieu!M232='Sổ ngân hàng S07 '!$J$2,Nhaplieu!$O232,""))</f>
        <v/>
      </c>
      <c r="F227" s="77" t="str">
        <f>IF(LEFT(Nhaplieu!N232,3)='Sổ ngân hàng S07 '!$J$2,Nhaplieu!$O232,IF(Nhaplieu!N232='Sổ ngân hàng S07 '!$J$2,Nhaplieu!$O232,""))</f>
        <v/>
      </c>
      <c r="G227" s="572">
        <f>IF(SUM(E227:F227)=0,0,$G$10+SUM(E$11:$E227)-SUM(F$11:$F227))</f>
        <v>0</v>
      </c>
      <c r="H227" s="573"/>
    </row>
    <row r="228" spans="1:8" s="4" customFormat="1" ht="15.6">
      <c r="A228" s="76" t="str">
        <f>IF(OR(LEFT(Nhaplieu!$M233,3)='Sổ ngân hàng S07 '!$J$2,LEFT(Nhaplieu!$N233,3)='Sổ ngân hàng S07 '!$J$2),Nhaplieu!F233,IF(OR(Nhaplieu!$M233='Sổ ngân hàng S07 '!$J$2,Nhaplieu!$N233='Sổ ngân hàng S07 '!$J$2),Nhaplieu!F233,""))</f>
        <v/>
      </c>
      <c r="B228" s="77" t="str">
        <f>IF(OR(LEFT(Nhaplieu!$M233,3)='Sổ ngân hàng S07 '!$J$2,LEFT(Nhaplieu!$N233,3)='Sổ ngân hàng S07 '!$J$2),Nhaplieu!E233,IF(OR(Nhaplieu!$M233='Sổ ngân hàng S07 '!$J$2,Nhaplieu!$N233='Sổ ngân hàng S07 '!$J$2),Nhaplieu!E233,""))</f>
        <v/>
      </c>
      <c r="C228" s="571" t="str">
        <f>IF(OR(LEFT(Nhaplieu!$M233,3)='Sổ ngân hàng S07 '!$J$2,LEFT(Nhaplieu!$N233,3)='Sổ ngân hàng S07 '!$J$2),Nhaplieu!L233,IF(OR(Nhaplieu!$M233='Sổ ngân hàng S07 '!$J$2,Nhaplieu!$N233='Sổ ngân hàng S07 '!$J$2),Nhaplieu!L233,""))</f>
        <v/>
      </c>
      <c r="D228" s="78" t="str">
        <f>IF(LEFT(Nhaplieu!$M233,3)='Sổ ngân hàng S07 '!$J$2,Nhaplieu!N233,IF(LEFT(Nhaplieu!$N233,3)='Sổ ngân hàng S07 '!$J$2,Nhaplieu!M233,IF(Nhaplieu!$M233='Sổ ngân hàng S07 '!$J$2,Nhaplieu!N233,IF(Nhaplieu!$N233='Sổ ngân hàng S07 '!$J$2,Nhaplieu!M233,""))))</f>
        <v/>
      </c>
      <c r="E228" s="77" t="str">
        <f>IF(LEFT(Nhaplieu!M233,3)='Sổ ngân hàng S07 '!$J$2,Nhaplieu!$O233,IF(Nhaplieu!M233='Sổ ngân hàng S07 '!$J$2,Nhaplieu!$O233,""))</f>
        <v/>
      </c>
      <c r="F228" s="77" t="str">
        <f>IF(LEFT(Nhaplieu!N233,3)='Sổ ngân hàng S07 '!$J$2,Nhaplieu!$O233,IF(Nhaplieu!N233='Sổ ngân hàng S07 '!$J$2,Nhaplieu!$O233,""))</f>
        <v/>
      </c>
      <c r="G228" s="572">
        <f>IF(SUM(E228:F228)=0,0,$G$10+SUM(E$11:$E228)-SUM(F$11:$F228))</f>
        <v>0</v>
      </c>
      <c r="H228" s="573"/>
    </row>
    <row r="229" spans="1:8" s="4" customFormat="1" ht="15.6">
      <c r="A229" s="76" t="str">
        <f>IF(OR(LEFT(Nhaplieu!$M234,3)='Sổ ngân hàng S07 '!$J$2,LEFT(Nhaplieu!$N234,3)='Sổ ngân hàng S07 '!$J$2),Nhaplieu!F234,IF(OR(Nhaplieu!$M234='Sổ ngân hàng S07 '!$J$2,Nhaplieu!$N234='Sổ ngân hàng S07 '!$J$2),Nhaplieu!F234,""))</f>
        <v/>
      </c>
      <c r="B229" s="77" t="str">
        <f>IF(OR(LEFT(Nhaplieu!$M234,3)='Sổ ngân hàng S07 '!$J$2,LEFT(Nhaplieu!$N234,3)='Sổ ngân hàng S07 '!$J$2),Nhaplieu!E234,IF(OR(Nhaplieu!$M234='Sổ ngân hàng S07 '!$J$2,Nhaplieu!$N234='Sổ ngân hàng S07 '!$J$2),Nhaplieu!E234,""))</f>
        <v/>
      </c>
      <c r="C229" s="571" t="str">
        <f>IF(OR(LEFT(Nhaplieu!$M234,3)='Sổ ngân hàng S07 '!$J$2,LEFT(Nhaplieu!$N234,3)='Sổ ngân hàng S07 '!$J$2),Nhaplieu!L234,IF(OR(Nhaplieu!$M234='Sổ ngân hàng S07 '!$J$2,Nhaplieu!$N234='Sổ ngân hàng S07 '!$J$2),Nhaplieu!L234,""))</f>
        <v/>
      </c>
      <c r="D229" s="78" t="str">
        <f>IF(LEFT(Nhaplieu!$M234,3)='Sổ ngân hàng S07 '!$J$2,Nhaplieu!N234,IF(LEFT(Nhaplieu!$N234,3)='Sổ ngân hàng S07 '!$J$2,Nhaplieu!M234,IF(Nhaplieu!$M234='Sổ ngân hàng S07 '!$J$2,Nhaplieu!N234,IF(Nhaplieu!$N234='Sổ ngân hàng S07 '!$J$2,Nhaplieu!M234,""))))</f>
        <v/>
      </c>
      <c r="E229" s="77" t="str">
        <f>IF(LEFT(Nhaplieu!M234,3)='Sổ ngân hàng S07 '!$J$2,Nhaplieu!$O234,IF(Nhaplieu!M234='Sổ ngân hàng S07 '!$J$2,Nhaplieu!$O234,""))</f>
        <v/>
      </c>
      <c r="F229" s="77" t="str">
        <f>IF(LEFT(Nhaplieu!N234,3)='Sổ ngân hàng S07 '!$J$2,Nhaplieu!$O234,IF(Nhaplieu!N234='Sổ ngân hàng S07 '!$J$2,Nhaplieu!$O234,""))</f>
        <v/>
      </c>
      <c r="G229" s="572">
        <f>IF(SUM(E229:F229)=0,0,$G$10+SUM(E$11:$E229)-SUM(F$11:$F229))</f>
        <v>0</v>
      </c>
      <c r="H229" s="573"/>
    </row>
    <row r="230" spans="1:8" s="4" customFormat="1" ht="15.6">
      <c r="A230" s="76" t="str">
        <f>IF(OR(LEFT(Nhaplieu!$M235,3)='Sổ ngân hàng S07 '!$J$2,LEFT(Nhaplieu!$N235,3)='Sổ ngân hàng S07 '!$J$2),Nhaplieu!F235,IF(OR(Nhaplieu!$M235='Sổ ngân hàng S07 '!$J$2,Nhaplieu!$N235='Sổ ngân hàng S07 '!$J$2),Nhaplieu!F235,""))</f>
        <v/>
      </c>
      <c r="B230" s="77" t="str">
        <f>IF(OR(LEFT(Nhaplieu!$M235,3)='Sổ ngân hàng S07 '!$J$2,LEFT(Nhaplieu!$N235,3)='Sổ ngân hàng S07 '!$J$2),Nhaplieu!E235,IF(OR(Nhaplieu!$M235='Sổ ngân hàng S07 '!$J$2,Nhaplieu!$N235='Sổ ngân hàng S07 '!$J$2),Nhaplieu!E235,""))</f>
        <v/>
      </c>
      <c r="C230" s="571" t="str">
        <f>IF(OR(LEFT(Nhaplieu!$M235,3)='Sổ ngân hàng S07 '!$J$2,LEFT(Nhaplieu!$N235,3)='Sổ ngân hàng S07 '!$J$2),Nhaplieu!L235,IF(OR(Nhaplieu!$M235='Sổ ngân hàng S07 '!$J$2,Nhaplieu!$N235='Sổ ngân hàng S07 '!$J$2),Nhaplieu!L235,""))</f>
        <v/>
      </c>
      <c r="D230" s="78" t="str">
        <f>IF(LEFT(Nhaplieu!$M235,3)='Sổ ngân hàng S07 '!$J$2,Nhaplieu!N235,IF(LEFT(Nhaplieu!$N235,3)='Sổ ngân hàng S07 '!$J$2,Nhaplieu!M235,IF(Nhaplieu!$M235='Sổ ngân hàng S07 '!$J$2,Nhaplieu!N235,IF(Nhaplieu!$N235='Sổ ngân hàng S07 '!$J$2,Nhaplieu!M235,""))))</f>
        <v/>
      </c>
      <c r="E230" s="77" t="str">
        <f>IF(LEFT(Nhaplieu!M235,3)='Sổ ngân hàng S07 '!$J$2,Nhaplieu!$O235,IF(Nhaplieu!M235='Sổ ngân hàng S07 '!$J$2,Nhaplieu!$O235,""))</f>
        <v/>
      </c>
      <c r="F230" s="77" t="str">
        <f>IF(LEFT(Nhaplieu!N235,3)='Sổ ngân hàng S07 '!$J$2,Nhaplieu!$O235,IF(Nhaplieu!N235='Sổ ngân hàng S07 '!$J$2,Nhaplieu!$O235,""))</f>
        <v/>
      </c>
      <c r="G230" s="572">
        <f>IF(SUM(E230:F230)=0,0,$G$10+SUM(E$11:$E230)-SUM(F$11:$F230))</f>
        <v>0</v>
      </c>
      <c r="H230" s="573"/>
    </row>
    <row r="231" spans="1:8" s="4" customFormat="1" ht="15.6">
      <c r="A231" s="76" t="str">
        <f>IF(OR(LEFT(Nhaplieu!$M236,3)='Sổ ngân hàng S07 '!$J$2,LEFT(Nhaplieu!$N236,3)='Sổ ngân hàng S07 '!$J$2),Nhaplieu!F236,IF(OR(Nhaplieu!$M236='Sổ ngân hàng S07 '!$J$2,Nhaplieu!$N236='Sổ ngân hàng S07 '!$J$2),Nhaplieu!F236,""))</f>
        <v/>
      </c>
      <c r="B231" s="77" t="str">
        <f>IF(OR(LEFT(Nhaplieu!$M236,3)='Sổ ngân hàng S07 '!$J$2,LEFT(Nhaplieu!$N236,3)='Sổ ngân hàng S07 '!$J$2),Nhaplieu!E236,IF(OR(Nhaplieu!$M236='Sổ ngân hàng S07 '!$J$2,Nhaplieu!$N236='Sổ ngân hàng S07 '!$J$2),Nhaplieu!E236,""))</f>
        <v/>
      </c>
      <c r="C231" s="571" t="str">
        <f>IF(OR(LEFT(Nhaplieu!$M236,3)='Sổ ngân hàng S07 '!$J$2,LEFT(Nhaplieu!$N236,3)='Sổ ngân hàng S07 '!$J$2),Nhaplieu!L236,IF(OR(Nhaplieu!$M236='Sổ ngân hàng S07 '!$J$2,Nhaplieu!$N236='Sổ ngân hàng S07 '!$J$2),Nhaplieu!L236,""))</f>
        <v/>
      </c>
      <c r="D231" s="78" t="str">
        <f>IF(LEFT(Nhaplieu!$M236,3)='Sổ ngân hàng S07 '!$J$2,Nhaplieu!N236,IF(LEFT(Nhaplieu!$N236,3)='Sổ ngân hàng S07 '!$J$2,Nhaplieu!M236,IF(Nhaplieu!$M236='Sổ ngân hàng S07 '!$J$2,Nhaplieu!N236,IF(Nhaplieu!$N236='Sổ ngân hàng S07 '!$J$2,Nhaplieu!M236,""))))</f>
        <v/>
      </c>
      <c r="E231" s="77" t="str">
        <f>IF(LEFT(Nhaplieu!M236,3)='Sổ ngân hàng S07 '!$J$2,Nhaplieu!$O236,IF(Nhaplieu!M236='Sổ ngân hàng S07 '!$J$2,Nhaplieu!$O236,""))</f>
        <v/>
      </c>
      <c r="F231" s="77" t="str">
        <f>IF(LEFT(Nhaplieu!N236,3)='Sổ ngân hàng S07 '!$J$2,Nhaplieu!$O236,IF(Nhaplieu!N236='Sổ ngân hàng S07 '!$J$2,Nhaplieu!$O236,""))</f>
        <v/>
      </c>
      <c r="G231" s="572">
        <f>IF(SUM(E231:F231)=0,0,$G$10+SUM(E$11:$E231)-SUM(F$11:$F231))</f>
        <v>0</v>
      </c>
      <c r="H231" s="573"/>
    </row>
    <row r="232" spans="1:8" s="4" customFormat="1" ht="15.6">
      <c r="A232" s="76" t="str">
        <f>IF(OR(LEFT(Nhaplieu!$M237,3)='Sổ ngân hàng S07 '!$J$2,LEFT(Nhaplieu!$N237,3)='Sổ ngân hàng S07 '!$J$2),Nhaplieu!F237,IF(OR(Nhaplieu!$M237='Sổ ngân hàng S07 '!$J$2,Nhaplieu!$N237='Sổ ngân hàng S07 '!$J$2),Nhaplieu!F237,""))</f>
        <v/>
      </c>
      <c r="B232" s="77" t="str">
        <f>IF(OR(LEFT(Nhaplieu!$M237,3)='Sổ ngân hàng S07 '!$J$2,LEFT(Nhaplieu!$N237,3)='Sổ ngân hàng S07 '!$J$2),Nhaplieu!E237,IF(OR(Nhaplieu!$M237='Sổ ngân hàng S07 '!$J$2,Nhaplieu!$N237='Sổ ngân hàng S07 '!$J$2),Nhaplieu!E237,""))</f>
        <v/>
      </c>
      <c r="C232" s="571" t="str">
        <f>IF(OR(LEFT(Nhaplieu!$M237,3)='Sổ ngân hàng S07 '!$J$2,LEFT(Nhaplieu!$N237,3)='Sổ ngân hàng S07 '!$J$2),Nhaplieu!L237,IF(OR(Nhaplieu!$M237='Sổ ngân hàng S07 '!$J$2,Nhaplieu!$N237='Sổ ngân hàng S07 '!$J$2),Nhaplieu!L237,""))</f>
        <v/>
      </c>
      <c r="D232" s="78" t="str">
        <f>IF(LEFT(Nhaplieu!$M237,3)='Sổ ngân hàng S07 '!$J$2,Nhaplieu!N237,IF(LEFT(Nhaplieu!$N237,3)='Sổ ngân hàng S07 '!$J$2,Nhaplieu!M237,IF(Nhaplieu!$M237='Sổ ngân hàng S07 '!$J$2,Nhaplieu!N237,IF(Nhaplieu!$N237='Sổ ngân hàng S07 '!$J$2,Nhaplieu!M237,""))))</f>
        <v/>
      </c>
      <c r="E232" s="77" t="str">
        <f>IF(LEFT(Nhaplieu!M237,3)='Sổ ngân hàng S07 '!$J$2,Nhaplieu!$O237,IF(Nhaplieu!M237='Sổ ngân hàng S07 '!$J$2,Nhaplieu!$O237,""))</f>
        <v/>
      </c>
      <c r="F232" s="77" t="str">
        <f>IF(LEFT(Nhaplieu!N237,3)='Sổ ngân hàng S07 '!$J$2,Nhaplieu!$O237,IF(Nhaplieu!N237='Sổ ngân hàng S07 '!$J$2,Nhaplieu!$O237,""))</f>
        <v/>
      </c>
      <c r="G232" s="572">
        <f>IF(SUM(E232:F232)=0,0,$G$10+SUM(E$11:$E232)-SUM(F$11:$F232))</f>
        <v>0</v>
      </c>
      <c r="H232" s="573"/>
    </row>
    <row r="233" spans="1:8" s="4" customFormat="1" ht="15.6">
      <c r="A233" s="76" t="str">
        <f>IF(OR(LEFT(Nhaplieu!$M238,3)='Sổ ngân hàng S07 '!$J$2,LEFT(Nhaplieu!$N238,3)='Sổ ngân hàng S07 '!$J$2),Nhaplieu!F238,IF(OR(Nhaplieu!$M238='Sổ ngân hàng S07 '!$J$2,Nhaplieu!$N238='Sổ ngân hàng S07 '!$J$2),Nhaplieu!F238,""))</f>
        <v/>
      </c>
      <c r="B233" s="77" t="str">
        <f>IF(OR(LEFT(Nhaplieu!$M238,3)='Sổ ngân hàng S07 '!$J$2,LEFT(Nhaplieu!$N238,3)='Sổ ngân hàng S07 '!$J$2),Nhaplieu!E238,IF(OR(Nhaplieu!$M238='Sổ ngân hàng S07 '!$J$2,Nhaplieu!$N238='Sổ ngân hàng S07 '!$J$2),Nhaplieu!E238,""))</f>
        <v/>
      </c>
      <c r="C233" s="571" t="str">
        <f>IF(OR(LEFT(Nhaplieu!$M238,3)='Sổ ngân hàng S07 '!$J$2,LEFT(Nhaplieu!$N238,3)='Sổ ngân hàng S07 '!$J$2),Nhaplieu!L238,IF(OR(Nhaplieu!$M238='Sổ ngân hàng S07 '!$J$2,Nhaplieu!$N238='Sổ ngân hàng S07 '!$J$2),Nhaplieu!L238,""))</f>
        <v/>
      </c>
      <c r="D233" s="78" t="str">
        <f>IF(LEFT(Nhaplieu!$M238,3)='Sổ ngân hàng S07 '!$J$2,Nhaplieu!N238,IF(LEFT(Nhaplieu!$N238,3)='Sổ ngân hàng S07 '!$J$2,Nhaplieu!M238,IF(Nhaplieu!$M238='Sổ ngân hàng S07 '!$J$2,Nhaplieu!N238,IF(Nhaplieu!$N238='Sổ ngân hàng S07 '!$J$2,Nhaplieu!M238,""))))</f>
        <v/>
      </c>
      <c r="E233" s="77" t="str">
        <f>IF(LEFT(Nhaplieu!M238,3)='Sổ ngân hàng S07 '!$J$2,Nhaplieu!$O238,IF(Nhaplieu!M238='Sổ ngân hàng S07 '!$J$2,Nhaplieu!$O238,""))</f>
        <v/>
      </c>
      <c r="F233" s="77" t="str">
        <f>IF(LEFT(Nhaplieu!N238,3)='Sổ ngân hàng S07 '!$J$2,Nhaplieu!$O238,IF(Nhaplieu!N238='Sổ ngân hàng S07 '!$J$2,Nhaplieu!$O238,""))</f>
        <v/>
      </c>
      <c r="G233" s="572">
        <f>IF(SUM(E233:F233)=0,0,$G$10+SUM(E$11:$E233)-SUM(F$11:$F233))</f>
        <v>0</v>
      </c>
      <c r="H233" s="573"/>
    </row>
    <row r="234" spans="1:8" s="4" customFormat="1" ht="15.6">
      <c r="A234" s="76" t="str">
        <f>IF(OR(LEFT(Nhaplieu!$M239,3)='Sổ ngân hàng S07 '!$J$2,LEFT(Nhaplieu!$N239,3)='Sổ ngân hàng S07 '!$J$2),Nhaplieu!F239,IF(OR(Nhaplieu!$M239='Sổ ngân hàng S07 '!$J$2,Nhaplieu!$N239='Sổ ngân hàng S07 '!$J$2),Nhaplieu!F239,""))</f>
        <v/>
      </c>
      <c r="B234" s="77" t="str">
        <f>IF(OR(LEFT(Nhaplieu!$M239,3)='Sổ ngân hàng S07 '!$J$2,LEFT(Nhaplieu!$N239,3)='Sổ ngân hàng S07 '!$J$2),Nhaplieu!E239,IF(OR(Nhaplieu!$M239='Sổ ngân hàng S07 '!$J$2,Nhaplieu!$N239='Sổ ngân hàng S07 '!$J$2),Nhaplieu!E239,""))</f>
        <v/>
      </c>
      <c r="C234" s="571" t="str">
        <f>IF(OR(LEFT(Nhaplieu!$M239,3)='Sổ ngân hàng S07 '!$J$2,LEFT(Nhaplieu!$N239,3)='Sổ ngân hàng S07 '!$J$2),Nhaplieu!L239,IF(OR(Nhaplieu!$M239='Sổ ngân hàng S07 '!$J$2,Nhaplieu!$N239='Sổ ngân hàng S07 '!$J$2),Nhaplieu!L239,""))</f>
        <v/>
      </c>
      <c r="D234" s="78" t="str">
        <f>IF(LEFT(Nhaplieu!$M239,3)='Sổ ngân hàng S07 '!$J$2,Nhaplieu!N239,IF(LEFT(Nhaplieu!$N239,3)='Sổ ngân hàng S07 '!$J$2,Nhaplieu!M239,IF(Nhaplieu!$M239='Sổ ngân hàng S07 '!$J$2,Nhaplieu!N239,IF(Nhaplieu!$N239='Sổ ngân hàng S07 '!$J$2,Nhaplieu!M239,""))))</f>
        <v/>
      </c>
      <c r="E234" s="77" t="str">
        <f>IF(LEFT(Nhaplieu!M239,3)='Sổ ngân hàng S07 '!$J$2,Nhaplieu!$O239,IF(Nhaplieu!M239='Sổ ngân hàng S07 '!$J$2,Nhaplieu!$O239,""))</f>
        <v/>
      </c>
      <c r="F234" s="77" t="str">
        <f>IF(LEFT(Nhaplieu!N239,3)='Sổ ngân hàng S07 '!$J$2,Nhaplieu!$O239,IF(Nhaplieu!N239='Sổ ngân hàng S07 '!$J$2,Nhaplieu!$O239,""))</f>
        <v/>
      </c>
      <c r="G234" s="572">
        <f>IF(SUM(E234:F234)=0,0,$G$10+SUM(E$11:$E234)-SUM(F$11:$F234))</f>
        <v>0</v>
      </c>
      <c r="H234" s="573"/>
    </row>
    <row r="235" spans="1:8" s="4" customFormat="1" ht="15.6">
      <c r="A235" s="76" t="str">
        <f>IF(OR(LEFT(Nhaplieu!$M240,3)='Sổ ngân hàng S07 '!$J$2,LEFT(Nhaplieu!$N240,3)='Sổ ngân hàng S07 '!$J$2),Nhaplieu!F240,IF(OR(Nhaplieu!$M240='Sổ ngân hàng S07 '!$J$2,Nhaplieu!$N240='Sổ ngân hàng S07 '!$J$2),Nhaplieu!F240,""))</f>
        <v/>
      </c>
      <c r="B235" s="77" t="str">
        <f>IF(OR(LEFT(Nhaplieu!$M240,3)='Sổ ngân hàng S07 '!$J$2,LEFT(Nhaplieu!$N240,3)='Sổ ngân hàng S07 '!$J$2),Nhaplieu!E240,IF(OR(Nhaplieu!$M240='Sổ ngân hàng S07 '!$J$2,Nhaplieu!$N240='Sổ ngân hàng S07 '!$J$2),Nhaplieu!E240,""))</f>
        <v/>
      </c>
      <c r="C235" s="571" t="str">
        <f>IF(OR(LEFT(Nhaplieu!$M240,3)='Sổ ngân hàng S07 '!$J$2,LEFT(Nhaplieu!$N240,3)='Sổ ngân hàng S07 '!$J$2),Nhaplieu!L240,IF(OR(Nhaplieu!$M240='Sổ ngân hàng S07 '!$J$2,Nhaplieu!$N240='Sổ ngân hàng S07 '!$J$2),Nhaplieu!L240,""))</f>
        <v/>
      </c>
      <c r="D235" s="78" t="str">
        <f>IF(LEFT(Nhaplieu!$M240,3)='Sổ ngân hàng S07 '!$J$2,Nhaplieu!N240,IF(LEFT(Nhaplieu!$N240,3)='Sổ ngân hàng S07 '!$J$2,Nhaplieu!M240,IF(Nhaplieu!$M240='Sổ ngân hàng S07 '!$J$2,Nhaplieu!N240,IF(Nhaplieu!$N240='Sổ ngân hàng S07 '!$J$2,Nhaplieu!M240,""))))</f>
        <v/>
      </c>
      <c r="E235" s="77" t="str">
        <f>IF(LEFT(Nhaplieu!M240,3)='Sổ ngân hàng S07 '!$J$2,Nhaplieu!$O240,IF(Nhaplieu!M240='Sổ ngân hàng S07 '!$J$2,Nhaplieu!$O240,""))</f>
        <v/>
      </c>
      <c r="F235" s="77" t="str">
        <f>IF(LEFT(Nhaplieu!N240,3)='Sổ ngân hàng S07 '!$J$2,Nhaplieu!$O240,IF(Nhaplieu!N240='Sổ ngân hàng S07 '!$J$2,Nhaplieu!$O240,""))</f>
        <v/>
      </c>
      <c r="G235" s="572">
        <f>IF(SUM(E235:F235)=0,0,$G$10+SUM(E$11:$E235)-SUM(F$11:$F235))</f>
        <v>0</v>
      </c>
      <c r="H235" s="573"/>
    </row>
    <row r="236" spans="1:8" s="4" customFormat="1" ht="15.6">
      <c r="A236" s="76" t="str">
        <f>IF(OR(LEFT(Nhaplieu!$M241,3)='Sổ ngân hàng S07 '!$J$2,LEFT(Nhaplieu!$N241,3)='Sổ ngân hàng S07 '!$J$2),Nhaplieu!F241,IF(OR(Nhaplieu!$M241='Sổ ngân hàng S07 '!$J$2,Nhaplieu!$N241='Sổ ngân hàng S07 '!$J$2),Nhaplieu!F241,""))</f>
        <v/>
      </c>
      <c r="B236" s="77" t="str">
        <f>IF(OR(LEFT(Nhaplieu!$M241,3)='Sổ ngân hàng S07 '!$J$2,LEFT(Nhaplieu!$N241,3)='Sổ ngân hàng S07 '!$J$2),Nhaplieu!E241,IF(OR(Nhaplieu!$M241='Sổ ngân hàng S07 '!$J$2,Nhaplieu!$N241='Sổ ngân hàng S07 '!$J$2),Nhaplieu!E241,""))</f>
        <v/>
      </c>
      <c r="C236" s="571" t="str">
        <f>IF(OR(LEFT(Nhaplieu!$M241,3)='Sổ ngân hàng S07 '!$J$2,LEFT(Nhaplieu!$N241,3)='Sổ ngân hàng S07 '!$J$2),Nhaplieu!L241,IF(OR(Nhaplieu!$M241='Sổ ngân hàng S07 '!$J$2,Nhaplieu!$N241='Sổ ngân hàng S07 '!$J$2),Nhaplieu!L241,""))</f>
        <v/>
      </c>
      <c r="D236" s="78" t="str">
        <f>IF(LEFT(Nhaplieu!$M241,3)='Sổ ngân hàng S07 '!$J$2,Nhaplieu!N241,IF(LEFT(Nhaplieu!$N241,3)='Sổ ngân hàng S07 '!$J$2,Nhaplieu!M241,IF(Nhaplieu!$M241='Sổ ngân hàng S07 '!$J$2,Nhaplieu!N241,IF(Nhaplieu!$N241='Sổ ngân hàng S07 '!$J$2,Nhaplieu!M241,""))))</f>
        <v/>
      </c>
      <c r="E236" s="77" t="str">
        <f>IF(LEFT(Nhaplieu!M241,3)='Sổ ngân hàng S07 '!$J$2,Nhaplieu!$O241,IF(Nhaplieu!M241='Sổ ngân hàng S07 '!$J$2,Nhaplieu!$O241,""))</f>
        <v/>
      </c>
      <c r="F236" s="77" t="str">
        <f>IF(LEFT(Nhaplieu!N241,3)='Sổ ngân hàng S07 '!$J$2,Nhaplieu!$O241,IF(Nhaplieu!N241='Sổ ngân hàng S07 '!$J$2,Nhaplieu!$O241,""))</f>
        <v/>
      </c>
      <c r="G236" s="572">
        <f>IF(SUM(E236:F236)=0,0,$G$10+SUM(E$11:$E236)-SUM(F$11:$F236))</f>
        <v>0</v>
      </c>
      <c r="H236" s="573"/>
    </row>
    <row r="237" spans="1:8" s="4" customFormat="1" ht="15.6">
      <c r="A237" s="76" t="str">
        <f>IF(OR(LEFT(Nhaplieu!$M242,3)='Sổ ngân hàng S07 '!$J$2,LEFT(Nhaplieu!$N242,3)='Sổ ngân hàng S07 '!$J$2),Nhaplieu!F242,IF(OR(Nhaplieu!$M242='Sổ ngân hàng S07 '!$J$2,Nhaplieu!$N242='Sổ ngân hàng S07 '!$J$2),Nhaplieu!F242,""))</f>
        <v/>
      </c>
      <c r="B237" s="77" t="str">
        <f>IF(OR(LEFT(Nhaplieu!$M242,3)='Sổ ngân hàng S07 '!$J$2,LEFT(Nhaplieu!$N242,3)='Sổ ngân hàng S07 '!$J$2),Nhaplieu!E242,IF(OR(Nhaplieu!$M242='Sổ ngân hàng S07 '!$J$2,Nhaplieu!$N242='Sổ ngân hàng S07 '!$J$2),Nhaplieu!E242,""))</f>
        <v/>
      </c>
      <c r="C237" s="571" t="str">
        <f>IF(OR(LEFT(Nhaplieu!$M242,3)='Sổ ngân hàng S07 '!$J$2,LEFT(Nhaplieu!$N242,3)='Sổ ngân hàng S07 '!$J$2),Nhaplieu!L242,IF(OR(Nhaplieu!$M242='Sổ ngân hàng S07 '!$J$2,Nhaplieu!$N242='Sổ ngân hàng S07 '!$J$2),Nhaplieu!L242,""))</f>
        <v/>
      </c>
      <c r="D237" s="78" t="str">
        <f>IF(LEFT(Nhaplieu!$M242,3)='Sổ ngân hàng S07 '!$J$2,Nhaplieu!N242,IF(LEFT(Nhaplieu!$N242,3)='Sổ ngân hàng S07 '!$J$2,Nhaplieu!M242,IF(Nhaplieu!$M242='Sổ ngân hàng S07 '!$J$2,Nhaplieu!N242,IF(Nhaplieu!$N242='Sổ ngân hàng S07 '!$J$2,Nhaplieu!M242,""))))</f>
        <v/>
      </c>
      <c r="E237" s="77" t="str">
        <f>IF(LEFT(Nhaplieu!M242,3)='Sổ ngân hàng S07 '!$J$2,Nhaplieu!$O242,IF(Nhaplieu!M242='Sổ ngân hàng S07 '!$J$2,Nhaplieu!$O242,""))</f>
        <v/>
      </c>
      <c r="F237" s="77" t="str">
        <f>IF(LEFT(Nhaplieu!N242,3)='Sổ ngân hàng S07 '!$J$2,Nhaplieu!$O242,IF(Nhaplieu!N242='Sổ ngân hàng S07 '!$J$2,Nhaplieu!$O242,""))</f>
        <v/>
      </c>
      <c r="G237" s="572">
        <f>IF(SUM(E237:F237)=0,0,$G$10+SUM(E$11:$E237)-SUM(F$11:$F237))</f>
        <v>0</v>
      </c>
      <c r="H237" s="573"/>
    </row>
    <row r="238" spans="1:8" s="4" customFormat="1" ht="15.6">
      <c r="A238" s="76" t="str">
        <f>IF(OR(LEFT(Nhaplieu!$M243,3)='Sổ ngân hàng S07 '!$J$2,LEFT(Nhaplieu!$N243,3)='Sổ ngân hàng S07 '!$J$2),Nhaplieu!F243,IF(OR(Nhaplieu!$M243='Sổ ngân hàng S07 '!$J$2,Nhaplieu!$N243='Sổ ngân hàng S07 '!$J$2),Nhaplieu!F243,""))</f>
        <v/>
      </c>
      <c r="B238" s="77" t="str">
        <f>IF(OR(LEFT(Nhaplieu!$M243,3)='Sổ ngân hàng S07 '!$J$2,LEFT(Nhaplieu!$N243,3)='Sổ ngân hàng S07 '!$J$2),Nhaplieu!E243,IF(OR(Nhaplieu!$M243='Sổ ngân hàng S07 '!$J$2,Nhaplieu!$N243='Sổ ngân hàng S07 '!$J$2),Nhaplieu!E243,""))</f>
        <v/>
      </c>
      <c r="C238" s="571" t="str">
        <f>IF(OR(LEFT(Nhaplieu!$M243,3)='Sổ ngân hàng S07 '!$J$2,LEFT(Nhaplieu!$N243,3)='Sổ ngân hàng S07 '!$J$2),Nhaplieu!L243,IF(OR(Nhaplieu!$M243='Sổ ngân hàng S07 '!$J$2,Nhaplieu!$N243='Sổ ngân hàng S07 '!$J$2),Nhaplieu!L243,""))</f>
        <v/>
      </c>
      <c r="D238" s="78" t="str">
        <f>IF(LEFT(Nhaplieu!$M243,3)='Sổ ngân hàng S07 '!$J$2,Nhaplieu!N243,IF(LEFT(Nhaplieu!$N243,3)='Sổ ngân hàng S07 '!$J$2,Nhaplieu!M243,IF(Nhaplieu!$M243='Sổ ngân hàng S07 '!$J$2,Nhaplieu!N243,IF(Nhaplieu!$N243='Sổ ngân hàng S07 '!$J$2,Nhaplieu!M243,""))))</f>
        <v/>
      </c>
      <c r="E238" s="77" t="str">
        <f>IF(LEFT(Nhaplieu!M243,3)='Sổ ngân hàng S07 '!$J$2,Nhaplieu!$O243,IF(Nhaplieu!M243='Sổ ngân hàng S07 '!$J$2,Nhaplieu!$O243,""))</f>
        <v/>
      </c>
      <c r="F238" s="77" t="str">
        <f>IF(LEFT(Nhaplieu!N243,3)='Sổ ngân hàng S07 '!$J$2,Nhaplieu!$O243,IF(Nhaplieu!N243='Sổ ngân hàng S07 '!$J$2,Nhaplieu!$O243,""))</f>
        <v/>
      </c>
      <c r="G238" s="572">
        <f>IF(SUM(E238:F238)=0,0,$G$10+SUM(E$11:$E238)-SUM(F$11:$F238))</f>
        <v>0</v>
      </c>
      <c r="H238" s="573"/>
    </row>
    <row r="239" spans="1:8" s="4" customFormat="1" ht="15.6">
      <c r="A239" s="76" t="str">
        <f>IF(OR(LEFT(Nhaplieu!$M244,3)='Sổ ngân hàng S07 '!$J$2,LEFT(Nhaplieu!$N244,3)='Sổ ngân hàng S07 '!$J$2),Nhaplieu!F244,IF(OR(Nhaplieu!$M244='Sổ ngân hàng S07 '!$J$2,Nhaplieu!$N244='Sổ ngân hàng S07 '!$J$2),Nhaplieu!F244,""))</f>
        <v/>
      </c>
      <c r="B239" s="77" t="str">
        <f>IF(OR(LEFT(Nhaplieu!$M244,3)='Sổ ngân hàng S07 '!$J$2,LEFT(Nhaplieu!$N244,3)='Sổ ngân hàng S07 '!$J$2),Nhaplieu!E244,IF(OR(Nhaplieu!$M244='Sổ ngân hàng S07 '!$J$2,Nhaplieu!$N244='Sổ ngân hàng S07 '!$J$2),Nhaplieu!E244,""))</f>
        <v/>
      </c>
      <c r="C239" s="571" t="str">
        <f>IF(OR(LEFT(Nhaplieu!$M244,3)='Sổ ngân hàng S07 '!$J$2,LEFT(Nhaplieu!$N244,3)='Sổ ngân hàng S07 '!$J$2),Nhaplieu!L244,IF(OR(Nhaplieu!$M244='Sổ ngân hàng S07 '!$J$2,Nhaplieu!$N244='Sổ ngân hàng S07 '!$J$2),Nhaplieu!L244,""))</f>
        <v/>
      </c>
      <c r="D239" s="78" t="str">
        <f>IF(LEFT(Nhaplieu!$M244,3)='Sổ ngân hàng S07 '!$J$2,Nhaplieu!N244,IF(LEFT(Nhaplieu!$N244,3)='Sổ ngân hàng S07 '!$J$2,Nhaplieu!M244,IF(Nhaplieu!$M244='Sổ ngân hàng S07 '!$J$2,Nhaplieu!N244,IF(Nhaplieu!$N244='Sổ ngân hàng S07 '!$J$2,Nhaplieu!M244,""))))</f>
        <v/>
      </c>
      <c r="E239" s="77" t="str">
        <f>IF(LEFT(Nhaplieu!M244,3)='Sổ ngân hàng S07 '!$J$2,Nhaplieu!$O244,IF(Nhaplieu!M244='Sổ ngân hàng S07 '!$J$2,Nhaplieu!$O244,""))</f>
        <v/>
      </c>
      <c r="F239" s="77" t="str">
        <f>IF(LEFT(Nhaplieu!N244,3)='Sổ ngân hàng S07 '!$J$2,Nhaplieu!$O244,IF(Nhaplieu!N244='Sổ ngân hàng S07 '!$J$2,Nhaplieu!$O244,""))</f>
        <v/>
      </c>
      <c r="G239" s="572">
        <f>IF(SUM(E239:F239)=0,0,$G$10+SUM(E$11:$E239)-SUM(F$11:$F239))</f>
        <v>0</v>
      </c>
      <c r="H239" s="573"/>
    </row>
    <row r="240" spans="1:8" s="4" customFormat="1" ht="15.6">
      <c r="A240" s="76" t="str">
        <f>IF(OR(LEFT(Nhaplieu!$M245,3)='Sổ ngân hàng S07 '!$J$2,LEFT(Nhaplieu!$N245,3)='Sổ ngân hàng S07 '!$J$2),Nhaplieu!F245,IF(OR(Nhaplieu!$M245='Sổ ngân hàng S07 '!$J$2,Nhaplieu!$N245='Sổ ngân hàng S07 '!$J$2),Nhaplieu!F245,""))</f>
        <v/>
      </c>
      <c r="B240" s="77" t="str">
        <f>IF(OR(LEFT(Nhaplieu!$M245,3)='Sổ ngân hàng S07 '!$J$2,LEFT(Nhaplieu!$N245,3)='Sổ ngân hàng S07 '!$J$2),Nhaplieu!E245,IF(OR(Nhaplieu!$M245='Sổ ngân hàng S07 '!$J$2,Nhaplieu!$N245='Sổ ngân hàng S07 '!$J$2),Nhaplieu!E245,""))</f>
        <v/>
      </c>
      <c r="C240" s="571" t="str">
        <f>IF(OR(LEFT(Nhaplieu!$M245,3)='Sổ ngân hàng S07 '!$J$2,LEFT(Nhaplieu!$N245,3)='Sổ ngân hàng S07 '!$J$2),Nhaplieu!L245,IF(OR(Nhaplieu!$M245='Sổ ngân hàng S07 '!$J$2,Nhaplieu!$N245='Sổ ngân hàng S07 '!$J$2),Nhaplieu!L245,""))</f>
        <v/>
      </c>
      <c r="D240" s="78" t="str">
        <f>IF(LEFT(Nhaplieu!$M245,3)='Sổ ngân hàng S07 '!$J$2,Nhaplieu!N245,IF(LEFT(Nhaplieu!$N245,3)='Sổ ngân hàng S07 '!$J$2,Nhaplieu!M245,IF(Nhaplieu!$M245='Sổ ngân hàng S07 '!$J$2,Nhaplieu!N245,IF(Nhaplieu!$N245='Sổ ngân hàng S07 '!$J$2,Nhaplieu!M245,""))))</f>
        <v/>
      </c>
      <c r="E240" s="77" t="str">
        <f>IF(LEFT(Nhaplieu!M245,3)='Sổ ngân hàng S07 '!$J$2,Nhaplieu!$O245,IF(Nhaplieu!M245='Sổ ngân hàng S07 '!$J$2,Nhaplieu!$O245,""))</f>
        <v/>
      </c>
      <c r="F240" s="77" t="str">
        <f>IF(LEFT(Nhaplieu!N245,3)='Sổ ngân hàng S07 '!$J$2,Nhaplieu!$O245,IF(Nhaplieu!N245='Sổ ngân hàng S07 '!$J$2,Nhaplieu!$O245,""))</f>
        <v/>
      </c>
      <c r="G240" s="572">
        <f>IF(SUM(E240:F240)=0,0,$G$10+SUM(E$11:$E240)-SUM(F$11:$F240))</f>
        <v>0</v>
      </c>
      <c r="H240" s="573"/>
    </row>
    <row r="241" spans="1:8" s="4" customFormat="1" ht="15.6">
      <c r="A241" s="76" t="str">
        <f>IF(OR(LEFT(Nhaplieu!$M246,3)='Sổ ngân hàng S07 '!$J$2,LEFT(Nhaplieu!$N246,3)='Sổ ngân hàng S07 '!$J$2),Nhaplieu!F246,IF(OR(Nhaplieu!$M246='Sổ ngân hàng S07 '!$J$2,Nhaplieu!$N246='Sổ ngân hàng S07 '!$J$2),Nhaplieu!F246,""))</f>
        <v/>
      </c>
      <c r="B241" s="77" t="str">
        <f>IF(OR(LEFT(Nhaplieu!$M246,3)='Sổ ngân hàng S07 '!$J$2,LEFT(Nhaplieu!$N246,3)='Sổ ngân hàng S07 '!$J$2),Nhaplieu!E246,IF(OR(Nhaplieu!$M246='Sổ ngân hàng S07 '!$J$2,Nhaplieu!$N246='Sổ ngân hàng S07 '!$J$2),Nhaplieu!E246,""))</f>
        <v/>
      </c>
      <c r="C241" s="571" t="str">
        <f>IF(OR(LEFT(Nhaplieu!$M246,3)='Sổ ngân hàng S07 '!$J$2,LEFT(Nhaplieu!$N246,3)='Sổ ngân hàng S07 '!$J$2),Nhaplieu!L246,IF(OR(Nhaplieu!$M246='Sổ ngân hàng S07 '!$J$2,Nhaplieu!$N246='Sổ ngân hàng S07 '!$J$2),Nhaplieu!L246,""))</f>
        <v/>
      </c>
      <c r="D241" s="78" t="str">
        <f>IF(LEFT(Nhaplieu!$M246,3)='Sổ ngân hàng S07 '!$J$2,Nhaplieu!N246,IF(LEFT(Nhaplieu!$N246,3)='Sổ ngân hàng S07 '!$J$2,Nhaplieu!M246,IF(Nhaplieu!$M246='Sổ ngân hàng S07 '!$J$2,Nhaplieu!N246,IF(Nhaplieu!$N246='Sổ ngân hàng S07 '!$J$2,Nhaplieu!M246,""))))</f>
        <v/>
      </c>
      <c r="E241" s="77" t="str">
        <f>IF(LEFT(Nhaplieu!M246,3)='Sổ ngân hàng S07 '!$J$2,Nhaplieu!$O246,IF(Nhaplieu!M246='Sổ ngân hàng S07 '!$J$2,Nhaplieu!$O246,""))</f>
        <v/>
      </c>
      <c r="F241" s="77" t="str">
        <f>IF(LEFT(Nhaplieu!N246,3)='Sổ ngân hàng S07 '!$J$2,Nhaplieu!$O246,IF(Nhaplieu!N246='Sổ ngân hàng S07 '!$J$2,Nhaplieu!$O246,""))</f>
        <v/>
      </c>
      <c r="G241" s="572">
        <f>IF(SUM(E241:F241)=0,0,$G$10+SUM(E$11:$E241)-SUM(F$11:$F241))</f>
        <v>0</v>
      </c>
      <c r="H241" s="573"/>
    </row>
    <row r="242" spans="1:8" s="4" customFormat="1" ht="15.6">
      <c r="A242" s="76" t="str">
        <f>IF(OR(LEFT(Nhaplieu!$M247,3)='Sổ ngân hàng S07 '!$J$2,LEFT(Nhaplieu!$N247,3)='Sổ ngân hàng S07 '!$J$2),Nhaplieu!F247,IF(OR(Nhaplieu!$M247='Sổ ngân hàng S07 '!$J$2,Nhaplieu!$N247='Sổ ngân hàng S07 '!$J$2),Nhaplieu!F247,""))</f>
        <v/>
      </c>
      <c r="B242" s="77" t="str">
        <f>IF(OR(LEFT(Nhaplieu!$M247,3)='Sổ ngân hàng S07 '!$J$2,LEFT(Nhaplieu!$N247,3)='Sổ ngân hàng S07 '!$J$2),Nhaplieu!E247,IF(OR(Nhaplieu!$M247='Sổ ngân hàng S07 '!$J$2,Nhaplieu!$N247='Sổ ngân hàng S07 '!$J$2),Nhaplieu!E247,""))</f>
        <v/>
      </c>
      <c r="C242" s="571" t="str">
        <f>IF(OR(LEFT(Nhaplieu!$M247,3)='Sổ ngân hàng S07 '!$J$2,LEFT(Nhaplieu!$N247,3)='Sổ ngân hàng S07 '!$J$2),Nhaplieu!L247,IF(OR(Nhaplieu!$M247='Sổ ngân hàng S07 '!$J$2,Nhaplieu!$N247='Sổ ngân hàng S07 '!$J$2),Nhaplieu!L247,""))</f>
        <v/>
      </c>
      <c r="D242" s="78" t="str">
        <f>IF(LEFT(Nhaplieu!$M247,3)='Sổ ngân hàng S07 '!$J$2,Nhaplieu!N247,IF(LEFT(Nhaplieu!$N247,3)='Sổ ngân hàng S07 '!$J$2,Nhaplieu!M247,IF(Nhaplieu!$M247='Sổ ngân hàng S07 '!$J$2,Nhaplieu!N247,IF(Nhaplieu!$N247='Sổ ngân hàng S07 '!$J$2,Nhaplieu!M247,""))))</f>
        <v/>
      </c>
      <c r="E242" s="77" t="str">
        <f>IF(LEFT(Nhaplieu!M247,3)='Sổ ngân hàng S07 '!$J$2,Nhaplieu!$O247,IF(Nhaplieu!M247='Sổ ngân hàng S07 '!$J$2,Nhaplieu!$O247,""))</f>
        <v/>
      </c>
      <c r="F242" s="77" t="str">
        <f>IF(LEFT(Nhaplieu!N247,3)='Sổ ngân hàng S07 '!$J$2,Nhaplieu!$O247,IF(Nhaplieu!N247='Sổ ngân hàng S07 '!$J$2,Nhaplieu!$O247,""))</f>
        <v/>
      </c>
      <c r="G242" s="572">
        <f>IF(SUM(E242:F242)=0,0,$G$10+SUM(E$11:$E242)-SUM(F$11:$F242))</f>
        <v>0</v>
      </c>
      <c r="H242" s="573"/>
    </row>
    <row r="243" spans="1:8" s="4" customFormat="1" ht="15.6">
      <c r="A243" s="76" t="str">
        <f>IF(OR(LEFT(Nhaplieu!$M248,3)='Sổ ngân hàng S07 '!$J$2,LEFT(Nhaplieu!$N248,3)='Sổ ngân hàng S07 '!$J$2),Nhaplieu!F248,IF(OR(Nhaplieu!$M248='Sổ ngân hàng S07 '!$J$2,Nhaplieu!$N248='Sổ ngân hàng S07 '!$J$2),Nhaplieu!F248,""))</f>
        <v/>
      </c>
      <c r="B243" s="77" t="str">
        <f>IF(OR(LEFT(Nhaplieu!$M248,3)='Sổ ngân hàng S07 '!$J$2,LEFT(Nhaplieu!$N248,3)='Sổ ngân hàng S07 '!$J$2),Nhaplieu!E248,IF(OR(Nhaplieu!$M248='Sổ ngân hàng S07 '!$J$2,Nhaplieu!$N248='Sổ ngân hàng S07 '!$J$2),Nhaplieu!E248,""))</f>
        <v/>
      </c>
      <c r="C243" s="571" t="str">
        <f>IF(OR(LEFT(Nhaplieu!$M248,3)='Sổ ngân hàng S07 '!$J$2,LEFT(Nhaplieu!$N248,3)='Sổ ngân hàng S07 '!$J$2),Nhaplieu!L248,IF(OR(Nhaplieu!$M248='Sổ ngân hàng S07 '!$J$2,Nhaplieu!$N248='Sổ ngân hàng S07 '!$J$2),Nhaplieu!L248,""))</f>
        <v/>
      </c>
      <c r="D243" s="78" t="str">
        <f>IF(LEFT(Nhaplieu!$M248,3)='Sổ ngân hàng S07 '!$J$2,Nhaplieu!N248,IF(LEFT(Nhaplieu!$N248,3)='Sổ ngân hàng S07 '!$J$2,Nhaplieu!M248,IF(Nhaplieu!$M248='Sổ ngân hàng S07 '!$J$2,Nhaplieu!N248,IF(Nhaplieu!$N248='Sổ ngân hàng S07 '!$J$2,Nhaplieu!M248,""))))</f>
        <v/>
      </c>
      <c r="E243" s="77" t="str">
        <f>IF(LEFT(Nhaplieu!M248,3)='Sổ ngân hàng S07 '!$J$2,Nhaplieu!$O248,IF(Nhaplieu!M248='Sổ ngân hàng S07 '!$J$2,Nhaplieu!$O248,""))</f>
        <v/>
      </c>
      <c r="F243" s="77" t="str">
        <f>IF(LEFT(Nhaplieu!N248,3)='Sổ ngân hàng S07 '!$J$2,Nhaplieu!$O248,IF(Nhaplieu!N248='Sổ ngân hàng S07 '!$J$2,Nhaplieu!$O248,""))</f>
        <v/>
      </c>
      <c r="G243" s="572">
        <f>IF(SUM(E243:F243)=0,0,$G$10+SUM(E$11:$E243)-SUM(F$11:$F243))</f>
        <v>0</v>
      </c>
      <c r="H243" s="573"/>
    </row>
    <row r="244" spans="1:8" s="4" customFormat="1" ht="15.6">
      <c r="A244" s="76" t="str">
        <f>IF(OR(LEFT(Nhaplieu!$M249,3)='Sổ ngân hàng S07 '!$J$2,LEFT(Nhaplieu!$N249,3)='Sổ ngân hàng S07 '!$J$2),Nhaplieu!F249,IF(OR(Nhaplieu!$M249='Sổ ngân hàng S07 '!$J$2,Nhaplieu!$N249='Sổ ngân hàng S07 '!$J$2),Nhaplieu!F249,""))</f>
        <v/>
      </c>
      <c r="B244" s="77" t="str">
        <f>IF(OR(LEFT(Nhaplieu!$M249,3)='Sổ ngân hàng S07 '!$J$2,LEFT(Nhaplieu!$N249,3)='Sổ ngân hàng S07 '!$J$2),Nhaplieu!E249,IF(OR(Nhaplieu!$M249='Sổ ngân hàng S07 '!$J$2,Nhaplieu!$N249='Sổ ngân hàng S07 '!$J$2),Nhaplieu!E249,""))</f>
        <v/>
      </c>
      <c r="C244" s="571" t="str">
        <f>IF(OR(LEFT(Nhaplieu!$M249,3)='Sổ ngân hàng S07 '!$J$2,LEFT(Nhaplieu!$N249,3)='Sổ ngân hàng S07 '!$J$2),Nhaplieu!L249,IF(OR(Nhaplieu!$M249='Sổ ngân hàng S07 '!$J$2,Nhaplieu!$N249='Sổ ngân hàng S07 '!$J$2),Nhaplieu!L249,""))</f>
        <v/>
      </c>
      <c r="D244" s="78" t="str">
        <f>IF(LEFT(Nhaplieu!$M249,3)='Sổ ngân hàng S07 '!$J$2,Nhaplieu!N249,IF(LEFT(Nhaplieu!$N249,3)='Sổ ngân hàng S07 '!$J$2,Nhaplieu!M249,IF(Nhaplieu!$M249='Sổ ngân hàng S07 '!$J$2,Nhaplieu!N249,IF(Nhaplieu!$N249='Sổ ngân hàng S07 '!$J$2,Nhaplieu!M249,""))))</f>
        <v/>
      </c>
      <c r="E244" s="77" t="str">
        <f>IF(LEFT(Nhaplieu!M249,3)='Sổ ngân hàng S07 '!$J$2,Nhaplieu!$O249,IF(Nhaplieu!M249='Sổ ngân hàng S07 '!$J$2,Nhaplieu!$O249,""))</f>
        <v/>
      </c>
      <c r="F244" s="77" t="str">
        <f>IF(LEFT(Nhaplieu!N249,3)='Sổ ngân hàng S07 '!$J$2,Nhaplieu!$O249,IF(Nhaplieu!N249='Sổ ngân hàng S07 '!$J$2,Nhaplieu!$O249,""))</f>
        <v/>
      </c>
      <c r="G244" s="572">
        <f>IF(SUM(E244:F244)=0,0,$G$10+SUM(E$11:$E244)-SUM(F$11:$F244))</f>
        <v>0</v>
      </c>
      <c r="H244" s="573"/>
    </row>
    <row r="245" spans="1:8" s="4" customFormat="1" ht="15.6">
      <c r="A245" s="76" t="str">
        <f>IF(OR(LEFT(Nhaplieu!$M250,3)='Sổ ngân hàng S07 '!$J$2,LEFT(Nhaplieu!$N250,3)='Sổ ngân hàng S07 '!$J$2),Nhaplieu!F250,IF(OR(Nhaplieu!$M250='Sổ ngân hàng S07 '!$J$2,Nhaplieu!$N250='Sổ ngân hàng S07 '!$J$2),Nhaplieu!F250,""))</f>
        <v/>
      </c>
      <c r="B245" s="77" t="str">
        <f>IF(OR(LEFT(Nhaplieu!$M250,3)='Sổ ngân hàng S07 '!$J$2,LEFT(Nhaplieu!$N250,3)='Sổ ngân hàng S07 '!$J$2),Nhaplieu!E250,IF(OR(Nhaplieu!$M250='Sổ ngân hàng S07 '!$J$2,Nhaplieu!$N250='Sổ ngân hàng S07 '!$J$2),Nhaplieu!E250,""))</f>
        <v/>
      </c>
      <c r="C245" s="571" t="str">
        <f>IF(OR(LEFT(Nhaplieu!$M250,3)='Sổ ngân hàng S07 '!$J$2,LEFT(Nhaplieu!$N250,3)='Sổ ngân hàng S07 '!$J$2),Nhaplieu!L250,IF(OR(Nhaplieu!$M250='Sổ ngân hàng S07 '!$J$2,Nhaplieu!$N250='Sổ ngân hàng S07 '!$J$2),Nhaplieu!L250,""))</f>
        <v/>
      </c>
      <c r="D245" s="78" t="str">
        <f>IF(LEFT(Nhaplieu!$M250,3)='Sổ ngân hàng S07 '!$J$2,Nhaplieu!N250,IF(LEFT(Nhaplieu!$N250,3)='Sổ ngân hàng S07 '!$J$2,Nhaplieu!M250,IF(Nhaplieu!$M250='Sổ ngân hàng S07 '!$J$2,Nhaplieu!N250,IF(Nhaplieu!$N250='Sổ ngân hàng S07 '!$J$2,Nhaplieu!M250,""))))</f>
        <v/>
      </c>
      <c r="E245" s="77" t="str">
        <f>IF(LEFT(Nhaplieu!M250,3)='Sổ ngân hàng S07 '!$J$2,Nhaplieu!$O250,IF(Nhaplieu!M250='Sổ ngân hàng S07 '!$J$2,Nhaplieu!$O250,""))</f>
        <v/>
      </c>
      <c r="F245" s="77" t="str">
        <f>IF(LEFT(Nhaplieu!N250,3)='Sổ ngân hàng S07 '!$J$2,Nhaplieu!$O250,IF(Nhaplieu!N250='Sổ ngân hàng S07 '!$J$2,Nhaplieu!$O250,""))</f>
        <v/>
      </c>
      <c r="G245" s="572">
        <f>IF(SUM(E245:F245)=0,0,$G$10+SUM(E$11:$E245)-SUM(F$11:$F245))</f>
        <v>0</v>
      </c>
      <c r="H245" s="573"/>
    </row>
    <row r="246" spans="1:8" s="4" customFormat="1" ht="15.6">
      <c r="A246" s="76" t="str">
        <f>IF(OR(LEFT(Nhaplieu!$M251,3)='Sổ ngân hàng S07 '!$J$2,LEFT(Nhaplieu!$N251,3)='Sổ ngân hàng S07 '!$J$2),Nhaplieu!F251,IF(OR(Nhaplieu!$M251='Sổ ngân hàng S07 '!$J$2,Nhaplieu!$N251='Sổ ngân hàng S07 '!$J$2),Nhaplieu!F251,""))</f>
        <v/>
      </c>
      <c r="B246" s="77" t="str">
        <f>IF(OR(LEFT(Nhaplieu!$M251,3)='Sổ ngân hàng S07 '!$J$2,LEFT(Nhaplieu!$N251,3)='Sổ ngân hàng S07 '!$J$2),Nhaplieu!E251,IF(OR(Nhaplieu!$M251='Sổ ngân hàng S07 '!$J$2,Nhaplieu!$N251='Sổ ngân hàng S07 '!$J$2),Nhaplieu!E251,""))</f>
        <v/>
      </c>
      <c r="C246" s="571" t="str">
        <f>IF(OR(LEFT(Nhaplieu!$M251,3)='Sổ ngân hàng S07 '!$J$2,LEFT(Nhaplieu!$N251,3)='Sổ ngân hàng S07 '!$J$2),Nhaplieu!L251,IF(OR(Nhaplieu!$M251='Sổ ngân hàng S07 '!$J$2,Nhaplieu!$N251='Sổ ngân hàng S07 '!$J$2),Nhaplieu!L251,""))</f>
        <v/>
      </c>
      <c r="D246" s="78" t="str">
        <f>IF(LEFT(Nhaplieu!$M251,3)='Sổ ngân hàng S07 '!$J$2,Nhaplieu!N251,IF(LEFT(Nhaplieu!$N251,3)='Sổ ngân hàng S07 '!$J$2,Nhaplieu!M251,IF(Nhaplieu!$M251='Sổ ngân hàng S07 '!$J$2,Nhaplieu!N251,IF(Nhaplieu!$N251='Sổ ngân hàng S07 '!$J$2,Nhaplieu!M251,""))))</f>
        <v/>
      </c>
      <c r="E246" s="77" t="str">
        <f>IF(LEFT(Nhaplieu!M251,3)='Sổ ngân hàng S07 '!$J$2,Nhaplieu!$O251,IF(Nhaplieu!M251='Sổ ngân hàng S07 '!$J$2,Nhaplieu!$O251,""))</f>
        <v/>
      </c>
      <c r="F246" s="77" t="str">
        <f>IF(LEFT(Nhaplieu!N251,3)='Sổ ngân hàng S07 '!$J$2,Nhaplieu!$O251,IF(Nhaplieu!N251='Sổ ngân hàng S07 '!$J$2,Nhaplieu!$O251,""))</f>
        <v/>
      </c>
      <c r="G246" s="572">
        <f>IF(SUM(E246:F246)=0,0,$G$10+SUM(E$11:$E246)-SUM(F$11:$F246))</f>
        <v>0</v>
      </c>
      <c r="H246" s="573"/>
    </row>
    <row r="247" spans="1:8" s="4" customFormat="1" ht="15.6">
      <c r="A247" s="76" t="str">
        <f>IF(OR(LEFT(Nhaplieu!$M252,3)='Sổ ngân hàng S07 '!$J$2,LEFT(Nhaplieu!$N252,3)='Sổ ngân hàng S07 '!$J$2),Nhaplieu!F252,IF(OR(Nhaplieu!$M252='Sổ ngân hàng S07 '!$J$2,Nhaplieu!$N252='Sổ ngân hàng S07 '!$J$2),Nhaplieu!F252,""))</f>
        <v/>
      </c>
      <c r="B247" s="77" t="str">
        <f>IF(OR(LEFT(Nhaplieu!$M252,3)='Sổ ngân hàng S07 '!$J$2,LEFT(Nhaplieu!$N252,3)='Sổ ngân hàng S07 '!$J$2),Nhaplieu!E252,IF(OR(Nhaplieu!$M252='Sổ ngân hàng S07 '!$J$2,Nhaplieu!$N252='Sổ ngân hàng S07 '!$J$2),Nhaplieu!E252,""))</f>
        <v/>
      </c>
      <c r="C247" s="571" t="str">
        <f>IF(OR(LEFT(Nhaplieu!$M252,3)='Sổ ngân hàng S07 '!$J$2,LEFT(Nhaplieu!$N252,3)='Sổ ngân hàng S07 '!$J$2),Nhaplieu!L252,IF(OR(Nhaplieu!$M252='Sổ ngân hàng S07 '!$J$2,Nhaplieu!$N252='Sổ ngân hàng S07 '!$J$2),Nhaplieu!L252,""))</f>
        <v/>
      </c>
      <c r="D247" s="78" t="str">
        <f>IF(LEFT(Nhaplieu!$M252,3)='Sổ ngân hàng S07 '!$J$2,Nhaplieu!N252,IF(LEFT(Nhaplieu!$N252,3)='Sổ ngân hàng S07 '!$J$2,Nhaplieu!M252,IF(Nhaplieu!$M252='Sổ ngân hàng S07 '!$J$2,Nhaplieu!N252,IF(Nhaplieu!$N252='Sổ ngân hàng S07 '!$J$2,Nhaplieu!M252,""))))</f>
        <v/>
      </c>
      <c r="E247" s="77" t="str">
        <f>IF(LEFT(Nhaplieu!M252,3)='Sổ ngân hàng S07 '!$J$2,Nhaplieu!$O252,IF(Nhaplieu!M252='Sổ ngân hàng S07 '!$J$2,Nhaplieu!$O252,""))</f>
        <v/>
      </c>
      <c r="F247" s="77" t="str">
        <f>IF(LEFT(Nhaplieu!N252,3)='Sổ ngân hàng S07 '!$J$2,Nhaplieu!$O252,IF(Nhaplieu!N252='Sổ ngân hàng S07 '!$J$2,Nhaplieu!$O252,""))</f>
        <v/>
      </c>
      <c r="G247" s="572">
        <f>IF(SUM(E247:F247)=0,0,$G$10+SUM(E$11:$E247)-SUM(F$11:$F247))</f>
        <v>0</v>
      </c>
      <c r="H247" s="573"/>
    </row>
    <row r="248" spans="1:8" s="4" customFormat="1" ht="15.6">
      <c r="A248" s="76" t="str">
        <f>IF(OR(LEFT(Nhaplieu!$M253,3)='Sổ ngân hàng S07 '!$J$2,LEFT(Nhaplieu!$N253,3)='Sổ ngân hàng S07 '!$J$2),Nhaplieu!F253,IF(OR(Nhaplieu!$M253='Sổ ngân hàng S07 '!$J$2,Nhaplieu!$N253='Sổ ngân hàng S07 '!$J$2),Nhaplieu!F253,""))</f>
        <v/>
      </c>
      <c r="B248" s="77" t="str">
        <f>IF(OR(LEFT(Nhaplieu!$M253,3)='Sổ ngân hàng S07 '!$J$2,LEFT(Nhaplieu!$N253,3)='Sổ ngân hàng S07 '!$J$2),Nhaplieu!E253,IF(OR(Nhaplieu!$M253='Sổ ngân hàng S07 '!$J$2,Nhaplieu!$N253='Sổ ngân hàng S07 '!$J$2),Nhaplieu!E253,""))</f>
        <v/>
      </c>
      <c r="C248" s="571" t="str">
        <f>IF(OR(LEFT(Nhaplieu!$M253,3)='Sổ ngân hàng S07 '!$J$2,LEFT(Nhaplieu!$N253,3)='Sổ ngân hàng S07 '!$J$2),Nhaplieu!L253,IF(OR(Nhaplieu!$M253='Sổ ngân hàng S07 '!$J$2,Nhaplieu!$N253='Sổ ngân hàng S07 '!$J$2),Nhaplieu!L253,""))</f>
        <v/>
      </c>
      <c r="D248" s="78" t="str">
        <f>IF(LEFT(Nhaplieu!$M253,3)='Sổ ngân hàng S07 '!$J$2,Nhaplieu!N253,IF(LEFT(Nhaplieu!$N253,3)='Sổ ngân hàng S07 '!$J$2,Nhaplieu!M253,IF(Nhaplieu!$M253='Sổ ngân hàng S07 '!$J$2,Nhaplieu!N253,IF(Nhaplieu!$N253='Sổ ngân hàng S07 '!$J$2,Nhaplieu!M253,""))))</f>
        <v/>
      </c>
      <c r="E248" s="77" t="str">
        <f>IF(LEFT(Nhaplieu!M253,3)='Sổ ngân hàng S07 '!$J$2,Nhaplieu!$O253,IF(Nhaplieu!M253='Sổ ngân hàng S07 '!$J$2,Nhaplieu!$O253,""))</f>
        <v/>
      </c>
      <c r="F248" s="77" t="str">
        <f>IF(LEFT(Nhaplieu!N253,3)='Sổ ngân hàng S07 '!$J$2,Nhaplieu!$O253,IF(Nhaplieu!N253='Sổ ngân hàng S07 '!$J$2,Nhaplieu!$O253,""))</f>
        <v/>
      </c>
      <c r="G248" s="572">
        <f>IF(SUM(E248:F248)=0,0,$G$10+SUM(E$11:$E248)-SUM(F$11:$F248))</f>
        <v>0</v>
      </c>
      <c r="H248" s="573"/>
    </row>
    <row r="249" spans="1:8" s="4" customFormat="1" ht="15.6">
      <c r="A249" s="76" t="str">
        <f>IF(OR(LEFT(Nhaplieu!$M254,3)='Sổ ngân hàng S07 '!$J$2,LEFT(Nhaplieu!$N254,3)='Sổ ngân hàng S07 '!$J$2),Nhaplieu!F254,IF(OR(Nhaplieu!$M254='Sổ ngân hàng S07 '!$J$2,Nhaplieu!$N254='Sổ ngân hàng S07 '!$J$2),Nhaplieu!F254,""))</f>
        <v/>
      </c>
      <c r="B249" s="77" t="str">
        <f>IF(OR(LEFT(Nhaplieu!$M254,3)='Sổ ngân hàng S07 '!$J$2,LEFT(Nhaplieu!$N254,3)='Sổ ngân hàng S07 '!$J$2),Nhaplieu!E254,IF(OR(Nhaplieu!$M254='Sổ ngân hàng S07 '!$J$2,Nhaplieu!$N254='Sổ ngân hàng S07 '!$J$2),Nhaplieu!E254,""))</f>
        <v/>
      </c>
      <c r="C249" s="571" t="str">
        <f>IF(OR(LEFT(Nhaplieu!$M254,3)='Sổ ngân hàng S07 '!$J$2,LEFT(Nhaplieu!$N254,3)='Sổ ngân hàng S07 '!$J$2),Nhaplieu!L254,IF(OR(Nhaplieu!$M254='Sổ ngân hàng S07 '!$J$2,Nhaplieu!$N254='Sổ ngân hàng S07 '!$J$2),Nhaplieu!L254,""))</f>
        <v/>
      </c>
      <c r="D249" s="78" t="str">
        <f>IF(LEFT(Nhaplieu!$M254,3)='Sổ ngân hàng S07 '!$J$2,Nhaplieu!N254,IF(LEFT(Nhaplieu!$N254,3)='Sổ ngân hàng S07 '!$J$2,Nhaplieu!M254,IF(Nhaplieu!$M254='Sổ ngân hàng S07 '!$J$2,Nhaplieu!N254,IF(Nhaplieu!$N254='Sổ ngân hàng S07 '!$J$2,Nhaplieu!M254,""))))</f>
        <v/>
      </c>
      <c r="E249" s="77" t="str">
        <f>IF(LEFT(Nhaplieu!M254,3)='Sổ ngân hàng S07 '!$J$2,Nhaplieu!$O254,IF(Nhaplieu!M254='Sổ ngân hàng S07 '!$J$2,Nhaplieu!$O254,""))</f>
        <v/>
      </c>
      <c r="F249" s="77" t="str">
        <f>IF(LEFT(Nhaplieu!N254,3)='Sổ ngân hàng S07 '!$J$2,Nhaplieu!$O254,IF(Nhaplieu!N254='Sổ ngân hàng S07 '!$J$2,Nhaplieu!$O254,""))</f>
        <v/>
      </c>
      <c r="G249" s="572">
        <f>IF(SUM(E249:F249)=0,0,$G$10+SUM(E$11:$E249)-SUM(F$11:$F249))</f>
        <v>0</v>
      </c>
      <c r="H249" s="573"/>
    </row>
    <row r="250" spans="1:8" s="4" customFormat="1" ht="15.6">
      <c r="A250" s="76" t="str">
        <f>IF(OR(LEFT(Nhaplieu!$M255,3)='Sổ ngân hàng S07 '!$J$2,LEFT(Nhaplieu!$N255,3)='Sổ ngân hàng S07 '!$J$2),Nhaplieu!F255,IF(OR(Nhaplieu!$M255='Sổ ngân hàng S07 '!$J$2,Nhaplieu!$N255='Sổ ngân hàng S07 '!$J$2),Nhaplieu!F255,""))</f>
        <v/>
      </c>
      <c r="B250" s="77" t="str">
        <f>IF(OR(LEFT(Nhaplieu!$M255,3)='Sổ ngân hàng S07 '!$J$2,LEFT(Nhaplieu!$N255,3)='Sổ ngân hàng S07 '!$J$2),Nhaplieu!E255,IF(OR(Nhaplieu!$M255='Sổ ngân hàng S07 '!$J$2,Nhaplieu!$N255='Sổ ngân hàng S07 '!$J$2),Nhaplieu!E255,""))</f>
        <v/>
      </c>
      <c r="C250" s="571" t="str">
        <f>IF(OR(LEFT(Nhaplieu!$M255,3)='Sổ ngân hàng S07 '!$J$2,LEFT(Nhaplieu!$N255,3)='Sổ ngân hàng S07 '!$J$2),Nhaplieu!L255,IF(OR(Nhaplieu!$M255='Sổ ngân hàng S07 '!$J$2,Nhaplieu!$N255='Sổ ngân hàng S07 '!$J$2),Nhaplieu!L255,""))</f>
        <v/>
      </c>
      <c r="D250" s="78" t="str">
        <f>IF(LEFT(Nhaplieu!$M255,3)='Sổ ngân hàng S07 '!$J$2,Nhaplieu!N255,IF(LEFT(Nhaplieu!$N255,3)='Sổ ngân hàng S07 '!$J$2,Nhaplieu!M255,IF(Nhaplieu!$M255='Sổ ngân hàng S07 '!$J$2,Nhaplieu!N255,IF(Nhaplieu!$N255='Sổ ngân hàng S07 '!$J$2,Nhaplieu!M255,""))))</f>
        <v/>
      </c>
      <c r="E250" s="77" t="str">
        <f>IF(LEFT(Nhaplieu!M255,3)='Sổ ngân hàng S07 '!$J$2,Nhaplieu!$O255,IF(Nhaplieu!M255='Sổ ngân hàng S07 '!$J$2,Nhaplieu!$O255,""))</f>
        <v/>
      </c>
      <c r="F250" s="77" t="str">
        <f>IF(LEFT(Nhaplieu!N255,3)='Sổ ngân hàng S07 '!$J$2,Nhaplieu!$O255,IF(Nhaplieu!N255='Sổ ngân hàng S07 '!$J$2,Nhaplieu!$O255,""))</f>
        <v/>
      </c>
      <c r="G250" s="572">
        <f>IF(SUM(E250:F250)=0,0,$G$10+SUM(E$11:$E250)-SUM(F$11:$F250))</f>
        <v>0</v>
      </c>
      <c r="H250" s="573"/>
    </row>
    <row r="251" spans="1:8" s="4" customFormat="1" ht="15.6">
      <c r="A251" s="76" t="str">
        <f>IF(OR(LEFT(Nhaplieu!$M256,3)='Sổ ngân hàng S07 '!$J$2,LEFT(Nhaplieu!$N256,3)='Sổ ngân hàng S07 '!$J$2),Nhaplieu!F256,IF(OR(Nhaplieu!$M256='Sổ ngân hàng S07 '!$J$2,Nhaplieu!$N256='Sổ ngân hàng S07 '!$J$2),Nhaplieu!F256,""))</f>
        <v/>
      </c>
      <c r="B251" s="77" t="str">
        <f>IF(OR(LEFT(Nhaplieu!$M256,3)='Sổ ngân hàng S07 '!$J$2,LEFT(Nhaplieu!$N256,3)='Sổ ngân hàng S07 '!$J$2),Nhaplieu!E256,IF(OR(Nhaplieu!$M256='Sổ ngân hàng S07 '!$J$2,Nhaplieu!$N256='Sổ ngân hàng S07 '!$J$2),Nhaplieu!E256,""))</f>
        <v/>
      </c>
      <c r="C251" s="571" t="str">
        <f>IF(OR(LEFT(Nhaplieu!$M256,3)='Sổ ngân hàng S07 '!$J$2,LEFT(Nhaplieu!$N256,3)='Sổ ngân hàng S07 '!$J$2),Nhaplieu!L256,IF(OR(Nhaplieu!$M256='Sổ ngân hàng S07 '!$J$2,Nhaplieu!$N256='Sổ ngân hàng S07 '!$J$2),Nhaplieu!L256,""))</f>
        <v/>
      </c>
      <c r="D251" s="78" t="str">
        <f>IF(LEFT(Nhaplieu!$M256,3)='Sổ ngân hàng S07 '!$J$2,Nhaplieu!N256,IF(LEFT(Nhaplieu!$N256,3)='Sổ ngân hàng S07 '!$J$2,Nhaplieu!M256,IF(Nhaplieu!$M256='Sổ ngân hàng S07 '!$J$2,Nhaplieu!N256,IF(Nhaplieu!$N256='Sổ ngân hàng S07 '!$J$2,Nhaplieu!M256,""))))</f>
        <v/>
      </c>
      <c r="E251" s="77" t="str">
        <f>IF(LEFT(Nhaplieu!M256,3)='Sổ ngân hàng S07 '!$J$2,Nhaplieu!$O256,IF(Nhaplieu!M256='Sổ ngân hàng S07 '!$J$2,Nhaplieu!$O256,""))</f>
        <v/>
      </c>
      <c r="F251" s="77" t="str">
        <f>IF(LEFT(Nhaplieu!N256,3)='Sổ ngân hàng S07 '!$J$2,Nhaplieu!$O256,IF(Nhaplieu!N256='Sổ ngân hàng S07 '!$J$2,Nhaplieu!$O256,""))</f>
        <v/>
      </c>
      <c r="G251" s="572">
        <f>IF(SUM(E251:F251)=0,0,$G$10+SUM(E$11:$E251)-SUM(F$11:$F251))</f>
        <v>0</v>
      </c>
      <c r="H251" s="573"/>
    </row>
    <row r="252" spans="1:8" s="4" customFormat="1" ht="15.6">
      <c r="A252" s="76" t="str">
        <f>IF(OR(LEFT(Nhaplieu!$M257,3)='Sổ ngân hàng S07 '!$J$2,LEFT(Nhaplieu!$N257,3)='Sổ ngân hàng S07 '!$J$2),Nhaplieu!F257,IF(OR(Nhaplieu!$M257='Sổ ngân hàng S07 '!$J$2,Nhaplieu!$N257='Sổ ngân hàng S07 '!$J$2),Nhaplieu!F257,""))</f>
        <v/>
      </c>
      <c r="B252" s="77" t="str">
        <f>IF(OR(LEFT(Nhaplieu!$M257,3)='Sổ ngân hàng S07 '!$J$2,LEFT(Nhaplieu!$N257,3)='Sổ ngân hàng S07 '!$J$2),Nhaplieu!E257,IF(OR(Nhaplieu!$M257='Sổ ngân hàng S07 '!$J$2,Nhaplieu!$N257='Sổ ngân hàng S07 '!$J$2),Nhaplieu!E257,""))</f>
        <v/>
      </c>
      <c r="C252" s="571" t="str">
        <f>IF(OR(LEFT(Nhaplieu!$M257,3)='Sổ ngân hàng S07 '!$J$2,LEFT(Nhaplieu!$N257,3)='Sổ ngân hàng S07 '!$J$2),Nhaplieu!L257,IF(OR(Nhaplieu!$M257='Sổ ngân hàng S07 '!$J$2,Nhaplieu!$N257='Sổ ngân hàng S07 '!$J$2),Nhaplieu!L257,""))</f>
        <v/>
      </c>
      <c r="D252" s="78" t="str">
        <f>IF(LEFT(Nhaplieu!$M257,3)='Sổ ngân hàng S07 '!$J$2,Nhaplieu!N257,IF(LEFT(Nhaplieu!$N257,3)='Sổ ngân hàng S07 '!$J$2,Nhaplieu!M257,IF(Nhaplieu!$M257='Sổ ngân hàng S07 '!$J$2,Nhaplieu!N257,IF(Nhaplieu!$N257='Sổ ngân hàng S07 '!$J$2,Nhaplieu!M257,""))))</f>
        <v/>
      </c>
      <c r="E252" s="77" t="str">
        <f>IF(LEFT(Nhaplieu!M257,3)='Sổ ngân hàng S07 '!$J$2,Nhaplieu!$O257,IF(Nhaplieu!M257='Sổ ngân hàng S07 '!$J$2,Nhaplieu!$O257,""))</f>
        <v/>
      </c>
      <c r="F252" s="77" t="str">
        <f>IF(LEFT(Nhaplieu!N257,3)='Sổ ngân hàng S07 '!$J$2,Nhaplieu!$O257,IF(Nhaplieu!N257='Sổ ngân hàng S07 '!$J$2,Nhaplieu!$O257,""))</f>
        <v/>
      </c>
      <c r="G252" s="572">
        <f>IF(SUM(E252:F252)=0,0,$G$10+SUM(E$11:$E252)-SUM(F$11:$F252))</f>
        <v>0</v>
      </c>
      <c r="H252" s="573"/>
    </row>
    <row r="253" spans="1:8" s="4" customFormat="1" ht="15.6">
      <c r="A253" s="76" t="str">
        <f>IF(OR(LEFT(Nhaplieu!$M258,3)='Sổ ngân hàng S07 '!$J$2,LEFT(Nhaplieu!$N258,3)='Sổ ngân hàng S07 '!$J$2),Nhaplieu!F258,IF(OR(Nhaplieu!$M258='Sổ ngân hàng S07 '!$J$2,Nhaplieu!$N258='Sổ ngân hàng S07 '!$J$2),Nhaplieu!F258,""))</f>
        <v/>
      </c>
      <c r="B253" s="77" t="str">
        <f>IF(OR(LEFT(Nhaplieu!$M258,3)='Sổ ngân hàng S07 '!$J$2,LEFT(Nhaplieu!$N258,3)='Sổ ngân hàng S07 '!$J$2),Nhaplieu!E258,IF(OR(Nhaplieu!$M258='Sổ ngân hàng S07 '!$J$2,Nhaplieu!$N258='Sổ ngân hàng S07 '!$J$2),Nhaplieu!E258,""))</f>
        <v/>
      </c>
      <c r="C253" s="571" t="str">
        <f>IF(OR(LEFT(Nhaplieu!$M258,3)='Sổ ngân hàng S07 '!$J$2,LEFT(Nhaplieu!$N258,3)='Sổ ngân hàng S07 '!$J$2),Nhaplieu!L258,IF(OR(Nhaplieu!$M258='Sổ ngân hàng S07 '!$J$2,Nhaplieu!$N258='Sổ ngân hàng S07 '!$J$2),Nhaplieu!L258,""))</f>
        <v/>
      </c>
      <c r="D253" s="78" t="str">
        <f>IF(LEFT(Nhaplieu!$M258,3)='Sổ ngân hàng S07 '!$J$2,Nhaplieu!N258,IF(LEFT(Nhaplieu!$N258,3)='Sổ ngân hàng S07 '!$J$2,Nhaplieu!M258,IF(Nhaplieu!$M258='Sổ ngân hàng S07 '!$J$2,Nhaplieu!N258,IF(Nhaplieu!$N258='Sổ ngân hàng S07 '!$J$2,Nhaplieu!M258,""))))</f>
        <v/>
      </c>
      <c r="E253" s="77" t="str">
        <f>IF(LEFT(Nhaplieu!M258,3)='Sổ ngân hàng S07 '!$J$2,Nhaplieu!$O258,IF(Nhaplieu!M258='Sổ ngân hàng S07 '!$J$2,Nhaplieu!$O258,""))</f>
        <v/>
      </c>
      <c r="F253" s="77" t="str">
        <f>IF(LEFT(Nhaplieu!N258,3)='Sổ ngân hàng S07 '!$J$2,Nhaplieu!$O258,IF(Nhaplieu!N258='Sổ ngân hàng S07 '!$J$2,Nhaplieu!$O258,""))</f>
        <v/>
      </c>
      <c r="G253" s="572">
        <f>IF(SUM(E253:F253)=0,0,$G$10+SUM(E$11:$E253)-SUM(F$11:$F253))</f>
        <v>0</v>
      </c>
      <c r="H253" s="573"/>
    </row>
    <row r="254" spans="1:8" s="4" customFormat="1" ht="15.6">
      <c r="A254" s="76" t="str">
        <f>IF(OR(LEFT(Nhaplieu!$M259,3)='Sổ ngân hàng S07 '!$J$2,LEFT(Nhaplieu!$N259,3)='Sổ ngân hàng S07 '!$J$2),Nhaplieu!F259,IF(OR(Nhaplieu!$M259='Sổ ngân hàng S07 '!$J$2,Nhaplieu!$N259='Sổ ngân hàng S07 '!$J$2),Nhaplieu!F259,""))</f>
        <v/>
      </c>
      <c r="B254" s="77" t="str">
        <f>IF(OR(LEFT(Nhaplieu!$M259,3)='Sổ ngân hàng S07 '!$J$2,LEFT(Nhaplieu!$N259,3)='Sổ ngân hàng S07 '!$J$2),Nhaplieu!E259,IF(OR(Nhaplieu!$M259='Sổ ngân hàng S07 '!$J$2,Nhaplieu!$N259='Sổ ngân hàng S07 '!$J$2),Nhaplieu!E259,""))</f>
        <v/>
      </c>
      <c r="C254" s="571" t="str">
        <f>IF(OR(LEFT(Nhaplieu!$M259,3)='Sổ ngân hàng S07 '!$J$2,LEFT(Nhaplieu!$N259,3)='Sổ ngân hàng S07 '!$J$2),Nhaplieu!L259,IF(OR(Nhaplieu!$M259='Sổ ngân hàng S07 '!$J$2,Nhaplieu!$N259='Sổ ngân hàng S07 '!$J$2),Nhaplieu!L259,""))</f>
        <v/>
      </c>
      <c r="D254" s="78" t="str">
        <f>IF(LEFT(Nhaplieu!$M259,3)='Sổ ngân hàng S07 '!$J$2,Nhaplieu!N259,IF(LEFT(Nhaplieu!$N259,3)='Sổ ngân hàng S07 '!$J$2,Nhaplieu!M259,IF(Nhaplieu!$M259='Sổ ngân hàng S07 '!$J$2,Nhaplieu!N259,IF(Nhaplieu!$N259='Sổ ngân hàng S07 '!$J$2,Nhaplieu!M259,""))))</f>
        <v/>
      </c>
      <c r="E254" s="77" t="str">
        <f>IF(LEFT(Nhaplieu!M259,3)='Sổ ngân hàng S07 '!$J$2,Nhaplieu!$O259,IF(Nhaplieu!M259='Sổ ngân hàng S07 '!$J$2,Nhaplieu!$O259,""))</f>
        <v/>
      </c>
      <c r="F254" s="77" t="str">
        <f>IF(LEFT(Nhaplieu!N259,3)='Sổ ngân hàng S07 '!$J$2,Nhaplieu!$O259,IF(Nhaplieu!N259='Sổ ngân hàng S07 '!$J$2,Nhaplieu!$O259,""))</f>
        <v/>
      </c>
      <c r="G254" s="572">
        <f>IF(SUM(E254:F254)=0,0,$G$10+SUM(E$11:$E254)-SUM(F$11:$F254))</f>
        <v>0</v>
      </c>
      <c r="H254" s="573"/>
    </row>
    <row r="255" spans="1:8" s="4" customFormat="1" ht="15.6">
      <c r="A255" s="76" t="str">
        <f>IF(OR(LEFT(Nhaplieu!$M260,3)='Sổ ngân hàng S07 '!$J$2,LEFT(Nhaplieu!$N260,3)='Sổ ngân hàng S07 '!$J$2),Nhaplieu!F260,IF(OR(Nhaplieu!$M260='Sổ ngân hàng S07 '!$J$2,Nhaplieu!$N260='Sổ ngân hàng S07 '!$J$2),Nhaplieu!F260,""))</f>
        <v/>
      </c>
      <c r="B255" s="77" t="str">
        <f>IF(OR(LEFT(Nhaplieu!$M260,3)='Sổ ngân hàng S07 '!$J$2,LEFT(Nhaplieu!$N260,3)='Sổ ngân hàng S07 '!$J$2),Nhaplieu!E260,IF(OR(Nhaplieu!$M260='Sổ ngân hàng S07 '!$J$2,Nhaplieu!$N260='Sổ ngân hàng S07 '!$J$2),Nhaplieu!E260,""))</f>
        <v/>
      </c>
      <c r="C255" s="571" t="str">
        <f>IF(OR(LEFT(Nhaplieu!$M260,3)='Sổ ngân hàng S07 '!$J$2,LEFT(Nhaplieu!$N260,3)='Sổ ngân hàng S07 '!$J$2),Nhaplieu!L260,IF(OR(Nhaplieu!$M260='Sổ ngân hàng S07 '!$J$2,Nhaplieu!$N260='Sổ ngân hàng S07 '!$J$2),Nhaplieu!L260,""))</f>
        <v/>
      </c>
      <c r="D255" s="78" t="str">
        <f>IF(LEFT(Nhaplieu!$M260,3)='Sổ ngân hàng S07 '!$J$2,Nhaplieu!N260,IF(LEFT(Nhaplieu!$N260,3)='Sổ ngân hàng S07 '!$J$2,Nhaplieu!M260,IF(Nhaplieu!$M260='Sổ ngân hàng S07 '!$J$2,Nhaplieu!N260,IF(Nhaplieu!$N260='Sổ ngân hàng S07 '!$J$2,Nhaplieu!M260,""))))</f>
        <v/>
      </c>
      <c r="E255" s="77" t="str">
        <f>IF(LEFT(Nhaplieu!M260,3)='Sổ ngân hàng S07 '!$J$2,Nhaplieu!$O260,IF(Nhaplieu!M260='Sổ ngân hàng S07 '!$J$2,Nhaplieu!$O260,""))</f>
        <v/>
      </c>
      <c r="F255" s="77" t="str">
        <f>IF(LEFT(Nhaplieu!N260,3)='Sổ ngân hàng S07 '!$J$2,Nhaplieu!$O260,IF(Nhaplieu!N260='Sổ ngân hàng S07 '!$J$2,Nhaplieu!$O260,""))</f>
        <v/>
      </c>
      <c r="G255" s="572">
        <f>IF(SUM(E255:F255)=0,0,$G$10+SUM(E$11:$E255)-SUM(F$11:$F255))</f>
        <v>0</v>
      </c>
      <c r="H255" s="573"/>
    </row>
    <row r="256" spans="1:8" s="4" customFormat="1" ht="15.6">
      <c r="A256" s="76" t="str">
        <f>IF(OR(LEFT(Nhaplieu!$M261,3)='Sổ ngân hàng S07 '!$J$2,LEFT(Nhaplieu!$N261,3)='Sổ ngân hàng S07 '!$J$2),Nhaplieu!F261,IF(OR(Nhaplieu!$M261='Sổ ngân hàng S07 '!$J$2,Nhaplieu!$N261='Sổ ngân hàng S07 '!$J$2),Nhaplieu!F261,""))</f>
        <v/>
      </c>
      <c r="B256" s="77" t="str">
        <f>IF(OR(LEFT(Nhaplieu!$M261,3)='Sổ ngân hàng S07 '!$J$2,LEFT(Nhaplieu!$N261,3)='Sổ ngân hàng S07 '!$J$2),Nhaplieu!E261,IF(OR(Nhaplieu!$M261='Sổ ngân hàng S07 '!$J$2,Nhaplieu!$N261='Sổ ngân hàng S07 '!$J$2),Nhaplieu!E261,""))</f>
        <v/>
      </c>
      <c r="C256" s="571" t="str">
        <f>IF(OR(LEFT(Nhaplieu!$M261,3)='Sổ ngân hàng S07 '!$J$2,LEFT(Nhaplieu!$N261,3)='Sổ ngân hàng S07 '!$J$2),Nhaplieu!L261,IF(OR(Nhaplieu!$M261='Sổ ngân hàng S07 '!$J$2,Nhaplieu!$N261='Sổ ngân hàng S07 '!$J$2),Nhaplieu!L261,""))</f>
        <v/>
      </c>
      <c r="D256" s="78" t="str">
        <f>IF(LEFT(Nhaplieu!$M261,3)='Sổ ngân hàng S07 '!$J$2,Nhaplieu!N261,IF(LEFT(Nhaplieu!$N261,3)='Sổ ngân hàng S07 '!$J$2,Nhaplieu!M261,IF(Nhaplieu!$M261='Sổ ngân hàng S07 '!$J$2,Nhaplieu!N261,IF(Nhaplieu!$N261='Sổ ngân hàng S07 '!$J$2,Nhaplieu!M261,""))))</f>
        <v/>
      </c>
      <c r="E256" s="77" t="str">
        <f>IF(LEFT(Nhaplieu!M261,3)='Sổ ngân hàng S07 '!$J$2,Nhaplieu!$O261,IF(Nhaplieu!M261='Sổ ngân hàng S07 '!$J$2,Nhaplieu!$O261,""))</f>
        <v/>
      </c>
      <c r="F256" s="77" t="str">
        <f>IF(LEFT(Nhaplieu!N261,3)='Sổ ngân hàng S07 '!$J$2,Nhaplieu!$O261,IF(Nhaplieu!N261='Sổ ngân hàng S07 '!$J$2,Nhaplieu!$O261,""))</f>
        <v/>
      </c>
      <c r="G256" s="572">
        <f>IF(SUM(E256:F256)=0,0,$G$10+SUM(E$11:$E256)-SUM(F$11:$F256))</f>
        <v>0</v>
      </c>
      <c r="H256" s="573"/>
    </row>
    <row r="257" spans="1:8" s="4" customFormat="1" ht="15.6">
      <c r="A257" s="76" t="str">
        <f>IF(OR(LEFT(Nhaplieu!$M262,3)='Sổ ngân hàng S07 '!$J$2,LEFT(Nhaplieu!$N262,3)='Sổ ngân hàng S07 '!$J$2),Nhaplieu!F262,IF(OR(Nhaplieu!$M262='Sổ ngân hàng S07 '!$J$2,Nhaplieu!$N262='Sổ ngân hàng S07 '!$J$2),Nhaplieu!F262,""))</f>
        <v/>
      </c>
      <c r="B257" s="77" t="str">
        <f>IF(OR(LEFT(Nhaplieu!$M262,3)='Sổ ngân hàng S07 '!$J$2,LEFT(Nhaplieu!$N262,3)='Sổ ngân hàng S07 '!$J$2),Nhaplieu!E262,IF(OR(Nhaplieu!$M262='Sổ ngân hàng S07 '!$J$2,Nhaplieu!$N262='Sổ ngân hàng S07 '!$J$2),Nhaplieu!E262,""))</f>
        <v/>
      </c>
      <c r="C257" s="571" t="str">
        <f>IF(OR(LEFT(Nhaplieu!$M262,3)='Sổ ngân hàng S07 '!$J$2,LEFT(Nhaplieu!$N262,3)='Sổ ngân hàng S07 '!$J$2),Nhaplieu!L262,IF(OR(Nhaplieu!$M262='Sổ ngân hàng S07 '!$J$2,Nhaplieu!$N262='Sổ ngân hàng S07 '!$J$2),Nhaplieu!L262,""))</f>
        <v/>
      </c>
      <c r="D257" s="78" t="str">
        <f>IF(LEFT(Nhaplieu!$M262,3)='Sổ ngân hàng S07 '!$J$2,Nhaplieu!N262,IF(LEFT(Nhaplieu!$N262,3)='Sổ ngân hàng S07 '!$J$2,Nhaplieu!M262,IF(Nhaplieu!$M262='Sổ ngân hàng S07 '!$J$2,Nhaplieu!N262,IF(Nhaplieu!$N262='Sổ ngân hàng S07 '!$J$2,Nhaplieu!M262,""))))</f>
        <v/>
      </c>
      <c r="E257" s="77" t="str">
        <f>IF(LEFT(Nhaplieu!M262,3)='Sổ ngân hàng S07 '!$J$2,Nhaplieu!$O262,IF(Nhaplieu!M262='Sổ ngân hàng S07 '!$J$2,Nhaplieu!$O262,""))</f>
        <v/>
      </c>
      <c r="F257" s="77" t="str">
        <f>IF(LEFT(Nhaplieu!N262,3)='Sổ ngân hàng S07 '!$J$2,Nhaplieu!$O262,IF(Nhaplieu!N262='Sổ ngân hàng S07 '!$J$2,Nhaplieu!$O262,""))</f>
        <v/>
      </c>
      <c r="G257" s="572">
        <f>IF(SUM(E257:F257)=0,0,$G$10+SUM(E$11:$E257)-SUM(F$11:$F257))</f>
        <v>0</v>
      </c>
      <c r="H257" s="573"/>
    </row>
    <row r="258" spans="1:8" s="4" customFormat="1" ht="15.6">
      <c r="A258" s="76" t="str">
        <f>IF(OR(LEFT(Nhaplieu!$M263,3)='Sổ ngân hàng S07 '!$J$2,LEFT(Nhaplieu!$N263,3)='Sổ ngân hàng S07 '!$J$2),Nhaplieu!F263,IF(OR(Nhaplieu!$M263='Sổ ngân hàng S07 '!$J$2,Nhaplieu!$N263='Sổ ngân hàng S07 '!$J$2),Nhaplieu!F263,""))</f>
        <v/>
      </c>
      <c r="B258" s="77" t="str">
        <f>IF(OR(LEFT(Nhaplieu!$M263,3)='Sổ ngân hàng S07 '!$J$2,LEFT(Nhaplieu!$N263,3)='Sổ ngân hàng S07 '!$J$2),Nhaplieu!E263,IF(OR(Nhaplieu!$M263='Sổ ngân hàng S07 '!$J$2,Nhaplieu!$N263='Sổ ngân hàng S07 '!$J$2),Nhaplieu!E263,""))</f>
        <v/>
      </c>
      <c r="C258" s="571" t="str">
        <f>IF(OR(LEFT(Nhaplieu!$M263,3)='Sổ ngân hàng S07 '!$J$2,LEFT(Nhaplieu!$N263,3)='Sổ ngân hàng S07 '!$J$2),Nhaplieu!L263,IF(OR(Nhaplieu!$M263='Sổ ngân hàng S07 '!$J$2,Nhaplieu!$N263='Sổ ngân hàng S07 '!$J$2),Nhaplieu!L263,""))</f>
        <v/>
      </c>
      <c r="D258" s="78" t="str">
        <f>IF(LEFT(Nhaplieu!$M263,3)='Sổ ngân hàng S07 '!$J$2,Nhaplieu!N263,IF(LEFT(Nhaplieu!$N263,3)='Sổ ngân hàng S07 '!$J$2,Nhaplieu!M263,IF(Nhaplieu!$M263='Sổ ngân hàng S07 '!$J$2,Nhaplieu!N263,IF(Nhaplieu!$N263='Sổ ngân hàng S07 '!$J$2,Nhaplieu!M263,""))))</f>
        <v/>
      </c>
      <c r="E258" s="77" t="str">
        <f>IF(LEFT(Nhaplieu!M263,3)='Sổ ngân hàng S07 '!$J$2,Nhaplieu!$O263,IF(Nhaplieu!M263='Sổ ngân hàng S07 '!$J$2,Nhaplieu!$O263,""))</f>
        <v/>
      </c>
      <c r="F258" s="77" t="str">
        <f>IF(LEFT(Nhaplieu!N263,3)='Sổ ngân hàng S07 '!$J$2,Nhaplieu!$O263,IF(Nhaplieu!N263='Sổ ngân hàng S07 '!$J$2,Nhaplieu!$O263,""))</f>
        <v/>
      </c>
      <c r="G258" s="572">
        <f>IF(SUM(E258:F258)=0,0,$G$10+SUM(E$11:$E258)-SUM(F$11:$F258))</f>
        <v>0</v>
      </c>
      <c r="H258" s="573"/>
    </row>
    <row r="259" spans="1:8" s="4" customFormat="1" ht="15.6">
      <c r="A259" s="76" t="str">
        <f>IF(OR(LEFT(Nhaplieu!$M264,3)='Sổ ngân hàng S07 '!$J$2,LEFT(Nhaplieu!$N264,3)='Sổ ngân hàng S07 '!$J$2),Nhaplieu!F264,IF(OR(Nhaplieu!$M264='Sổ ngân hàng S07 '!$J$2,Nhaplieu!$N264='Sổ ngân hàng S07 '!$J$2),Nhaplieu!F264,""))</f>
        <v/>
      </c>
      <c r="B259" s="77" t="str">
        <f>IF(OR(LEFT(Nhaplieu!$M264,3)='Sổ ngân hàng S07 '!$J$2,LEFT(Nhaplieu!$N264,3)='Sổ ngân hàng S07 '!$J$2),Nhaplieu!E264,IF(OR(Nhaplieu!$M264='Sổ ngân hàng S07 '!$J$2,Nhaplieu!$N264='Sổ ngân hàng S07 '!$J$2),Nhaplieu!E264,""))</f>
        <v/>
      </c>
      <c r="C259" s="571" t="str">
        <f>IF(OR(LEFT(Nhaplieu!$M264,3)='Sổ ngân hàng S07 '!$J$2,LEFT(Nhaplieu!$N264,3)='Sổ ngân hàng S07 '!$J$2),Nhaplieu!L264,IF(OR(Nhaplieu!$M264='Sổ ngân hàng S07 '!$J$2,Nhaplieu!$N264='Sổ ngân hàng S07 '!$J$2),Nhaplieu!L264,""))</f>
        <v/>
      </c>
      <c r="D259" s="78" t="str">
        <f>IF(LEFT(Nhaplieu!$M264,3)='Sổ ngân hàng S07 '!$J$2,Nhaplieu!N264,IF(LEFT(Nhaplieu!$N264,3)='Sổ ngân hàng S07 '!$J$2,Nhaplieu!M264,IF(Nhaplieu!$M264='Sổ ngân hàng S07 '!$J$2,Nhaplieu!N264,IF(Nhaplieu!$N264='Sổ ngân hàng S07 '!$J$2,Nhaplieu!M264,""))))</f>
        <v/>
      </c>
      <c r="E259" s="77" t="str">
        <f>IF(LEFT(Nhaplieu!M264,3)='Sổ ngân hàng S07 '!$J$2,Nhaplieu!$O264,IF(Nhaplieu!M264='Sổ ngân hàng S07 '!$J$2,Nhaplieu!$O264,""))</f>
        <v/>
      </c>
      <c r="F259" s="77" t="str">
        <f>IF(LEFT(Nhaplieu!N264,3)='Sổ ngân hàng S07 '!$J$2,Nhaplieu!$O264,IF(Nhaplieu!N264='Sổ ngân hàng S07 '!$J$2,Nhaplieu!$O264,""))</f>
        <v/>
      </c>
      <c r="G259" s="572">
        <f>IF(SUM(E259:F259)=0,0,$G$10+SUM(E$11:$E259)-SUM(F$11:$F259))</f>
        <v>0</v>
      </c>
      <c r="H259" s="573"/>
    </row>
    <row r="260" spans="1:8" s="4" customFormat="1" ht="15.6">
      <c r="A260" s="76" t="str">
        <f>IF(OR(LEFT(Nhaplieu!$M265,3)='Sổ ngân hàng S07 '!$J$2,LEFT(Nhaplieu!$N265,3)='Sổ ngân hàng S07 '!$J$2),Nhaplieu!F265,IF(OR(Nhaplieu!$M265='Sổ ngân hàng S07 '!$J$2,Nhaplieu!$N265='Sổ ngân hàng S07 '!$J$2),Nhaplieu!F265,""))</f>
        <v/>
      </c>
      <c r="B260" s="77" t="str">
        <f>IF(OR(LEFT(Nhaplieu!$M265,3)='Sổ ngân hàng S07 '!$J$2,LEFT(Nhaplieu!$N265,3)='Sổ ngân hàng S07 '!$J$2),Nhaplieu!E265,IF(OR(Nhaplieu!$M265='Sổ ngân hàng S07 '!$J$2,Nhaplieu!$N265='Sổ ngân hàng S07 '!$J$2),Nhaplieu!E265,""))</f>
        <v/>
      </c>
      <c r="C260" s="571" t="str">
        <f>IF(OR(LEFT(Nhaplieu!$M265,3)='Sổ ngân hàng S07 '!$J$2,LEFT(Nhaplieu!$N265,3)='Sổ ngân hàng S07 '!$J$2),Nhaplieu!L265,IF(OR(Nhaplieu!$M265='Sổ ngân hàng S07 '!$J$2,Nhaplieu!$N265='Sổ ngân hàng S07 '!$J$2),Nhaplieu!L265,""))</f>
        <v/>
      </c>
      <c r="D260" s="78" t="str">
        <f>IF(LEFT(Nhaplieu!$M265,3)='Sổ ngân hàng S07 '!$J$2,Nhaplieu!N265,IF(LEFT(Nhaplieu!$N265,3)='Sổ ngân hàng S07 '!$J$2,Nhaplieu!M265,IF(Nhaplieu!$M265='Sổ ngân hàng S07 '!$J$2,Nhaplieu!N265,IF(Nhaplieu!$N265='Sổ ngân hàng S07 '!$J$2,Nhaplieu!M265,""))))</f>
        <v/>
      </c>
      <c r="E260" s="77" t="str">
        <f>IF(LEFT(Nhaplieu!M265,3)='Sổ ngân hàng S07 '!$J$2,Nhaplieu!$O265,IF(Nhaplieu!M265='Sổ ngân hàng S07 '!$J$2,Nhaplieu!$O265,""))</f>
        <v/>
      </c>
      <c r="F260" s="77" t="str">
        <f>IF(LEFT(Nhaplieu!N265,3)='Sổ ngân hàng S07 '!$J$2,Nhaplieu!$O265,IF(Nhaplieu!N265='Sổ ngân hàng S07 '!$J$2,Nhaplieu!$O265,""))</f>
        <v/>
      </c>
      <c r="G260" s="572">
        <f>IF(SUM(E260:F260)=0,0,$G$10+SUM(E$11:$E260)-SUM(F$11:$F260))</f>
        <v>0</v>
      </c>
      <c r="H260" s="573"/>
    </row>
    <row r="261" spans="1:8" s="4" customFormat="1" ht="15.6">
      <c r="A261" s="76" t="str">
        <f>IF(OR(LEFT(Nhaplieu!$M266,3)='Sổ ngân hàng S07 '!$J$2,LEFT(Nhaplieu!$N266,3)='Sổ ngân hàng S07 '!$J$2),Nhaplieu!F266,IF(OR(Nhaplieu!$M266='Sổ ngân hàng S07 '!$J$2,Nhaplieu!$N266='Sổ ngân hàng S07 '!$J$2),Nhaplieu!F266,""))</f>
        <v/>
      </c>
      <c r="B261" s="77" t="str">
        <f>IF(OR(LEFT(Nhaplieu!$M266,3)='Sổ ngân hàng S07 '!$J$2,LEFT(Nhaplieu!$N266,3)='Sổ ngân hàng S07 '!$J$2),Nhaplieu!E266,IF(OR(Nhaplieu!$M266='Sổ ngân hàng S07 '!$J$2,Nhaplieu!$N266='Sổ ngân hàng S07 '!$J$2),Nhaplieu!E266,""))</f>
        <v/>
      </c>
      <c r="C261" s="571" t="str">
        <f>IF(OR(LEFT(Nhaplieu!$M266,3)='Sổ ngân hàng S07 '!$J$2,LEFT(Nhaplieu!$N266,3)='Sổ ngân hàng S07 '!$J$2),Nhaplieu!L266,IF(OR(Nhaplieu!$M266='Sổ ngân hàng S07 '!$J$2,Nhaplieu!$N266='Sổ ngân hàng S07 '!$J$2),Nhaplieu!L266,""))</f>
        <v/>
      </c>
      <c r="D261" s="78" t="str">
        <f>IF(LEFT(Nhaplieu!$M266,3)='Sổ ngân hàng S07 '!$J$2,Nhaplieu!N266,IF(LEFT(Nhaplieu!$N266,3)='Sổ ngân hàng S07 '!$J$2,Nhaplieu!M266,IF(Nhaplieu!$M266='Sổ ngân hàng S07 '!$J$2,Nhaplieu!N266,IF(Nhaplieu!$N266='Sổ ngân hàng S07 '!$J$2,Nhaplieu!M266,""))))</f>
        <v/>
      </c>
      <c r="E261" s="77" t="str">
        <f>IF(LEFT(Nhaplieu!M266,3)='Sổ ngân hàng S07 '!$J$2,Nhaplieu!$O266,IF(Nhaplieu!M266='Sổ ngân hàng S07 '!$J$2,Nhaplieu!$O266,""))</f>
        <v/>
      </c>
      <c r="F261" s="77" t="str">
        <f>IF(LEFT(Nhaplieu!N266,3)='Sổ ngân hàng S07 '!$J$2,Nhaplieu!$O266,IF(Nhaplieu!N266='Sổ ngân hàng S07 '!$J$2,Nhaplieu!$O266,""))</f>
        <v/>
      </c>
      <c r="G261" s="572">
        <f>IF(SUM(E261:F261)=0,0,$G$10+SUM(E$11:$E261)-SUM(F$11:$F261))</f>
        <v>0</v>
      </c>
      <c r="H261" s="573"/>
    </row>
    <row r="262" spans="1:8" s="4" customFormat="1" ht="15.6">
      <c r="A262" s="76" t="str">
        <f>IF(OR(LEFT(Nhaplieu!$M267,3)='Sổ ngân hàng S07 '!$J$2,LEFT(Nhaplieu!$N267,3)='Sổ ngân hàng S07 '!$J$2),Nhaplieu!F267,IF(OR(Nhaplieu!$M267='Sổ ngân hàng S07 '!$J$2,Nhaplieu!$N267='Sổ ngân hàng S07 '!$J$2),Nhaplieu!F267,""))</f>
        <v/>
      </c>
      <c r="B262" s="77" t="str">
        <f>IF(OR(LEFT(Nhaplieu!$M267,3)='Sổ ngân hàng S07 '!$J$2,LEFT(Nhaplieu!$N267,3)='Sổ ngân hàng S07 '!$J$2),Nhaplieu!E267,IF(OR(Nhaplieu!$M267='Sổ ngân hàng S07 '!$J$2,Nhaplieu!$N267='Sổ ngân hàng S07 '!$J$2),Nhaplieu!E267,""))</f>
        <v/>
      </c>
      <c r="C262" s="571" t="str">
        <f>IF(OR(LEFT(Nhaplieu!$M267,3)='Sổ ngân hàng S07 '!$J$2,LEFT(Nhaplieu!$N267,3)='Sổ ngân hàng S07 '!$J$2),Nhaplieu!L267,IF(OR(Nhaplieu!$M267='Sổ ngân hàng S07 '!$J$2,Nhaplieu!$N267='Sổ ngân hàng S07 '!$J$2),Nhaplieu!L267,""))</f>
        <v/>
      </c>
      <c r="D262" s="78" t="str">
        <f>IF(LEFT(Nhaplieu!$M267,3)='Sổ ngân hàng S07 '!$J$2,Nhaplieu!N267,IF(LEFT(Nhaplieu!$N267,3)='Sổ ngân hàng S07 '!$J$2,Nhaplieu!M267,IF(Nhaplieu!$M267='Sổ ngân hàng S07 '!$J$2,Nhaplieu!N267,IF(Nhaplieu!$N267='Sổ ngân hàng S07 '!$J$2,Nhaplieu!M267,""))))</f>
        <v/>
      </c>
      <c r="E262" s="77" t="str">
        <f>IF(LEFT(Nhaplieu!M267,3)='Sổ ngân hàng S07 '!$J$2,Nhaplieu!$O267,IF(Nhaplieu!M267='Sổ ngân hàng S07 '!$J$2,Nhaplieu!$O267,""))</f>
        <v/>
      </c>
      <c r="F262" s="77" t="str">
        <f>IF(LEFT(Nhaplieu!N267,3)='Sổ ngân hàng S07 '!$J$2,Nhaplieu!$O267,IF(Nhaplieu!N267='Sổ ngân hàng S07 '!$J$2,Nhaplieu!$O267,""))</f>
        <v/>
      </c>
      <c r="G262" s="572">
        <f>IF(SUM(E262:F262)=0,0,$G$10+SUM(E$11:$E262)-SUM(F$11:$F262))</f>
        <v>0</v>
      </c>
      <c r="H262" s="573"/>
    </row>
    <row r="263" spans="1:8" s="4" customFormat="1" ht="15.6">
      <c r="A263" s="76" t="str">
        <f>IF(OR(LEFT(Nhaplieu!$M268,3)='Sổ ngân hàng S07 '!$J$2,LEFT(Nhaplieu!$N268,3)='Sổ ngân hàng S07 '!$J$2),Nhaplieu!F268,IF(OR(Nhaplieu!$M268='Sổ ngân hàng S07 '!$J$2,Nhaplieu!$N268='Sổ ngân hàng S07 '!$J$2),Nhaplieu!F268,""))</f>
        <v/>
      </c>
      <c r="B263" s="77" t="str">
        <f>IF(OR(LEFT(Nhaplieu!$M268,3)='Sổ ngân hàng S07 '!$J$2,LEFT(Nhaplieu!$N268,3)='Sổ ngân hàng S07 '!$J$2),Nhaplieu!E268,IF(OR(Nhaplieu!$M268='Sổ ngân hàng S07 '!$J$2,Nhaplieu!$N268='Sổ ngân hàng S07 '!$J$2),Nhaplieu!E268,""))</f>
        <v/>
      </c>
      <c r="C263" s="571" t="str">
        <f>IF(OR(LEFT(Nhaplieu!$M268,3)='Sổ ngân hàng S07 '!$J$2,LEFT(Nhaplieu!$N268,3)='Sổ ngân hàng S07 '!$J$2),Nhaplieu!L268,IF(OR(Nhaplieu!$M268='Sổ ngân hàng S07 '!$J$2,Nhaplieu!$N268='Sổ ngân hàng S07 '!$J$2),Nhaplieu!L268,""))</f>
        <v/>
      </c>
      <c r="D263" s="78" t="str">
        <f>IF(LEFT(Nhaplieu!$M268,3)='Sổ ngân hàng S07 '!$J$2,Nhaplieu!N268,IF(LEFT(Nhaplieu!$N268,3)='Sổ ngân hàng S07 '!$J$2,Nhaplieu!M268,IF(Nhaplieu!$M268='Sổ ngân hàng S07 '!$J$2,Nhaplieu!N268,IF(Nhaplieu!$N268='Sổ ngân hàng S07 '!$J$2,Nhaplieu!M268,""))))</f>
        <v/>
      </c>
      <c r="E263" s="77" t="str">
        <f>IF(LEFT(Nhaplieu!M268,3)='Sổ ngân hàng S07 '!$J$2,Nhaplieu!$O268,IF(Nhaplieu!M268='Sổ ngân hàng S07 '!$J$2,Nhaplieu!$O268,""))</f>
        <v/>
      </c>
      <c r="F263" s="77" t="str">
        <f>IF(LEFT(Nhaplieu!N268,3)='Sổ ngân hàng S07 '!$J$2,Nhaplieu!$O268,IF(Nhaplieu!N268='Sổ ngân hàng S07 '!$J$2,Nhaplieu!$O268,""))</f>
        <v/>
      </c>
      <c r="G263" s="572">
        <f>IF(SUM(E263:F263)=0,0,$G$10+SUM(E$11:$E263)-SUM(F$11:$F263))</f>
        <v>0</v>
      </c>
      <c r="H263" s="573"/>
    </row>
    <row r="264" spans="1:8" s="4" customFormat="1" ht="15.6">
      <c r="A264" s="76" t="str">
        <f>IF(OR(LEFT(Nhaplieu!$M269,3)='Sổ ngân hàng S07 '!$J$2,LEFT(Nhaplieu!$N269,3)='Sổ ngân hàng S07 '!$J$2),Nhaplieu!F269,IF(OR(Nhaplieu!$M269='Sổ ngân hàng S07 '!$J$2,Nhaplieu!$N269='Sổ ngân hàng S07 '!$J$2),Nhaplieu!F269,""))</f>
        <v/>
      </c>
      <c r="B264" s="77" t="str">
        <f>IF(OR(LEFT(Nhaplieu!$M269,3)='Sổ ngân hàng S07 '!$J$2,LEFT(Nhaplieu!$N269,3)='Sổ ngân hàng S07 '!$J$2),Nhaplieu!E269,IF(OR(Nhaplieu!$M269='Sổ ngân hàng S07 '!$J$2,Nhaplieu!$N269='Sổ ngân hàng S07 '!$J$2),Nhaplieu!E269,""))</f>
        <v/>
      </c>
      <c r="C264" s="571" t="str">
        <f>IF(OR(LEFT(Nhaplieu!$M269,3)='Sổ ngân hàng S07 '!$J$2,LEFT(Nhaplieu!$N269,3)='Sổ ngân hàng S07 '!$J$2),Nhaplieu!L269,IF(OR(Nhaplieu!$M269='Sổ ngân hàng S07 '!$J$2,Nhaplieu!$N269='Sổ ngân hàng S07 '!$J$2),Nhaplieu!L269,""))</f>
        <v/>
      </c>
      <c r="D264" s="78" t="str">
        <f>IF(LEFT(Nhaplieu!$M269,3)='Sổ ngân hàng S07 '!$J$2,Nhaplieu!N269,IF(LEFT(Nhaplieu!$N269,3)='Sổ ngân hàng S07 '!$J$2,Nhaplieu!M269,IF(Nhaplieu!$M269='Sổ ngân hàng S07 '!$J$2,Nhaplieu!N269,IF(Nhaplieu!$N269='Sổ ngân hàng S07 '!$J$2,Nhaplieu!M269,""))))</f>
        <v/>
      </c>
      <c r="E264" s="77" t="str">
        <f>IF(LEFT(Nhaplieu!M269,3)='Sổ ngân hàng S07 '!$J$2,Nhaplieu!$O269,IF(Nhaplieu!M269='Sổ ngân hàng S07 '!$J$2,Nhaplieu!$O269,""))</f>
        <v/>
      </c>
      <c r="F264" s="77" t="str">
        <f>IF(LEFT(Nhaplieu!N269,3)='Sổ ngân hàng S07 '!$J$2,Nhaplieu!$O269,IF(Nhaplieu!N269='Sổ ngân hàng S07 '!$J$2,Nhaplieu!$O269,""))</f>
        <v/>
      </c>
      <c r="G264" s="572">
        <f>IF(SUM(E264:F264)=0,0,$G$10+SUM(E$11:$E264)-SUM(F$11:$F264))</f>
        <v>0</v>
      </c>
      <c r="H264" s="573"/>
    </row>
    <row r="265" spans="1:8" s="4" customFormat="1" ht="15.6">
      <c r="A265" s="76" t="str">
        <f>IF(OR(LEFT(Nhaplieu!$M270,3)='Sổ ngân hàng S07 '!$J$2,LEFT(Nhaplieu!$N270,3)='Sổ ngân hàng S07 '!$J$2),Nhaplieu!F270,IF(OR(Nhaplieu!$M270='Sổ ngân hàng S07 '!$J$2,Nhaplieu!$N270='Sổ ngân hàng S07 '!$J$2),Nhaplieu!F270,""))</f>
        <v/>
      </c>
      <c r="B265" s="77" t="str">
        <f>IF(OR(LEFT(Nhaplieu!$M270,3)='Sổ ngân hàng S07 '!$J$2,LEFT(Nhaplieu!$N270,3)='Sổ ngân hàng S07 '!$J$2),Nhaplieu!E270,IF(OR(Nhaplieu!$M270='Sổ ngân hàng S07 '!$J$2,Nhaplieu!$N270='Sổ ngân hàng S07 '!$J$2),Nhaplieu!E270,""))</f>
        <v/>
      </c>
      <c r="C265" s="571" t="str">
        <f>IF(OR(LEFT(Nhaplieu!$M270,3)='Sổ ngân hàng S07 '!$J$2,LEFT(Nhaplieu!$N270,3)='Sổ ngân hàng S07 '!$J$2),Nhaplieu!L270,IF(OR(Nhaplieu!$M270='Sổ ngân hàng S07 '!$J$2,Nhaplieu!$N270='Sổ ngân hàng S07 '!$J$2),Nhaplieu!L270,""))</f>
        <v/>
      </c>
      <c r="D265" s="78" t="str">
        <f>IF(LEFT(Nhaplieu!$M270,3)='Sổ ngân hàng S07 '!$J$2,Nhaplieu!N270,IF(LEFT(Nhaplieu!$N270,3)='Sổ ngân hàng S07 '!$J$2,Nhaplieu!M270,IF(Nhaplieu!$M270='Sổ ngân hàng S07 '!$J$2,Nhaplieu!N270,IF(Nhaplieu!$N270='Sổ ngân hàng S07 '!$J$2,Nhaplieu!M270,""))))</f>
        <v/>
      </c>
      <c r="E265" s="77" t="str">
        <f>IF(LEFT(Nhaplieu!M270,3)='Sổ ngân hàng S07 '!$J$2,Nhaplieu!$O270,IF(Nhaplieu!M270='Sổ ngân hàng S07 '!$J$2,Nhaplieu!$O270,""))</f>
        <v/>
      </c>
      <c r="F265" s="77" t="str">
        <f>IF(LEFT(Nhaplieu!N270,3)='Sổ ngân hàng S07 '!$J$2,Nhaplieu!$O270,IF(Nhaplieu!N270='Sổ ngân hàng S07 '!$J$2,Nhaplieu!$O270,""))</f>
        <v/>
      </c>
      <c r="G265" s="572">
        <f>IF(SUM(E265:F265)=0,0,$G$10+SUM(E$11:$E265)-SUM(F$11:$F265))</f>
        <v>0</v>
      </c>
      <c r="H265" s="573"/>
    </row>
    <row r="266" spans="1:8" s="4" customFormat="1" ht="15.6">
      <c r="A266" s="76" t="str">
        <f>IF(OR(LEFT(Nhaplieu!$M271,3)='Sổ ngân hàng S07 '!$J$2,LEFT(Nhaplieu!$N271,3)='Sổ ngân hàng S07 '!$J$2),Nhaplieu!F271,IF(OR(Nhaplieu!$M271='Sổ ngân hàng S07 '!$J$2,Nhaplieu!$N271='Sổ ngân hàng S07 '!$J$2),Nhaplieu!F271,""))</f>
        <v/>
      </c>
      <c r="B266" s="77" t="str">
        <f>IF(OR(LEFT(Nhaplieu!$M271,3)='Sổ ngân hàng S07 '!$J$2,LEFT(Nhaplieu!$N271,3)='Sổ ngân hàng S07 '!$J$2),Nhaplieu!E271,IF(OR(Nhaplieu!$M271='Sổ ngân hàng S07 '!$J$2,Nhaplieu!$N271='Sổ ngân hàng S07 '!$J$2),Nhaplieu!E271,""))</f>
        <v/>
      </c>
      <c r="C266" s="571" t="str">
        <f>IF(OR(LEFT(Nhaplieu!$M271,3)='Sổ ngân hàng S07 '!$J$2,LEFT(Nhaplieu!$N271,3)='Sổ ngân hàng S07 '!$J$2),Nhaplieu!L271,IF(OR(Nhaplieu!$M271='Sổ ngân hàng S07 '!$J$2,Nhaplieu!$N271='Sổ ngân hàng S07 '!$J$2),Nhaplieu!L271,""))</f>
        <v/>
      </c>
      <c r="D266" s="78" t="str">
        <f>IF(LEFT(Nhaplieu!$M271,3)='Sổ ngân hàng S07 '!$J$2,Nhaplieu!N271,IF(LEFT(Nhaplieu!$N271,3)='Sổ ngân hàng S07 '!$J$2,Nhaplieu!M271,IF(Nhaplieu!$M271='Sổ ngân hàng S07 '!$J$2,Nhaplieu!N271,IF(Nhaplieu!$N271='Sổ ngân hàng S07 '!$J$2,Nhaplieu!M271,""))))</f>
        <v/>
      </c>
      <c r="E266" s="77" t="str">
        <f>IF(LEFT(Nhaplieu!M271,3)='Sổ ngân hàng S07 '!$J$2,Nhaplieu!$O271,IF(Nhaplieu!M271='Sổ ngân hàng S07 '!$J$2,Nhaplieu!$O271,""))</f>
        <v/>
      </c>
      <c r="F266" s="77" t="str">
        <f>IF(LEFT(Nhaplieu!N271,3)='Sổ ngân hàng S07 '!$J$2,Nhaplieu!$O271,IF(Nhaplieu!N271='Sổ ngân hàng S07 '!$J$2,Nhaplieu!$O271,""))</f>
        <v/>
      </c>
      <c r="G266" s="572">
        <f>IF(SUM(E266:F266)=0,0,$G$10+SUM(E$11:$E266)-SUM(F$11:$F266))</f>
        <v>0</v>
      </c>
      <c r="H266" s="573"/>
    </row>
    <row r="267" spans="1:8" s="4" customFormat="1" ht="15.6">
      <c r="A267" s="76" t="str">
        <f>IF(OR(LEFT(Nhaplieu!$M272,3)='Sổ ngân hàng S07 '!$J$2,LEFT(Nhaplieu!$N272,3)='Sổ ngân hàng S07 '!$J$2),Nhaplieu!F272,IF(OR(Nhaplieu!$M272='Sổ ngân hàng S07 '!$J$2,Nhaplieu!$N272='Sổ ngân hàng S07 '!$J$2),Nhaplieu!F272,""))</f>
        <v/>
      </c>
      <c r="B267" s="77" t="str">
        <f>IF(OR(LEFT(Nhaplieu!$M272,3)='Sổ ngân hàng S07 '!$J$2,LEFT(Nhaplieu!$N272,3)='Sổ ngân hàng S07 '!$J$2),Nhaplieu!E272,IF(OR(Nhaplieu!$M272='Sổ ngân hàng S07 '!$J$2,Nhaplieu!$N272='Sổ ngân hàng S07 '!$J$2),Nhaplieu!E272,""))</f>
        <v/>
      </c>
      <c r="C267" s="571" t="str">
        <f>IF(OR(LEFT(Nhaplieu!$M272,3)='Sổ ngân hàng S07 '!$J$2,LEFT(Nhaplieu!$N272,3)='Sổ ngân hàng S07 '!$J$2),Nhaplieu!L272,IF(OR(Nhaplieu!$M272='Sổ ngân hàng S07 '!$J$2,Nhaplieu!$N272='Sổ ngân hàng S07 '!$J$2),Nhaplieu!L272,""))</f>
        <v/>
      </c>
      <c r="D267" s="78" t="str">
        <f>IF(LEFT(Nhaplieu!$M272,3)='Sổ ngân hàng S07 '!$J$2,Nhaplieu!N272,IF(LEFT(Nhaplieu!$N272,3)='Sổ ngân hàng S07 '!$J$2,Nhaplieu!M272,IF(Nhaplieu!$M272='Sổ ngân hàng S07 '!$J$2,Nhaplieu!N272,IF(Nhaplieu!$N272='Sổ ngân hàng S07 '!$J$2,Nhaplieu!M272,""))))</f>
        <v/>
      </c>
      <c r="E267" s="77" t="str">
        <f>IF(LEFT(Nhaplieu!M272,3)='Sổ ngân hàng S07 '!$J$2,Nhaplieu!$O272,IF(Nhaplieu!M272='Sổ ngân hàng S07 '!$J$2,Nhaplieu!$O272,""))</f>
        <v/>
      </c>
      <c r="F267" s="77" t="str">
        <f>IF(LEFT(Nhaplieu!N272,3)='Sổ ngân hàng S07 '!$J$2,Nhaplieu!$O272,IF(Nhaplieu!N272='Sổ ngân hàng S07 '!$J$2,Nhaplieu!$O272,""))</f>
        <v/>
      </c>
      <c r="G267" s="572">
        <f>IF(SUM(E267:F267)=0,0,$G$10+SUM(E$11:$E267)-SUM(F$11:$F267))</f>
        <v>0</v>
      </c>
      <c r="H267" s="573"/>
    </row>
    <row r="268" spans="1:8" s="4" customFormat="1" ht="15.6">
      <c r="A268" s="76" t="str">
        <f>IF(OR(LEFT(Nhaplieu!$M273,3)='Sổ ngân hàng S07 '!$J$2,LEFT(Nhaplieu!$N273,3)='Sổ ngân hàng S07 '!$J$2),Nhaplieu!F273,IF(OR(Nhaplieu!$M273='Sổ ngân hàng S07 '!$J$2,Nhaplieu!$N273='Sổ ngân hàng S07 '!$J$2),Nhaplieu!F273,""))</f>
        <v/>
      </c>
      <c r="B268" s="77" t="str">
        <f>IF(OR(LEFT(Nhaplieu!$M273,3)='Sổ ngân hàng S07 '!$J$2,LEFT(Nhaplieu!$N273,3)='Sổ ngân hàng S07 '!$J$2),Nhaplieu!E273,IF(OR(Nhaplieu!$M273='Sổ ngân hàng S07 '!$J$2,Nhaplieu!$N273='Sổ ngân hàng S07 '!$J$2),Nhaplieu!E273,""))</f>
        <v/>
      </c>
      <c r="C268" s="571" t="str">
        <f>IF(OR(LEFT(Nhaplieu!$M273,3)='Sổ ngân hàng S07 '!$J$2,LEFT(Nhaplieu!$N273,3)='Sổ ngân hàng S07 '!$J$2),Nhaplieu!L273,IF(OR(Nhaplieu!$M273='Sổ ngân hàng S07 '!$J$2,Nhaplieu!$N273='Sổ ngân hàng S07 '!$J$2),Nhaplieu!L273,""))</f>
        <v/>
      </c>
      <c r="D268" s="78" t="str">
        <f>IF(LEFT(Nhaplieu!$M273,3)='Sổ ngân hàng S07 '!$J$2,Nhaplieu!N273,IF(LEFT(Nhaplieu!$N273,3)='Sổ ngân hàng S07 '!$J$2,Nhaplieu!M273,IF(Nhaplieu!$M273='Sổ ngân hàng S07 '!$J$2,Nhaplieu!N273,IF(Nhaplieu!$N273='Sổ ngân hàng S07 '!$J$2,Nhaplieu!M273,""))))</f>
        <v/>
      </c>
      <c r="E268" s="77" t="str">
        <f>IF(LEFT(Nhaplieu!M273,3)='Sổ ngân hàng S07 '!$J$2,Nhaplieu!$O273,IF(Nhaplieu!M273='Sổ ngân hàng S07 '!$J$2,Nhaplieu!$O273,""))</f>
        <v/>
      </c>
      <c r="F268" s="77" t="str">
        <f>IF(LEFT(Nhaplieu!N273,3)='Sổ ngân hàng S07 '!$J$2,Nhaplieu!$O273,IF(Nhaplieu!N273='Sổ ngân hàng S07 '!$J$2,Nhaplieu!$O273,""))</f>
        <v/>
      </c>
      <c r="G268" s="572">
        <f>IF(SUM(E268:F268)=0,0,$G$10+SUM(E$11:$E268)-SUM(F$11:$F268))</f>
        <v>0</v>
      </c>
      <c r="H268" s="573"/>
    </row>
    <row r="269" spans="1:8" s="4" customFormat="1" ht="15.6">
      <c r="A269" s="76" t="str">
        <f>IF(OR(LEFT(Nhaplieu!$M274,3)='Sổ ngân hàng S07 '!$J$2,LEFT(Nhaplieu!$N274,3)='Sổ ngân hàng S07 '!$J$2),Nhaplieu!F274,IF(OR(Nhaplieu!$M274='Sổ ngân hàng S07 '!$J$2,Nhaplieu!$N274='Sổ ngân hàng S07 '!$J$2),Nhaplieu!F274,""))</f>
        <v/>
      </c>
      <c r="B269" s="77" t="str">
        <f>IF(OR(LEFT(Nhaplieu!$M274,3)='Sổ ngân hàng S07 '!$J$2,LEFT(Nhaplieu!$N274,3)='Sổ ngân hàng S07 '!$J$2),Nhaplieu!E274,IF(OR(Nhaplieu!$M274='Sổ ngân hàng S07 '!$J$2,Nhaplieu!$N274='Sổ ngân hàng S07 '!$J$2),Nhaplieu!E274,""))</f>
        <v/>
      </c>
      <c r="C269" s="571" t="str">
        <f>IF(OR(LEFT(Nhaplieu!$M274,3)='Sổ ngân hàng S07 '!$J$2,LEFT(Nhaplieu!$N274,3)='Sổ ngân hàng S07 '!$J$2),Nhaplieu!L274,IF(OR(Nhaplieu!$M274='Sổ ngân hàng S07 '!$J$2,Nhaplieu!$N274='Sổ ngân hàng S07 '!$J$2),Nhaplieu!L274,""))</f>
        <v/>
      </c>
      <c r="D269" s="78" t="str">
        <f>IF(LEFT(Nhaplieu!$M274,3)='Sổ ngân hàng S07 '!$J$2,Nhaplieu!N274,IF(LEFT(Nhaplieu!$N274,3)='Sổ ngân hàng S07 '!$J$2,Nhaplieu!M274,IF(Nhaplieu!$M274='Sổ ngân hàng S07 '!$J$2,Nhaplieu!N274,IF(Nhaplieu!$N274='Sổ ngân hàng S07 '!$J$2,Nhaplieu!M274,""))))</f>
        <v/>
      </c>
      <c r="E269" s="77" t="str">
        <f>IF(LEFT(Nhaplieu!M274,3)='Sổ ngân hàng S07 '!$J$2,Nhaplieu!$O274,IF(Nhaplieu!M274='Sổ ngân hàng S07 '!$J$2,Nhaplieu!$O274,""))</f>
        <v/>
      </c>
      <c r="F269" s="77" t="str">
        <f>IF(LEFT(Nhaplieu!N274,3)='Sổ ngân hàng S07 '!$J$2,Nhaplieu!$O274,IF(Nhaplieu!N274='Sổ ngân hàng S07 '!$J$2,Nhaplieu!$O274,""))</f>
        <v/>
      </c>
      <c r="G269" s="572">
        <f>IF(SUM(E269:F269)=0,0,$G$10+SUM(E$11:$E269)-SUM(F$11:$F269))</f>
        <v>0</v>
      </c>
      <c r="H269" s="573"/>
    </row>
    <row r="270" spans="1:8" s="4" customFormat="1" ht="15.6">
      <c r="A270" s="76" t="str">
        <f>IF(OR(LEFT(Nhaplieu!$M275,3)='Sổ ngân hàng S07 '!$J$2,LEFT(Nhaplieu!$N275,3)='Sổ ngân hàng S07 '!$J$2),Nhaplieu!F275,IF(OR(Nhaplieu!$M275='Sổ ngân hàng S07 '!$J$2,Nhaplieu!$N275='Sổ ngân hàng S07 '!$J$2),Nhaplieu!F275,""))</f>
        <v/>
      </c>
      <c r="B270" s="77" t="str">
        <f>IF(OR(LEFT(Nhaplieu!$M275,3)='Sổ ngân hàng S07 '!$J$2,LEFT(Nhaplieu!$N275,3)='Sổ ngân hàng S07 '!$J$2),Nhaplieu!E275,IF(OR(Nhaplieu!$M275='Sổ ngân hàng S07 '!$J$2,Nhaplieu!$N275='Sổ ngân hàng S07 '!$J$2),Nhaplieu!E275,""))</f>
        <v/>
      </c>
      <c r="C270" s="571" t="str">
        <f>IF(OR(LEFT(Nhaplieu!$M275,3)='Sổ ngân hàng S07 '!$J$2,LEFT(Nhaplieu!$N275,3)='Sổ ngân hàng S07 '!$J$2),Nhaplieu!L275,IF(OR(Nhaplieu!$M275='Sổ ngân hàng S07 '!$J$2,Nhaplieu!$N275='Sổ ngân hàng S07 '!$J$2),Nhaplieu!L275,""))</f>
        <v/>
      </c>
      <c r="D270" s="78" t="str">
        <f>IF(LEFT(Nhaplieu!$M275,3)='Sổ ngân hàng S07 '!$J$2,Nhaplieu!N275,IF(LEFT(Nhaplieu!$N275,3)='Sổ ngân hàng S07 '!$J$2,Nhaplieu!M275,IF(Nhaplieu!$M275='Sổ ngân hàng S07 '!$J$2,Nhaplieu!N275,IF(Nhaplieu!$N275='Sổ ngân hàng S07 '!$J$2,Nhaplieu!M275,""))))</f>
        <v/>
      </c>
      <c r="E270" s="77" t="str">
        <f>IF(LEFT(Nhaplieu!M275,3)='Sổ ngân hàng S07 '!$J$2,Nhaplieu!$O275,IF(Nhaplieu!M275='Sổ ngân hàng S07 '!$J$2,Nhaplieu!$O275,""))</f>
        <v/>
      </c>
      <c r="F270" s="77" t="str">
        <f>IF(LEFT(Nhaplieu!N275,3)='Sổ ngân hàng S07 '!$J$2,Nhaplieu!$O275,IF(Nhaplieu!N275='Sổ ngân hàng S07 '!$J$2,Nhaplieu!$O275,""))</f>
        <v/>
      </c>
      <c r="G270" s="572">
        <f>IF(SUM(E270:F270)=0,0,$G$10+SUM(E$11:$E270)-SUM(F$11:$F270))</f>
        <v>0</v>
      </c>
      <c r="H270" s="573"/>
    </row>
    <row r="271" spans="1:8" s="4" customFormat="1" ht="15.6">
      <c r="A271" s="76" t="str">
        <f>IF(OR(LEFT(Nhaplieu!$M276,3)='Sổ ngân hàng S07 '!$J$2,LEFT(Nhaplieu!$N276,3)='Sổ ngân hàng S07 '!$J$2),Nhaplieu!F276,IF(OR(Nhaplieu!$M276='Sổ ngân hàng S07 '!$J$2,Nhaplieu!$N276='Sổ ngân hàng S07 '!$J$2),Nhaplieu!F276,""))</f>
        <v/>
      </c>
      <c r="B271" s="77" t="str">
        <f>IF(OR(LEFT(Nhaplieu!$M276,3)='Sổ ngân hàng S07 '!$J$2,LEFT(Nhaplieu!$N276,3)='Sổ ngân hàng S07 '!$J$2),Nhaplieu!E276,IF(OR(Nhaplieu!$M276='Sổ ngân hàng S07 '!$J$2,Nhaplieu!$N276='Sổ ngân hàng S07 '!$J$2),Nhaplieu!E276,""))</f>
        <v/>
      </c>
      <c r="C271" s="571" t="str">
        <f>IF(OR(LEFT(Nhaplieu!$M276,3)='Sổ ngân hàng S07 '!$J$2,LEFT(Nhaplieu!$N276,3)='Sổ ngân hàng S07 '!$J$2),Nhaplieu!L276,IF(OR(Nhaplieu!$M276='Sổ ngân hàng S07 '!$J$2,Nhaplieu!$N276='Sổ ngân hàng S07 '!$J$2),Nhaplieu!L276,""))</f>
        <v/>
      </c>
      <c r="D271" s="78" t="str">
        <f>IF(LEFT(Nhaplieu!$M276,3)='Sổ ngân hàng S07 '!$J$2,Nhaplieu!N276,IF(LEFT(Nhaplieu!$N276,3)='Sổ ngân hàng S07 '!$J$2,Nhaplieu!M276,IF(Nhaplieu!$M276='Sổ ngân hàng S07 '!$J$2,Nhaplieu!N276,IF(Nhaplieu!$N276='Sổ ngân hàng S07 '!$J$2,Nhaplieu!M276,""))))</f>
        <v/>
      </c>
      <c r="E271" s="77" t="str">
        <f>IF(LEFT(Nhaplieu!M276,3)='Sổ ngân hàng S07 '!$J$2,Nhaplieu!$O276,IF(Nhaplieu!M276='Sổ ngân hàng S07 '!$J$2,Nhaplieu!$O276,""))</f>
        <v/>
      </c>
      <c r="F271" s="77" t="str">
        <f>IF(LEFT(Nhaplieu!N276,3)='Sổ ngân hàng S07 '!$J$2,Nhaplieu!$O276,IF(Nhaplieu!N276='Sổ ngân hàng S07 '!$J$2,Nhaplieu!$O276,""))</f>
        <v/>
      </c>
      <c r="G271" s="572">
        <f>IF(SUM(E271:F271)=0,0,$G$10+SUM(E$11:$E271)-SUM(F$11:$F271))</f>
        <v>0</v>
      </c>
      <c r="H271" s="573"/>
    </row>
    <row r="272" spans="1:8" s="4" customFormat="1" ht="15.6">
      <c r="A272" s="76" t="str">
        <f>IF(OR(LEFT(Nhaplieu!$M277,3)='Sổ ngân hàng S07 '!$J$2,LEFT(Nhaplieu!$N277,3)='Sổ ngân hàng S07 '!$J$2),Nhaplieu!F277,IF(OR(Nhaplieu!$M277='Sổ ngân hàng S07 '!$J$2,Nhaplieu!$N277='Sổ ngân hàng S07 '!$J$2),Nhaplieu!F277,""))</f>
        <v/>
      </c>
      <c r="B272" s="77" t="str">
        <f>IF(OR(LEFT(Nhaplieu!$M277,3)='Sổ ngân hàng S07 '!$J$2,LEFT(Nhaplieu!$N277,3)='Sổ ngân hàng S07 '!$J$2),Nhaplieu!E277,IF(OR(Nhaplieu!$M277='Sổ ngân hàng S07 '!$J$2,Nhaplieu!$N277='Sổ ngân hàng S07 '!$J$2),Nhaplieu!E277,""))</f>
        <v/>
      </c>
      <c r="C272" s="571" t="str">
        <f>IF(OR(LEFT(Nhaplieu!$M277,3)='Sổ ngân hàng S07 '!$J$2,LEFT(Nhaplieu!$N277,3)='Sổ ngân hàng S07 '!$J$2),Nhaplieu!L277,IF(OR(Nhaplieu!$M277='Sổ ngân hàng S07 '!$J$2,Nhaplieu!$N277='Sổ ngân hàng S07 '!$J$2),Nhaplieu!L277,""))</f>
        <v/>
      </c>
      <c r="D272" s="78" t="str">
        <f>IF(LEFT(Nhaplieu!$M277,3)='Sổ ngân hàng S07 '!$J$2,Nhaplieu!N277,IF(LEFT(Nhaplieu!$N277,3)='Sổ ngân hàng S07 '!$J$2,Nhaplieu!M277,IF(Nhaplieu!$M277='Sổ ngân hàng S07 '!$J$2,Nhaplieu!N277,IF(Nhaplieu!$N277='Sổ ngân hàng S07 '!$J$2,Nhaplieu!M277,""))))</f>
        <v/>
      </c>
      <c r="E272" s="77" t="str">
        <f>IF(LEFT(Nhaplieu!M277,3)='Sổ ngân hàng S07 '!$J$2,Nhaplieu!$O277,IF(Nhaplieu!M277='Sổ ngân hàng S07 '!$J$2,Nhaplieu!$O277,""))</f>
        <v/>
      </c>
      <c r="F272" s="77" t="str">
        <f>IF(LEFT(Nhaplieu!N277,3)='Sổ ngân hàng S07 '!$J$2,Nhaplieu!$O277,IF(Nhaplieu!N277='Sổ ngân hàng S07 '!$J$2,Nhaplieu!$O277,""))</f>
        <v/>
      </c>
      <c r="G272" s="572">
        <f>IF(SUM(E272:F272)=0,0,$G$10+SUM(E$11:$E272)-SUM(F$11:$F272))</f>
        <v>0</v>
      </c>
      <c r="H272" s="573"/>
    </row>
    <row r="273" spans="1:8" s="4" customFormat="1" ht="15.6">
      <c r="A273" s="76" t="str">
        <f>IF(OR(LEFT(Nhaplieu!$M278,3)='Sổ ngân hàng S07 '!$J$2,LEFT(Nhaplieu!$N278,3)='Sổ ngân hàng S07 '!$J$2),Nhaplieu!F278,IF(OR(Nhaplieu!$M278='Sổ ngân hàng S07 '!$J$2,Nhaplieu!$N278='Sổ ngân hàng S07 '!$J$2),Nhaplieu!F278,""))</f>
        <v/>
      </c>
      <c r="B273" s="77" t="str">
        <f>IF(OR(LEFT(Nhaplieu!$M278,3)='Sổ ngân hàng S07 '!$J$2,LEFT(Nhaplieu!$N278,3)='Sổ ngân hàng S07 '!$J$2),Nhaplieu!E278,IF(OR(Nhaplieu!$M278='Sổ ngân hàng S07 '!$J$2,Nhaplieu!$N278='Sổ ngân hàng S07 '!$J$2),Nhaplieu!E278,""))</f>
        <v/>
      </c>
      <c r="C273" s="571" t="str">
        <f>IF(OR(LEFT(Nhaplieu!$M278,3)='Sổ ngân hàng S07 '!$J$2,LEFT(Nhaplieu!$N278,3)='Sổ ngân hàng S07 '!$J$2),Nhaplieu!L278,IF(OR(Nhaplieu!$M278='Sổ ngân hàng S07 '!$J$2,Nhaplieu!$N278='Sổ ngân hàng S07 '!$J$2),Nhaplieu!L278,""))</f>
        <v/>
      </c>
      <c r="D273" s="78" t="str">
        <f>IF(LEFT(Nhaplieu!$M278,3)='Sổ ngân hàng S07 '!$J$2,Nhaplieu!N278,IF(LEFT(Nhaplieu!$N278,3)='Sổ ngân hàng S07 '!$J$2,Nhaplieu!M278,IF(Nhaplieu!$M278='Sổ ngân hàng S07 '!$J$2,Nhaplieu!N278,IF(Nhaplieu!$N278='Sổ ngân hàng S07 '!$J$2,Nhaplieu!M278,""))))</f>
        <v/>
      </c>
      <c r="E273" s="77" t="str">
        <f>IF(LEFT(Nhaplieu!M278,3)='Sổ ngân hàng S07 '!$J$2,Nhaplieu!$O278,IF(Nhaplieu!M278='Sổ ngân hàng S07 '!$J$2,Nhaplieu!$O278,""))</f>
        <v/>
      </c>
      <c r="F273" s="77" t="str">
        <f>IF(LEFT(Nhaplieu!N278,3)='Sổ ngân hàng S07 '!$J$2,Nhaplieu!$O278,IF(Nhaplieu!N278='Sổ ngân hàng S07 '!$J$2,Nhaplieu!$O278,""))</f>
        <v/>
      </c>
      <c r="G273" s="572">
        <f>IF(SUM(E273:F273)=0,0,$G$10+SUM(E$11:$E273)-SUM(F$11:$F273))</f>
        <v>0</v>
      </c>
      <c r="H273" s="573"/>
    </row>
    <row r="274" spans="1:8" s="4" customFormat="1" ht="15.6">
      <c r="A274" s="76" t="str">
        <f>IF(OR(LEFT(Nhaplieu!$M279,3)='Sổ ngân hàng S07 '!$J$2,LEFT(Nhaplieu!$N279,3)='Sổ ngân hàng S07 '!$J$2),Nhaplieu!F279,IF(OR(Nhaplieu!$M279='Sổ ngân hàng S07 '!$J$2,Nhaplieu!$N279='Sổ ngân hàng S07 '!$J$2),Nhaplieu!F279,""))</f>
        <v/>
      </c>
      <c r="B274" s="77" t="str">
        <f>IF(OR(LEFT(Nhaplieu!$M279,3)='Sổ ngân hàng S07 '!$J$2,LEFT(Nhaplieu!$N279,3)='Sổ ngân hàng S07 '!$J$2),Nhaplieu!E279,IF(OR(Nhaplieu!$M279='Sổ ngân hàng S07 '!$J$2,Nhaplieu!$N279='Sổ ngân hàng S07 '!$J$2),Nhaplieu!E279,""))</f>
        <v/>
      </c>
      <c r="C274" s="571" t="str">
        <f>IF(OR(LEFT(Nhaplieu!$M279,3)='Sổ ngân hàng S07 '!$J$2,LEFT(Nhaplieu!$N279,3)='Sổ ngân hàng S07 '!$J$2),Nhaplieu!L279,IF(OR(Nhaplieu!$M279='Sổ ngân hàng S07 '!$J$2,Nhaplieu!$N279='Sổ ngân hàng S07 '!$J$2),Nhaplieu!L279,""))</f>
        <v/>
      </c>
      <c r="D274" s="78" t="str">
        <f>IF(LEFT(Nhaplieu!$M279,3)='Sổ ngân hàng S07 '!$J$2,Nhaplieu!N279,IF(LEFT(Nhaplieu!$N279,3)='Sổ ngân hàng S07 '!$J$2,Nhaplieu!M279,IF(Nhaplieu!$M279='Sổ ngân hàng S07 '!$J$2,Nhaplieu!N279,IF(Nhaplieu!$N279='Sổ ngân hàng S07 '!$J$2,Nhaplieu!M279,""))))</f>
        <v/>
      </c>
      <c r="E274" s="77" t="str">
        <f>IF(LEFT(Nhaplieu!M279,3)='Sổ ngân hàng S07 '!$J$2,Nhaplieu!$O279,IF(Nhaplieu!M279='Sổ ngân hàng S07 '!$J$2,Nhaplieu!$O279,""))</f>
        <v/>
      </c>
      <c r="F274" s="77" t="str">
        <f>IF(LEFT(Nhaplieu!N279,3)='Sổ ngân hàng S07 '!$J$2,Nhaplieu!$O279,IF(Nhaplieu!N279='Sổ ngân hàng S07 '!$J$2,Nhaplieu!$O279,""))</f>
        <v/>
      </c>
      <c r="G274" s="572">
        <f>IF(SUM(E274:F274)=0,0,$G$10+SUM(E$11:$E274)-SUM(F$11:$F274))</f>
        <v>0</v>
      </c>
      <c r="H274" s="573"/>
    </row>
    <row r="275" spans="1:8" s="4" customFormat="1" ht="15.6">
      <c r="A275" s="76" t="str">
        <f>IF(OR(LEFT(Nhaplieu!$M280,3)='Sổ ngân hàng S07 '!$J$2,LEFT(Nhaplieu!$N280,3)='Sổ ngân hàng S07 '!$J$2),Nhaplieu!F280,IF(OR(Nhaplieu!$M280='Sổ ngân hàng S07 '!$J$2,Nhaplieu!$N280='Sổ ngân hàng S07 '!$J$2),Nhaplieu!F280,""))</f>
        <v/>
      </c>
      <c r="B275" s="77" t="str">
        <f>IF(OR(LEFT(Nhaplieu!$M280,3)='Sổ ngân hàng S07 '!$J$2,LEFT(Nhaplieu!$N280,3)='Sổ ngân hàng S07 '!$J$2),Nhaplieu!E280,IF(OR(Nhaplieu!$M280='Sổ ngân hàng S07 '!$J$2,Nhaplieu!$N280='Sổ ngân hàng S07 '!$J$2),Nhaplieu!E280,""))</f>
        <v/>
      </c>
      <c r="C275" s="571" t="str">
        <f>IF(OR(LEFT(Nhaplieu!$M280,3)='Sổ ngân hàng S07 '!$J$2,LEFT(Nhaplieu!$N280,3)='Sổ ngân hàng S07 '!$J$2),Nhaplieu!L280,IF(OR(Nhaplieu!$M280='Sổ ngân hàng S07 '!$J$2,Nhaplieu!$N280='Sổ ngân hàng S07 '!$J$2),Nhaplieu!L280,""))</f>
        <v/>
      </c>
      <c r="D275" s="78" t="str">
        <f>IF(LEFT(Nhaplieu!$M280,3)='Sổ ngân hàng S07 '!$J$2,Nhaplieu!N280,IF(LEFT(Nhaplieu!$N280,3)='Sổ ngân hàng S07 '!$J$2,Nhaplieu!M280,IF(Nhaplieu!$M280='Sổ ngân hàng S07 '!$J$2,Nhaplieu!N280,IF(Nhaplieu!$N280='Sổ ngân hàng S07 '!$J$2,Nhaplieu!M280,""))))</f>
        <v/>
      </c>
      <c r="E275" s="77" t="str">
        <f>IF(LEFT(Nhaplieu!M280,3)='Sổ ngân hàng S07 '!$J$2,Nhaplieu!$O280,IF(Nhaplieu!M280='Sổ ngân hàng S07 '!$J$2,Nhaplieu!$O280,""))</f>
        <v/>
      </c>
      <c r="F275" s="77" t="str">
        <f>IF(LEFT(Nhaplieu!N280,3)='Sổ ngân hàng S07 '!$J$2,Nhaplieu!$O280,IF(Nhaplieu!N280='Sổ ngân hàng S07 '!$J$2,Nhaplieu!$O280,""))</f>
        <v/>
      </c>
      <c r="G275" s="572">
        <f>IF(SUM(E275:F275)=0,0,$G$10+SUM(E$11:$E275)-SUM(F$11:$F275))</f>
        <v>0</v>
      </c>
      <c r="H275" s="573"/>
    </row>
    <row r="276" spans="1:8" s="4" customFormat="1" ht="15.6">
      <c r="A276" s="76" t="str">
        <f>IF(OR(LEFT(Nhaplieu!$M281,3)='Sổ ngân hàng S07 '!$J$2,LEFT(Nhaplieu!$N281,3)='Sổ ngân hàng S07 '!$J$2),Nhaplieu!F281,IF(OR(Nhaplieu!$M281='Sổ ngân hàng S07 '!$J$2,Nhaplieu!$N281='Sổ ngân hàng S07 '!$J$2),Nhaplieu!F281,""))</f>
        <v/>
      </c>
      <c r="B276" s="77" t="str">
        <f>IF(OR(LEFT(Nhaplieu!$M281,3)='Sổ ngân hàng S07 '!$J$2,LEFT(Nhaplieu!$N281,3)='Sổ ngân hàng S07 '!$J$2),Nhaplieu!E281,IF(OR(Nhaplieu!$M281='Sổ ngân hàng S07 '!$J$2,Nhaplieu!$N281='Sổ ngân hàng S07 '!$J$2),Nhaplieu!E281,""))</f>
        <v/>
      </c>
      <c r="C276" s="571" t="str">
        <f>IF(OR(LEFT(Nhaplieu!$M281,3)='Sổ ngân hàng S07 '!$J$2,LEFT(Nhaplieu!$N281,3)='Sổ ngân hàng S07 '!$J$2),Nhaplieu!L281,IF(OR(Nhaplieu!$M281='Sổ ngân hàng S07 '!$J$2,Nhaplieu!$N281='Sổ ngân hàng S07 '!$J$2),Nhaplieu!L281,""))</f>
        <v/>
      </c>
      <c r="D276" s="78" t="str">
        <f>IF(LEFT(Nhaplieu!$M281,3)='Sổ ngân hàng S07 '!$J$2,Nhaplieu!N281,IF(LEFT(Nhaplieu!$N281,3)='Sổ ngân hàng S07 '!$J$2,Nhaplieu!M281,IF(Nhaplieu!$M281='Sổ ngân hàng S07 '!$J$2,Nhaplieu!N281,IF(Nhaplieu!$N281='Sổ ngân hàng S07 '!$J$2,Nhaplieu!M281,""))))</f>
        <v/>
      </c>
      <c r="E276" s="77" t="str">
        <f>IF(LEFT(Nhaplieu!M281,3)='Sổ ngân hàng S07 '!$J$2,Nhaplieu!$O281,IF(Nhaplieu!M281='Sổ ngân hàng S07 '!$J$2,Nhaplieu!$O281,""))</f>
        <v/>
      </c>
      <c r="F276" s="77" t="str">
        <f>IF(LEFT(Nhaplieu!N281,3)='Sổ ngân hàng S07 '!$J$2,Nhaplieu!$O281,IF(Nhaplieu!N281='Sổ ngân hàng S07 '!$J$2,Nhaplieu!$O281,""))</f>
        <v/>
      </c>
      <c r="G276" s="572">
        <f>IF(SUM(E276:F276)=0,0,$G$10+SUM(E$11:$E276)-SUM(F$11:$F276))</f>
        <v>0</v>
      </c>
      <c r="H276" s="573"/>
    </row>
    <row r="277" spans="1:8" s="4" customFormat="1" ht="15.6">
      <c r="A277" s="76" t="str">
        <f>IF(OR(LEFT(Nhaplieu!$M282,3)='Sổ ngân hàng S07 '!$J$2,LEFT(Nhaplieu!$N282,3)='Sổ ngân hàng S07 '!$J$2),Nhaplieu!F282,IF(OR(Nhaplieu!$M282='Sổ ngân hàng S07 '!$J$2,Nhaplieu!$N282='Sổ ngân hàng S07 '!$J$2),Nhaplieu!F282,""))</f>
        <v/>
      </c>
      <c r="B277" s="77" t="str">
        <f>IF(OR(LEFT(Nhaplieu!$M282,3)='Sổ ngân hàng S07 '!$J$2,LEFT(Nhaplieu!$N282,3)='Sổ ngân hàng S07 '!$J$2),Nhaplieu!E282,IF(OR(Nhaplieu!$M282='Sổ ngân hàng S07 '!$J$2,Nhaplieu!$N282='Sổ ngân hàng S07 '!$J$2),Nhaplieu!E282,""))</f>
        <v/>
      </c>
      <c r="C277" s="571" t="str">
        <f>IF(OR(LEFT(Nhaplieu!$M282,3)='Sổ ngân hàng S07 '!$J$2,LEFT(Nhaplieu!$N282,3)='Sổ ngân hàng S07 '!$J$2),Nhaplieu!L282,IF(OR(Nhaplieu!$M282='Sổ ngân hàng S07 '!$J$2,Nhaplieu!$N282='Sổ ngân hàng S07 '!$J$2),Nhaplieu!L282,""))</f>
        <v/>
      </c>
      <c r="D277" s="78" t="str">
        <f>IF(LEFT(Nhaplieu!$M282,3)='Sổ ngân hàng S07 '!$J$2,Nhaplieu!N282,IF(LEFT(Nhaplieu!$N282,3)='Sổ ngân hàng S07 '!$J$2,Nhaplieu!M282,IF(Nhaplieu!$M282='Sổ ngân hàng S07 '!$J$2,Nhaplieu!N282,IF(Nhaplieu!$N282='Sổ ngân hàng S07 '!$J$2,Nhaplieu!M282,""))))</f>
        <v/>
      </c>
      <c r="E277" s="77" t="str">
        <f>IF(LEFT(Nhaplieu!M282,3)='Sổ ngân hàng S07 '!$J$2,Nhaplieu!$O282,IF(Nhaplieu!M282='Sổ ngân hàng S07 '!$J$2,Nhaplieu!$O282,""))</f>
        <v/>
      </c>
      <c r="F277" s="77" t="str">
        <f>IF(LEFT(Nhaplieu!N282,3)='Sổ ngân hàng S07 '!$J$2,Nhaplieu!$O282,IF(Nhaplieu!N282='Sổ ngân hàng S07 '!$J$2,Nhaplieu!$O282,""))</f>
        <v/>
      </c>
      <c r="G277" s="572">
        <f>IF(SUM(E277:F277)=0,0,$G$10+SUM(E$11:$E277)-SUM(F$11:$F277))</f>
        <v>0</v>
      </c>
      <c r="H277" s="573"/>
    </row>
    <row r="278" spans="1:8" s="4" customFormat="1" ht="15.6">
      <c r="A278" s="76" t="str">
        <f>IF(OR(LEFT(Nhaplieu!$M283,3)='Sổ ngân hàng S07 '!$J$2,LEFT(Nhaplieu!$N283,3)='Sổ ngân hàng S07 '!$J$2),Nhaplieu!F283,IF(OR(Nhaplieu!$M283='Sổ ngân hàng S07 '!$J$2,Nhaplieu!$N283='Sổ ngân hàng S07 '!$J$2),Nhaplieu!F283,""))</f>
        <v/>
      </c>
      <c r="B278" s="77" t="str">
        <f>IF(OR(LEFT(Nhaplieu!$M283,3)='Sổ ngân hàng S07 '!$J$2,LEFT(Nhaplieu!$N283,3)='Sổ ngân hàng S07 '!$J$2),Nhaplieu!E283,IF(OR(Nhaplieu!$M283='Sổ ngân hàng S07 '!$J$2,Nhaplieu!$N283='Sổ ngân hàng S07 '!$J$2),Nhaplieu!E283,""))</f>
        <v/>
      </c>
      <c r="C278" s="571" t="str">
        <f>IF(OR(LEFT(Nhaplieu!$M283,3)='Sổ ngân hàng S07 '!$J$2,LEFT(Nhaplieu!$N283,3)='Sổ ngân hàng S07 '!$J$2),Nhaplieu!L283,IF(OR(Nhaplieu!$M283='Sổ ngân hàng S07 '!$J$2,Nhaplieu!$N283='Sổ ngân hàng S07 '!$J$2),Nhaplieu!L283,""))</f>
        <v/>
      </c>
      <c r="D278" s="78" t="str">
        <f>IF(LEFT(Nhaplieu!$M283,3)='Sổ ngân hàng S07 '!$J$2,Nhaplieu!N283,IF(LEFT(Nhaplieu!$N283,3)='Sổ ngân hàng S07 '!$J$2,Nhaplieu!M283,IF(Nhaplieu!$M283='Sổ ngân hàng S07 '!$J$2,Nhaplieu!N283,IF(Nhaplieu!$N283='Sổ ngân hàng S07 '!$J$2,Nhaplieu!M283,""))))</f>
        <v/>
      </c>
      <c r="E278" s="77" t="str">
        <f>IF(LEFT(Nhaplieu!M283,3)='Sổ ngân hàng S07 '!$J$2,Nhaplieu!$O283,IF(Nhaplieu!M283='Sổ ngân hàng S07 '!$J$2,Nhaplieu!$O283,""))</f>
        <v/>
      </c>
      <c r="F278" s="77" t="str">
        <f>IF(LEFT(Nhaplieu!N283,3)='Sổ ngân hàng S07 '!$J$2,Nhaplieu!$O283,IF(Nhaplieu!N283='Sổ ngân hàng S07 '!$J$2,Nhaplieu!$O283,""))</f>
        <v/>
      </c>
      <c r="G278" s="572">
        <f>IF(SUM(E278:F278)=0,0,$G$10+SUM(E$11:$E278)-SUM(F$11:$F278))</f>
        <v>0</v>
      </c>
      <c r="H278" s="573"/>
    </row>
    <row r="279" spans="1:8" s="4" customFormat="1" ht="15.6">
      <c r="A279" s="76" t="str">
        <f>IF(OR(LEFT(Nhaplieu!$M284,3)='Sổ ngân hàng S07 '!$J$2,LEFT(Nhaplieu!$N284,3)='Sổ ngân hàng S07 '!$J$2),Nhaplieu!F284,IF(OR(Nhaplieu!$M284='Sổ ngân hàng S07 '!$J$2,Nhaplieu!$N284='Sổ ngân hàng S07 '!$J$2),Nhaplieu!F284,""))</f>
        <v/>
      </c>
      <c r="B279" s="77" t="str">
        <f>IF(OR(LEFT(Nhaplieu!$M284,3)='Sổ ngân hàng S07 '!$J$2,LEFT(Nhaplieu!$N284,3)='Sổ ngân hàng S07 '!$J$2),Nhaplieu!E284,IF(OR(Nhaplieu!$M284='Sổ ngân hàng S07 '!$J$2,Nhaplieu!$N284='Sổ ngân hàng S07 '!$J$2),Nhaplieu!E284,""))</f>
        <v/>
      </c>
      <c r="C279" s="571" t="str">
        <f>IF(OR(LEFT(Nhaplieu!$M284,3)='Sổ ngân hàng S07 '!$J$2,LEFT(Nhaplieu!$N284,3)='Sổ ngân hàng S07 '!$J$2),Nhaplieu!L284,IF(OR(Nhaplieu!$M284='Sổ ngân hàng S07 '!$J$2,Nhaplieu!$N284='Sổ ngân hàng S07 '!$J$2),Nhaplieu!L284,""))</f>
        <v/>
      </c>
      <c r="D279" s="78" t="str">
        <f>IF(LEFT(Nhaplieu!$M284,3)='Sổ ngân hàng S07 '!$J$2,Nhaplieu!N284,IF(LEFT(Nhaplieu!$N284,3)='Sổ ngân hàng S07 '!$J$2,Nhaplieu!M284,IF(Nhaplieu!$M284='Sổ ngân hàng S07 '!$J$2,Nhaplieu!N284,IF(Nhaplieu!$N284='Sổ ngân hàng S07 '!$J$2,Nhaplieu!M284,""))))</f>
        <v/>
      </c>
      <c r="E279" s="77" t="str">
        <f>IF(LEFT(Nhaplieu!M284,3)='Sổ ngân hàng S07 '!$J$2,Nhaplieu!$O284,IF(Nhaplieu!M284='Sổ ngân hàng S07 '!$J$2,Nhaplieu!$O284,""))</f>
        <v/>
      </c>
      <c r="F279" s="77" t="str">
        <f>IF(LEFT(Nhaplieu!N284,3)='Sổ ngân hàng S07 '!$J$2,Nhaplieu!$O284,IF(Nhaplieu!N284='Sổ ngân hàng S07 '!$J$2,Nhaplieu!$O284,""))</f>
        <v/>
      </c>
      <c r="G279" s="572">
        <f>IF(SUM(E279:F279)=0,0,$G$10+SUM(E$11:$E279)-SUM(F$11:$F279))</f>
        <v>0</v>
      </c>
      <c r="H279" s="573"/>
    </row>
    <row r="280" spans="1:8" s="4" customFormat="1" ht="15.6">
      <c r="A280" s="76" t="str">
        <f>IF(OR(LEFT(Nhaplieu!$M285,3)='Sổ ngân hàng S07 '!$J$2,LEFT(Nhaplieu!$N285,3)='Sổ ngân hàng S07 '!$J$2),Nhaplieu!F285,IF(OR(Nhaplieu!$M285='Sổ ngân hàng S07 '!$J$2,Nhaplieu!$N285='Sổ ngân hàng S07 '!$J$2),Nhaplieu!F285,""))</f>
        <v/>
      </c>
      <c r="B280" s="77" t="str">
        <f>IF(OR(LEFT(Nhaplieu!$M285,3)='Sổ ngân hàng S07 '!$J$2,LEFT(Nhaplieu!$N285,3)='Sổ ngân hàng S07 '!$J$2),Nhaplieu!E285,IF(OR(Nhaplieu!$M285='Sổ ngân hàng S07 '!$J$2,Nhaplieu!$N285='Sổ ngân hàng S07 '!$J$2),Nhaplieu!E285,""))</f>
        <v/>
      </c>
      <c r="C280" s="571" t="str">
        <f>IF(OR(LEFT(Nhaplieu!$M285,3)='Sổ ngân hàng S07 '!$J$2,LEFT(Nhaplieu!$N285,3)='Sổ ngân hàng S07 '!$J$2),Nhaplieu!L285,IF(OR(Nhaplieu!$M285='Sổ ngân hàng S07 '!$J$2,Nhaplieu!$N285='Sổ ngân hàng S07 '!$J$2),Nhaplieu!L285,""))</f>
        <v/>
      </c>
      <c r="D280" s="78" t="str">
        <f>IF(LEFT(Nhaplieu!$M285,3)='Sổ ngân hàng S07 '!$J$2,Nhaplieu!N285,IF(LEFT(Nhaplieu!$N285,3)='Sổ ngân hàng S07 '!$J$2,Nhaplieu!M285,IF(Nhaplieu!$M285='Sổ ngân hàng S07 '!$J$2,Nhaplieu!N285,IF(Nhaplieu!$N285='Sổ ngân hàng S07 '!$J$2,Nhaplieu!M285,""))))</f>
        <v/>
      </c>
      <c r="E280" s="77" t="str">
        <f>IF(LEFT(Nhaplieu!M285,3)='Sổ ngân hàng S07 '!$J$2,Nhaplieu!$O285,IF(Nhaplieu!M285='Sổ ngân hàng S07 '!$J$2,Nhaplieu!$O285,""))</f>
        <v/>
      </c>
      <c r="F280" s="77" t="str">
        <f>IF(LEFT(Nhaplieu!N285,3)='Sổ ngân hàng S07 '!$J$2,Nhaplieu!$O285,IF(Nhaplieu!N285='Sổ ngân hàng S07 '!$J$2,Nhaplieu!$O285,""))</f>
        <v/>
      </c>
      <c r="G280" s="572">
        <f>IF(SUM(E280:F280)=0,0,$G$10+SUM(E$11:$E280)-SUM(F$11:$F280))</f>
        <v>0</v>
      </c>
      <c r="H280" s="573"/>
    </row>
    <row r="281" spans="1:8" s="4" customFormat="1" ht="15.6">
      <c r="A281" s="76" t="str">
        <f>IF(OR(LEFT(Nhaplieu!$M286,3)='Sổ ngân hàng S07 '!$J$2,LEFT(Nhaplieu!$N286,3)='Sổ ngân hàng S07 '!$J$2),Nhaplieu!F286,IF(OR(Nhaplieu!$M286='Sổ ngân hàng S07 '!$J$2,Nhaplieu!$N286='Sổ ngân hàng S07 '!$J$2),Nhaplieu!F286,""))</f>
        <v/>
      </c>
      <c r="B281" s="77" t="str">
        <f>IF(OR(LEFT(Nhaplieu!$M286,3)='Sổ ngân hàng S07 '!$J$2,LEFT(Nhaplieu!$N286,3)='Sổ ngân hàng S07 '!$J$2),Nhaplieu!E286,IF(OR(Nhaplieu!$M286='Sổ ngân hàng S07 '!$J$2,Nhaplieu!$N286='Sổ ngân hàng S07 '!$J$2),Nhaplieu!E286,""))</f>
        <v/>
      </c>
      <c r="C281" s="571" t="str">
        <f>IF(OR(LEFT(Nhaplieu!$M286,3)='Sổ ngân hàng S07 '!$J$2,LEFT(Nhaplieu!$N286,3)='Sổ ngân hàng S07 '!$J$2),Nhaplieu!L286,IF(OR(Nhaplieu!$M286='Sổ ngân hàng S07 '!$J$2,Nhaplieu!$N286='Sổ ngân hàng S07 '!$J$2),Nhaplieu!L286,""))</f>
        <v/>
      </c>
      <c r="D281" s="78" t="str">
        <f>IF(LEFT(Nhaplieu!$M286,3)='Sổ ngân hàng S07 '!$J$2,Nhaplieu!N286,IF(LEFT(Nhaplieu!$N286,3)='Sổ ngân hàng S07 '!$J$2,Nhaplieu!M286,IF(Nhaplieu!$M286='Sổ ngân hàng S07 '!$J$2,Nhaplieu!N286,IF(Nhaplieu!$N286='Sổ ngân hàng S07 '!$J$2,Nhaplieu!M286,""))))</f>
        <v/>
      </c>
      <c r="E281" s="77" t="str">
        <f>IF(LEFT(Nhaplieu!M286,3)='Sổ ngân hàng S07 '!$J$2,Nhaplieu!$O286,IF(Nhaplieu!M286='Sổ ngân hàng S07 '!$J$2,Nhaplieu!$O286,""))</f>
        <v/>
      </c>
      <c r="F281" s="77" t="str">
        <f>IF(LEFT(Nhaplieu!N286,3)='Sổ ngân hàng S07 '!$J$2,Nhaplieu!$O286,IF(Nhaplieu!N286='Sổ ngân hàng S07 '!$J$2,Nhaplieu!$O286,""))</f>
        <v/>
      </c>
      <c r="G281" s="572">
        <f>IF(SUM(E281:F281)=0,0,$G$10+SUM(E$11:$E281)-SUM(F$11:$F281))</f>
        <v>0</v>
      </c>
      <c r="H281" s="573"/>
    </row>
    <row r="282" spans="1:8" s="4" customFormat="1" ht="15.6">
      <c r="A282" s="76" t="str">
        <f>IF(OR(LEFT(Nhaplieu!$M287,3)='Sổ ngân hàng S07 '!$J$2,LEFT(Nhaplieu!$N287,3)='Sổ ngân hàng S07 '!$J$2),Nhaplieu!F287,IF(OR(Nhaplieu!$M287='Sổ ngân hàng S07 '!$J$2,Nhaplieu!$N287='Sổ ngân hàng S07 '!$J$2),Nhaplieu!F287,""))</f>
        <v/>
      </c>
      <c r="B282" s="77" t="str">
        <f>IF(OR(LEFT(Nhaplieu!$M287,3)='Sổ ngân hàng S07 '!$J$2,LEFT(Nhaplieu!$N287,3)='Sổ ngân hàng S07 '!$J$2),Nhaplieu!E287,IF(OR(Nhaplieu!$M287='Sổ ngân hàng S07 '!$J$2,Nhaplieu!$N287='Sổ ngân hàng S07 '!$J$2),Nhaplieu!E287,""))</f>
        <v/>
      </c>
      <c r="C282" s="571" t="str">
        <f>IF(OR(LEFT(Nhaplieu!$M287,3)='Sổ ngân hàng S07 '!$J$2,LEFT(Nhaplieu!$N287,3)='Sổ ngân hàng S07 '!$J$2),Nhaplieu!L287,IF(OR(Nhaplieu!$M287='Sổ ngân hàng S07 '!$J$2,Nhaplieu!$N287='Sổ ngân hàng S07 '!$J$2),Nhaplieu!L287,""))</f>
        <v/>
      </c>
      <c r="D282" s="78" t="str">
        <f>IF(LEFT(Nhaplieu!$M287,3)='Sổ ngân hàng S07 '!$J$2,Nhaplieu!N287,IF(LEFT(Nhaplieu!$N287,3)='Sổ ngân hàng S07 '!$J$2,Nhaplieu!M287,IF(Nhaplieu!$M287='Sổ ngân hàng S07 '!$J$2,Nhaplieu!N287,IF(Nhaplieu!$N287='Sổ ngân hàng S07 '!$J$2,Nhaplieu!M287,""))))</f>
        <v/>
      </c>
      <c r="E282" s="77" t="str">
        <f>IF(LEFT(Nhaplieu!M287,3)='Sổ ngân hàng S07 '!$J$2,Nhaplieu!$O287,IF(Nhaplieu!M287='Sổ ngân hàng S07 '!$J$2,Nhaplieu!$O287,""))</f>
        <v/>
      </c>
      <c r="F282" s="77" t="str">
        <f>IF(LEFT(Nhaplieu!N287,3)='Sổ ngân hàng S07 '!$J$2,Nhaplieu!$O287,IF(Nhaplieu!N287='Sổ ngân hàng S07 '!$J$2,Nhaplieu!$O287,""))</f>
        <v/>
      </c>
      <c r="G282" s="572">
        <f>IF(SUM(E282:F282)=0,0,$G$10+SUM(E$11:$E282)-SUM(F$11:$F282))</f>
        <v>0</v>
      </c>
      <c r="H282" s="573"/>
    </row>
    <row r="283" spans="1:8" s="4" customFormat="1" ht="15.6">
      <c r="A283" s="76" t="str">
        <f>IF(OR(LEFT(Nhaplieu!$M288,3)='Sổ ngân hàng S07 '!$J$2,LEFT(Nhaplieu!$N288,3)='Sổ ngân hàng S07 '!$J$2),Nhaplieu!F288,IF(OR(Nhaplieu!$M288='Sổ ngân hàng S07 '!$J$2,Nhaplieu!$N288='Sổ ngân hàng S07 '!$J$2),Nhaplieu!F288,""))</f>
        <v/>
      </c>
      <c r="B283" s="77" t="str">
        <f>IF(OR(LEFT(Nhaplieu!$M288,3)='Sổ ngân hàng S07 '!$J$2,LEFT(Nhaplieu!$N288,3)='Sổ ngân hàng S07 '!$J$2),Nhaplieu!E288,IF(OR(Nhaplieu!$M288='Sổ ngân hàng S07 '!$J$2,Nhaplieu!$N288='Sổ ngân hàng S07 '!$J$2),Nhaplieu!E288,""))</f>
        <v/>
      </c>
      <c r="C283" s="571" t="str">
        <f>IF(OR(LEFT(Nhaplieu!$M288,3)='Sổ ngân hàng S07 '!$J$2,LEFT(Nhaplieu!$N288,3)='Sổ ngân hàng S07 '!$J$2),Nhaplieu!L288,IF(OR(Nhaplieu!$M288='Sổ ngân hàng S07 '!$J$2,Nhaplieu!$N288='Sổ ngân hàng S07 '!$J$2),Nhaplieu!L288,""))</f>
        <v/>
      </c>
      <c r="D283" s="78" t="str">
        <f>IF(LEFT(Nhaplieu!$M288,3)='Sổ ngân hàng S07 '!$J$2,Nhaplieu!N288,IF(LEFT(Nhaplieu!$N288,3)='Sổ ngân hàng S07 '!$J$2,Nhaplieu!M288,IF(Nhaplieu!$M288='Sổ ngân hàng S07 '!$J$2,Nhaplieu!N288,IF(Nhaplieu!$N288='Sổ ngân hàng S07 '!$J$2,Nhaplieu!M288,""))))</f>
        <v/>
      </c>
      <c r="E283" s="77" t="str">
        <f>IF(LEFT(Nhaplieu!M288,3)='Sổ ngân hàng S07 '!$J$2,Nhaplieu!$O288,IF(Nhaplieu!M288='Sổ ngân hàng S07 '!$J$2,Nhaplieu!$O288,""))</f>
        <v/>
      </c>
      <c r="F283" s="77" t="str">
        <f>IF(LEFT(Nhaplieu!N288,3)='Sổ ngân hàng S07 '!$J$2,Nhaplieu!$O288,IF(Nhaplieu!N288='Sổ ngân hàng S07 '!$J$2,Nhaplieu!$O288,""))</f>
        <v/>
      </c>
      <c r="G283" s="572">
        <f>IF(SUM(E283:F283)=0,0,$G$10+SUM(E$11:$E283)-SUM(F$11:$F283))</f>
        <v>0</v>
      </c>
      <c r="H283" s="573"/>
    </row>
    <row r="284" spans="1:8" s="4" customFormat="1" ht="15.6">
      <c r="A284" s="76" t="str">
        <f>IF(OR(LEFT(Nhaplieu!$M289,3)='Sổ ngân hàng S07 '!$J$2,LEFT(Nhaplieu!$N289,3)='Sổ ngân hàng S07 '!$J$2),Nhaplieu!F289,IF(OR(Nhaplieu!$M289='Sổ ngân hàng S07 '!$J$2,Nhaplieu!$N289='Sổ ngân hàng S07 '!$J$2),Nhaplieu!F289,""))</f>
        <v/>
      </c>
      <c r="B284" s="77" t="str">
        <f>IF(OR(LEFT(Nhaplieu!$M289,3)='Sổ ngân hàng S07 '!$J$2,LEFT(Nhaplieu!$N289,3)='Sổ ngân hàng S07 '!$J$2),Nhaplieu!E289,IF(OR(Nhaplieu!$M289='Sổ ngân hàng S07 '!$J$2,Nhaplieu!$N289='Sổ ngân hàng S07 '!$J$2),Nhaplieu!E289,""))</f>
        <v/>
      </c>
      <c r="C284" s="571" t="str">
        <f>IF(OR(LEFT(Nhaplieu!$M289,3)='Sổ ngân hàng S07 '!$J$2,LEFT(Nhaplieu!$N289,3)='Sổ ngân hàng S07 '!$J$2),Nhaplieu!L289,IF(OR(Nhaplieu!$M289='Sổ ngân hàng S07 '!$J$2,Nhaplieu!$N289='Sổ ngân hàng S07 '!$J$2),Nhaplieu!L289,""))</f>
        <v/>
      </c>
      <c r="D284" s="78" t="str">
        <f>IF(LEFT(Nhaplieu!$M289,3)='Sổ ngân hàng S07 '!$J$2,Nhaplieu!N289,IF(LEFT(Nhaplieu!$N289,3)='Sổ ngân hàng S07 '!$J$2,Nhaplieu!M289,IF(Nhaplieu!$M289='Sổ ngân hàng S07 '!$J$2,Nhaplieu!N289,IF(Nhaplieu!$N289='Sổ ngân hàng S07 '!$J$2,Nhaplieu!M289,""))))</f>
        <v/>
      </c>
      <c r="E284" s="77" t="str">
        <f>IF(LEFT(Nhaplieu!M289,3)='Sổ ngân hàng S07 '!$J$2,Nhaplieu!$O289,IF(Nhaplieu!M289='Sổ ngân hàng S07 '!$J$2,Nhaplieu!$O289,""))</f>
        <v/>
      </c>
      <c r="F284" s="77" t="str">
        <f>IF(LEFT(Nhaplieu!N289,3)='Sổ ngân hàng S07 '!$J$2,Nhaplieu!$O289,IF(Nhaplieu!N289='Sổ ngân hàng S07 '!$J$2,Nhaplieu!$O289,""))</f>
        <v/>
      </c>
      <c r="G284" s="572">
        <f>IF(SUM(E284:F284)=0,0,$G$10+SUM(E$11:$E284)-SUM(F$11:$F284))</f>
        <v>0</v>
      </c>
      <c r="H284" s="573"/>
    </row>
    <row r="285" spans="1:8" s="4" customFormat="1" ht="15.6">
      <c r="A285" s="76" t="str">
        <f>IF(OR(LEFT(Nhaplieu!$M290,3)='Sổ ngân hàng S07 '!$J$2,LEFT(Nhaplieu!$N290,3)='Sổ ngân hàng S07 '!$J$2),Nhaplieu!F290,IF(OR(Nhaplieu!$M290='Sổ ngân hàng S07 '!$J$2,Nhaplieu!$N290='Sổ ngân hàng S07 '!$J$2),Nhaplieu!F290,""))</f>
        <v/>
      </c>
      <c r="B285" s="77" t="str">
        <f>IF(OR(LEFT(Nhaplieu!$M290,3)='Sổ ngân hàng S07 '!$J$2,LEFT(Nhaplieu!$N290,3)='Sổ ngân hàng S07 '!$J$2),Nhaplieu!E290,IF(OR(Nhaplieu!$M290='Sổ ngân hàng S07 '!$J$2,Nhaplieu!$N290='Sổ ngân hàng S07 '!$J$2),Nhaplieu!E290,""))</f>
        <v/>
      </c>
      <c r="C285" s="571" t="str">
        <f>IF(OR(LEFT(Nhaplieu!$M290,3)='Sổ ngân hàng S07 '!$J$2,LEFT(Nhaplieu!$N290,3)='Sổ ngân hàng S07 '!$J$2),Nhaplieu!L290,IF(OR(Nhaplieu!$M290='Sổ ngân hàng S07 '!$J$2,Nhaplieu!$N290='Sổ ngân hàng S07 '!$J$2),Nhaplieu!L290,""))</f>
        <v/>
      </c>
      <c r="D285" s="78" t="str">
        <f>IF(LEFT(Nhaplieu!$M290,3)='Sổ ngân hàng S07 '!$J$2,Nhaplieu!N290,IF(LEFT(Nhaplieu!$N290,3)='Sổ ngân hàng S07 '!$J$2,Nhaplieu!M290,IF(Nhaplieu!$M290='Sổ ngân hàng S07 '!$J$2,Nhaplieu!N290,IF(Nhaplieu!$N290='Sổ ngân hàng S07 '!$J$2,Nhaplieu!M290,""))))</f>
        <v/>
      </c>
      <c r="E285" s="77" t="str">
        <f>IF(LEFT(Nhaplieu!M290,3)='Sổ ngân hàng S07 '!$J$2,Nhaplieu!$O290,IF(Nhaplieu!M290='Sổ ngân hàng S07 '!$J$2,Nhaplieu!$O290,""))</f>
        <v/>
      </c>
      <c r="F285" s="77" t="str">
        <f>IF(LEFT(Nhaplieu!N290,3)='Sổ ngân hàng S07 '!$J$2,Nhaplieu!$O290,IF(Nhaplieu!N290='Sổ ngân hàng S07 '!$J$2,Nhaplieu!$O290,""))</f>
        <v/>
      </c>
      <c r="G285" s="572">
        <f>IF(SUM(E285:F285)=0,0,$G$10+SUM(E$11:$E285)-SUM(F$11:$F285))</f>
        <v>0</v>
      </c>
      <c r="H285" s="573"/>
    </row>
    <row r="286" spans="1:8" s="4" customFormat="1" ht="15.6">
      <c r="A286" s="76" t="str">
        <f>IF(OR(LEFT(Nhaplieu!$M291,3)='Sổ ngân hàng S07 '!$J$2,LEFT(Nhaplieu!$N291,3)='Sổ ngân hàng S07 '!$J$2),Nhaplieu!F291,IF(OR(Nhaplieu!$M291='Sổ ngân hàng S07 '!$J$2,Nhaplieu!$N291='Sổ ngân hàng S07 '!$J$2),Nhaplieu!F291,""))</f>
        <v/>
      </c>
      <c r="B286" s="77" t="str">
        <f>IF(OR(LEFT(Nhaplieu!$M291,3)='Sổ ngân hàng S07 '!$J$2,LEFT(Nhaplieu!$N291,3)='Sổ ngân hàng S07 '!$J$2),Nhaplieu!E291,IF(OR(Nhaplieu!$M291='Sổ ngân hàng S07 '!$J$2,Nhaplieu!$N291='Sổ ngân hàng S07 '!$J$2),Nhaplieu!E291,""))</f>
        <v/>
      </c>
      <c r="C286" s="571" t="str">
        <f>IF(OR(LEFT(Nhaplieu!$M291,3)='Sổ ngân hàng S07 '!$J$2,LEFT(Nhaplieu!$N291,3)='Sổ ngân hàng S07 '!$J$2),Nhaplieu!L291,IF(OR(Nhaplieu!$M291='Sổ ngân hàng S07 '!$J$2,Nhaplieu!$N291='Sổ ngân hàng S07 '!$J$2),Nhaplieu!L291,""))</f>
        <v/>
      </c>
      <c r="D286" s="78" t="str">
        <f>IF(LEFT(Nhaplieu!$M291,3)='Sổ ngân hàng S07 '!$J$2,Nhaplieu!N291,IF(LEFT(Nhaplieu!$N291,3)='Sổ ngân hàng S07 '!$J$2,Nhaplieu!M291,IF(Nhaplieu!$M291='Sổ ngân hàng S07 '!$J$2,Nhaplieu!N291,IF(Nhaplieu!$N291='Sổ ngân hàng S07 '!$J$2,Nhaplieu!M291,""))))</f>
        <v/>
      </c>
      <c r="E286" s="77" t="str">
        <f>IF(LEFT(Nhaplieu!M291,3)='Sổ ngân hàng S07 '!$J$2,Nhaplieu!$O291,IF(Nhaplieu!M291='Sổ ngân hàng S07 '!$J$2,Nhaplieu!$O291,""))</f>
        <v/>
      </c>
      <c r="F286" s="77" t="str">
        <f>IF(LEFT(Nhaplieu!N291,3)='Sổ ngân hàng S07 '!$J$2,Nhaplieu!$O291,IF(Nhaplieu!N291='Sổ ngân hàng S07 '!$J$2,Nhaplieu!$O291,""))</f>
        <v/>
      </c>
      <c r="G286" s="572">
        <f>IF(SUM(E286:F286)=0,0,$G$10+SUM(E$11:$E286)-SUM(F$11:$F286))</f>
        <v>0</v>
      </c>
      <c r="H286" s="573"/>
    </row>
    <row r="287" spans="1:8" s="4" customFormat="1" ht="15.6">
      <c r="A287" s="76" t="str">
        <f>IF(OR(LEFT(Nhaplieu!$M292,3)='Sổ ngân hàng S07 '!$J$2,LEFT(Nhaplieu!$N292,3)='Sổ ngân hàng S07 '!$J$2),Nhaplieu!F292,IF(OR(Nhaplieu!$M292='Sổ ngân hàng S07 '!$J$2,Nhaplieu!$N292='Sổ ngân hàng S07 '!$J$2),Nhaplieu!F292,""))</f>
        <v/>
      </c>
      <c r="B287" s="77" t="str">
        <f>IF(OR(LEFT(Nhaplieu!$M292,3)='Sổ ngân hàng S07 '!$J$2,LEFT(Nhaplieu!$N292,3)='Sổ ngân hàng S07 '!$J$2),Nhaplieu!E292,IF(OR(Nhaplieu!$M292='Sổ ngân hàng S07 '!$J$2,Nhaplieu!$N292='Sổ ngân hàng S07 '!$J$2),Nhaplieu!E292,""))</f>
        <v/>
      </c>
      <c r="C287" s="571" t="str">
        <f>IF(OR(LEFT(Nhaplieu!$M292,3)='Sổ ngân hàng S07 '!$J$2,LEFT(Nhaplieu!$N292,3)='Sổ ngân hàng S07 '!$J$2),Nhaplieu!L292,IF(OR(Nhaplieu!$M292='Sổ ngân hàng S07 '!$J$2,Nhaplieu!$N292='Sổ ngân hàng S07 '!$J$2),Nhaplieu!L292,""))</f>
        <v/>
      </c>
      <c r="D287" s="78" t="str">
        <f>IF(LEFT(Nhaplieu!$M292,3)='Sổ ngân hàng S07 '!$J$2,Nhaplieu!N292,IF(LEFT(Nhaplieu!$N292,3)='Sổ ngân hàng S07 '!$J$2,Nhaplieu!M292,IF(Nhaplieu!$M292='Sổ ngân hàng S07 '!$J$2,Nhaplieu!N292,IF(Nhaplieu!$N292='Sổ ngân hàng S07 '!$J$2,Nhaplieu!M292,""))))</f>
        <v/>
      </c>
      <c r="E287" s="77" t="str">
        <f>IF(LEFT(Nhaplieu!M292,3)='Sổ ngân hàng S07 '!$J$2,Nhaplieu!$O292,IF(Nhaplieu!M292='Sổ ngân hàng S07 '!$J$2,Nhaplieu!$O292,""))</f>
        <v/>
      </c>
      <c r="F287" s="77" t="str">
        <f>IF(LEFT(Nhaplieu!N292,3)='Sổ ngân hàng S07 '!$J$2,Nhaplieu!$O292,IF(Nhaplieu!N292='Sổ ngân hàng S07 '!$J$2,Nhaplieu!$O292,""))</f>
        <v/>
      </c>
      <c r="G287" s="572">
        <f>IF(SUM(E287:F287)=0,0,$G$10+SUM(E$11:$E287)-SUM(F$11:$F287))</f>
        <v>0</v>
      </c>
      <c r="H287" s="573"/>
    </row>
    <row r="288" spans="1:8" s="4" customFormat="1" ht="15.6">
      <c r="A288" s="76" t="str">
        <f>IF(OR(LEFT(Nhaplieu!$M293,3)='Sổ ngân hàng S07 '!$J$2,LEFT(Nhaplieu!$N293,3)='Sổ ngân hàng S07 '!$J$2),Nhaplieu!F293,IF(OR(Nhaplieu!$M293='Sổ ngân hàng S07 '!$J$2,Nhaplieu!$N293='Sổ ngân hàng S07 '!$J$2),Nhaplieu!F293,""))</f>
        <v/>
      </c>
      <c r="B288" s="77" t="str">
        <f>IF(OR(LEFT(Nhaplieu!$M293,3)='Sổ ngân hàng S07 '!$J$2,LEFT(Nhaplieu!$N293,3)='Sổ ngân hàng S07 '!$J$2),Nhaplieu!E293,IF(OR(Nhaplieu!$M293='Sổ ngân hàng S07 '!$J$2,Nhaplieu!$N293='Sổ ngân hàng S07 '!$J$2),Nhaplieu!E293,""))</f>
        <v/>
      </c>
      <c r="C288" s="571" t="str">
        <f>IF(OR(LEFT(Nhaplieu!$M293,3)='Sổ ngân hàng S07 '!$J$2,LEFT(Nhaplieu!$N293,3)='Sổ ngân hàng S07 '!$J$2),Nhaplieu!L293,IF(OR(Nhaplieu!$M293='Sổ ngân hàng S07 '!$J$2,Nhaplieu!$N293='Sổ ngân hàng S07 '!$J$2),Nhaplieu!L293,""))</f>
        <v/>
      </c>
      <c r="D288" s="78" t="str">
        <f>IF(LEFT(Nhaplieu!$M293,3)='Sổ ngân hàng S07 '!$J$2,Nhaplieu!N293,IF(LEFT(Nhaplieu!$N293,3)='Sổ ngân hàng S07 '!$J$2,Nhaplieu!M293,IF(Nhaplieu!$M293='Sổ ngân hàng S07 '!$J$2,Nhaplieu!N293,IF(Nhaplieu!$N293='Sổ ngân hàng S07 '!$J$2,Nhaplieu!M293,""))))</f>
        <v/>
      </c>
      <c r="E288" s="77" t="str">
        <f>IF(LEFT(Nhaplieu!M293,3)='Sổ ngân hàng S07 '!$J$2,Nhaplieu!$O293,IF(Nhaplieu!M293='Sổ ngân hàng S07 '!$J$2,Nhaplieu!$O293,""))</f>
        <v/>
      </c>
      <c r="F288" s="77" t="str">
        <f>IF(LEFT(Nhaplieu!N293,3)='Sổ ngân hàng S07 '!$J$2,Nhaplieu!$O293,IF(Nhaplieu!N293='Sổ ngân hàng S07 '!$J$2,Nhaplieu!$O293,""))</f>
        <v/>
      </c>
      <c r="G288" s="572">
        <f>IF(SUM(E288:F288)=0,0,$G$10+SUM(E$11:$E288)-SUM(F$11:$F288))</f>
        <v>0</v>
      </c>
      <c r="H288" s="573"/>
    </row>
    <row r="289" spans="1:8" s="4" customFormat="1" ht="15.6">
      <c r="A289" s="76" t="str">
        <f>IF(OR(LEFT(Nhaplieu!$M294,3)='Sổ ngân hàng S07 '!$J$2,LEFT(Nhaplieu!$N294,3)='Sổ ngân hàng S07 '!$J$2),Nhaplieu!F294,IF(OR(Nhaplieu!$M294='Sổ ngân hàng S07 '!$J$2,Nhaplieu!$N294='Sổ ngân hàng S07 '!$J$2),Nhaplieu!F294,""))</f>
        <v/>
      </c>
      <c r="B289" s="77" t="str">
        <f>IF(OR(LEFT(Nhaplieu!$M294,3)='Sổ ngân hàng S07 '!$J$2,LEFT(Nhaplieu!$N294,3)='Sổ ngân hàng S07 '!$J$2),Nhaplieu!E294,IF(OR(Nhaplieu!$M294='Sổ ngân hàng S07 '!$J$2,Nhaplieu!$N294='Sổ ngân hàng S07 '!$J$2),Nhaplieu!E294,""))</f>
        <v/>
      </c>
      <c r="C289" s="571" t="str">
        <f>IF(OR(LEFT(Nhaplieu!$M294,3)='Sổ ngân hàng S07 '!$J$2,LEFT(Nhaplieu!$N294,3)='Sổ ngân hàng S07 '!$J$2),Nhaplieu!L294,IF(OR(Nhaplieu!$M294='Sổ ngân hàng S07 '!$J$2,Nhaplieu!$N294='Sổ ngân hàng S07 '!$J$2),Nhaplieu!L294,""))</f>
        <v/>
      </c>
      <c r="D289" s="78" t="str">
        <f>IF(LEFT(Nhaplieu!$M294,3)='Sổ ngân hàng S07 '!$J$2,Nhaplieu!N294,IF(LEFT(Nhaplieu!$N294,3)='Sổ ngân hàng S07 '!$J$2,Nhaplieu!M294,IF(Nhaplieu!$M294='Sổ ngân hàng S07 '!$J$2,Nhaplieu!N294,IF(Nhaplieu!$N294='Sổ ngân hàng S07 '!$J$2,Nhaplieu!M294,""))))</f>
        <v/>
      </c>
      <c r="E289" s="77" t="str">
        <f>IF(LEFT(Nhaplieu!M294,3)='Sổ ngân hàng S07 '!$J$2,Nhaplieu!$O294,IF(Nhaplieu!M294='Sổ ngân hàng S07 '!$J$2,Nhaplieu!$O294,""))</f>
        <v/>
      </c>
      <c r="F289" s="77" t="str">
        <f>IF(LEFT(Nhaplieu!N294,3)='Sổ ngân hàng S07 '!$J$2,Nhaplieu!$O294,IF(Nhaplieu!N294='Sổ ngân hàng S07 '!$J$2,Nhaplieu!$O294,""))</f>
        <v/>
      </c>
      <c r="G289" s="572">
        <f>IF(SUM(E289:F289)=0,0,$G$10+SUM(E$11:$E289)-SUM(F$11:$F289))</f>
        <v>0</v>
      </c>
      <c r="H289" s="573"/>
    </row>
    <row r="290" spans="1:8" s="4" customFormat="1" ht="15.6">
      <c r="A290" s="76" t="str">
        <f>IF(OR(LEFT(Nhaplieu!$M295,3)='Sổ ngân hàng S07 '!$J$2,LEFT(Nhaplieu!$N295,3)='Sổ ngân hàng S07 '!$J$2),Nhaplieu!F295,IF(OR(Nhaplieu!$M295='Sổ ngân hàng S07 '!$J$2,Nhaplieu!$N295='Sổ ngân hàng S07 '!$J$2),Nhaplieu!F295,""))</f>
        <v/>
      </c>
      <c r="B290" s="77" t="str">
        <f>IF(OR(LEFT(Nhaplieu!$M295,3)='Sổ ngân hàng S07 '!$J$2,LEFT(Nhaplieu!$N295,3)='Sổ ngân hàng S07 '!$J$2),Nhaplieu!E295,IF(OR(Nhaplieu!$M295='Sổ ngân hàng S07 '!$J$2,Nhaplieu!$N295='Sổ ngân hàng S07 '!$J$2),Nhaplieu!E295,""))</f>
        <v/>
      </c>
      <c r="C290" s="571" t="str">
        <f>IF(OR(LEFT(Nhaplieu!$M295,3)='Sổ ngân hàng S07 '!$J$2,LEFT(Nhaplieu!$N295,3)='Sổ ngân hàng S07 '!$J$2),Nhaplieu!L295,IF(OR(Nhaplieu!$M295='Sổ ngân hàng S07 '!$J$2,Nhaplieu!$N295='Sổ ngân hàng S07 '!$J$2),Nhaplieu!L295,""))</f>
        <v/>
      </c>
      <c r="D290" s="78" t="str">
        <f>IF(LEFT(Nhaplieu!$M295,3)='Sổ ngân hàng S07 '!$J$2,Nhaplieu!N295,IF(LEFT(Nhaplieu!$N295,3)='Sổ ngân hàng S07 '!$J$2,Nhaplieu!M295,IF(Nhaplieu!$M295='Sổ ngân hàng S07 '!$J$2,Nhaplieu!N295,IF(Nhaplieu!$N295='Sổ ngân hàng S07 '!$J$2,Nhaplieu!M295,""))))</f>
        <v/>
      </c>
      <c r="E290" s="77" t="str">
        <f>IF(LEFT(Nhaplieu!M295,3)='Sổ ngân hàng S07 '!$J$2,Nhaplieu!$O295,IF(Nhaplieu!M295='Sổ ngân hàng S07 '!$J$2,Nhaplieu!$O295,""))</f>
        <v/>
      </c>
      <c r="F290" s="77" t="str">
        <f>IF(LEFT(Nhaplieu!N295,3)='Sổ ngân hàng S07 '!$J$2,Nhaplieu!$O295,IF(Nhaplieu!N295='Sổ ngân hàng S07 '!$J$2,Nhaplieu!$O295,""))</f>
        <v/>
      </c>
      <c r="G290" s="572">
        <f>IF(SUM(E290:F290)=0,0,$G$10+SUM(E$11:$E290)-SUM(F$11:$F290))</f>
        <v>0</v>
      </c>
      <c r="H290" s="573"/>
    </row>
    <row r="291" spans="1:8" s="4" customFormat="1" ht="15.6">
      <c r="A291" s="76" t="str">
        <f>IF(OR(LEFT(Nhaplieu!$M296,3)='Sổ ngân hàng S07 '!$J$2,LEFT(Nhaplieu!$N296,3)='Sổ ngân hàng S07 '!$J$2),Nhaplieu!F296,IF(OR(Nhaplieu!$M296='Sổ ngân hàng S07 '!$J$2,Nhaplieu!$N296='Sổ ngân hàng S07 '!$J$2),Nhaplieu!F296,""))</f>
        <v/>
      </c>
      <c r="B291" s="77" t="str">
        <f>IF(OR(LEFT(Nhaplieu!$M296,3)='Sổ ngân hàng S07 '!$J$2,LEFT(Nhaplieu!$N296,3)='Sổ ngân hàng S07 '!$J$2),Nhaplieu!E296,IF(OR(Nhaplieu!$M296='Sổ ngân hàng S07 '!$J$2,Nhaplieu!$N296='Sổ ngân hàng S07 '!$J$2),Nhaplieu!E296,""))</f>
        <v/>
      </c>
      <c r="C291" s="571" t="str">
        <f>IF(OR(LEFT(Nhaplieu!$M296,3)='Sổ ngân hàng S07 '!$J$2,LEFT(Nhaplieu!$N296,3)='Sổ ngân hàng S07 '!$J$2),Nhaplieu!L296,IF(OR(Nhaplieu!$M296='Sổ ngân hàng S07 '!$J$2,Nhaplieu!$N296='Sổ ngân hàng S07 '!$J$2),Nhaplieu!L296,""))</f>
        <v/>
      </c>
      <c r="D291" s="78" t="str">
        <f>IF(LEFT(Nhaplieu!$M296,3)='Sổ ngân hàng S07 '!$J$2,Nhaplieu!N296,IF(LEFT(Nhaplieu!$N296,3)='Sổ ngân hàng S07 '!$J$2,Nhaplieu!M296,IF(Nhaplieu!$M296='Sổ ngân hàng S07 '!$J$2,Nhaplieu!N296,IF(Nhaplieu!$N296='Sổ ngân hàng S07 '!$J$2,Nhaplieu!M296,""))))</f>
        <v/>
      </c>
      <c r="E291" s="77" t="str">
        <f>IF(LEFT(Nhaplieu!M296,3)='Sổ ngân hàng S07 '!$J$2,Nhaplieu!$O296,IF(Nhaplieu!M296='Sổ ngân hàng S07 '!$J$2,Nhaplieu!$O296,""))</f>
        <v/>
      </c>
      <c r="F291" s="77" t="str">
        <f>IF(LEFT(Nhaplieu!N296,3)='Sổ ngân hàng S07 '!$J$2,Nhaplieu!$O296,IF(Nhaplieu!N296='Sổ ngân hàng S07 '!$J$2,Nhaplieu!$O296,""))</f>
        <v/>
      </c>
      <c r="G291" s="572">
        <f>IF(SUM(E291:F291)=0,0,$G$10+SUM(E$11:$E291)-SUM(F$11:$F291))</f>
        <v>0</v>
      </c>
      <c r="H291" s="573"/>
    </row>
    <row r="292" spans="1:8" s="4" customFormat="1" ht="15.6">
      <c r="A292" s="76" t="str">
        <f>IF(OR(LEFT(Nhaplieu!$M297,3)='Sổ ngân hàng S07 '!$J$2,LEFT(Nhaplieu!$N297,3)='Sổ ngân hàng S07 '!$J$2),Nhaplieu!F297,IF(OR(Nhaplieu!$M297='Sổ ngân hàng S07 '!$J$2,Nhaplieu!$N297='Sổ ngân hàng S07 '!$J$2),Nhaplieu!F297,""))</f>
        <v/>
      </c>
      <c r="B292" s="77" t="str">
        <f>IF(OR(LEFT(Nhaplieu!$M297,3)='Sổ ngân hàng S07 '!$J$2,LEFT(Nhaplieu!$N297,3)='Sổ ngân hàng S07 '!$J$2),Nhaplieu!E297,IF(OR(Nhaplieu!$M297='Sổ ngân hàng S07 '!$J$2,Nhaplieu!$N297='Sổ ngân hàng S07 '!$J$2),Nhaplieu!E297,""))</f>
        <v/>
      </c>
      <c r="C292" s="571" t="str">
        <f>IF(OR(LEFT(Nhaplieu!$M297,3)='Sổ ngân hàng S07 '!$J$2,LEFT(Nhaplieu!$N297,3)='Sổ ngân hàng S07 '!$J$2),Nhaplieu!L297,IF(OR(Nhaplieu!$M297='Sổ ngân hàng S07 '!$J$2,Nhaplieu!$N297='Sổ ngân hàng S07 '!$J$2),Nhaplieu!L297,""))</f>
        <v/>
      </c>
      <c r="D292" s="78" t="str">
        <f>IF(LEFT(Nhaplieu!$M297,3)='Sổ ngân hàng S07 '!$J$2,Nhaplieu!N297,IF(LEFT(Nhaplieu!$N297,3)='Sổ ngân hàng S07 '!$J$2,Nhaplieu!M297,IF(Nhaplieu!$M297='Sổ ngân hàng S07 '!$J$2,Nhaplieu!N297,IF(Nhaplieu!$N297='Sổ ngân hàng S07 '!$J$2,Nhaplieu!M297,""))))</f>
        <v/>
      </c>
      <c r="E292" s="77" t="str">
        <f>IF(LEFT(Nhaplieu!M297,3)='Sổ ngân hàng S07 '!$J$2,Nhaplieu!$O297,IF(Nhaplieu!M297='Sổ ngân hàng S07 '!$J$2,Nhaplieu!$O297,""))</f>
        <v/>
      </c>
      <c r="F292" s="77" t="str">
        <f>IF(LEFT(Nhaplieu!N297,3)='Sổ ngân hàng S07 '!$J$2,Nhaplieu!$O297,IF(Nhaplieu!N297='Sổ ngân hàng S07 '!$J$2,Nhaplieu!$O297,""))</f>
        <v/>
      </c>
      <c r="G292" s="572">
        <f>IF(SUM(E292:F292)=0,0,$G$10+SUM(E$11:$E292)-SUM(F$11:$F292))</f>
        <v>0</v>
      </c>
      <c r="H292" s="573"/>
    </row>
    <row r="293" spans="1:8" s="4" customFormat="1" ht="15.6">
      <c r="A293" s="76" t="str">
        <f>IF(OR(LEFT(Nhaplieu!$M298,3)='Sổ ngân hàng S07 '!$J$2,LEFT(Nhaplieu!$N298,3)='Sổ ngân hàng S07 '!$J$2),Nhaplieu!F298,IF(OR(Nhaplieu!$M298='Sổ ngân hàng S07 '!$J$2,Nhaplieu!$N298='Sổ ngân hàng S07 '!$J$2),Nhaplieu!F298,""))</f>
        <v/>
      </c>
      <c r="B293" s="77" t="str">
        <f>IF(OR(LEFT(Nhaplieu!$M298,3)='Sổ ngân hàng S07 '!$J$2,LEFT(Nhaplieu!$N298,3)='Sổ ngân hàng S07 '!$J$2),Nhaplieu!E298,IF(OR(Nhaplieu!$M298='Sổ ngân hàng S07 '!$J$2,Nhaplieu!$N298='Sổ ngân hàng S07 '!$J$2),Nhaplieu!E298,""))</f>
        <v/>
      </c>
      <c r="C293" s="571" t="str">
        <f>IF(OR(LEFT(Nhaplieu!$M298,3)='Sổ ngân hàng S07 '!$J$2,LEFT(Nhaplieu!$N298,3)='Sổ ngân hàng S07 '!$J$2),Nhaplieu!L298,IF(OR(Nhaplieu!$M298='Sổ ngân hàng S07 '!$J$2,Nhaplieu!$N298='Sổ ngân hàng S07 '!$J$2),Nhaplieu!L298,""))</f>
        <v/>
      </c>
      <c r="D293" s="78" t="str">
        <f>IF(LEFT(Nhaplieu!$M298,3)='Sổ ngân hàng S07 '!$J$2,Nhaplieu!N298,IF(LEFT(Nhaplieu!$N298,3)='Sổ ngân hàng S07 '!$J$2,Nhaplieu!M298,IF(Nhaplieu!$M298='Sổ ngân hàng S07 '!$J$2,Nhaplieu!N298,IF(Nhaplieu!$N298='Sổ ngân hàng S07 '!$J$2,Nhaplieu!M298,""))))</f>
        <v/>
      </c>
      <c r="E293" s="77" t="str">
        <f>IF(LEFT(Nhaplieu!M298,3)='Sổ ngân hàng S07 '!$J$2,Nhaplieu!$O298,IF(Nhaplieu!M298='Sổ ngân hàng S07 '!$J$2,Nhaplieu!$O298,""))</f>
        <v/>
      </c>
      <c r="F293" s="77" t="str">
        <f>IF(LEFT(Nhaplieu!N298,3)='Sổ ngân hàng S07 '!$J$2,Nhaplieu!$O298,IF(Nhaplieu!N298='Sổ ngân hàng S07 '!$J$2,Nhaplieu!$O298,""))</f>
        <v/>
      </c>
      <c r="G293" s="572">
        <f>IF(SUM(E293:F293)=0,0,$G$10+SUM(E$11:$E293)-SUM(F$11:$F293))</f>
        <v>0</v>
      </c>
      <c r="H293" s="573"/>
    </row>
    <row r="294" spans="1:8" s="4" customFormat="1" ht="15.6">
      <c r="A294" s="76" t="str">
        <f>IF(OR(LEFT(Nhaplieu!$M299,3)='Sổ ngân hàng S07 '!$J$2,LEFT(Nhaplieu!$N299,3)='Sổ ngân hàng S07 '!$J$2),Nhaplieu!F299,IF(OR(Nhaplieu!$M299='Sổ ngân hàng S07 '!$J$2,Nhaplieu!$N299='Sổ ngân hàng S07 '!$J$2),Nhaplieu!F299,""))</f>
        <v/>
      </c>
      <c r="B294" s="77" t="str">
        <f>IF(OR(LEFT(Nhaplieu!$M299,3)='Sổ ngân hàng S07 '!$J$2,LEFT(Nhaplieu!$N299,3)='Sổ ngân hàng S07 '!$J$2),Nhaplieu!E299,IF(OR(Nhaplieu!$M299='Sổ ngân hàng S07 '!$J$2,Nhaplieu!$N299='Sổ ngân hàng S07 '!$J$2),Nhaplieu!E299,""))</f>
        <v/>
      </c>
      <c r="C294" s="571" t="str">
        <f>IF(OR(LEFT(Nhaplieu!$M299,3)='Sổ ngân hàng S07 '!$J$2,LEFT(Nhaplieu!$N299,3)='Sổ ngân hàng S07 '!$J$2),Nhaplieu!L299,IF(OR(Nhaplieu!$M299='Sổ ngân hàng S07 '!$J$2,Nhaplieu!$N299='Sổ ngân hàng S07 '!$J$2),Nhaplieu!L299,""))</f>
        <v/>
      </c>
      <c r="D294" s="78" t="str">
        <f>IF(LEFT(Nhaplieu!$M299,3)='Sổ ngân hàng S07 '!$J$2,Nhaplieu!N299,IF(LEFT(Nhaplieu!$N299,3)='Sổ ngân hàng S07 '!$J$2,Nhaplieu!M299,IF(Nhaplieu!$M299='Sổ ngân hàng S07 '!$J$2,Nhaplieu!N299,IF(Nhaplieu!$N299='Sổ ngân hàng S07 '!$J$2,Nhaplieu!M299,""))))</f>
        <v/>
      </c>
      <c r="E294" s="77" t="str">
        <f>IF(LEFT(Nhaplieu!M299,3)='Sổ ngân hàng S07 '!$J$2,Nhaplieu!$O299,IF(Nhaplieu!M299='Sổ ngân hàng S07 '!$J$2,Nhaplieu!$O299,""))</f>
        <v/>
      </c>
      <c r="F294" s="77" t="str">
        <f>IF(LEFT(Nhaplieu!N299,3)='Sổ ngân hàng S07 '!$J$2,Nhaplieu!$O299,IF(Nhaplieu!N299='Sổ ngân hàng S07 '!$J$2,Nhaplieu!$O299,""))</f>
        <v/>
      </c>
      <c r="G294" s="572">
        <f>IF(SUM(E294:F294)=0,0,$G$10+SUM(E$11:$E294)-SUM(F$11:$F294))</f>
        <v>0</v>
      </c>
      <c r="H294" s="573"/>
    </row>
    <row r="295" spans="1:8" s="4" customFormat="1" ht="15.6">
      <c r="A295" s="76" t="str">
        <f>IF(OR(LEFT(Nhaplieu!$M300,3)='Sổ ngân hàng S07 '!$J$2,LEFT(Nhaplieu!$N300,3)='Sổ ngân hàng S07 '!$J$2),Nhaplieu!F300,IF(OR(Nhaplieu!$M300='Sổ ngân hàng S07 '!$J$2,Nhaplieu!$N300='Sổ ngân hàng S07 '!$J$2),Nhaplieu!F300,""))</f>
        <v/>
      </c>
      <c r="B295" s="77" t="str">
        <f>IF(OR(LEFT(Nhaplieu!$M300,3)='Sổ ngân hàng S07 '!$J$2,LEFT(Nhaplieu!$N300,3)='Sổ ngân hàng S07 '!$J$2),Nhaplieu!E300,IF(OR(Nhaplieu!$M300='Sổ ngân hàng S07 '!$J$2,Nhaplieu!$N300='Sổ ngân hàng S07 '!$J$2),Nhaplieu!E300,""))</f>
        <v/>
      </c>
      <c r="C295" s="571" t="str">
        <f>IF(OR(LEFT(Nhaplieu!$M300,3)='Sổ ngân hàng S07 '!$J$2,LEFT(Nhaplieu!$N300,3)='Sổ ngân hàng S07 '!$J$2),Nhaplieu!L300,IF(OR(Nhaplieu!$M300='Sổ ngân hàng S07 '!$J$2,Nhaplieu!$N300='Sổ ngân hàng S07 '!$J$2),Nhaplieu!L300,""))</f>
        <v/>
      </c>
      <c r="D295" s="78" t="str">
        <f>IF(LEFT(Nhaplieu!$M300,3)='Sổ ngân hàng S07 '!$J$2,Nhaplieu!N300,IF(LEFT(Nhaplieu!$N300,3)='Sổ ngân hàng S07 '!$J$2,Nhaplieu!M300,IF(Nhaplieu!$M300='Sổ ngân hàng S07 '!$J$2,Nhaplieu!N300,IF(Nhaplieu!$N300='Sổ ngân hàng S07 '!$J$2,Nhaplieu!M300,""))))</f>
        <v/>
      </c>
      <c r="E295" s="77" t="str">
        <f>IF(LEFT(Nhaplieu!M300,3)='Sổ ngân hàng S07 '!$J$2,Nhaplieu!$O300,IF(Nhaplieu!M300='Sổ ngân hàng S07 '!$J$2,Nhaplieu!$O300,""))</f>
        <v/>
      </c>
      <c r="F295" s="77" t="str">
        <f>IF(LEFT(Nhaplieu!N300,3)='Sổ ngân hàng S07 '!$J$2,Nhaplieu!$O300,IF(Nhaplieu!N300='Sổ ngân hàng S07 '!$J$2,Nhaplieu!$O300,""))</f>
        <v/>
      </c>
      <c r="G295" s="572">
        <f>IF(SUM(E295:F295)=0,0,$G$10+SUM(E$11:$E295)-SUM(F$11:$F295))</f>
        <v>0</v>
      </c>
      <c r="H295" s="573"/>
    </row>
    <row r="296" spans="1:8" s="4" customFormat="1" ht="15.6">
      <c r="A296" s="76" t="str">
        <f>IF(OR(LEFT(Nhaplieu!$M301,3)='Sổ ngân hàng S07 '!$J$2,LEFT(Nhaplieu!$N301,3)='Sổ ngân hàng S07 '!$J$2),Nhaplieu!F301,IF(OR(Nhaplieu!$M301='Sổ ngân hàng S07 '!$J$2,Nhaplieu!$N301='Sổ ngân hàng S07 '!$J$2),Nhaplieu!F301,""))</f>
        <v/>
      </c>
      <c r="B296" s="77" t="str">
        <f>IF(OR(LEFT(Nhaplieu!$M301,3)='Sổ ngân hàng S07 '!$J$2,LEFT(Nhaplieu!$N301,3)='Sổ ngân hàng S07 '!$J$2),Nhaplieu!E301,IF(OR(Nhaplieu!$M301='Sổ ngân hàng S07 '!$J$2,Nhaplieu!$N301='Sổ ngân hàng S07 '!$J$2),Nhaplieu!E301,""))</f>
        <v/>
      </c>
      <c r="C296" s="571" t="str">
        <f>IF(OR(LEFT(Nhaplieu!$M301,3)='Sổ ngân hàng S07 '!$J$2,LEFT(Nhaplieu!$N301,3)='Sổ ngân hàng S07 '!$J$2),Nhaplieu!L301,IF(OR(Nhaplieu!$M301='Sổ ngân hàng S07 '!$J$2,Nhaplieu!$N301='Sổ ngân hàng S07 '!$J$2),Nhaplieu!L301,""))</f>
        <v/>
      </c>
      <c r="D296" s="78" t="str">
        <f>IF(LEFT(Nhaplieu!$M301,3)='Sổ ngân hàng S07 '!$J$2,Nhaplieu!N301,IF(LEFT(Nhaplieu!$N301,3)='Sổ ngân hàng S07 '!$J$2,Nhaplieu!M301,IF(Nhaplieu!$M301='Sổ ngân hàng S07 '!$J$2,Nhaplieu!N301,IF(Nhaplieu!$N301='Sổ ngân hàng S07 '!$J$2,Nhaplieu!M301,""))))</f>
        <v/>
      </c>
      <c r="E296" s="77" t="str">
        <f>IF(LEFT(Nhaplieu!M301,3)='Sổ ngân hàng S07 '!$J$2,Nhaplieu!$O301,IF(Nhaplieu!M301='Sổ ngân hàng S07 '!$J$2,Nhaplieu!$O301,""))</f>
        <v/>
      </c>
      <c r="F296" s="77" t="str">
        <f>IF(LEFT(Nhaplieu!N301,3)='Sổ ngân hàng S07 '!$J$2,Nhaplieu!$O301,IF(Nhaplieu!N301='Sổ ngân hàng S07 '!$J$2,Nhaplieu!$O301,""))</f>
        <v/>
      </c>
      <c r="G296" s="572">
        <f>IF(SUM(E296:F296)=0,0,$G$10+SUM(E$11:$E296)-SUM(F$11:$F296))</f>
        <v>0</v>
      </c>
      <c r="H296" s="573"/>
    </row>
    <row r="297" spans="1:8" s="4" customFormat="1" ht="15.6">
      <c r="A297" s="76" t="str">
        <f>IF(OR(LEFT(Nhaplieu!$M302,3)='Sổ ngân hàng S07 '!$J$2,LEFT(Nhaplieu!$N302,3)='Sổ ngân hàng S07 '!$J$2),Nhaplieu!F302,IF(OR(Nhaplieu!$M302='Sổ ngân hàng S07 '!$J$2,Nhaplieu!$N302='Sổ ngân hàng S07 '!$J$2),Nhaplieu!F302,""))</f>
        <v/>
      </c>
      <c r="B297" s="77" t="str">
        <f>IF(OR(LEFT(Nhaplieu!$M302,3)='Sổ ngân hàng S07 '!$J$2,LEFT(Nhaplieu!$N302,3)='Sổ ngân hàng S07 '!$J$2),Nhaplieu!E302,IF(OR(Nhaplieu!$M302='Sổ ngân hàng S07 '!$J$2,Nhaplieu!$N302='Sổ ngân hàng S07 '!$J$2),Nhaplieu!E302,""))</f>
        <v/>
      </c>
      <c r="C297" s="571" t="str">
        <f>IF(OR(LEFT(Nhaplieu!$M302,3)='Sổ ngân hàng S07 '!$J$2,LEFT(Nhaplieu!$N302,3)='Sổ ngân hàng S07 '!$J$2),Nhaplieu!L302,IF(OR(Nhaplieu!$M302='Sổ ngân hàng S07 '!$J$2,Nhaplieu!$N302='Sổ ngân hàng S07 '!$J$2),Nhaplieu!L302,""))</f>
        <v/>
      </c>
      <c r="D297" s="78" t="str">
        <f>IF(LEFT(Nhaplieu!$M302,3)='Sổ ngân hàng S07 '!$J$2,Nhaplieu!N302,IF(LEFT(Nhaplieu!$N302,3)='Sổ ngân hàng S07 '!$J$2,Nhaplieu!M302,IF(Nhaplieu!$M302='Sổ ngân hàng S07 '!$J$2,Nhaplieu!N302,IF(Nhaplieu!$N302='Sổ ngân hàng S07 '!$J$2,Nhaplieu!M302,""))))</f>
        <v/>
      </c>
      <c r="E297" s="77" t="str">
        <f>IF(LEFT(Nhaplieu!M302,3)='Sổ ngân hàng S07 '!$J$2,Nhaplieu!$O302,IF(Nhaplieu!M302='Sổ ngân hàng S07 '!$J$2,Nhaplieu!$O302,""))</f>
        <v/>
      </c>
      <c r="F297" s="77" t="str">
        <f>IF(LEFT(Nhaplieu!N302,3)='Sổ ngân hàng S07 '!$J$2,Nhaplieu!$O302,IF(Nhaplieu!N302='Sổ ngân hàng S07 '!$J$2,Nhaplieu!$O302,""))</f>
        <v/>
      </c>
      <c r="G297" s="572">
        <f>IF(SUM(E297:F297)=0,0,$G$10+SUM(E$11:$E297)-SUM(F$11:$F297))</f>
        <v>0</v>
      </c>
      <c r="H297" s="573"/>
    </row>
    <row r="298" spans="1:8" s="4" customFormat="1" ht="15.6">
      <c r="A298" s="76" t="str">
        <f>IF(OR(LEFT(Nhaplieu!$M303,3)='Sổ ngân hàng S07 '!$J$2,LEFT(Nhaplieu!$N303,3)='Sổ ngân hàng S07 '!$J$2),Nhaplieu!F303,IF(OR(Nhaplieu!$M303='Sổ ngân hàng S07 '!$J$2,Nhaplieu!$N303='Sổ ngân hàng S07 '!$J$2),Nhaplieu!F303,""))</f>
        <v/>
      </c>
      <c r="B298" s="77" t="str">
        <f>IF(OR(LEFT(Nhaplieu!$M303,3)='Sổ ngân hàng S07 '!$J$2,LEFT(Nhaplieu!$N303,3)='Sổ ngân hàng S07 '!$J$2),Nhaplieu!E303,IF(OR(Nhaplieu!$M303='Sổ ngân hàng S07 '!$J$2,Nhaplieu!$N303='Sổ ngân hàng S07 '!$J$2),Nhaplieu!E303,""))</f>
        <v/>
      </c>
      <c r="C298" s="571" t="str">
        <f>IF(OR(LEFT(Nhaplieu!$M303,3)='Sổ ngân hàng S07 '!$J$2,LEFT(Nhaplieu!$N303,3)='Sổ ngân hàng S07 '!$J$2),Nhaplieu!L303,IF(OR(Nhaplieu!$M303='Sổ ngân hàng S07 '!$J$2,Nhaplieu!$N303='Sổ ngân hàng S07 '!$J$2),Nhaplieu!L303,""))</f>
        <v/>
      </c>
      <c r="D298" s="78" t="str">
        <f>IF(LEFT(Nhaplieu!$M303,3)='Sổ ngân hàng S07 '!$J$2,Nhaplieu!N303,IF(LEFT(Nhaplieu!$N303,3)='Sổ ngân hàng S07 '!$J$2,Nhaplieu!M303,IF(Nhaplieu!$M303='Sổ ngân hàng S07 '!$J$2,Nhaplieu!N303,IF(Nhaplieu!$N303='Sổ ngân hàng S07 '!$J$2,Nhaplieu!M303,""))))</f>
        <v/>
      </c>
      <c r="E298" s="77" t="str">
        <f>IF(LEFT(Nhaplieu!M303,3)='Sổ ngân hàng S07 '!$J$2,Nhaplieu!$O303,IF(Nhaplieu!M303='Sổ ngân hàng S07 '!$J$2,Nhaplieu!$O303,""))</f>
        <v/>
      </c>
      <c r="F298" s="77" t="str">
        <f>IF(LEFT(Nhaplieu!N303,3)='Sổ ngân hàng S07 '!$J$2,Nhaplieu!$O303,IF(Nhaplieu!N303='Sổ ngân hàng S07 '!$J$2,Nhaplieu!$O303,""))</f>
        <v/>
      </c>
      <c r="G298" s="572">
        <f>IF(SUM(E298:F298)=0,0,$G$10+SUM(E$11:$E298)-SUM(F$11:$F298))</f>
        <v>0</v>
      </c>
      <c r="H298" s="573"/>
    </row>
    <row r="299" spans="1:8" s="4" customFormat="1" ht="15.6">
      <c r="A299" s="76" t="str">
        <f>IF(OR(LEFT(Nhaplieu!$M304,3)='Sổ ngân hàng S07 '!$J$2,LEFT(Nhaplieu!$N304,3)='Sổ ngân hàng S07 '!$J$2),Nhaplieu!F304,IF(OR(Nhaplieu!$M304='Sổ ngân hàng S07 '!$J$2,Nhaplieu!$N304='Sổ ngân hàng S07 '!$J$2),Nhaplieu!F304,""))</f>
        <v/>
      </c>
      <c r="B299" s="77" t="str">
        <f>IF(OR(LEFT(Nhaplieu!$M304,3)='Sổ ngân hàng S07 '!$J$2,LEFT(Nhaplieu!$N304,3)='Sổ ngân hàng S07 '!$J$2),Nhaplieu!E304,IF(OR(Nhaplieu!$M304='Sổ ngân hàng S07 '!$J$2,Nhaplieu!$N304='Sổ ngân hàng S07 '!$J$2),Nhaplieu!E304,""))</f>
        <v/>
      </c>
      <c r="C299" s="571" t="str">
        <f>IF(OR(LEFT(Nhaplieu!$M304,3)='Sổ ngân hàng S07 '!$J$2,LEFT(Nhaplieu!$N304,3)='Sổ ngân hàng S07 '!$J$2),Nhaplieu!L304,IF(OR(Nhaplieu!$M304='Sổ ngân hàng S07 '!$J$2,Nhaplieu!$N304='Sổ ngân hàng S07 '!$J$2),Nhaplieu!L304,""))</f>
        <v/>
      </c>
      <c r="D299" s="78" t="str">
        <f>IF(LEFT(Nhaplieu!$M304,3)='Sổ ngân hàng S07 '!$J$2,Nhaplieu!N304,IF(LEFT(Nhaplieu!$N304,3)='Sổ ngân hàng S07 '!$J$2,Nhaplieu!M304,IF(Nhaplieu!$M304='Sổ ngân hàng S07 '!$J$2,Nhaplieu!N304,IF(Nhaplieu!$N304='Sổ ngân hàng S07 '!$J$2,Nhaplieu!M304,""))))</f>
        <v/>
      </c>
      <c r="E299" s="77" t="str">
        <f>IF(LEFT(Nhaplieu!M304,3)='Sổ ngân hàng S07 '!$J$2,Nhaplieu!$O304,IF(Nhaplieu!M304='Sổ ngân hàng S07 '!$J$2,Nhaplieu!$O304,""))</f>
        <v/>
      </c>
      <c r="F299" s="77" t="str">
        <f>IF(LEFT(Nhaplieu!N304,3)='Sổ ngân hàng S07 '!$J$2,Nhaplieu!$O304,IF(Nhaplieu!N304='Sổ ngân hàng S07 '!$J$2,Nhaplieu!$O304,""))</f>
        <v/>
      </c>
      <c r="G299" s="572">
        <f>IF(SUM(E299:F299)=0,0,$G$10+SUM(E$11:$E299)-SUM(F$11:$F299))</f>
        <v>0</v>
      </c>
      <c r="H299" s="573"/>
    </row>
    <row r="300" spans="1:8" s="4" customFormat="1" ht="15.6">
      <c r="A300" s="76" t="str">
        <f>IF(OR(LEFT(Nhaplieu!$M305,3)='Sổ ngân hàng S07 '!$J$2,LEFT(Nhaplieu!$N305,3)='Sổ ngân hàng S07 '!$J$2),Nhaplieu!F305,IF(OR(Nhaplieu!$M305='Sổ ngân hàng S07 '!$J$2,Nhaplieu!$N305='Sổ ngân hàng S07 '!$J$2),Nhaplieu!F305,""))</f>
        <v/>
      </c>
      <c r="B300" s="77" t="str">
        <f>IF(OR(LEFT(Nhaplieu!$M305,3)='Sổ ngân hàng S07 '!$J$2,LEFT(Nhaplieu!$N305,3)='Sổ ngân hàng S07 '!$J$2),Nhaplieu!E305,IF(OR(Nhaplieu!$M305='Sổ ngân hàng S07 '!$J$2,Nhaplieu!$N305='Sổ ngân hàng S07 '!$J$2),Nhaplieu!E305,""))</f>
        <v/>
      </c>
      <c r="C300" s="571" t="str">
        <f>IF(OR(LEFT(Nhaplieu!$M305,3)='Sổ ngân hàng S07 '!$J$2,LEFT(Nhaplieu!$N305,3)='Sổ ngân hàng S07 '!$J$2),Nhaplieu!L305,IF(OR(Nhaplieu!$M305='Sổ ngân hàng S07 '!$J$2,Nhaplieu!$N305='Sổ ngân hàng S07 '!$J$2),Nhaplieu!L305,""))</f>
        <v/>
      </c>
      <c r="D300" s="78" t="str">
        <f>IF(LEFT(Nhaplieu!$M305,3)='Sổ ngân hàng S07 '!$J$2,Nhaplieu!N305,IF(LEFT(Nhaplieu!$N305,3)='Sổ ngân hàng S07 '!$J$2,Nhaplieu!M305,IF(Nhaplieu!$M305='Sổ ngân hàng S07 '!$J$2,Nhaplieu!N305,IF(Nhaplieu!$N305='Sổ ngân hàng S07 '!$J$2,Nhaplieu!M305,""))))</f>
        <v/>
      </c>
      <c r="E300" s="77" t="str">
        <f>IF(LEFT(Nhaplieu!M305,3)='Sổ ngân hàng S07 '!$J$2,Nhaplieu!$O305,IF(Nhaplieu!M305='Sổ ngân hàng S07 '!$J$2,Nhaplieu!$O305,""))</f>
        <v/>
      </c>
      <c r="F300" s="77" t="str">
        <f>IF(LEFT(Nhaplieu!N305,3)='Sổ ngân hàng S07 '!$J$2,Nhaplieu!$O305,IF(Nhaplieu!N305='Sổ ngân hàng S07 '!$J$2,Nhaplieu!$O305,""))</f>
        <v/>
      </c>
      <c r="G300" s="572">
        <f>IF(SUM(E300:F300)=0,0,$G$10+SUM(E$11:$E300)-SUM(F$11:$F300))</f>
        <v>0</v>
      </c>
      <c r="H300" s="573"/>
    </row>
    <row r="301" spans="1:8" s="4" customFormat="1" ht="15.6">
      <c r="A301" s="76" t="str">
        <f>IF(OR(LEFT(Nhaplieu!$M306,3)='Sổ ngân hàng S07 '!$J$2,LEFT(Nhaplieu!$N306,3)='Sổ ngân hàng S07 '!$J$2),Nhaplieu!F306,IF(OR(Nhaplieu!$M306='Sổ ngân hàng S07 '!$J$2,Nhaplieu!$N306='Sổ ngân hàng S07 '!$J$2),Nhaplieu!F306,""))</f>
        <v/>
      </c>
      <c r="B301" s="77" t="str">
        <f>IF(OR(LEFT(Nhaplieu!$M306,3)='Sổ ngân hàng S07 '!$J$2,LEFT(Nhaplieu!$N306,3)='Sổ ngân hàng S07 '!$J$2),Nhaplieu!E306,IF(OR(Nhaplieu!$M306='Sổ ngân hàng S07 '!$J$2,Nhaplieu!$N306='Sổ ngân hàng S07 '!$J$2),Nhaplieu!E306,""))</f>
        <v/>
      </c>
      <c r="C301" s="571" t="str">
        <f>IF(OR(LEFT(Nhaplieu!$M306,3)='Sổ ngân hàng S07 '!$J$2,LEFT(Nhaplieu!$N306,3)='Sổ ngân hàng S07 '!$J$2),Nhaplieu!L306,IF(OR(Nhaplieu!$M306='Sổ ngân hàng S07 '!$J$2,Nhaplieu!$N306='Sổ ngân hàng S07 '!$J$2),Nhaplieu!L306,""))</f>
        <v/>
      </c>
      <c r="D301" s="78" t="str">
        <f>IF(LEFT(Nhaplieu!$M306,3)='Sổ ngân hàng S07 '!$J$2,Nhaplieu!N306,IF(LEFT(Nhaplieu!$N306,3)='Sổ ngân hàng S07 '!$J$2,Nhaplieu!M306,IF(Nhaplieu!$M306='Sổ ngân hàng S07 '!$J$2,Nhaplieu!N306,IF(Nhaplieu!$N306='Sổ ngân hàng S07 '!$J$2,Nhaplieu!M306,""))))</f>
        <v/>
      </c>
      <c r="E301" s="77" t="str">
        <f>IF(LEFT(Nhaplieu!M306,3)='Sổ ngân hàng S07 '!$J$2,Nhaplieu!$O306,IF(Nhaplieu!M306='Sổ ngân hàng S07 '!$J$2,Nhaplieu!$O306,""))</f>
        <v/>
      </c>
      <c r="F301" s="77" t="str">
        <f>IF(LEFT(Nhaplieu!N306,3)='Sổ ngân hàng S07 '!$J$2,Nhaplieu!$O306,IF(Nhaplieu!N306='Sổ ngân hàng S07 '!$J$2,Nhaplieu!$O306,""))</f>
        <v/>
      </c>
      <c r="G301" s="572">
        <f>IF(SUM(E301:F301)=0,0,$G$10+SUM(E$11:$E301)-SUM(F$11:$F301))</f>
        <v>0</v>
      </c>
      <c r="H301" s="573"/>
    </row>
    <row r="302" spans="1:8" s="4" customFormat="1" ht="15.6">
      <c r="A302" s="76" t="str">
        <f>IF(OR(LEFT(Nhaplieu!$M307,3)='Sổ ngân hàng S07 '!$J$2,LEFT(Nhaplieu!$N307,3)='Sổ ngân hàng S07 '!$J$2),Nhaplieu!F307,IF(OR(Nhaplieu!$M307='Sổ ngân hàng S07 '!$J$2,Nhaplieu!$N307='Sổ ngân hàng S07 '!$J$2),Nhaplieu!F307,""))</f>
        <v/>
      </c>
      <c r="B302" s="77" t="str">
        <f>IF(OR(LEFT(Nhaplieu!$M307,3)='Sổ ngân hàng S07 '!$J$2,LEFT(Nhaplieu!$N307,3)='Sổ ngân hàng S07 '!$J$2),Nhaplieu!E307,IF(OR(Nhaplieu!$M307='Sổ ngân hàng S07 '!$J$2,Nhaplieu!$N307='Sổ ngân hàng S07 '!$J$2),Nhaplieu!E307,""))</f>
        <v/>
      </c>
      <c r="C302" s="571" t="str">
        <f>IF(OR(LEFT(Nhaplieu!$M307,3)='Sổ ngân hàng S07 '!$J$2,LEFT(Nhaplieu!$N307,3)='Sổ ngân hàng S07 '!$J$2),Nhaplieu!L307,IF(OR(Nhaplieu!$M307='Sổ ngân hàng S07 '!$J$2,Nhaplieu!$N307='Sổ ngân hàng S07 '!$J$2),Nhaplieu!L307,""))</f>
        <v/>
      </c>
      <c r="D302" s="78" t="str">
        <f>IF(LEFT(Nhaplieu!$M307,3)='Sổ ngân hàng S07 '!$J$2,Nhaplieu!N307,IF(LEFT(Nhaplieu!$N307,3)='Sổ ngân hàng S07 '!$J$2,Nhaplieu!M307,IF(Nhaplieu!$M307='Sổ ngân hàng S07 '!$J$2,Nhaplieu!N307,IF(Nhaplieu!$N307='Sổ ngân hàng S07 '!$J$2,Nhaplieu!M307,""))))</f>
        <v/>
      </c>
      <c r="E302" s="77" t="str">
        <f>IF(LEFT(Nhaplieu!M307,3)='Sổ ngân hàng S07 '!$J$2,Nhaplieu!$O307,IF(Nhaplieu!M307='Sổ ngân hàng S07 '!$J$2,Nhaplieu!$O307,""))</f>
        <v/>
      </c>
      <c r="F302" s="77" t="str">
        <f>IF(LEFT(Nhaplieu!N307,3)='Sổ ngân hàng S07 '!$J$2,Nhaplieu!$O307,IF(Nhaplieu!N307='Sổ ngân hàng S07 '!$J$2,Nhaplieu!$O307,""))</f>
        <v/>
      </c>
      <c r="G302" s="572">
        <f>IF(SUM(E302:F302)=0,0,$G$10+SUM(E$11:$E302)-SUM(F$11:$F302))</f>
        <v>0</v>
      </c>
      <c r="H302" s="573"/>
    </row>
    <row r="303" spans="1:8" s="4" customFormat="1" ht="15.6">
      <c r="A303" s="76" t="str">
        <f>IF(OR(LEFT(Nhaplieu!$M308,3)='Sổ ngân hàng S07 '!$J$2,LEFT(Nhaplieu!$N308,3)='Sổ ngân hàng S07 '!$J$2),Nhaplieu!F308,IF(OR(Nhaplieu!$M308='Sổ ngân hàng S07 '!$J$2,Nhaplieu!$N308='Sổ ngân hàng S07 '!$J$2),Nhaplieu!F308,""))</f>
        <v/>
      </c>
      <c r="B303" s="77" t="str">
        <f>IF(OR(LEFT(Nhaplieu!$M308,3)='Sổ ngân hàng S07 '!$J$2,LEFT(Nhaplieu!$N308,3)='Sổ ngân hàng S07 '!$J$2),Nhaplieu!E308,IF(OR(Nhaplieu!$M308='Sổ ngân hàng S07 '!$J$2,Nhaplieu!$N308='Sổ ngân hàng S07 '!$J$2),Nhaplieu!E308,""))</f>
        <v/>
      </c>
      <c r="C303" s="571" t="str">
        <f>IF(OR(LEFT(Nhaplieu!$M308,3)='Sổ ngân hàng S07 '!$J$2,LEFT(Nhaplieu!$N308,3)='Sổ ngân hàng S07 '!$J$2),Nhaplieu!L308,IF(OR(Nhaplieu!$M308='Sổ ngân hàng S07 '!$J$2,Nhaplieu!$N308='Sổ ngân hàng S07 '!$J$2),Nhaplieu!L308,""))</f>
        <v/>
      </c>
      <c r="D303" s="78" t="str">
        <f>IF(LEFT(Nhaplieu!$M308,3)='Sổ ngân hàng S07 '!$J$2,Nhaplieu!N308,IF(LEFT(Nhaplieu!$N308,3)='Sổ ngân hàng S07 '!$J$2,Nhaplieu!M308,IF(Nhaplieu!$M308='Sổ ngân hàng S07 '!$J$2,Nhaplieu!N308,IF(Nhaplieu!$N308='Sổ ngân hàng S07 '!$J$2,Nhaplieu!M308,""))))</f>
        <v/>
      </c>
      <c r="E303" s="77" t="str">
        <f>IF(LEFT(Nhaplieu!M308,3)='Sổ ngân hàng S07 '!$J$2,Nhaplieu!$O308,IF(Nhaplieu!M308='Sổ ngân hàng S07 '!$J$2,Nhaplieu!$O308,""))</f>
        <v/>
      </c>
      <c r="F303" s="77" t="str">
        <f>IF(LEFT(Nhaplieu!N308,3)='Sổ ngân hàng S07 '!$J$2,Nhaplieu!$O308,IF(Nhaplieu!N308='Sổ ngân hàng S07 '!$J$2,Nhaplieu!$O308,""))</f>
        <v/>
      </c>
      <c r="G303" s="572">
        <f>IF(SUM(E303:F303)=0,0,$G$10+SUM(E$11:$E303)-SUM(F$11:$F303))</f>
        <v>0</v>
      </c>
      <c r="H303" s="573"/>
    </row>
    <row r="304" spans="1:8" s="4" customFormat="1" ht="15.6">
      <c r="A304" s="76" t="str">
        <f>IF(OR(LEFT(Nhaplieu!$M309,3)='Sổ ngân hàng S07 '!$J$2,LEFT(Nhaplieu!$N309,3)='Sổ ngân hàng S07 '!$J$2),Nhaplieu!F309,IF(OR(Nhaplieu!$M309='Sổ ngân hàng S07 '!$J$2,Nhaplieu!$N309='Sổ ngân hàng S07 '!$J$2),Nhaplieu!F309,""))</f>
        <v/>
      </c>
      <c r="B304" s="77" t="str">
        <f>IF(OR(LEFT(Nhaplieu!$M309,3)='Sổ ngân hàng S07 '!$J$2,LEFT(Nhaplieu!$N309,3)='Sổ ngân hàng S07 '!$J$2),Nhaplieu!E309,IF(OR(Nhaplieu!$M309='Sổ ngân hàng S07 '!$J$2,Nhaplieu!$N309='Sổ ngân hàng S07 '!$J$2),Nhaplieu!E309,""))</f>
        <v/>
      </c>
      <c r="C304" s="571" t="str">
        <f>IF(OR(LEFT(Nhaplieu!$M309,3)='Sổ ngân hàng S07 '!$J$2,LEFT(Nhaplieu!$N309,3)='Sổ ngân hàng S07 '!$J$2),Nhaplieu!L309,IF(OR(Nhaplieu!$M309='Sổ ngân hàng S07 '!$J$2,Nhaplieu!$N309='Sổ ngân hàng S07 '!$J$2),Nhaplieu!L309,""))</f>
        <v/>
      </c>
      <c r="D304" s="78" t="str">
        <f>IF(LEFT(Nhaplieu!$M309,3)='Sổ ngân hàng S07 '!$J$2,Nhaplieu!N309,IF(LEFT(Nhaplieu!$N309,3)='Sổ ngân hàng S07 '!$J$2,Nhaplieu!M309,IF(Nhaplieu!$M309='Sổ ngân hàng S07 '!$J$2,Nhaplieu!N309,IF(Nhaplieu!$N309='Sổ ngân hàng S07 '!$J$2,Nhaplieu!M309,""))))</f>
        <v/>
      </c>
      <c r="E304" s="77" t="str">
        <f>IF(LEFT(Nhaplieu!M309,3)='Sổ ngân hàng S07 '!$J$2,Nhaplieu!$O309,IF(Nhaplieu!M309='Sổ ngân hàng S07 '!$J$2,Nhaplieu!$O309,""))</f>
        <v/>
      </c>
      <c r="F304" s="77" t="str">
        <f>IF(LEFT(Nhaplieu!N309,3)='Sổ ngân hàng S07 '!$J$2,Nhaplieu!$O309,IF(Nhaplieu!N309='Sổ ngân hàng S07 '!$J$2,Nhaplieu!$O309,""))</f>
        <v/>
      </c>
      <c r="G304" s="572">
        <f>IF(SUM(E304:F304)=0,0,$G$10+SUM(E$11:$E304)-SUM(F$11:$F304))</f>
        <v>0</v>
      </c>
      <c r="H304" s="573"/>
    </row>
    <row r="305" spans="1:8" s="4" customFormat="1" ht="15.6">
      <c r="A305" s="76" t="str">
        <f>IF(OR(LEFT(Nhaplieu!$M310,3)='Sổ ngân hàng S07 '!$J$2,LEFT(Nhaplieu!$N310,3)='Sổ ngân hàng S07 '!$J$2),Nhaplieu!F310,IF(OR(Nhaplieu!$M310='Sổ ngân hàng S07 '!$J$2,Nhaplieu!$N310='Sổ ngân hàng S07 '!$J$2),Nhaplieu!F310,""))</f>
        <v/>
      </c>
      <c r="B305" s="77" t="str">
        <f>IF(OR(LEFT(Nhaplieu!$M310,3)='Sổ ngân hàng S07 '!$J$2,LEFT(Nhaplieu!$N310,3)='Sổ ngân hàng S07 '!$J$2),Nhaplieu!E310,IF(OR(Nhaplieu!$M310='Sổ ngân hàng S07 '!$J$2,Nhaplieu!$N310='Sổ ngân hàng S07 '!$J$2),Nhaplieu!E310,""))</f>
        <v/>
      </c>
      <c r="C305" s="571" t="str">
        <f>IF(OR(LEFT(Nhaplieu!$M310,3)='Sổ ngân hàng S07 '!$J$2,LEFT(Nhaplieu!$N310,3)='Sổ ngân hàng S07 '!$J$2),Nhaplieu!L310,IF(OR(Nhaplieu!$M310='Sổ ngân hàng S07 '!$J$2,Nhaplieu!$N310='Sổ ngân hàng S07 '!$J$2),Nhaplieu!L310,""))</f>
        <v/>
      </c>
      <c r="D305" s="78" t="str">
        <f>IF(LEFT(Nhaplieu!$M310,3)='Sổ ngân hàng S07 '!$J$2,Nhaplieu!N310,IF(LEFT(Nhaplieu!$N310,3)='Sổ ngân hàng S07 '!$J$2,Nhaplieu!M310,IF(Nhaplieu!$M310='Sổ ngân hàng S07 '!$J$2,Nhaplieu!N310,IF(Nhaplieu!$N310='Sổ ngân hàng S07 '!$J$2,Nhaplieu!M310,""))))</f>
        <v/>
      </c>
      <c r="E305" s="77" t="str">
        <f>IF(LEFT(Nhaplieu!M310,3)='Sổ ngân hàng S07 '!$J$2,Nhaplieu!$O310,IF(Nhaplieu!M310='Sổ ngân hàng S07 '!$J$2,Nhaplieu!$O310,""))</f>
        <v/>
      </c>
      <c r="F305" s="77" t="str">
        <f>IF(LEFT(Nhaplieu!N310,3)='Sổ ngân hàng S07 '!$J$2,Nhaplieu!$O310,IF(Nhaplieu!N310='Sổ ngân hàng S07 '!$J$2,Nhaplieu!$O310,""))</f>
        <v/>
      </c>
      <c r="G305" s="572">
        <f>IF(SUM(E305:F305)=0,0,$G$10+SUM(E$11:$E305)-SUM(F$11:$F305))</f>
        <v>0</v>
      </c>
      <c r="H305" s="573"/>
    </row>
    <row r="306" spans="1:8" s="4" customFormat="1" ht="15.6">
      <c r="A306" s="76" t="str">
        <f>IF(OR(LEFT(Nhaplieu!$M311,3)='Sổ ngân hàng S07 '!$J$2,LEFT(Nhaplieu!$N311,3)='Sổ ngân hàng S07 '!$J$2),Nhaplieu!F311,IF(OR(Nhaplieu!$M311='Sổ ngân hàng S07 '!$J$2,Nhaplieu!$N311='Sổ ngân hàng S07 '!$J$2),Nhaplieu!F311,""))</f>
        <v/>
      </c>
      <c r="B306" s="77" t="str">
        <f>IF(OR(LEFT(Nhaplieu!$M311,3)='Sổ ngân hàng S07 '!$J$2,LEFT(Nhaplieu!$N311,3)='Sổ ngân hàng S07 '!$J$2),Nhaplieu!E311,IF(OR(Nhaplieu!$M311='Sổ ngân hàng S07 '!$J$2,Nhaplieu!$N311='Sổ ngân hàng S07 '!$J$2),Nhaplieu!E311,""))</f>
        <v/>
      </c>
      <c r="C306" s="571" t="str">
        <f>IF(OR(LEFT(Nhaplieu!$M311,3)='Sổ ngân hàng S07 '!$J$2,LEFT(Nhaplieu!$N311,3)='Sổ ngân hàng S07 '!$J$2),Nhaplieu!L311,IF(OR(Nhaplieu!$M311='Sổ ngân hàng S07 '!$J$2,Nhaplieu!$N311='Sổ ngân hàng S07 '!$J$2),Nhaplieu!L311,""))</f>
        <v/>
      </c>
      <c r="D306" s="78" t="str">
        <f>IF(LEFT(Nhaplieu!$M311,3)='Sổ ngân hàng S07 '!$J$2,Nhaplieu!N311,IF(LEFT(Nhaplieu!$N311,3)='Sổ ngân hàng S07 '!$J$2,Nhaplieu!M311,IF(Nhaplieu!$M311='Sổ ngân hàng S07 '!$J$2,Nhaplieu!N311,IF(Nhaplieu!$N311='Sổ ngân hàng S07 '!$J$2,Nhaplieu!M311,""))))</f>
        <v/>
      </c>
      <c r="E306" s="77" t="str">
        <f>IF(LEFT(Nhaplieu!M311,3)='Sổ ngân hàng S07 '!$J$2,Nhaplieu!$O311,IF(Nhaplieu!M311='Sổ ngân hàng S07 '!$J$2,Nhaplieu!$O311,""))</f>
        <v/>
      </c>
      <c r="F306" s="77" t="str">
        <f>IF(LEFT(Nhaplieu!N311,3)='Sổ ngân hàng S07 '!$J$2,Nhaplieu!$O311,IF(Nhaplieu!N311='Sổ ngân hàng S07 '!$J$2,Nhaplieu!$O311,""))</f>
        <v/>
      </c>
      <c r="G306" s="572">
        <f>IF(SUM(E306:F306)=0,0,$G$10+SUM(E$11:$E306)-SUM(F$11:$F306))</f>
        <v>0</v>
      </c>
      <c r="H306" s="573"/>
    </row>
    <row r="307" spans="1:8" s="4" customFormat="1" ht="15.6">
      <c r="A307" s="76" t="str">
        <f>IF(OR(LEFT(Nhaplieu!$M312,3)='Sổ ngân hàng S07 '!$J$2,LEFT(Nhaplieu!$N312,3)='Sổ ngân hàng S07 '!$J$2),Nhaplieu!F312,IF(OR(Nhaplieu!$M312='Sổ ngân hàng S07 '!$J$2,Nhaplieu!$N312='Sổ ngân hàng S07 '!$J$2),Nhaplieu!F312,""))</f>
        <v/>
      </c>
      <c r="B307" s="77" t="str">
        <f>IF(OR(LEFT(Nhaplieu!$M312,3)='Sổ ngân hàng S07 '!$J$2,LEFT(Nhaplieu!$N312,3)='Sổ ngân hàng S07 '!$J$2),Nhaplieu!E312,IF(OR(Nhaplieu!$M312='Sổ ngân hàng S07 '!$J$2,Nhaplieu!$N312='Sổ ngân hàng S07 '!$J$2),Nhaplieu!E312,""))</f>
        <v/>
      </c>
      <c r="C307" s="571" t="str">
        <f>IF(OR(LEFT(Nhaplieu!$M312,3)='Sổ ngân hàng S07 '!$J$2,LEFT(Nhaplieu!$N312,3)='Sổ ngân hàng S07 '!$J$2),Nhaplieu!L312,IF(OR(Nhaplieu!$M312='Sổ ngân hàng S07 '!$J$2,Nhaplieu!$N312='Sổ ngân hàng S07 '!$J$2),Nhaplieu!L312,""))</f>
        <v/>
      </c>
      <c r="D307" s="78" t="str">
        <f>IF(LEFT(Nhaplieu!$M312,3)='Sổ ngân hàng S07 '!$J$2,Nhaplieu!N312,IF(LEFT(Nhaplieu!$N312,3)='Sổ ngân hàng S07 '!$J$2,Nhaplieu!M312,IF(Nhaplieu!$M312='Sổ ngân hàng S07 '!$J$2,Nhaplieu!N312,IF(Nhaplieu!$N312='Sổ ngân hàng S07 '!$J$2,Nhaplieu!M312,""))))</f>
        <v/>
      </c>
      <c r="E307" s="77" t="str">
        <f>IF(LEFT(Nhaplieu!M312,3)='Sổ ngân hàng S07 '!$J$2,Nhaplieu!$O312,IF(Nhaplieu!M312='Sổ ngân hàng S07 '!$J$2,Nhaplieu!$O312,""))</f>
        <v/>
      </c>
      <c r="F307" s="77" t="str">
        <f>IF(LEFT(Nhaplieu!N312,3)='Sổ ngân hàng S07 '!$J$2,Nhaplieu!$O312,IF(Nhaplieu!N312='Sổ ngân hàng S07 '!$J$2,Nhaplieu!$O312,""))</f>
        <v/>
      </c>
      <c r="G307" s="572">
        <f>IF(SUM(E307:F307)=0,0,$G$10+SUM(E$11:$E307)-SUM(F$11:$F307))</f>
        <v>0</v>
      </c>
      <c r="H307" s="573"/>
    </row>
    <row r="308" spans="1:8" s="4" customFormat="1" ht="15.6">
      <c r="A308" s="76" t="str">
        <f>IF(OR(LEFT(Nhaplieu!$M313,3)='Sổ ngân hàng S07 '!$J$2,LEFT(Nhaplieu!$N313,3)='Sổ ngân hàng S07 '!$J$2),Nhaplieu!F313,IF(OR(Nhaplieu!$M313='Sổ ngân hàng S07 '!$J$2,Nhaplieu!$N313='Sổ ngân hàng S07 '!$J$2),Nhaplieu!F313,""))</f>
        <v/>
      </c>
      <c r="B308" s="77" t="str">
        <f>IF(OR(LEFT(Nhaplieu!$M313,3)='Sổ ngân hàng S07 '!$J$2,LEFT(Nhaplieu!$N313,3)='Sổ ngân hàng S07 '!$J$2),Nhaplieu!E313,IF(OR(Nhaplieu!$M313='Sổ ngân hàng S07 '!$J$2,Nhaplieu!$N313='Sổ ngân hàng S07 '!$J$2),Nhaplieu!E313,""))</f>
        <v/>
      </c>
      <c r="C308" s="571" t="str">
        <f>IF(OR(LEFT(Nhaplieu!$M313,3)='Sổ ngân hàng S07 '!$J$2,LEFT(Nhaplieu!$N313,3)='Sổ ngân hàng S07 '!$J$2),Nhaplieu!L313,IF(OR(Nhaplieu!$M313='Sổ ngân hàng S07 '!$J$2,Nhaplieu!$N313='Sổ ngân hàng S07 '!$J$2),Nhaplieu!L313,""))</f>
        <v/>
      </c>
      <c r="D308" s="78" t="str">
        <f>IF(LEFT(Nhaplieu!$M313,3)='Sổ ngân hàng S07 '!$J$2,Nhaplieu!N313,IF(LEFT(Nhaplieu!$N313,3)='Sổ ngân hàng S07 '!$J$2,Nhaplieu!M313,IF(Nhaplieu!$M313='Sổ ngân hàng S07 '!$J$2,Nhaplieu!N313,IF(Nhaplieu!$N313='Sổ ngân hàng S07 '!$J$2,Nhaplieu!M313,""))))</f>
        <v/>
      </c>
      <c r="E308" s="77" t="str">
        <f>IF(LEFT(Nhaplieu!M313,3)='Sổ ngân hàng S07 '!$J$2,Nhaplieu!$O313,IF(Nhaplieu!M313='Sổ ngân hàng S07 '!$J$2,Nhaplieu!$O313,""))</f>
        <v/>
      </c>
      <c r="F308" s="77" t="str">
        <f>IF(LEFT(Nhaplieu!N313,3)='Sổ ngân hàng S07 '!$J$2,Nhaplieu!$O313,IF(Nhaplieu!N313='Sổ ngân hàng S07 '!$J$2,Nhaplieu!$O313,""))</f>
        <v/>
      </c>
      <c r="G308" s="572">
        <f>IF(SUM(E308:F308)=0,0,$G$10+SUM(E$11:$E308)-SUM(F$11:$F308))</f>
        <v>0</v>
      </c>
      <c r="H308" s="573"/>
    </row>
    <row r="309" spans="1:8" s="4" customFormat="1" ht="15.6">
      <c r="A309" s="76" t="str">
        <f>IF(OR(LEFT(Nhaplieu!$M314,3)='Sổ ngân hàng S07 '!$J$2,LEFT(Nhaplieu!$N314,3)='Sổ ngân hàng S07 '!$J$2),Nhaplieu!F314,IF(OR(Nhaplieu!$M314='Sổ ngân hàng S07 '!$J$2,Nhaplieu!$N314='Sổ ngân hàng S07 '!$J$2),Nhaplieu!F314,""))</f>
        <v/>
      </c>
      <c r="B309" s="77" t="str">
        <f>IF(OR(LEFT(Nhaplieu!$M314,3)='Sổ ngân hàng S07 '!$J$2,LEFT(Nhaplieu!$N314,3)='Sổ ngân hàng S07 '!$J$2),Nhaplieu!E314,IF(OR(Nhaplieu!$M314='Sổ ngân hàng S07 '!$J$2,Nhaplieu!$N314='Sổ ngân hàng S07 '!$J$2),Nhaplieu!E314,""))</f>
        <v/>
      </c>
      <c r="C309" s="571" t="str">
        <f>IF(OR(LEFT(Nhaplieu!$M314,3)='Sổ ngân hàng S07 '!$J$2,LEFT(Nhaplieu!$N314,3)='Sổ ngân hàng S07 '!$J$2),Nhaplieu!L314,IF(OR(Nhaplieu!$M314='Sổ ngân hàng S07 '!$J$2,Nhaplieu!$N314='Sổ ngân hàng S07 '!$J$2),Nhaplieu!L314,""))</f>
        <v/>
      </c>
      <c r="D309" s="78" t="str">
        <f>IF(LEFT(Nhaplieu!$M314,3)='Sổ ngân hàng S07 '!$J$2,Nhaplieu!N314,IF(LEFT(Nhaplieu!$N314,3)='Sổ ngân hàng S07 '!$J$2,Nhaplieu!M314,IF(Nhaplieu!$M314='Sổ ngân hàng S07 '!$J$2,Nhaplieu!N314,IF(Nhaplieu!$N314='Sổ ngân hàng S07 '!$J$2,Nhaplieu!M314,""))))</f>
        <v/>
      </c>
      <c r="E309" s="77" t="str">
        <f>IF(LEFT(Nhaplieu!M314,3)='Sổ ngân hàng S07 '!$J$2,Nhaplieu!$O314,IF(Nhaplieu!M314='Sổ ngân hàng S07 '!$J$2,Nhaplieu!$O314,""))</f>
        <v/>
      </c>
      <c r="F309" s="77" t="str">
        <f>IF(LEFT(Nhaplieu!N314,3)='Sổ ngân hàng S07 '!$J$2,Nhaplieu!$O314,IF(Nhaplieu!N314='Sổ ngân hàng S07 '!$J$2,Nhaplieu!$O314,""))</f>
        <v/>
      </c>
      <c r="G309" s="572">
        <f>IF(SUM(E309:F309)=0,0,$G$10+SUM(E$11:$E309)-SUM(F$11:$F309))</f>
        <v>0</v>
      </c>
      <c r="H309" s="573"/>
    </row>
    <row r="310" spans="1:8" s="4" customFormat="1" ht="15.6">
      <c r="A310" s="76" t="str">
        <f>IF(OR(LEFT(Nhaplieu!$M315,3)='Sổ ngân hàng S07 '!$J$2,LEFT(Nhaplieu!$N315,3)='Sổ ngân hàng S07 '!$J$2),Nhaplieu!F315,IF(OR(Nhaplieu!$M315='Sổ ngân hàng S07 '!$J$2,Nhaplieu!$N315='Sổ ngân hàng S07 '!$J$2),Nhaplieu!F315,""))</f>
        <v/>
      </c>
      <c r="B310" s="77" t="str">
        <f>IF(OR(LEFT(Nhaplieu!$M315,3)='Sổ ngân hàng S07 '!$J$2,LEFT(Nhaplieu!$N315,3)='Sổ ngân hàng S07 '!$J$2),Nhaplieu!E315,IF(OR(Nhaplieu!$M315='Sổ ngân hàng S07 '!$J$2,Nhaplieu!$N315='Sổ ngân hàng S07 '!$J$2),Nhaplieu!E315,""))</f>
        <v/>
      </c>
      <c r="C310" s="571" t="str">
        <f>IF(OR(LEFT(Nhaplieu!$M315,3)='Sổ ngân hàng S07 '!$J$2,LEFT(Nhaplieu!$N315,3)='Sổ ngân hàng S07 '!$J$2),Nhaplieu!L315,IF(OR(Nhaplieu!$M315='Sổ ngân hàng S07 '!$J$2,Nhaplieu!$N315='Sổ ngân hàng S07 '!$J$2),Nhaplieu!L315,""))</f>
        <v/>
      </c>
      <c r="D310" s="78" t="str">
        <f>IF(LEFT(Nhaplieu!$M315,3)='Sổ ngân hàng S07 '!$J$2,Nhaplieu!N315,IF(LEFT(Nhaplieu!$N315,3)='Sổ ngân hàng S07 '!$J$2,Nhaplieu!M315,IF(Nhaplieu!$M315='Sổ ngân hàng S07 '!$J$2,Nhaplieu!N315,IF(Nhaplieu!$N315='Sổ ngân hàng S07 '!$J$2,Nhaplieu!M315,""))))</f>
        <v/>
      </c>
      <c r="E310" s="77" t="str">
        <f>IF(LEFT(Nhaplieu!M315,3)='Sổ ngân hàng S07 '!$J$2,Nhaplieu!$O315,IF(Nhaplieu!M315='Sổ ngân hàng S07 '!$J$2,Nhaplieu!$O315,""))</f>
        <v/>
      </c>
      <c r="F310" s="77" t="str">
        <f>IF(LEFT(Nhaplieu!N315,3)='Sổ ngân hàng S07 '!$J$2,Nhaplieu!$O315,IF(Nhaplieu!N315='Sổ ngân hàng S07 '!$J$2,Nhaplieu!$O315,""))</f>
        <v/>
      </c>
      <c r="G310" s="572">
        <f>IF(SUM(E310:F310)=0,0,$G$10+SUM(E$11:$E310)-SUM(F$11:$F310))</f>
        <v>0</v>
      </c>
      <c r="H310" s="573"/>
    </row>
    <row r="311" spans="1:8" s="4" customFormat="1" ht="15.6">
      <c r="A311" s="76" t="str">
        <f>IF(OR(LEFT(Nhaplieu!$M316,3)='Sổ ngân hàng S07 '!$J$2,LEFT(Nhaplieu!$N316,3)='Sổ ngân hàng S07 '!$J$2),Nhaplieu!F316,IF(OR(Nhaplieu!$M316='Sổ ngân hàng S07 '!$J$2,Nhaplieu!$N316='Sổ ngân hàng S07 '!$J$2),Nhaplieu!F316,""))</f>
        <v/>
      </c>
      <c r="B311" s="77" t="str">
        <f>IF(OR(LEFT(Nhaplieu!$M316,3)='Sổ ngân hàng S07 '!$J$2,LEFT(Nhaplieu!$N316,3)='Sổ ngân hàng S07 '!$J$2),Nhaplieu!E316,IF(OR(Nhaplieu!$M316='Sổ ngân hàng S07 '!$J$2,Nhaplieu!$N316='Sổ ngân hàng S07 '!$J$2),Nhaplieu!E316,""))</f>
        <v/>
      </c>
      <c r="C311" s="571" t="str">
        <f>IF(OR(LEFT(Nhaplieu!$M316,3)='Sổ ngân hàng S07 '!$J$2,LEFT(Nhaplieu!$N316,3)='Sổ ngân hàng S07 '!$J$2),Nhaplieu!L316,IF(OR(Nhaplieu!$M316='Sổ ngân hàng S07 '!$J$2,Nhaplieu!$N316='Sổ ngân hàng S07 '!$J$2),Nhaplieu!L316,""))</f>
        <v/>
      </c>
      <c r="D311" s="78" t="str">
        <f>IF(LEFT(Nhaplieu!$M316,3)='Sổ ngân hàng S07 '!$J$2,Nhaplieu!N316,IF(LEFT(Nhaplieu!$N316,3)='Sổ ngân hàng S07 '!$J$2,Nhaplieu!M316,IF(Nhaplieu!$M316='Sổ ngân hàng S07 '!$J$2,Nhaplieu!N316,IF(Nhaplieu!$N316='Sổ ngân hàng S07 '!$J$2,Nhaplieu!M316,""))))</f>
        <v/>
      </c>
      <c r="E311" s="77" t="str">
        <f>IF(LEFT(Nhaplieu!M316,3)='Sổ ngân hàng S07 '!$J$2,Nhaplieu!$O316,IF(Nhaplieu!M316='Sổ ngân hàng S07 '!$J$2,Nhaplieu!$O316,""))</f>
        <v/>
      </c>
      <c r="F311" s="77" t="str">
        <f>IF(LEFT(Nhaplieu!N316,3)='Sổ ngân hàng S07 '!$J$2,Nhaplieu!$O316,IF(Nhaplieu!N316='Sổ ngân hàng S07 '!$J$2,Nhaplieu!$O316,""))</f>
        <v/>
      </c>
      <c r="G311" s="572">
        <f>IF(SUM(E311:F311)=0,0,$G$10+SUM(E$11:$E311)-SUM(F$11:$F311))</f>
        <v>0</v>
      </c>
      <c r="H311" s="573"/>
    </row>
    <row r="312" spans="1:8" s="4" customFormat="1" ht="15.6">
      <c r="A312" s="76" t="str">
        <f>IF(OR(LEFT(Nhaplieu!$M317,3)='Sổ ngân hàng S07 '!$J$2,LEFT(Nhaplieu!$N317,3)='Sổ ngân hàng S07 '!$J$2),Nhaplieu!F317,IF(OR(Nhaplieu!$M317='Sổ ngân hàng S07 '!$J$2,Nhaplieu!$N317='Sổ ngân hàng S07 '!$J$2),Nhaplieu!F317,""))</f>
        <v/>
      </c>
      <c r="B312" s="77" t="str">
        <f>IF(OR(LEFT(Nhaplieu!$M317,3)='Sổ ngân hàng S07 '!$J$2,LEFT(Nhaplieu!$N317,3)='Sổ ngân hàng S07 '!$J$2),Nhaplieu!E317,IF(OR(Nhaplieu!$M317='Sổ ngân hàng S07 '!$J$2,Nhaplieu!$N317='Sổ ngân hàng S07 '!$J$2),Nhaplieu!E317,""))</f>
        <v/>
      </c>
      <c r="C312" s="571" t="str">
        <f>IF(OR(LEFT(Nhaplieu!$M317,3)='Sổ ngân hàng S07 '!$J$2,LEFT(Nhaplieu!$N317,3)='Sổ ngân hàng S07 '!$J$2),Nhaplieu!L317,IF(OR(Nhaplieu!$M317='Sổ ngân hàng S07 '!$J$2,Nhaplieu!$N317='Sổ ngân hàng S07 '!$J$2),Nhaplieu!L317,""))</f>
        <v/>
      </c>
      <c r="D312" s="78" t="str">
        <f>IF(LEFT(Nhaplieu!$M317,3)='Sổ ngân hàng S07 '!$J$2,Nhaplieu!N317,IF(LEFT(Nhaplieu!$N317,3)='Sổ ngân hàng S07 '!$J$2,Nhaplieu!M317,IF(Nhaplieu!$M317='Sổ ngân hàng S07 '!$J$2,Nhaplieu!N317,IF(Nhaplieu!$N317='Sổ ngân hàng S07 '!$J$2,Nhaplieu!M317,""))))</f>
        <v/>
      </c>
      <c r="E312" s="77" t="str">
        <f>IF(LEFT(Nhaplieu!M317,3)='Sổ ngân hàng S07 '!$J$2,Nhaplieu!$O317,IF(Nhaplieu!M317='Sổ ngân hàng S07 '!$J$2,Nhaplieu!$O317,""))</f>
        <v/>
      </c>
      <c r="F312" s="77" t="str">
        <f>IF(LEFT(Nhaplieu!N317,3)='Sổ ngân hàng S07 '!$J$2,Nhaplieu!$O317,IF(Nhaplieu!N317='Sổ ngân hàng S07 '!$J$2,Nhaplieu!$O317,""))</f>
        <v/>
      </c>
      <c r="G312" s="572">
        <f>IF(SUM(E312:F312)=0,0,$G$10+SUM(E$11:$E312)-SUM(F$11:$F312))</f>
        <v>0</v>
      </c>
      <c r="H312" s="573"/>
    </row>
    <row r="313" spans="1:8" s="4" customFormat="1" ht="15.6">
      <c r="A313" s="76" t="str">
        <f>IF(OR(LEFT(Nhaplieu!$M318,3)='Sổ ngân hàng S07 '!$J$2,LEFT(Nhaplieu!$N318,3)='Sổ ngân hàng S07 '!$J$2),Nhaplieu!F318,IF(OR(Nhaplieu!$M318='Sổ ngân hàng S07 '!$J$2,Nhaplieu!$N318='Sổ ngân hàng S07 '!$J$2),Nhaplieu!F318,""))</f>
        <v/>
      </c>
      <c r="B313" s="77" t="str">
        <f>IF(OR(LEFT(Nhaplieu!$M318,3)='Sổ ngân hàng S07 '!$J$2,LEFT(Nhaplieu!$N318,3)='Sổ ngân hàng S07 '!$J$2),Nhaplieu!E318,IF(OR(Nhaplieu!$M318='Sổ ngân hàng S07 '!$J$2,Nhaplieu!$N318='Sổ ngân hàng S07 '!$J$2),Nhaplieu!E318,""))</f>
        <v/>
      </c>
      <c r="C313" s="571" t="str">
        <f>IF(OR(LEFT(Nhaplieu!$M318,3)='Sổ ngân hàng S07 '!$J$2,LEFT(Nhaplieu!$N318,3)='Sổ ngân hàng S07 '!$J$2),Nhaplieu!L318,IF(OR(Nhaplieu!$M318='Sổ ngân hàng S07 '!$J$2,Nhaplieu!$N318='Sổ ngân hàng S07 '!$J$2),Nhaplieu!L318,""))</f>
        <v/>
      </c>
      <c r="D313" s="78" t="str">
        <f>IF(LEFT(Nhaplieu!$M318,3)='Sổ ngân hàng S07 '!$J$2,Nhaplieu!N318,IF(LEFT(Nhaplieu!$N318,3)='Sổ ngân hàng S07 '!$J$2,Nhaplieu!M318,IF(Nhaplieu!$M318='Sổ ngân hàng S07 '!$J$2,Nhaplieu!N318,IF(Nhaplieu!$N318='Sổ ngân hàng S07 '!$J$2,Nhaplieu!M318,""))))</f>
        <v/>
      </c>
      <c r="E313" s="77" t="str">
        <f>IF(LEFT(Nhaplieu!M318,3)='Sổ ngân hàng S07 '!$J$2,Nhaplieu!$O318,IF(Nhaplieu!M318='Sổ ngân hàng S07 '!$J$2,Nhaplieu!$O318,""))</f>
        <v/>
      </c>
      <c r="F313" s="77" t="str">
        <f>IF(LEFT(Nhaplieu!N318,3)='Sổ ngân hàng S07 '!$J$2,Nhaplieu!$O318,IF(Nhaplieu!N318='Sổ ngân hàng S07 '!$J$2,Nhaplieu!$O318,""))</f>
        <v/>
      </c>
      <c r="G313" s="572">
        <f>IF(SUM(E313:F313)=0,0,$G$10+SUM(E$11:$E313)-SUM(F$11:$F313))</f>
        <v>0</v>
      </c>
      <c r="H313" s="573"/>
    </row>
    <row r="314" spans="1:8" s="4" customFormat="1" ht="15.6">
      <c r="A314" s="76" t="str">
        <f>IF(OR(LEFT(Nhaplieu!$M319,3)='Sổ ngân hàng S07 '!$J$2,LEFT(Nhaplieu!$N319,3)='Sổ ngân hàng S07 '!$J$2),Nhaplieu!F319,IF(OR(Nhaplieu!$M319='Sổ ngân hàng S07 '!$J$2,Nhaplieu!$N319='Sổ ngân hàng S07 '!$J$2),Nhaplieu!F319,""))</f>
        <v/>
      </c>
      <c r="B314" s="77" t="str">
        <f>IF(OR(LEFT(Nhaplieu!$M319,3)='Sổ ngân hàng S07 '!$J$2,LEFT(Nhaplieu!$N319,3)='Sổ ngân hàng S07 '!$J$2),Nhaplieu!E319,IF(OR(Nhaplieu!$M319='Sổ ngân hàng S07 '!$J$2,Nhaplieu!$N319='Sổ ngân hàng S07 '!$J$2),Nhaplieu!E319,""))</f>
        <v/>
      </c>
      <c r="C314" s="571" t="str">
        <f>IF(OR(LEFT(Nhaplieu!$M319,3)='Sổ ngân hàng S07 '!$J$2,LEFT(Nhaplieu!$N319,3)='Sổ ngân hàng S07 '!$J$2),Nhaplieu!L319,IF(OR(Nhaplieu!$M319='Sổ ngân hàng S07 '!$J$2,Nhaplieu!$N319='Sổ ngân hàng S07 '!$J$2),Nhaplieu!L319,""))</f>
        <v/>
      </c>
      <c r="D314" s="78" t="str">
        <f>IF(LEFT(Nhaplieu!$M319,3)='Sổ ngân hàng S07 '!$J$2,Nhaplieu!N319,IF(LEFT(Nhaplieu!$N319,3)='Sổ ngân hàng S07 '!$J$2,Nhaplieu!M319,IF(Nhaplieu!$M319='Sổ ngân hàng S07 '!$J$2,Nhaplieu!N319,IF(Nhaplieu!$N319='Sổ ngân hàng S07 '!$J$2,Nhaplieu!M319,""))))</f>
        <v/>
      </c>
      <c r="E314" s="77" t="str">
        <f>IF(LEFT(Nhaplieu!M319,3)='Sổ ngân hàng S07 '!$J$2,Nhaplieu!$O319,IF(Nhaplieu!M319='Sổ ngân hàng S07 '!$J$2,Nhaplieu!$O319,""))</f>
        <v/>
      </c>
      <c r="F314" s="77" t="str">
        <f>IF(LEFT(Nhaplieu!N319,3)='Sổ ngân hàng S07 '!$J$2,Nhaplieu!$O319,IF(Nhaplieu!N319='Sổ ngân hàng S07 '!$J$2,Nhaplieu!$O319,""))</f>
        <v/>
      </c>
      <c r="G314" s="572">
        <f>IF(SUM(E314:F314)=0,0,$G$10+SUM(E$11:$E314)-SUM(F$11:$F314))</f>
        <v>0</v>
      </c>
      <c r="H314" s="573"/>
    </row>
    <row r="315" spans="1:8" s="4" customFormat="1" ht="15.6">
      <c r="A315" s="76" t="str">
        <f>IF(OR(LEFT(Nhaplieu!$M320,3)='Sổ ngân hàng S07 '!$J$2,LEFT(Nhaplieu!$N320,3)='Sổ ngân hàng S07 '!$J$2),Nhaplieu!F320,IF(OR(Nhaplieu!$M320='Sổ ngân hàng S07 '!$J$2,Nhaplieu!$N320='Sổ ngân hàng S07 '!$J$2),Nhaplieu!F320,""))</f>
        <v/>
      </c>
      <c r="B315" s="77" t="str">
        <f>IF(OR(LEFT(Nhaplieu!$M320,3)='Sổ ngân hàng S07 '!$J$2,LEFT(Nhaplieu!$N320,3)='Sổ ngân hàng S07 '!$J$2),Nhaplieu!E320,IF(OR(Nhaplieu!$M320='Sổ ngân hàng S07 '!$J$2,Nhaplieu!$N320='Sổ ngân hàng S07 '!$J$2),Nhaplieu!E320,""))</f>
        <v/>
      </c>
      <c r="C315" s="571" t="str">
        <f>IF(OR(LEFT(Nhaplieu!$M320,3)='Sổ ngân hàng S07 '!$J$2,LEFT(Nhaplieu!$N320,3)='Sổ ngân hàng S07 '!$J$2),Nhaplieu!L320,IF(OR(Nhaplieu!$M320='Sổ ngân hàng S07 '!$J$2,Nhaplieu!$N320='Sổ ngân hàng S07 '!$J$2),Nhaplieu!L320,""))</f>
        <v/>
      </c>
      <c r="D315" s="78" t="str">
        <f>IF(LEFT(Nhaplieu!$M320,3)='Sổ ngân hàng S07 '!$J$2,Nhaplieu!N320,IF(LEFT(Nhaplieu!$N320,3)='Sổ ngân hàng S07 '!$J$2,Nhaplieu!M320,IF(Nhaplieu!$M320='Sổ ngân hàng S07 '!$J$2,Nhaplieu!N320,IF(Nhaplieu!$N320='Sổ ngân hàng S07 '!$J$2,Nhaplieu!M320,""))))</f>
        <v/>
      </c>
      <c r="E315" s="77" t="str">
        <f>IF(LEFT(Nhaplieu!M320,3)='Sổ ngân hàng S07 '!$J$2,Nhaplieu!$O320,IF(Nhaplieu!M320='Sổ ngân hàng S07 '!$J$2,Nhaplieu!$O320,""))</f>
        <v/>
      </c>
      <c r="F315" s="77" t="str">
        <f>IF(LEFT(Nhaplieu!N320,3)='Sổ ngân hàng S07 '!$J$2,Nhaplieu!$O320,IF(Nhaplieu!N320='Sổ ngân hàng S07 '!$J$2,Nhaplieu!$O320,""))</f>
        <v/>
      </c>
      <c r="G315" s="572">
        <f>IF(SUM(E315:F315)=0,0,$G$10+SUM(E$11:$E315)-SUM(F$11:$F315))</f>
        <v>0</v>
      </c>
      <c r="H315" s="573"/>
    </row>
    <row r="316" spans="1:8" s="4" customFormat="1" ht="15.6">
      <c r="A316" s="76" t="str">
        <f>IF(OR(LEFT(Nhaplieu!$M321,3)='Sổ ngân hàng S07 '!$J$2,LEFT(Nhaplieu!$N321,3)='Sổ ngân hàng S07 '!$J$2),Nhaplieu!F321,IF(OR(Nhaplieu!$M321='Sổ ngân hàng S07 '!$J$2,Nhaplieu!$N321='Sổ ngân hàng S07 '!$J$2),Nhaplieu!F321,""))</f>
        <v/>
      </c>
      <c r="B316" s="77" t="str">
        <f>IF(OR(LEFT(Nhaplieu!$M321,3)='Sổ ngân hàng S07 '!$J$2,LEFT(Nhaplieu!$N321,3)='Sổ ngân hàng S07 '!$J$2),Nhaplieu!E321,IF(OR(Nhaplieu!$M321='Sổ ngân hàng S07 '!$J$2,Nhaplieu!$N321='Sổ ngân hàng S07 '!$J$2),Nhaplieu!E321,""))</f>
        <v/>
      </c>
      <c r="C316" s="571" t="str">
        <f>IF(OR(LEFT(Nhaplieu!$M321,3)='Sổ ngân hàng S07 '!$J$2,LEFT(Nhaplieu!$N321,3)='Sổ ngân hàng S07 '!$J$2),Nhaplieu!L321,IF(OR(Nhaplieu!$M321='Sổ ngân hàng S07 '!$J$2,Nhaplieu!$N321='Sổ ngân hàng S07 '!$J$2),Nhaplieu!L321,""))</f>
        <v/>
      </c>
      <c r="D316" s="78" t="str">
        <f>IF(LEFT(Nhaplieu!$M321,3)='Sổ ngân hàng S07 '!$J$2,Nhaplieu!N321,IF(LEFT(Nhaplieu!$N321,3)='Sổ ngân hàng S07 '!$J$2,Nhaplieu!M321,IF(Nhaplieu!$M321='Sổ ngân hàng S07 '!$J$2,Nhaplieu!N321,IF(Nhaplieu!$N321='Sổ ngân hàng S07 '!$J$2,Nhaplieu!M321,""))))</f>
        <v/>
      </c>
      <c r="E316" s="77" t="str">
        <f>IF(LEFT(Nhaplieu!M321,3)='Sổ ngân hàng S07 '!$J$2,Nhaplieu!$O321,IF(Nhaplieu!M321='Sổ ngân hàng S07 '!$J$2,Nhaplieu!$O321,""))</f>
        <v/>
      </c>
      <c r="F316" s="77" t="str">
        <f>IF(LEFT(Nhaplieu!N321,3)='Sổ ngân hàng S07 '!$J$2,Nhaplieu!$O321,IF(Nhaplieu!N321='Sổ ngân hàng S07 '!$J$2,Nhaplieu!$O321,""))</f>
        <v/>
      </c>
      <c r="G316" s="572">
        <f>IF(SUM(E316:F316)=0,0,$G$10+SUM(E$11:$E316)-SUM(F$11:$F316))</f>
        <v>0</v>
      </c>
      <c r="H316" s="573"/>
    </row>
    <row r="317" spans="1:8" s="4" customFormat="1" ht="15.6">
      <c r="A317" s="76" t="str">
        <f>IF(OR(LEFT(Nhaplieu!$M322,3)='Sổ ngân hàng S07 '!$J$2,LEFT(Nhaplieu!$N322,3)='Sổ ngân hàng S07 '!$J$2),Nhaplieu!F322,IF(OR(Nhaplieu!$M322='Sổ ngân hàng S07 '!$J$2,Nhaplieu!$N322='Sổ ngân hàng S07 '!$J$2),Nhaplieu!F322,""))</f>
        <v/>
      </c>
      <c r="B317" s="77" t="str">
        <f>IF(OR(LEFT(Nhaplieu!$M322,3)='Sổ ngân hàng S07 '!$J$2,LEFT(Nhaplieu!$N322,3)='Sổ ngân hàng S07 '!$J$2),Nhaplieu!E322,IF(OR(Nhaplieu!$M322='Sổ ngân hàng S07 '!$J$2,Nhaplieu!$N322='Sổ ngân hàng S07 '!$J$2),Nhaplieu!E322,""))</f>
        <v/>
      </c>
      <c r="C317" s="571" t="str">
        <f>IF(OR(LEFT(Nhaplieu!$M322,3)='Sổ ngân hàng S07 '!$J$2,LEFT(Nhaplieu!$N322,3)='Sổ ngân hàng S07 '!$J$2),Nhaplieu!L322,IF(OR(Nhaplieu!$M322='Sổ ngân hàng S07 '!$J$2,Nhaplieu!$N322='Sổ ngân hàng S07 '!$J$2),Nhaplieu!L322,""))</f>
        <v/>
      </c>
      <c r="D317" s="78" t="str">
        <f>IF(LEFT(Nhaplieu!$M322,3)='Sổ ngân hàng S07 '!$J$2,Nhaplieu!N322,IF(LEFT(Nhaplieu!$N322,3)='Sổ ngân hàng S07 '!$J$2,Nhaplieu!M322,IF(Nhaplieu!$M322='Sổ ngân hàng S07 '!$J$2,Nhaplieu!N322,IF(Nhaplieu!$N322='Sổ ngân hàng S07 '!$J$2,Nhaplieu!M322,""))))</f>
        <v/>
      </c>
      <c r="E317" s="77" t="str">
        <f>IF(LEFT(Nhaplieu!M322,3)='Sổ ngân hàng S07 '!$J$2,Nhaplieu!$O322,IF(Nhaplieu!M322='Sổ ngân hàng S07 '!$J$2,Nhaplieu!$O322,""))</f>
        <v/>
      </c>
      <c r="F317" s="77" t="str">
        <f>IF(LEFT(Nhaplieu!N322,3)='Sổ ngân hàng S07 '!$J$2,Nhaplieu!$O322,IF(Nhaplieu!N322='Sổ ngân hàng S07 '!$J$2,Nhaplieu!$O322,""))</f>
        <v/>
      </c>
      <c r="G317" s="572">
        <f>IF(SUM(E317:F317)=0,0,$G$10+SUM(E$11:$E317)-SUM(F$11:$F317))</f>
        <v>0</v>
      </c>
      <c r="H317" s="573"/>
    </row>
    <row r="318" spans="1:8" s="4" customFormat="1" ht="15.6">
      <c r="A318" s="76" t="str">
        <f>IF(OR(LEFT(Nhaplieu!$M323,3)='Sổ ngân hàng S07 '!$J$2,LEFT(Nhaplieu!$N323,3)='Sổ ngân hàng S07 '!$J$2),Nhaplieu!F323,IF(OR(Nhaplieu!$M323='Sổ ngân hàng S07 '!$J$2,Nhaplieu!$N323='Sổ ngân hàng S07 '!$J$2),Nhaplieu!F323,""))</f>
        <v/>
      </c>
      <c r="B318" s="77" t="str">
        <f>IF(OR(LEFT(Nhaplieu!$M323,3)='Sổ ngân hàng S07 '!$J$2,LEFT(Nhaplieu!$N323,3)='Sổ ngân hàng S07 '!$J$2),Nhaplieu!E323,IF(OR(Nhaplieu!$M323='Sổ ngân hàng S07 '!$J$2,Nhaplieu!$N323='Sổ ngân hàng S07 '!$J$2),Nhaplieu!E323,""))</f>
        <v/>
      </c>
      <c r="C318" s="571" t="str">
        <f>IF(OR(LEFT(Nhaplieu!$M323,3)='Sổ ngân hàng S07 '!$J$2,LEFT(Nhaplieu!$N323,3)='Sổ ngân hàng S07 '!$J$2),Nhaplieu!L323,IF(OR(Nhaplieu!$M323='Sổ ngân hàng S07 '!$J$2,Nhaplieu!$N323='Sổ ngân hàng S07 '!$J$2),Nhaplieu!L323,""))</f>
        <v/>
      </c>
      <c r="D318" s="78" t="str">
        <f>IF(LEFT(Nhaplieu!$M323,3)='Sổ ngân hàng S07 '!$J$2,Nhaplieu!N323,IF(LEFT(Nhaplieu!$N323,3)='Sổ ngân hàng S07 '!$J$2,Nhaplieu!M323,IF(Nhaplieu!$M323='Sổ ngân hàng S07 '!$J$2,Nhaplieu!N323,IF(Nhaplieu!$N323='Sổ ngân hàng S07 '!$J$2,Nhaplieu!M323,""))))</f>
        <v/>
      </c>
      <c r="E318" s="77" t="str">
        <f>IF(LEFT(Nhaplieu!M323,3)='Sổ ngân hàng S07 '!$J$2,Nhaplieu!$O323,IF(Nhaplieu!M323='Sổ ngân hàng S07 '!$J$2,Nhaplieu!$O323,""))</f>
        <v/>
      </c>
      <c r="F318" s="77" t="str">
        <f>IF(LEFT(Nhaplieu!N323,3)='Sổ ngân hàng S07 '!$J$2,Nhaplieu!$O323,IF(Nhaplieu!N323='Sổ ngân hàng S07 '!$J$2,Nhaplieu!$O323,""))</f>
        <v/>
      </c>
      <c r="G318" s="572">
        <f>IF(SUM(E318:F318)=0,0,$G$10+SUM(E$11:$E318)-SUM(F$11:$F318))</f>
        <v>0</v>
      </c>
      <c r="H318" s="573"/>
    </row>
    <row r="319" spans="1:8" s="4" customFormat="1" ht="15.6">
      <c r="A319" s="76" t="str">
        <f>IF(OR(LEFT(Nhaplieu!$M324,3)='Sổ ngân hàng S07 '!$J$2,LEFT(Nhaplieu!$N324,3)='Sổ ngân hàng S07 '!$J$2),Nhaplieu!F324,IF(OR(Nhaplieu!$M324='Sổ ngân hàng S07 '!$J$2,Nhaplieu!$N324='Sổ ngân hàng S07 '!$J$2),Nhaplieu!F324,""))</f>
        <v/>
      </c>
      <c r="B319" s="77" t="str">
        <f>IF(OR(LEFT(Nhaplieu!$M324,3)='Sổ ngân hàng S07 '!$J$2,LEFT(Nhaplieu!$N324,3)='Sổ ngân hàng S07 '!$J$2),Nhaplieu!E324,IF(OR(Nhaplieu!$M324='Sổ ngân hàng S07 '!$J$2,Nhaplieu!$N324='Sổ ngân hàng S07 '!$J$2),Nhaplieu!E324,""))</f>
        <v/>
      </c>
      <c r="C319" s="571" t="str">
        <f>IF(OR(LEFT(Nhaplieu!$M324,3)='Sổ ngân hàng S07 '!$J$2,LEFT(Nhaplieu!$N324,3)='Sổ ngân hàng S07 '!$J$2),Nhaplieu!L324,IF(OR(Nhaplieu!$M324='Sổ ngân hàng S07 '!$J$2,Nhaplieu!$N324='Sổ ngân hàng S07 '!$J$2),Nhaplieu!L324,""))</f>
        <v/>
      </c>
      <c r="D319" s="78" t="str">
        <f>IF(LEFT(Nhaplieu!$M324,3)='Sổ ngân hàng S07 '!$J$2,Nhaplieu!N324,IF(LEFT(Nhaplieu!$N324,3)='Sổ ngân hàng S07 '!$J$2,Nhaplieu!M324,IF(Nhaplieu!$M324='Sổ ngân hàng S07 '!$J$2,Nhaplieu!N324,IF(Nhaplieu!$N324='Sổ ngân hàng S07 '!$J$2,Nhaplieu!M324,""))))</f>
        <v/>
      </c>
      <c r="E319" s="77" t="str">
        <f>IF(LEFT(Nhaplieu!M324,3)='Sổ ngân hàng S07 '!$J$2,Nhaplieu!$O324,IF(Nhaplieu!M324='Sổ ngân hàng S07 '!$J$2,Nhaplieu!$O324,""))</f>
        <v/>
      </c>
      <c r="F319" s="77" t="str">
        <f>IF(LEFT(Nhaplieu!N324,3)='Sổ ngân hàng S07 '!$J$2,Nhaplieu!$O324,IF(Nhaplieu!N324='Sổ ngân hàng S07 '!$J$2,Nhaplieu!$O324,""))</f>
        <v/>
      </c>
      <c r="G319" s="572">
        <f>IF(SUM(E319:F319)=0,0,$G$10+SUM(E$11:$E319)-SUM(F$11:$F319))</f>
        <v>0</v>
      </c>
      <c r="H319" s="573"/>
    </row>
    <row r="320" spans="1:8" s="4" customFormat="1" ht="15.6">
      <c r="A320" s="76" t="str">
        <f>IF(OR(LEFT(Nhaplieu!$M325,3)='Sổ ngân hàng S07 '!$J$2,LEFT(Nhaplieu!$N325,3)='Sổ ngân hàng S07 '!$J$2),Nhaplieu!F325,IF(OR(Nhaplieu!$M325='Sổ ngân hàng S07 '!$J$2,Nhaplieu!$N325='Sổ ngân hàng S07 '!$J$2),Nhaplieu!F325,""))</f>
        <v/>
      </c>
      <c r="B320" s="77" t="str">
        <f>IF(OR(LEFT(Nhaplieu!$M325,3)='Sổ ngân hàng S07 '!$J$2,LEFT(Nhaplieu!$N325,3)='Sổ ngân hàng S07 '!$J$2),Nhaplieu!E325,IF(OR(Nhaplieu!$M325='Sổ ngân hàng S07 '!$J$2,Nhaplieu!$N325='Sổ ngân hàng S07 '!$J$2),Nhaplieu!E325,""))</f>
        <v/>
      </c>
      <c r="C320" s="571" t="str">
        <f>IF(OR(LEFT(Nhaplieu!$M325,3)='Sổ ngân hàng S07 '!$J$2,LEFT(Nhaplieu!$N325,3)='Sổ ngân hàng S07 '!$J$2),Nhaplieu!L325,IF(OR(Nhaplieu!$M325='Sổ ngân hàng S07 '!$J$2,Nhaplieu!$N325='Sổ ngân hàng S07 '!$J$2),Nhaplieu!L325,""))</f>
        <v/>
      </c>
      <c r="D320" s="78" t="str">
        <f>IF(LEFT(Nhaplieu!$M325,3)='Sổ ngân hàng S07 '!$J$2,Nhaplieu!N325,IF(LEFT(Nhaplieu!$N325,3)='Sổ ngân hàng S07 '!$J$2,Nhaplieu!M325,IF(Nhaplieu!$M325='Sổ ngân hàng S07 '!$J$2,Nhaplieu!N325,IF(Nhaplieu!$N325='Sổ ngân hàng S07 '!$J$2,Nhaplieu!M325,""))))</f>
        <v/>
      </c>
      <c r="E320" s="77" t="str">
        <f>IF(LEFT(Nhaplieu!M325,3)='Sổ ngân hàng S07 '!$J$2,Nhaplieu!$O325,IF(Nhaplieu!M325='Sổ ngân hàng S07 '!$J$2,Nhaplieu!$O325,""))</f>
        <v/>
      </c>
      <c r="F320" s="77" t="str">
        <f>IF(LEFT(Nhaplieu!N325,3)='Sổ ngân hàng S07 '!$J$2,Nhaplieu!$O325,IF(Nhaplieu!N325='Sổ ngân hàng S07 '!$J$2,Nhaplieu!$O325,""))</f>
        <v/>
      </c>
      <c r="G320" s="572">
        <f>IF(SUM(E320:F320)=0,0,$G$10+SUM(E$11:$E320)-SUM(F$11:$F320))</f>
        <v>0</v>
      </c>
      <c r="H320" s="573"/>
    </row>
    <row r="321" spans="1:8" s="4" customFormat="1" ht="15.6">
      <c r="A321" s="76" t="str">
        <f>IF(OR(LEFT(Nhaplieu!$M326,3)='Sổ ngân hàng S07 '!$J$2,LEFT(Nhaplieu!$N326,3)='Sổ ngân hàng S07 '!$J$2),Nhaplieu!F326,IF(OR(Nhaplieu!$M326='Sổ ngân hàng S07 '!$J$2,Nhaplieu!$N326='Sổ ngân hàng S07 '!$J$2),Nhaplieu!F326,""))</f>
        <v/>
      </c>
      <c r="B321" s="77" t="str">
        <f>IF(OR(LEFT(Nhaplieu!$M326,3)='Sổ ngân hàng S07 '!$J$2,LEFT(Nhaplieu!$N326,3)='Sổ ngân hàng S07 '!$J$2),Nhaplieu!E326,IF(OR(Nhaplieu!$M326='Sổ ngân hàng S07 '!$J$2,Nhaplieu!$N326='Sổ ngân hàng S07 '!$J$2),Nhaplieu!E326,""))</f>
        <v/>
      </c>
      <c r="C321" s="571" t="str">
        <f>IF(OR(LEFT(Nhaplieu!$M326,3)='Sổ ngân hàng S07 '!$J$2,LEFT(Nhaplieu!$N326,3)='Sổ ngân hàng S07 '!$J$2),Nhaplieu!L326,IF(OR(Nhaplieu!$M326='Sổ ngân hàng S07 '!$J$2,Nhaplieu!$N326='Sổ ngân hàng S07 '!$J$2),Nhaplieu!L326,""))</f>
        <v/>
      </c>
      <c r="D321" s="78" t="str">
        <f>IF(LEFT(Nhaplieu!$M326,3)='Sổ ngân hàng S07 '!$J$2,Nhaplieu!N326,IF(LEFT(Nhaplieu!$N326,3)='Sổ ngân hàng S07 '!$J$2,Nhaplieu!M326,IF(Nhaplieu!$M326='Sổ ngân hàng S07 '!$J$2,Nhaplieu!N326,IF(Nhaplieu!$N326='Sổ ngân hàng S07 '!$J$2,Nhaplieu!M326,""))))</f>
        <v/>
      </c>
      <c r="E321" s="77" t="str">
        <f>IF(LEFT(Nhaplieu!M326,3)='Sổ ngân hàng S07 '!$J$2,Nhaplieu!$O326,IF(Nhaplieu!M326='Sổ ngân hàng S07 '!$J$2,Nhaplieu!$O326,""))</f>
        <v/>
      </c>
      <c r="F321" s="77" t="str">
        <f>IF(LEFT(Nhaplieu!N326,3)='Sổ ngân hàng S07 '!$J$2,Nhaplieu!$O326,IF(Nhaplieu!N326='Sổ ngân hàng S07 '!$J$2,Nhaplieu!$O326,""))</f>
        <v/>
      </c>
      <c r="G321" s="572">
        <f>IF(SUM(E321:F321)=0,0,$G$10+SUM(E$11:$E321)-SUM(F$11:$F321))</f>
        <v>0</v>
      </c>
      <c r="H321" s="573"/>
    </row>
    <row r="322" spans="1:8" s="4" customFormat="1" ht="15.6">
      <c r="A322" s="76" t="str">
        <f>IF(OR(LEFT(Nhaplieu!$M327,3)='Sổ ngân hàng S07 '!$J$2,LEFT(Nhaplieu!$N327,3)='Sổ ngân hàng S07 '!$J$2),Nhaplieu!F327,IF(OR(Nhaplieu!$M327='Sổ ngân hàng S07 '!$J$2,Nhaplieu!$N327='Sổ ngân hàng S07 '!$J$2),Nhaplieu!F327,""))</f>
        <v/>
      </c>
      <c r="B322" s="77" t="str">
        <f>IF(OR(LEFT(Nhaplieu!$M327,3)='Sổ ngân hàng S07 '!$J$2,LEFT(Nhaplieu!$N327,3)='Sổ ngân hàng S07 '!$J$2),Nhaplieu!E327,IF(OR(Nhaplieu!$M327='Sổ ngân hàng S07 '!$J$2,Nhaplieu!$N327='Sổ ngân hàng S07 '!$J$2),Nhaplieu!E327,""))</f>
        <v/>
      </c>
      <c r="C322" s="571" t="str">
        <f>IF(OR(LEFT(Nhaplieu!$M327,3)='Sổ ngân hàng S07 '!$J$2,LEFT(Nhaplieu!$N327,3)='Sổ ngân hàng S07 '!$J$2),Nhaplieu!L327,IF(OR(Nhaplieu!$M327='Sổ ngân hàng S07 '!$J$2,Nhaplieu!$N327='Sổ ngân hàng S07 '!$J$2),Nhaplieu!L327,""))</f>
        <v/>
      </c>
      <c r="D322" s="78" t="str">
        <f>IF(LEFT(Nhaplieu!$M327,3)='Sổ ngân hàng S07 '!$J$2,Nhaplieu!N327,IF(LEFT(Nhaplieu!$N327,3)='Sổ ngân hàng S07 '!$J$2,Nhaplieu!M327,IF(Nhaplieu!$M327='Sổ ngân hàng S07 '!$J$2,Nhaplieu!N327,IF(Nhaplieu!$N327='Sổ ngân hàng S07 '!$J$2,Nhaplieu!M327,""))))</f>
        <v/>
      </c>
      <c r="E322" s="77" t="str">
        <f>IF(LEFT(Nhaplieu!M327,3)='Sổ ngân hàng S07 '!$J$2,Nhaplieu!$O327,IF(Nhaplieu!M327='Sổ ngân hàng S07 '!$J$2,Nhaplieu!$O327,""))</f>
        <v/>
      </c>
      <c r="F322" s="77" t="str">
        <f>IF(LEFT(Nhaplieu!N327,3)='Sổ ngân hàng S07 '!$J$2,Nhaplieu!$O327,IF(Nhaplieu!N327='Sổ ngân hàng S07 '!$J$2,Nhaplieu!$O327,""))</f>
        <v/>
      </c>
      <c r="G322" s="572">
        <f>IF(SUM(E322:F322)=0,0,$G$10+SUM(E$11:$E322)-SUM(F$11:$F322))</f>
        <v>0</v>
      </c>
      <c r="H322" s="573"/>
    </row>
    <row r="323" spans="1:8" s="4" customFormat="1" ht="15.6">
      <c r="A323" s="76" t="str">
        <f>IF(OR(LEFT(Nhaplieu!$M328,3)='Sổ ngân hàng S07 '!$J$2,LEFT(Nhaplieu!$N328,3)='Sổ ngân hàng S07 '!$J$2),Nhaplieu!F328,IF(OR(Nhaplieu!$M328='Sổ ngân hàng S07 '!$J$2,Nhaplieu!$N328='Sổ ngân hàng S07 '!$J$2),Nhaplieu!F328,""))</f>
        <v/>
      </c>
      <c r="B323" s="77" t="str">
        <f>IF(OR(LEFT(Nhaplieu!$M328,3)='Sổ ngân hàng S07 '!$J$2,LEFT(Nhaplieu!$N328,3)='Sổ ngân hàng S07 '!$J$2),Nhaplieu!E328,IF(OR(Nhaplieu!$M328='Sổ ngân hàng S07 '!$J$2,Nhaplieu!$N328='Sổ ngân hàng S07 '!$J$2),Nhaplieu!E328,""))</f>
        <v/>
      </c>
      <c r="C323" s="571" t="str">
        <f>IF(OR(LEFT(Nhaplieu!$M328,3)='Sổ ngân hàng S07 '!$J$2,LEFT(Nhaplieu!$N328,3)='Sổ ngân hàng S07 '!$J$2),Nhaplieu!L328,IF(OR(Nhaplieu!$M328='Sổ ngân hàng S07 '!$J$2,Nhaplieu!$N328='Sổ ngân hàng S07 '!$J$2),Nhaplieu!L328,""))</f>
        <v/>
      </c>
      <c r="D323" s="78" t="str">
        <f>IF(LEFT(Nhaplieu!$M328,3)='Sổ ngân hàng S07 '!$J$2,Nhaplieu!N328,IF(LEFT(Nhaplieu!$N328,3)='Sổ ngân hàng S07 '!$J$2,Nhaplieu!M328,IF(Nhaplieu!$M328='Sổ ngân hàng S07 '!$J$2,Nhaplieu!N328,IF(Nhaplieu!$N328='Sổ ngân hàng S07 '!$J$2,Nhaplieu!M328,""))))</f>
        <v/>
      </c>
      <c r="E323" s="77" t="str">
        <f>IF(LEFT(Nhaplieu!M328,3)='Sổ ngân hàng S07 '!$J$2,Nhaplieu!$O328,IF(Nhaplieu!M328='Sổ ngân hàng S07 '!$J$2,Nhaplieu!$O328,""))</f>
        <v/>
      </c>
      <c r="F323" s="77" t="str">
        <f>IF(LEFT(Nhaplieu!N328,3)='Sổ ngân hàng S07 '!$J$2,Nhaplieu!$O328,IF(Nhaplieu!N328='Sổ ngân hàng S07 '!$J$2,Nhaplieu!$O328,""))</f>
        <v/>
      </c>
      <c r="G323" s="572">
        <f>IF(SUM(E323:F323)=0,0,$G$10+SUM(E$11:$E323)-SUM(F$11:$F323))</f>
        <v>0</v>
      </c>
      <c r="H323" s="573"/>
    </row>
    <row r="324" spans="1:8" s="4" customFormat="1" ht="15.6">
      <c r="A324" s="76" t="str">
        <f>IF(OR(LEFT(Nhaplieu!$M329,3)='Sổ ngân hàng S07 '!$J$2,LEFT(Nhaplieu!$N329,3)='Sổ ngân hàng S07 '!$J$2),Nhaplieu!F329,IF(OR(Nhaplieu!$M329='Sổ ngân hàng S07 '!$J$2,Nhaplieu!$N329='Sổ ngân hàng S07 '!$J$2),Nhaplieu!F329,""))</f>
        <v/>
      </c>
      <c r="B324" s="77" t="str">
        <f>IF(OR(LEFT(Nhaplieu!$M329,3)='Sổ ngân hàng S07 '!$J$2,LEFT(Nhaplieu!$N329,3)='Sổ ngân hàng S07 '!$J$2),Nhaplieu!E329,IF(OR(Nhaplieu!$M329='Sổ ngân hàng S07 '!$J$2,Nhaplieu!$N329='Sổ ngân hàng S07 '!$J$2),Nhaplieu!E329,""))</f>
        <v/>
      </c>
      <c r="C324" s="571" t="str">
        <f>IF(OR(LEFT(Nhaplieu!$M329,3)='Sổ ngân hàng S07 '!$J$2,LEFT(Nhaplieu!$N329,3)='Sổ ngân hàng S07 '!$J$2),Nhaplieu!L329,IF(OR(Nhaplieu!$M329='Sổ ngân hàng S07 '!$J$2,Nhaplieu!$N329='Sổ ngân hàng S07 '!$J$2),Nhaplieu!L329,""))</f>
        <v/>
      </c>
      <c r="D324" s="78" t="str">
        <f>IF(LEFT(Nhaplieu!$M329,3)='Sổ ngân hàng S07 '!$J$2,Nhaplieu!N329,IF(LEFT(Nhaplieu!$N329,3)='Sổ ngân hàng S07 '!$J$2,Nhaplieu!M329,IF(Nhaplieu!$M329='Sổ ngân hàng S07 '!$J$2,Nhaplieu!N329,IF(Nhaplieu!$N329='Sổ ngân hàng S07 '!$J$2,Nhaplieu!M329,""))))</f>
        <v/>
      </c>
      <c r="E324" s="77" t="str">
        <f>IF(LEFT(Nhaplieu!M329,3)='Sổ ngân hàng S07 '!$J$2,Nhaplieu!$O329,IF(Nhaplieu!M329='Sổ ngân hàng S07 '!$J$2,Nhaplieu!$O329,""))</f>
        <v/>
      </c>
      <c r="F324" s="77" t="str">
        <f>IF(LEFT(Nhaplieu!N329,3)='Sổ ngân hàng S07 '!$J$2,Nhaplieu!$O329,IF(Nhaplieu!N329='Sổ ngân hàng S07 '!$J$2,Nhaplieu!$O329,""))</f>
        <v/>
      </c>
      <c r="G324" s="572">
        <f>IF(SUM(E324:F324)=0,0,$G$10+SUM(E$11:$E324)-SUM(F$11:$F324))</f>
        <v>0</v>
      </c>
      <c r="H324" s="573"/>
    </row>
    <row r="325" spans="1:8" s="4" customFormat="1" ht="15.6">
      <c r="A325" s="76" t="str">
        <f>IF(OR(LEFT(Nhaplieu!$M330,3)='Sổ ngân hàng S07 '!$J$2,LEFT(Nhaplieu!$N330,3)='Sổ ngân hàng S07 '!$J$2),Nhaplieu!F330,IF(OR(Nhaplieu!$M330='Sổ ngân hàng S07 '!$J$2,Nhaplieu!$N330='Sổ ngân hàng S07 '!$J$2),Nhaplieu!F330,""))</f>
        <v/>
      </c>
      <c r="B325" s="77" t="str">
        <f>IF(OR(LEFT(Nhaplieu!$M330,3)='Sổ ngân hàng S07 '!$J$2,LEFT(Nhaplieu!$N330,3)='Sổ ngân hàng S07 '!$J$2),Nhaplieu!E330,IF(OR(Nhaplieu!$M330='Sổ ngân hàng S07 '!$J$2,Nhaplieu!$N330='Sổ ngân hàng S07 '!$J$2),Nhaplieu!E330,""))</f>
        <v/>
      </c>
      <c r="C325" s="571" t="str">
        <f>IF(OR(LEFT(Nhaplieu!$M330,3)='Sổ ngân hàng S07 '!$J$2,LEFT(Nhaplieu!$N330,3)='Sổ ngân hàng S07 '!$J$2),Nhaplieu!L330,IF(OR(Nhaplieu!$M330='Sổ ngân hàng S07 '!$J$2,Nhaplieu!$N330='Sổ ngân hàng S07 '!$J$2),Nhaplieu!L330,""))</f>
        <v/>
      </c>
      <c r="D325" s="78" t="str">
        <f>IF(LEFT(Nhaplieu!$M330,3)='Sổ ngân hàng S07 '!$J$2,Nhaplieu!N330,IF(LEFT(Nhaplieu!$N330,3)='Sổ ngân hàng S07 '!$J$2,Nhaplieu!M330,IF(Nhaplieu!$M330='Sổ ngân hàng S07 '!$J$2,Nhaplieu!N330,IF(Nhaplieu!$N330='Sổ ngân hàng S07 '!$J$2,Nhaplieu!M330,""))))</f>
        <v/>
      </c>
      <c r="E325" s="77" t="str">
        <f>IF(LEFT(Nhaplieu!M330,3)='Sổ ngân hàng S07 '!$J$2,Nhaplieu!$O330,IF(Nhaplieu!M330='Sổ ngân hàng S07 '!$J$2,Nhaplieu!$O330,""))</f>
        <v/>
      </c>
      <c r="F325" s="77" t="str">
        <f>IF(LEFT(Nhaplieu!N330,3)='Sổ ngân hàng S07 '!$J$2,Nhaplieu!$O330,IF(Nhaplieu!N330='Sổ ngân hàng S07 '!$J$2,Nhaplieu!$O330,""))</f>
        <v/>
      </c>
      <c r="G325" s="572">
        <f>IF(SUM(E325:F325)=0,0,$G$10+SUM(E$11:$E325)-SUM(F$11:$F325))</f>
        <v>0</v>
      </c>
      <c r="H325" s="573"/>
    </row>
    <row r="326" spans="1:8" s="4" customFormat="1" ht="15.6">
      <c r="A326" s="76" t="str">
        <f>IF(OR(LEFT(Nhaplieu!$M331,3)='Sổ ngân hàng S07 '!$J$2,LEFT(Nhaplieu!$N331,3)='Sổ ngân hàng S07 '!$J$2),Nhaplieu!F331,IF(OR(Nhaplieu!$M331='Sổ ngân hàng S07 '!$J$2,Nhaplieu!$N331='Sổ ngân hàng S07 '!$J$2),Nhaplieu!F331,""))</f>
        <v/>
      </c>
      <c r="B326" s="77" t="str">
        <f>IF(OR(LEFT(Nhaplieu!$M331,3)='Sổ ngân hàng S07 '!$J$2,LEFT(Nhaplieu!$N331,3)='Sổ ngân hàng S07 '!$J$2),Nhaplieu!E331,IF(OR(Nhaplieu!$M331='Sổ ngân hàng S07 '!$J$2,Nhaplieu!$N331='Sổ ngân hàng S07 '!$J$2),Nhaplieu!E331,""))</f>
        <v/>
      </c>
      <c r="C326" s="571" t="str">
        <f>IF(OR(LEFT(Nhaplieu!$M331,3)='Sổ ngân hàng S07 '!$J$2,LEFT(Nhaplieu!$N331,3)='Sổ ngân hàng S07 '!$J$2),Nhaplieu!L331,IF(OR(Nhaplieu!$M331='Sổ ngân hàng S07 '!$J$2,Nhaplieu!$N331='Sổ ngân hàng S07 '!$J$2),Nhaplieu!L331,""))</f>
        <v/>
      </c>
      <c r="D326" s="78" t="str">
        <f>IF(LEFT(Nhaplieu!$M331,3)='Sổ ngân hàng S07 '!$J$2,Nhaplieu!N331,IF(LEFT(Nhaplieu!$N331,3)='Sổ ngân hàng S07 '!$J$2,Nhaplieu!M331,IF(Nhaplieu!$M331='Sổ ngân hàng S07 '!$J$2,Nhaplieu!N331,IF(Nhaplieu!$N331='Sổ ngân hàng S07 '!$J$2,Nhaplieu!M331,""))))</f>
        <v/>
      </c>
      <c r="E326" s="77" t="str">
        <f>IF(LEFT(Nhaplieu!M331,3)='Sổ ngân hàng S07 '!$J$2,Nhaplieu!$O331,IF(Nhaplieu!M331='Sổ ngân hàng S07 '!$J$2,Nhaplieu!$O331,""))</f>
        <v/>
      </c>
      <c r="F326" s="77" t="str">
        <f>IF(LEFT(Nhaplieu!N331,3)='Sổ ngân hàng S07 '!$J$2,Nhaplieu!$O331,IF(Nhaplieu!N331='Sổ ngân hàng S07 '!$J$2,Nhaplieu!$O331,""))</f>
        <v/>
      </c>
      <c r="G326" s="572">
        <f>IF(SUM(E326:F326)=0,0,$G$10+SUM(E$11:$E326)-SUM(F$11:$F326))</f>
        <v>0</v>
      </c>
      <c r="H326" s="573"/>
    </row>
    <row r="327" spans="1:8" s="4" customFormat="1" ht="15.6">
      <c r="A327" s="76" t="str">
        <f>IF(OR(LEFT(Nhaplieu!$M332,3)='Sổ ngân hàng S07 '!$J$2,LEFT(Nhaplieu!$N332,3)='Sổ ngân hàng S07 '!$J$2),Nhaplieu!F332,IF(OR(Nhaplieu!$M332='Sổ ngân hàng S07 '!$J$2,Nhaplieu!$N332='Sổ ngân hàng S07 '!$J$2),Nhaplieu!F332,""))</f>
        <v/>
      </c>
      <c r="B327" s="77" t="str">
        <f>IF(OR(LEFT(Nhaplieu!$M332,3)='Sổ ngân hàng S07 '!$J$2,LEFT(Nhaplieu!$N332,3)='Sổ ngân hàng S07 '!$J$2),Nhaplieu!E332,IF(OR(Nhaplieu!$M332='Sổ ngân hàng S07 '!$J$2,Nhaplieu!$N332='Sổ ngân hàng S07 '!$J$2),Nhaplieu!E332,""))</f>
        <v/>
      </c>
      <c r="C327" s="571" t="str">
        <f>IF(OR(LEFT(Nhaplieu!$M332,3)='Sổ ngân hàng S07 '!$J$2,LEFT(Nhaplieu!$N332,3)='Sổ ngân hàng S07 '!$J$2),Nhaplieu!L332,IF(OR(Nhaplieu!$M332='Sổ ngân hàng S07 '!$J$2,Nhaplieu!$N332='Sổ ngân hàng S07 '!$J$2),Nhaplieu!L332,""))</f>
        <v/>
      </c>
      <c r="D327" s="78" t="str">
        <f>IF(LEFT(Nhaplieu!$M332,3)='Sổ ngân hàng S07 '!$J$2,Nhaplieu!N332,IF(LEFT(Nhaplieu!$N332,3)='Sổ ngân hàng S07 '!$J$2,Nhaplieu!M332,IF(Nhaplieu!$M332='Sổ ngân hàng S07 '!$J$2,Nhaplieu!N332,IF(Nhaplieu!$N332='Sổ ngân hàng S07 '!$J$2,Nhaplieu!M332,""))))</f>
        <v/>
      </c>
      <c r="E327" s="77" t="str">
        <f>IF(LEFT(Nhaplieu!M332,3)='Sổ ngân hàng S07 '!$J$2,Nhaplieu!$O332,IF(Nhaplieu!M332='Sổ ngân hàng S07 '!$J$2,Nhaplieu!$O332,""))</f>
        <v/>
      </c>
      <c r="F327" s="77" t="str">
        <f>IF(LEFT(Nhaplieu!N332,3)='Sổ ngân hàng S07 '!$J$2,Nhaplieu!$O332,IF(Nhaplieu!N332='Sổ ngân hàng S07 '!$J$2,Nhaplieu!$O332,""))</f>
        <v/>
      </c>
      <c r="G327" s="572">
        <f>IF(SUM(E327:F327)=0,0,$G$10+SUM(E$11:$E327)-SUM(F$11:$F327))</f>
        <v>0</v>
      </c>
      <c r="H327" s="573"/>
    </row>
    <row r="328" spans="1:8" s="4" customFormat="1" ht="15.6">
      <c r="A328" s="76" t="str">
        <f>IF(OR(LEFT(Nhaplieu!$M333,3)='Sổ ngân hàng S07 '!$J$2,LEFT(Nhaplieu!$N333,3)='Sổ ngân hàng S07 '!$J$2),Nhaplieu!F333,IF(OR(Nhaplieu!$M333='Sổ ngân hàng S07 '!$J$2,Nhaplieu!$N333='Sổ ngân hàng S07 '!$J$2),Nhaplieu!F333,""))</f>
        <v/>
      </c>
      <c r="B328" s="77" t="str">
        <f>IF(OR(LEFT(Nhaplieu!$M333,3)='Sổ ngân hàng S07 '!$J$2,LEFT(Nhaplieu!$N333,3)='Sổ ngân hàng S07 '!$J$2),Nhaplieu!E333,IF(OR(Nhaplieu!$M333='Sổ ngân hàng S07 '!$J$2,Nhaplieu!$N333='Sổ ngân hàng S07 '!$J$2),Nhaplieu!E333,""))</f>
        <v/>
      </c>
      <c r="C328" s="571" t="str">
        <f>IF(OR(LEFT(Nhaplieu!$M333,3)='Sổ ngân hàng S07 '!$J$2,LEFT(Nhaplieu!$N333,3)='Sổ ngân hàng S07 '!$J$2),Nhaplieu!L333,IF(OR(Nhaplieu!$M333='Sổ ngân hàng S07 '!$J$2,Nhaplieu!$N333='Sổ ngân hàng S07 '!$J$2),Nhaplieu!L333,""))</f>
        <v/>
      </c>
      <c r="D328" s="78" t="str">
        <f>IF(LEFT(Nhaplieu!$M333,3)='Sổ ngân hàng S07 '!$J$2,Nhaplieu!N333,IF(LEFT(Nhaplieu!$N333,3)='Sổ ngân hàng S07 '!$J$2,Nhaplieu!M333,IF(Nhaplieu!$M333='Sổ ngân hàng S07 '!$J$2,Nhaplieu!N333,IF(Nhaplieu!$N333='Sổ ngân hàng S07 '!$J$2,Nhaplieu!M333,""))))</f>
        <v/>
      </c>
      <c r="E328" s="77" t="str">
        <f>IF(LEFT(Nhaplieu!M333,3)='Sổ ngân hàng S07 '!$J$2,Nhaplieu!$O333,IF(Nhaplieu!M333='Sổ ngân hàng S07 '!$J$2,Nhaplieu!$O333,""))</f>
        <v/>
      </c>
      <c r="F328" s="77" t="str">
        <f>IF(LEFT(Nhaplieu!N333,3)='Sổ ngân hàng S07 '!$J$2,Nhaplieu!$O333,IF(Nhaplieu!N333='Sổ ngân hàng S07 '!$J$2,Nhaplieu!$O333,""))</f>
        <v/>
      </c>
      <c r="G328" s="572">
        <f>IF(SUM(E328:F328)=0,0,$G$10+SUM(E$11:$E328)-SUM(F$11:$F328))</f>
        <v>0</v>
      </c>
      <c r="H328" s="573"/>
    </row>
    <row r="329" spans="1:8" s="4" customFormat="1" ht="15.6">
      <c r="A329" s="76" t="str">
        <f>IF(OR(LEFT(Nhaplieu!$M334,3)='Sổ ngân hàng S07 '!$J$2,LEFT(Nhaplieu!$N334,3)='Sổ ngân hàng S07 '!$J$2),Nhaplieu!F334,IF(OR(Nhaplieu!$M334='Sổ ngân hàng S07 '!$J$2,Nhaplieu!$N334='Sổ ngân hàng S07 '!$J$2),Nhaplieu!F334,""))</f>
        <v/>
      </c>
      <c r="B329" s="77" t="str">
        <f>IF(OR(LEFT(Nhaplieu!$M334,3)='Sổ ngân hàng S07 '!$J$2,LEFT(Nhaplieu!$N334,3)='Sổ ngân hàng S07 '!$J$2),Nhaplieu!E334,IF(OR(Nhaplieu!$M334='Sổ ngân hàng S07 '!$J$2,Nhaplieu!$N334='Sổ ngân hàng S07 '!$J$2),Nhaplieu!E334,""))</f>
        <v/>
      </c>
      <c r="C329" s="571" t="str">
        <f>IF(OR(LEFT(Nhaplieu!$M334,3)='Sổ ngân hàng S07 '!$J$2,LEFT(Nhaplieu!$N334,3)='Sổ ngân hàng S07 '!$J$2),Nhaplieu!L334,IF(OR(Nhaplieu!$M334='Sổ ngân hàng S07 '!$J$2,Nhaplieu!$N334='Sổ ngân hàng S07 '!$J$2),Nhaplieu!L334,""))</f>
        <v/>
      </c>
      <c r="D329" s="78" t="str">
        <f>IF(LEFT(Nhaplieu!$M334,3)='Sổ ngân hàng S07 '!$J$2,Nhaplieu!N334,IF(LEFT(Nhaplieu!$N334,3)='Sổ ngân hàng S07 '!$J$2,Nhaplieu!M334,IF(Nhaplieu!$M334='Sổ ngân hàng S07 '!$J$2,Nhaplieu!N334,IF(Nhaplieu!$N334='Sổ ngân hàng S07 '!$J$2,Nhaplieu!M334,""))))</f>
        <v/>
      </c>
      <c r="E329" s="77" t="str">
        <f>IF(LEFT(Nhaplieu!M334,3)='Sổ ngân hàng S07 '!$J$2,Nhaplieu!$O334,IF(Nhaplieu!M334='Sổ ngân hàng S07 '!$J$2,Nhaplieu!$O334,""))</f>
        <v/>
      </c>
      <c r="F329" s="77" t="str">
        <f>IF(LEFT(Nhaplieu!N334,3)='Sổ ngân hàng S07 '!$J$2,Nhaplieu!$O334,IF(Nhaplieu!N334='Sổ ngân hàng S07 '!$J$2,Nhaplieu!$O334,""))</f>
        <v/>
      </c>
      <c r="G329" s="572">
        <f>IF(SUM(E329:F329)=0,0,$G$10+SUM(E$11:$E329)-SUM(F$11:$F329))</f>
        <v>0</v>
      </c>
      <c r="H329" s="573"/>
    </row>
    <row r="330" spans="1:8" s="4" customFormat="1" ht="15.6">
      <c r="A330" s="76" t="str">
        <f>IF(OR(LEFT(Nhaplieu!$M335,3)='Sổ ngân hàng S07 '!$J$2,LEFT(Nhaplieu!$N335,3)='Sổ ngân hàng S07 '!$J$2),Nhaplieu!F335,IF(OR(Nhaplieu!$M335='Sổ ngân hàng S07 '!$J$2,Nhaplieu!$N335='Sổ ngân hàng S07 '!$J$2),Nhaplieu!F335,""))</f>
        <v/>
      </c>
      <c r="B330" s="77" t="str">
        <f>IF(OR(LEFT(Nhaplieu!$M335,3)='Sổ ngân hàng S07 '!$J$2,LEFT(Nhaplieu!$N335,3)='Sổ ngân hàng S07 '!$J$2),Nhaplieu!E335,IF(OR(Nhaplieu!$M335='Sổ ngân hàng S07 '!$J$2,Nhaplieu!$N335='Sổ ngân hàng S07 '!$J$2),Nhaplieu!E335,""))</f>
        <v/>
      </c>
      <c r="C330" s="571" t="str">
        <f>IF(OR(LEFT(Nhaplieu!$M335,3)='Sổ ngân hàng S07 '!$J$2,LEFT(Nhaplieu!$N335,3)='Sổ ngân hàng S07 '!$J$2),Nhaplieu!L335,IF(OR(Nhaplieu!$M335='Sổ ngân hàng S07 '!$J$2,Nhaplieu!$N335='Sổ ngân hàng S07 '!$J$2),Nhaplieu!L335,""))</f>
        <v/>
      </c>
      <c r="D330" s="78" t="str">
        <f>IF(LEFT(Nhaplieu!$M335,3)='Sổ ngân hàng S07 '!$J$2,Nhaplieu!N335,IF(LEFT(Nhaplieu!$N335,3)='Sổ ngân hàng S07 '!$J$2,Nhaplieu!M335,IF(Nhaplieu!$M335='Sổ ngân hàng S07 '!$J$2,Nhaplieu!N335,IF(Nhaplieu!$N335='Sổ ngân hàng S07 '!$J$2,Nhaplieu!M335,""))))</f>
        <v/>
      </c>
      <c r="E330" s="77" t="str">
        <f>IF(LEFT(Nhaplieu!M335,3)='Sổ ngân hàng S07 '!$J$2,Nhaplieu!$O335,IF(Nhaplieu!M335='Sổ ngân hàng S07 '!$J$2,Nhaplieu!$O335,""))</f>
        <v/>
      </c>
      <c r="F330" s="77" t="str">
        <f>IF(LEFT(Nhaplieu!N335,3)='Sổ ngân hàng S07 '!$J$2,Nhaplieu!$O335,IF(Nhaplieu!N335='Sổ ngân hàng S07 '!$J$2,Nhaplieu!$O335,""))</f>
        <v/>
      </c>
      <c r="G330" s="572">
        <f>IF(SUM(E330:F330)=0,0,$G$10+SUM(E$11:$E330)-SUM(F$11:$F330))</f>
        <v>0</v>
      </c>
      <c r="H330" s="573"/>
    </row>
    <row r="331" spans="1:8" s="4" customFormat="1" ht="15.6">
      <c r="A331" s="76" t="str">
        <f>IF(OR(LEFT(Nhaplieu!$M336,3)='Sổ ngân hàng S07 '!$J$2,LEFT(Nhaplieu!$N336,3)='Sổ ngân hàng S07 '!$J$2),Nhaplieu!F336,IF(OR(Nhaplieu!$M336='Sổ ngân hàng S07 '!$J$2,Nhaplieu!$N336='Sổ ngân hàng S07 '!$J$2),Nhaplieu!F336,""))</f>
        <v/>
      </c>
      <c r="B331" s="77" t="str">
        <f>IF(OR(LEFT(Nhaplieu!$M336,3)='Sổ ngân hàng S07 '!$J$2,LEFT(Nhaplieu!$N336,3)='Sổ ngân hàng S07 '!$J$2),Nhaplieu!E336,IF(OR(Nhaplieu!$M336='Sổ ngân hàng S07 '!$J$2,Nhaplieu!$N336='Sổ ngân hàng S07 '!$J$2),Nhaplieu!E336,""))</f>
        <v/>
      </c>
      <c r="C331" s="571" t="str">
        <f>IF(OR(LEFT(Nhaplieu!$M336,3)='Sổ ngân hàng S07 '!$J$2,LEFT(Nhaplieu!$N336,3)='Sổ ngân hàng S07 '!$J$2),Nhaplieu!L336,IF(OR(Nhaplieu!$M336='Sổ ngân hàng S07 '!$J$2,Nhaplieu!$N336='Sổ ngân hàng S07 '!$J$2),Nhaplieu!L336,""))</f>
        <v/>
      </c>
      <c r="D331" s="78" t="str">
        <f>IF(LEFT(Nhaplieu!$M336,3)='Sổ ngân hàng S07 '!$J$2,Nhaplieu!N336,IF(LEFT(Nhaplieu!$N336,3)='Sổ ngân hàng S07 '!$J$2,Nhaplieu!M336,IF(Nhaplieu!$M336='Sổ ngân hàng S07 '!$J$2,Nhaplieu!N336,IF(Nhaplieu!$N336='Sổ ngân hàng S07 '!$J$2,Nhaplieu!M336,""))))</f>
        <v/>
      </c>
      <c r="E331" s="77" t="str">
        <f>IF(LEFT(Nhaplieu!M336,3)='Sổ ngân hàng S07 '!$J$2,Nhaplieu!$O336,IF(Nhaplieu!M336='Sổ ngân hàng S07 '!$J$2,Nhaplieu!$O336,""))</f>
        <v/>
      </c>
      <c r="F331" s="77" t="str">
        <f>IF(LEFT(Nhaplieu!N336,3)='Sổ ngân hàng S07 '!$J$2,Nhaplieu!$O336,IF(Nhaplieu!N336='Sổ ngân hàng S07 '!$J$2,Nhaplieu!$O336,""))</f>
        <v/>
      </c>
      <c r="G331" s="572">
        <f>IF(SUM(E331:F331)=0,0,$G$10+SUM(E$11:$E331)-SUM(F$11:$F331))</f>
        <v>0</v>
      </c>
      <c r="H331" s="573"/>
    </row>
    <row r="332" spans="1:8" s="4" customFormat="1" ht="15.6">
      <c r="A332" s="76" t="str">
        <f>IF(OR(LEFT(Nhaplieu!$M337,3)='Sổ ngân hàng S07 '!$J$2,LEFT(Nhaplieu!$N337,3)='Sổ ngân hàng S07 '!$J$2),Nhaplieu!F337,IF(OR(Nhaplieu!$M337='Sổ ngân hàng S07 '!$J$2,Nhaplieu!$N337='Sổ ngân hàng S07 '!$J$2),Nhaplieu!F337,""))</f>
        <v/>
      </c>
      <c r="B332" s="77" t="str">
        <f>IF(OR(LEFT(Nhaplieu!$M337,3)='Sổ ngân hàng S07 '!$J$2,LEFT(Nhaplieu!$N337,3)='Sổ ngân hàng S07 '!$J$2),Nhaplieu!E337,IF(OR(Nhaplieu!$M337='Sổ ngân hàng S07 '!$J$2,Nhaplieu!$N337='Sổ ngân hàng S07 '!$J$2),Nhaplieu!E337,""))</f>
        <v/>
      </c>
      <c r="C332" s="571" t="str">
        <f>IF(OR(LEFT(Nhaplieu!$M337,3)='Sổ ngân hàng S07 '!$J$2,LEFT(Nhaplieu!$N337,3)='Sổ ngân hàng S07 '!$J$2),Nhaplieu!L337,IF(OR(Nhaplieu!$M337='Sổ ngân hàng S07 '!$J$2,Nhaplieu!$N337='Sổ ngân hàng S07 '!$J$2),Nhaplieu!L337,""))</f>
        <v/>
      </c>
      <c r="D332" s="78" t="str">
        <f>IF(LEFT(Nhaplieu!$M337,3)='Sổ ngân hàng S07 '!$J$2,Nhaplieu!N337,IF(LEFT(Nhaplieu!$N337,3)='Sổ ngân hàng S07 '!$J$2,Nhaplieu!M337,IF(Nhaplieu!$M337='Sổ ngân hàng S07 '!$J$2,Nhaplieu!N337,IF(Nhaplieu!$N337='Sổ ngân hàng S07 '!$J$2,Nhaplieu!M337,""))))</f>
        <v/>
      </c>
      <c r="E332" s="77" t="str">
        <f>IF(LEFT(Nhaplieu!M337,3)='Sổ ngân hàng S07 '!$J$2,Nhaplieu!$O337,IF(Nhaplieu!M337='Sổ ngân hàng S07 '!$J$2,Nhaplieu!$O337,""))</f>
        <v/>
      </c>
      <c r="F332" s="77" t="str">
        <f>IF(LEFT(Nhaplieu!N337,3)='Sổ ngân hàng S07 '!$J$2,Nhaplieu!$O337,IF(Nhaplieu!N337='Sổ ngân hàng S07 '!$J$2,Nhaplieu!$O337,""))</f>
        <v/>
      </c>
      <c r="G332" s="572">
        <f>IF(SUM(E332:F332)=0,0,$G$10+SUM(E$11:$E332)-SUM(F$11:$F332))</f>
        <v>0</v>
      </c>
      <c r="H332" s="573"/>
    </row>
    <row r="333" spans="1:8" s="4" customFormat="1" ht="15.6">
      <c r="A333" s="76" t="str">
        <f>IF(OR(LEFT(Nhaplieu!$M338,3)='Sổ ngân hàng S07 '!$J$2,LEFT(Nhaplieu!$N338,3)='Sổ ngân hàng S07 '!$J$2),Nhaplieu!F338,IF(OR(Nhaplieu!$M338='Sổ ngân hàng S07 '!$J$2,Nhaplieu!$N338='Sổ ngân hàng S07 '!$J$2),Nhaplieu!F338,""))</f>
        <v/>
      </c>
      <c r="B333" s="77" t="str">
        <f>IF(OR(LEFT(Nhaplieu!$M338,3)='Sổ ngân hàng S07 '!$J$2,LEFT(Nhaplieu!$N338,3)='Sổ ngân hàng S07 '!$J$2),Nhaplieu!E338,IF(OR(Nhaplieu!$M338='Sổ ngân hàng S07 '!$J$2,Nhaplieu!$N338='Sổ ngân hàng S07 '!$J$2),Nhaplieu!E338,""))</f>
        <v/>
      </c>
      <c r="C333" s="571" t="str">
        <f>IF(OR(LEFT(Nhaplieu!$M338,3)='Sổ ngân hàng S07 '!$J$2,LEFT(Nhaplieu!$N338,3)='Sổ ngân hàng S07 '!$J$2),Nhaplieu!L338,IF(OR(Nhaplieu!$M338='Sổ ngân hàng S07 '!$J$2,Nhaplieu!$N338='Sổ ngân hàng S07 '!$J$2),Nhaplieu!L338,""))</f>
        <v/>
      </c>
      <c r="D333" s="78" t="str">
        <f>IF(LEFT(Nhaplieu!$M338,3)='Sổ ngân hàng S07 '!$J$2,Nhaplieu!N338,IF(LEFT(Nhaplieu!$N338,3)='Sổ ngân hàng S07 '!$J$2,Nhaplieu!M338,IF(Nhaplieu!$M338='Sổ ngân hàng S07 '!$J$2,Nhaplieu!N338,IF(Nhaplieu!$N338='Sổ ngân hàng S07 '!$J$2,Nhaplieu!M338,""))))</f>
        <v/>
      </c>
      <c r="E333" s="77" t="str">
        <f>IF(LEFT(Nhaplieu!M338,3)='Sổ ngân hàng S07 '!$J$2,Nhaplieu!$O338,IF(Nhaplieu!M338='Sổ ngân hàng S07 '!$J$2,Nhaplieu!$O338,""))</f>
        <v/>
      </c>
      <c r="F333" s="77" t="str">
        <f>IF(LEFT(Nhaplieu!N338,3)='Sổ ngân hàng S07 '!$J$2,Nhaplieu!$O338,IF(Nhaplieu!N338='Sổ ngân hàng S07 '!$J$2,Nhaplieu!$O338,""))</f>
        <v/>
      </c>
      <c r="G333" s="572">
        <f>IF(SUM(E333:F333)=0,0,$G$10+SUM(E$11:$E333)-SUM(F$11:$F333))</f>
        <v>0</v>
      </c>
      <c r="H333" s="573"/>
    </row>
    <row r="334" spans="1:8" s="4" customFormat="1" ht="15.6">
      <c r="A334" s="76" t="str">
        <f>IF(OR(LEFT(Nhaplieu!$M339,3)='Sổ ngân hàng S07 '!$J$2,LEFT(Nhaplieu!$N339,3)='Sổ ngân hàng S07 '!$J$2),Nhaplieu!F339,IF(OR(Nhaplieu!$M339='Sổ ngân hàng S07 '!$J$2,Nhaplieu!$N339='Sổ ngân hàng S07 '!$J$2),Nhaplieu!F339,""))</f>
        <v/>
      </c>
      <c r="B334" s="77" t="str">
        <f>IF(OR(LEFT(Nhaplieu!$M339,3)='Sổ ngân hàng S07 '!$J$2,LEFT(Nhaplieu!$N339,3)='Sổ ngân hàng S07 '!$J$2),Nhaplieu!E339,IF(OR(Nhaplieu!$M339='Sổ ngân hàng S07 '!$J$2,Nhaplieu!$N339='Sổ ngân hàng S07 '!$J$2),Nhaplieu!E339,""))</f>
        <v/>
      </c>
      <c r="C334" s="571" t="str">
        <f>IF(OR(LEFT(Nhaplieu!$M339,3)='Sổ ngân hàng S07 '!$J$2,LEFT(Nhaplieu!$N339,3)='Sổ ngân hàng S07 '!$J$2),Nhaplieu!L339,IF(OR(Nhaplieu!$M339='Sổ ngân hàng S07 '!$J$2,Nhaplieu!$N339='Sổ ngân hàng S07 '!$J$2),Nhaplieu!L339,""))</f>
        <v/>
      </c>
      <c r="D334" s="78" t="str">
        <f>IF(LEFT(Nhaplieu!$M339,3)='Sổ ngân hàng S07 '!$J$2,Nhaplieu!N339,IF(LEFT(Nhaplieu!$N339,3)='Sổ ngân hàng S07 '!$J$2,Nhaplieu!M339,IF(Nhaplieu!$M339='Sổ ngân hàng S07 '!$J$2,Nhaplieu!N339,IF(Nhaplieu!$N339='Sổ ngân hàng S07 '!$J$2,Nhaplieu!M339,""))))</f>
        <v/>
      </c>
      <c r="E334" s="77" t="str">
        <f>IF(LEFT(Nhaplieu!M339,3)='Sổ ngân hàng S07 '!$J$2,Nhaplieu!$O339,IF(Nhaplieu!M339='Sổ ngân hàng S07 '!$J$2,Nhaplieu!$O339,""))</f>
        <v/>
      </c>
      <c r="F334" s="77" t="str">
        <f>IF(LEFT(Nhaplieu!N339,3)='Sổ ngân hàng S07 '!$J$2,Nhaplieu!$O339,IF(Nhaplieu!N339='Sổ ngân hàng S07 '!$J$2,Nhaplieu!$O339,""))</f>
        <v/>
      </c>
      <c r="G334" s="572">
        <f>IF(SUM(E334:F334)=0,0,$G$10+SUM(E$11:$E334)-SUM(F$11:$F334))</f>
        <v>0</v>
      </c>
      <c r="H334" s="573"/>
    </row>
    <row r="335" spans="1:8" s="4" customFormat="1" ht="15.6">
      <c r="A335" s="76" t="str">
        <f>IF(OR(LEFT(Nhaplieu!$M340,3)='Sổ ngân hàng S07 '!$J$2,LEFT(Nhaplieu!$N340,3)='Sổ ngân hàng S07 '!$J$2),Nhaplieu!F340,IF(OR(Nhaplieu!$M340='Sổ ngân hàng S07 '!$J$2,Nhaplieu!$N340='Sổ ngân hàng S07 '!$J$2),Nhaplieu!F340,""))</f>
        <v/>
      </c>
      <c r="B335" s="77" t="str">
        <f>IF(OR(LEFT(Nhaplieu!$M340,3)='Sổ ngân hàng S07 '!$J$2,LEFT(Nhaplieu!$N340,3)='Sổ ngân hàng S07 '!$J$2),Nhaplieu!E340,IF(OR(Nhaplieu!$M340='Sổ ngân hàng S07 '!$J$2,Nhaplieu!$N340='Sổ ngân hàng S07 '!$J$2),Nhaplieu!E340,""))</f>
        <v/>
      </c>
      <c r="C335" s="571" t="str">
        <f>IF(OR(LEFT(Nhaplieu!$M340,3)='Sổ ngân hàng S07 '!$J$2,LEFT(Nhaplieu!$N340,3)='Sổ ngân hàng S07 '!$J$2),Nhaplieu!L340,IF(OR(Nhaplieu!$M340='Sổ ngân hàng S07 '!$J$2,Nhaplieu!$N340='Sổ ngân hàng S07 '!$J$2),Nhaplieu!L340,""))</f>
        <v/>
      </c>
      <c r="D335" s="78" t="str">
        <f>IF(LEFT(Nhaplieu!$M340,3)='Sổ ngân hàng S07 '!$J$2,Nhaplieu!N340,IF(LEFT(Nhaplieu!$N340,3)='Sổ ngân hàng S07 '!$J$2,Nhaplieu!M340,IF(Nhaplieu!$M340='Sổ ngân hàng S07 '!$J$2,Nhaplieu!N340,IF(Nhaplieu!$N340='Sổ ngân hàng S07 '!$J$2,Nhaplieu!M340,""))))</f>
        <v/>
      </c>
      <c r="E335" s="77" t="str">
        <f>IF(LEFT(Nhaplieu!M340,3)='Sổ ngân hàng S07 '!$J$2,Nhaplieu!$O340,IF(Nhaplieu!M340='Sổ ngân hàng S07 '!$J$2,Nhaplieu!$O340,""))</f>
        <v/>
      </c>
      <c r="F335" s="77" t="str">
        <f>IF(LEFT(Nhaplieu!N340,3)='Sổ ngân hàng S07 '!$J$2,Nhaplieu!$O340,IF(Nhaplieu!N340='Sổ ngân hàng S07 '!$J$2,Nhaplieu!$O340,""))</f>
        <v/>
      </c>
      <c r="G335" s="572">
        <f>IF(SUM(E335:F335)=0,0,$G$10+SUM(E$11:$E335)-SUM(F$11:$F335))</f>
        <v>0</v>
      </c>
      <c r="H335" s="573"/>
    </row>
    <row r="336" spans="1:8" s="4" customFormat="1" ht="15.6">
      <c r="A336" s="76" t="str">
        <f>IF(OR(LEFT(Nhaplieu!$M341,3)='Sổ ngân hàng S07 '!$J$2,LEFT(Nhaplieu!$N341,3)='Sổ ngân hàng S07 '!$J$2),Nhaplieu!F341,IF(OR(Nhaplieu!$M341='Sổ ngân hàng S07 '!$J$2,Nhaplieu!$N341='Sổ ngân hàng S07 '!$J$2),Nhaplieu!F341,""))</f>
        <v/>
      </c>
      <c r="B336" s="77" t="str">
        <f>IF(OR(LEFT(Nhaplieu!$M341,3)='Sổ ngân hàng S07 '!$J$2,LEFT(Nhaplieu!$N341,3)='Sổ ngân hàng S07 '!$J$2),Nhaplieu!E341,IF(OR(Nhaplieu!$M341='Sổ ngân hàng S07 '!$J$2,Nhaplieu!$N341='Sổ ngân hàng S07 '!$J$2),Nhaplieu!E341,""))</f>
        <v/>
      </c>
      <c r="C336" s="571" t="str">
        <f>IF(OR(LEFT(Nhaplieu!$M341,3)='Sổ ngân hàng S07 '!$J$2,LEFT(Nhaplieu!$N341,3)='Sổ ngân hàng S07 '!$J$2),Nhaplieu!L341,IF(OR(Nhaplieu!$M341='Sổ ngân hàng S07 '!$J$2,Nhaplieu!$N341='Sổ ngân hàng S07 '!$J$2),Nhaplieu!L341,""))</f>
        <v/>
      </c>
      <c r="D336" s="78" t="str">
        <f>IF(LEFT(Nhaplieu!$M341,3)='Sổ ngân hàng S07 '!$J$2,Nhaplieu!N341,IF(LEFT(Nhaplieu!$N341,3)='Sổ ngân hàng S07 '!$J$2,Nhaplieu!M341,IF(Nhaplieu!$M341='Sổ ngân hàng S07 '!$J$2,Nhaplieu!N341,IF(Nhaplieu!$N341='Sổ ngân hàng S07 '!$J$2,Nhaplieu!M341,""))))</f>
        <v/>
      </c>
      <c r="E336" s="77" t="str">
        <f>IF(LEFT(Nhaplieu!M341,3)='Sổ ngân hàng S07 '!$J$2,Nhaplieu!$O341,IF(Nhaplieu!M341='Sổ ngân hàng S07 '!$J$2,Nhaplieu!$O341,""))</f>
        <v/>
      </c>
      <c r="F336" s="77" t="str">
        <f>IF(LEFT(Nhaplieu!N341,3)='Sổ ngân hàng S07 '!$J$2,Nhaplieu!$O341,IF(Nhaplieu!N341='Sổ ngân hàng S07 '!$J$2,Nhaplieu!$O341,""))</f>
        <v/>
      </c>
      <c r="G336" s="572">
        <f>IF(SUM(E336:F336)=0,0,$G$10+SUM(E$11:$E336)-SUM(F$11:$F336))</f>
        <v>0</v>
      </c>
      <c r="H336" s="573"/>
    </row>
    <row r="337" spans="1:8" s="4" customFormat="1" ht="15.6">
      <c r="A337" s="76" t="str">
        <f>IF(OR(LEFT(Nhaplieu!$M342,3)='Sổ ngân hàng S07 '!$J$2,LEFT(Nhaplieu!$N342,3)='Sổ ngân hàng S07 '!$J$2),Nhaplieu!F342,IF(OR(Nhaplieu!$M342='Sổ ngân hàng S07 '!$J$2,Nhaplieu!$N342='Sổ ngân hàng S07 '!$J$2),Nhaplieu!F342,""))</f>
        <v/>
      </c>
      <c r="B337" s="77" t="str">
        <f>IF(OR(LEFT(Nhaplieu!$M342,3)='Sổ ngân hàng S07 '!$J$2,LEFT(Nhaplieu!$N342,3)='Sổ ngân hàng S07 '!$J$2),Nhaplieu!E342,IF(OR(Nhaplieu!$M342='Sổ ngân hàng S07 '!$J$2,Nhaplieu!$N342='Sổ ngân hàng S07 '!$J$2),Nhaplieu!E342,""))</f>
        <v/>
      </c>
      <c r="C337" s="571" t="str">
        <f>IF(OR(LEFT(Nhaplieu!$M342,3)='Sổ ngân hàng S07 '!$J$2,LEFT(Nhaplieu!$N342,3)='Sổ ngân hàng S07 '!$J$2),Nhaplieu!L342,IF(OR(Nhaplieu!$M342='Sổ ngân hàng S07 '!$J$2,Nhaplieu!$N342='Sổ ngân hàng S07 '!$J$2),Nhaplieu!L342,""))</f>
        <v/>
      </c>
      <c r="D337" s="78" t="str">
        <f>IF(LEFT(Nhaplieu!$M342,3)='Sổ ngân hàng S07 '!$J$2,Nhaplieu!N342,IF(LEFT(Nhaplieu!$N342,3)='Sổ ngân hàng S07 '!$J$2,Nhaplieu!M342,IF(Nhaplieu!$M342='Sổ ngân hàng S07 '!$J$2,Nhaplieu!N342,IF(Nhaplieu!$N342='Sổ ngân hàng S07 '!$J$2,Nhaplieu!M342,""))))</f>
        <v/>
      </c>
      <c r="E337" s="77" t="str">
        <f>IF(LEFT(Nhaplieu!M342,3)='Sổ ngân hàng S07 '!$J$2,Nhaplieu!$O342,IF(Nhaplieu!M342='Sổ ngân hàng S07 '!$J$2,Nhaplieu!$O342,""))</f>
        <v/>
      </c>
      <c r="F337" s="77" t="str">
        <f>IF(LEFT(Nhaplieu!N342,3)='Sổ ngân hàng S07 '!$J$2,Nhaplieu!$O342,IF(Nhaplieu!N342='Sổ ngân hàng S07 '!$J$2,Nhaplieu!$O342,""))</f>
        <v/>
      </c>
      <c r="G337" s="572">
        <f>IF(SUM(E337:F337)=0,0,$G$10+SUM(E$11:$E337)-SUM(F$11:$F337))</f>
        <v>0</v>
      </c>
      <c r="H337" s="573"/>
    </row>
    <row r="338" spans="1:8" s="4" customFormat="1" ht="15.6">
      <c r="A338" s="76" t="str">
        <f>IF(OR(LEFT(Nhaplieu!$M343,3)='Sổ ngân hàng S07 '!$J$2,LEFT(Nhaplieu!$N343,3)='Sổ ngân hàng S07 '!$J$2),Nhaplieu!F343,IF(OR(Nhaplieu!$M343='Sổ ngân hàng S07 '!$J$2,Nhaplieu!$N343='Sổ ngân hàng S07 '!$J$2),Nhaplieu!F343,""))</f>
        <v/>
      </c>
      <c r="B338" s="77" t="str">
        <f>IF(OR(LEFT(Nhaplieu!$M343,3)='Sổ ngân hàng S07 '!$J$2,LEFT(Nhaplieu!$N343,3)='Sổ ngân hàng S07 '!$J$2),Nhaplieu!E343,IF(OR(Nhaplieu!$M343='Sổ ngân hàng S07 '!$J$2,Nhaplieu!$N343='Sổ ngân hàng S07 '!$J$2),Nhaplieu!E343,""))</f>
        <v/>
      </c>
      <c r="C338" s="571" t="str">
        <f>IF(OR(LEFT(Nhaplieu!$M343,3)='Sổ ngân hàng S07 '!$J$2,LEFT(Nhaplieu!$N343,3)='Sổ ngân hàng S07 '!$J$2),Nhaplieu!L343,IF(OR(Nhaplieu!$M343='Sổ ngân hàng S07 '!$J$2,Nhaplieu!$N343='Sổ ngân hàng S07 '!$J$2),Nhaplieu!L343,""))</f>
        <v/>
      </c>
      <c r="D338" s="78" t="str">
        <f>IF(LEFT(Nhaplieu!$M343,3)='Sổ ngân hàng S07 '!$J$2,Nhaplieu!N343,IF(LEFT(Nhaplieu!$N343,3)='Sổ ngân hàng S07 '!$J$2,Nhaplieu!M343,IF(Nhaplieu!$M343='Sổ ngân hàng S07 '!$J$2,Nhaplieu!N343,IF(Nhaplieu!$N343='Sổ ngân hàng S07 '!$J$2,Nhaplieu!M343,""))))</f>
        <v/>
      </c>
      <c r="E338" s="77" t="str">
        <f>IF(LEFT(Nhaplieu!M343,3)='Sổ ngân hàng S07 '!$J$2,Nhaplieu!$O343,IF(Nhaplieu!M343='Sổ ngân hàng S07 '!$J$2,Nhaplieu!$O343,""))</f>
        <v/>
      </c>
      <c r="F338" s="77" t="str">
        <f>IF(LEFT(Nhaplieu!N343,3)='Sổ ngân hàng S07 '!$J$2,Nhaplieu!$O343,IF(Nhaplieu!N343='Sổ ngân hàng S07 '!$J$2,Nhaplieu!$O343,""))</f>
        <v/>
      </c>
      <c r="G338" s="572">
        <f>IF(SUM(E338:F338)=0,0,$G$10+SUM(E$11:$E338)-SUM(F$11:$F338))</f>
        <v>0</v>
      </c>
      <c r="H338" s="573"/>
    </row>
    <row r="339" spans="1:8" s="4" customFormat="1" ht="15.6">
      <c r="A339" s="76" t="str">
        <f>IF(OR(LEFT(Nhaplieu!$M344,3)='Sổ ngân hàng S07 '!$J$2,LEFT(Nhaplieu!$N344,3)='Sổ ngân hàng S07 '!$J$2),Nhaplieu!F344,IF(OR(Nhaplieu!$M344='Sổ ngân hàng S07 '!$J$2,Nhaplieu!$N344='Sổ ngân hàng S07 '!$J$2),Nhaplieu!F344,""))</f>
        <v/>
      </c>
      <c r="B339" s="77" t="str">
        <f>IF(OR(LEFT(Nhaplieu!$M344,3)='Sổ ngân hàng S07 '!$J$2,LEFT(Nhaplieu!$N344,3)='Sổ ngân hàng S07 '!$J$2),Nhaplieu!E344,IF(OR(Nhaplieu!$M344='Sổ ngân hàng S07 '!$J$2,Nhaplieu!$N344='Sổ ngân hàng S07 '!$J$2),Nhaplieu!E344,""))</f>
        <v/>
      </c>
      <c r="C339" s="571" t="str">
        <f>IF(OR(LEFT(Nhaplieu!$M344,3)='Sổ ngân hàng S07 '!$J$2,LEFT(Nhaplieu!$N344,3)='Sổ ngân hàng S07 '!$J$2),Nhaplieu!L344,IF(OR(Nhaplieu!$M344='Sổ ngân hàng S07 '!$J$2,Nhaplieu!$N344='Sổ ngân hàng S07 '!$J$2),Nhaplieu!L344,""))</f>
        <v/>
      </c>
      <c r="D339" s="78" t="str">
        <f>IF(LEFT(Nhaplieu!$M344,3)='Sổ ngân hàng S07 '!$J$2,Nhaplieu!N344,IF(LEFT(Nhaplieu!$N344,3)='Sổ ngân hàng S07 '!$J$2,Nhaplieu!M344,IF(Nhaplieu!$M344='Sổ ngân hàng S07 '!$J$2,Nhaplieu!N344,IF(Nhaplieu!$N344='Sổ ngân hàng S07 '!$J$2,Nhaplieu!M344,""))))</f>
        <v/>
      </c>
      <c r="E339" s="77" t="str">
        <f>IF(LEFT(Nhaplieu!M344,3)='Sổ ngân hàng S07 '!$J$2,Nhaplieu!$O344,IF(Nhaplieu!M344='Sổ ngân hàng S07 '!$J$2,Nhaplieu!$O344,""))</f>
        <v/>
      </c>
      <c r="F339" s="77" t="str">
        <f>IF(LEFT(Nhaplieu!N344,3)='Sổ ngân hàng S07 '!$J$2,Nhaplieu!$O344,IF(Nhaplieu!N344='Sổ ngân hàng S07 '!$J$2,Nhaplieu!$O344,""))</f>
        <v/>
      </c>
      <c r="G339" s="572">
        <f>IF(SUM(E339:F339)=0,0,$G$10+SUM(E$11:$E339)-SUM(F$11:$F339))</f>
        <v>0</v>
      </c>
      <c r="H339" s="573"/>
    </row>
    <row r="340" spans="1:8" s="4" customFormat="1" ht="15.6">
      <c r="A340" s="76" t="str">
        <f>IF(OR(LEFT(Nhaplieu!$M345,3)='Sổ ngân hàng S07 '!$J$2,LEFT(Nhaplieu!$N345,3)='Sổ ngân hàng S07 '!$J$2),Nhaplieu!F345,IF(OR(Nhaplieu!$M345='Sổ ngân hàng S07 '!$J$2,Nhaplieu!$N345='Sổ ngân hàng S07 '!$J$2),Nhaplieu!F345,""))</f>
        <v/>
      </c>
      <c r="B340" s="77" t="str">
        <f>IF(OR(LEFT(Nhaplieu!$M345,3)='Sổ ngân hàng S07 '!$J$2,LEFT(Nhaplieu!$N345,3)='Sổ ngân hàng S07 '!$J$2),Nhaplieu!E345,IF(OR(Nhaplieu!$M345='Sổ ngân hàng S07 '!$J$2,Nhaplieu!$N345='Sổ ngân hàng S07 '!$J$2),Nhaplieu!E345,""))</f>
        <v/>
      </c>
      <c r="C340" s="571" t="str">
        <f>IF(OR(LEFT(Nhaplieu!$M345,3)='Sổ ngân hàng S07 '!$J$2,LEFT(Nhaplieu!$N345,3)='Sổ ngân hàng S07 '!$J$2),Nhaplieu!L345,IF(OR(Nhaplieu!$M345='Sổ ngân hàng S07 '!$J$2,Nhaplieu!$N345='Sổ ngân hàng S07 '!$J$2),Nhaplieu!L345,""))</f>
        <v/>
      </c>
      <c r="D340" s="78" t="str">
        <f>IF(LEFT(Nhaplieu!$M345,3)='Sổ ngân hàng S07 '!$J$2,Nhaplieu!N345,IF(LEFT(Nhaplieu!$N345,3)='Sổ ngân hàng S07 '!$J$2,Nhaplieu!M345,IF(Nhaplieu!$M345='Sổ ngân hàng S07 '!$J$2,Nhaplieu!N345,IF(Nhaplieu!$N345='Sổ ngân hàng S07 '!$J$2,Nhaplieu!M345,""))))</f>
        <v/>
      </c>
      <c r="E340" s="77" t="str">
        <f>IF(LEFT(Nhaplieu!M345,3)='Sổ ngân hàng S07 '!$J$2,Nhaplieu!$O345,IF(Nhaplieu!M345='Sổ ngân hàng S07 '!$J$2,Nhaplieu!$O345,""))</f>
        <v/>
      </c>
      <c r="F340" s="77" t="str">
        <f>IF(LEFT(Nhaplieu!N345,3)='Sổ ngân hàng S07 '!$J$2,Nhaplieu!$O345,IF(Nhaplieu!N345='Sổ ngân hàng S07 '!$J$2,Nhaplieu!$O345,""))</f>
        <v/>
      </c>
      <c r="G340" s="572">
        <f>IF(SUM(E340:F340)=0,0,$G$10+SUM(E$11:$E340)-SUM(F$11:$F340))</f>
        <v>0</v>
      </c>
      <c r="H340" s="573"/>
    </row>
    <row r="341" spans="1:8" s="4" customFormat="1" ht="15.6">
      <c r="A341" s="76" t="str">
        <f>IF(OR(LEFT(Nhaplieu!$M346,3)='Sổ ngân hàng S07 '!$J$2,LEFT(Nhaplieu!$N346,3)='Sổ ngân hàng S07 '!$J$2),Nhaplieu!F346,IF(OR(Nhaplieu!$M346='Sổ ngân hàng S07 '!$J$2,Nhaplieu!$N346='Sổ ngân hàng S07 '!$J$2),Nhaplieu!F346,""))</f>
        <v/>
      </c>
      <c r="B341" s="77" t="str">
        <f>IF(OR(LEFT(Nhaplieu!$M346,3)='Sổ ngân hàng S07 '!$J$2,LEFT(Nhaplieu!$N346,3)='Sổ ngân hàng S07 '!$J$2),Nhaplieu!E346,IF(OR(Nhaplieu!$M346='Sổ ngân hàng S07 '!$J$2,Nhaplieu!$N346='Sổ ngân hàng S07 '!$J$2),Nhaplieu!E346,""))</f>
        <v/>
      </c>
      <c r="C341" s="571" t="str">
        <f>IF(OR(LEFT(Nhaplieu!$M346,3)='Sổ ngân hàng S07 '!$J$2,LEFT(Nhaplieu!$N346,3)='Sổ ngân hàng S07 '!$J$2),Nhaplieu!L346,IF(OR(Nhaplieu!$M346='Sổ ngân hàng S07 '!$J$2,Nhaplieu!$N346='Sổ ngân hàng S07 '!$J$2),Nhaplieu!L346,""))</f>
        <v/>
      </c>
      <c r="D341" s="78" t="str">
        <f>IF(LEFT(Nhaplieu!$M346,3)='Sổ ngân hàng S07 '!$J$2,Nhaplieu!N346,IF(LEFT(Nhaplieu!$N346,3)='Sổ ngân hàng S07 '!$J$2,Nhaplieu!M346,IF(Nhaplieu!$M346='Sổ ngân hàng S07 '!$J$2,Nhaplieu!N346,IF(Nhaplieu!$N346='Sổ ngân hàng S07 '!$J$2,Nhaplieu!M346,""))))</f>
        <v/>
      </c>
      <c r="E341" s="77" t="str">
        <f>IF(LEFT(Nhaplieu!M346,3)='Sổ ngân hàng S07 '!$J$2,Nhaplieu!$O346,IF(Nhaplieu!M346='Sổ ngân hàng S07 '!$J$2,Nhaplieu!$O346,""))</f>
        <v/>
      </c>
      <c r="F341" s="77" t="str">
        <f>IF(LEFT(Nhaplieu!N346,3)='Sổ ngân hàng S07 '!$J$2,Nhaplieu!$O346,IF(Nhaplieu!N346='Sổ ngân hàng S07 '!$J$2,Nhaplieu!$O346,""))</f>
        <v/>
      </c>
      <c r="G341" s="572">
        <f>IF(SUM(E341:F341)=0,0,$G$10+SUM(E$11:$E341)-SUM(F$11:$F341))</f>
        <v>0</v>
      </c>
      <c r="H341" s="573"/>
    </row>
    <row r="342" spans="1:8" s="4" customFormat="1" ht="15.6">
      <c r="A342" s="76" t="str">
        <f>IF(OR(LEFT(Nhaplieu!$M347,3)='Sổ ngân hàng S07 '!$J$2,LEFT(Nhaplieu!$N347,3)='Sổ ngân hàng S07 '!$J$2),Nhaplieu!F347,IF(OR(Nhaplieu!$M347='Sổ ngân hàng S07 '!$J$2,Nhaplieu!$N347='Sổ ngân hàng S07 '!$J$2),Nhaplieu!F347,""))</f>
        <v/>
      </c>
      <c r="B342" s="77" t="str">
        <f>IF(OR(LEFT(Nhaplieu!$M347,3)='Sổ ngân hàng S07 '!$J$2,LEFT(Nhaplieu!$N347,3)='Sổ ngân hàng S07 '!$J$2),Nhaplieu!E347,IF(OR(Nhaplieu!$M347='Sổ ngân hàng S07 '!$J$2,Nhaplieu!$N347='Sổ ngân hàng S07 '!$J$2),Nhaplieu!E347,""))</f>
        <v/>
      </c>
      <c r="C342" s="571" t="str">
        <f>IF(OR(LEFT(Nhaplieu!$M347,3)='Sổ ngân hàng S07 '!$J$2,LEFT(Nhaplieu!$N347,3)='Sổ ngân hàng S07 '!$J$2),Nhaplieu!L347,IF(OR(Nhaplieu!$M347='Sổ ngân hàng S07 '!$J$2,Nhaplieu!$N347='Sổ ngân hàng S07 '!$J$2),Nhaplieu!L347,""))</f>
        <v/>
      </c>
      <c r="D342" s="78" t="str">
        <f>IF(LEFT(Nhaplieu!$M347,3)='Sổ ngân hàng S07 '!$J$2,Nhaplieu!N347,IF(LEFT(Nhaplieu!$N347,3)='Sổ ngân hàng S07 '!$J$2,Nhaplieu!M347,IF(Nhaplieu!$M347='Sổ ngân hàng S07 '!$J$2,Nhaplieu!N347,IF(Nhaplieu!$N347='Sổ ngân hàng S07 '!$J$2,Nhaplieu!M347,""))))</f>
        <v/>
      </c>
      <c r="E342" s="77" t="str">
        <f>IF(LEFT(Nhaplieu!M347,3)='Sổ ngân hàng S07 '!$J$2,Nhaplieu!$O347,IF(Nhaplieu!M347='Sổ ngân hàng S07 '!$J$2,Nhaplieu!$O347,""))</f>
        <v/>
      </c>
      <c r="F342" s="77" t="str">
        <f>IF(LEFT(Nhaplieu!N347,3)='Sổ ngân hàng S07 '!$J$2,Nhaplieu!$O347,IF(Nhaplieu!N347='Sổ ngân hàng S07 '!$J$2,Nhaplieu!$O347,""))</f>
        <v/>
      </c>
      <c r="G342" s="572">
        <f>IF(SUM(E342:F342)=0,0,$G$10+SUM(E$11:$E342)-SUM(F$11:$F342))</f>
        <v>0</v>
      </c>
      <c r="H342" s="573"/>
    </row>
    <row r="343" spans="1:8" s="4" customFormat="1" ht="15.6">
      <c r="A343" s="76" t="str">
        <f>IF(OR(LEFT(Nhaplieu!$M348,3)='Sổ ngân hàng S07 '!$J$2,LEFT(Nhaplieu!$N348,3)='Sổ ngân hàng S07 '!$J$2),Nhaplieu!F348,IF(OR(Nhaplieu!$M348='Sổ ngân hàng S07 '!$J$2,Nhaplieu!$N348='Sổ ngân hàng S07 '!$J$2),Nhaplieu!F348,""))</f>
        <v/>
      </c>
      <c r="B343" s="77" t="str">
        <f>IF(OR(LEFT(Nhaplieu!$M348,3)='Sổ ngân hàng S07 '!$J$2,LEFT(Nhaplieu!$N348,3)='Sổ ngân hàng S07 '!$J$2),Nhaplieu!E348,IF(OR(Nhaplieu!$M348='Sổ ngân hàng S07 '!$J$2,Nhaplieu!$N348='Sổ ngân hàng S07 '!$J$2),Nhaplieu!E348,""))</f>
        <v/>
      </c>
      <c r="C343" s="571" t="str">
        <f>IF(OR(LEFT(Nhaplieu!$M348,3)='Sổ ngân hàng S07 '!$J$2,LEFT(Nhaplieu!$N348,3)='Sổ ngân hàng S07 '!$J$2),Nhaplieu!L348,IF(OR(Nhaplieu!$M348='Sổ ngân hàng S07 '!$J$2,Nhaplieu!$N348='Sổ ngân hàng S07 '!$J$2),Nhaplieu!L348,""))</f>
        <v/>
      </c>
      <c r="D343" s="78" t="str">
        <f>IF(LEFT(Nhaplieu!$M348,3)='Sổ ngân hàng S07 '!$J$2,Nhaplieu!N348,IF(LEFT(Nhaplieu!$N348,3)='Sổ ngân hàng S07 '!$J$2,Nhaplieu!M348,IF(Nhaplieu!$M348='Sổ ngân hàng S07 '!$J$2,Nhaplieu!N348,IF(Nhaplieu!$N348='Sổ ngân hàng S07 '!$J$2,Nhaplieu!M348,""))))</f>
        <v/>
      </c>
      <c r="E343" s="77" t="str">
        <f>IF(LEFT(Nhaplieu!M348,3)='Sổ ngân hàng S07 '!$J$2,Nhaplieu!$O348,IF(Nhaplieu!M348='Sổ ngân hàng S07 '!$J$2,Nhaplieu!$O348,""))</f>
        <v/>
      </c>
      <c r="F343" s="77" t="str">
        <f>IF(LEFT(Nhaplieu!N348,3)='Sổ ngân hàng S07 '!$J$2,Nhaplieu!$O348,IF(Nhaplieu!N348='Sổ ngân hàng S07 '!$J$2,Nhaplieu!$O348,""))</f>
        <v/>
      </c>
      <c r="G343" s="572">
        <f>IF(SUM(E343:F343)=0,0,$G$10+SUM(E$11:$E343)-SUM(F$11:$F343))</f>
        <v>0</v>
      </c>
      <c r="H343" s="573"/>
    </row>
    <row r="344" spans="1:8" s="4" customFormat="1" ht="15.6">
      <c r="A344" s="76" t="str">
        <f>IF(OR(LEFT(Nhaplieu!$M349,3)='Sổ ngân hàng S07 '!$J$2,LEFT(Nhaplieu!$N349,3)='Sổ ngân hàng S07 '!$J$2),Nhaplieu!F349,IF(OR(Nhaplieu!$M349='Sổ ngân hàng S07 '!$J$2,Nhaplieu!$N349='Sổ ngân hàng S07 '!$J$2),Nhaplieu!F349,""))</f>
        <v/>
      </c>
      <c r="B344" s="77" t="str">
        <f>IF(OR(LEFT(Nhaplieu!$M349,3)='Sổ ngân hàng S07 '!$J$2,LEFT(Nhaplieu!$N349,3)='Sổ ngân hàng S07 '!$J$2),Nhaplieu!E349,IF(OR(Nhaplieu!$M349='Sổ ngân hàng S07 '!$J$2,Nhaplieu!$N349='Sổ ngân hàng S07 '!$J$2),Nhaplieu!E349,""))</f>
        <v/>
      </c>
      <c r="C344" s="571" t="str">
        <f>IF(OR(LEFT(Nhaplieu!$M349,3)='Sổ ngân hàng S07 '!$J$2,LEFT(Nhaplieu!$N349,3)='Sổ ngân hàng S07 '!$J$2),Nhaplieu!L349,IF(OR(Nhaplieu!$M349='Sổ ngân hàng S07 '!$J$2,Nhaplieu!$N349='Sổ ngân hàng S07 '!$J$2),Nhaplieu!L349,""))</f>
        <v/>
      </c>
      <c r="D344" s="78" t="str">
        <f>IF(LEFT(Nhaplieu!$M349,3)='Sổ ngân hàng S07 '!$J$2,Nhaplieu!N349,IF(LEFT(Nhaplieu!$N349,3)='Sổ ngân hàng S07 '!$J$2,Nhaplieu!M349,IF(Nhaplieu!$M349='Sổ ngân hàng S07 '!$J$2,Nhaplieu!N349,IF(Nhaplieu!$N349='Sổ ngân hàng S07 '!$J$2,Nhaplieu!M349,""))))</f>
        <v/>
      </c>
      <c r="E344" s="77" t="str">
        <f>IF(LEFT(Nhaplieu!M349,3)='Sổ ngân hàng S07 '!$J$2,Nhaplieu!$O349,IF(Nhaplieu!M349='Sổ ngân hàng S07 '!$J$2,Nhaplieu!$O349,""))</f>
        <v/>
      </c>
      <c r="F344" s="77" t="str">
        <f>IF(LEFT(Nhaplieu!N349,3)='Sổ ngân hàng S07 '!$J$2,Nhaplieu!$O349,IF(Nhaplieu!N349='Sổ ngân hàng S07 '!$J$2,Nhaplieu!$O349,""))</f>
        <v/>
      </c>
      <c r="G344" s="572">
        <f>IF(SUM(E344:F344)=0,0,$G$10+SUM(E$11:$E344)-SUM(F$11:$F344))</f>
        <v>0</v>
      </c>
      <c r="H344" s="573"/>
    </row>
    <row r="345" spans="1:8" s="4" customFormat="1" ht="15.6">
      <c r="A345" s="76" t="str">
        <f>IF(OR(LEFT(Nhaplieu!$M350,3)='Sổ ngân hàng S07 '!$J$2,LEFT(Nhaplieu!$N350,3)='Sổ ngân hàng S07 '!$J$2),Nhaplieu!F350,IF(OR(Nhaplieu!$M350='Sổ ngân hàng S07 '!$J$2,Nhaplieu!$N350='Sổ ngân hàng S07 '!$J$2),Nhaplieu!F350,""))</f>
        <v/>
      </c>
      <c r="B345" s="77" t="str">
        <f>IF(OR(LEFT(Nhaplieu!$M350,3)='Sổ ngân hàng S07 '!$J$2,LEFT(Nhaplieu!$N350,3)='Sổ ngân hàng S07 '!$J$2),Nhaplieu!E350,IF(OR(Nhaplieu!$M350='Sổ ngân hàng S07 '!$J$2,Nhaplieu!$N350='Sổ ngân hàng S07 '!$J$2),Nhaplieu!E350,""))</f>
        <v/>
      </c>
      <c r="C345" s="571" t="str">
        <f>IF(OR(LEFT(Nhaplieu!$M350,3)='Sổ ngân hàng S07 '!$J$2,LEFT(Nhaplieu!$N350,3)='Sổ ngân hàng S07 '!$J$2),Nhaplieu!L350,IF(OR(Nhaplieu!$M350='Sổ ngân hàng S07 '!$J$2,Nhaplieu!$N350='Sổ ngân hàng S07 '!$J$2),Nhaplieu!L350,""))</f>
        <v/>
      </c>
      <c r="D345" s="78" t="str">
        <f>IF(LEFT(Nhaplieu!$M350,3)='Sổ ngân hàng S07 '!$J$2,Nhaplieu!N350,IF(LEFT(Nhaplieu!$N350,3)='Sổ ngân hàng S07 '!$J$2,Nhaplieu!M350,IF(Nhaplieu!$M350='Sổ ngân hàng S07 '!$J$2,Nhaplieu!N350,IF(Nhaplieu!$N350='Sổ ngân hàng S07 '!$J$2,Nhaplieu!M350,""))))</f>
        <v/>
      </c>
      <c r="E345" s="77" t="str">
        <f>IF(LEFT(Nhaplieu!M350,3)='Sổ ngân hàng S07 '!$J$2,Nhaplieu!$O350,IF(Nhaplieu!M350='Sổ ngân hàng S07 '!$J$2,Nhaplieu!$O350,""))</f>
        <v/>
      </c>
      <c r="F345" s="77" t="str">
        <f>IF(LEFT(Nhaplieu!N350,3)='Sổ ngân hàng S07 '!$J$2,Nhaplieu!$O350,IF(Nhaplieu!N350='Sổ ngân hàng S07 '!$J$2,Nhaplieu!$O350,""))</f>
        <v/>
      </c>
      <c r="G345" s="572">
        <f>IF(SUM(E345:F345)=0,0,$G$10+SUM(E$11:$E345)-SUM(F$11:$F345))</f>
        <v>0</v>
      </c>
      <c r="H345" s="573"/>
    </row>
    <row r="346" spans="1:8" s="4" customFormat="1" ht="15.6">
      <c r="A346" s="76" t="str">
        <f>IF(OR(LEFT(Nhaplieu!$M351,3)='Sổ ngân hàng S07 '!$J$2,LEFT(Nhaplieu!$N351,3)='Sổ ngân hàng S07 '!$J$2),Nhaplieu!F351,IF(OR(Nhaplieu!$M351='Sổ ngân hàng S07 '!$J$2,Nhaplieu!$N351='Sổ ngân hàng S07 '!$J$2),Nhaplieu!F351,""))</f>
        <v/>
      </c>
      <c r="B346" s="77" t="str">
        <f>IF(OR(LEFT(Nhaplieu!$M351,3)='Sổ ngân hàng S07 '!$J$2,LEFT(Nhaplieu!$N351,3)='Sổ ngân hàng S07 '!$J$2),Nhaplieu!E351,IF(OR(Nhaplieu!$M351='Sổ ngân hàng S07 '!$J$2,Nhaplieu!$N351='Sổ ngân hàng S07 '!$J$2),Nhaplieu!E351,""))</f>
        <v/>
      </c>
      <c r="C346" s="571" t="str">
        <f>IF(OR(LEFT(Nhaplieu!$M351,3)='Sổ ngân hàng S07 '!$J$2,LEFT(Nhaplieu!$N351,3)='Sổ ngân hàng S07 '!$J$2),Nhaplieu!L351,IF(OR(Nhaplieu!$M351='Sổ ngân hàng S07 '!$J$2,Nhaplieu!$N351='Sổ ngân hàng S07 '!$J$2),Nhaplieu!L351,""))</f>
        <v/>
      </c>
      <c r="D346" s="78" t="str">
        <f>IF(LEFT(Nhaplieu!$M351,3)='Sổ ngân hàng S07 '!$J$2,Nhaplieu!N351,IF(LEFT(Nhaplieu!$N351,3)='Sổ ngân hàng S07 '!$J$2,Nhaplieu!M351,IF(Nhaplieu!$M351='Sổ ngân hàng S07 '!$J$2,Nhaplieu!N351,IF(Nhaplieu!$N351='Sổ ngân hàng S07 '!$J$2,Nhaplieu!M351,""))))</f>
        <v/>
      </c>
      <c r="E346" s="77" t="str">
        <f>IF(LEFT(Nhaplieu!M351,3)='Sổ ngân hàng S07 '!$J$2,Nhaplieu!$O351,IF(Nhaplieu!M351='Sổ ngân hàng S07 '!$J$2,Nhaplieu!$O351,""))</f>
        <v/>
      </c>
      <c r="F346" s="77" t="str">
        <f>IF(LEFT(Nhaplieu!N351,3)='Sổ ngân hàng S07 '!$J$2,Nhaplieu!$O351,IF(Nhaplieu!N351='Sổ ngân hàng S07 '!$J$2,Nhaplieu!$O351,""))</f>
        <v/>
      </c>
      <c r="G346" s="572">
        <f>IF(SUM(E346:F346)=0,0,$G$10+SUM(E$11:$E346)-SUM(F$11:$F346))</f>
        <v>0</v>
      </c>
      <c r="H346" s="573"/>
    </row>
    <row r="347" spans="1:8" s="4" customFormat="1" ht="15.6">
      <c r="A347" s="76" t="str">
        <f>IF(OR(LEFT(Nhaplieu!$M352,3)='Sổ ngân hàng S07 '!$J$2,LEFT(Nhaplieu!$N352,3)='Sổ ngân hàng S07 '!$J$2),Nhaplieu!F352,IF(OR(Nhaplieu!$M352='Sổ ngân hàng S07 '!$J$2,Nhaplieu!$N352='Sổ ngân hàng S07 '!$J$2),Nhaplieu!F352,""))</f>
        <v/>
      </c>
      <c r="B347" s="77" t="str">
        <f>IF(OR(LEFT(Nhaplieu!$M352,3)='Sổ ngân hàng S07 '!$J$2,LEFT(Nhaplieu!$N352,3)='Sổ ngân hàng S07 '!$J$2),Nhaplieu!E352,IF(OR(Nhaplieu!$M352='Sổ ngân hàng S07 '!$J$2,Nhaplieu!$N352='Sổ ngân hàng S07 '!$J$2),Nhaplieu!E352,""))</f>
        <v/>
      </c>
      <c r="C347" s="571" t="str">
        <f>IF(OR(LEFT(Nhaplieu!$M352,3)='Sổ ngân hàng S07 '!$J$2,LEFT(Nhaplieu!$N352,3)='Sổ ngân hàng S07 '!$J$2),Nhaplieu!L352,IF(OR(Nhaplieu!$M352='Sổ ngân hàng S07 '!$J$2,Nhaplieu!$N352='Sổ ngân hàng S07 '!$J$2),Nhaplieu!L352,""))</f>
        <v/>
      </c>
      <c r="D347" s="78" t="str">
        <f>IF(LEFT(Nhaplieu!$M352,3)='Sổ ngân hàng S07 '!$J$2,Nhaplieu!N352,IF(LEFT(Nhaplieu!$N352,3)='Sổ ngân hàng S07 '!$J$2,Nhaplieu!M352,IF(Nhaplieu!$M352='Sổ ngân hàng S07 '!$J$2,Nhaplieu!N352,IF(Nhaplieu!$N352='Sổ ngân hàng S07 '!$J$2,Nhaplieu!M352,""))))</f>
        <v/>
      </c>
      <c r="E347" s="77" t="str">
        <f>IF(LEFT(Nhaplieu!M352,3)='Sổ ngân hàng S07 '!$J$2,Nhaplieu!$O352,IF(Nhaplieu!M352='Sổ ngân hàng S07 '!$J$2,Nhaplieu!$O352,""))</f>
        <v/>
      </c>
      <c r="F347" s="77" t="str">
        <f>IF(LEFT(Nhaplieu!N352,3)='Sổ ngân hàng S07 '!$J$2,Nhaplieu!$O352,IF(Nhaplieu!N352='Sổ ngân hàng S07 '!$J$2,Nhaplieu!$O352,""))</f>
        <v/>
      </c>
      <c r="G347" s="572">
        <f>IF(SUM(E347:F347)=0,0,$G$10+SUM(E$11:$E347)-SUM(F$11:$F347))</f>
        <v>0</v>
      </c>
      <c r="H347" s="573"/>
    </row>
    <row r="348" spans="1:8" s="4" customFormat="1" ht="15.6">
      <c r="A348" s="76" t="str">
        <f>IF(OR(LEFT(Nhaplieu!$M353,3)='Sổ ngân hàng S07 '!$J$2,LEFT(Nhaplieu!$N353,3)='Sổ ngân hàng S07 '!$J$2),Nhaplieu!F353,IF(OR(Nhaplieu!$M353='Sổ ngân hàng S07 '!$J$2,Nhaplieu!$N353='Sổ ngân hàng S07 '!$J$2),Nhaplieu!F353,""))</f>
        <v/>
      </c>
      <c r="B348" s="77" t="str">
        <f>IF(OR(LEFT(Nhaplieu!$M353,3)='Sổ ngân hàng S07 '!$J$2,LEFT(Nhaplieu!$N353,3)='Sổ ngân hàng S07 '!$J$2),Nhaplieu!E353,IF(OR(Nhaplieu!$M353='Sổ ngân hàng S07 '!$J$2,Nhaplieu!$N353='Sổ ngân hàng S07 '!$J$2),Nhaplieu!E353,""))</f>
        <v/>
      </c>
      <c r="C348" s="571" t="str">
        <f>IF(OR(LEFT(Nhaplieu!$M353,3)='Sổ ngân hàng S07 '!$J$2,LEFT(Nhaplieu!$N353,3)='Sổ ngân hàng S07 '!$J$2),Nhaplieu!L353,IF(OR(Nhaplieu!$M353='Sổ ngân hàng S07 '!$J$2,Nhaplieu!$N353='Sổ ngân hàng S07 '!$J$2),Nhaplieu!L353,""))</f>
        <v/>
      </c>
      <c r="D348" s="78" t="str">
        <f>IF(LEFT(Nhaplieu!$M353,3)='Sổ ngân hàng S07 '!$J$2,Nhaplieu!N353,IF(LEFT(Nhaplieu!$N353,3)='Sổ ngân hàng S07 '!$J$2,Nhaplieu!M353,IF(Nhaplieu!$M353='Sổ ngân hàng S07 '!$J$2,Nhaplieu!N353,IF(Nhaplieu!$N353='Sổ ngân hàng S07 '!$J$2,Nhaplieu!M353,""))))</f>
        <v/>
      </c>
      <c r="E348" s="77" t="str">
        <f>IF(LEFT(Nhaplieu!M353,3)='Sổ ngân hàng S07 '!$J$2,Nhaplieu!$O353,IF(Nhaplieu!M353='Sổ ngân hàng S07 '!$J$2,Nhaplieu!$O353,""))</f>
        <v/>
      </c>
      <c r="F348" s="77" t="str">
        <f>IF(LEFT(Nhaplieu!N353,3)='Sổ ngân hàng S07 '!$J$2,Nhaplieu!$O353,IF(Nhaplieu!N353='Sổ ngân hàng S07 '!$J$2,Nhaplieu!$O353,""))</f>
        <v/>
      </c>
      <c r="G348" s="572">
        <f>IF(SUM(E348:F348)=0,0,$G$10+SUM(E$11:$E348)-SUM(F$11:$F348))</f>
        <v>0</v>
      </c>
      <c r="H348" s="573"/>
    </row>
    <row r="349" spans="1:8" s="4" customFormat="1" ht="15.6">
      <c r="A349" s="76" t="str">
        <f>IF(OR(LEFT(Nhaplieu!$M354,3)='Sổ ngân hàng S07 '!$J$2,LEFT(Nhaplieu!$N354,3)='Sổ ngân hàng S07 '!$J$2),Nhaplieu!F354,IF(OR(Nhaplieu!$M354='Sổ ngân hàng S07 '!$J$2,Nhaplieu!$N354='Sổ ngân hàng S07 '!$J$2),Nhaplieu!F354,""))</f>
        <v/>
      </c>
      <c r="B349" s="77" t="str">
        <f>IF(OR(LEFT(Nhaplieu!$M354,3)='Sổ ngân hàng S07 '!$J$2,LEFT(Nhaplieu!$N354,3)='Sổ ngân hàng S07 '!$J$2),Nhaplieu!E354,IF(OR(Nhaplieu!$M354='Sổ ngân hàng S07 '!$J$2,Nhaplieu!$N354='Sổ ngân hàng S07 '!$J$2),Nhaplieu!E354,""))</f>
        <v/>
      </c>
      <c r="C349" s="571" t="str">
        <f>IF(OR(LEFT(Nhaplieu!$M354,3)='Sổ ngân hàng S07 '!$J$2,LEFT(Nhaplieu!$N354,3)='Sổ ngân hàng S07 '!$J$2),Nhaplieu!L354,IF(OR(Nhaplieu!$M354='Sổ ngân hàng S07 '!$J$2,Nhaplieu!$N354='Sổ ngân hàng S07 '!$J$2),Nhaplieu!L354,""))</f>
        <v/>
      </c>
      <c r="D349" s="78" t="str">
        <f>IF(LEFT(Nhaplieu!$M354,3)='Sổ ngân hàng S07 '!$J$2,Nhaplieu!N354,IF(LEFT(Nhaplieu!$N354,3)='Sổ ngân hàng S07 '!$J$2,Nhaplieu!M354,IF(Nhaplieu!$M354='Sổ ngân hàng S07 '!$J$2,Nhaplieu!N354,IF(Nhaplieu!$N354='Sổ ngân hàng S07 '!$J$2,Nhaplieu!M354,""))))</f>
        <v/>
      </c>
      <c r="E349" s="77" t="str">
        <f>IF(LEFT(Nhaplieu!M354,3)='Sổ ngân hàng S07 '!$J$2,Nhaplieu!$O354,IF(Nhaplieu!M354='Sổ ngân hàng S07 '!$J$2,Nhaplieu!$O354,""))</f>
        <v/>
      </c>
      <c r="F349" s="77" t="str">
        <f>IF(LEFT(Nhaplieu!N354,3)='Sổ ngân hàng S07 '!$J$2,Nhaplieu!$O354,IF(Nhaplieu!N354='Sổ ngân hàng S07 '!$J$2,Nhaplieu!$O354,""))</f>
        <v/>
      </c>
      <c r="G349" s="572">
        <f>IF(SUM(E349:F349)=0,0,$G$10+SUM(E$11:$E349)-SUM(F$11:$F349))</f>
        <v>0</v>
      </c>
      <c r="H349" s="573"/>
    </row>
    <row r="350" spans="1:8" s="4" customFormat="1" ht="15.6">
      <c r="A350" s="76" t="str">
        <f>IF(OR(LEFT(Nhaplieu!$M355,3)='Sổ ngân hàng S07 '!$J$2,LEFT(Nhaplieu!$N355,3)='Sổ ngân hàng S07 '!$J$2),Nhaplieu!F355,IF(OR(Nhaplieu!$M355='Sổ ngân hàng S07 '!$J$2,Nhaplieu!$N355='Sổ ngân hàng S07 '!$J$2),Nhaplieu!F355,""))</f>
        <v/>
      </c>
      <c r="B350" s="77" t="str">
        <f>IF(OR(LEFT(Nhaplieu!$M355,3)='Sổ ngân hàng S07 '!$J$2,LEFT(Nhaplieu!$N355,3)='Sổ ngân hàng S07 '!$J$2),Nhaplieu!E355,IF(OR(Nhaplieu!$M355='Sổ ngân hàng S07 '!$J$2,Nhaplieu!$N355='Sổ ngân hàng S07 '!$J$2),Nhaplieu!E355,""))</f>
        <v/>
      </c>
      <c r="C350" s="571" t="str">
        <f>IF(OR(LEFT(Nhaplieu!$M355,3)='Sổ ngân hàng S07 '!$J$2,LEFT(Nhaplieu!$N355,3)='Sổ ngân hàng S07 '!$J$2),Nhaplieu!L355,IF(OR(Nhaplieu!$M355='Sổ ngân hàng S07 '!$J$2,Nhaplieu!$N355='Sổ ngân hàng S07 '!$J$2),Nhaplieu!L355,""))</f>
        <v/>
      </c>
      <c r="D350" s="78" t="str">
        <f>IF(LEFT(Nhaplieu!$M355,3)='Sổ ngân hàng S07 '!$J$2,Nhaplieu!N355,IF(LEFT(Nhaplieu!$N355,3)='Sổ ngân hàng S07 '!$J$2,Nhaplieu!M355,IF(Nhaplieu!$M355='Sổ ngân hàng S07 '!$J$2,Nhaplieu!N355,IF(Nhaplieu!$N355='Sổ ngân hàng S07 '!$J$2,Nhaplieu!M355,""))))</f>
        <v/>
      </c>
      <c r="E350" s="77" t="str">
        <f>IF(LEFT(Nhaplieu!M355,3)='Sổ ngân hàng S07 '!$J$2,Nhaplieu!$O355,IF(Nhaplieu!M355='Sổ ngân hàng S07 '!$J$2,Nhaplieu!$O355,""))</f>
        <v/>
      </c>
      <c r="F350" s="77" t="str">
        <f>IF(LEFT(Nhaplieu!N355,3)='Sổ ngân hàng S07 '!$J$2,Nhaplieu!$O355,IF(Nhaplieu!N355='Sổ ngân hàng S07 '!$J$2,Nhaplieu!$O355,""))</f>
        <v/>
      </c>
      <c r="G350" s="572">
        <f>IF(SUM(E350:F350)=0,0,$G$10+SUM(E$11:$E350)-SUM(F$11:$F350))</f>
        <v>0</v>
      </c>
      <c r="H350" s="573"/>
    </row>
    <row r="351" spans="1:8" s="4" customFormat="1" ht="15.6">
      <c r="A351" s="76" t="str">
        <f>IF(OR(LEFT(Nhaplieu!$M356,3)='Sổ ngân hàng S07 '!$J$2,LEFT(Nhaplieu!$N356,3)='Sổ ngân hàng S07 '!$J$2),Nhaplieu!F356,IF(OR(Nhaplieu!$M356='Sổ ngân hàng S07 '!$J$2,Nhaplieu!$N356='Sổ ngân hàng S07 '!$J$2),Nhaplieu!F356,""))</f>
        <v/>
      </c>
      <c r="B351" s="77" t="str">
        <f>IF(OR(LEFT(Nhaplieu!$M356,3)='Sổ ngân hàng S07 '!$J$2,LEFT(Nhaplieu!$N356,3)='Sổ ngân hàng S07 '!$J$2),Nhaplieu!E356,IF(OR(Nhaplieu!$M356='Sổ ngân hàng S07 '!$J$2,Nhaplieu!$N356='Sổ ngân hàng S07 '!$J$2),Nhaplieu!E356,""))</f>
        <v/>
      </c>
      <c r="C351" s="571" t="str">
        <f>IF(OR(LEFT(Nhaplieu!$M356,3)='Sổ ngân hàng S07 '!$J$2,LEFT(Nhaplieu!$N356,3)='Sổ ngân hàng S07 '!$J$2),Nhaplieu!L356,IF(OR(Nhaplieu!$M356='Sổ ngân hàng S07 '!$J$2,Nhaplieu!$N356='Sổ ngân hàng S07 '!$J$2),Nhaplieu!L356,""))</f>
        <v/>
      </c>
      <c r="D351" s="78" t="str">
        <f>IF(LEFT(Nhaplieu!$M356,3)='Sổ ngân hàng S07 '!$J$2,Nhaplieu!N356,IF(LEFT(Nhaplieu!$N356,3)='Sổ ngân hàng S07 '!$J$2,Nhaplieu!M356,IF(Nhaplieu!$M356='Sổ ngân hàng S07 '!$J$2,Nhaplieu!N356,IF(Nhaplieu!$N356='Sổ ngân hàng S07 '!$J$2,Nhaplieu!M356,""))))</f>
        <v/>
      </c>
      <c r="E351" s="77" t="str">
        <f>IF(LEFT(Nhaplieu!M356,3)='Sổ ngân hàng S07 '!$J$2,Nhaplieu!$O356,IF(Nhaplieu!M356='Sổ ngân hàng S07 '!$J$2,Nhaplieu!$O356,""))</f>
        <v/>
      </c>
      <c r="F351" s="77" t="str">
        <f>IF(LEFT(Nhaplieu!N356,3)='Sổ ngân hàng S07 '!$J$2,Nhaplieu!$O356,IF(Nhaplieu!N356='Sổ ngân hàng S07 '!$J$2,Nhaplieu!$O356,""))</f>
        <v/>
      </c>
      <c r="G351" s="572">
        <f>IF(SUM(E351:F351)=0,0,$G$10+SUM(E$11:$E351)-SUM(F$11:$F351))</f>
        <v>0</v>
      </c>
      <c r="H351" s="573"/>
    </row>
    <row r="352" spans="1:8" s="4" customFormat="1" ht="15.6">
      <c r="A352" s="76" t="str">
        <f>IF(OR(LEFT(Nhaplieu!$M357,3)='Sổ ngân hàng S07 '!$J$2,LEFT(Nhaplieu!$N357,3)='Sổ ngân hàng S07 '!$J$2),Nhaplieu!F357,IF(OR(Nhaplieu!$M357='Sổ ngân hàng S07 '!$J$2,Nhaplieu!$N357='Sổ ngân hàng S07 '!$J$2),Nhaplieu!F357,""))</f>
        <v/>
      </c>
      <c r="B352" s="77" t="str">
        <f>IF(OR(LEFT(Nhaplieu!$M357,3)='Sổ ngân hàng S07 '!$J$2,LEFT(Nhaplieu!$N357,3)='Sổ ngân hàng S07 '!$J$2),Nhaplieu!E357,IF(OR(Nhaplieu!$M357='Sổ ngân hàng S07 '!$J$2,Nhaplieu!$N357='Sổ ngân hàng S07 '!$J$2),Nhaplieu!E357,""))</f>
        <v/>
      </c>
      <c r="C352" s="571" t="str">
        <f>IF(OR(LEFT(Nhaplieu!$M357,3)='Sổ ngân hàng S07 '!$J$2,LEFT(Nhaplieu!$N357,3)='Sổ ngân hàng S07 '!$J$2),Nhaplieu!L357,IF(OR(Nhaplieu!$M357='Sổ ngân hàng S07 '!$J$2,Nhaplieu!$N357='Sổ ngân hàng S07 '!$J$2),Nhaplieu!L357,""))</f>
        <v/>
      </c>
      <c r="D352" s="78" t="str">
        <f>IF(LEFT(Nhaplieu!$M357,3)='Sổ ngân hàng S07 '!$J$2,Nhaplieu!N357,IF(LEFT(Nhaplieu!$N357,3)='Sổ ngân hàng S07 '!$J$2,Nhaplieu!M357,IF(Nhaplieu!$M357='Sổ ngân hàng S07 '!$J$2,Nhaplieu!N357,IF(Nhaplieu!$N357='Sổ ngân hàng S07 '!$J$2,Nhaplieu!M357,""))))</f>
        <v/>
      </c>
      <c r="E352" s="77" t="str">
        <f>IF(LEFT(Nhaplieu!M357,3)='Sổ ngân hàng S07 '!$J$2,Nhaplieu!$O357,IF(Nhaplieu!M357='Sổ ngân hàng S07 '!$J$2,Nhaplieu!$O357,""))</f>
        <v/>
      </c>
      <c r="F352" s="77" t="str">
        <f>IF(LEFT(Nhaplieu!N357,3)='Sổ ngân hàng S07 '!$J$2,Nhaplieu!$O357,IF(Nhaplieu!N357='Sổ ngân hàng S07 '!$J$2,Nhaplieu!$O357,""))</f>
        <v/>
      </c>
      <c r="G352" s="572">
        <f>IF(SUM(E352:F352)=0,0,$G$10+SUM(E$11:$E352)-SUM(F$11:$F352))</f>
        <v>0</v>
      </c>
      <c r="H352" s="573"/>
    </row>
    <row r="353" spans="1:8" s="4" customFormat="1" ht="15.6">
      <c r="A353" s="76" t="str">
        <f>IF(OR(LEFT(Nhaplieu!$M358,3)='Sổ ngân hàng S07 '!$J$2,LEFT(Nhaplieu!$N358,3)='Sổ ngân hàng S07 '!$J$2),Nhaplieu!F358,IF(OR(Nhaplieu!$M358='Sổ ngân hàng S07 '!$J$2,Nhaplieu!$N358='Sổ ngân hàng S07 '!$J$2),Nhaplieu!F358,""))</f>
        <v/>
      </c>
      <c r="B353" s="77" t="str">
        <f>IF(OR(LEFT(Nhaplieu!$M358,3)='Sổ ngân hàng S07 '!$J$2,LEFT(Nhaplieu!$N358,3)='Sổ ngân hàng S07 '!$J$2),Nhaplieu!E358,IF(OR(Nhaplieu!$M358='Sổ ngân hàng S07 '!$J$2,Nhaplieu!$N358='Sổ ngân hàng S07 '!$J$2),Nhaplieu!E358,""))</f>
        <v/>
      </c>
      <c r="C353" s="571" t="str">
        <f>IF(OR(LEFT(Nhaplieu!$M358,3)='Sổ ngân hàng S07 '!$J$2,LEFT(Nhaplieu!$N358,3)='Sổ ngân hàng S07 '!$J$2),Nhaplieu!L358,IF(OR(Nhaplieu!$M358='Sổ ngân hàng S07 '!$J$2,Nhaplieu!$N358='Sổ ngân hàng S07 '!$J$2),Nhaplieu!L358,""))</f>
        <v/>
      </c>
      <c r="D353" s="78" t="str">
        <f>IF(LEFT(Nhaplieu!$M358,3)='Sổ ngân hàng S07 '!$J$2,Nhaplieu!N358,IF(LEFT(Nhaplieu!$N358,3)='Sổ ngân hàng S07 '!$J$2,Nhaplieu!M358,IF(Nhaplieu!$M358='Sổ ngân hàng S07 '!$J$2,Nhaplieu!N358,IF(Nhaplieu!$N358='Sổ ngân hàng S07 '!$J$2,Nhaplieu!M358,""))))</f>
        <v/>
      </c>
      <c r="E353" s="77" t="str">
        <f>IF(LEFT(Nhaplieu!M358,3)='Sổ ngân hàng S07 '!$J$2,Nhaplieu!$O358,IF(Nhaplieu!M358='Sổ ngân hàng S07 '!$J$2,Nhaplieu!$O358,""))</f>
        <v/>
      </c>
      <c r="F353" s="77" t="str">
        <f>IF(LEFT(Nhaplieu!N358,3)='Sổ ngân hàng S07 '!$J$2,Nhaplieu!$O358,IF(Nhaplieu!N358='Sổ ngân hàng S07 '!$J$2,Nhaplieu!$O358,""))</f>
        <v/>
      </c>
      <c r="G353" s="572">
        <f>IF(SUM(E353:F353)=0,0,$G$10+SUM(E$11:$E353)-SUM(F$11:$F353))</f>
        <v>0</v>
      </c>
      <c r="H353" s="573"/>
    </row>
    <row r="354" spans="1:8" s="4" customFormat="1" ht="15.6">
      <c r="A354" s="76" t="str">
        <f>IF(OR(LEFT(Nhaplieu!$M359,3)='Sổ ngân hàng S07 '!$J$2,LEFT(Nhaplieu!$N359,3)='Sổ ngân hàng S07 '!$J$2),Nhaplieu!F359,IF(OR(Nhaplieu!$M359='Sổ ngân hàng S07 '!$J$2,Nhaplieu!$N359='Sổ ngân hàng S07 '!$J$2),Nhaplieu!F359,""))</f>
        <v/>
      </c>
      <c r="B354" s="77" t="str">
        <f>IF(OR(LEFT(Nhaplieu!$M359,3)='Sổ ngân hàng S07 '!$J$2,LEFT(Nhaplieu!$N359,3)='Sổ ngân hàng S07 '!$J$2),Nhaplieu!E359,IF(OR(Nhaplieu!$M359='Sổ ngân hàng S07 '!$J$2,Nhaplieu!$N359='Sổ ngân hàng S07 '!$J$2),Nhaplieu!E359,""))</f>
        <v/>
      </c>
      <c r="C354" s="571" t="str">
        <f>IF(OR(LEFT(Nhaplieu!$M359,3)='Sổ ngân hàng S07 '!$J$2,LEFT(Nhaplieu!$N359,3)='Sổ ngân hàng S07 '!$J$2),Nhaplieu!L359,IF(OR(Nhaplieu!$M359='Sổ ngân hàng S07 '!$J$2,Nhaplieu!$N359='Sổ ngân hàng S07 '!$J$2),Nhaplieu!L359,""))</f>
        <v/>
      </c>
      <c r="D354" s="78" t="str">
        <f>IF(LEFT(Nhaplieu!$M359,3)='Sổ ngân hàng S07 '!$J$2,Nhaplieu!N359,IF(LEFT(Nhaplieu!$N359,3)='Sổ ngân hàng S07 '!$J$2,Nhaplieu!M359,IF(Nhaplieu!$M359='Sổ ngân hàng S07 '!$J$2,Nhaplieu!N359,IF(Nhaplieu!$N359='Sổ ngân hàng S07 '!$J$2,Nhaplieu!M359,""))))</f>
        <v/>
      </c>
      <c r="E354" s="77" t="str">
        <f>IF(LEFT(Nhaplieu!M359,3)='Sổ ngân hàng S07 '!$J$2,Nhaplieu!$O359,IF(Nhaplieu!M359='Sổ ngân hàng S07 '!$J$2,Nhaplieu!$O359,""))</f>
        <v/>
      </c>
      <c r="F354" s="77" t="str">
        <f>IF(LEFT(Nhaplieu!N359,3)='Sổ ngân hàng S07 '!$J$2,Nhaplieu!$O359,IF(Nhaplieu!N359='Sổ ngân hàng S07 '!$J$2,Nhaplieu!$O359,""))</f>
        <v/>
      </c>
      <c r="G354" s="572">
        <f>IF(SUM(E354:F354)=0,0,$G$10+SUM(E$11:$E354)-SUM(F$11:$F354))</f>
        <v>0</v>
      </c>
      <c r="H354" s="573"/>
    </row>
    <row r="355" spans="1:8" s="4" customFormat="1" ht="15.6">
      <c r="A355" s="76" t="str">
        <f>IF(OR(LEFT(Nhaplieu!$M360,3)='Sổ ngân hàng S07 '!$J$2,LEFT(Nhaplieu!$N360,3)='Sổ ngân hàng S07 '!$J$2),Nhaplieu!F360,IF(OR(Nhaplieu!$M360='Sổ ngân hàng S07 '!$J$2,Nhaplieu!$N360='Sổ ngân hàng S07 '!$J$2),Nhaplieu!F360,""))</f>
        <v/>
      </c>
      <c r="B355" s="77" t="str">
        <f>IF(OR(LEFT(Nhaplieu!$M360,3)='Sổ ngân hàng S07 '!$J$2,LEFT(Nhaplieu!$N360,3)='Sổ ngân hàng S07 '!$J$2),Nhaplieu!E360,IF(OR(Nhaplieu!$M360='Sổ ngân hàng S07 '!$J$2,Nhaplieu!$N360='Sổ ngân hàng S07 '!$J$2),Nhaplieu!E360,""))</f>
        <v/>
      </c>
      <c r="C355" s="571" t="str">
        <f>IF(OR(LEFT(Nhaplieu!$M360,3)='Sổ ngân hàng S07 '!$J$2,LEFT(Nhaplieu!$N360,3)='Sổ ngân hàng S07 '!$J$2),Nhaplieu!L360,IF(OR(Nhaplieu!$M360='Sổ ngân hàng S07 '!$J$2,Nhaplieu!$N360='Sổ ngân hàng S07 '!$J$2),Nhaplieu!L360,""))</f>
        <v/>
      </c>
      <c r="D355" s="78" t="str">
        <f>IF(LEFT(Nhaplieu!$M360,3)='Sổ ngân hàng S07 '!$J$2,Nhaplieu!N360,IF(LEFT(Nhaplieu!$N360,3)='Sổ ngân hàng S07 '!$J$2,Nhaplieu!M360,IF(Nhaplieu!$M360='Sổ ngân hàng S07 '!$J$2,Nhaplieu!N360,IF(Nhaplieu!$N360='Sổ ngân hàng S07 '!$J$2,Nhaplieu!M360,""))))</f>
        <v/>
      </c>
      <c r="E355" s="77" t="str">
        <f>IF(LEFT(Nhaplieu!M360,3)='Sổ ngân hàng S07 '!$J$2,Nhaplieu!$O360,IF(Nhaplieu!M360='Sổ ngân hàng S07 '!$J$2,Nhaplieu!$O360,""))</f>
        <v/>
      </c>
      <c r="F355" s="77" t="str">
        <f>IF(LEFT(Nhaplieu!N360,3)='Sổ ngân hàng S07 '!$J$2,Nhaplieu!$O360,IF(Nhaplieu!N360='Sổ ngân hàng S07 '!$J$2,Nhaplieu!$O360,""))</f>
        <v/>
      </c>
      <c r="G355" s="572">
        <f>IF(SUM(E355:F355)=0,0,$G$10+SUM(E$11:$E355)-SUM(F$11:$F355))</f>
        <v>0</v>
      </c>
      <c r="H355" s="573"/>
    </row>
    <row r="356" spans="1:8" s="4" customFormat="1" ht="15.6">
      <c r="A356" s="76" t="str">
        <f>IF(OR(LEFT(Nhaplieu!$M361,3)='Sổ ngân hàng S07 '!$J$2,LEFT(Nhaplieu!$N361,3)='Sổ ngân hàng S07 '!$J$2),Nhaplieu!F361,IF(OR(Nhaplieu!$M361='Sổ ngân hàng S07 '!$J$2,Nhaplieu!$N361='Sổ ngân hàng S07 '!$J$2),Nhaplieu!F361,""))</f>
        <v/>
      </c>
      <c r="B356" s="77" t="str">
        <f>IF(OR(LEFT(Nhaplieu!$M361,3)='Sổ ngân hàng S07 '!$J$2,LEFT(Nhaplieu!$N361,3)='Sổ ngân hàng S07 '!$J$2),Nhaplieu!E361,IF(OR(Nhaplieu!$M361='Sổ ngân hàng S07 '!$J$2,Nhaplieu!$N361='Sổ ngân hàng S07 '!$J$2),Nhaplieu!E361,""))</f>
        <v/>
      </c>
      <c r="C356" s="571" t="str">
        <f>IF(OR(LEFT(Nhaplieu!$M361,3)='Sổ ngân hàng S07 '!$J$2,LEFT(Nhaplieu!$N361,3)='Sổ ngân hàng S07 '!$J$2),Nhaplieu!L361,IF(OR(Nhaplieu!$M361='Sổ ngân hàng S07 '!$J$2,Nhaplieu!$N361='Sổ ngân hàng S07 '!$J$2),Nhaplieu!L361,""))</f>
        <v/>
      </c>
      <c r="D356" s="78" t="str">
        <f>IF(LEFT(Nhaplieu!$M361,3)='Sổ ngân hàng S07 '!$J$2,Nhaplieu!N361,IF(LEFT(Nhaplieu!$N361,3)='Sổ ngân hàng S07 '!$J$2,Nhaplieu!M361,IF(Nhaplieu!$M361='Sổ ngân hàng S07 '!$J$2,Nhaplieu!N361,IF(Nhaplieu!$N361='Sổ ngân hàng S07 '!$J$2,Nhaplieu!M361,""))))</f>
        <v/>
      </c>
      <c r="E356" s="77" t="str">
        <f>IF(LEFT(Nhaplieu!M361,3)='Sổ ngân hàng S07 '!$J$2,Nhaplieu!$O361,IF(Nhaplieu!M361='Sổ ngân hàng S07 '!$J$2,Nhaplieu!$O361,""))</f>
        <v/>
      </c>
      <c r="F356" s="77" t="str">
        <f>IF(LEFT(Nhaplieu!N361,3)='Sổ ngân hàng S07 '!$J$2,Nhaplieu!$O361,IF(Nhaplieu!N361='Sổ ngân hàng S07 '!$J$2,Nhaplieu!$O361,""))</f>
        <v/>
      </c>
      <c r="G356" s="572">
        <f>IF(SUM(E356:F356)=0,0,$G$10+SUM(E$11:$E356)-SUM(F$11:$F356))</f>
        <v>0</v>
      </c>
      <c r="H356" s="573"/>
    </row>
    <row r="357" spans="1:8" s="4" customFormat="1" ht="15.6">
      <c r="A357" s="76" t="str">
        <f>IF(OR(LEFT(Nhaplieu!$M362,3)='Sổ ngân hàng S07 '!$J$2,LEFT(Nhaplieu!$N362,3)='Sổ ngân hàng S07 '!$J$2),Nhaplieu!F362,IF(OR(Nhaplieu!$M362='Sổ ngân hàng S07 '!$J$2,Nhaplieu!$N362='Sổ ngân hàng S07 '!$J$2),Nhaplieu!F362,""))</f>
        <v/>
      </c>
      <c r="B357" s="77" t="str">
        <f>IF(OR(LEFT(Nhaplieu!$M362,3)='Sổ ngân hàng S07 '!$J$2,LEFT(Nhaplieu!$N362,3)='Sổ ngân hàng S07 '!$J$2),Nhaplieu!E362,IF(OR(Nhaplieu!$M362='Sổ ngân hàng S07 '!$J$2,Nhaplieu!$N362='Sổ ngân hàng S07 '!$J$2),Nhaplieu!E362,""))</f>
        <v/>
      </c>
      <c r="C357" s="571" t="str">
        <f>IF(OR(LEFT(Nhaplieu!$M362,3)='Sổ ngân hàng S07 '!$J$2,LEFT(Nhaplieu!$N362,3)='Sổ ngân hàng S07 '!$J$2),Nhaplieu!L362,IF(OR(Nhaplieu!$M362='Sổ ngân hàng S07 '!$J$2,Nhaplieu!$N362='Sổ ngân hàng S07 '!$J$2),Nhaplieu!L362,""))</f>
        <v/>
      </c>
      <c r="D357" s="78" t="str">
        <f>IF(LEFT(Nhaplieu!$M362,3)='Sổ ngân hàng S07 '!$J$2,Nhaplieu!N362,IF(LEFT(Nhaplieu!$N362,3)='Sổ ngân hàng S07 '!$J$2,Nhaplieu!M362,IF(Nhaplieu!$M362='Sổ ngân hàng S07 '!$J$2,Nhaplieu!N362,IF(Nhaplieu!$N362='Sổ ngân hàng S07 '!$J$2,Nhaplieu!M362,""))))</f>
        <v/>
      </c>
      <c r="E357" s="77" t="str">
        <f>IF(LEFT(Nhaplieu!M362,3)='Sổ ngân hàng S07 '!$J$2,Nhaplieu!$O362,IF(Nhaplieu!M362='Sổ ngân hàng S07 '!$J$2,Nhaplieu!$O362,""))</f>
        <v/>
      </c>
      <c r="F357" s="77" t="str">
        <f>IF(LEFT(Nhaplieu!N362,3)='Sổ ngân hàng S07 '!$J$2,Nhaplieu!$O362,IF(Nhaplieu!N362='Sổ ngân hàng S07 '!$J$2,Nhaplieu!$O362,""))</f>
        <v/>
      </c>
      <c r="G357" s="572">
        <f>IF(SUM(E357:F357)=0,0,$G$10+SUM(E$11:$E357)-SUM(F$11:$F357))</f>
        <v>0</v>
      </c>
      <c r="H357" s="573"/>
    </row>
    <row r="358" spans="1:8" s="4" customFormat="1" ht="15.6">
      <c r="A358" s="76" t="str">
        <f>IF(OR(LEFT(Nhaplieu!$M363,3)='Sổ ngân hàng S07 '!$J$2,LEFT(Nhaplieu!$N363,3)='Sổ ngân hàng S07 '!$J$2),Nhaplieu!F363,IF(OR(Nhaplieu!$M363='Sổ ngân hàng S07 '!$J$2,Nhaplieu!$N363='Sổ ngân hàng S07 '!$J$2),Nhaplieu!F363,""))</f>
        <v/>
      </c>
      <c r="B358" s="77" t="str">
        <f>IF(OR(LEFT(Nhaplieu!$M363,3)='Sổ ngân hàng S07 '!$J$2,LEFT(Nhaplieu!$N363,3)='Sổ ngân hàng S07 '!$J$2),Nhaplieu!E363,IF(OR(Nhaplieu!$M363='Sổ ngân hàng S07 '!$J$2,Nhaplieu!$N363='Sổ ngân hàng S07 '!$J$2),Nhaplieu!E363,""))</f>
        <v/>
      </c>
      <c r="C358" s="571" t="str">
        <f>IF(OR(LEFT(Nhaplieu!$M363,3)='Sổ ngân hàng S07 '!$J$2,LEFT(Nhaplieu!$N363,3)='Sổ ngân hàng S07 '!$J$2),Nhaplieu!L363,IF(OR(Nhaplieu!$M363='Sổ ngân hàng S07 '!$J$2,Nhaplieu!$N363='Sổ ngân hàng S07 '!$J$2),Nhaplieu!L363,""))</f>
        <v/>
      </c>
      <c r="D358" s="78" t="str">
        <f>IF(LEFT(Nhaplieu!$M363,3)='Sổ ngân hàng S07 '!$J$2,Nhaplieu!N363,IF(LEFT(Nhaplieu!$N363,3)='Sổ ngân hàng S07 '!$J$2,Nhaplieu!M363,IF(Nhaplieu!$M363='Sổ ngân hàng S07 '!$J$2,Nhaplieu!N363,IF(Nhaplieu!$N363='Sổ ngân hàng S07 '!$J$2,Nhaplieu!M363,""))))</f>
        <v/>
      </c>
      <c r="E358" s="77" t="str">
        <f>IF(LEFT(Nhaplieu!M363,3)='Sổ ngân hàng S07 '!$J$2,Nhaplieu!$O363,IF(Nhaplieu!M363='Sổ ngân hàng S07 '!$J$2,Nhaplieu!$O363,""))</f>
        <v/>
      </c>
      <c r="F358" s="77" t="str">
        <f>IF(LEFT(Nhaplieu!N363,3)='Sổ ngân hàng S07 '!$J$2,Nhaplieu!$O363,IF(Nhaplieu!N363='Sổ ngân hàng S07 '!$J$2,Nhaplieu!$O363,""))</f>
        <v/>
      </c>
      <c r="G358" s="572">
        <f>IF(SUM(E358:F358)=0,0,$G$10+SUM(E$11:$E358)-SUM(F$11:$F358))</f>
        <v>0</v>
      </c>
      <c r="H358" s="573"/>
    </row>
    <row r="359" spans="1:8" s="4" customFormat="1" ht="15.6">
      <c r="A359" s="76" t="str">
        <f>IF(OR(LEFT(Nhaplieu!$M364,3)='Sổ ngân hàng S07 '!$J$2,LEFT(Nhaplieu!$N364,3)='Sổ ngân hàng S07 '!$J$2),Nhaplieu!F364,IF(OR(Nhaplieu!$M364='Sổ ngân hàng S07 '!$J$2,Nhaplieu!$N364='Sổ ngân hàng S07 '!$J$2),Nhaplieu!F364,""))</f>
        <v/>
      </c>
      <c r="B359" s="77" t="str">
        <f>IF(OR(LEFT(Nhaplieu!$M364,3)='Sổ ngân hàng S07 '!$J$2,LEFT(Nhaplieu!$N364,3)='Sổ ngân hàng S07 '!$J$2),Nhaplieu!E364,IF(OR(Nhaplieu!$M364='Sổ ngân hàng S07 '!$J$2,Nhaplieu!$N364='Sổ ngân hàng S07 '!$J$2),Nhaplieu!E364,""))</f>
        <v/>
      </c>
      <c r="C359" s="571" t="str">
        <f>IF(OR(LEFT(Nhaplieu!$M364,3)='Sổ ngân hàng S07 '!$J$2,LEFT(Nhaplieu!$N364,3)='Sổ ngân hàng S07 '!$J$2),Nhaplieu!L364,IF(OR(Nhaplieu!$M364='Sổ ngân hàng S07 '!$J$2,Nhaplieu!$N364='Sổ ngân hàng S07 '!$J$2),Nhaplieu!L364,""))</f>
        <v/>
      </c>
      <c r="D359" s="78" t="str">
        <f>IF(LEFT(Nhaplieu!$M364,3)='Sổ ngân hàng S07 '!$J$2,Nhaplieu!N364,IF(LEFT(Nhaplieu!$N364,3)='Sổ ngân hàng S07 '!$J$2,Nhaplieu!M364,IF(Nhaplieu!$M364='Sổ ngân hàng S07 '!$J$2,Nhaplieu!N364,IF(Nhaplieu!$N364='Sổ ngân hàng S07 '!$J$2,Nhaplieu!M364,""))))</f>
        <v/>
      </c>
      <c r="E359" s="77" t="str">
        <f>IF(LEFT(Nhaplieu!M364,3)='Sổ ngân hàng S07 '!$J$2,Nhaplieu!$O364,IF(Nhaplieu!M364='Sổ ngân hàng S07 '!$J$2,Nhaplieu!$O364,""))</f>
        <v/>
      </c>
      <c r="F359" s="77" t="str">
        <f>IF(LEFT(Nhaplieu!N364,3)='Sổ ngân hàng S07 '!$J$2,Nhaplieu!$O364,IF(Nhaplieu!N364='Sổ ngân hàng S07 '!$J$2,Nhaplieu!$O364,""))</f>
        <v/>
      </c>
      <c r="G359" s="572">
        <f>IF(SUM(E359:F359)=0,0,$G$10+SUM(E$11:$E359)-SUM(F$11:$F359))</f>
        <v>0</v>
      </c>
      <c r="H359" s="573"/>
    </row>
    <row r="360" spans="1:8" s="4" customFormat="1" ht="15.6">
      <c r="A360" s="76" t="str">
        <f>IF(OR(LEFT(Nhaplieu!$M365,3)='Sổ ngân hàng S07 '!$J$2,LEFT(Nhaplieu!$N365,3)='Sổ ngân hàng S07 '!$J$2),Nhaplieu!F365,IF(OR(Nhaplieu!$M365='Sổ ngân hàng S07 '!$J$2,Nhaplieu!$N365='Sổ ngân hàng S07 '!$J$2),Nhaplieu!F365,""))</f>
        <v/>
      </c>
      <c r="B360" s="77" t="str">
        <f>IF(OR(LEFT(Nhaplieu!$M365,3)='Sổ ngân hàng S07 '!$J$2,LEFT(Nhaplieu!$N365,3)='Sổ ngân hàng S07 '!$J$2),Nhaplieu!E365,IF(OR(Nhaplieu!$M365='Sổ ngân hàng S07 '!$J$2,Nhaplieu!$N365='Sổ ngân hàng S07 '!$J$2),Nhaplieu!E365,""))</f>
        <v/>
      </c>
      <c r="C360" s="571" t="str">
        <f>IF(OR(LEFT(Nhaplieu!$M365,3)='Sổ ngân hàng S07 '!$J$2,LEFT(Nhaplieu!$N365,3)='Sổ ngân hàng S07 '!$J$2),Nhaplieu!L365,IF(OR(Nhaplieu!$M365='Sổ ngân hàng S07 '!$J$2,Nhaplieu!$N365='Sổ ngân hàng S07 '!$J$2),Nhaplieu!L365,""))</f>
        <v/>
      </c>
      <c r="D360" s="78" t="str">
        <f>IF(LEFT(Nhaplieu!$M365,3)='Sổ ngân hàng S07 '!$J$2,Nhaplieu!N365,IF(LEFT(Nhaplieu!$N365,3)='Sổ ngân hàng S07 '!$J$2,Nhaplieu!M365,IF(Nhaplieu!$M365='Sổ ngân hàng S07 '!$J$2,Nhaplieu!N365,IF(Nhaplieu!$N365='Sổ ngân hàng S07 '!$J$2,Nhaplieu!M365,""))))</f>
        <v/>
      </c>
      <c r="E360" s="77" t="str">
        <f>IF(LEFT(Nhaplieu!M365,3)='Sổ ngân hàng S07 '!$J$2,Nhaplieu!$O365,IF(Nhaplieu!M365='Sổ ngân hàng S07 '!$J$2,Nhaplieu!$O365,""))</f>
        <v/>
      </c>
      <c r="F360" s="77" t="str">
        <f>IF(LEFT(Nhaplieu!N365,3)='Sổ ngân hàng S07 '!$J$2,Nhaplieu!$O365,IF(Nhaplieu!N365='Sổ ngân hàng S07 '!$J$2,Nhaplieu!$O365,""))</f>
        <v/>
      </c>
      <c r="G360" s="572">
        <f>IF(SUM(E360:F360)=0,0,$G$10+SUM(E$11:$E360)-SUM(F$11:$F360))</f>
        <v>0</v>
      </c>
      <c r="H360" s="573"/>
    </row>
    <row r="361" spans="1:8" s="4" customFormat="1" ht="15.6">
      <c r="A361" s="76" t="str">
        <f>IF(OR(LEFT(Nhaplieu!$M366,3)='Sổ ngân hàng S07 '!$J$2,LEFT(Nhaplieu!$N366,3)='Sổ ngân hàng S07 '!$J$2),Nhaplieu!F366,IF(OR(Nhaplieu!$M366='Sổ ngân hàng S07 '!$J$2,Nhaplieu!$N366='Sổ ngân hàng S07 '!$J$2),Nhaplieu!F366,""))</f>
        <v/>
      </c>
      <c r="B361" s="77" t="str">
        <f>IF(OR(LEFT(Nhaplieu!$M366,3)='Sổ ngân hàng S07 '!$J$2,LEFT(Nhaplieu!$N366,3)='Sổ ngân hàng S07 '!$J$2),Nhaplieu!E366,IF(OR(Nhaplieu!$M366='Sổ ngân hàng S07 '!$J$2,Nhaplieu!$N366='Sổ ngân hàng S07 '!$J$2),Nhaplieu!E366,""))</f>
        <v/>
      </c>
      <c r="C361" s="571" t="str">
        <f>IF(OR(LEFT(Nhaplieu!$M366,3)='Sổ ngân hàng S07 '!$J$2,LEFT(Nhaplieu!$N366,3)='Sổ ngân hàng S07 '!$J$2),Nhaplieu!L366,IF(OR(Nhaplieu!$M366='Sổ ngân hàng S07 '!$J$2,Nhaplieu!$N366='Sổ ngân hàng S07 '!$J$2),Nhaplieu!L366,""))</f>
        <v/>
      </c>
      <c r="D361" s="78" t="str">
        <f>IF(LEFT(Nhaplieu!$M366,3)='Sổ ngân hàng S07 '!$J$2,Nhaplieu!N366,IF(LEFT(Nhaplieu!$N366,3)='Sổ ngân hàng S07 '!$J$2,Nhaplieu!M366,IF(Nhaplieu!$M366='Sổ ngân hàng S07 '!$J$2,Nhaplieu!N366,IF(Nhaplieu!$N366='Sổ ngân hàng S07 '!$J$2,Nhaplieu!M366,""))))</f>
        <v/>
      </c>
      <c r="E361" s="77" t="str">
        <f>IF(LEFT(Nhaplieu!M366,3)='Sổ ngân hàng S07 '!$J$2,Nhaplieu!$O366,IF(Nhaplieu!M366='Sổ ngân hàng S07 '!$J$2,Nhaplieu!$O366,""))</f>
        <v/>
      </c>
      <c r="F361" s="77" t="str">
        <f>IF(LEFT(Nhaplieu!N366,3)='Sổ ngân hàng S07 '!$J$2,Nhaplieu!$O366,IF(Nhaplieu!N366='Sổ ngân hàng S07 '!$J$2,Nhaplieu!$O366,""))</f>
        <v/>
      </c>
      <c r="G361" s="572">
        <f>IF(SUM(E361:F361)=0,0,$G$10+SUM(E$11:$E361)-SUM(F$11:$F361))</f>
        <v>0</v>
      </c>
      <c r="H361" s="573"/>
    </row>
    <row r="362" spans="1:8" s="4" customFormat="1" ht="15.6">
      <c r="A362" s="76" t="str">
        <f>IF(OR(LEFT(Nhaplieu!$M367,3)='Sổ ngân hàng S07 '!$J$2,LEFT(Nhaplieu!$N367,3)='Sổ ngân hàng S07 '!$J$2),Nhaplieu!F367,IF(OR(Nhaplieu!$M367='Sổ ngân hàng S07 '!$J$2,Nhaplieu!$N367='Sổ ngân hàng S07 '!$J$2),Nhaplieu!F367,""))</f>
        <v/>
      </c>
      <c r="B362" s="77" t="str">
        <f>IF(OR(LEFT(Nhaplieu!$M367,3)='Sổ ngân hàng S07 '!$J$2,LEFT(Nhaplieu!$N367,3)='Sổ ngân hàng S07 '!$J$2),Nhaplieu!E367,IF(OR(Nhaplieu!$M367='Sổ ngân hàng S07 '!$J$2,Nhaplieu!$N367='Sổ ngân hàng S07 '!$J$2),Nhaplieu!E367,""))</f>
        <v/>
      </c>
      <c r="C362" s="571" t="str">
        <f>IF(OR(LEFT(Nhaplieu!$M367,3)='Sổ ngân hàng S07 '!$J$2,LEFT(Nhaplieu!$N367,3)='Sổ ngân hàng S07 '!$J$2),Nhaplieu!L367,IF(OR(Nhaplieu!$M367='Sổ ngân hàng S07 '!$J$2,Nhaplieu!$N367='Sổ ngân hàng S07 '!$J$2),Nhaplieu!L367,""))</f>
        <v/>
      </c>
      <c r="D362" s="78" t="str">
        <f>IF(LEFT(Nhaplieu!$M367,3)='Sổ ngân hàng S07 '!$J$2,Nhaplieu!N367,IF(LEFT(Nhaplieu!$N367,3)='Sổ ngân hàng S07 '!$J$2,Nhaplieu!M367,IF(Nhaplieu!$M367='Sổ ngân hàng S07 '!$J$2,Nhaplieu!N367,IF(Nhaplieu!$N367='Sổ ngân hàng S07 '!$J$2,Nhaplieu!M367,""))))</f>
        <v/>
      </c>
      <c r="E362" s="77" t="str">
        <f>IF(LEFT(Nhaplieu!M367,3)='Sổ ngân hàng S07 '!$J$2,Nhaplieu!$O367,IF(Nhaplieu!M367='Sổ ngân hàng S07 '!$J$2,Nhaplieu!$O367,""))</f>
        <v/>
      </c>
      <c r="F362" s="77" t="str">
        <f>IF(LEFT(Nhaplieu!N367,3)='Sổ ngân hàng S07 '!$J$2,Nhaplieu!$O367,IF(Nhaplieu!N367='Sổ ngân hàng S07 '!$J$2,Nhaplieu!$O367,""))</f>
        <v/>
      </c>
      <c r="G362" s="572">
        <f>IF(SUM(E362:F362)=0,0,$G$10+SUM(E$11:$E362)-SUM(F$11:$F362))</f>
        <v>0</v>
      </c>
      <c r="H362" s="573"/>
    </row>
    <row r="363" spans="1:8" s="4" customFormat="1" ht="15.6">
      <c r="A363" s="76" t="str">
        <f>IF(OR(LEFT(Nhaplieu!$M368,3)='Sổ ngân hàng S07 '!$J$2,LEFT(Nhaplieu!$N368,3)='Sổ ngân hàng S07 '!$J$2),Nhaplieu!F368,IF(OR(Nhaplieu!$M368='Sổ ngân hàng S07 '!$J$2,Nhaplieu!$N368='Sổ ngân hàng S07 '!$J$2),Nhaplieu!F368,""))</f>
        <v/>
      </c>
      <c r="B363" s="77" t="str">
        <f>IF(OR(LEFT(Nhaplieu!$M368,3)='Sổ ngân hàng S07 '!$J$2,LEFT(Nhaplieu!$N368,3)='Sổ ngân hàng S07 '!$J$2),Nhaplieu!E368,IF(OR(Nhaplieu!$M368='Sổ ngân hàng S07 '!$J$2,Nhaplieu!$N368='Sổ ngân hàng S07 '!$J$2),Nhaplieu!E368,""))</f>
        <v/>
      </c>
      <c r="C363" s="571" t="str">
        <f>IF(OR(LEFT(Nhaplieu!$M368,3)='Sổ ngân hàng S07 '!$J$2,LEFT(Nhaplieu!$N368,3)='Sổ ngân hàng S07 '!$J$2),Nhaplieu!L368,IF(OR(Nhaplieu!$M368='Sổ ngân hàng S07 '!$J$2,Nhaplieu!$N368='Sổ ngân hàng S07 '!$J$2),Nhaplieu!L368,""))</f>
        <v/>
      </c>
      <c r="D363" s="78" t="str">
        <f>IF(LEFT(Nhaplieu!$M368,3)='Sổ ngân hàng S07 '!$J$2,Nhaplieu!N368,IF(LEFT(Nhaplieu!$N368,3)='Sổ ngân hàng S07 '!$J$2,Nhaplieu!M368,IF(Nhaplieu!$M368='Sổ ngân hàng S07 '!$J$2,Nhaplieu!N368,IF(Nhaplieu!$N368='Sổ ngân hàng S07 '!$J$2,Nhaplieu!M368,""))))</f>
        <v/>
      </c>
      <c r="E363" s="77" t="str">
        <f>IF(LEFT(Nhaplieu!M368,3)='Sổ ngân hàng S07 '!$J$2,Nhaplieu!$O368,IF(Nhaplieu!M368='Sổ ngân hàng S07 '!$J$2,Nhaplieu!$O368,""))</f>
        <v/>
      </c>
      <c r="F363" s="77" t="str">
        <f>IF(LEFT(Nhaplieu!N368,3)='Sổ ngân hàng S07 '!$J$2,Nhaplieu!$O368,IF(Nhaplieu!N368='Sổ ngân hàng S07 '!$J$2,Nhaplieu!$O368,""))</f>
        <v/>
      </c>
      <c r="G363" s="572">
        <f>IF(SUM(E363:F363)=0,0,$G$10+SUM(E$11:$E363)-SUM(F$11:$F363))</f>
        <v>0</v>
      </c>
      <c r="H363" s="573"/>
    </row>
    <row r="364" spans="1:8" s="4" customFormat="1" ht="15.6">
      <c r="A364" s="76" t="str">
        <f>IF(OR(LEFT(Nhaplieu!$M369,3)='Sổ ngân hàng S07 '!$J$2,LEFT(Nhaplieu!$N369,3)='Sổ ngân hàng S07 '!$J$2),Nhaplieu!F369,IF(OR(Nhaplieu!$M369='Sổ ngân hàng S07 '!$J$2,Nhaplieu!$N369='Sổ ngân hàng S07 '!$J$2),Nhaplieu!F369,""))</f>
        <v/>
      </c>
      <c r="B364" s="77" t="str">
        <f>IF(OR(LEFT(Nhaplieu!$M369,3)='Sổ ngân hàng S07 '!$J$2,LEFT(Nhaplieu!$N369,3)='Sổ ngân hàng S07 '!$J$2),Nhaplieu!E369,IF(OR(Nhaplieu!$M369='Sổ ngân hàng S07 '!$J$2,Nhaplieu!$N369='Sổ ngân hàng S07 '!$J$2),Nhaplieu!E369,""))</f>
        <v/>
      </c>
      <c r="C364" s="571" t="str">
        <f>IF(OR(LEFT(Nhaplieu!$M369,3)='Sổ ngân hàng S07 '!$J$2,LEFT(Nhaplieu!$N369,3)='Sổ ngân hàng S07 '!$J$2),Nhaplieu!L369,IF(OR(Nhaplieu!$M369='Sổ ngân hàng S07 '!$J$2,Nhaplieu!$N369='Sổ ngân hàng S07 '!$J$2),Nhaplieu!L369,""))</f>
        <v/>
      </c>
      <c r="D364" s="78" t="str">
        <f>IF(LEFT(Nhaplieu!$M369,3)='Sổ ngân hàng S07 '!$J$2,Nhaplieu!N369,IF(LEFT(Nhaplieu!$N369,3)='Sổ ngân hàng S07 '!$J$2,Nhaplieu!M369,IF(Nhaplieu!$M369='Sổ ngân hàng S07 '!$J$2,Nhaplieu!N369,IF(Nhaplieu!$N369='Sổ ngân hàng S07 '!$J$2,Nhaplieu!M369,""))))</f>
        <v/>
      </c>
      <c r="E364" s="77" t="str">
        <f>IF(LEFT(Nhaplieu!M369,3)='Sổ ngân hàng S07 '!$J$2,Nhaplieu!$O369,IF(Nhaplieu!M369='Sổ ngân hàng S07 '!$J$2,Nhaplieu!$O369,""))</f>
        <v/>
      </c>
      <c r="F364" s="77" t="str">
        <f>IF(LEFT(Nhaplieu!N369,3)='Sổ ngân hàng S07 '!$J$2,Nhaplieu!$O369,IF(Nhaplieu!N369='Sổ ngân hàng S07 '!$J$2,Nhaplieu!$O369,""))</f>
        <v/>
      </c>
      <c r="G364" s="572">
        <f>IF(SUM(E364:F364)=0,0,$G$10+SUM(E$11:$E364)-SUM(F$11:$F364))</f>
        <v>0</v>
      </c>
      <c r="H364" s="573"/>
    </row>
    <row r="365" spans="1:8" s="4" customFormat="1" ht="15.6">
      <c r="A365" s="76" t="str">
        <f>IF(OR(LEFT(Nhaplieu!$M370,3)='Sổ ngân hàng S07 '!$J$2,LEFT(Nhaplieu!$N370,3)='Sổ ngân hàng S07 '!$J$2),Nhaplieu!F370,IF(OR(Nhaplieu!$M370='Sổ ngân hàng S07 '!$J$2,Nhaplieu!$N370='Sổ ngân hàng S07 '!$J$2),Nhaplieu!F370,""))</f>
        <v/>
      </c>
      <c r="B365" s="77" t="str">
        <f>IF(OR(LEFT(Nhaplieu!$M370,3)='Sổ ngân hàng S07 '!$J$2,LEFT(Nhaplieu!$N370,3)='Sổ ngân hàng S07 '!$J$2),Nhaplieu!E370,IF(OR(Nhaplieu!$M370='Sổ ngân hàng S07 '!$J$2,Nhaplieu!$N370='Sổ ngân hàng S07 '!$J$2),Nhaplieu!E370,""))</f>
        <v/>
      </c>
      <c r="C365" s="571" t="str">
        <f>IF(OR(LEFT(Nhaplieu!$M370,3)='Sổ ngân hàng S07 '!$J$2,LEFT(Nhaplieu!$N370,3)='Sổ ngân hàng S07 '!$J$2),Nhaplieu!L370,IF(OR(Nhaplieu!$M370='Sổ ngân hàng S07 '!$J$2,Nhaplieu!$N370='Sổ ngân hàng S07 '!$J$2),Nhaplieu!L370,""))</f>
        <v/>
      </c>
      <c r="D365" s="78" t="str">
        <f>IF(LEFT(Nhaplieu!$M370,3)='Sổ ngân hàng S07 '!$J$2,Nhaplieu!N370,IF(LEFT(Nhaplieu!$N370,3)='Sổ ngân hàng S07 '!$J$2,Nhaplieu!M370,IF(Nhaplieu!$M370='Sổ ngân hàng S07 '!$J$2,Nhaplieu!N370,IF(Nhaplieu!$N370='Sổ ngân hàng S07 '!$J$2,Nhaplieu!M370,""))))</f>
        <v/>
      </c>
      <c r="E365" s="77" t="str">
        <f>IF(LEFT(Nhaplieu!M370,3)='Sổ ngân hàng S07 '!$J$2,Nhaplieu!$O370,IF(Nhaplieu!M370='Sổ ngân hàng S07 '!$J$2,Nhaplieu!$O370,""))</f>
        <v/>
      </c>
      <c r="F365" s="77" t="str">
        <f>IF(LEFT(Nhaplieu!N370,3)='Sổ ngân hàng S07 '!$J$2,Nhaplieu!$O370,IF(Nhaplieu!N370='Sổ ngân hàng S07 '!$J$2,Nhaplieu!$O370,""))</f>
        <v/>
      </c>
      <c r="G365" s="572">
        <f>IF(SUM(E365:F365)=0,0,$G$10+SUM(E$11:$E365)-SUM(F$11:$F365))</f>
        <v>0</v>
      </c>
      <c r="H365" s="573"/>
    </row>
    <row r="366" spans="1:8" s="4" customFormat="1" ht="15.6">
      <c r="A366" s="76" t="str">
        <f>IF(OR(LEFT(Nhaplieu!$M371,3)='Sổ ngân hàng S07 '!$J$2,LEFT(Nhaplieu!$N371,3)='Sổ ngân hàng S07 '!$J$2),Nhaplieu!F371,IF(OR(Nhaplieu!$M371='Sổ ngân hàng S07 '!$J$2,Nhaplieu!$N371='Sổ ngân hàng S07 '!$J$2),Nhaplieu!F371,""))</f>
        <v/>
      </c>
      <c r="B366" s="77" t="str">
        <f>IF(OR(LEFT(Nhaplieu!$M371,3)='Sổ ngân hàng S07 '!$J$2,LEFT(Nhaplieu!$N371,3)='Sổ ngân hàng S07 '!$J$2),Nhaplieu!E371,IF(OR(Nhaplieu!$M371='Sổ ngân hàng S07 '!$J$2,Nhaplieu!$N371='Sổ ngân hàng S07 '!$J$2),Nhaplieu!E371,""))</f>
        <v/>
      </c>
      <c r="C366" s="571" t="str">
        <f>IF(OR(LEFT(Nhaplieu!$M371,3)='Sổ ngân hàng S07 '!$J$2,LEFT(Nhaplieu!$N371,3)='Sổ ngân hàng S07 '!$J$2),Nhaplieu!L371,IF(OR(Nhaplieu!$M371='Sổ ngân hàng S07 '!$J$2,Nhaplieu!$N371='Sổ ngân hàng S07 '!$J$2),Nhaplieu!L371,""))</f>
        <v/>
      </c>
      <c r="D366" s="78" t="str">
        <f>IF(LEFT(Nhaplieu!$M371,3)='Sổ ngân hàng S07 '!$J$2,Nhaplieu!N371,IF(LEFT(Nhaplieu!$N371,3)='Sổ ngân hàng S07 '!$J$2,Nhaplieu!M371,IF(Nhaplieu!$M371='Sổ ngân hàng S07 '!$J$2,Nhaplieu!N371,IF(Nhaplieu!$N371='Sổ ngân hàng S07 '!$J$2,Nhaplieu!M371,""))))</f>
        <v/>
      </c>
      <c r="E366" s="77" t="str">
        <f>IF(LEFT(Nhaplieu!M371,3)='Sổ ngân hàng S07 '!$J$2,Nhaplieu!$O371,IF(Nhaplieu!M371='Sổ ngân hàng S07 '!$J$2,Nhaplieu!$O371,""))</f>
        <v/>
      </c>
      <c r="F366" s="77" t="str">
        <f>IF(LEFT(Nhaplieu!N371,3)='Sổ ngân hàng S07 '!$J$2,Nhaplieu!$O371,IF(Nhaplieu!N371='Sổ ngân hàng S07 '!$J$2,Nhaplieu!$O371,""))</f>
        <v/>
      </c>
      <c r="G366" s="572">
        <f>IF(SUM(E366:F366)=0,0,$G$10+SUM(E$11:$E366)-SUM(F$11:$F366))</f>
        <v>0</v>
      </c>
      <c r="H366" s="573"/>
    </row>
    <row r="367" spans="1:8" s="4" customFormat="1" ht="15.6">
      <c r="A367" s="76" t="str">
        <f>IF(OR(LEFT(Nhaplieu!$M372,3)='Sổ ngân hàng S07 '!$J$2,LEFT(Nhaplieu!$N372,3)='Sổ ngân hàng S07 '!$J$2),Nhaplieu!F372,IF(OR(Nhaplieu!$M372='Sổ ngân hàng S07 '!$J$2,Nhaplieu!$N372='Sổ ngân hàng S07 '!$J$2),Nhaplieu!F372,""))</f>
        <v/>
      </c>
      <c r="B367" s="77" t="str">
        <f>IF(OR(LEFT(Nhaplieu!$M372,3)='Sổ ngân hàng S07 '!$J$2,LEFT(Nhaplieu!$N372,3)='Sổ ngân hàng S07 '!$J$2),Nhaplieu!E372,IF(OR(Nhaplieu!$M372='Sổ ngân hàng S07 '!$J$2,Nhaplieu!$N372='Sổ ngân hàng S07 '!$J$2),Nhaplieu!E372,""))</f>
        <v/>
      </c>
      <c r="C367" s="571" t="str">
        <f>IF(OR(LEFT(Nhaplieu!$M372,3)='Sổ ngân hàng S07 '!$J$2,LEFT(Nhaplieu!$N372,3)='Sổ ngân hàng S07 '!$J$2),Nhaplieu!L372,IF(OR(Nhaplieu!$M372='Sổ ngân hàng S07 '!$J$2,Nhaplieu!$N372='Sổ ngân hàng S07 '!$J$2),Nhaplieu!L372,""))</f>
        <v/>
      </c>
      <c r="D367" s="78" t="str">
        <f>IF(LEFT(Nhaplieu!$M372,3)='Sổ ngân hàng S07 '!$J$2,Nhaplieu!N372,IF(LEFT(Nhaplieu!$N372,3)='Sổ ngân hàng S07 '!$J$2,Nhaplieu!M372,IF(Nhaplieu!$M372='Sổ ngân hàng S07 '!$J$2,Nhaplieu!N372,IF(Nhaplieu!$N372='Sổ ngân hàng S07 '!$J$2,Nhaplieu!M372,""))))</f>
        <v/>
      </c>
      <c r="E367" s="77" t="str">
        <f>IF(LEFT(Nhaplieu!M372,3)='Sổ ngân hàng S07 '!$J$2,Nhaplieu!$O372,IF(Nhaplieu!M372='Sổ ngân hàng S07 '!$J$2,Nhaplieu!$O372,""))</f>
        <v/>
      </c>
      <c r="F367" s="77" t="str">
        <f>IF(LEFT(Nhaplieu!N372,3)='Sổ ngân hàng S07 '!$J$2,Nhaplieu!$O372,IF(Nhaplieu!N372='Sổ ngân hàng S07 '!$J$2,Nhaplieu!$O372,""))</f>
        <v/>
      </c>
      <c r="G367" s="572">
        <f>IF(SUM(E367:F367)=0,0,$G$10+SUM(E$11:$E367)-SUM(F$11:$F367))</f>
        <v>0</v>
      </c>
      <c r="H367" s="573"/>
    </row>
    <row r="368" spans="1:8" s="4" customFormat="1" ht="15.6">
      <c r="A368" s="76" t="str">
        <f>IF(OR(LEFT(Nhaplieu!$M373,3)='Sổ ngân hàng S07 '!$J$2,LEFT(Nhaplieu!$N373,3)='Sổ ngân hàng S07 '!$J$2),Nhaplieu!F373,IF(OR(Nhaplieu!$M373='Sổ ngân hàng S07 '!$J$2,Nhaplieu!$N373='Sổ ngân hàng S07 '!$J$2),Nhaplieu!F373,""))</f>
        <v/>
      </c>
      <c r="B368" s="77" t="str">
        <f>IF(OR(LEFT(Nhaplieu!$M373,3)='Sổ ngân hàng S07 '!$J$2,LEFT(Nhaplieu!$N373,3)='Sổ ngân hàng S07 '!$J$2),Nhaplieu!E373,IF(OR(Nhaplieu!$M373='Sổ ngân hàng S07 '!$J$2,Nhaplieu!$N373='Sổ ngân hàng S07 '!$J$2),Nhaplieu!E373,""))</f>
        <v/>
      </c>
      <c r="C368" s="571" t="str">
        <f>IF(OR(LEFT(Nhaplieu!$M373,3)='Sổ ngân hàng S07 '!$J$2,LEFT(Nhaplieu!$N373,3)='Sổ ngân hàng S07 '!$J$2),Nhaplieu!L373,IF(OR(Nhaplieu!$M373='Sổ ngân hàng S07 '!$J$2,Nhaplieu!$N373='Sổ ngân hàng S07 '!$J$2),Nhaplieu!L373,""))</f>
        <v/>
      </c>
      <c r="D368" s="78" t="str">
        <f>IF(LEFT(Nhaplieu!$M373,3)='Sổ ngân hàng S07 '!$J$2,Nhaplieu!N373,IF(LEFT(Nhaplieu!$N373,3)='Sổ ngân hàng S07 '!$J$2,Nhaplieu!M373,IF(Nhaplieu!$M373='Sổ ngân hàng S07 '!$J$2,Nhaplieu!N373,IF(Nhaplieu!$N373='Sổ ngân hàng S07 '!$J$2,Nhaplieu!M373,""))))</f>
        <v/>
      </c>
      <c r="E368" s="77" t="str">
        <f>IF(LEFT(Nhaplieu!M373,3)='Sổ ngân hàng S07 '!$J$2,Nhaplieu!$O373,IF(Nhaplieu!M373='Sổ ngân hàng S07 '!$J$2,Nhaplieu!$O373,""))</f>
        <v/>
      </c>
      <c r="F368" s="77" t="str">
        <f>IF(LEFT(Nhaplieu!N373,3)='Sổ ngân hàng S07 '!$J$2,Nhaplieu!$O373,IF(Nhaplieu!N373='Sổ ngân hàng S07 '!$J$2,Nhaplieu!$O373,""))</f>
        <v/>
      </c>
      <c r="G368" s="572">
        <f>IF(SUM(E368:F368)=0,0,$G$10+SUM(E$11:$E368)-SUM(F$11:$F368))</f>
        <v>0</v>
      </c>
      <c r="H368" s="573"/>
    </row>
    <row r="369" spans="1:8" s="4" customFormat="1" ht="15.6">
      <c r="A369" s="76" t="str">
        <f>IF(OR(LEFT(Nhaplieu!$M374,3)='Sổ ngân hàng S07 '!$J$2,LEFT(Nhaplieu!$N374,3)='Sổ ngân hàng S07 '!$J$2),Nhaplieu!F374,IF(OR(Nhaplieu!$M374='Sổ ngân hàng S07 '!$J$2,Nhaplieu!$N374='Sổ ngân hàng S07 '!$J$2),Nhaplieu!F374,""))</f>
        <v/>
      </c>
      <c r="B369" s="77" t="str">
        <f>IF(OR(LEFT(Nhaplieu!$M374,3)='Sổ ngân hàng S07 '!$J$2,LEFT(Nhaplieu!$N374,3)='Sổ ngân hàng S07 '!$J$2),Nhaplieu!E374,IF(OR(Nhaplieu!$M374='Sổ ngân hàng S07 '!$J$2,Nhaplieu!$N374='Sổ ngân hàng S07 '!$J$2),Nhaplieu!E374,""))</f>
        <v/>
      </c>
      <c r="C369" s="571" t="str">
        <f>IF(OR(LEFT(Nhaplieu!$M374,3)='Sổ ngân hàng S07 '!$J$2,LEFT(Nhaplieu!$N374,3)='Sổ ngân hàng S07 '!$J$2),Nhaplieu!L374,IF(OR(Nhaplieu!$M374='Sổ ngân hàng S07 '!$J$2,Nhaplieu!$N374='Sổ ngân hàng S07 '!$J$2),Nhaplieu!L374,""))</f>
        <v/>
      </c>
      <c r="D369" s="78" t="str">
        <f>IF(LEFT(Nhaplieu!$M374,3)='Sổ ngân hàng S07 '!$J$2,Nhaplieu!N374,IF(LEFT(Nhaplieu!$N374,3)='Sổ ngân hàng S07 '!$J$2,Nhaplieu!M374,IF(Nhaplieu!$M374='Sổ ngân hàng S07 '!$J$2,Nhaplieu!N374,IF(Nhaplieu!$N374='Sổ ngân hàng S07 '!$J$2,Nhaplieu!M374,""))))</f>
        <v/>
      </c>
      <c r="E369" s="77" t="str">
        <f>IF(LEFT(Nhaplieu!M374,3)='Sổ ngân hàng S07 '!$J$2,Nhaplieu!$O374,IF(Nhaplieu!M374='Sổ ngân hàng S07 '!$J$2,Nhaplieu!$O374,""))</f>
        <v/>
      </c>
      <c r="F369" s="77" t="str">
        <f>IF(LEFT(Nhaplieu!N374,3)='Sổ ngân hàng S07 '!$J$2,Nhaplieu!$O374,IF(Nhaplieu!N374='Sổ ngân hàng S07 '!$J$2,Nhaplieu!$O374,""))</f>
        <v/>
      </c>
      <c r="G369" s="572">
        <f>IF(SUM(E369:F369)=0,0,$G$10+SUM(E$11:$E369)-SUM(F$11:$F369))</f>
        <v>0</v>
      </c>
      <c r="H369" s="573"/>
    </row>
    <row r="370" spans="1:8" s="4" customFormat="1" ht="15.6">
      <c r="A370" s="76" t="str">
        <f>IF(OR(LEFT(Nhaplieu!$M375,3)='Sổ ngân hàng S07 '!$J$2,LEFT(Nhaplieu!$N375,3)='Sổ ngân hàng S07 '!$J$2),Nhaplieu!F375,IF(OR(Nhaplieu!$M375='Sổ ngân hàng S07 '!$J$2,Nhaplieu!$N375='Sổ ngân hàng S07 '!$J$2),Nhaplieu!F375,""))</f>
        <v/>
      </c>
      <c r="B370" s="77" t="str">
        <f>IF(OR(LEFT(Nhaplieu!$M375,3)='Sổ ngân hàng S07 '!$J$2,LEFT(Nhaplieu!$N375,3)='Sổ ngân hàng S07 '!$J$2),Nhaplieu!E375,IF(OR(Nhaplieu!$M375='Sổ ngân hàng S07 '!$J$2,Nhaplieu!$N375='Sổ ngân hàng S07 '!$J$2),Nhaplieu!E375,""))</f>
        <v/>
      </c>
      <c r="C370" s="571" t="str">
        <f>IF(OR(LEFT(Nhaplieu!$M375,3)='Sổ ngân hàng S07 '!$J$2,LEFT(Nhaplieu!$N375,3)='Sổ ngân hàng S07 '!$J$2),Nhaplieu!L375,IF(OR(Nhaplieu!$M375='Sổ ngân hàng S07 '!$J$2,Nhaplieu!$N375='Sổ ngân hàng S07 '!$J$2),Nhaplieu!L375,""))</f>
        <v/>
      </c>
      <c r="D370" s="78" t="str">
        <f>IF(LEFT(Nhaplieu!$M375,3)='Sổ ngân hàng S07 '!$J$2,Nhaplieu!N375,IF(LEFT(Nhaplieu!$N375,3)='Sổ ngân hàng S07 '!$J$2,Nhaplieu!M375,IF(Nhaplieu!$M375='Sổ ngân hàng S07 '!$J$2,Nhaplieu!N375,IF(Nhaplieu!$N375='Sổ ngân hàng S07 '!$J$2,Nhaplieu!M375,""))))</f>
        <v/>
      </c>
      <c r="E370" s="77" t="str">
        <f>IF(LEFT(Nhaplieu!M375,3)='Sổ ngân hàng S07 '!$J$2,Nhaplieu!$O375,IF(Nhaplieu!M375='Sổ ngân hàng S07 '!$J$2,Nhaplieu!$O375,""))</f>
        <v/>
      </c>
      <c r="F370" s="77" t="str">
        <f>IF(LEFT(Nhaplieu!N375,3)='Sổ ngân hàng S07 '!$J$2,Nhaplieu!$O375,IF(Nhaplieu!N375='Sổ ngân hàng S07 '!$J$2,Nhaplieu!$O375,""))</f>
        <v/>
      </c>
      <c r="G370" s="572">
        <f>IF(SUM(E370:F370)=0,0,$G$10+SUM(E$11:$E370)-SUM(F$11:$F370))</f>
        <v>0</v>
      </c>
      <c r="H370" s="573"/>
    </row>
    <row r="371" spans="1:8" s="4" customFormat="1" ht="15.6">
      <c r="A371" s="76" t="str">
        <f>IF(OR(LEFT(Nhaplieu!$M376,3)='Sổ ngân hàng S07 '!$J$2,LEFT(Nhaplieu!$N376,3)='Sổ ngân hàng S07 '!$J$2),Nhaplieu!F376,IF(OR(Nhaplieu!$M376='Sổ ngân hàng S07 '!$J$2,Nhaplieu!$N376='Sổ ngân hàng S07 '!$J$2),Nhaplieu!F376,""))</f>
        <v/>
      </c>
      <c r="B371" s="77" t="str">
        <f>IF(OR(LEFT(Nhaplieu!$M376,3)='Sổ ngân hàng S07 '!$J$2,LEFT(Nhaplieu!$N376,3)='Sổ ngân hàng S07 '!$J$2),Nhaplieu!E376,IF(OR(Nhaplieu!$M376='Sổ ngân hàng S07 '!$J$2,Nhaplieu!$N376='Sổ ngân hàng S07 '!$J$2),Nhaplieu!E376,""))</f>
        <v/>
      </c>
      <c r="C371" s="571" t="str">
        <f>IF(OR(LEFT(Nhaplieu!$M376,3)='Sổ ngân hàng S07 '!$J$2,LEFT(Nhaplieu!$N376,3)='Sổ ngân hàng S07 '!$J$2),Nhaplieu!L376,IF(OR(Nhaplieu!$M376='Sổ ngân hàng S07 '!$J$2,Nhaplieu!$N376='Sổ ngân hàng S07 '!$J$2),Nhaplieu!L376,""))</f>
        <v/>
      </c>
      <c r="D371" s="78" t="str">
        <f>IF(LEFT(Nhaplieu!$M376,3)='Sổ ngân hàng S07 '!$J$2,Nhaplieu!N376,IF(LEFT(Nhaplieu!$N376,3)='Sổ ngân hàng S07 '!$J$2,Nhaplieu!M376,IF(Nhaplieu!$M376='Sổ ngân hàng S07 '!$J$2,Nhaplieu!N376,IF(Nhaplieu!$N376='Sổ ngân hàng S07 '!$J$2,Nhaplieu!M376,""))))</f>
        <v/>
      </c>
      <c r="E371" s="77" t="str">
        <f>IF(LEFT(Nhaplieu!M376,3)='Sổ ngân hàng S07 '!$J$2,Nhaplieu!$O376,IF(Nhaplieu!M376='Sổ ngân hàng S07 '!$J$2,Nhaplieu!$O376,""))</f>
        <v/>
      </c>
      <c r="F371" s="77" t="str">
        <f>IF(LEFT(Nhaplieu!N376,3)='Sổ ngân hàng S07 '!$J$2,Nhaplieu!$O376,IF(Nhaplieu!N376='Sổ ngân hàng S07 '!$J$2,Nhaplieu!$O376,""))</f>
        <v/>
      </c>
      <c r="G371" s="572">
        <f>IF(SUM(E371:F371)=0,0,$G$10+SUM(E$11:$E371)-SUM(F$11:$F371))</f>
        <v>0</v>
      </c>
      <c r="H371" s="573"/>
    </row>
    <row r="372" spans="1:8" s="4" customFormat="1" ht="15.6">
      <c r="A372" s="76" t="str">
        <f>IF(OR(LEFT(Nhaplieu!$M377,3)='Sổ ngân hàng S07 '!$J$2,LEFT(Nhaplieu!$N377,3)='Sổ ngân hàng S07 '!$J$2),Nhaplieu!F377,IF(OR(Nhaplieu!$M377='Sổ ngân hàng S07 '!$J$2,Nhaplieu!$N377='Sổ ngân hàng S07 '!$J$2),Nhaplieu!F377,""))</f>
        <v/>
      </c>
      <c r="B372" s="77" t="str">
        <f>IF(OR(LEFT(Nhaplieu!$M377,3)='Sổ ngân hàng S07 '!$J$2,LEFT(Nhaplieu!$N377,3)='Sổ ngân hàng S07 '!$J$2),Nhaplieu!E377,IF(OR(Nhaplieu!$M377='Sổ ngân hàng S07 '!$J$2,Nhaplieu!$N377='Sổ ngân hàng S07 '!$J$2),Nhaplieu!E377,""))</f>
        <v/>
      </c>
      <c r="C372" s="571" t="str">
        <f>IF(OR(LEFT(Nhaplieu!$M377,3)='Sổ ngân hàng S07 '!$J$2,LEFT(Nhaplieu!$N377,3)='Sổ ngân hàng S07 '!$J$2),Nhaplieu!L377,IF(OR(Nhaplieu!$M377='Sổ ngân hàng S07 '!$J$2,Nhaplieu!$N377='Sổ ngân hàng S07 '!$J$2),Nhaplieu!L377,""))</f>
        <v/>
      </c>
      <c r="D372" s="78" t="str">
        <f>IF(LEFT(Nhaplieu!$M377,3)='Sổ ngân hàng S07 '!$J$2,Nhaplieu!N377,IF(LEFT(Nhaplieu!$N377,3)='Sổ ngân hàng S07 '!$J$2,Nhaplieu!M377,IF(Nhaplieu!$M377='Sổ ngân hàng S07 '!$J$2,Nhaplieu!N377,IF(Nhaplieu!$N377='Sổ ngân hàng S07 '!$J$2,Nhaplieu!M377,""))))</f>
        <v/>
      </c>
      <c r="E372" s="77" t="str">
        <f>IF(LEFT(Nhaplieu!M377,3)='Sổ ngân hàng S07 '!$J$2,Nhaplieu!$O377,IF(Nhaplieu!M377='Sổ ngân hàng S07 '!$J$2,Nhaplieu!$O377,""))</f>
        <v/>
      </c>
      <c r="F372" s="77" t="str">
        <f>IF(LEFT(Nhaplieu!N377,3)='Sổ ngân hàng S07 '!$J$2,Nhaplieu!$O377,IF(Nhaplieu!N377='Sổ ngân hàng S07 '!$J$2,Nhaplieu!$O377,""))</f>
        <v/>
      </c>
      <c r="G372" s="572">
        <f>IF(SUM(E372:F372)=0,0,$G$10+SUM(E$11:$E372)-SUM(F$11:$F372))</f>
        <v>0</v>
      </c>
      <c r="H372" s="573"/>
    </row>
    <row r="373" spans="1:8" s="4" customFormat="1" ht="15.6">
      <c r="A373" s="76" t="str">
        <f>IF(OR(LEFT(Nhaplieu!$M378,3)='Sổ ngân hàng S07 '!$J$2,LEFT(Nhaplieu!$N378,3)='Sổ ngân hàng S07 '!$J$2),Nhaplieu!F378,IF(OR(Nhaplieu!$M378='Sổ ngân hàng S07 '!$J$2,Nhaplieu!$N378='Sổ ngân hàng S07 '!$J$2),Nhaplieu!F378,""))</f>
        <v/>
      </c>
      <c r="B373" s="77" t="str">
        <f>IF(OR(LEFT(Nhaplieu!$M378,3)='Sổ ngân hàng S07 '!$J$2,LEFT(Nhaplieu!$N378,3)='Sổ ngân hàng S07 '!$J$2),Nhaplieu!E378,IF(OR(Nhaplieu!$M378='Sổ ngân hàng S07 '!$J$2,Nhaplieu!$N378='Sổ ngân hàng S07 '!$J$2),Nhaplieu!E378,""))</f>
        <v/>
      </c>
      <c r="C373" s="571" t="str">
        <f>IF(OR(LEFT(Nhaplieu!$M378,3)='Sổ ngân hàng S07 '!$J$2,LEFT(Nhaplieu!$N378,3)='Sổ ngân hàng S07 '!$J$2),Nhaplieu!L378,IF(OR(Nhaplieu!$M378='Sổ ngân hàng S07 '!$J$2,Nhaplieu!$N378='Sổ ngân hàng S07 '!$J$2),Nhaplieu!L378,""))</f>
        <v/>
      </c>
      <c r="D373" s="78" t="str">
        <f>IF(LEFT(Nhaplieu!$M378,3)='Sổ ngân hàng S07 '!$J$2,Nhaplieu!N378,IF(LEFT(Nhaplieu!$N378,3)='Sổ ngân hàng S07 '!$J$2,Nhaplieu!M378,IF(Nhaplieu!$M378='Sổ ngân hàng S07 '!$J$2,Nhaplieu!N378,IF(Nhaplieu!$N378='Sổ ngân hàng S07 '!$J$2,Nhaplieu!M378,""))))</f>
        <v/>
      </c>
      <c r="E373" s="77" t="str">
        <f>IF(LEFT(Nhaplieu!M378,3)='Sổ ngân hàng S07 '!$J$2,Nhaplieu!$O378,IF(Nhaplieu!M378='Sổ ngân hàng S07 '!$J$2,Nhaplieu!$O378,""))</f>
        <v/>
      </c>
      <c r="F373" s="77" t="str">
        <f>IF(LEFT(Nhaplieu!N378,3)='Sổ ngân hàng S07 '!$J$2,Nhaplieu!$O378,IF(Nhaplieu!N378='Sổ ngân hàng S07 '!$J$2,Nhaplieu!$O378,""))</f>
        <v/>
      </c>
      <c r="G373" s="572">
        <f>IF(SUM(E373:F373)=0,0,$G$10+SUM(E$11:$E373)-SUM(F$11:$F373))</f>
        <v>0</v>
      </c>
      <c r="H373" s="573"/>
    </row>
    <row r="374" spans="1:8" s="4" customFormat="1" ht="15.6">
      <c r="A374" s="76" t="str">
        <f>IF(OR(LEFT(Nhaplieu!$M379,3)='Sổ ngân hàng S07 '!$J$2,LEFT(Nhaplieu!$N379,3)='Sổ ngân hàng S07 '!$J$2),Nhaplieu!F379,IF(OR(Nhaplieu!$M379='Sổ ngân hàng S07 '!$J$2,Nhaplieu!$N379='Sổ ngân hàng S07 '!$J$2),Nhaplieu!F379,""))</f>
        <v/>
      </c>
      <c r="B374" s="77" t="str">
        <f>IF(OR(LEFT(Nhaplieu!$M379,3)='Sổ ngân hàng S07 '!$J$2,LEFT(Nhaplieu!$N379,3)='Sổ ngân hàng S07 '!$J$2),Nhaplieu!E379,IF(OR(Nhaplieu!$M379='Sổ ngân hàng S07 '!$J$2,Nhaplieu!$N379='Sổ ngân hàng S07 '!$J$2),Nhaplieu!E379,""))</f>
        <v/>
      </c>
      <c r="C374" s="571" t="str">
        <f>IF(OR(LEFT(Nhaplieu!$M379,3)='Sổ ngân hàng S07 '!$J$2,LEFT(Nhaplieu!$N379,3)='Sổ ngân hàng S07 '!$J$2),Nhaplieu!L379,IF(OR(Nhaplieu!$M379='Sổ ngân hàng S07 '!$J$2,Nhaplieu!$N379='Sổ ngân hàng S07 '!$J$2),Nhaplieu!L379,""))</f>
        <v/>
      </c>
      <c r="D374" s="78" t="str">
        <f>IF(LEFT(Nhaplieu!$M379,3)='Sổ ngân hàng S07 '!$J$2,Nhaplieu!N379,IF(LEFT(Nhaplieu!$N379,3)='Sổ ngân hàng S07 '!$J$2,Nhaplieu!M379,IF(Nhaplieu!$M379='Sổ ngân hàng S07 '!$J$2,Nhaplieu!N379,IF(Nhaplieu!$N379='Sổ ngân hàng S07 '!$J$2,Nhaplieu!M379,""))))</f>
        <v/>
      </c>
      <c r="E374" s="77" t="str">
        <f>IF(LEFT(Nhaplieu!M379,3)='Sổ ngân hàng S07 '!$J$2,Nhaplieu!$O379,IF(Nhaplieu!M379='Sổ ngân hàng S07 '!$J$2,Nhaplieu!$O379,""))</f>
        <v/>
      </c>
      <c r="F374" s="77" t="str">
        <f>IF(LEFT(Nhaplieu!N379,3)='Sổ ngân hàng S07 '!$J$2,Nhaplieu!$O379,IF(Nhaplieu!N379='Sổ ngân hàng S07 '!$J$2,Nhaplieu!$O379,""))</f>
        <v/>
      </c>
      <c r="G374" s="572">
        <f>IF(SUM(E374:F374)=0,0,$G$10+SUM(E$11:$E374)-SUM(F$11:$F374))</f>
        <v>0</v>
      </c>
      <c r="H374" s="573"/>
    </row>
    <row r="375" spans="1:8" s="4" customFormat="1" ht="15.6">
      <c r="A375" s="76" t="str">
        <f>IF(OR(LEFT(Nhaplieu!$M380,3)='Sổ ngân hàng S07 '!$J$2,LEFT(Nhaplieu!$N380,3)='Sổ ngân hàng S07 '!$J$2),Nhaplieu!F380,IF(OR(Nhaplieu!$M380='Sổ ngân hàng S07 '!$J$2,Nhaplieu!$N380='Sổ ngân hàng S07 '!$J$2),Nhaplieu!F380,""))</f>
        <v/>
      </c>
      <c r="B375" s="77" t="str">
        <f>IF(OR(LEFT(Nhaplieu!$M380,3)='Sổ ngân hàng S07 '!$J$2,LEFT(Nhaplieu!$N380,3)='Sổ ngân hàng S07 '!$J$2),Nhaplieu!E380,IF(OR(Nhaplieu!$M380='Sổ ngân hàng S07 '!$J$2,Nhaplieu!$N380='Sổ ngân hàng S07 '!$J$2),Nhaplieu!E380,""))</f>
        <v/>
      </c>
      <c r="C375" s="571" t="str">
        <f>IF(OR(LEFT(Nhaplieu!$M380,3)='Sổ ngân hàng S07 '!$J$2,LEFT(Nhaplieu!$N380,3)='Sổ ngân hàng S07 '!$J$2),Nhaplieu!L380,IF(OR(Nhaplieu!$M380='Sổ ngân hàng S07 '!$J$2,Nhaplieu!$N380='Sổ ngân hàng S07 '!$J$2),Nhaplieu!L380,""))</f>
        <v/>
      </c>
      <c r="D375" s="78" t="str">
        <f>IF(LEFT(Nhaplieu!$M380,3)='Sổ ngân hàng S07 '!$J$2,Nhaplieu!N380,IF(LEFT(Nhaplieu!$N380,3)='Sổ ngân hàng S07 '!$J$2,Nhaplieu!M380,IF(Nhaplieu!$M380='Sổ ngân hàng S07 '!$J$2,Nhaplieu!N380,IF(Nhaplieu!$N380='Sổ ngân hàng S07 '!$J$2,Nhaplieu!M380,""))))</f>
        <v/>
      </c>
      <c r="E375" s="77" t="str">
        <f>IF(LEFT(Nhaplieu!M380,3)='Sổ ngân hàng S07 '!$J$2,Nhaplieu!$O380,IF(Nhaplieu!M380='Sổ ngân hàng S07 '!$J$2,Nhaplieu!$O380,""))</f>
        <v/>
      </c>
      <c r="F375" s="77" t="str">
        <f>IF(LEFT(Nhaplieu!N380,3)='Sổ ngân hàng S07 '!$J$2,Nhaplieu!$O380,IF(Nhaplieu!N380='Sổ ngân hàng S07 '!$J$2,Nhaplieu!$O380,""))</f>
        <v/>
      </c>
      <c r="G375" s="572">
        <f>IF(SUM(E375:F375)=0,0,$G$10+SUM(E$11:$E375)-SUM(F$11:$F375))</f>
        <v>0</v>
      </c>
      <c r="H375" s="573"/>
    </row>
    <row r="376" spans="1:8" s="4" customFormat="1" ht="15.6">
      <c r="A376" s="76" t="str">
        <f>IF(OR(LEFT(Nhaplieu!$M381,3)='Sổ ngân hàng S07 '!$J$2,LEFT(Nhaplieu!$N381,3)='Sổ ngân hàng S07 '!$J$2),Nhaplieu!F381,IF(OR(Nhaplieu!$M381='Sổ ngân hàng S07 '!$J$2,Nhaplieu!$N381='Sổ ngân hàng S07 '!$J$2),Nhaplieu!F381,""))</f>
        <v/>
      </c>
      <c r="B376" s="77" t="str">
        <f>IF(OR(LEFT(Nhaplieu!$M381,3)='Sổ ngân hàng S07 '!$J$2,LEFT(Nhaplieu!$N381,3)='Sổ ngân hàng S07 '!$J$2),Nhaplieu!E381,IF(OR(Nhaplieu!$M381='Sổ ngân hàng S07 '!$J$2,Nhaplieu!$N381='Sổ ngân hàng S07 '!$J$2),Nhaplieu!E381,""))</f>
        <v/>
      </c>
      <c r="C376" s="571" t="str">
        <f>IF(OR(LEFT(Nhaplieu!$M381,3)='Sổ ngân hàng S07 '!$J$2,LEFT(Nhaplieu!$N381,3)='Sổ ngân hàng S07 '!$J$2),Nhaplieu!L381,IF(OR(Nhaplieu!$M381='Sổ ngân hàng S07 '!$J$2,Nhaplieu!$N381='Sổ ngân hàng S07 '!$J$2),Nhaplieu!L381,""))</f>
        <v/>
      </c>
      <c r="D376" s="78" t="str">
        <f>IF(LEFT(Nhaplieu!$M381,3)='Sổ ngân hàng S07 '!$J$2,Nhaplieu!N381,IF(LEFT(Nhaplieu!$N381,3)='Sổ ngân hàng S07 '!$J$2,Nhaplieu!M381,IF(Nhaplieu!$M381='Sổ ngân hàng S07 '!$J$2,Nhaplieu!N381,IF(Nhaplieu!$N381='Sổ ngân hàng S07 '!$J$2,Nhaplieu!M381,""))))</f>
        <v/>
      </c>
      <c r="E376" s="77" t="str">
        <f>IF(LEFT(Nhaplieu!M381,3)='Sổ ngân hàng S07 '!$J$2,Nhaplieu!$O381,IF(Nhaplieu!M381='Sổ ngân hàng S07 '!$J$2,Nhaplieu!$O381,""))</f>
        <v/>
      </c>
      <c r="F376" s="77" t="str">
        <f>IF(LEFT(Nhaplieu!N381,3)='Sổ ngân hàng S07 '!$J$2,Nhaplieu!$O381,IF(Nhaplieu!N381='Sổ ngân hàng S07 '!$J$2,Nhaplieu!$O381,""))</f>
        <v/>
      </c>
      <c r="G376" s="572">
        <f>IF(SUM(E376:F376)=0,0,$G$10+SUM(E$11:$E376)-SUM(F$11:$F376))</f>
        <v>0</v>
      </c>
      <c r="H376" s="573"/>
    </row>
    <row r="377" spans="1:8" s="4" customFormat="1" ht="15.6">
      <c r="A377" s="76" t="str">
        <f>IF(OR(LEFT(Nhaplieu!$M382,3)='Sổ ngân hàng S07 '!$J$2,LEFT(Nhaplieu!$N382,3)='Sổ ngân hàng S07 '!$J$2),Nhaplieu!F382,IF(OR(Nhaplieu!$M382='Sổ ngân hàng S07 '!$J$2,Nhaplieu!$N382='Sổ ngân hàng S07 '!$J$2),Nhaplieu!F382,""))</f>
        <v/>
      </c>
      <c r="B377" s="77" t="str">
        <f>IF(OR(LEFT(Nhaplieu!$M382,3)='Sổ ngân hàng S07 '!$J$2,LEFT(Nhaplieu!$N382,3)='Sổ ngân hàng S07 '!$J$2),Nhaplieu!E382,IF(OR(Nhaplieu!$M382='Sổ ngân hàng S07 '!$J$2,Nhaplieu!$N382='Sổ ngân hàng S07 '!$J$2),Nhaplieu!E382,""))</f>
        <v/>
      </c>
      <c r="C377" s="571" t="str">
        <f>IF(OR(LEFT(Nhaplieu!$M382,3)='Sổ ngân hàng S07 '!$J$2,LEFT(Nhaplieu!$N382,3)='Sổ ngân hàng S07 '!$J$2),Nhaplieu!L382,IF(OR(Nhaplieu!$M382='Sổ ngân hàng S07 '!$J$2,Nhaplieu!$N382='Sổ ngân hàng S07 '!$J$2),Nhaplieu!L382,""))</f>
        <v/>
      </c>
      <c r="D377" s="78" t="str">
        <f>IF(LEFT(Nhaplieu!$M382,3)='Sổ ngân hàng S07 '!$J$2,Nhaplieu!N382,IF(LEFT(Nhaplieu!$N382,3)='Sổ ngân hàng S07 '!$J$2,Nhaplieu!M382,IF(Nhaplieu!$M382='Sổ ngân hàng S07 '!$J$2,Nhaplieu!N382,IF(Nhaplieu!$N382='Sổ ngân hàng S07 '!$J$2,Nhaplieu!M382,""))))</f>
        <v/>
      </c>
      <c r="E377" s="77" t="str">
        <f>IF(LEFT(Nhaplieu!M382,3)='Sổ ngân hàng S07 '!$J$2,Nhaplieu!$O382,IF(Nhaplieu!M382='Sổ ngân hàng S07 '!$J$2,Nhaplieu!$O382,""))</f>
        <v/>
      </c>
      <c r="F377" s="77" t="str">
        <f>IF(LEFT(Nhaplieu!N382,3)='Sổ ngân hàng S07 '!$J$2,Nhaplieu!$O382,IF(Nhaplieu!N382='Sổ ngân hàng S07 '!$J$2,Nhaplieu!$O382,""))</f>
        <v/>
      </c>
      <c r="G377" s="572">
        <f>IF(SUM(E377:F377)=0,0,$G$10+SUM(E$11:$E377)-SUM(F$11:$F377))</f>
        <v>0</v>
      </c>
      <c r="H377" s="573"/>
    </row>
    <row r="378" spans="1:8" s="4" customFormat="1" ht="15.6">
      <c r="A378" s="76" t="str">
        <f>IF(OR(LEFT(Nhaplieu!$M383,3)='Sổ ngân hàng S07 '!$J$2,LEFT(Nhaplieu!$N383,3)='Sổ ngân hàng S07 '!$J$2),Nhaplieu!F383,IF(OR(Nhaplieu!$M383='Sổ ngân hàng S07 '!$J$2,Nhaplieu!$N383='Sổ ngân hàng S07 '!$J$2),Nhaplieu!F383,""))</f>
        <v/>
      </c>
      <c r="B378" s="77" t="str">
        <f>IF(OR(LEFT(Nhaplieu!$M383,3)='Sổ ngân hàng S07 '!$J$2,LEFT(Nhaplieu!$N383,3)='Sổ ngân hàng S07 '!$J$2),Nhaplieu!E383,IF(OR(Nhaplieu!$M383='Sổ ngân hàng S07 '!$J$2,Nhaplieu!$N383='Sổ ngân hàng S07 '!$J$2),Nhaplieu!E383,""))</f>
        <v/>
      </c>
      <c r="C378" s="571" t="str">
        <f>IF(OR(LEFT(Nhaplieu!$M383,3)='Sổ ngân hàng S07 '!$J$2,LEFT(Nhaplieu!$N383,3)='Sổ ngân hàng S07 '!$J$2),Nhaplieu!L383,IF(OR(Nhaplieu!$M383='Sổ ngân hàng S07 '!$J$2,Nhaplieu!$N383='Sổ ngân hàng S07 '!$J$2),Nhaplieu!L383,""))</f>
        <v/>
      </c>
      <c r="D378" s="78" t="str">
        <f>IF(LEFT(Nhaplieu!$M383,3)='Sổ ngân hàng S07 '!$J$2,Nhaplieu!N383,IF(LEFT(Nhaplieu!$N383,3)='Sổ ngân hàng S07 '!$J$2,Nhaplieu!M383,IF(Nhaplieu!$M383='Sổ ngân hàng S07 '!$J$2,Nhaplieu!N383,IF(Nhaplieu!$N383='Sổ ngân hàng S07 '!$J$2,Nhaplieu!M383,""))))</f>
        <v/>
      </c>
      <c r="E378" s="77" t="str">
        <f>IF(LEFT(Nhaplieu!M383,3)='Sổ ngân hàng S07 '!$J$2,Nhaplieu!$O383,IF(Nhaplieu!M383='Sổ ngân hàng S07 '!$J$2,Nhaplieu!$O383,""))</f>
        <v/>
      </c>
      <c r="F378" s="77" t="str">
        <f>IF(LEFT(Nhaplieu!N383,3)='Sổ ngân hàng S07 '!$J$2,Nhaplieu!$O383,IF(Nhaplieu!N383='Sổ ngân hàng S07 '!$J$2,Nhaplieu!$O383,""))</f>
        <v/>
      </c>
      <c r="G378" s="572">
        <f>IF(SUM(E378:F378)=0,0,$G$10+SUM(E$11:$E378)-SUM(F$11:$F378))</f>
        <v>0</v>
      </c>
      <c r="H378" s="573"/>
    </row>
    <row r="379" spans="1:8" s="4" customFormat="1" ht="15.6">
      <c r="A379" s="76" t="str">
        <f>IF(OR(LEFT(Nhaplieu!$M384,3)='Sổ ngân hàng S07 '!$J$2,LEFT(Nhaplieu!$N384,3)='Sổ ngân hàng S07 '!$J$2),Nhaplieu!F384,IF(OR(Nhaplieu!$M384='Sổ ngân hàng S07 '!$J$2,Nhaplieu!$N384='Sổ ngân hàng S07 '!$J$2),Nhaplieu!F384,""))</f>
        <v/>
      </c>
      <c r="B379" s="77" t="str">
        <f>IF(OR(LEFT(Nhaplieu!$M384,3)='Sổ ngân hàng S07 '!$J$2,LEFT(Nhaplieu!$N384,3)='Sổ ngân hàng S07 '!$J$2),Nhaplieu!E384,IF(OR(Nhaplieu!$M384='Sổ ngân hàng S07 '!$J$2,Nhaplieu!$N384='Sổ ngân hàng S07 '!$J$2),Nhaplieu!E384,""))</f>
        <v/>
      </c>
      <c r="C379" s="571" t="str">
        <f>IF(OR(LEFT(Nhaplieu!$M384,3)='Sổ ngân hàng S07 '!$J$2,LEFT(Nhaplieu!$N384,3)='Sổ ngân hàng S07 '!$J$2),Nhaplieu!L384,IF(OR(Nhaplieu!$M384='Sổ ngân hàng S07 '!$J$2,Nhaplieu!$N384='Sổ ngân hàng S07 '!$J$2),Nhaplieu!L384,""))</f>
        <v/>
      </c>
      <c r="D379" s="78" t="str">
        <f>IF(LEFT(Nhaplieu!$M384,3)='Sổ ngân hàng S07 '!$J$2,Nhaplieu!N384,IF(LEFT(Nhaplieu!$N384,3)='Sổ ngân hàng S07 '!$J$2,Nhaplieu!M384,IF(Nhaplieu!$M384='Sổ ngân hàng S07 '!$J$2,Nhaplieu!N384,IF(Nhaplieu!$N384='Sổ ngân hàng S07 '!$J$2,Nhaplieu!M384,""))))</f>
        <v/>
      </c>
      <c r="E379" s="77" t="str">
        <f>IF(LEFT(Nhaplieu!M384,3)='Sổ ngân hàng S07 '!$J$2,Nhaplieu!$O384,IF(Nhaplieu!M384='Sổ ngân hàng S07 '!$J$2,Nhaplieu!$O384,""))</f>
        <v/>
      </c>
      <c r="F379" s="77" t="str">
        <f>IF(LEFT(Nhaplieu!N384,3)='Sổ ngân hàng S07 '!$J$2,Nhaplieu!$O384,IF(Nhaplieu!N384='Sổ ngân hàng S07 '!$J$2,Nhaplieu!$O384,""))</f>
        <v/>
      </c>
      <c r="G379" s="572">
        <f>IF(SUM(E379:F379)=0,0,$G$10+SUM(E$11:$E379)-SUM(F$11:$F379))</f>
        <v>0</v>
      </c>
      <c r="H379" s="573"/>
    </row>
    <row r="380" spans="1:8" s="4" customFormat="1" ht="15.6">
      <c r="A380" s="76" t="str">
        <f>IF(OR(LEFT(Nhaplieu!$M385,3)='Sổ ngân hàng S07 '!$J$2,LEFT(Nhaplieu!$N385,3)='Sổ ngân hàng S07 '!$J$2),Nhaplieu!F385,IF(OR(Nhaplieu!$M385='Sổ ngân hàng S07 '!$J$2,Nhaplieu!$N385='Sổ ngân hàng S07 '!$J$2),Nhaplieu!F385,""))</f>
        <v/>
      </c>
      <c r="B380" s="77" t="str">
        <f>IF(OR(LEFT(Nhaplieu!$M385,3)='Sổ ngân hàng S07 '!$J$2,LEFT(Nhaplieu!$N385,3)='Sổ ngân hàng S07 '!$J$2),Nhaplieu!E385,IF(OR(Nhaplieu!$M385='Sổ ngân hàng S07 '!$J$2,Nhaplieu!$N385='Sổ ngân hàng S07 '!$J$2),Nhaplieu!E385,""))</f>
        <v/>
      </c>
      <c r="C380" s="571" t="str">
        <f>IF(OR(LEFT(Nhaplieu!$M385,3)='Sổ ngân hàng S07 '!$J$2,LEFT(Nhaplieu!$N385,3)='Sổ ngân hàng S07 '!$J$2),Nhaplieu!L385,IF(OR(Nhaplieu!$M385='Sổ ngân hàng S07 '!$J$2,Nhaplieu!$N385='Sổ ngân hàng S07 '!$J$2),Nhaplieu!L385,""))</f>
        <v/>
      </c>
      <c r="D380" s="78" t="str">
        <f>IF(LEFT(Nhaplieu!$M385,3)='Sổ ngân hàng S07 '!$J$2,Nhaplieu!N385,IF(LEFT(Nhaplieu!$N385,3)='Sổ ngân hàng S07 '!$J$2,Nhaplieu!M385,IF(Nhaplieu!$M385='Sổ ngân hàng S07 '!$J$2,Nhaplieu!N385,IF(Nhaplieu!$N385='Sổ ngân hàng S07 '!$J$2,Nhaplieu!M385,""))))</f>
        <v/>
      </c>
      <c r="E380" s="77" t="str">
        <f>IF(LEFT(Nhaplieu!M385,3)='Sổ ngân hàng S07 '!$J$2,Nhaplieu!$O385,IF(Nhaplieu!M385='Sổ ngân hàng S07 '!$J$2,Nhaplieu!$O385,""))</f>
        <v/>
      </c>
      <c r="F380" s="77" t="str">
        <f>IF(LEFT(Nhaplieu!N385,3)='Sổ ngân hàng S07 '!$J$2,Nhaplieu!$O385,IF(Nhaplieu!N385='Sổ ngân hàng S07 '!$J$2,Nhaplieu!$O385,""))</f>
        <v/>
      </c>
      <c r="G380" s="572">
        <f>IF(SUM(E380:F380)=0,0,$G$10+SUM(E$11:$E380)-SUM(F$11:$F380))</f>
        <v>0</v>
      </c>
      <c r="H380" s="573"/>
    </row>
    <row r="381" spans="1:8" s="4" customFormat="1" ht="15.6">
      <c r="A381" s="76" t="str">
        <f>IF(OR(LEFT(Nhaplieu!$M386,3)='Sổ ngân hàng S07 '!$J$2,LEFT(Nhaplieu!$N386,3)='Sổ ngân hàng S07 '!$J$2),Nhaplieu!F386,IF(OR(Nhaplieu!$M386='Sổ ngân hàng S07 '!$J$2,Nhaplieu!$N386='Sổ ngân hàng S07 '!$J$2),Nhaplieu!F386,""))</f>
        <v/>
      </c>
      <c r="B381" s="77" t="str">
        <f>IF(OR(LEFT(Nhaplieu!$M386,3)='Sổ ngân hàng S07 '!$J$2,LEFT(Nhaplieu!$N386,3)='Sổ ngân hàng S07 '!$J$2),Nhaplieu!E386,IF(OR(Nhaplieu!$M386='Sổ ngân hàng S07 '!$J$2,Nhaplieu!$N386='Sổ ngân hàng S07 '!$J$2),Nhaplieu!E386,""))</f>
        <v/>
      </c>
      <c r="C381" s="571" t="str">
        <f>IF(OR(LEFT(Nhaplieu!$M386,3)='Sổ ngân hàng S07 '!$J$2,LEFT(Nhaplieu!$N386,3)='Sổ ngân hàng S07 '!$J$2),Nhaplieu!L386,IF(OR(Nhaplieu!$M386='Sổ ngân hàng S07 '!$J$2,Nhaplieu!$N386='Sổ ngân hàng S07 '!$J$2),Nhaplieu!L386,""))</f>
        <v/>
      </c>
      <c r="D381" s="78" t="str">
        <f>IF(LEFT(Nhaplieu!$M386,3)='Sổ ngân hàng S07 '!$J$2,Nhaplieu!N386,IF(LEFT(Nhaplieu!$N386,3)='Sổ ngân hàng S07 '!$J$2,Nhaplieu!M386,IF(Nhaplieu!$M386='Sổ ngân hàng S07 '!$J$2,Nhaplieu!N386,IF(Nhaplieu!$N386='Sổ ngân hàng S07 '!$J$2,Nhaplieu!M386,""))))</f>
        <v/>
      </c>
      <c r="E381" s="77" t="str">
        <f>IF(LEFT(Nhaplieu!M386,3)='Sổ ngân hàng S07 '!$J$2,Nhaplieu!$O386,IF(Nhaplieu!M386='Sổ ngân hàng S07 '!$J$2,Nhaplieu!$O386,""))</f>
        <v/>
      </c>
      <c r="F381" s="77" t="str">
        <f>IF(LEFT(Nhaplieu!N386,3)='Sổ ngân hàng S07 '!$J$2,Nhaplieu!$O386,IF(Nhaplieu!N386='Sổ ngân hàng S07 '!$J$2,Nhaplieu!$O386,""))</f>
        <v/>
      </c>
      <c r="G381" s="572">
        <f>IF(SUM(E381:F381)=0,0,$G$10+SUM(E$11:$E381)-SUM(F$11:$F381))</f>
        <v>0</v>
      </c>
      <c r="H381" s="573"/>
    </row>
    <row r="382" spans="1:8" s="4" customFormat="1" ht="15.6">
      <c r="A382" s="76" t="str">
        <f>IF(OR(LEFT(Nhaplieu!$M387,3)='Sổ ngân hàng S07 '!$J$2,LEFT(Nhaplieu!$N387,3)='Sổ ngân hàng S07 '!$J$2),Nhaplieu!F387,IF(OR(Nhaplieu!$M387='Sổ ngân hàng S07 '!$J$2,Nhaplieu!$N387='Sổ ngân hàng S07 '!$J$2),Nhaplieu!F387,""))</f>
        <v/>
      </c>
      <c r="B382" s="77" t="str">
        <f>IF(OR(LEFT(Nhaplieu!$M387,3)='Sổ ngân hàng S07 '!$J$2,LEFT(Nhaplieu!$N387,3)='Sổ ngân hàng S07 '!$J$2),Nhaplieu!E387,IF(OR(Nhaplieu!$M387='Sổ ngân hàng S07 '!$J$2,Nhaplieu!$N387='Sổ ngân hàng S07 '!$J$2),Nhaplieu!E387,""))</f>
        <v/>
      </c>
      <c r="C382" s="571" t="str">
        <f>IF(OR(LEFT(Nhaplieu!$M387,3)='Sổ ngân hàng S07 '!$J$2,LEFT(Nhaplieu!$N387,3)='Sổ ngân hàng S07 '!$J$2),Nhaplieu!L387,IF(OR(Nhaplieu!$M387='Sổ ngân hàng S07 '!$J$2,Nhaplieu!$N387='Sổ ngân hàng S07 '!$J$2),Nhaplieu!L387,""))</f>
        <v/>
      </c>
      <c r="D382" s="78" t="str">
        <f>IF(LEFT(Nhaplieu!$M387,3)='Sổ ngân hàng S07 '!$J$2,Nhaplieu!N387,IF(LEFT(Nhaplieu!$N387,3)='Sổ ngân hàng S07 '!$J$2,Nhaplieu!M387,IF(Nhaplieu!$M387='Sổ ngân hàng S07 '!$J$2,Nhaplieu!N387,IF(Nhaplieu!$N387='Sổ ngân hàng S07 '!$J$2,Nhaplieu!M387,""))))</f>
        <v/>
      </c>
      <c r="E382" s="77" t="str">
        <f>IF(LEFT(Nhaplieu!M387,3)='Sổ ngân hàng S07 '!$J$2,Nhaplieu!$O387,IF(Nhaplieu!M387='Sổ ngân hàng S07 '!$J$2,Nhaplieu!$O387,""))</f>
        <v/>
      </c>
      <c r="F382" s="77" t="str">
        <f>IF(LEFT(Nhaplieu!N387,3)='Sổ ngân hàng S07 '!$J$2,Nhaplieu!$O387,IF(Nhaplieu!N387='Sổ ngân hàng S07 '!$J$2,Nhaplieu!$O387,""))</f>
        <v/>
      </c>
      <c r="G382" s="572">
        <f>IF(SUM(E382:F382)=0,0,$G$10+SUM(E$11:$E382)-SUM(F$11:$F382))</f>
        <v>0</v>
      </c>
      <c r="H382" s="573"/>
    </row>
    <row r="383" spans="1:8" s="4" customFormat="1" ht="15.6">
      <c r="A383" s="76" t="str">
        <f>IF(OR(LEFT(Nhaplieu!$M388,3)='Sổ ngân hàng S07 '!$J$2,LEFT(Nhaplieu!$N388,3)='Sổ ngân hàng S07 '!$J$2),Nhaplieu!F388,IF(OR(Nhaplieu!$M388='Sổ ngân hàng S07 '!$J$2,Nhaplieu!$N388='Sổ ngân hàng S07 '!$J$2),Nhaplieu!F388,""))</f>
        <v/>
      </c>
      <c r="B383" s="77" t="str">
        <f>IF(OR(LEFT(Nhaplieu!$M388,3)='Sổ ngân hàng S07 '!$J$2,LEFT(Nhaplieu!$N388,3)='Sổ ngân hàng S07 '!$J$2),Nhaplieu!E388,IF(OR(Nhaplieu!$M388='Sổ ngân hàng S07 '!$J$2,Nhaplieu!$N388='Sổ ngân hàng S07 '!$J$2),Nhaplieu!E388,""))</f>
        <v/>
      </c>
      <c r="C383" s="571" t="str">
        <f>IF(OR(LEFT(Nhaplieu!$M388,3)='Sổ ngân hàng S07 '!$J$2,LEFT(Nhaplieu!$N388,3)='Sổ ngân hàng S07 '!$J$2),Nhaplieu!L388,IF(OR(Nhaplieu!$M388='Sổ ngân hàng S07 '!$J$2,Nhaplieu!$N388='Sổ ngân hàng S07 '!$J$2),Nhaplieu!L388,""))</f>
        <v/>
      </c>
      <c r="D383" s="78" t="str">
        <f>IF(LEFT(Nhaplieu!$M388,3)='Sổ ngân hàng S07 '!$J$2,Nhaplieu!N388,IF(LEFT(Nhaplieu!$N388,3)='Sổ ngân hàng S07 '!$J$2,Nhaplieu!M388,IF(Nhaplieu!$M388='Sổ ngân hàng S07 '!$J$2,Nhaplieu!N388,IF(Nhaplieu!$N388='Sổ ngân hàng S07 '!$J$2,Nhaplieu!M388,""))))</f>
        <v/>
      </c>
      <c r="E383" s="77" t="str">
        <f>IF(LEFT(Nhaplieu!M388,3)='Sổ ngân hàng S07 '!$J$2,Nhaplieu!$O388,IF(Nhaplieu!M388='Sổ ngân hàng S07 '!$J$2,Nhaplieu!$O388,""))</f>
        <v/>
      </c>
      <c r="F383" s="77" t="str">
        <f>IF(LEFT(Nhaplieu!N388,3)='Sổ ngân hàng S07 '!$J$2,Nhaplieu!$O388,IF(Nhaplieu!N388='Sổ ngân hàng S07 '!$J$2,Nhaplieu!$O388,""))</f>
        <v/>
      </c>
      <c r="G383" s="572">
        <f>IF(SUM(E383:F383)=0,0,$G$10+SUM(E$11:$E383)-SUM(F$11:$F383))</f>
        <v>0</v>
      </c>
      <c r="H383" s="573"/>
    </row>
    <row r="384" spans="1:8" s="4" customFormat="1" ht="15.6">
      <c r="A384" s="76" t="str">
        <f>IF(OR(LEFT(Nhaplieu!$M389,3)='Sổ ngân hàng S07 '!$J$2,LEFT(Nhaplieu!$N389,3)='Sổ ngân hàng S07 '!$J$2),Nhaplieu!F389,IF(OR(Nhaplieu!$M389='Sổ ngân hàng S07 '!$J$2,Nhaplieu!$N389='Sổ ngân hàng S07 '!$J$2),Nhaplieu!F389,""))</f>
        <v/>
      </c>
      <c r="B384" s="77" t="str">
        <f>IF(OR(LEFT(Nhaplieu!$M389,3)='Sổ ngân hàng S07 '!$J$2,LEFT(Nhaplieu!$N389,3)='Sổ ngân hàng S07 '!$J$2),Nhaplieu!E389,IF(OR(Nhaplieu!$M389='Sổ ngân hàng S07 '!$J$2,Nhaplieu!$N389='Sổ ngân hàng S07 '!$J$2),Nhaplieu!E389,""))</f>
        <v/>
      </c>
      <c r="C384" s="571" t="str">
        <f>IF(OR(LEFT(Nhaplieu!$M389,3)='Sổ ngân hàng S07 '!$J$2,LEFT(Nhaplieu!$N389,3)='Sổ ngân hàng S07 '!$J$2),Nhaplieu!L389,IF(OR(Nhaplieu!$M389='Sổ ngân hàng S07 '!$J$2,Nhaplieu!$N389='Sổ ngân hàng S07 '!$J$2),Nhaplieu!L389,""))</f>
        <v/>
      </c>
      <c r="D384" s="78" t="str">
        <f>IF(LEFT(Nhaplieu!$M389,3)='Sổ ngân hàng S07 '!$J$2,Nhaplieu!N389,IF(LEFT(Nhaplieu!$N389,3)='Sổ ngân hàng S07 '!$J$2,Nhaplieu!M389,IF(Nhaplieu!$M389='Sổ ngân hàng S07 '!$J$2,Nhaplieu!N389,IF(Nhaplieu!$N389='Sổ ngân hàng S07 '!$J$2,Nhaplieu!M389,""))))</f>
        <v/>
      </c>
      <c r="E384" s="77" t="str">
        <f>IF(LEFT(Nhaplieu!M389,3)='Sổ ngân hàng S07 '!$J$2,Nhaplieu!$O389,IF(Nhaplieu!M389='Sổ ngân hàng S07 '!$J$2,Nhaplieu!$O389,""))</f>
        <v/>
      </c>
      <c r="F384" s="77" t="str">
        <f>IF(LEFT(Nhaplieu!N389,3)='Sổ ngân hàng S07 '!$J$2,Nhaplieu!$O389,IF(Nhaplieu!N389='Sổ ngân hàng S07 '!$J$2,Nhaplieu!$O389,""))</f>
        <v/>
      </c>
      <c r="G384" s="572">
        <f>IF(SUM(E384:F384)=0,0,$G$10+SUM(E$11:$E384)-SUM(F$11:$F384))</f>
        <v>0</v>
      </c>
      <c r="H384" s="573"/>
    </row>
    <row r="385" spans="1:8" s="4" customFormat="1" ht="15.6">
      <c r="A385" s="76" t="str">
        <f>IF(OR(LEFT(Nhaplieu!$M390,3)='Sổ ngân hàng S07 '!$J$2,LEFT(Nhaplieu!$N390,3)='Sổ ngân hàng S07 '!$J$2),Nhaplieu!F390,IF(OR(Nhaplieu!$M390='Sổ ngân hàng S07 '!$J$2,Nhaplieu!$N390='Sổ ngân hàng S07 '!$J$2),Nhaplieu!F390,""))</f>
        <v/>
      </c>
      <c r="B385" s="77" t="str">
        <f>IF(OR(LEFT(Nhaplieu!$M390,3)='Sổ ngân hàng S07 '!$J$2,LEFT(Nhaplieu!$N390,3)='Sổ ngân hàng S07 '!$J$2),Nhaplieu!E390,IF(OR(Nhaplieu!$M390='Sổ ngân hàng S07 '!$J$2,Nhaplieu!$N390='Sổ ngân hàng S07 '!$J$2),Nhaplieu!E390,""))</f>
        <v/>
      </c>
      <c r="C385" s="571" t="str">
        <f>IF(OR(LEFT(Nhaplieu!$M390,3)='Sổ ngân hàng S07 '!$J$2,LEFT(Nhaplieu!$N390,3)='Sổ ngân hàng S07 '!$J$2),Nhaplieu!L390,IF(OR(Nhaplieu!$M390='Sổ ngân hàng S07 '!$J$2,Nhaplieu!$N390='Sổ ngân hàng S07 '!$J$2),Nhaplieu!L390,""))</f>
        <v/>
      </c>
      <c r="D385" s="78" t="str">
        <f>IF(LEFT(Nhaplieu!$M390,3)='Sổ ngân hàng S07 '!$J$2,Nhaplieu!N390,IF(LEFT(Nhaplieu!$N390,3)='Sổ ngân hàng S07 '!$J$2,Nhaplieu!M390,IF(Nhaplieu!$M390='Sổ ngân hàng S07 '!$J$2,Nhaplieu!N390,IF(Nhaplieu!$N390='Sổ ngân hàng S07 '!$J$2,Nhaplieu!M390,""))))</f>
        <v/>
      </c>
      <c r="E385" s="77" t="str">
        <f>IF(LEFT(Nhaplieu!M390,3)='Sổ ngân hàng S07 '!$J$2,Nhaplieu!$O390,IF(Nhaplieu!M390='Sổ ngân hàng S07 '!$J$2,Nhaplieu!$O390,""))</f>
        <v/>
      </c>
      <c r="F385" s="77" t="str">
        <f>IF(LEFT(Nhaplieu!N390,3)='Sổ ngân hàng S07 '!$J$2,Nhaplieu!$O390,IF(Nhaplieu!N390='Sổ ngân hàng S07 '!$J$2,Nhaplieu!$O390,""))</f>
        <v/>
      </c>
      <c r="G385" s="572">
        <f>IF(SUM(E385:F385)=0,0,$G$10+SUM(E$11:$E385)-SUM(F$11:$F385))</f>
        <v>0</v>
      </c>
      <c r="H385" s="573"/>
    </row>
    <row r="386" spans="1:8" s="4" customFormat="1" ht="15.6">
      <c r="A386" s="76" t="str">
        <f>IF(OR(LEFT(Nhaplieu!$M391,3)='Sổ ngân hàng S07 '!$J$2,LEFT(Nhaplieu!$N391,3)='Sổ ngân hàng S07 '!$J$2),Nhaplieu!F391,IF(OR(Nhaplieu!$M391='Sổ ngân hàng S07 '!$J$2,Nhaplieu!$N391='Sổ ngân hàng S07 '!$J$2),Nhaplieu!F391,""))</f>
        <v/>
      </c>
      <c r="B386" s="77" t="str">
        <f>IF(OR(LEFT(Nhaplieu!$M391,3)='Sổ ngân hàng S07 '!$J$2,LEFT(Nhaplieu!$N391,3)='Sổ ngân hàng S07 '!$J$2),Nhaplieu!E391,IF(OR(Nhaplieu!$M391='Sổ ngân hàng S07 '!$J$2,Nhaplieu!$N391='Sổ ngân hàng S07 '!$J$2),Nhaplieu!E391,""))</f>
        <v/>
      </c>
      <c r="C386" s="571" t="str">
        <f>IF(OR(LEFT(Nhaplieu!$M391,3)='Sổ ngân hàng S07 '!$J$2,LEFT(Nhaplieu!$N391,3)='Sổ ngân hàng S07 '!$J$2),Nhaplieu!L391,IF(OR(Nhaplieu!$M391='Sổ ngân hàng S07 '!$J$2,Nhaplieu!$N391='Sổ ngân hàng S07 '!$J$2),Nhaplieu!L391,""))</f>
        <v/>
      </c>
      <c r="D386" s="78" t="str">
        <f>IF(LEFT(Nhaplieu!$M391,3)='Sổ ngân hàng S07 '!$J$2,Nhaplieu!N391,IF(LEFT(Nhaplieu!$N391,3)='Sổ ngân hàng S07 '!$J$2,Nhaplieu!M391,IF(Nhaplieu!$M391='Sổ ngân hàng S07 '!$J$2,Nhaplieu!N391,IF(Nhaplieu!$N391='Sổ ngân hàng S07 '!$J$2,Nhaplieu!M391,""))))</f>
        <v/>
      </c>
      <c r="E386" s="77" t="str">
        <f>IF(LEFT(Nhaplieu!M391,3)='Sổ ngân hàng S07 '!$J$2,Nhaplieu!$O391,IF(Nhaplieu!M391='Sổ ngân hàng S07 '!$J$2,Nhaplieu!$O391,""))</f>
        <v/>
      </c>
      <c r="F386" s="77" t="str">
        <f>IF(LEFT(Nhaplieu!N391,3)='Sổ ngân hàng S07 '!$J$2,Nhaplieu!$O391,IF(Nhaplieu!N391='Sổ ngân hàng S07 '!$J$2,Nhaplieu!$O391,""))</f>
        <v/>
      </c>
      <c r="G386" s="572">
        <f>IF(SUM(E386:F386)=0,0,$G$10+SUM(E$11:$E386)-SUM(F$11:$F386))</f>
        <v>0</v>
      </c>
      <c r="H386" s="573"/>
    </row>
    <row r="387" spans="1:8" s="4" customFormat="1" ht="15.6">
      <c r="A387" s="76" t="str">
        <f>IF(OR(LEFT(Nhaplieu!$M392,3)='Sổ ngân hàng S07 '!$J$2,LEFT(Nhaplieu!$N392,3)='Sổ ngân hàng S07 '!$J$2),Nhaplieu!F392,IF(OR(Nhaplieu!$M392='Sổ ngân hàng S07 '!$J$2,Nhaplieu!$N392='Sổ ngân hàng S07 '!$J$2),Nhaplieu!F392,""))</f>
        <v/>
      </c>
      <c r="B387" s="77" t="str">
        <f>IF(OR(LEFT(Nhaplieu!$M392,3)='Sổ ngân hàng S07 '!$J$2,LEFT(Nhaplieu!$N392,3)='Sổ ngân hàng S07 '!$J$2),Nhaplieu!E392,IF(OR(Nhaplieu!$M392='Sổ ngân hàng S07 '!$J$2,Nhaplieu!$N392='Sổ ngân hàng S07 '!$J$2),Nhaplieu!E392,""))</f>
        <v/>
      </c>
      <c r="C387" s="571" t="str">
        <f>IF(OR(LEFT(Nhaplieu!$M392,3)='Sổ ngân hàng S07 '!$J$2,LEFT(Nhaplieu!$N392,3)='Sổ ngân hàng S07 '!$J$2),Nhaplieu!L392,IF(OR(Nhaplieu!$M392='Sổ ngân hàng S07 '!$J$2,Nhaplieu!$N392='Sổ ngân hàng S07 '!$J$2),Nhaplieu!L392,""))</f>
        <v/>
      </c>
      <c r="D387" s="78" t="str">
        <f>IF(LEFT(Nhaplieu!$M392,3)='Sổ ngân hàng S07 '!$J$2,Nhaplieu!N392,IF(LEFT(Nhaplieu!$N392,3)='Sổ ngân hàng S07 '!$J$2,Nhaplieu!M392,IF(Nhaplieu!$M392='Sổ ngân hàng S07 '!$J$2,Nhaplieu!N392,IF(Nhaplieu!$N392='Sổ ngân hàng S07 '!$J$2,Nhaplieu!M392,""))))</f>
        <v/>
      </c>
      <c r="E387" s="77" t="str">
        <f>IF(LEFT(Nhaplieu!M392,3)='Sổ ngân hàng S07 '!$J$2,Nhaplieu!$O392,IF(Nhaplieu!M392='Sổ ngân hàng S07 '!$J$2,Nhaplieu!$O392,""))</f>
        <v/>
      </c>
      <c r="F387" s="77" t="str">
        <f>IF(LEFT(Nhaplieu!N392,3)='Sổ ngân hàng S07 '!$J$2,Nhaplieu!$O392,IF(Nhaplieu!N392='Sổ ngân hàng S07 '!$J$2,Nhaplieu!$O392,""))</f>
        <v/>
      </c>
      <c r="G387" s="572">
        <f>IF(SUM(E387:F387)=0,0,$G$10+SUM(E$11:$E387)-SUM(F$11:$F387))</f>
        <v>0</v>
      </c>
      <c r="H387" s="573"/>
    </row>
    <row r="388" spans="1:8" s="4" customFormat="1" ht="15.6">
      <c r="A388" s="76" t="str">
        <f>IF(OR(LEFT(Nhaplieu!$M393,3)='Sổ ngân hàng S07 '!$J$2,LEFT(Nhaplieu!$N393,3)='Sổ ngân hàng S07 '!$J$2),Nhaplieu!F393,IF(OR(Nhaplieu!$M393='Sổ ngân hàng S07 '!$J$2,Nhaplieu!$N393='Sổ ngân hàng S07 '!$J$2),Nhaplieu!F393,""))</f>
        <v/>
      </c>
      <c r="B388" s="77" t="str">
        <f>IF(OR(LEFT(Nhaplieu!$M393,3)='Sổ ngân hàng S07 '!$J$2,LEFT(Nhaplieu!$N393,3)='Sổ ngân hàng S07 '!$J$2),Nhaplieu!E393,IF(OR(Nhaplieu!$M393='Sổ ngân hàng S07 '!$J$2,Nhaplieu!$N393='Sổ ngân hàng S07 '!$J$2),Nhaplieu!E393,""))</f>
        <v/>
      </c>
      <c r="C388" s="571" t="str">
        <f>IF(OR(LEFT(Nhaplieu!$M393,3)='Sổ ngân hàng S07 '!$J$2,LEFT(Nhaplieu!$N393,3)='Sổ ngân hàng S07 '!$J$2),Nhaplieu!L393,IF(OR(Nhaplieu!$M393='Sổ ngân hàng S07 '!$J$2,Nhaplieu!$N393='Sổ ngân hàng S07 '!$J$2),Nhaplieu!L393,""))</f>
        <v/>
      </c>
      <c r="D388" s="78" t="str">
        <f>IF(LEFT(Nhaplieu!$M393,3)='Sổ ngân hàng S07 '!$J$2,Nhaplieu!N393,IF(LEFT(Nhaplieu!$N393,3)='Sổ ngân hàng S07 '!$J$2,Nhaplieu!M393,IF(Nhaplieu!$M393='Sổ ngân hàng S07 '!$J$2,Nhaplieu!N393,IF(Nhaplieu!$N393='Sổ ngân hàng S07 '!$J$2,Nhaplieu!M393,""))))</f>
        <v/>
      </c>
      <c r="E388" s="77" t="str">
        <f>IF(LEFT(Nhaplieu!M393,3)='Sổ ngân hàng S07 '!$J$2,Nhaplieu!$O393,IF(Nhaplieu!M393='Sổ ngân hàng S07 '!$J$2,Nhaplieu!$O393,""))</f>
        <v/>
      </c>
      <c r="F388" s="77" t="str">
        <f>IF(LEFT(Nhaplieu!N393,3)='Sổ ngân hàng S07 '!$J$2,Nhaplieu!$O393,IF(Nhaplieu!N393='Sổ ngân hàng S07 '!$J$2,Nhaplieu!$O393,""))</f>
        <v/>
      </c>
      <c r="G388" s="572">
        <f>IF(SUM(E388:F388)=0,0,$G$10+SUM(E$11:$E388)-SUM(F$11:$F388))</f>
        <v>0</v>
      </c>
      <c r="H388" s="573"/>
    </row>
    <row r="389" spans="1:8" s="4" customFormat="1" ht="15.6">
      <c r="A389" s="76" t="str">
        <f>IF(OR(LEFT(Nhaplieu!$M394,3)='Sổ ngân hàng S07 '!$J$2,LEFT(Nhaplieu!$N394,3)='Sổ ngân hàng S07 '!$J$2),Nhaplieu!F394,IF(OR(Nhaplieu!$M394='Sổ ngân hàng S07 '!$J$2,Nhaplieu!$N394='Sổ ngân hàng S07 '!$J$2),Nhaplieu!F394,""))</f>
        <v/>
      </c>
      <c r="B389" s="77" t="str">
        <f>IF(OR(LEFT(Nhaplieu!$M394,3)='Sổ ngân hàng S07 '!$J$2,LEFT(Nhaplieu!$N394,3)='Sổ ngân hàng S07 '!$J$2),Nhaplieu!E394,IF(OR(Nhaplieu!$M394='Sổ ngân hàng S07 '!$J$2,Nhaplieu!$N394='Sổ ngân hàng S07 '!$J$2),Nhaplieu!E394,""))</f>
        <v/>
      </c>
      <c r="C389" s="571" t="str">
        <f>IF(OR(LEFT(Nhaplieu!$M394,3)='Sổ ngân hàng S07 '!$J$2,LEFT(Nhaplieu!$N394,3)='Sổ ngân hàng S07 '!$J$2),Nhaplieu!L394,IF(OR(Nhaplieu!$M394='Sổ ngân hàng S07 '!$J$2,Nhaplieu!$N394='Sổ ngân hàng S07 '!$J$2),Nhaplieu!L394,""))</f>
        <v/>
      </c>
      <c r="D389" s="78" t="str">
        <f>IF(LEFT(Nhaplieu!$M394,3)='Sổ ngân hàng S07 '!$J$2,Nhaplieu!N394,IF(LEFT(Nhaplieu!$N394,3)='Sổ ngân hàng S07 '!$J$2,Nhaplieu!M394,IF(Nhaplieu!$M394='Sổ ngân hàng S07 '!$J$2,Nhaplieu!N394,IF(Nhaplieu!$N394='Sổ ngân hàng S07 '!$J$2,Nhaplieu!M394,""))))</f>
        <v/>
      </c>
      <c r="E389" s="77" t="str">
        <f>IF(LEFT(Nhaplieu!M394,3)='Sổ ngân hàng S07 '!$J$2,Nhaplieu!$O394,IF(Nhaplieu!M394='Sổ ngân hàng S07 '!$J$2,Nhaplieu!$O394,""))</f>
        <v/>
      </c>
      <c r="F389" s="77" t="str">
        <f>IF(LEFT(Nhaplieu!N394,3)='Sổ ngân hàng S07 '!$J$2,Nhaplieu!$O394,IF(Nhaplieu!N394='Sổ ngân hàng S07 '!$J$2,Nhaplieu!$O394,""))</f>
        <v/>
      </c>
      <c r="G389" s="572">
        <f>IF(SUM(E389:F389)=0,0,$G$10+SUM(E$11:$E389)-SUM(F$11:$F389))</f>
        <v>0</v>
      </c>
      <c r="H389" s="573"/>
    </row>
    <row r="390" spans="1:8" s="4" customFormat="1" ht="15.6">
      <c r="A390" s="76" t="str">
        <f>IF(OR(LEFT(Nhaplieu!$M395,3)='Sổ ngân hàng S07 '!$J$2,LEFT(Nhaplieu!$N395,3)='Sổ ngân hàng S07 '!$J$2),Nhaplieu!F395,IF(OR(Nhaplieu!$M395='Sổ ngân hàng S07 '!$J$2,Nhaplieu!$N395='Sổ ngân hàng S07 '!$J$2),Nhaplieu!F395,""))</f>
        <v/>
      </c>
      <c r="B390" s="77" t="str">
        <f>IF(OR(LEFT(Nhaplieu!$M395,3)='Sổ ngân hàng S07 '!$J$2,LEFT(Nhaplieu!$N395,3)='Sổ ngân hàng S07 '!$J$2),Nhaplieu!E395,IF(OR(Nhaplieu!$M395='Sổ ngân hàng S07 '!$J$2,Nhaplieu!$N395='Sổ ngân hàng S07 '!$J$2),Nhaplieu!E395,""))</f>
        <v/>
      </c>
      <c r="C390" s="571" t="str">
        <f>IF(OR(LEFT(Nhaplieu!$M395,3)='Sổ ngân hàng S07 '!$J$2,LEFT(Nhaplieu!$N395,3)='Sổ ngân hàng S07 '!$J$2),Nhaplieu!L395,IF(OR(Nhaplieu!$M395='Sổ ngân hàng S07 '!$J$2,Nhaplieu!$N395='Sổ ngân hàng S07 '!$J$2),Nhaplieu!L395,""))</f>
        <v/>
      </c>
      <c r="D390" s="78" t="str">
        <f>IF(LEFT(Nhaplieu!$M395,3)='Sổ ngân hàng S07 '!$J$2,Nhaplieu!N395,IF(LEFT(Nhaplieu!$N395,3)='Sổ ngân hàng S07 '!$J$2,Nhaplieu!M395,IF(Nhaplieu!$M395='Sổ ngân hàng S07 '!$J$2,Nhaplieu!N395,IF(Nhaplieu!$N395='Sổ ngân hàng S07 '!$J$2,Nhaplieu!M395,""))))</f>
        <v/>
      </c>
      <c r="E390" s="77" t="str">
        <f>IF(LEFT(Nhaplieu!M395,3)='Sổ ngân hàng S07 '!$J$2,Nhaplieu!$O395,IF(Nhaplieu!M395='Sổ ngân hàng S07 '!$J$2,Nhaplieu!$O395,""))</f>
        <v/>
      </c>
      <c r="F390" s="77" t="str">
        <f>IF(LEFT(Nhaplieu!N395,3)='Sổ ngân hàng S07 '!$J$2,Nhaplieu!$O395,IF(Nhaplieu!N395='Sổ ngân hàng S07 '!$J$2,Nhaplieu!$O395,""))</f>
        <v/>
      </c>
      <c r="G390" s="572">
        <f>IF(SUM(E390:F390)=0,0,$G$10+SUM(E$11:$E390)-SUM(F$11:$F390))</f>
        <v>0</v>
      </c>
      <c r="H390" s="573"/>
    </row>
    <row r="391" spans="1:8" s="4" customFormat="1" ht="15.6">
      <c r="A391" s="76" t="str">
        <f>IF(OR(LEFT(Nhaplieu!$M396,3)='Sổ ngân hàng S07 '!$J$2,LEFT(Nhaplieu!$N396,3)='Sổ ngân hàng S07 '!$J$2),Nhaplieu!F396,IF(OR(Nhaplieu!$M396='Sổ ngân hàng S07 '!$J$2,Nhaplieu!$N396='Sổ ngân hàng S07 '!$J$2),Nhaplieu!F396,""))</f>
        <v/>
      </c>
      <c r="B391" s="77" t="str">
        <f>IF(OR(LEFT(Nhaplieu!$M396,3)='Sổ ngân hàng S07 '!$J$2,LEFT(Nhaplieu!$N396,3)='Sổ ngân hàng S07 '!$J$2),Nhaplieu!E396,IF(OR(Nhaplieu!$M396='Sổ ngân hàng S07 '!$J$2,Nhaplieu!$N396='Sổ ngân hàng S07 '!$J$2),Nhaplieu!E396,""))</f>
        <v/>
      </c>
      <c r="C391" s="571" t="str">
        <f>IF(OR(LEFT(Nhaplieu!$M396,3)='Sổ ngân hàng S07 '!$J$2,LEFT(Nhaplieu!$N396,3)='Sổ ngân hàng S07 '!$J$2),Nhaplieu!L396,IF(OR(Nhaplieu!$M396='Sổ ngân hàng S07 '!$J$2,Nhaplieu!$N396='Sổ ngân hàng S07 '!$J$2),Nhaplieu!L396,""))</f>
        <v/>
      </c>
      <c r="D391" s="78" t="str">
        <f>IF(LEFT(Nhaplieu!$M396,3)='Sổ ngân hàng S07 '!$J$2,Nhaplieu!N396,IF(LEFT(Nhaplieu!$N396,3)='Sổ ngân hàng S07 '!$J$2,Nhaplieu!M396,IF(Nhaplieu!$M396='Sổ ngân hàng S07 '!$J$2,Nhaplieu!N396,IF(Nhaplieu!$N396='Sổ ngân hàng S07 '!$J$2,Nhaplieu!M396,""))))</f>
        <v/>
      </c>
      <c r="E391" s="77" t="str">
        <f>IF(LEFT(Nhaplieu!M396,3)='Sổ ngân hàng S07 '!$J$2,Nhaplieu!$O396,IF(Nhaplieu!M396='Sổ ngân hàng S07 '!$J$2,Nhaplieu!$O396,""))</f>
        <v/>
      </c>
      <c r="F391" s="77" t="str">
        <f>IF(LEFT(Nhaplieu!N396,3)='Sổ ngân hàng S07 '!$J$2,Nhaplieu!$O396,IF(Nhaplieu!N396='Sổ ngân hàng S07 '!$J$2,Nhaplieu!$O396,""))</f>
        <v/>
      </c>
      <c r="G391" s="572">
        <f>IF(SUM(E391:F391)=0,0,$G$10+SUM(E$11:$E391)-SUM(F$11:$F391))</f>
        <v>0</v>
      </c>
      <c r="H391" s="573"/>
    </row>
    <row r="392" spans="1:8" s="4" customFormat="1" ht="15.6">
      <c r="A392" s="76" t="str">
        <f>IF(OR(LEFT(Nhaplieu!$M397,3)='Sổ ngân hàng S07 '!$J$2,LEFT(Nhaplieu!$N397,3)='Sổ ngân hàng S07 '!$J$2),Nhaplieu!F397,IF(OR(Nhaplieu!$M397='Sổ ngân hàng S07 '!$J$2,Nhaplieu!$N397='Sổ ngân hàng S07 '!$J$2),Nhaplieu!F397,""))</f>
        <v/>
      </c>
      <c r="B392" s="77" t="str">
        <f>IF(OR(LEFT(Nhaplieu!$M397,3)='Sổ ngân hàng S07 '!$J$2,LEFT(Nhaplieu!$N397,3)='Sổ ngân hàng S07 '!$J$2),Nhaplieu!E397,IF(OR(Nhaplieu!$M397='Sổ ngân hàng S07 '!$J$2,Nhaplieu!$N397='Sổ ngân hàng S07 '!$J$2),Nhaplieu!E397,""))</f>
        <v/>
      </c>
      <c r="C392" s="571" t="str">
        <f>IF(OR(LEFT(Nhaplieu!$M397,3)='Sổ ngân hàng S07 '!$J$2,LEFT(Nhaplieu!$N397,3)='Sổ ngân hàng S07 '!$J$2),Nhaplieu!L397,IF(OR(Nhaplieu!$M397='Sổ ngân hàng S07 '!$J$2,Nhaplieu!$N397='Sổ ngân hàng S07 '!$J$2),Nhaplieu!L397,""))</f>
        <v/>
      </c>
      <c r="D392" s="78" t="str">
        <f>IF(LEFT(Nhaplieu!$M397,3)='Sổ ngân hàng S07 '!$J$2,Nhaplieu!N397,IF(LEFT(Nhaplieu!$N397,3)='Sổ ngân hàng S07 '!$J$2,Nhaplieu!M397,IF(Nhaplieu!$M397='Sổ ngân hàng S07 '!$J$2,Nhaplieu!N397,IF(Nhaplieu!$N397='Sổ ngân hàng S07 '!$J$2,Nhaplieu!M397,""))))</f>
        <v/>
      </c>
      <c r="E392" s="77" t="str">
        <f>IF(LEFT(Nhaplieu!M397,3)='Sổ ngân hàng S07 '!$J$2,Nhaplieu!$O397,IF(Nhaplieu!M397='Sổ ngân hàng S07 '!$J$2,Nhaplieu!$O397,""))</f>
        <v/>
      </c>
      <c r="F392" s="77" t="str">
        <f>IF(LEFT(Nhaplieu!N397,3)='Sổ ngân hàng S07 '!$J$2,Nhaplieu!$O397,IF(Nhaplieu!N397='Sổ ngân hàng S07 '!$J$2,Nhaplieu!$O397,""))</f>
        <v/>
      </c>
      <c r="G392" s="572">
        <f>IF(SUM(E392:F392)=0,0,$G$10+SUM(E$11:$E392)-SUM(F$11:$F392))</f>
        <v>0</v>
      </c>
      <c r="H392" s="573"/>
    </row>
    <row r="393" spans="1:8" s="4" customFormat="1" ht="15.6">
      <c r="A393" s="76" t="str">
        <f>IF(OR(LEFT(Nhaplieu!$M398,3)='Sổ ngân hàng S07 '!$J$2,LEFT(Nhaplieu!$N398,3)='Sổ ngân hàng S07 '!$J$2),Nhaplieu!F398,IF(OR(Nhaplieu!$M398='Sổ ngân hàng S07 '!$J$2,Nhaplieu!$N398='Sổ ngân hàng S07 '!$J$2),Nhaplieu!F398,""))</f>
        <v/>
      </c>
      <c r="B393" s="77" t="str">
        <f>IF(OR(LEFT(Nhaplieu!$M398,3)='Sổ ngân hàng S07 '!$J$2,LEFT(Nhaplieu!$N398,3)='Sổ ngân hàng S07 '!$J$2),Nhaplieu!E398,IF(OR(Nhaplieu!$M398='Sổ ngân hàng S07 '!$J$2,Nhaplieu!$N398='Sổ ngân hàng S07 '!$J$2),Nhaplieu!E398,""))</f>
        <v/>
      </c>
      <c r="C393" s="571" t="str">
        <f>IF(OR(LEFT(Nhaplieu!$M398,3)='Sổ ngân hàng S07 '!$J$2,LEFT(Nhaplieu!$N398,3)='Sổ ngân hàng S07 '!$J$2),Nhaplieu!L398,IF(OR(Nhaplieu!$M398='Sổ ngân hàng S07 '!$J$2,Nhaplieu!$N398='Sổ ngân hàng S07 '!$J$2),Nhaplieu!L398,""))</f>
        <v/>
      </c>
      <c r="D393" s="78" t="str">
        <f>IF(LEFT(Nhaplieu!$M398,3)='Sổ ngân hàng S07 '!$J$2,Nhaplieu!N398,IF(LEFT(Nhaplieu!$N398,3)='Sổ ngân hàng S07 '!$J$2,Nhaplieu!M398,IF(Nhaplieu!$M398='Sổ ngân hàng S07 '!$J$2,Nhaplieu!N398,IF(Nhaplieu!$N398='Sổ ngân hàng S07 '!$J$2,Nhaplieu!M398,""))))</f>
        <v/>
      </c>
      <c r="E393" s="77" t="str">
        <f>IF(LEFT(Nhaplieu!M398,3)='Sổ ngân hàng S07 '!$J$2,Nhaplieu!$O398,IF(Nhaplieu!M398='Sổ ngân hàng S07 '!$J$2,Nhaplieu!$O398,""))</f>
        <v/>
      </c>
      <c r="F393" s="77" t="str">
        <f>IF(LEFT(Nhaplieu!N398,3)='Sổ ngân hàng S07 '!$J$2,Nhaplieu!$O398,IF(Nhaplieu!N398='Sổ ngân hàng S07 '!$J$2,Nhaplieu!$O398,""))</f>
        <v/>
      </c>
      <c r="G393" s="572">
        <f>IF(SUM(E393:F393)=0,0,$G$10+SUM(E$11:$E393)-SUM(F$11:$F393))</f>
        <v>0</v>
      </c>
      <c r="H393" s="573"/>
    </row>
    <row r="394" spans="1:8" s="4" customFormat="1" ht="15.6">
      <c r="A394" s="76" t="str">
        <f>IF(OR(LEFT(Nhaplieu!$M399,3)='Sổ ngân hàng S07 '!$J$2,LEFT(Nhaplieu!$N399,3)='Sổ ngân hàng S07 '!$J$2),Nhaplieu!F399,IF(OR(Nhaplieu!$M399='Sổ ngân hàng S07 '!$J$2,Nhaplieu!$N399='Sổ ngân hàng S07 '!$J$2),Nhaplieu!F399,""))</f>
        <v/>
      </c>
      <c r="B394" s="77" t="str">
        <f>IF(OR(LEFT(Nhaplieu!$M399,3)='Sổ ngân hàng S07 '!$J$2,LEFT(Nhaplieu!$N399,3)='Sổ ngân hàng S07 '!$J$2),Nhaplieu!E399,IF(OR(Nhaplieu!$M399='Sổ ngân hàng S07 '!$J$2,Nhaplieu!$N399='Sổ ngân hàng S07 '!$J$2),Nhaplieu!E399,""))</f>
        <v/>
      </c>
      <c r="C394" s="571" t="str">
        <f>IF(OR(LEFT(Nhaplieu!$M399,3)='Sổ ngân hàng S07 '!$J$2,LEFT(Nhaplieu!$N399,3)='Sổ ngân hàng S07 '!$J$2),Nhaplieu!L399,IF(OR(Nhaplieu!$M399='Sổ ngân hàng S07 '!$J$2,Nhaplieu!$N399='Sổ ngân hàng S07 '!$J$2),Nhaplieu!L399,""))</f>
        <v/>
      </c>
      <c r="D394" s="78" t="str">
        <f>IF(LEFT(Nhaplieu!$M399,3)='Sổ ngân hàng S07 '!$J$2,Nhaplieu!N399,IF(LEFT(Nhaplieu!$N399,3)='Sổ ngân hàng S07 '!$J$2,Nhaplieu!M399,IF(Nhaplieu!$M399='Sổ ngân hàng S07 '!$J$2,Nhaplieu!N399,IF(Nhaplieu!$N399='Sổ ngân hàng S07 '!$J$2,Nhaplieu!M399,""))))</f>
        <v/>
      </c>
      <c r="E394" s="77" t="str">
        <f>IF(LEFT(Nhaplieu!M399,3)='Sổ ngân hàng S07 '!$J$2,Nhaplieu!$O399,IF(Nhaplieu!M399='Sổ ngân hàng S07 '!$J$2,Nhaplieu!$O399,""))</f>
        <v/>
      </c>
      <c r="F394" s="77" t="str">
        <f>IF(LEFT(Nhaplieu!N399,3)='Sổ ngân hàng S07 '!$J$2,Nhaplieu!$O399,IF(Nhaplieu!N399='Sổ ngân hàng S07 '!$J$2,Nhaplieu!$O399,""))</f>
        <v/>
      </c>
      <c r="G394" s="572">
        <f>IF(SUM(E394:F394)=0,0,$G$10+SUM(E$11:$E394)-SUM(F$11:$F394))</f>
        <v>0</v>
      </c>
      <c r="H394" s="573"/>
    </row>
    <row r="395" spans="1:8" s="4" customFormat="1" ht="15.6">
      <c r="A395" s="76" t="str">
        <f>IF(OR(LEFT(Nhaplieu!$M400,3)='Sổ ngân hàng S07 '!$J$2,LEFT(Nhaplieu!$N400,3)='Sổ ngân hàng S07 '!$J$2),Nhaplieu!F400,IF(OR(Nhaplieu!$M400='Sổ ngân hàng S07 '!$J$2,Nhaplieu!$N400='Sổ ngân hàng S07 '!$J$2),Nhaplieu!F400,""))</f>
        <v/>
      </c>
      <c r="B395" s="77" t="str">
        <f>IF(OR(LEFT(Nhaplieu!$M400,3)='Sổ ngân hàng S07 '!$J$2,LEFT(Nhaplieu!$N400,3)='Sổ ngân hàng S07 '!$J$2),Nhaplieu!E400,IF(OR(Nhaplieu!$M400='Sổ ngân hàng S07 '!$J$2,Nhaplieu!$N400='Sổ ngân hàng S07 '!$J$2),Nhaplieu!E400,""))</f>
        <v/>
      </c>
      <c r="C395" s="571" t="str">
        <f>IF(OR(LEFT(Nhaplieu!$M400,3)='Sổ ngân hàng S07 '!$J$2,LEFT(Nhaplieu!$N400,3)='Sổ ngân hàng S07 '!$J$2),Nhaplieu!L400,IF(OR(Nhaplieu!$M400='Sổ ngân hàng S07 '!$J$2,Nhaplieu!$N400='Sổ ngân hàng S07 '!$J$2),Nhaplieu!L400,""))</f>
        <v/>
      </c>
      <c r="D395" s="78" t="str">
        <f>IF(LEFT(Nhaplieu!$M400,3)='Sổ ngân hàng S07 '!$J$2,Nhaplieu!N400,IF(LEFT(Nhaplieu!$N400,3)='Sổ ngân hàng S07 '!$J$2,Nhaplieu!M400,IF(Nhaplieu!$M400='Sổ ngân hàng S07 '!$J$2,Nhaplieu!N400,IF(Nhaplieu!$N400='Sổ ngân hàng S07 '!$J$2,Nhaplieu!M400,""))))</f>
        <v/>
      </c>
      <c r="E395" s="77" t="str">
        <f>IF(LEFT(Nhaplieu!M400,3)='Sổ ngân hàng S07 '!$J$2,Nhaplieu!$O400,IF(Nhaplieu!M400='Sổ ngân hàng S07 '!$J$2,Nhaplieu!$O400,""))</f>
        <v/>
      </c>
      <c r="F395" s="77" t="str">
        <f>IF(LEFT(Nhaplieu!N400,3)='Sổ ngân hàng S07 '!$J$2,Nhaplieu!$O400,IF(Nhaplieu!N400='Sổ ngân hàng S07 '!$J$2,Nhaplieu!$O400,""))</f>
        <v/>
      </c>
      <c r="G395" s="572">
        <f>IF(SUM(E395:F395)=0,0,$G$10+SUM(E$11:$E395)-SUM(F$11:$F395))</f>
        <v>0</v>
      </c>
      <c r="H395" s="573"/>
    </row>
    <row r="396" spans="1:8" s="4" customFormat="1" ht="15.6">
      <c r="A396" s="76" t="str">
        <f>IF(OR(LEFT(Nhaplieu!$M401,3)='Sổ ngân hàng S07 '!$J$2,LEFT(Nhaplieu!$N401,3)='Sổ ngân hàng S07 '!$J$2),Nhaplieu!F401,IF(OR(Nhaplieu!$M401='Sổ ngân hàng S07 '!$J$2,Nhaplieu!$N401='Sổ ngân hàng S07 '!$J$2),Nhaplieu!F401,""))</f>
        <v/>
      </c>
      <c r="B396" s="77" t="str">
        <f>IF(OR(LEFT(Nhaplieu!$M401,3)='Sổ ngân hàng S07 '!$J$2,LEFT(Nhaplieu!$N401,3)='Sổ ngân hàng S07 '!$J$2),Nhaplieu!E401,IF(OR(Nhaplieu!$M401='Sổ ngân hàng S07 '!$J$2,Nhaplieu!$N401='Sổ ngân hàng S07 '!$J$2),Nhaplieu!E401,""))</f>
        <v/>
      </c>
      <c r="C396" s="571" t="str">
        <f>IF(OR(LEFT(Nhaplieu!$M401,3)='Sổ ngân hàng S07 '!$J$2,LEFT(Nhaplieu!$N401,3)='Sổ ngân hàng S07 '!$J$2),Nhaplieu!L401,IF(OR(Nhaplieu!$M401='Sổ ngân hàng S07 '!$J$2,Nhaplieu!$N401='Sổ ngân hàng S07 '!$J$2),Nhaplieu!L401,""))</f>
        <v/>
      </c>
      <c r="D396" s="78" t="str">
        <f>IF(LEFT(Nhaplieu!$M401,3)='Sổ ngân hàng S07 '!$J$2,Nhaplieu!N401,IF(LEFT(Nhaplieu!$N401,3)='Sổ ngân hàng S07 '!$J$2,Nhaplieu!M401,IF(Nhaplieu!$M401='Sổ ngân hàng S07 '!$J$2,Nhaplieu!N401,IF(Nhaplieu!$N401='Sổ ngân hàng S07 '!$J$2,Nhaplieu!M401,""))))</f>
        <v/>
      </c>
      <c r="E396" s="77" t="str">
        <f>IF(LEFT(Nhaplieu!M401,3)='Sổ ngân hàng S07 '!$J$2,Nhaplieu!$O401,IF(Nhaplieu!M401='Sổ ngân hàng S07 '!$J$2,Nhaplieu!$O401,""))</f>
        <v/>
      </c>
      <c r="F396" s="77" t="str">
        <f>IF(LEFT(Nhaplieu!N401,3)='Sổ ngân hàng S07 '!$J$2,Nhaplieu!$O401,IF(Nhaplieu!N401='Sổ ngân hàng S07 '!$J$2,Nhaplieu!$O401,""))</f>
        <v/>
      </c>
      <c r="G396" s="572">
        <f>IF(SUM(E396:F396)=0,0,$G$10+SUM(E$11:$E396)-SUM(F$11:$F396))</f>
        <v>0</v>
      </c>
      <c r="H396" s="573"/>
    </row>
    <row r="397" spans="1:8" s="4" customFormat="1" ht="15.6">
      <c r="A397" s="76" t="str">
        <f>IF(OR(LEFT(Nhaplieu!$M402,3)='Sổ ngân hàng S07 '!$J$2,LEFT(Nhaplieu!$N402,3)='Sổ ngân hàng S07 '!$J$2),Nhaplieu!F402,IF(OR(Nhaplieu!$M402='Sổ ngân hàng S07 '!$J$2,Nhaplieu!$N402='Sổ ngân hàng S07 '!$J$2),Nhaplieu!F402,""))</f>
        <v/>
      </c>
      <c r="B397" s="77" t="str">
        <f>IF(OR(LEFT(Nhaplieu!$M402,3)='Sổ ngân hàng S07 '!$J$2,LEFT(Nhaplieu!$N402,3)='Sổ ngân hàng S07 '!$J$2),Nhaplieu!E402,IF(OR(Nhaplieu!$M402='Sổ ngân hàng S07 '!$J$2,Nhaplieu!$N402='Sổ ngân hàng S07 '!$J$2),Nhaplieu!E402,""))</f>
        <v/>
      </c>
      <c r="C397" s="571" t="str">
        <f>IF(OR(LEFT(Nhaplieu!$M402,3)='Sổ ngân hàng S07 '!$J$2,LEFT(Nhaplieu!$N402,3)='Sổ ngân hàng S07 '!$J$2),Nhaplieu!L402,IF(OR(Nhaplieu!$M402='Sổ ngân hàng S07 '!$J$2,Nhaplieu!$N402='Sổ ngân hàng S07 '!$J$2),Nhaplieu!L402,""))</f>
        <v/>
      </c>
      <c r="D397" s="78" t="str">
        <f>IF(LEFT(Nhaplieu!$M402,3)='Sổ ngân hàng S07 '!$J$2,Nhaplieu!N402,IF(LEFT(Nhaplieu!$N402,3)='Sổ ngân hàng S07 '!$J$2,Nhaplieu!M402,IF(Nhaplieu!$M402='Sổ ngân hàng S07 '!$J$2,Nhaplieu!N402,IF(Nhaplieu!$N402='Sổ ngân hàng S07 '!$J$2,Nhaplieu!M402,""))))</f>
        <v/>
      </c>
      <c r="E397" s="77" t="str">
        <f>IF(LEFT(Nhaplieu!M402,3)='Sổ ngân hàng S07 '!$J$2,Nhaplieu!$O402,IF(Nhaplieu!M402='Sổ ngân hàng S07 '!$J$2,Nhaplieu!$O402,""))</f>
        <v/>
      </c>
      <c r="F397" s="77" t="str">
        <f>IF(LEFT(Nhaplieu!N402,3)='Sổ ngân hàng S07 '!$J$2,Nhaplieu!$O402,IF(Nhaplieu!N402='Sổ ngân hàng S07 '!$J$2,Nhaplieu!$O402,""))</f>
        <v/>
      </c>
      <c r="G397" s="572">
        <f>IF(SUM(E397:F397)=0,0,$G$10+SUM(E$11:$E397)-SUM(F$11:$F397))</f>
        <v>0</v>
      </c>
      <c r="H397" s="573"/>
    </row>
    <row r="398" spans="1:8" s="4" customFormat="1" ht="15.6">
      <c r="A398" s="76" t="str">
        <f>IF(OR(LEFT(Nhaplieu!$M403,3)='Sổ ngân hàng S07 '!$J$2,LEFT(Nhaplieu!$N403,3)='Sổ ngân hàng S07 '!$J$2),Nhaplieu!F403,IF(OR(Nhaplieu!$M403='Sổ ngân hàng S07 '!$J$2,Nhaplieu!$N403='Sổ ngân hàng S07 '!$J$2),Nhaplieu!F403,""))</f>
        <v/>
      </c>
      <c r="B398" s="77" t="str">
        <f>IF(OR(LEFT(Nhaplieu!$M403,3)='Sổ ngân hàng S07 '!$J$2,LEFT(Nhaplieu!$N403,3)='Sổ ngân hàng S07 '!$J$2),Nhaplieu!E403,IF(OR(Nhaplieu!$M403='Sổ ngân hàng S07 '!$J$2,Nhaplieu!$N403='Sổ ngân hàng S07 '!$J$2),Nhaplieu!E403,""))</f>
        <v/>
      </c>
      <c r="C398" s="571" t="str">
        <f>IF(OR(LEFT(Nhaplieu!$M403,3)='Sổ ngân hàng S07 '!$J$2,LEFT(Nhaplieu!$N403,3)='Sổ ngân hàng S07 '!$J$2),Nhaplieu!L403,IF(OR(Nhaplieu!$M403='Sổ ngân hàng S07 '!$J$2,Nhaplieu!$N403='Sổ ngân hàng S07 '!$J$2),Nhaplieu!L403,""))</f>
        <v/>
      </c>
      <c r="D398" s="78" t="str">
        <f>IF(LEFT(Nhaplieu!$M403,3)='Sổ ngân hàng S07 '!$J$2,Nhaplieu!N403,IF(LEFT(Nhaplieu!$N403,3)='Sổ ngân hàng S07 '!$J$2,Nhaplieu!M403,IF(Nhaplieu!$M403='Sổ ngân hàng S07 '!$J$2,Nhaplieu!N403,IF(Nhaplieu!$N403='Sổ ngân hàng S07 '!$J$2,Nhaplieu!M403,""))))</f>
        <v/>
      </c>
      <c r="E398" s="77" t="str">
        <f>IF(LEFT(Nhaplieu!M403,3)='Sổ ngân hàng S07 '!$J$2,Nhaplieu!$O403,IF(Nhaplieu!M403='Sổ ngân hàng S07 '!$J$2,Nhaplieu!$O403,""))</f>
        <v/>
      </c>
      <c r="F398" s="77" t="str">
        <f>IF(LEFT(Nhaplieu!N403,3)='Sổ ngân hàng S07 '!$J$2,Nhaplieu!$O403,IF(Nhaplieu!N403='Sổ ngân hàng S07 '!$J$2,Nhaplieu!$O403,""))</f>
        <v/>
      </c>
      <c r="G398" s="572">
        <f>IF(SUM(E398:F398)=0,0,$G$10+SUM(E$11:$E398)-SUM(F$11:$F398))</f>
        <v>0</v>
      </c>
      <c r="H398" s="573"/>
    </row>
    <row r="399" spans="1:8" s="4" customFormat="1" ht="15.6">
      <c r="A399" s="76" t="str">
        <f>IF(OR(LEFT(Nhaplieu!$M404,3)='Sổ ngân hàng S07 '!$J$2,LEFT(Nhaplieu!$N404,3)='Sổ ngân hàng S07 '!$J$2),Nhaplieu!F404,IF(OR(Nhaplieu!$M404='Sổ ngân hàng S07 '!$J$2,Nhaplieu!$N404='Sổ ngân hàng S07 '!$J$2),Nhaplieu!F404,""))</f>
        <v/>
      </c>
      <c r="B399" s="77" t="str">
        <f>IF(OR(LEFT(Nhaplieu!$M404,3)='Sổ ngân hàng S07 '!$J$2,LEFT(Nhaplieu!$N404,3)='Sổ ngân hàng S07 '!$J$2),Nhaplieu!E404,IF(OR(Nhaplieu!$M404='Sổ ngân hàng S07 '!$J$2,Nhaplieu!$N404='Sổ ngân hàng S07 '!$J$2),Nhaplieu!E404,""))</f>
        <v/>
      </c>
      <c r="C399" s="571" t="str">
        <f>IF(OR(LEFT(Nhaplieu!$M404,3)='Sổ ngân hàng S07 '!$J$2,LEFT(Nhaplieu!$N404,3)='Sổ ngân hàng S07 '!$J$2),Nhaplieu!L404,IF(OR(Nhaplieu!$M404='Sổ ngân hàng S07 '!$J$2,Nhaplieu!$N404='Sổ ngân hàng S07 '!$J$2),Nhaplieu!L404,""))</f>
        <v/>
      </c>
      <c r="D399" s="78" t="str">
        <f>IF(LEFT(Nhaplieu!$M404,3)='Sổ ngân hàng S07 '!$J$2,Nhaplieu!N404,IF(LEFT(Nhaplieu!$N404,3)='Sổ ngân hàng S07 '!$J$2,Nhaplieu!M404,IF(Nhaplieu!$M404='Sổ ngân hàng S07 '!$J$2,Nhaplieu!N404,IF(Nhaplieu!$N404='Sổ ngân hàng S07 '!$J$2,Nhaplieu!M404,""))))</f>
        <v/>
      </c>
      <c r="E399" s="77" t="str">
        <f>IF(LEFT(Nhaplieu!M404,3)='Sổ ngân hàng S07 '!$J$2,Nhaplieu!$O404,IF(Nhaplieu!M404='Sổ ngân hàng S07 '!$J$2,Nhaplieu!$O404,""))</f>
        <v/>
      </c>
      <c r="F399" s="77" t="str">
        <f>IF(LEFT(Nhaplieu!N404,3)='Sổ ngân hàng S07 '!$J$2,Nhaplieu!$O404,IF(Nhaplieu!N404='Sổ ngân hàng S07 '!$J$2,Nhaplieu!$O404,""))</f>
        <v/>
      </c>
      <c r="G399" s="572">
        <f>IF(SUM(E399:F399)=0,0,$G$10+SUM(E$11:$E399)-SUM(F$11:$F399))</f>
        <v>0</v>
      </c>
      <c r="H399" s="573"/>
    </row>
    <row r="400" spans="1:8" s="4" customFormat="1" ht="15.6">
      <c r="A400" s="76" t="str">
        <f>IF(OR(LEFT(Nhaplieu!$M405,3)='Sổ ngân hàng S07 '!$J$2,LEFT(Nhaplieu!$N405,3)='Sổ ngân hàng S07 '!$J$2),Nhaplieu!F405,IF(OR(Nhaplieu!$M405='Sổ ngân hàng S07 '!$J$2,Nhaplieu!$N405='Sổ ngân hàng S07 '!$J$2),Nhaplieu!F405,""))</f>
        <v/>
      </c>
      <c r="B400" s="77" t="str">
        <f>IF(OR(LEFT(Nhaplieu!$M405,3)='Sổ ngân hàng S07 '!$J$2,LEFT(Nhaplieu!$N405,3)='Sổ ngân hàng S07 '!$J$2),Nhaplieu!E405,IF(OR(Nhaplieu!$M405='Sổ ngân hàng S07 '!$J$2,Nhaplieu!$N405='Sổ ngân hàng S07 '!$J$2),Nhaplieu!E405,""))</f>
        <v/>
      </c>
      <c r="C400" s="571" t="str">
        <f>IF(OR(LEFT(Nhaplieu!$M405,3)='Sổ ngân hàng S07 '!$J$2,LEFT(Nhaplieu!$N405,3)='Sổ ngân hàng S07 '!$J$2),Nhaplieu!L405,IF(OR(Nhaplieu!$M405='Sổ ngân hàng S07 '!$J$2,Nhaplieu!$N405='Sổ ngân hàng S07 '!$J$2),Nhaplieu!L405,""))</f>
        <v/>
      </c>
      <c r="D400" s="78" t="str">
        <f>IF(LEFT(Nhaplieu!$M405,3)='Sổ ngân hàng S07 '!$J$2,Nhaplieu!N405,IF(LEFT(Nhaplieu!$N405,3)='Sổ ngân hàng S07 '!$J$2,Nhaplieu!M405,IF(Nhaplieu!$M405='Sổ ngân hàng S07 '!$J$2,Nhaplieu!N405,IF(Nhaplieu!$N405='Sổ ngân hàng S07 '!$J$2,Nhaplieu!M405,""))))</f>
        <v/>
      </c>
      <c r="E400" s="77" t="str">
        <f>IF(LEFT(Nhaplieu!M405,3)='Sổ ngân hàng S07 '!$J$2,Nhaplieu!$O405,IF(Nhaplieu!M405='Sổ ngân hàng S07 '!$J$2,Nhaplieu!$O405,""))</f>
        <v/>
      </c>
      <c r="F400" s="77" t="str">
        <f>IF(LEFT(Nhaplieu!N405,3)='Sổ ngân hàng S07 '!$J$2,Nhaplieu!$O405,IF(Nhaplieu!N405='Sổ ngân hàng S07 '!$J$2,Nhaplieu!$O405,""))</f>
        <v/>
      </c>
      <c r="G400" s="572">
        <f>IF(SUM(E400:F400)=0,0,$G$10+SUM(E$11:$E400)-SUM(F$11:$F400))</f>
        <v>0</v>
      </c>
      <c r="H400" s="573"/>
    </row>
    <row r="401" spans="1:8" s="4" customFormat="1" ht="15.6">
      <c r="A401" s="76" t="str">
        <f>IF(OR(LEFT(Nhaplieu!$M406,3)='Sổ ngân hàng S07 '!$J$2,LEFT(Nhaplieu!$N406,3)='Sổ ngân hàng S07 '!$J$2),Nhaplieu!F406,IF(OR(Nhaplieu!$M406='Sổ ngân hàng S07 '!$J$2,Nhaplieu!$N406='Sổ ngân hàng S07 '!$J$2),Nhaplieu!F406,""))</f>
        <v/>
      </c>
      <c r="B401" s="77" t="str">
        <f>IF(OR(LEFT(Nhaplieu!$M406,3)='Sổ ngân hàng S07 '!$J$2,LEFT(Nhaplieu!$N406,3)='Sổ ngân hàng S07 '!$J$2),Nhaplieu!E406,IF(OR(Nhaplieu!$M406='Sổ ngân hàng S07 '!$J$2,Nhaplieu!$N406='Sổ ngân hàng S07 '!$J$2),Nhaplieu!E406,""))</f>
        <v/>
      </c>
      <c r="C401" s="571" t="str">
        <f>IF(OR(LEFT(Nhaplieu!$M406,3)='Sổ ngân hàng S07 '!$J$2,LEFT(Nhaplieu!$N406,3)='Sổ ngân hàng S07 '!$J$2),Nhaplieu!L406,IF(OR(Nhaplieu!$M406='Sổ ngân hàng S07 '!$J$2,Nhaplieu!$N406='Sổ ngân hàng S07 '!$J$2),Nhaplieu!L406,""))</f>
        <v/>
      </c>
      <c r="D401" s="78" t="str">
        <f>IF(LEFT(Nhaplieu!$M406,3)='Sổ ngân hàng S07 '!$J$2,Nhaplieu!N406,IF(LEFT(Nhaplieu!$N406,3)='Sổ ngân hàng S07 '!$J$2,Nhaplieu!M406,IF(Nhaplieu!$M406='Sổ ngân hàng S07 '!$J$2,Nhaplieu!N406,IF(Nhaplieu!$N406='Sổ ngân hàng S07 '!$J$2,Nhaplieu!M406,""))))</f>
        <v/>
      </c>
      <c r="E401" s="77" t="str">
        <f>IF(LEFT(Nhaplieu!M406,3)='Sổ ngân hàng S07 '!$J$2,Nhaplieu!$O406,IF(Nhaplieu!M406='Sổ ngân hàng S07 '!$J$2,Nhaplieu!$O406,""))</f>
        <v/>
      </c>
      <c r="F401" s="77" t="str">
        <f>IF(LEFT(Nhaplieu!N406,3)='Sổ ngân hàng S07 '!$J$2,Nhaplieu!$O406,IF(Nhaplieu!N406='Sổ ngân hàng S07 '!$J$2,Nhaplieu!$O406,""))</f>
        <v/>
      </c>
      <c r="G401" s="572">
        <f>IF(SUM(E401:F401)=0,0,$G$10+SUM(E$11:$E401)-SUM(F$11:$F401))</f>
        <v>0</v>
      </c>
      <c r="H401" s="573"/>
    </row>
    <row r="402" spans="1:8" s="4" customFormat="1" ht="15.6">
      <c r="A402" s="76" t="str">
        <f>IF(OR(LEFT(Nhaplieu!$M407,3)='Sổ ngân hàng S07 '!$J$2,LEFT(Nhaplieu!$N407,3)='Sổ ngân hàng S07 '!$J$2),Nhaplieu!F407,IF(OR(Nhaplieu!$M407='Sổ ngân hàng S07 '!$J$2,Nhaplieu!$N407='Sổ ngân hàng S07 '!$J$2),Nhaplieu!F407,""))</f>
        <v/>
      </c>
      <c r="B402" s="77" t="str">
        <f>IF(OR(LEFT(Nhaplieu!$M407,3)='Sổ ngân hàng S07 '!$J$2,LEFT(Nhaplieu!$N407,3)='Sổ ngân hàng S07 '!$J$2),Nhaplieu!E407,IF(OR(Nhaplieu!$M407='Sổ ngân hàng S07 '!$J$2,Nhaplieu!$N407='Sổ ngân hàng S07 '!$J$2),Nhaplieu!E407,""))</f>
        <v/>
      </c>
      <c r="C402" s="571" t="str">
        <f>IF(OR(LEFT(Nhaplieu!$M407,3)='Sổ ngân hàng S07 '!$J$2,LEFT(Nhaplieu!$N407,3)='Sổ ngân hàng S07 '!$J$2),Nhaplieu!L407,IF(OR(Nhaplieu!$M407='Sổ ngân hàng S07 '!$J$2,Nhaplieu!$N407='Sổ ngân hàng S07 '!$J$2),Nhaplieu!L407,""))</f>
        <v/>
      </c>
      <c r="D402" s="78" t="str">
        <f>IF(LEFT(Nhaplieu!$M407,3)='Sổ ngân hàng S07 '!$J$2,Nhaplieu!N407,IF(LEFT(Nhaplieu!$N407,3)='Sổ ngân hàng S07 '!$J$2,Nhaplieu!M407,IF(Nhaplieu!$M407='Sổ ngân hàng S07 '!$J$2,Nhaplieu!N407,IF(Nhaplieu!$N407='Sổ ngân hàng S07 '!$J$2,Nhaplieu!M407,""))))</f>
        <v/>
      </c>
      <c r="E402" s="77" t="str">
        <f>IF(LEFT(Nhaplieu!M407,3)='Sổ ngân hàng S07 '!$J$2,Nhaplieu!$O407,IF(Nhaplieu!M407='Sổ ngân hàng S07 '!$J$2,Nhaplieu!$O407,""))</f>
        <v/>
      </c>
      <c r="F402" s="77" t="str">
        <f>IF(LEFT(Nhaplieu!N407,3)='Sổ ngân hàng S07 '!$J$2,Nhaplieu!$O407,IF(Nhaplieu!N407='Sổ ngân hàng S07 '!$J$2,Nhaplieu!$O407,""))</f>
        <v/>
      </c>
      <c r="G402" s="572">
        <f>IF(SUM(E402:F402)=0,0,$G$10+SUM(E$11:$E402)-SUM(F$11:$F402))</f>
        <v>0</v>
      </c>
      <c r="H402" s="573"/>
    </row>
    <row r="403" spans="1:8" s="4" customFormat="1" ht="15.6">
      <c r="A403" s="76" t="str">
        <f>IF(OR(LEFT(Nhaplieu!$M408,3)='Sổ ngân hàng S07 '!$J$2,LEFT(Nhaplieu!$N408,3)='Sổ ngân hàng S07 '!$J$2),Nhaplieu!F408,IF(OR(Nhaplieu!$M408='Sổ ngân hàng S07 '!$J$2,Nhaplieu!$N408='Sổ ngân hàng S07 '!$J$2),Nhaplieu!F408,""))</f>
        <v/>
      </c>
      <c r="B403" s="77" t="str">
        <f>IF(OR(LEFT(Nhaplieu!$M408,3)='Sổ ngân hàng S07 '!$J$2,LEFT(Nhaplieu!$N408,3)='Sổ ngân hàng S07 '!$J$2),Nhaplieu!E408,IF(OR(Nhaplieu!$M408='Sổ ngân hàng S07 '!$J$2,Nhaplieu!$N408='Sổ ngân hàng S07 '!$J$2),Nhaplieu!E408,""))</f>
        <v/>
      </c>
      <c r="C403" s="571" t="str">
        <f>IF(OR(LEFT(Nhaplieu!$M408,3)='Sổ ngân hàng S07 '!$J$2,LEFT(Nhaplieu!$N408,3)='Sổ ngân hàng S07 '!$J$2),Nhaplieu!L408,IF(OR(Nhaplieu!$M408='Sổ ngân hàng S07 '!$J$2,Nhaplieu!$N408='Sổ ngân hàng S07 '!$J$2),Nhaplieu!L408,""))</f>
        <v/>
      </c>
      <c r="D403" s="78" t="str">
        <f>IF(LEFT(Nhaplieu!$M408,3)='Sổ ngân hàng S07 '!$J$2,Nhaplieu!N408,IF(LEFT(Nhaplieu!$N408,3)='Sổ ngân hàng S07 '!$J$2,Nhaplieu!M408,IF(Nhaplieu!$M408='Sổ ngân hàng S07 '!$J$2,Nhaplieu!N408,IF(Nhaplieu!$N408='Sổ ngân hàng S07 '!$J$2,Nhaplieu!M408,""))))</f>
        <v/>
      </c>
      <c r="E403" s="77" t="str">
        <f>IF(LEFT(Nhaplieu!M408,3)='Sổ ngân hàng S07 '!$J$2,Nhaplieu!$O408,IF(Nhaplieu!M408='Sổ ngân hàng S07 '!$J$2,Nhaplieu!$O408,""))</f>
        <v/>
      </c>
      <c r="F403" s="77" t="str">
        <f>IF(LEFT(Nhaplieu!N408,3)='Sổ ngân hàng S07 '!$J$2,Nhaplieu!$O408,IF(Nhaplieu!N408='Sổ ngân hàng S07 '!$J$2,Nhaplieu!$O408,""))</f>
        <v/>
      </c>
      <c r="G403" s="572">
        <f>IF(SUM(E403:F403)=0,0,$G$10+SUM(E$11:$E403)-SUM(F$11:$F403))</f>
        <v>0</v>
      </c>
      <c r="H403" s="573"/>
    </row>
    <row r="404" spans="1:8" s="4" customFormat="1" ht="15.6">
      <c r="A404" s="76" t="str">
        <f>IF(OR(LEFT(Nhaplieu!$M409,3)='Sổ ngân hàng S07 '!$J$2,LEFT(Nhaplieu!$N409,3)='Sổ ngân hàng S07 '!$J$2),Nhaplieu!F409,IF(OR(Nhaplieu!$M409='Sổ ngân hàng S07 '!$J$2,Nhaplieu!$N409='Sổ ngân hàng S07 '!$J$2),Nhaplieu!F409,""))</f>
        <v/>
      </c>
      <c r="B404" s="77" t="str">
        <f>IF(OR(LEFT(Nhaplieu!$M409,3)='Sổ ngân hàng S07 '!$J$2,LEFT(Nhaplieu!$N409,3)='Sổ ngân hàng S07 '!$J$2),Nhaplieu!E409,IF(OR(Nhaplieu!$M409='Sổ ngân hàng S07 '!$J$2,Nhaplieu!$N409='Sổ ngân hàng S07 '!$J$2),Nhaplieu!E409,""))</f>
        <v/>
      </c>
      <c r="C404" s="571" t="str">
        <f>IF(OR(LEFT(Nhaplieu!$M409,3)='Sổ ngân hàng S07 '!$J$2,LEFT(Nhaplieu!$N409,3)='Sổ ngân hàng S07 '!$J$2),Nhaplieu!L409,IF(OR(Nhaplieu!$M409='Sổ ngân hàng S07 '!$J$2,Nhaplieu!$N409='Sổ ngân hàng S07 '!$J$2),Nhaplieu!L409,""))</f>
        <v/>
      </c>
      <c r="D404" s="78" t="str">
        <f>IF(LEFT(Nhaplieu!$M409,3)='Sổ ngân hàng S07 '!$J$2,Nhaplieu!N409,IF(LEFT(Nhaplieu!$N409,3)='Sổ ngân hàng S07 '!$J$2,Nhaplieu!M409,IF(Nhaplieu!$M409='Sổ ngân hàng S07 '!$J$2,Nhaplieu!N409,IF(Nhaplieu!$N409='Sổ ngân hàng S07 '!$J$2,Nhaplieu!M409,""))))</f>
        <v/>
      </c>
      <c r="E404" s="77" t="str">
        <f>IF(LEFT(Nhaplieu!M409,3)='Sổ ngân hàng S07 '!$J$2,Nhaplieu!$O409,IF(Nhaplieu!M409='Sổ ngân hàng S07 '!$J$2,Nhaplieu!$O409,""))</f>
        <v/>
      </c>
      <c r="F404" s="77" t="str">
        <f>IF(LEFT(Nhaplieu!N409,3)='Sổ ngân hàng S07 '!$J$2,Nhaplieu!$O409,IF(Nhaplieu!N409='Sổ ngân hàng S07 '!$J$2,Nhaplieu!$O409,""))</f>
        <v/>
      </c>
      <c r="G404" s="572">
        <f>IF(SUM(E404:F404)=0,0,$G$10+SUM(E$11:$E404)-SUM(F$11:$F404))</f>
        <v>0</v>
      </c>
      <c r="H404" s="573"/>
    </row>
    <row r="405" spans="1:8" s="4" customFormat="1" ht="15.6">
      <c r="A405" s="76" t="str">
        <f>IF(OR(LEFT(Nhaplieu!$M410,3)='Sổ ngân hàng S07 '!$J$2,LEFT(Nhaplieu!$N410,3)='Sổ ngân hàng S07 '!$J$2),Nhaplieu!F410,IF(OR(Nhaplieu!$M410='Sổ ngân hàng S07 '!$J$2,Nhaplieu!$N410='Sổ ngân hàng S07 '!$J$2),Nhaplieu!F410,""))</f>
        <v/>
      </c>
      <c r="B405" s="77" t="str">
        <f>IF(OR(LEFT(Nhaplieu!$M410,3)='Sổ ngân hàng S07 '!$J$2,LEFT(Nhaplieu!$N410,3)='Sổ ngân hàng S07 '!$J$2),Nhaplieu!E410,IF(OR(Nhaplieu!$M410='Sổ ngân hàng S07 '!$J$2,Nhaplieu!$N410='Sổ ngân hàng S07 '!$J$2),Nhaplieu!E410,""))</f>
        <v/>
      </c>
      <c r="C405" s="571" t="str">
        <f>IF(OR(LEFT(Nhaplieu!$M410,3)='Sổ ngân hàng S07 '!$J$2,LEFT(Nhaplieu!$N410,3)='Sổ ngân hàng S07 '!$J$2),Nhaplieu!L410,IF(OR(Nhaplieu!$M410='Sổ ngân hàng S07 '!$J$2,Nhaplieu!$N410='Sổ ngân hàng S07 '!$J$2),Nhaplieu!L410,""))</f>
        <v/>
      </c>
      <c r="D405" s="78" t="str">
        <f>IF(LEFT(Nhaplieu!$M410,3)='Sổ ngân hàng S07 '!$J$2,Nhaplieu!N410,IF(LEFT(Nhaplieu!$N410,3)='Sổ ngân hàng S07 '!$J$2,Nhaplieu!M410,IF(Nhaplieu!$M410='Sổ ngân hàng S07 '!$J$2,Nhaplieu!N410,IF(Nhaplieu!$N410='Sổ ngân hàng S07 '!$J$2,Nhaplieu!M410,""))))</f>
        <v/>
      </c>
      <c r="E405" s="77" t="str">
        <f>IF(LEFT(Nhaplieu!M410,3)='Sổ ngân hàng S07 '!$J$2,Nhaplieu!$O410,IF(Nhaplieu!M410='Sổ ngân hàng S07 '!$J$2,Nhaplieu!$O410,""))</f>
        <v/>
      </c>
      <c r="F405" s="77" t="str">
        <f>IF(LEFT(Nhaplieu!N410,3)='Sổ ngân hàng S07 '!$J$2,Nhaplieu!$O410,IF(Nhaplieu!N410='Sổ ngân hàng S07 '!$J$2,Nhaplieu!$O410,""))</f>
        <v/>
      </c>
      <c r="G405" s="572">
        <f>IF(SUM(E405:F405)=0,0,$G$10+SUM(E$11:$E405)-SUM(F$11:$F405))</f>
        <v>0</v>
      </c>
      <c r="H405" s="573"/>
    </row>
    <row r="406" spans="1:8" s="4" customFormat="1" ht="15.6">
      <c r="A406" s="76" t="str">
        <f>IF(OR(LEFT(Nhaplieu!$M411,3)='Sổ ngân hàng S07 '!$J$2,LEFT(Nhaplieu!$N411,3)='Sổ ngân hàng S07 '!$J$2),Nhaplieu!F411,IF(OR(Nhaplieu!$M411='Sổ ngân hàng S07 '!$J$2,Nhaplieu!$N411='Sổ ngân hàng S07 '!$J$2),Nhaplieu!F411,""))</f>
        <v/>
      </c>
      <c r="B406" s="77" t="str">
        <f>IF(OR(LEFT(Nhaplieu!$M411,3)='Sổ ngân hàng S07 '!$J$2,LEFT(Nhaplieu!$N411,3)='Sổ ngân hàng S07 '!$J$2),Nhaplieu!E411,IF(OR(Nhaplieu!$M411='Sổ ngân hàng S07 '!$J$2,Nhaplieu!$N411='Sổ ngân hàng S07 '!$J$2),Nhaplieu!E411,""))</f>
        <v/>
      </c>
      <c r="C406" s="571" t="str">
        <f>IF(OR(LEFT(Nhaplieu!$M411,3)='Sổ ngân hàng S07 '!$J$2,LEFT(Nhaplieu!$N411,3)='Sổ ngân hàng S07 '!$J$2),Nhaplieu!L411,IF(OR(Nhaplieu!$M411='Sổ ngân hàng S07 '!$J$2,Nhaplieu!$N411='Sổ ngân hàng S07 '!$J$2),Nhaplieu!L411,""))</f>
        <v/>
      </c>
      <c r="D406" s="78" t="str">
        <f>IF(LEFT(Nhaplieu!$M411,3)='Sổ ngân hàng S07 '!$J$2,Nhaplieu!N411,IF(LEFT(Nhaplieu!$N411,3)='Sổ ngân hàng S07 '!$J$2,Nhaplieu!M411,IF(Nhaplieu!$M411='Sổ ngân hàng S07 '!$J$2,Nhaplieu!N411,IF(Nhaplieu!$N411='Sổ ngân hàng S07 '!$J$2,Nhaplieu!M411,""))))</f>
        <v/>
      </c>
      <c r="E406" s="77" t="str">
        <f>IF(LEFT(Nhaplieu!M411,3)='Sổ ngân hàng S07 '!$J$2,Nhaplieu!$O411,IF(Nhaplieu!M411='Sổ ngân hàng S07 '!$J$2,Nhaplieu!$O411,""))</f>
        <v/>
      </c>
      <c r="F406" s="77" t="str">
        <f>IF(LEFT(Nhaplieu!N411,3)='Sổ ngân hàng S07 '!$J$2,Nhaplieu!$O411,IF(Nhaplieu!N411='Sổ ngân hàng S07 '!$J$2,Nhaplieu!$O411,""))</f>
        <v/>
      </c>
      <c r="G406" s="572">
        <f>IF(SUM(E406:F406)=0,0,$G$10+SUM(E$11:$E406)-SUM(F$11:$F406))</f>
        <v>0</v>
      </c>
      <c r="H406" s="573"/>
    </row>
    <row r="407" spans="1:8" s="4" customFormat="1" ht="15.6">
      <c r="A407" s="76" t="str">
        <f>IF(OR(LEFT(Nhaplieu!$M412,3)='Sổ ngân hàng S07 '!$J$2,LEFT(Nhaplieu!$N412,3)='Sổ ngân hàng S07 '!$J$2),Nhaplieu!F412,IF(OR(Nhaplieu!$M412='Sổ ngân hàng S07 '!$J$2,Nhaplieu!$N412='Sổ ngân hàng S07 '!$J$2),Nhaplieu!F412,""))</f>
        <v/>
      </c>
      <c r="B407" s="77" t="str">
        <f>IF(OR(LEFT(Nhaplieu!$M412,3)='Sổ ngân hàng S07 '!$J$2,LEFT(Nhaplieu!$N412,3)='Sổ ngân hàng S07 '!$J$2),Nhaplieu!E412,IF(OR(Nhaplieu!$M412='Sổ ngân hàng S07 '!$J$2,Nhaplieu!$N412='Sổ ngân hàng S07 '!$J$2),Nhaplieu!E412,""))</f>
        <v/>
      </c>
      <c r="C407" s="571" t="str">
        <f>IF(OR(LEFT(Nhaplieu!$M412,3)='Sổ ngân hàng S07 '!$J$2,LEFT(Nhaplieu!$N412,3)='Sổ ngân hàng S07 '!$J$2),Nhaplieu!L412,IF(OR(Nhaplieu!$M412='Sổ ngân hàng S07 '!$J$2,Nhaplieu!$N412='Sổ ngân hàng S07 '!$J$2),Nhaplieu!L412,""))</f>
        <v/>
      </c>
      <c r="D407" s="78" t="str">
        <f>IF(LEFT(Nhaplieu!$M412,3)='Sổ ngân hàng S07 '!$J$2,Nhaplieu!N412,IF(LEFT(Nhaplieu!$N412,3)='Sổ ngân hàng S07 '!$J$2,Nhaplieu!M412,IF(Nhaplieu!$M412='Sổ ngân hàng S07 '!$J$2,Nhaplieu!N412,IF(Nhaplieu!$N412='Sổ ngân hàng S07 '!$J$2,Nhaplieu!M412,""))))</f>
        <v/>
      </c>
      <c r="E407" s="77" t="str">
        <f>IF(LEFT(Nhaplieu!M412,3)='Sổ ngân hàng S07 '!$J$2,Nhaplieu!$O412,IF(Nhaplieu!M412='Sổ ngân hàng S07 '!$J$2,Nhaplieu!$O412,""))</f>
        <v/>
      </c>
      <c r="F407" s="77" t="str">
        <f>IF(LEFT(Nhaplieu!N412,3)='Sổ ngân hàng S07 '!$J$2,Nhaplieu!$O412,IF(Nhaplieu!N412='Sổ ngân hàng S07 '!$J$2,Nhaplieu!$O412,""))</f>
        <v/>
      </c>
      <c r="G407" s="572">
        <f>IF(SUM(E407:F407)=0,0,$G$10+SUM(E$11:$E407)-SUM(F$11:$F407))</f>
        <v>0</v>
      </c>
      <c r="H407" s="573"/>
    </row>
    <row r="408" spans="1:8" s="4" customFormat="1" ht="15.6">
      <c r="A408" s="76" t="str">
        <f>IF(OR(LEFT(Nhaplieu!$M413,3)='Sổ ngân hàng S07 '!$J$2,LEFT(Nhaplieu!$N413,3)='Sổ ngân hàng S07 '!$J$2),Nhaplieu!F413,IF(OR(Nhaplieu!$M413='Sổ ngân hàng S07 '!$J$2,Nhaplieu!$N413='Sổ ngân hàng S07 '!$J$2),Nhaplieu!F413,""))</f>
        <v/>
      </c>
      <c r="B408" s="77" t="str">
        <f>IF(OR(LEFT(Nhaplieu!$M413,3)='Sổ ngân hàng S07 '!$J$2,LEFT(Nhaplieu!$N413,3)='Sổ ngân hàng S07 '!$J$2),Nhaplieu!E413,IF(OR(Nhaplieu!$M413='Sổ ngân hàng S07 '!$J$2,Nhaplieu!$N413='Sổ ngân hàng S07 '!$J$2),Nhaplieu!E413,""))</f>
        <v/>
      </c>
      <c r="C408" s="571" t="str">
        <f>IF(OR(LEFT(Nhaplieu!$M413,3)='Sổ ngân hàng S07 '!$J$2,LEFT(Nhaplieu!$N413,3)='Sổ ngân hàng S07 '!$J$2),Nhaplieu!L413,IF(OR(Nhaplieu!$M413='Sổ ngân hàng S07 '!$J$2,Nhaplieu!$N413='Sổ ngân hàng S07 '!$J$2),Nhaplieu!L413,""))</f>
        <v/>
      </c>
      <c r="D408" s="78" t="str">
        <f>IF(LEFT(Nhaplieu!$M413,3)='Sổ ngân hàng S07 '!$J$2,Nhaplieu!N413,IF(LEFT(Nhaplieu!$N413,3)='Sổ ngân hàng S07 '!$J$2,Nhaplieu!M413,IF(Nhaplieu!$M413='Sổ ngân hàng S07 '!$J$2,Nhaplieu!N413,IF(Nhaplieu!$N413='Sổ ngân hàng S07 '!$J$2,Nhaplieu!M413,""))))</f>
        <v/>
      </c>
      <c r="E408" s="77" t="str">
        <f>IF(LEFT(Nhaplieu!M413,3)='Sổ ngân hàng S07 '!$J$2,Nhaplieu!$O413,IF(Nhaplieu!M413='Sổ ngân hàng S07 '!$J$2,Nhaplieu!$O413,""))</f>
        <v/>
      </c>
      <c r="F408" s="77" t="str">
        <f>IF(LEFT(Nhaplieu!N413,3)='Sổ ngân hàng S07 '!$J$2,Nhaplieu!$O413,IF(Nhaplieu!N413='Sổ ngân hàng S07 '!$J$2,Nhaplieu!$O413,""))</f>
        <v/>
      </c>
      <c r="G408" s="572">
        <f>IF(SUM(E408:F408)=0,0,$G$10+SUM(E$11:$E408)-SUM(F$11:$F408))</f>
        <v>0</v>
      </c>
      <c r="H408" s="573"/>
    </row>
    <row r="409" spans="1:8" s="4" customFormat="1" ht="15.6">
      <c r="A409" s="76" t="str">
        <f>IF(OR(LEFT(Nhaplieu!$M414,3)='Sổ ngân hàng S07 '!$J$2,LEFT(Nhaplieu!$N414,3)='Sổ ngân hàng S07 '!$J$2),Nhaplieu!F414,IF(OR(Nhaplieu!$M414='Sổ ngân hàng S07 '!$J$2,Nhaplieu!$N414='Sổ ngân hàng S07 '!$J$2),Nhaplieu!F414,""))</f>
        <v/>
      </c>
      <c r="B409" s="77" t="str">
        <f>IF(OR(LEFT(Nhaplieu!$M414,3)='Sổ ngân hàng S07 '!$J$2,LEFT(Nhaplieu!$N414,3)='Sổ ngân hàng S07 '!$J$2),Nhaplieu!E414,IF(OR(Nhaplieu!$M414='Sổ ngân hàng S07 '!$J$2,Nhaplieu!$N414='Sổ ngân hàng S07 '!$J$2),Nhaplieu!E414,""))</f>
        <v/>
      </c>
      <c r="C409" s="571" t="str">
        <f>IF(OR(LEFT(Nhaplieu!$M414,3)='Sổ ngân hàng S07 '!$J$2,LEFT(Nhaplieu!$N414,3)='Sổ ngân hàng S07 '!$J$2),Nhaplieu!L414,IF(OR(Nhaplieu!$M414='Sổ ngân hàng S07 '!$J$2,Nhaplieu!$N414='Sổ ngân hàng S07 '!$J$2),Nhaplieu!L414,""))</f>
        <v/>
      </c>
      <c r="D409" s="78" t="str">
        <f>IF(LEFT(Nhaplieu!$M414,3)='Sổ ngân hàng S07 '!$J$2,Nhaplieu!N414,IF(LEFT(Nhaplieu!$N414,3)='Sổ ngân hàng S07 '!$J$2,Nhaplieu!M414,IF(Nhaplieu!$M414='Sổ ngân hàng S07 '!$J$2,Nhaplieu!N414,IF(Nhaplieu!$N414='Sổ ngân hàng S07 '!$J$2,Nhaplieu!M414,""))))</f>
        <v/>
      </c>
      <c r="E409" s="77" t="str">
        <f>IF(LEFT(Nhaplieu!M414,3)='Sổ ngân hàng S07 '!$J$2,Nhaplieu!$O414,IF(Nhaplieu!M414='Sổ ngân hàng S07 '!$J$2,Nhaplieu!$O414,""))</f>
        <v/>
      </c>
      <c r="F409" s="77" t="str">
        <f>IF(LEFT(Nhaplieu!N414,3)='Sổ ngân hàng S07 '!$J$2,Nhaplieu!$O414,IF(Nhaplieu!N414='Sổ ngân hàng S07 '!$J$2,Nhaplieu!$O414,""))</f>
        <v/>
      </c>
      <c r="G409" s="572">
        <f>IF(SUM(E409:F409)=0,0,$G$10+SUM(E$11:$E409)-SUM(F$11:$F409))</f>
        <v>0</v>
      </c>
      <c r="H409" s="573"/>
    </row>
    <row r="410" spans="1:8" s="4" customFormat="1" ht="15.6">
      <c r="A410" s="76" t="str">
        <f>IF(OR(LEFT(Nhaplieu!$M415,3)='Sổ ngân hàng S07 '!$J$2,LEFT(Nhaplieu!$N415,3)='Sổ ngân hàng S07 '!$J$2),Nhaplieu!F415,IF(OR(Nhaplieu!$M415='Sổ ngân hàng S07 '!$J$2,Nhaplieu!$N415='Sổ ngân hàng S07 '!$J$2),Nhaplieu!F415,""))</f>
        <v/>
      </c>
      <c r="B410" s="77" t="str">
        <f>IF(OR(LEFT(Nhaplieu!$M415,3)='Sổ ngân hàng S07 '!$J$2,LEFT(Nhaplieu!$N415,3)='Sổ ngân hàng S07 '!$J$2),Nhaplieu!E415,IF(OR(Nhaplieu!$M415='Sổ ngân hàng S07 '!$J$2,Nhaplieu!$N415='Sổ ngân hàng S07 '!$J$2),Nhaplieu!E415,""))</f>
        <v/>
      </c>
      <c r="C410" s="571" t="str">
        <f>IF(OR(LEFT(Nhaplieu!$M415,3)='Sổ ngân hàng S07 '!$J$2,LEFT(Nhaplieu!$N415,3)='Sổ ngân hàng S07 '!$J$2),Nhaplieu!L415,IF(OR(Nhaplieu!$M415='Sổ ngân hàng S07 '!$J$2,Nhaplieu!$N415='Sổ ngân hàng S07 '!$J$2),Nhaplieu!L415,""))</f>
        <v/>
      </c>
      <c r="D410" s="78" t="str">
        <f>IF(LEFT(Nhaplieu!$M415,3)='Sổ ngân hàng S07 '!$J$2,Nhaplieu!N415,IF(LEFT(Nhaplieu!$N415,3)='Sổ ngân hàng S07 '!$J$2,Nhaplieu!M415,IF(Nhaplieu!$M415='Sổ ngân hàng S07 '!$J$2,Nhaplieu!N415,IF(Nhaplieu!$N415='Sổ ngân hàng S07 '!$J$2,Nhaplieu!M415,""))))</f>
        <v/>
      </c>
      <c r="E410" s="77" t="str">
        <f>IF(LEFT(Nhaplieu!M415,3)='Sổ ngân hàng S07 '!$J$2,Nhaplieu!$O415,IF(Nhaplieu!M415='Sổ ngân hàng S07 '!$J$2,Nhaplieu!$O415,""))</f>
        <v/>
      </c>
      <c r="F410" s="77" t="str">
        <f>IF(LEFT(Nhaplieu!N415,3)='Sổ ngân hàng S07 '!$J$2,Nhaplieu!$O415,IF(Nhaplieu!N415='Sổ ngân hàng S07 '!$J$2,Nhaplieu!$O415,""))</f>
        <v/>
      </c>
      <c r="G410" s="572">
        <f>IF(SUM(E410:F410)=0,0,$G$10+SUM(E$11:$E410)-SUM(F$11:$F410))</f>
        <v>0</v>
      </c>
      <c r="H410" s="573"/>
    </row>
    <row r="411" spans="1:8" s="4" customFormat="1" ht="15.6">
      <c r="A411" s="76" t="str">
        <f>IF(OR(LEFT(Nhaplieu!$M416,3)='Sổ ngân hàng S07 '!$J$2,LEFT(Nhaplieu!$N416,3)='Sổ ngân hàng S07 '!$J$2),Nhaplieu!F416,IF(OR(Nhaplieu!$M416='Sổ ngân hàng S07 '!$J$2,Nhaplieu!$N416='Sổ ngân hàng S07 '!$J$2),Nhaplieu!F416,""))</f>
        <v/>
      </c>
      <c r="B411" s="77" t="str">
        <f>IF(OR(LEFT(Nhaplieu!$M416,3)='Sổ ngân hàng S07 '!$J$2,LEFT(Nhaplieu!$N416,3)='Sổ ngân hàng S07 '!$J$2),Nhaplieu!E416,IF(OR(Nhaplieu!$M416='Sổ ngân hàng S07 '!$J$2,Nhaplieu!$N416='Sổ ngân hàng S07 '!$J$2),Nhaplieu!E416,""))</f>
        <v/>
      </c>
      <c r="C411" s="571" t="str">
        <f>IF(OR(LEFT(Nhaplieu!$M416,3)='Sổ ngân hàng S07 '!$J$2,LEFT(Nhaplieu!$N416,3)='Sổ ngân hàng S07 '!$J$2),Nhaplieu!L416,IF(OR(Nhaplieu!$M416='Sổ ngân hàng S07 '!$J$2,Nhaplieu!$N416='Sổ ngân hàng S07 '!$J$2),Nhaplieu!L416,""))</f>
        <v/>
      </c>
      <c r="D411" s="78" t="str">
        <f>IF(LEFT(Nhaplieu!$M416,3)='Sổ ngân hàng S07 '!$J$2,Nhaplieu!N416,IF(LEFT(Nhaplieu!$N416,3)='Sổ ngân hàng S07 '!$J$2,Nhaplieu!M416,IF(Nhaplieu!$M416='Sổ ngân hàng S07 '!$J$2,Nhaplieu!N416,IF(Nhaplieu!$N416='Sổ ngân hàng S07 '!$J$2,Nhaplieu!M416,""))))</f>
        <v/>
      </c>
      <c r="E411" s="77" t="str">
        <f>IF(LEFT(Nhaplieu!M416,3)='Sổ ngân hàng S07 '!$J$2,Nhaplieu!$O416,IF(Nhaplieu!M416='Sổ ngân hàng S07 '!$J$2,Nhaplieu!$O416,""))</f>
        <v/>
      </c>
      <c r="F411" s="77" t="str">
        <f>IF(LEFT(Nhaplieu!N416,3)='Sổ ngân hàng S07 '!$J$2,Nhaplieu!$O416,IF(Nhaplieu!N416='Sổ ngân hàng S07 '!$J$2,Nhaplieu!$O416,""))</f>
        <v/>
      </c>
      <c r="G411" s="572">
        <f>IF(SUM(E411:F411)=0,0,$G$10+SUM(E$11:$E411)-SUM(F$11:$F411))</f>
        <v>0</v>
      </c>
      <c r="H411" s="573"/>
    </row>
    <row r="412" spans="1:8" s="4" customFormat="1" ht="15.6">
      <c r="A412" s="76" t="str">
        <f>IF(OR(LEFT(Nhaplieu!$M417,3)='Sổ ngân hàng S07 '!$J$2,LEFT(Nhaplieu!$N417,3)='Sổ ngân hàng S07 '!$J$2),Nhaplieu!F417,IF(OR(Nhaplieu!$M417='Sổ ngân hàng S07 '!$J$2,Nhaplieu!$N417='Sổ ngân hàng S07 '!$J$2),Nhaplieu!F417,""))</f>
        <v/>
      </c>
      <c r="B412" s="77" t="str">
        <f>IF(OR(LEFT(Nhaplieu!$M417,3)='Sổ ngân hàng S07 '!$J$2,LEFT(Nhaplieu!$N417,3)='Sổ ngân hàng S07 '!$J$2),Nhaplieu!E417,IF(OR(Nhaplieu!$M417='Sổ ngân hàng S07 '!$J$2,Nhaplieu!$N417='Sổ ngân hàng S07 '!$J$2),Nhaplieu!E417,""))</f>
        <v/>
      </c>
      <c r="C412" s="571" t="str">
        <f>IF(OR(LEFT(Nhaplieu!$M417,3)='Sổ ngân hàng S07 '!$J$2,LEFT(Nhaplieu!$N417,3)='Sổ ngân hàng S07 '!$J$2),Nhaplieu!L417,IF(OR(Nhaplieu!$M417='Sổ ngân hàng S07 '!$J$2,Nhaplieu!$N417='Sổ ngân hàng S07 '!$J$2),Nhaplieu!L417,""))</f>
        <v/>
      </c>
      <c r="D412" s="78" t="str">
        <f>IF(LEFT(Nhaplieu!$M417,3)='Sổ ngân hàng S07 '!$J$2,Nhaplieu!N417,IF(LEFT(Nhaplieu!$N417,3)='Sổ ngân hàng S07 '!$J$2,Nhaplieu!M417,IF(Nhaplieu!$M417='Sổ ngân hàng S07 '!$J$2,Nhaplieu!N417,IF(Nhaplieu!$N417='Sổ ngân hàng S07 '!$J$2,Nhaplieu!M417,""))))</f>
        <v/>
      </c>
      <c r="E412" s="77" t="str">
        <f>IF(LEFT(Nhaplieu!M417,3)='Sổ ngân hàng S07 '!$J$2,Nhaplieu!$O417,IF(Nhaplieu!M417='Sổ ngân hàng S07 '!$J$2,Nhaplieu!$O417,""))</f>
        <v/>
      </c>
      <c r="F412" s="77" t="str">
        <f>IF(LEFT(Nhaplieu!N417,3)='Sổ ngân hàng S07 '!$J$2,Nhaplieu!$O417,IF(Nhaplieu!N417='Sổ ngân hàng S07 '!$J$2,Nhaplieu!$O417,""))</f>
        <v/>
      </c>
      <c r="G412" s="572">
        <f>IF(SUM(E412:F412)=0,0,$G$10+SUM(E$11:$E412)-SUM(F$11:$F412))</f>
        <v>0</v>
      </c>
      <c r="H412" s="573"/>
    </row>
    <row r="413" spans="1:8" s="4" customFormat="1" ht="15.6">
      <c r="A413" s="76" t="str">
        <f>IF(OR(LEFT(Nhaplieu!$M418,3)='Sổ ngân hàng S07 '!$J$2,LEFT(Nhaplieu!$N418,3)='Sổ ngân hàng S07 '!$J$2),Nhaplieu!F418,IF(OR(Nhaplieu!$M418='Sổ ngân hàng S07 '!$J$2,Nhaplieu!$N418='Sổ ngân hàng S07 '!$J$2),Nhaplieu!F418,""))</f>
        <v/>
      </c>
      <c r="B413" s="77" t="str">
        <f>IF(OR(LEFT(Nhaplieu!$M418,3)='Sổ ngân hàng S07 '!$J$2,LEFT(Nhaplieu!$N418,3)='Sổ ngân hàng S07 '!$J$2),Nhaplieu!E418,IF(OR(Nhaplieu!$M418='Sổ ngân hàng S07 '!$J$2,Nhaplieu!$N418='Sổ ngân hàng S07 '!$J$2),Nhaplieu!E418,""))</f>
        <v/>
      </c>
      <c r="C413" s="571" t="str">
        <f>IF(OR(LEFT(Nhaplieu!$M418,3)='Sổ ngân hàng S07 '!$J$2,LEFT(Nhaplieu!$N418,3)='Sổ ngân hàng S07 '!$J$2),Nhaplieu!L418,IF(OR(Nhaplieu!$M418='Sổ ngân hàng S07 '!$J$2,Nhaplieu!$N418='Sổ ngân hàng S07 '!$J$2),Nhaplieu!L418,""))</f>
        <v/>
      </c>
      <c r="D413" s="78" t="str">
        <f>IF(LEFT(Nhaplieu!$M418,3)='Sổ ngân hàng S07 '!$J$2,Nhaplieu!N418,IF(LEFT(Nhaplieu!$N418,3)='Sổ ngân hàng S07 '!$J$2,Nhaplieu!M418,IF(Nhaplieu!$M418='Sổ ngân hàng S07 '!$J$2,Nhaplieu!N418,IF(Nhaplieu!$N418='Sổ ngân hàng S07 '!$J$2,Nhaplieu!M418,""))))</f>
        <v/>
      </c>
      <c r="E413" s="77" t="str">
        <f>IF(LEFT(Nhaplieu!M418,3)='Sổ ngân hàng S07 '!$J$2,Nhaplieu!$O418,IF(Nhaplieu!M418='Sổ ngân hàng S07 '!$J$2,Nhaplieu!$O418,""))</f>
        <v/>
      </c>
      <c r="F413" s="77" t="str">
        <f>IF(LEFT(Nhaplieu!N418,3)='Sổ ngân hàng S07 '!$J$2,Nhaplieu!$O418,IF(Nhaplieu!N418='Sổ ngân hàng S07 '!$J$2,Nhaplieu!$O418,""))</f>
        <v/>
      </c>
      <c r="G413" s="572">
        <f>IF(SUM(E413:F413)=0,0,$G$10+SUM(E$11:$E413)-SUM(F$11:$F413))</f>
        <v>0</v>
      </c>
      <c r="H413" s="573"/>
    </row>
    <row r="414" spans="1:8" s="4" customFormat="1" ht="15.6">
      <c r="A414" s="76" t="str">
        <f>IF(OR(LEFT(Nhaplieu!$M419,3)='Sổ ngân hàng S07 '!$J$2,LEFT(Nhaplieu!$N419,3)='Sổ ngân hàng S07 '!$J$2),Nhaplieu!F419,IF(OR(Nhaplieu!$M419='Sổ ngân hàng S07 '!$J$2,Nhaplieu!$N419='Sổ ngân hàng S07 '!$J$2),Nhaplieu!F419,""))</f>
        <v/>
      </c>
      <c r="B414" s="77" t="str">
        <f>IF(OR(LEFT(Nhaplieu!$M419,3)='Sổ ngân hàng S07 '!$J$2,LEFT(Nhaplieu!$N419,3)='Sổ ngân hàng S07 '!$J$2),Nhaplieu!E419,IF(OR(Nhaplieu!$M419='Sổ ngân hàng S07 '!$J$2,Nhaplieu!$N419='Sổ ngân hàng S07 '!$J$2),Nhaplieu!E419,""))</f>
        <v/>
      </c>
      <c r="C414" s="571" t="str">
        <f>IF(OR(LEFT(Nhaplieu!$M419,3)='Sổ ngân hàng S07 '!$J$2,LEFT(Nhaplieu!$N419,3)='Sổ ngân hàng S07 '!$J$2),Nhaplieu!L419,IF(OR(Nhaplieu!$M419='Sổ ngân hàng S07 '!$J$2,Nhaplieu!$N419='Sổ ngân hàng S07 '!$J$2),Nhaplieu!L419,""))</f>
        <v/>
      </c>
      <c r="D414" s="78" t="str">
        <f>IF(LEFT(Nhaplieu!$M419,3)='Sổ ngân hàng S07 '!$J$2,Nhaplieu!N419,IF(LEFT(Nhaplieu!$N419,3)='Sổ ngân hàng S07 '!$J$2,Nhaplieu!M419,IF(Nhaplieu!$M419='Sổ ngân hàng S07 '!$J$2,Nhaplieu!N419,IF(Nhaplieu!$N419='Sổ ngân hàng S07 '!$J$2,Nhaplieu!M419,""))))</f>
        <v/>
      </c>
      <c r="E414" s="77" t="str">
        <f>IF(LEFT(Nhaplieu!M419,3)='Sổ ngân hàng S07 '!$J$2,Nhaplieu!$O419,IF(Nhaplieu!M419='Sổ ngân hàng S07 '!$J$2,Nhaplieu!$O419,""))</f>
        <v/>
      </c>
      <c r="F414" s="77" t="str">
        <f>IF(LEFT(Nhaplieu!N419,3)='Sổ ngân hàng S07 '!$J$2,Nhaplieu!$O419,IF(Nhaplieu!N419='Sổ ngân hàng S07 '!$J$2,Nhaplieu!$O419,""))</f>
        <v/>
      </c>
      <c r="G414" s="572">
        <f>IF(SUM(E414:F414)=0,0,$G$10+SUM(E$11:$E414)-SUM(F$11:$F414))</f>
        <v>0</v>
      </c>
      <c r="H414" s="573"/>
    </row>
    <row r="415" spans="1:8" s="4" customFormat="1" ht="15.6">
      <c r="A415" s="76" t="str">
        <f>IF(OR(LEFT(Nhaplieu!$M420,3)='Sổ ngân hàng S07 '!$J$2,LEFT(Nhaplieu!$N420,3)='Sổ ngân hàng S07 '!$J$2),Nhaplieu!F420,IF(OR(Nhaplieu!$M420='Sổ ngân hàng S07 '!$J$2,Nhaplieu!$N420='Sổ ngân hàng S07 '!$J$2),Nhaplieu!F420,""))</f>
        <v/>
      </c>
      <c r="B415" s="77" t="str">
        <f>IF(OR(LEFT(Nhaplieu!$M420,3)='Sổ ngân hàng S07 '!$J$2,LEFT(Nhaplieu!$N420,3)='Sổ ngân hàng S07 '!$J$2),Nhaplieu!E420,IF(OR(Nhaplieu!$M420='Sổ ngân hàng S07 '!$J$2,Nhaplieu!$N420='Sổ ngân hàng S07 '!$J$2),Nhaplieu!E420,""))</f>
        <v/>
      </c>
      <c r="C415" s="571" t="str">
        <f>IF(OR(LEFT(Nhaplieu!$M420,3)='Sổ ngân hàng S07 '!$J$2,LEFT(Nhaplieu!$N420,3)='Sổ ngân hàng S07 '!$J$2),Nhaplieu!L420,IF(OR(Nhaplieu!$M420='Sổ ngân hàng S07 '!$J$2,Nhaplieu!$N420='Sổ ngân hàng S07 '!$J$2),Nhaplieu!L420,""))</f>
        <v/>
      </c>
      <c r="D415" s="78" t="str">
        <f>IF(LEFT(Nhaplieu!$M420,3)='Sổ ngân hàng S07 '!$J$2,Nhaplieu!N420,IF(LEFT(Nhaplieu!$N420,3)='Sổ ngân hàng S07 '!$J$2,Nhaplieu!M420,IF(Nhaplieu!$M420='Sổ ngân hàng S07 '!$J$2,Nhaplieu!N420,IF(Nhaplieu!$N420='Sổ ngân hàng S07 '!$J$2,Nhaplieu!M420,""))))</f>
        <v/>
      </c>
      <c r="E415" s="77" t="str">
        <f>IF(LEFT(Nhaplieu!M420,3)='Sổ ngân hàng S07 '!$J$2,Nhaplieu!$O420,IF(Nhaplieu!M420='Sổ ngân hàng S07 '!$J$2,Nhaplieu!$O420,""))</f>
        <v/>
      </c>
      <c r="F415" s="77" t="str">
        <f>IF(LEFT(Nhaplieu!N420,3)='Sổ ngân hàng S07 '!$J$2,Nhaplieu!$O420,IF(Nhaplieu!N420='Sổ ngân hàng S07 '!$J$2,Nhaplieu!$O420,""))</f>
        <v/>
      </c>
      <c r="G415" s="572">
        <f>IF(SUM(E415:F415)=0,0,$G$10+SUM(E$11:$E415)-SUM(F$11:$F415))</f>
        <v>0</v>
      </c>
      <c r="H415" s="573"/>
    </row>
    <row r="416" spans="1:8" s="4" customFormat="1" ht="15.6">
      <c r="A416" s="76" t="str">
        <f>IF(OR(LEFT(Nhaplieu!$M421,3)='Sổ ngân hàng S07 '!$J$2,LEFT(Nhaplieu!$N421,3)='Sổ ngân hàng S07 '!$J$2),Nhaplieu!F421,IF(OR(Nhaplieu!$M421='Sổ ngân hàng S07 '!$J$2,Nhaplieu!$N421='Sổ ngân hàng S07 '!$J$2),Nhaplieu!F421,""))</f>
        <v/>
      </c>
      <c r="B416" s="77" t="str">
        <f>IF(OR(LEFT(Nhaplieu!$M421,3)='Sổ ngân hàng S07 '!$J$2,LEFT(Nhaplieu!$N421,3)='Sổ ngân hàng S07 '!$J$2),Nhaplieu!E421,IF(OR(Nhaplieu!$M421='Sổ ngân hàng S07 '!$J$2,Nhaplieu!$N421='Sổ ngân hàng S07 '!$J$2),Nhaplieu!E421,""))</f>
        <v/>
      </c>
      <c r="C416" s="571" t="str">
        <f>IF(OR(LEFT(Nhaplieu!$M421,3)='Sổ ngân hàng S07 '!$J$2,LEFT(Nhaplieu!$N421,3)='Sổ ngân hàng S07 '!$J$2),Nhaplieu!L421,IF(OR(Nhaplieu!$M421='Sổ ngân hàng S07 '!$J$2,Nhaplieu!$N421='Sổ ngân hàng S07 '!$J$2),Nhaplieu!L421,""))</f>
        <v/>
      </c>
      <c r="D416" s="78" t="str">
        <f>IF(LEFT(Nhaplieu!$M421,3)='Sổ ngân hàng S07 '!$J$2,Nhaplieu!N421,IF(LEFT(Nhaplieu!$N421,3)='Sổ ngân hàng S07 '!$J$2,Nhaplieu!M421,IF(Nhaplieu!$M421='Sổ ngân hàng S07 '!$J$2,Nhaplieu!N421,IF(Nhaplieu!$N421='Sổ ngân hàng S07 '!$J$2,Nhaplieu!M421,""))))</f>
        <v/>
      </c>
      <c r="E416" s="77" t="str">
        <f>IF(LEFT(Nhaplieu!M421,3)='Sổ ngân hàng S07 '!$J$2,Nhaplieu!$O421,IF(Nhaplieu!M421='Sổ ngân hàng S07 '!$J$2,Nhaplieu!$O421,""))</f>
        <v/>
      </c>
      <c r="F416" s="77" t="str">
        <f>IF(LEFT(Nhaplieu!N421,3)='Sổ ngân hàng S07 '!$J$2,Nhaplieu!$O421,IF(Nhaplieu!N421='Sổ ngân hàng S07 '!$J$2,Nhaplieu!$O421,""))</f>
        <v/>
      </c>
      <c r="G416" s="572">
        <f>IF(SUM(E416:F416)=0,0,$G$10+SUM(E$11:$E416)-SUM(F$11:$F416))</f>
        <v>0</v>
      </c>
      <c r="H416" s="573"/>
    </row>
    <row r="417" spans="1:8" s="4" customFormat="1" ht="15.6">
      <c r="A417" s="76" t="str">
        <f>IF(OR(LEFT(Nhaplieu!$M422,3)='Sổ ngân hàng S07 '!$J$2,LEFT(Nhaplieu!$N422,3)='Sổ ngân hàng S07 '!$J$2),Nhaplieu!F422,IF(OR(Nhaplieu!$M422='Sổ ngân hàng S07 '!$J$2,Nhaplieu!$N422='Sổ ngân hàng S07 '!$J$2),Nhaplieu!F422,""))</f>
        <v/>
      </c>
      <c r="B417" s="77" t="str">
        <f>IF(OR(LEFT(Nhaplieu!$M422,3)='Sổ ngân hàng S07 '!$J$2,LEFT(Nhaplieu!$N422,3)='Sổ ngân hàng S07 '!$J$2),Nhaplieu!E422,IF(OR(Nhaplieu!$M422='Sổ ngân hàng S07 '!$J$2,Nhaplieu!$N422='Sổ ngân hàng S07 '!$J$2),Nhaplieu!E422,""))</f>
        <v/>
      </c>
      <c r="C417" s="571" t="str">
        <f>IF(OR(LEFT(Nhaplieu!$M422,3)='Sổ ngân hàng S07 '!$J$2,LEFT(Nhaplieu!$N422,3)='Sổ ngân hàng S07 '!$J$2),Nhaplieu!L422,IF(OR(Nhaplieu!$M422='Sổ ngân hàng S07 '!$J$2,Nhaplieu!$N422='Sổ ngân hàng S07 '!$J$2),Nhaplieu!L422,""))</f>
        <v/>
      </c>
      <c r="D417" s="78" t="str">
        <f>IF(LEFT(Nhaplieu!$M422,3)='Sổ ngân hàng S07 '!$J$2,Nhaplieu!N422,IF(LEFT(Nhaplieu!$N422,3)='Sổ ngân hàng S07 '!$J$2,Nhaplieu!M422,IF(Nhaplieu!$M422='Sổ ngân hàng S07 '!$J$2,Nhaplieu!N422,IF(Nhaplieu!$N422='Sổ ngân hàng S07 '!$J$2,Nhaplieu!M422,""))))</f>
        <v/>
      </c>
      <c r="E417" s="77" t="str">
        <f>IF(LEFT(Nhaplieu!M422,3)='Sổ ngân hàng S07 '!$J$2,Nhaplieu!$O422,IF(Nhaplieu!M422='Sổ ngân hàng S07 '!$J$2,Nhaplieu!$O422,""))</f>
        <v/>
      </c>
      <c r="F417" s="77" t="str">
        <f>IF(LEFT(Nhaplieu!N422,3)='Sổ ngân hàng S07 '!$J$2,Nhaplieu!$O422,IF(Nhaplieu!N422='Sổ ngân hàng S07 '!$J$2,Nhaplieu!$O422,""))</f>
        <v/>
      </c>
      <c r="G417" s="572">
        <f>IF(SUM(E417:F417)=0,0,$G$10+SUM(E$11:$E417)-SUM(F$11:$F417))</f>
        <v>0</v>
      </c>
      <c r="H417" s="573"/>
    </row>
    <row r="418" spans="1:8" s="4" customFormat="1" ht="15.6">
      <c r="A418" s="76" t="str">
        <f>IF(OR(LEFT(Nhaplieu!$M423,3)='Sổ ngân hàng S07 '!$J$2,LEFT(Nhaplieu!$N423,3)='Sổ ngân hàng S07 '!$J$2),Nhaplieu!F423,IF(OR(Nhaplieu!$M423='Sổ ngân hàng S07 '!$J$2,Nhaplieu!$N423='Sổ ngân hàng S07 '!$J$2),Nhaplieu!F423,""))</f>
        <v/>
      </c>
      <c r="B418" s="77" t="str">
        <f>IF(OR(LEFT(Nhaplieu!$M423,3)='Sổ ngân hàng S07 '!$J$2,LEFT(Nhaplieu!$N423,3)='Sổ ngân hàng S07 '!$J$2),Nhaplieu!E423,IF(OR(Nhaplieu!$M423='Sổ ngân hàng S07 '!$J$2,Nhaplieu!$N423='Sổ ngân hàng S07 '!$J$2),Nhaplieu!E423,""))</f>
        <v/>
      </c>
      <c r="C418" s="571" t="str">
        <f>IF(OR(LEFT(Nhaplieu!$M423,3)='Sổ ngân hàng S07 '!$J$2,LEFT(Nhaplieu!$N423,3)='Sổ ngân hàng S07 '!$J$2),Nhaplieu!L423,IF(OR(Nhaplieu!$M423='Sổ ngân hàng S07 '!$J$2,Nhaplieu!$N423='Sổ ngân hàng S07 '!$J$2),Nhaplieu!L423,""))</f>
        <v/>
      </c>
      <c r="D418" s="78" t="str">
        <f>IF(LEFT(Nhaplieu!$M423,3)='Sổ ngân hàng S07 '!$J$2,Nhaplieu!N423,IF(LEFT(Nhaplieu!$N423,3)='Sổ ngân hàng S07 '!$J$2,Nhaplieu!M423,IF(Nhaplieu!$M423='Sổ ngân hàng S07 '!$J$2,Nhaplieu!N423,IF(Nhaplieu!$N423='Sổ ngân hàng S07 '!$J$2,Nhaplieu!M423,""))))</f>
        <v/>
      </c>
      <c r="E418" s="77" t="str">
        <f>IF(LEFT(Nhaplieu!M423,3)='Sổ ngân hàng S07 '!$J$2,Nhaplieu!$O423,IF(Nhaplieu!M423='Sổ ngân hàng S07 '!$J$2,Nhaplieu!$O423,""))</f>
        <v/>
      </c>
      <c r="F418" s="77" t="str">
        <f>IF(LEFT(Nhaplieu!N423,3)='Sổ ngân hàng S07 '!$J$2,Nhaplieu!$O423,IF(Nhaplieu!N423='Sổ ngân hàng S07 '!$J$2,Nhaplieu!$O423,""))</f>
        <v/>
      </c>
      <c r="G418" s="572">
        <f>IF(SUM(E418:F418)=0,0,$G$10+SUM(E$11:$E418)-SUM(F$11:$F418))</f>
        <v>0</v>
      </c>
      <c r="H418" s="573"/>
    </row>
    <row r="419" spans="1:8" s="4" customFormat="1" ht="15.6">
      <c r="A419" s="76" t="str">
        <f>IF(OR(LEFT(Nhaplieu!$M424,3)='Sổ ngân hàng S07 '!$J$2,LEFT(Nhaplieu!$N424,3)='Sổ ngân hàng S07 '!$J$2),Nhaplieu!F424,IF(OR(Nhaplieu!$M424='Sổ ngân hàng S07 '!$J$2,Nhaplieu!$N424='Sổ ngân hàng S07 '!$J$2),Nhaplieu!F424,""))</f>
        <v/>
      </c>
      <c r="B419" s="77" t="str">
        <f>IF(OR(LEFT(Nhaplieu!$M424,3)='Sổ ngân hàng S07 '!$J$2,LEFT(Nhaplieu!$N424,3)='Sổ ngân hàng S07 '!$J$2),Nhaplieu!E424,IF(OR(Nhaplieu!$M424='Sổ ngân hàng S07 '!$J$2,Nhaplieu!$N424='Sổ ngân hàng S07 '!$J$2),Nhaplieu!E424,""))</f>
        <v/>
      </c>
      <c r="C419" s="571" t="str">
        <f>IF(OR(LEFT(Nhaplieu!$M424,3)='Sổ ngân hàng S07 '!$J$2,LEFT(Nhaplieu!$N424,3)='Sổ ngân hàng S07 '!$J$2),Nhaplieu!L424,IF(OR(Nhaplieu!$M424='Sổ ngân hàng S07 '!$J$2,Nhaplieu!$N424='Sổ ngân hàng S07 '!$J$2),Nhaplieu!L424,""))</f>
        <v/>
      </c>
      <c r="D419" s="78" t="str">
        <f>IF(LEFT(Nhaplieu!$M424,3)='Sổ ngân hàng S07 '!$J$2,Nhaplieu!N424,IF(LEFT(Nhaplieu!$N424,3)='Sổ ngân hàng S07 '!$J$2,Nhaplieu!M424,IF(Nhaplieu!$M424='Sổ ngân hàng S07 '!$J$2,Nhaplieu!N424,IF(Nhaplieu!$N424='Sổ ngân hàng S07 '!$J$2,Nhaplieu!M424,""))))</f>
        <v/>
      </c>
      <c r="E419" s="77" t="str">
        <f>IF(LEFT(Nhaplieu!M424,3)='Sổ ngân hàng S07 '!$J$2,Nhaplieu!$O424,IF(Nhaplieu!M424='Sổ ngân hàng S07 '!$J$2,Nhaplieu!$O424,""))</f>
        <v/>
      </c>
      <c r="F419" s="77" t="str">
        <f>IF(LEFT(Nhaplieu!N424,3)='Sổ ngân hàng S07 '!$J$2,Nhaplieu!$O424,IF(Nhaplieu!N424='Sổ ngân hàng S07 '!$J$2,Nhaplieu!$O424,""))</f>
        <v/>
      </c>
      <c r="G419" s="572">
        <f>IF(SUM(E419:F419)=0,0,$G$10+SUM(E$11:$E419)-SUM(F$11:$F419))</f>
        <v>0</v>
      </c>
      <c r="H419" s="573"/>
    </row>
    <row r="420" spans="1:8" s="4" customFormat="1" ht="15.6">
      <c r="A420" s="76" t="str">
        <f>IF(OR(LEFT(Nhaplieu!$M425,3)='Sổ ngân hàng S07 '!$J$2,LEFT(Nhaplieu!$N425,3)='Sổ ngân hàng S07 '!$J$2),Nhaplieu!F425,IF(OR(Nhaplieu!$M425='Sổ ngân hàng S07 '!$J$2,Nhaplieu!$N425='Sổ ngân hàng S07 '!$J$2),Nhaplieu!F425,""))</f>
        <v/>
      </c>
      <c r="B420" s="77" t="str">
        <f>IF(OR(LEFT(Nhaplieu!$M425,3)='Sổ ngân hàng S07 '!$J$2,LEFT(Nhaplieu!$N425,3)='Sổ ngân hàng S07 '!$J$2),Nhaplieu!E425,IF(OR(Nhaplieu!$M425='Sổ ngân hàng S07 '!$J$2,Nhaplieu!$N425='Sổ ngân hàng S07 '!$J$2),Nhaplieu!E425,""))</f>
        <v/>
      </c>
      <c r="C420" s="571" t="str">
        <f>IF(OR(LEFT(Nhaplieu!$M425,3)='Sổ ngân hàng S07 '!$J$2,LEFT(Nhaplieu!$N425,3)='Sổ ngân hàng S07 '!$J$2),Nhaplieu!L425,IF(OR(Nhaplieu!$M425='Sổ ngân hàng S07 '!$J$2,Nhaplieu!$N425='Sổ ngân hàng S07 '!$J$2),Nhaplieu!L425,""))</f>
        <v/>
      </c>
      <c r="D420" s="78" t="str">
        <f>IF(LEFT(Nhaplieu!$M425,3)='Sổ ngân hàng S07 '!$J$2,Nhaplieu!N425,IF(LEFT(Nhaplieu!$N425,3)='Sổ ngân hàng S07 '!$J$2,Nhaplieu!M425,IF(Nhaplieu!$M425='Sổ ngân hàng S07 '!$J$2,Nhaplieu!N425,IF(Nhaplieu!$N425='Sổ ngân hàng S07 '!$J$2,Nhaplieu!M425,""))))</f>
        <v/>
      </c>
      <c r="E420" s="77" t="str">
        <f>IF(LEFT(Nhaplieu!M425,3)='Sổ ngân hàng S07 '!$J$2,Nhaplieu!$O425,IF(Nhaplieu!M425='Sổ ngân hàng S07 '!$J$2,Nhaplieu!$O425,""))</f>
        <v/>
      </c>
      <c r="F420" s="77" t="str">
        <f>IF(LEFT(Nhaplieu!N425,3)='Sổ ngân hàng S07 '!$J$2,Nhaplieu!$O425,IF(Nhaplieu!N425='Sổ ngân hàng S07 '!$J$2,Nhaplieu!$O425,""))</f>
        <v/>
      </c>
      <c r="G420" s="572">
        <f>IF(SUM(E420:F420)=0,0,$G$10+SUM(E$11:$E420)-SUM(F$11:$F420))</f>
        <v>0</v>
      </c>
      <c r="H420" s="573"/>
    </row>
    <row r="421" spans="1:8" s="4" customFormat="1" ht="15.6">
      <c r="A421" s="76" t="str">
        <f>IF(OR(LEFT(Nhaplieu!$M426,3)='Sổ ngân hàng S07 '!$J$2,LEFT(Nhaplieu!$N426,3)='Sổ ngân hàng S07 '!$J$2),Nhaplieu!F426,IF(OR(Nhaplieu!$M426='Sổ ngân hàng S07 '!$J$2,Nhaplieu!$N426='Sổ ngân hàng S07 '!$J$2),Nhaplieu!F426,""))</f>
        <v/>
      </c>
      <c r="B421" s="77" t="str">
        <f>IF(OR(LEFT(Nhaplieu!$M426,3)='Sổ ngân hàng S07 '!$J$2,LEFT(Nhaplieu!$N426,3)='Sổ ngân hàng S07 '!$J$2),Nhaplieu!E426,IF(OR(Nhaplieu!$M426='Sổ ngân hàng S07 '!$J$2,Nhaplieu!$N426='Sổ ngân hàng S07 '!$J$2),Nhaplieu!E426,""))</f>
        <v/>
      </c>
      <c r="C421" s="571" t="str">
        <f>IF(OR(LEFT(Nhaplieu!$M426,3)='Sổ ngân hàng S07 '!$J$2,LEFT(Nhaplieu!$N426,3)='Sổ ngân hàng S07 '!$J$2),Nhaplieu!L426,IF(OR(Nhaplieu!$M426='Sổ ngân hàng S07 '!$J$2,Nhaplieu!$N426='Sổ ngân hàng S07 '!$J$2),Nhaplieu!L426,""))</f>
        <v/>
      </c>
      <c r="D421" s="78" t="str">
        <f>IF(LEFT(Nhaplieu!$M426,3)='Sổ ngân hàng S07 '!$J$2,Nhaplieu!N426,IF(LEFT(Nhaplieu!$N426,3)='Sổ ngân hàng S07 '!$J$2,Nhaplieu!M426,IF(Nhaplieu!$M426='Sổ ngân hàng S07 '!$J$2,Nhaplieu!N426,IF(Nhaplieu!$N426='Sổ ngân hàng S07 '!$J$2,Nhaplieu!M426,""))))</f>
        <v/>
      </c>
      <c r="E421" s="77" t="str">
        <f>IF(LEFT(Nhaplieu!M426,3)='Sổ ngân hàng S07 '!$J$2,Nhaplieu!$O426,IF(Nhaplieu!M426='Sổ ngân hàng S07 '!$J$2,Nhaplieu!$O426,""))</f>
        <v/>
      </c>
      <c r="F421" s="77" t="str">
        <f>IF(LEFT(Nhaplieu!N426,3)='Sổ ngân hàng S07 '!$J$2,Nhaplieu!$O426,IF(Nhaplieu!N426='Sổ ngân hàng S07 '!$J$2,Nhaplieu!$O426,""))</f>
        <v/>
      </c>
      <c r="G421" s="572">
        <f>IF(SUM(E421:F421)=0,0,$G$10+SUM(E$11:$E421)-SUM(F$11:$F421))</f>
        <v>0</v>
      </c>
      <c r="H421" s="573"/>
    </row>
    <row r="422" spans="1:8" s="4" customFormat="1" ht="15.6">
      <c r="A422" s="76" t="str">
        <f>IF(OR(LEFT(Nhaplieu!$M427,3)='Sổ ngân hàng S07 '!$J$2,LEFT(Nhaplieu!$N427,3)='Sổ ngân hàng S07 '!$J$2),Nhaplieu!F427,IF(OR(Nhaplieu!$M427='Sổ ngân hàng S07 '!$J$2,Nhaplieu!$N427='Sổ ngân hàng S07 '!$J$2),Nhaplieu!F427,""))</f>
        <v/>
      </c>
      <c r="B422" s="77" t="str">
        <f>IF(OR(LEFT(Nhaplieu!$M427,3)='Sổ ngân hàng S07 '!$J$2,LEFT(Nhaplieu!$N427,3)='Sổ ngân hàng S07 '!$J$2),Nhaplieu!E427,IF(OR(Nhaplieu!$M427='Sổ ngân hàng S07 '!$J$2,Nhaplieu!$N427='Sổ ngân hàng S07 '!$J$2),Nhaplieu!E427,""))</f>
        <v/>
      </c>
      <c r="C422" s="571" t="str">
        <f>IF(OR(LEFT(Nhaplieu!$M427,3)='Sổ ngân hàng S07 '!$J$2,LEFT(Nhaplieu!$N427,3)='Sổ ngân hàng S07 '!$J$2),Nhaplieu!L427,IF(OR(Nhaplieu!$M427='Sổ ngân hàng S07 '!$J$2,Nhaplieu!$N427='Sổ ngân hàng S07 '!$J$2),Nhaplieu!L427,""))</f>
        <v/>
      </c>
      <c r="D422" s="78" t="str">
        <f>IF(LEFT(Nhaplieu!$M427,3)='Sổ ngân hàng S07 '!$J$2,Nhaplieu!N427,IF(LEFT(Nhaplieu!$N427,3)='Sổ ngân hàng S07 '!$J$2,Nhaplieu!M427,IF(Nhaplieu!$M427='Sổ ngân hàng S07 '!$J$2,Nhaplieu!N427,IF(Nhaplieu!$N427='Sổ ngân hàng S07 '!$J$2,Nhaplieu!M427,""))))</f>
        <v/>
      </c>
      <c r="E422" s="77" t="str">
        <f>IF(LEFT(Nhaplieu!M427,3)='Sổ ngân hàng S07 '!$J$2,Nhaplieu!$O427,IF(Nhaplieu!M427='Sổ ngân hàng S07 '!$J$2,Nhaplieu!$O427,""))</f>
        <v/>
      </c>
      <c r="F422" s="77" t="str">
        <f>IF(LEFT(Nhaplieu!N427,3)='Sổ ngân hàng S07 '!$J$2,Nhaplieu!$O427,IF(Nhaplieu!N427='Sổ ngân hàng S07 '!$J$2,Nhaplieu!$O427,""))</f>
        <v/>
      </c>
      <c r="G422" s="572">
        <f>IF(SUM(E422:F422)=0,0,$G$10+SUM(E$11:$E422)-SUM(F$11:$F422))</f>
        <v>0</v>
      </c>
      <c r="H422" s="573"/>
    </row>
    <row r="423" spans="1:8" s="4" customFormat="1" ht="15.6">
      <c r="A423" s="76" t="str">
        <f>IF(OR(LEFT(Nhaplieu!$M428,3)='Sổ ngân hàng S07 '!$J$2,LEFT(Nhaplieu!$N428,3)='Sổ ngân hàng S07 '!$J$2),Nhaplieu!F428,IF(OR(Nhaplieu!$M428='Sổ ngân hàng S07 '!$J$2,Nhaplieu!$N428='Sổ ngân hàng S07 '!$J$2),Nhaplieu!F428,""))</f>
        <v/>
      </c>
      <c r="B423" s="77" t="str">
        <f>IF(OR(LEFT(Nhaplieu!$M428,3)='Sổ ngân hàng S07 '!$J$2,LEFT(Nhaplieu!$N428,3)='Sổ ngân hàng S07 '!$J$2),Nhaplieu!E428,IF(OR(Nhaplieu!$M428='Sổ ngân hàng S07 '!$J$2,Nhaplieu!$N428='Sổ ngân hàng S07 '!$J$2),Nhaplieu!E428,""))</f>
        <v/>
      </c>
      <c r="C423" s="571" t="str">
        <f>IF(OR(LEFT(Nhaplieu!$M428,3)='Sổ ngân hàng S07 '!$J$2,LEFT(Nhaplieu!$N428,3)='Sổ ngân hàng S07 '!$J$2),Nhaplieu!L428,IF(OR(Nhaplieu!$M428='Sổ ngân hàng S07 '!$J$2,Nhaplieu!$N428='Sổ ngân hàng S07 '!$J$2),Nhaplieu!L428,""))</f>
        <v/>
      </c>
      <c r="D423" s="78" t="str">
        <f>IF(LEFT(Nhaplieu!$M428,3)='Sổ ngân hàng S07 '!$J$2,Nhaplieu!N428,IF(LEFT(Nhaplieu!$N428,3)='Sổ ngân hàng S07 '!$J$2,Nhaplieu!M428,IF(Nhaplieu!$M428='Sổ ngân hàng S07 '!$J$2,Nhaplieu!N428,IF(Nhaplieu!$N428='Sổ ngân hàng S07 '!$J$2,Nhaplieu!M428,""))))</f>
        <v/>
      </c>
      <c r="E423" s="77" t="str">
        <f>IF(LEFT(Nhaplieu!M428,3)='Sổ ngân hàng S07 '!$J$2,Nhaplieu!$O428,IF(Nhaplieu!M428='Sổ ngân hàng S07 '!$J$2,Nhaplieu!$O428,""))</f>
        <v/>
      </c>
      <c r="F423" s="77" t="str">
        <f>IF(LEFT(Nhaplieu!N428,3)='Sổ ngân hàng S07 '!$J$2,Nhaplieu!$O428,IF(Nhaplieu!N428='Sổ ngân hàng S07 '!$J$2,Nhaplieu!$O428,""))</f>
        <v/>
      </c>
      <c r="G423" s="572">
        <f>IF(SUM(E423:F423)=0,0,$G$10+SUM(E$11:$E423)-SUM(F$11:$F423))</f>
        <v>0</v>
      </c>
      <c r="H423" s="573"/>
    </row>
    <row r="424" spans="1:8" s="4" customFormat="1" ht="15.6">
      <c r="A424" s="76" t="str">
        <f>IF(OR(LEFT(Nhaplieu!$M429,3)='Sổ ngân hàng S07 '!$J$2,LEFT(Nhaplieu!$N429,3)='Sổ ngân hàng S07 '!$J$2),Nhaplieu!F429,IF(OR(Nhaplieu!$M429='Sổ ngân hàng S07 '!$J$2,Nhaplieu!$N429='Sổ ngân hàng S07 '!$J$2),Nhaplieu!F429,""))</f>
        <v/>
      </c>
      <c r="B424" s="77" t="str">
        <f>IF(OR(LEFT(Nhaplieu!$M429,3)='Sổ ngân hàng S07 '!$J$2,LEFT(Nhaplieu!$N429,3)='Sổ ngân hàng S07 '!$J$2),Nhaplieu!E429,IF(OR(Nhaplieu!$M429='Sổ ngân hàng S07 '!$J$2,Nhaplieu!$N429='Sổ ngân hàng S07 '!$J$2),Nhaplieu!E429,""))</f>
        <v/>
      </c>
      <c r="C424" s="571" t="str">
        <f>IF(OR(LEFT(Nhaplieu!$M429,3)='Sổ ngân hàng S07 '!$J$2,LEFT(Nhaplieu!$N429,3)='Sổ ngân hàng S07 '!$J$2),Nhaplieu!L429,IF(OR(Nhaplieu!$M429='Sổ ngân hàng S07 '!$J$2,Nhaplieu!$N429='Sổ ngân hàng S07 '!$J$2),Nhaplieu!L429,""))</f>
        <v/>
      </c>
      <c r="D424" s="78" t="str">
        <f>IF(LEFT(Nhaplieu!$M429,3)='Sổ ngân hàng S07 '!$J$2,Nhaplieu!N429,IF(LEFT(Nhaplieu!$N429,3)='Sổ ngân hàng S07 '!$J$2,Nhaplieu!M429,IF(Nhaplieu!$M429='Sổ ngân hàng S07 '!$J$2,Nhaplieu!N429,IF(Nhaplieu!$N429='Sổ ngân hàng S07 '!$J$2,Nhaplieu!M429,""))))</f>
        <v/>
      </c>
      <c r="E424" s="77" t="str">
        <f>IF(LEFT(Nhaplieu!M429,3)='Sổ ngân hàng S07 '!$J$2,Nhaplieu!$O429,IF(Nhaplieu!M429='Sổ ngân hàng S07 '!$J$2,Nhaplieu!$O429,""))</f>
        <v/>
      </c>
      <c r="F424" s="77" t="str">
        <f>IF(LEFT(Nhaplieu!N429,3)='Sổ ngân hàng S07 '!$J$2,Nhaplieu!$O429,IF(Nhaplieu!N429='Sổ ngân hàng S07 '!$J$2,Nhaplieu!$O429,""))</f>
        <v/>
      </c>
      <c r="G424" s="572">
        <f>IF(SUM(E424:F424)=0,0,$G$10+SUM(E$11:$E424)-SUM(F$11:$F424))</f>
        <v>0</v>
      </c>
      <c r="H424" s="573"/>
    </row>
    <row r="425" spans="1:8" s="4" customFormat="1" ht="15.6">
      <c r="A425" s="76" t="str">
        <f>IF(OR(LEFT(Nhaplieu!$M430,3)='Sổ ngân hàng S07 '!$J$2,LEFT(Nhaplieu!$N430,3)='Sổ ngân hàng S07 '!$J$2),Nhaplieu!F430,IF(OR(Nhaplieu!$M430='Sổ ngân hàng S07 '!$J$2,Nhaplieu!$N430='Sổ ngân hàng S07 '!$J$2),Nhaplieu!F430,""))</f>
        <v/>
      </c>
      <c r="B425" s="77" t="str">
        <f>IF(OR(LEFT(Nhaplieu!$M430,3)='Sổ ngân hàng S07 '!$J$2,LEFT(Nhaplieu!$N430,3)='Sổ ngân hàng S07 '!$J$2),Nhaplieu!E430,IF(OR(Nhaplieu!$M430='Sổ ngân hàng S07 '!$J$2,Nhaplieu!$N430='Sổ ngân hàng S07 '!$J$2),Nhaplieu!E430,""))</f>
        <v/>
      </c>
      <c r="C425" s="571" t="str">
        <f>IF(OR(LEFT(Nhaplieu!$M430,3)='Sổ ngân hàng S07 '!$J$2,LEFT(Nhaplieu!$N430,3)='Sổ ngân hàng S07 '!$J$2),Nhaplieu!L430,IF(OR(Nhaplieu!$M430='Sổ ngân hàng S07 '!$J$2,Nhaplieu!$N430='Sổ ngân hàng S07 '!$J$2),Nhaplieu!L430,""))</f>
        <v/>
      </c>
      <c r="D425" s="78" t="str">
        <f>IF(LEFT(Nhaplieu!$M430,3)='Sổ ngân hàng S07 '!$J$2,Nhaplieu!N430,IF(LEFT(Nhaplieu!$N430,3)='Sổ ngân hàng S07 '!$J$2,Nhaplieu!M430,IF(Nhaplieu!$M430='Sổ ngân hàng S07 '!$J$2,Nhaplieu!N430,IF(Nhaplieu!$N430='Sổ ngân hàng S07 '!$J$2,Nhaplieu!M430,""))))</f>
        <v/>
      </c>
      <c r="E425" s="77" t="str">
        <f>IF(LEFT(Nhaplieu!M430,3)='Sổ ngân hàng S07 '!$J$2,Nhaplieu!$O430,IF(Nhaplieu!M430='Sổ ngân hàng S07 '!$J$2,Nhaplieu!$O430,""))</f>
        <v/>
      </c>
      <c r="F425" s="77" t="str">
        <f>IF(LEFT(Nhaplieu!N430,3)='Sổ ngân hàng S07 '!$J$2,Nhaplieu!$O430,IF(Nhaplieu!N430='Sổ ngân hàng S07 '!$J$2,Nhaplieu!$O430,""))</f>
        <v/>
      </c>
      <c r="G425" s="572">
        <f>IF(SUM(E425:F425)=0,0,$G$10+SUM(E$11:$E425)-SUM(F$11:$F425))</f>
        <v>0</v>
      </c>
      <c r="H425" s="573"/>
    </row>
    <row r="426" spans="1:8" s="4" customFormat="1" ht="15.6">
      <c r="A426" s="76" t="str">
        <f>IF(OR(LEFT(Nhaplieu!$M431,3)='Sổ ngân hàng S07 '!$J$2,LEFT(Nhaplieu!$N431,3)='Sổ ngân hàng S07 '!$J$2),Nhaplieu!F431,IF(OR(Nhaplieu!$M431='Sổ ngân hàng S07 '!$J$2,Nhaplieu!$N431='Sổ ngân hàng S07 '!$J$2),Nhaplieu!F431,""))</f>
        <v/>
      </c>
      <c r="B426" s="77" t="str">
        <f>IF(OR(LEFT(Nhaplieu!$M431,3)='Sổ ngân hàng S07 '!$J$2,LEFT(Nhaplieu!$N431,3)='Sổ ngân hàng S07 '!$J$2),Nhaplieu!E431,IF(OR(Nhaplieu!$M431='Sổ ngân hàng S07 '!$J$2,Nhaplieu!$N431='Sổ ngân hàng S07 '!$J$2),Nhaplieu!E431,""))</f>
        <v/>
      </c>
      <c r="C426" s="571" t="str">
        <f>IF(OR(LEFT(Nhaplieu!$M431,3)='Sổ ngân hàng S07 '!$J$2,LEFT(Nhaplieu!$N431,3)='Sổ ngân hàng S07 '!$J$2),Nhaplieu!L431,IF(OR(Nhaplieu!$M431='Sổ ngân hàng S07 '!$J$2,Nhaplieu!$N431='Sổ ngân hàng S07 '!$J$2),Nhaplieu!L431,""))</f>
        <v/>
      </c>
      <c r="D426" s="78" t="str">
        <f>IF(LEFT(Nhaplieu!$M431,3)='Sổ ngân hàng S07 '!$J$2,Nhaplieu!N431,IF(LEFT(Nhaplieu!$N431,3)='Sổ ngân hàng S07 '!$J$2,Nhaplieu!M431,IF(Nhaplieu!$M431='Sổ ngân hàng S07 '!$J$2,Nhaplieu!N431,IF(Nhaplieu!$N431='Sổ ngân hàng S07 '!$J$2,Nhaplieu!M431,""))))</f>
        <v/>
      </c>
      <c r="E426" s="77" t="str">
        <f>IF(LEFT(Nhaplieu!M431,3)='Sổ ngân hàng S07 '!$J$2,Nhaplieu!$O431,IF(Nhaplieu!M431='Sổ ngân hàng S07 '!$J$2,Nhaplieu!$O431,""))</f>
        <v/>
      </c>
      <c r="F426" s="77" t="str">
        <f>IF(LEFT(Nhaplieu!N431,3)='Sổ ngân hàng S07 '!$J$2,Nhaplieu!$O431,IF(Nhaplieu!N431='Sổ ngân hàng S07 '!$J$2,Nhaplieu!$O431,""))</f>
        <v/>
      </c>
      <c r="G426" s="572">
        <f>IF(SUM(E426:F426)=0,0,$G$10+SUM(E$11:$E426)-SUM(F$11:$F426))</f>
        <v>0</v>
      </c>
      <c r="H426" s="573"/>
    </row>
    <row r="427" spans="1:8" s="4" customFormat="1" ht="15.6">
      <c r="A427" s="76" t="str">
        <f>IF(OR(LEFT(Nhaplieu!$M432,3)='Sổ ngân hàng S07 '!$J$2,LEFT(Nhaplieu!$N432,3)='Sổ ngân hàng S07 '!$J$2),Nhaplieu!F432,IF(OR(Nhaplieu!$M432='Sổ ngân hàng S07 '!$J$2,Nhaplieu!$N432='Sổ ngân hàng S07 '!$J$2),Nhaplieu!F432,""))</f>
        <v/>
      </c>
      <c r="B427" s="77" t="str">
        <f>IF(OR(LEFT(Nhaplieu!$M432,3)='Sổ ngân hàng S07 '!$J$2,LEFT(Nhaplieu!$N432,3)='Sổ ngân hàng S07 '!$J$2),Nhaplieu!E432,IF(OR(Nhaplieu!$M432='Sổ ngân hàng S07 '!$J$2,Nhaplieu!$N432='Sổ ngân hàng S07 '!$J$2),Nhaplieu!E432,""))</f>
        <v/>
      </c>
      <c r="C427" s="571" t="str">
        <f>IF(OR(LEFT(Nhaplieu!$M432,3)='Sổ ngân hàng S07 '!$J$2,LEFT(Nhaplieu!$N432,3)='Sổ ngân hàng S07 '!$J$2),Nhaplieu!L432,IF(OR(Nhaplieu!$M432='Sổ ngân hàng S07 '!$J$2,Nhaplieu!$N432='Sổ ngân hàng S07 '!$J$2),Nhaplieu!L432,""))</f>
        <v/>
      </c>
      <c r="D427" s="78" t="str">
        <f>IF(LEFT(Nhaplieu!$M432,3)='Sổ ngân hàng S07 '!$J$2,Nhaplieu!N432,IF(LEFT(Nhaplieu!$N432,3)='Sổ ngân hàng S07 '!$J$2,Nhaplieu!M432,IF(Nhaplieu!$M432='Sổ ngân hàng S07 '!$J$2,Nhaplieu!N432,IF(Nhaplieu!$N432='Sổ ngân hàng S07 '!$J$2,Nhaplieu!M432,""))))</f>
        <v/>
      </c>
      <c r="E427" s="77" t="str">
        <f>IF(LEFT(Nhaplieu!M432,3)='Sổ ngân hàng S07 '!$J$2,Nhaplieu!$O432,IF(Nhaplieu!M432='Sổ ngân hàng S07 '!$J$2,Nhaplieu!$O432,""))</f>
        <v/>
      </c>
      <c r="F427" s="77" t="str">
        <f>IF(LEFT(Nhaplieu!N432,3)='Sổ ngân hàng S07 '!$J$2,Nhaplieu!$O432,IF(Nhaplieu!N432='Sổ ngân hàng S07 '!$J$2,Nhaplieu!$O432,""))</f>
        <v/>
      </c>
      <c r="G427" s="572">
        <f>IF(SUM(E427:F427)=0,0,$G$10+SUM(E$11:$E427)-SUM(F$11:$F427))</f>
        <v>0</v>
      </c>
      <c r="H427" s="573"/>
    </row>
    <row r="428" spans="1:8" s="4" customFormat="1" ht="15.6">
      <c r="A428" s="76" t="str">
        <f>IF(OR(LEFT(Nhaplieu!$M433,3)='Sổ ngân hàng S07 '!$J$2,LEFT(Nhaplieu!$N433,3)='Sổ ngân hàng S07 '!$J$2),Nhaplieu!F433,IF(OR(Nhaplieu!$M433='Sổ ngân hàng S07 '!$J$2,Nhaplieu!$N433='Sổ ngân hàng S07 '!$J$2),Nhaplieu!F433,""))</f>
        <v/>
      </c>
      <c r="B428" s="77" t="str">
        <f>IF(OR(LEFT(Nhaplieu!$M433,3)='Sổ ngân hàng S07 '!$J$2,LEFT(Nhaplieu!$N433,3)='Sổ ngân hàng S07 '!$J$2),Nhaplieu!E433,IF(OR(Nhaplieu!$M433='Sổ ngân hàng S07 '!$J$2,Nhaplieu!$N433='Sổ ngân hàng S07 '!$J$2),Nhaplieu!E433,""))</f>
        <v/>
      </c>
      <c r="C428" s="571" t="str">
        <f>IF(OR(LEFT(Nhaplieu!$M433,3)='Sổ ngân hàng S07 '!$J$2,LEFT(Nhaplieu!$N433,3)='Sổ ngân hàng S07 '!$J$2),Nhaplieu!L433,IF(OR(Nhaplieu!$M433='Sổ ngân hàng S07 '!$J$2,Nhaplieu!$N433='Sổ ngân hàng S07 '!$J$2),Nhaplieu!L433,""))</f>
        <v/>
      </c>
      <c r="D428" s="78" t="str">
        <f>IF(LEFT(Nhaplieu!$M433,3)='Sổ ngân hàng S07 '!$J$2,Nhaplieu!N433,IF(LEFT(Nhaplieu!$N433,3)='Sổ ngân hàng S07 '!$J$2,Nhaplieu!M433,IF(Nhaplieu!$M433='Sổ ngân hàng S07 '!$J$2,Nhaplieu!N433,IF(Nhaplieu!$N433='Sổ ngân hàng S07 '!$J$2,Nhaplieu!M433,""))))</f>
        <v/>
      </c>
      <c r="E428" s="77" t="str">
        <f>IF(LEFT(Nhaplieu!M433,3)='Sổ ngân hàng S07 '!$J$2,Nhaplieu!$O433,IF(Nhaplieu!M433='Sổ ngân hàng S07 '!$J$2,Nhaplieu!$O433,""))</f>
        <v/>
      </c>
      <c r="F428" s="77" t="str">
        <f>IF(LEFT(Nhaplieu!N433,3)='Sổ ngân hàng S07 '!$J$2,Nhaplieu!$O433,IF(Nhaplieu!N433='Sổ ngân hàng S07 '!$J$2,Nhaplieu!$O433,""))</f>
        <v/>
      </c>
      <c r="G428" s="572">
        <f>IF(SUM(E428:F428)=0,0,$G$10+SUM(E$11:$E428)-SUM(F$11:$F428))</f>
        <v>0</v>
      </c>
      <c r="H428" s="573"/>
    </row>
    <row r="429" spans="1:8" s="4" customFormat="1" ht="15.6">
      <c r="A429" s="76" t="str">
        <f>IF(OR(LEFT(Nhaplieu!$M434,3)='Sổ ngân hàng S07 '!$J$2,LEFT(Nhaplieu!$N434,3)='Sổ ngân hàng S07 '!$J$2),Nhaplieu!F434,IF(OR(Nhaplieu!$M434='Sổ ngân hàng S07 '!$J$2,Nhaplieu!$N434='Sổ ngân hàng S07 '!$J$2),Nhaplieu!F434,""))</f>
        <v/>
      </c>
      <c r="B429" s="77" t="str">
        <f>IF(OR(LEFT(Nhaplieu!$M434,3)='Sổ ngân hàng S07 '!$J$2,LEFT(Nhaplieu!$N434,3)='Sổ ngân hàng S07 '!$J$2),Nhaplieu!E434,IF(OR(Nhaplieu!$M434='Sổ ngân hàng S07 '!$J$2,Nhaplieu!$N434='Sổ ngân hàng S07 '!$J$2),Nhaplieu!E434,""))</f>
        <v/>
      </c>
      <c r="C429" s="571" t="str">
        <f>IF(OR(LEFT(Nhaplieu!$M434,3)='Sổ ngân hàng S07 '!$J$2,LEFT(Nhaplieu!$N434,3)='Sổ ngân hàng S07 '!$J$2),Nhaplieu!L434,IF(OR(Nhaplieu!$M434='Sổ ngân hàng S07 '!$J$2,Nhaplieu!$N434='Sổ ngân hàng S07 '!$J$2),Nhaplieu!L434,""))</f>
        <v/>
      </c>
      <c r="D429" s="78" t="str">
        <f>IF(LEFT(Nhaplieu!$M434,3)='Sổ ngân hàng S07 '!$J$2,Nhaplieu!N434,IF(LEFT(Nhaplieu!$N434,3)='Sổ ngân hàng S07 '!$J$2,Nhaplieu!M434,IF(Nhaplieu!$M434='Sổ ngân hàng S07 '!$J$2,Nhaplieu!N434,IF(Nhaplieu!$N434='Sổ ngân hàng S07 '!$J$2,Nhaplieu!M434,""))))</f>
        <v/>
      </c>
      <c r="E429" s="77" t="str">
        <f>IF(LEFT(Nhaplieu!M434,3)='Sổ ngân hàng S07 '!$J$2,Nhaplieu!$O434,IF(Nhaplieu!M434='Sổ ngân hàng S07 '!$J$2,Nhaplieu!$O434,""))</f>
        <v/>
      </c>
      <c r="F429" s="77" t="str">
        <f>IF(LEFT(Nhaplieu!N434,3)='Sổ ngân hàng S07 '!$J$2,Nhaplieu!$O434,IF(Nhaplieu!N434='Sổ ngân hàng S07 '!$J$2,Nhaplieu!$O434,""))</f>
        <v/>
      </c>
      <c r="G429" s="572">
        <f>IF(SUM(E429:F429)=0,0,$G$10+SUM(E$11:$E429)-SUM(F$11:$F429))</f>
        <v>0</v>
      </c>
      <c r="H429" s="573"/>
    </row>
    <row r="430" spans="1:8" s="4" customFormat="1" ht="15.6">
      <c r="A430" s="76" t="str">
        <f>IF(OR(LEFT(Nhaplieu!$M435,3)='Sổ ngân hàng S07 '!$J$2,LEFT(Nhaplieu!$N435,3)='Sổ ngân hàng S07 '!$J$2),Nhaplieu!F435,IF(OR(Nhaplieu!$M435='Sổ ngân hàng S07 '!$J$2,Nhaplieu!$N435='Sổ ngân hàng S07 '!$J$2),Nhaplieu!F435,""))</f>
        <v/>
      </c>
      <c r="B430" s="77" t="str">
        <f>IF(OR(LEFT(Nhaplieu!$M435,3)='Sổ ngân hàng S07 '!$J$2,LEFT(Nhaplieu!$N435,3)='Sổ ngân hàng S07 '!$J$2),Nhaplieu!E435,IF(OR(Nhaplieu!$M435='Sổ ngân hàng S07 '!$J$2,Nhaplieu!$N435='Sổ ngân hàng S07 '!$J$2),Nhaplieu!E435,""))</f>
        <v/>
      </c>
      <c r="C430" s="571" t="str">
        <f>IF(OR(LEFT(Nhaplieu!$M435,3)='Sổ ngân hàng S07 '!$J$2,LEFT(Nhaplieu!$N435,3)='Sổ ngân hàng S07 '!$J$2),Nhaplieu!L435,IF(OR(Nhaplieu!$M435='Sổ ngân hàng S07 '!$J$2,Nhaplieu!$N435='Sổ ngân hàng S07 '!$J$2),Nhaplieu!L435,""))</f>
        <v/>
      </c>
      <c r="D430" s="78" t="str">
        <f>IF(LEFT(Nhaplieu!$M435,3)='Sổ ngân hàng S07 '!$J$2,Nhaplieu!N435,IF(LEFT(Nhaplieu!$N435,3)='Sổ ngân hàng S07 '!$J$2,Nhaplieu!M435,IF(Nhaplieu!$M435='Sổ ngân hàng S07 '!$J$2,Nhaplieu!N435,IF(Nhaplieu!$N435='Sổ ngân hàng S07 '!$J$2,Nhaplieu!M435,""))))</f>
        <v/>
      </c>
      <c r="E430" s="77" t="str">
        <f>IF(LEFT(Nhaplieu!M435,3)='Sổ ngân hàng S07 '!$J$2,Nhaplieu!$O435,IF(Nhaplieu!M435='Sổ ngân hàng S07 '!$J$2,Nhaplieu!$O435,""))</f>
        <v/>
      </c>
      <c r="F430" s="77" t="str">
        <f>IF(LEFT(Nhaplieu!N435,3)='Sổ ngân hàng S07 '!$J$2,Nhaplieu!$O435,IF(Nhaplieu!N435='Sổ ngân hàng S07 '!$J$2,Nhaplieu!$O435,""))</f>
        <v/>
      </c>
      <c r="G430" s="572">
        <f>IF(SUM(E430:F430)=0,0,$G$10+SUM(E$11:$E430)-SUM(F$11:$F430))</f>
        <v>0</v>
      </c>
      <c r="H430" s="573"/>
    </row>
    <row r="431" spans="1:8" s="4" customFormat="1" ht="15.6">
      <c r="A431" s="76" t="str">
        <f>IF(OR(LEFT(Nhaplieu!$M436,3)='Sổ ngân hàng S07 '!$J$2,LEFT(Nhaplieu!$N436,3)='Sổ ngân hàng S07 '!$J$2),Nhaplieu!F436,IF(OR(Nhaplieu!$M436='Sổ ngân hàng S07 '!$J$2,Nhaplieu!$N436='Sổ ngân hàng S07 '!$J$2),Nhaplieu!F436,""))</f>
        <v/>
      </c>
      <c r="B431" s="77" t="str">
        <f>IF(OR(LEFT(Nhaplieu!$M436,3)='Sổ ngân hàng S07 '!$J$2,LEFT(Nhaplieu!$N436,3)='Sổ ngân hàng S07 '!$J$2),Nhaplieu!E436,IF(OR(Nhaplieu!$M436='Sổ ngân hàng S07 '!$J$2,Nhaplieu!$N436='Sổ ngân hàng S07 '!$J$2),Nhaplieu!E436,""))</f>
        <v/>
      </c>
      <c r="C431" s="571" t="str">
        <f>IF(OR(LEFT(Nhaplieu!$M436,3)='Sổ ngân hàng S07 '!$J$2,LEFT(Nhaplieu!$N436,3)='Sổ ngân hàng S07 '!$J$2),Nhaplieu!L436,IF(OR(Nhaplieu!$M436='Sổ ngân hàng S07 '!$J$2,Nhaplieu!$N436='Sổ ngân hàng S07 '!$J$2),Nhaplieu!L436,""))</f>
        <v/>
      </c>
      <c r="D431" s="78" t="str">
        <f>IF(LEFT(Nhaplieu!$M436,3)='Sổ ngân hàng S07 '!$J$2,Nhaplieu!N436,IF(LEFT(Nhaplieu!$N436,3)='Sổ ngân hàng S07 '!$J$2,Nhaplieu!M436,IF(Nhaplieu!$M436='Sổ ngân hàng S07 '!$J$2,Nhaplieu!N436,IF(Nhaplieu!$N436='Sổ ngân hàng S07 '!$J$2,Nhaplieu!M436,""))))</f>
        <v/>
      </c>
      <c r="E431" s="77" t="str">
        <f>IF(LEFT(Nhaplieu!M436,3)='Sổ ngân hàng S07 '!$J$2,Nhaplieu!$O436,IF(Nhaplieu!M436='Sổ ngân hàng S07 '!$J$2,Nhaplieu!$O436,""))</f>
        <v/>
      </c>
      <c r="F431" s="77" t="str">
        <f>IF(LEFT(Nhaplieu!N436,3)='Sổ ngân hàng S07 '!$J$2,Nhaplieu!$O436,IF(Nhaplieu!N436='Sổ ngân hàng S07 '!$J$2,Nhaplieu!$O436,""))</f>
        <v/>
      </c>
      <c r="G431" s="572">
        <f>IF(SUM(E431:F431)=0,0,$G$10+SUM(E$11:$E431)-SUM(F$11:$F431))</f>
        <v>0</v>
      </c>
      <c r="H431" s="573"/>
    </row>
    <row r="432" spans="1:8" s="4" customFormat="1" ht="15.6">
      <c r="A432" s="76" t="str">
        <f>IF(OR(LEFT(Nhaplieu!$M437,3)='Sổ ngân hàng S07 '!$J$2,LEFT(Nhaplieu!$N437,3)='Sổ ngân hàng S07 '!$J$2),Nhaplieu!F437,IF(OR(Nhaplieu!$M437='Sổ ngân hàng S07 '!$J$2,Nhaplieu!$N437='Sổ ngân hàng S07 '!$J$2),Nhaplieu!F437,""))</f>
        <v/>
      </c>
      <c r="B432" s="77" t="str">
        <f>IF(OR(LEFT(Nhaplieu!$M437,3)='Sổ ngân hàng S07 '!$J$2,LEFT(Nhaplieu!$N437,3)='Sổ ngân hàng S07 '!$J$2),Nhaplieu!E437,IF(OR(Nhaplieu!$M437='Sổ ngân hàng S07 '!$J$2,Nhaplieu!$N437='Sổ ngân hàng S07 '!$J$2),Nhaplieu!E437,""))</f>
        <v/>
      </c>
      <c r="C432" s="571" t="str">
        <f>IF(OR(LEFT(Nhaplieu!$M437,3)='Sổ ngân hàng S07 '!$J$2,LEFT(Nhaplieu!$N437,3)='Sổ ngân hàng S07 '!$J$2),Nhaplieu!L437,IF(OR(Nhaplieu!$M437='Sổ ngân hàng S07 '!$J$2,Nhaplieu!$N437='Sổ ngân hàng S07 '!$J$2),Nhaplieu!L437,""))</f>
        <v/>
      </c>
      <c r="D432" s="78" t="str">
        <f>IF(LEFT(Nhaplieu!$M437,3)='Sổ ngân hàng S07 '!$J$2,Nhaplieu!N437,IF(LEFT(Nhaplieu!$N437,3)='Sổ ngân hàng S07 '!$J$2,Nhaplieu!M437,IF(Nhaplieu!$M437='Sổ ngân hàng S07 '!$J$2,Nhaplieu!N437,IF(Nhaplieu!$N437='Sổ ngân hàng S07 '!$J$2,Nhaplieu!M437,""))))</f>
        <v/>
      </c>
      <c r="E432" s="77" t="str">
        <f>IF(LEFT(Nhaplieu!M437,3)='Sổ ngân hàng S07 '!$J$2,Nhaplieu!$O437,IF(Nhaplieu!M437='Sổ ngân hàng S07 '!$J$2,Nhaplieu!$O437,""))</f>
        <v/>
      </c>
      <c r="F432" s="77" t="str">
        <f>IF(LEFT(Nhaplieu!N437,3)='Sổ ngân hàng S07 '!$J$2,Nhaplieu!$O437,IF(Nhaplieu!N437='Sổ ngân hàng S07 '!$J$2,Nhaplieu!$O437,""))</f>
        <v/>
      </c>
      <c r="G432" s="572">
        <f>IF(SUM(E432:F432)=0,0,$G$10+SUM(E$11:$E432)-SUM(F$11:$F432))</f>
        <v>0</v>
      </c>
      <c r="H432" s="573"/>
    </row>
    <row r="433" spans="1:8" s="4" customFormat="1" ht="15.6">
      <c r="A433" s="76" t="str">
        <f>IF(OR(LEFT(Nhaplieu!$M438,3)='Sổ ngân hàng S07 '!$J$2,LEFT(Nhaplieu!$N438,3)='Sổ ngân hàng S07 '!$J$2),Nhaplieu!F438,IF(OR(Nhaplieu!$M438='Sổ ngân hàng S07 '!$J$2,Nhaplieu!$N438='Sổ ngân hàng S07 '!$J$2),Nhaplieu!F438,""))</f>
        <v/>
      </c>
      <c r="B433" s="77" t="str">
        <f>IF(OR(LEFT(Nhaplieu!$M438,3)='Sổ ngân hàng S07 '!$J$2,LEFT(Nhaplieu!$N438,3)='Sổ ngân hàng S07 '!$J$2),Nhaplieu!E438,IF(OR(Nhaplieu!$M438='Sổ ngân hàng S07 '!$J$2,Nhaplieu!$N438='Sổ ngân hàng S07 '!$J$2),Nhaplieu!E438,""))</f>
        <v/>
      </c>
      <c r="C433" s="571" t="str">
        <f>IF(OR(LEFT(Nhaplieu!$M438,3)='Sổ ngân hàng S07 '!$J$2,LEFT(Nhaplieu!$N438,3)='Sổ ngân hàng S07 '!$J$2),Nhaplieu!L438,IF(OR(Nhaplieu!$M438='Sổ ngân hàng S07 '!$J$2,Nhaplieu!$N438='Sổ ngân hàng S07 '!$J$2),Nhaplieu!L438,""))</f>
        <v/>
      </c>
      <c r="D433" s="78" t="str">
        <f>IF(LEFT(Nhaplieu!$M438,3)='Sổ ngân hàng S07 '!$J$2,Nhaplieu!N438,IF(LEFT(Nhaplieu!$N438,3)='Sổ ngân hàng S07 '!$J$2,Nhaplieu!M438,IF(Nhaplieu!$M438='Sổ ngân hàng S07 '!$J$2,Nhaplieu!N438,IF(Nhaplieu!$N438='Sổ ngân hàng S07 '!$J$2,Nhaplieu!M438,""))))</f>
        <v/>
      </c>
      <c r="E433" s="77" t="str">
        <f>IF(LEFT(Nhaplieu!M438,3)='Sổ ngân hàng S07 '!$J$2,Nhaplieu!$O438,IF(Nhaplieu!M438='Sổ ngân hàng S07 '!$J$2,Nhaplieu!$O438,""))</f>
        <v/>
      </c>
      <c r="F433" s="77" t="str">
        <f>IF(LEFT(Nhaplieu!N438,3)='Sổ ngân hàng S07 '!$J$2,Nhaplieu!$O438,IF(Nhaplieu!N438='Sổ ngân hàng S07 '!$J$2,Nhaplieu!$O438,""))</f>
        <v/>
      </c>
      <c r="G433" s="572">
        <f>IF(SUM(E433:F433)=0,0,$G$10+SUM(E$11:$E433)-SUM(F$11:$F433))</f>
        <v>0</v>
      </c>
      <c r="H433" s="573"/>
    </row>
    <row r="434" spans="1:8" s="4" customFormat="1" ht="15.6">
      <c r="A434" s="76" t="str">
        <f>IF(OR(LEFT(Nhaplieu!$M439,3)='Sổ ngân hàng S07 '!$J$2,LEFT(Nhaplieu!$N439,3)='Sổ ngân hàng S07 '!$J$2),Nhaplieu!F439,IF(OR(Nhaplieu!$M439='Sổ ngân hàng S07 '!$J$2,Nhaplieu!$N439='Sổ ngân hàng S07 '!$J$2),Nhaplieu!F439,""))</f>
        <v/>
      </c>
      <c r="B434" s="77" t="str">
        <f>IF(OR(LEFT(Nhaplieu!$M439,3)='Sổ ngân hàng S07 '!$J$2,LEFT(Nhaplieu!$N439,3)='Sổ ngân hàng S07 '!$J$2),Nhaplieu!E439,IF(OR(Nhaplieu!$M439='Sổ ngân hàng S07 '!$J$2,Nhaplieu!$N439='Sổ ngân hàng S07 '!$J$2),Nhaplieu!E439,""))</f>
        <v/>
      </c>
      <c r="C434" s="571" t="str">
        <f>IF(OR(LEFT(Nhaplieu!$M439,3)='Sổ ngân hàng S07 '!$J$2,LEFT(Nhaplieu!$N439,3)='Sổ ngân hàng S07 '!$J$2),Nhaplieu!L439,IF(OR(Nhaplieu!$M439='Sổ ngân hàng S07 '!$J$2,Nhaplieu!$N439='Sổ ngân hàng S07 '!$J$2),Nhaplieu!L439,""))</f>
        <v/>
      </c>
      <c r="D434" s="78" t="str">
        <f>IF(LEFT(Nhaplieu!$M439,3)='Sổ ngân hàng S07 '!$J$2,Nhaplieu!N439,IF(LEFT(Nhaplieu!$N439,3)='Sổ ngân hàng S07 '!$J$2,Nhaplieu!M439,IF(Nhaplieu!$M439='Sổ ngân hàng S07 '!$J$2,Nhaplieu!N439,IF(Nhaplieu!$N439='Sổ ngân hàng S07 '!$J$2,Nhaplieu!M439,""))))</f>
        <v/>
      </c>
      <c r="E434" s="77" t="str">
        <f>IF(LEFT(Nhaplieu!M439,3)='Sổ ngân hàng S07 '!$J$2,Nhaplieu!$O439,IF(Nhaplieu!M439='Sổ ngân hàng S07 '!$J$2,Nhaplieu!$O439,""))</f>
        <v/>
      </c>
      <c r="F434" s="77" t="str">
        <f>IF(LEFT(Nhaplieu!N439,3)='Sổ ngân hàng S07 '!$J$2,Nhaplieu!$O439,IF(Nhaplieu!N439='Sổ ngân hàng S07 '!$J$2,Nhaplieu!$O439,""))</f>
        <v/>
      </c>
      <c r="G434" s="572">
        <f>IF(SUM(E434:F434)=0,0,$G$10+SUM(E$11:$E434)-SUM(F$11:$F434))</f>
        <v>0</v>
      </c>
      <c r="H434" s="573"/>
    </row>
    <row r="435" spans="1:8" s="4" customFormat="1" ht="15.6">
      <c r="A435" s="76" t="str">
        <f>IF(OR(LEFT(Nhaplieu!$M440,3)='Sổ ngân hàng S07 '!$J$2,LEFT(Nhaplieu!$N440,3)='Sổ ngân hàng S07 '!$J$2),Nhaplieu!F440,IF(OR(Nhaplieu!$M440='Sổ ngân hàng S07 '!$J$2,Nhaplieu!$N440='Sổ ngân hàng S07 '!$J$2),Nhaplieu!F440,""))</f>
        <v/>
      </c>
      <c r="B435" s="77" t="str">
        <f>IF(OR(LEFT(Nhaplieu!$M440,3)='Sổ ngân hàng S07 '!$J$2,LEFT(Nhaplieu!$N440,3)='Sổ ngân hàng S07 '!$J$2),Nhaplieu!E440,IF(OR(Nhaplieu!$M440='Sổ ngân hàng S07 '!$J$2,Nhaplieu!$N440='Sổ ngân hàng S07 '!$J$2),Nhaplieu!E440,""))</f>
        <v/>
      </c>
      <c r="C435" s="571" t="str">
        <f>IF(OR(LEFT(Nhaplieu!$M440,3)='Sổ ngân hàng S07 '!$J$2,LEFT(Nhaplieu!$N440,3)='Sổ ngân hàng S07 '!$J$2),Nhaplieu!L440,IF(OR(Nhaplieu!$M440='Sổ ngân hàng S07 '!$J$2,Nhaplieu!$N440='Sổ ngân hàng S07 '!$J$2),Nhaplieu!L440,""))</f>
        <v/>
      </c>
      <c r="D435" s="78" t="str">
        <f>IF(LEFT(Nhaplieu!$M440,3)='Sổ ngân hàng S07 '!$J$2,Nhaplieu!N440,IF(LEFT(Nhaplieu!$N440,3)='Sổ ngân hàng S07 '!$J$2,Nhaplieu!M440,IF(Nhaplieu!$M440='Sổ ngân hàng S07 '!$J$2,Nhaplieu!N440,IF(Nhaplieu!$N440='Sổ ngân hàng S07 '!$J$2,Nhaplieu!M440,""))))</f>
        <v/>
      </c>
      <c r="E435" s="77" t="str">
        <f>IF(LEFT(Nhaplieu!M440,3)='Sổ ngân hàng S07 '!$J$2,Nhaplieu!$O440,IF(Nhaplieu!M440='Sổ ngân hàng S07 '!$J$2,Nhaplieu!$O440,""))</f>
        <v/>
      </c>
      <c r="F435" s="77" t="str">
        <f>IF(LEFT(Nhaplieu!N440,3)='Sổ ngân hàng S07 '!$J$2,Nhaplieu!$O440,IF(Nhaplieu!N440='Sổ ngân hàng S07 '!$J$2,Nhaplieu!$O440,""))</f>
        <v/>
      </c>
      <c r="G435" s="572">
        <f>IF(SUM(E435:F435)=0,0,$G$10+SUM(E$11:$E435)-SUM(F$11:$F435))</f>
        <v>0</v>
      </c>
      <c r="H435" s="573"/>
    </row>
    <row r="436" spans="1:8" s="4" customFormat="1" ht="15.6">
      <c r="A436" s="76" t="str">
        <f>IF(OR(LEFT(Nhaplieu!$M441,3)='Sổ ngân hàng S07 '!$J$2,LEFT(Nhaplieu!$N441,3)='Sổ ngân hàng S07 '!$J$2),Nhaplieu!F441,IF(OR(Nhaplieu!$M441='Sổ ngân hàng S07 '!$J$2,Nhaplieu!$N441='Sổ ngân hàng S07 '!$J$2),Nhaplieu!F441,""))</f>
        <v/>
      </c>
      <c r="B436" s="77" t="str">
        <f>IF(OR(LEFT(Nhaplieu!$M441,3)='Sổ ngân hàng S07 '!$J$2,LEFT(Nhaplieu!$N441,3)='Sổ ngân hàng S07 '!$J$2),Nhaplieu!E441,IF(OR(Nhaplieu!$M441='Sổ ngân hàng S07 '!$J$2,Nhaplieu!$N441='Sổ ngân hàng S07 '!$J$2),Nhaplieu!E441,""))</f>
        <v/>
      </c>
      <c r="C436" s="571" t="str">
        <f>IF(OR(LEFT(Nhaplieu!$M441,3)='Sổ ngân hàng S07 '!$J$2,LEFT(Nhaplieu!$N441,3)='Sổ ngân hàng S07 '!$J$2),Nhaplieu!L441,IF(OR(Nhaplieu!$M441='Sổ ngân hàng S07 '!$J$2,Nhaplieu!$N441='Sổ ngân hàng S07 '!$J$2),Nhaplieu!L441,""))</f>
        <v/>
      </c>
      <c r="D436" s="78" t="str">
        <f>IF(LEFT(Nhaplieu!$M441,3)='Sổ ngân hàng S07 '!$J$2,Nhaplieu!N441,IF(LEFT(Nhaplieu!$N441,3)='Sổ ngân hàng S07 '!$J$2,Nhaplieu!M441,IF(Nhaplieu!$M441='Sổ ngân hàng S07 '!$J$2,Nhaplieu!N441,IF(Nhaplieu!$N441='Sổ ngân hàng S07 '!$J$2,Nhaplieu!M441,""))))</f>
        <v/>
      </c>
      <c r="E436" s="77" t="str">
        <f>IF(LEFT(Nhaplieu!M441,3)='Sổ ngân hàng S07 '!$J$2,Nhaplieu!$O441,IF(Nhaplieu!M441='Sổ ngân hàng S07 '!$J$2,Nhaplieu!$O441,""))</f>
        <v/>
      </c>
      <c r="F436" s="77" t="str">
        <f>IF(LEFT(Nhaplieu!N441,3)='Sổ ngân hàng S07 '!$J$2,Nhaplieu!$O441,IF(Nhaplieu!N441='Sổ ngân hàng S07 '!$J$2,Nhaplieu!$O441,""))</f>
        <v/>
      </c>
      <c r="G436" s="572">
        <f>IF(SUM(E436:F436)=0,0,$G$10+SUM(E$11:$E436)-SUM(F$11:$F436))</f>
        <v>0</v>
      </c>
      <c r="H436" s="573"/>
    </row>
    <row r="437" spans="1:8" s="4" customFormat="1" ht="15.6">
      <c r="A437" s="76" t="str">
        <f>IF(OR(LEFT(Nhaplieu!$M442,3)='Sổ ngân hàng S07 '!$J$2,LEFT(Nhaplieu!$N442,3)='Sổ ngân hàng S07 '!$J$2),Nhaplieu!F442,IF(OR(Nhaplieu!$M442='Sổ ngân hàng S07 '!$J$2,Nhaplieu!$N442='Sổ ngân hàng S07 '!$J$2),Nhaplieu!F442,""))</f>
        <v/>
      </c>
      <c r="B437" s="77" t="str">
        <f>IF(OR(LEFT(Nhaplieu!$M442,3)='Sổ ngân hàng S07 '!$J$2,LEFT(Nhaplieu!$N442,3)='Sổ ngân hàng S07 '!$J$2),Nhaplieu!E442,IF(OR(Nhaplieu!$M442='Sổ ngân hàng S07 '!$J$2,Nhaplieu!$N442='Sổ ngân hàng S07 '!$J$2),Nhaplieu!E442,""))</f>
        <v/>
      </c>
      <c r="C437" s="571" t="str">
        <f>IF(OR(LEFT(Nhaplieu!$M442,3)='Sổ ngân hàng S07 '!$J$2,LEFT(Nhaplieu!$N442,3)='Sổ ngân hàng S07 '!$J$2),Nhaplieu!L442,IF(OR(Nhaplieu!$M442='Sổ ngân hàng S07 '!$J$2,Nhaplieu!$N442='Sổ ngân hàng S07 '!$J$2),Nhaplieu!L442,""))</f>
        <v/>
      </c>
      <c r="D437" s="78" t="str">
        <f>IF(LEFT(Nhaplieu!$M442,3)='Sổ ngân hàng S07 '!$J$2,Nhaplieu!N442,IF(LEFT(Nhaplieu!$N442,3)='Sổ ngân hàng S07 '!$J$2,Nhaplieu!M442,IF(Nhaplieu!$M442='Sổ ngân hàng S07 '!$J$2,Nhaplieu!N442,IF(Nhaplieu!$N442='Sổ ngân hàng S07 '!$J$2,Nhaplieu!M442,""))))</f>
        <v/>
      </c>
      <c r="E437" s="77" t="str">
        <f>IF(LEFT(Nhaplieu!M442,3)='Sổ ngân hàng S07 '!$J$2,Nhaplieu!$O442,IF(Nhaplieu!M442='Sổ ngân hàng S07 '!$J$2,Nhaplieu!$O442,""))</f>
        <v/>
      </c>
      <c r="F437" s="77" t="str">
        <f>IF(LEFT(Nhaplieu!N442,3)='Sổ ngân hàng S07 '!$J$2,Nhaplieu!$O442,IF(Nhaplieu!N442='Sổ ngân hàng S07 '!$J$2,Nhaplieu!$O442,""))</f>
        <v/>
      </c>
      <c r="G437" s="572">
        <f>IF(SUM(E437:F437)=0,0,$G$10+SUM(E$11:$E437)-SUM(F$11:$F437))</f>
        <v>0</v>
      </c>
      <c r="H437" s="573"/>
    </row>
    <row r="438" spans="1:8" s="4" customFormat="1" ht="15.6">
      <c r="A438" s="76" t="str">
        <f>IF(OR(LEFT(Nhaplieu!$M443,3)='Sổ ngân hàng S07 '!$J$2,LEFT(Nhaplieu!$N443,3)='Sổ ngân hàng S07 '!$J$2),Nhaplieu!F443,IF(OR(Nhaplieu!$M443='Sổ ngân hàng S07 '!$J$2,Nhaplieu!$N443='Sổ ngân hàng S07 '!$J$2),Nhaplieu!F443,""))</f>
        <v/>
      </c>
      <c r="B438" s="77" t="str">
        <f>IF(OR(LEFT(Nhaplieu!$M443,3)='Sổ ngân hàng S07 '!$J$2,LEFT(Nhaplieu!$N443,3)='Sổ ngân hàng S07 '!$J$2),Nhaplieu!E443,IF(OR(Nhaplieu!$M443='Sổ ngân hàng S07 '!$J$2,Nhaplieu!$N443='Sổ ngân hàng S07 '!$J$2),Nhaplieu!E443,""))</f>
        <v/>
      </c>
      <c r="C438" s="571" t="str">
        <f>IF(OR(LEFT(Nhaplieu!$M443,3)='Sổ ngân hàng S07 '!$J$2,LEFT(Nhaplieu!$N443,3)='Sổ ngân hàng S07 '!$J$2),Nhaplieu!L443,IF(OR(Nhaplieu!$M443='Sổ ngân hàng S07 '!$J$2,Nhaplieu!$N443='Sổ ngân hàng S07 '!$J$2),Nhaplieu!L443,""))</f>
        <v/>
      </c>
      <c r="D438" s="78" t="str">
        <f>IF(LEFT(Nhaplieu!$M443,3)='Sổ ngân hàng S07 '!$J$2,Nhaplieu!N443,IF(LEFT(Nhaplieu!$N443,3)='Sổ ngân hàng S07 '!$J$2,Nhaplieu!M443,IF(Nhaplieu!$M443='Sổ ngân hàng S07 '!$J$2,Nhaplieu!N443,IF(Nhaplieu!$N443='Sổ ngân hàng S07 '!$J$2,Nhaplieu!M443,""))))</f>
        <v/>
      </c>
      <c r="E438" s="77" t="str">
        <f>IF(LEFT(Nhaplieu!M443,3)='Sổ ngân hàng S07 '!$J$2,Nhaplieu!$O443,IF(Nhaplieu!M443='Sổ ngân hàng S07 '!$J$2,Nhaplieu!$O443,""))</f>
        <v/>
      </c>
      <c r="F438" s="77" t="str">
        <f>IF(LEFT(Nhaplieu!N443,3)='Sổ ngân hàng S07 '!$J$2,Nhaplieu!$O443,IF(Nhaplieu!N443='Sổ ngân hàng S07 '!$J$2,Nhaplieu!$O443,""))</f>
        <v/>
      </c>
      <c r="G438" s="572">
        <f>IF(SUM(E438:F438)=0,0,$G$10+SUM(E$11:$E438)-SUM(F$11:$F438))</f>
        <v>0</v>
      </c>
      <c r="H438" s="573"/>
    </row>
    <row r="439" spans="1:8" s="4" customFormat="1" ht="15.6">
      <c r="A439" s="76" t="str">
        <f>IF(OR(LEFT(Nhaplieu!$M444,3)='Sổ ngân hàng S07 '!$J$2,LEFT(Nhaplieu!$N444,3)='Sổ ngân hàng S07 '!$J$2),Nhaplieu!F444,IF(OR(Nhaplieu!$M444='Sổ ngân hàng S07 '!$J$2,Nhaplieu!$N444='Sổ ngân hàng S07 '!$J$2),Nhaplieu!F444,""))</f>
        <v/>
      </c>
      <c r="B439" s="77" t="str">
        <f>IF(OR(LEFT(Nhaplieu!$M444,3)='Sổ ngân hàng S07 '!$J$2,LEFT(Nhaplieu!$N444,3)='Sổ ngân hàng S07 '!$J$2),Nhaplieu!E444,IF(OR(Nhaplieu!$M444='Sổ ngân hàng S07 '!$J$2,Nhaplieu!$N444='Sổ ngân hàng S07 '!$J$2),Nhaplieu!E444,""))</f>
        <v/>
      </c>
      <c r="C439" s="571" t="str">
        <f>IF(OR(LEFT(Nhaplieu!$M444,3)='Sổ ngân hàng S07 '!$J$2,LEFT(Nhaplieu!$N444,3)='Sổ ngân hàng S07 '!$J$2),Nhaplieu!L444,IF(OR(Nhaplieu!$M444='Sổ ngân hàng S07 '!$J$2,Nhaplieu!$N444='Sổ ngân hàng S07 '!$J$2),Nhaplieu!L444,""))</f>
        <v/>
      </c>
      <c r="D439" s="78" t="str">
        <f>IF(LEFT(Nhaplieu!$M444,3)='Sổ ngân hàng S07 '!$J$2,Nhaplieu!N444,IF(LEFT(Nhaplieu!$N444,3)='Sổ ngân hàng S07 '!$J$2,Nhaplieu!M444,IF(Nhaplieu!$M444='Sổ ngân hàng S07 '!$J$2,Nhaplieu!N444,IF(Nhaplieu!$N444='Sổ ngân hàng S07 '!$J$2,Nhaplieu!M444,""))))</f>
        <v/>
      </c>
      <c r="E439" s="77" t="str">
        <f>IF(LEFT(Nhaplieu!M444,3)='Sổ ngân hàng S07 '!$J$2,Nhaplieu!$O444,IF(Nhaplieu!M444='Sổ ngân hàng S07 '!$J$2,Nhaplieu!$O444,""))</f>
        <v/>
      </c>
      <c r="F439" s="77" t="str">
        <f>IF(LEFT(Nhaplieu!N444,3)='Sổ ngân hàng S07 '!$J$2,Nhaplieu!$O444,IF(Nhaplieu!N444='Sổ ngân hàng S07 '!$J$2,Nhaplieu!$O444,""))</f>
        <v/>
      </c>
      <c r="G439" s="572">
        <f>IF(SUM(E439:F439)=0,0,$G$10+SUM(E$11:$E439)-SUM(F$11:$F439))</f>
        <v>0</v>
      </c>
      <c r="H439" s="573"/>
    </row>
    <row r="440" spans="1:8" s="4" customFormat="1" ht="15.6">
      <c r="A440" s="76" t="str">
        <f>IF(OR(LEFT(Nhaplieu!$M445,3)='Sổ ngân hàng S07 '!$J$2,LEFT(Nhaplieu!$N445,3)='Sổ ngân hàng S07 '!$J$2),Nhaplieu!F445,IF(OR(Nhaplieu!$M445='Sổ ngân hàng S07 '!$J$2,Nhaplieu!$N445='Sổ ngân hàng S07 '!$J$2),Nhaplieu!F445,""))</f>
        <v/>
      </c>
      <c r="B440" s="77" t="str">
        <f>IF(OR(LEFT(Nhaplieu!$M445,3)='Sổ ngân hàng S07 '!$J$2,LEFT(Nhaplieu!$N445,3)='Sổ ngân hàng S07 '!$J$2),Nhaplieu!E445,IF(OR(Nhaplieu!$M445='Sổ ngân hàng S07 '!$J$2,Nhaplieu!$N445='Sổ ngân hàng S07 '!$J$2),Nhaplieu!E445,""))</f>
        <v/>
      </c>
      <c r="C440" s="571" t="str">
        <f>IF(OR(LEFT(Nhaplieu!$M445,3)='Sổ ngân hàng S07 '!$J$2,LEFT(Nhaplieu!$N445,3)='Sổ ngân hàng S07 '!$J$2),Nhaplieu!L445,IF(OR(Nhaplieu!$M445='Sổ ngân hàng S07 '!$J$2,Nhaplieu!$N445='Sổ ngân hàng S07 '!$J$2),Nhaplieu!L445,""))</f>
        <v/>
      </c>
      <c r="D440" s="78" t="str">
        <f>IF(LEFT(Nhaplieu!$M445,3)='Sổ ngân hàng S07 '!$J$2,Nhaplieu!N445,IF(LEFT(Nhaplieu!$N445,3)='Sổ ngân hàng S07 '!$J$2,Nhaplieu!M445,IF(Nhaplieu!$M445='Sổ ngân hàng S07 '!$J$2,Nhaplieu!N445,IF(Nhaplieu!$N445='Sổ ngân hàng S07 '!$J$2,Nhaplieu!M445,""))))</f>
        <v/>
      </c>
      <c r="E440" s="77" t="str">
        <f>IF(LEFT(Nhaplieu!M445,3)='Sổ ngân hàng S07 '!$J$2,Nhaplieu!$O445,IF(Nhaplieu!M445='Sổ ngân hàng S07 '!$J$2,Nhaplieu!$O445,""))</f>
        <v/>
      </c>
      <c r="F440" s="77" t="str">
        <f>IF(LEFT(Nhaplieu!N445,3)='Sổ ngân hàng S07 '!$J$2,Nhaplieu!$O445,IF(Nhaplieu!N445='Sổ ngân hàng S07 '!$J$2,Nhaplieu!$O445,""))</f>
        <v/>
      </c>
      <c r="G440" s="572">
        <f>IF(SUM(E440:F440)=0,0,$G$10+SUM(E$11:$E440)-SUM(F$11:$F440))</f>
        <v>0</v>
      </c>
      <c r="H440" s="573"/>
    </row>
    <row r="441" spans="1:8" s="4" customFormat="1" ht="15.6">
      <c r="A441" s="76" t="str">
        <f>IF(OR(LEFT(Nhaplieu!$M446,3)='Sổ ngân hàng S07 '!$J$2,LEFT(Nhaplieu!$N446,3)='Sổ ngân hàng S07 '!$J$2),Nhaplieu!F446,IF(OR(Nhaplieu!$M446='Sổ ngân hàng S07 '!$J$2,Nhaplieu!$N446='Sổ ngân hàng S07 '!$J$2),Nhaplieu!F446,""))</f>
        <v/>
      </c>
      <c r="B441" s="77" t="str">
        <f>IF(OR(LEFT(Nhaplieu!$M446,3)='Sổ ngân hàng S07 '!$J$2,LEFT(Nhaplieu!$N446,3)='Sổ ngân hàng S07 '!$J$2),Nhaplieu!E446,IF(OR(Nhaplieu!$M446='Sổ ngân hàng S07 '!$J$2,Nhaplieu!$N446='Sổ ngân hàng S07 '!$J$2),Nhaplieu!E446,""))</f>
        <v/>
      </c>
      <c r="C441" s="571" t="str">
        <f>IF(OR(LEFT(Nhaplieu!$M446,3)='Sổ ngân hàng S07 '!$J$2,LEFT(Nhaplieu!$N446,3)='Sổ ngân hàng S07 '!$J$2),Nhaplieu!L446,IF(OR(Nhaplieu!$M446='Sổ ngân hàng S07 '!$J$2,Nhaplieu!$N446='Sổ ngân hàng S07 '!$J$2),Nhaplieu!L446,""))</f>
        <v/>
      </c>
      <c r="D441" s="78" t="str">
        <f>IF(LEFT(Nhaplieu!$M446,3)='Sổ ngân hàng S07 '!$J$2,Nhaplieu!N446,IF(LEFT(Nhaplieu!$N446,3)='Sổ ngân hàng S07 '!$J$2,Nhaplieu!M446,IF(Nhaplieu!$M446='Sổ ngân hàng S07 '!$J$2,Nhaplieu!N446,IF(Nhaplieu!$N446='Sổ ngân hàng S07 '!$J$2,Nhaplieu!M446,""))))</f>
        <v/>
      </c>
      <c r="E441" s="77" t="str">
        <f>IF(LEFT(Nhaplieu!M446,3)='Sổ ngân hàng S07 '!$J$2,Nhaplieu!$O446,IF(Nhaplieu!M446='Sổ ngân hàng S07 '!$J$2,Nhaplieu!$O446,""))</f>
        <v/>
      </c>
      <c r="F441" s="77" t="str">
        <f>IF(LEFT(Nhaplieu!N446,3)='Sổ ngân hàng S07 '!$J$2,Nhaplieu!$O446,IF(Nhaplieu!N446='Sổ ngân hàng S07 '!$J$2,Nhaplieu!$O446,""))</f>
        <v/>
      </c>
      <c r="G441" s="572">
        <f>IF(SUM(E441:F441)=0,0,$G$10+SUM(E$11:$E441)-SUM(F$11:$F441))</f>
        <v>0</v>
      </c>
      <c r="H441" s="573"/>
    </row>
    <row r="442" spans="1:8" s="4" customFormat="1" ht="15.6">
      <c r="A442" s="76" t="str">
        <f>IF(OR(LEFT(Nhaplieu!$M447,3)='Sổ ngân hàng S07 '!$J$2,LEFT(Nhaplieu!$N447,3)='Sổ ngân hàng S07 '!$J$2),Nhaplieu!F447,IF(OR(Nhaplieu!$M447='Sổ ngân hàng S07 '!$J$2,Nhaplieu!$N447='Sổ ngân hàng S07 '!$J$2),Nhaplieu!F447,""))</f>
        <v/>
      </c>
      <c r="B442" s="77" t="str">
        <f>IF(OR(LEFT(Nhaplieu!$M447,3)='Sổ ngân hàng S07 '!$J$2,LEFT(Nhaplieu!$N447,3)='Sổ ngân hàng S07 '!$J$2),Nhaplieu!E447,IF(OR(Nhaplieu!$M447='Sổ ngân hàng S07 '!$J$2,Nhaplieu!$N447='Sổ ngân hàng S07 '!$J$2),Nhaplieu!E447,""))</f>
        <v/>
      </c>
      <c r="C442" s="571" t="str">
        <f>IF(OR(LEFT(Nhaplieu!$M447,3)='Sổ ngân hàng S07 '!$J$2,LEFT(Nhaplieu!$N447,3)='Sổ ngân hàng S07 '!$J$2),Nhaplieu!L447,IF(OR(Nhaplieu!$M447='Sổ ngân hàng S07 '!$J$2,Nhaplieu!$N447='Sổ ngân hàng S07 '!$J$2),Nhaplieu!L447,""))</f>
        <v/>
      </c>
      <c r="D442" s="78" t="str">
        <f>IF(LEFT(Nhaplieu!$M447,3)='Sổ ngân hàng S07 '!$J$2,Nhaplieu!N447,IF(LEFT(Nhaplieu!$N447,3)='Sổ ngân hàng S07 '!$J$2,Nhaplieu!M447,IF(Nhaplieu!$M447='Sổ ngân hàng S07 '!$J$2,Nhaplieu!N447,IF(Nhaplieu!$N447='Sổ ngân hàng S07 '!$J$2,Nhaplieu!M447,""))))</f>
        <v/>
      </c>
      <c r="E442" s="77" t="str">
        <f>IF(LEFT(Nhaplieu!M447,3)='Sổ ngân hàng S07 '!$J$2,Nhaplieu!$O447,IF(Nhaplieu!M447='Sổ ngân hàng S07 '!$J$2,Nhaplieu!$O447,""))</f>
        <v/>
      </c>
      <c r="F442" s="77" t="str">
        <f>IF(LEFT(Nhaplieu!N447,3)='Sổ ngân hàng S07 '!$J$2,Nhaplieu!$O447,IF(Nhaplieu!N447='Sổ ngân hàng S07 '!$J$2,Nhaplieu!$O447,""))</f>
        <v/>
      </c>
      <c r="G442" s="572">
        <f>IF(SUM(E442:F442)=0,0,$G$10+SUM(E$11:$E442)-SUM(F$11:$F442))</f>
        <v>0</v>
      </c>
      <c r="H442" s="573"/>
    </row>
    <row r="443" spans="1:8" s="4" customFormat="1" ht="15.6">
      <c r="A443" s="76" t="str">
        <f>IF(OR(LEFT(Nhaplieu!$M448,3)='Sổ ngân hàng S07 '!$J$2,LEFT(Nhaplieu!$N448,3)='Sổ ngân hàng S07 '!$J$2),Nhaplieu!F448,IF(OR(Nhaplieu!$M448='Sổ ngân hàng S07 '!$J$2,Nhaplieu!$N448='Sổ ngân hàng S07 '!$J$2),Nhaplieu!F448,""))</f>
        <v/>
      </c>
      <c r="B443" s="77" t="str">
        <f>IF(OR(LEFT(Nhaplieu!$M448,3)='Sổ ngân hàng S07 '!$J$2,LEFT(Nhaplieu!$N448,3)='Sổ ngân hàng S07 '!$J$2),Nhaplieu!E448,IF(OR(Nhaplieu!$M448='Sổ ngân hàng S07 '!$J$2,Nhaplieu!$N448='Sổ ngân hàng S07 '!$J$2),Nhaplieu!E448,""))</f>
        <v/>
      </c>
      <c r="C443" s="571" t="str">
        <f>IF(OR(LEFT(Nhaplieu!$M448,3)='Sổ ngân hàng S07 '!$J$2,LEFT(Nhaplieu!$N448,3)='Sổ ngân hàng S07 '!$J$2),Nhaplieu!L448,IF(OR(Nhaplieu!$M448='Sổ ngân hàng S07 '!$J$2,Nhaplieu!$N448='Sổ ngân hàng S07 '!$J$2),Nhaplieu!L448,""))</f>
        <v/>
      </c>
      <c r="D443" s="78" t="str">
        <f>IF(LEFT(Nhaplieu!$M448,3)='Sổ ngân hàng S07 '!$J$2,Nhaplieu!N448,IF(LEFT(Nhaplieu!$N448,3)='Sổ ngân hàng S07 '!$J$2,Nhaplieu!M448,IF(Nhaplieu!$M448='Sổ ngân hàng S07 '!$J$2,Nhaplieu!N448,IF(Nhaplieu!$N448='Sổ ngân hàng S07 '!$J$2,Nhaplieu!M448,""))))</f>
        <v/>
      </c>
      <c r="E443" s="77" t="str">
        <f>IF(LEFT(Nhaplieu!M448,3)='Sổ ngân hàng S07 '!$J$2,Nhaplieu!$O448,IF(Nhaplieu!M448='Sổ ngân hàng S07 '!$J$2,Nhaplieu!$O448,""))</f>
        <v/>
      </c>
      <c r="F443" s="77" t="str">
        <f>IF(LEFT(Nhaplieu!N448,3)='Sổ ngân hàng S07 '!$J$2,Nhaplieu!$O448,IF(Nhaplieu!N448='Sổ ngân hàng S07 '!$J$2,Nhaplieu!$O448,""))</f>
        <v/>
      </c>
      <c r="G443" s="572">
        <f>IF(SUM(E443:F443)=0,0,$G$10+SUM(E$11:$E443)-SUM(F$11:$F443))</f>
        <v>0</v>
      </c>
      <c r="H443" s="573"/>
    </row>
    <row r="444" spans="1:8" s="4" customFormat="1" ht="15.6">
      <c r="A444" s="76" t="str">
        <f>IF(OR(LEFT(Nhaplieu!$M449,3)='Sổ ngân hàng S07 '!$J$2,LEFT(Nhaplieu!$N449,3)='Sổ ngân hàng S07 '!$J$2),Nhaplieu!F449,IF(OR(Nhaplieu!$M449='Sổ ngân hàng S07 '!$J$2,Nhaplieu!$N449='Sổ ngân hàng S07 '!$J$2),Nhaplieu!F449,""))</f>
        <v/>
      </c>
      <c r="B444" s="77" t="str">
        <f>IF(OR(LEFT(Nhaplieu!$M449,3)='Sổ ngân hàng S07 '!$J$2,LEFT(Nhaplieu!$N449,3)='Sổ ngân hàng S07 '!$J$2),Nhaplieu!E449,IF(OR(Nhaplieu!$M449='Sổ ngân hàng S07 '!$J$2,Nhaplieu!$N449='Sổ ngân hàng S07 '!$J$2),Nhaplieu!E449,""))</f>
        <v/>
      </c>
      <c r="C444" s="571" t="str">
        <f>IF(OR(LEFT(Nhaplieu!$M449,3)='Sổ ngân hàng S07 '!$J$2,LEFT(Nhaplieu!$N449,3)='Sổ ngân hàng S07 '!$J$2),Nhaplieu!L449,IF(OR(Nhaplieu!$M449='Sổ ngân hàng S07 '!$J$2,Nhaplieu!$N449='Sổ ngân hàng S07 '!$J$2),Nhaplieu!L449,""))</f>
        <v/>
      </c>
      <c r="D444" s="78" t="str">
        <f>IF(LEFT(Nhaplieu!$M449,3)='Sổ ngân hàng S07 '!$J$2,Nhaplieu!N449,IF(LEFT(Nhaplieu!$N449,3)='Sổ ngân hàng S07 '!$J$2,Nhaplieu!M449,IF(Nhaplieu!$M449='Sổ ngân hàng S07 '!$J$2,Nhaplieu!N449,IF(Nhaplieu!$N449='Sổ ngân hàng S07 '!$J$2,Nhaplieu!M449,""))))</f>
        <v/>
      </c>
      <c r="E444" s="77" t="str">
        <f>IF(LEFT(Nhaplieu!M449,3)='Sổ ngân hàng S07 '!$J$2,Nhaplieu!$O449,IF(Nhaplieu!M449='Sổ ngân hàng S07 '!$J$2,Nhaplieu!$O449,""))</f>
        <v/>
      </c>
      <c r="F444" s="77" t="str">
        <f>IF(LEFT(Nhaplieu!N449,3)='Sổ ngân hàng S07 '!$J$2,Nhaplieu!$O449,IF(Nhaplieu!N449='Sổ ngân hàng S07 '!$J$2,Nhaplieu!$O449,""))</f>
        <v/>
      </c>
      <c r="G444" s="572">
        <f>IF(SUM(E444:F444)=0,0,$G$10+SUM(E$11:$E444)-SUM(F$11:$F444))</f>
        <v>0</v>
      </c>
      <c r="H444" s="573"/>
    </row>
    <row r="445" spans="1:8" s="4" customFormat="1" ht="15.6">
      <c r="A445" s="76" t="str">
        <f>IF(OR(LEFT(Nhaplieu!$M450,3)='Sổ ngân hàng S07 '!$J$2,LEFT(Nhaplieu!$N450,3)='Sổ ngân hàng S07 '!$J$2),Nhaplieu!F450,IF(OR(Nhaplieu!$M450='Sổ ngân hàng S07 '!$J$2,Nhaplieu!$N450='Sổ ngân hàng S07 '!$J$2),Nhaplieu!F450,""))</f>
        <v/>
      </c>
      <c r="B445" s="77" t="str">
        <f>IF(OR(LEFT(Nhaplieu!$M450,3)='Sổ ngân hàng S07 '!$J$2,LEFT(Nhaplieu!$N450,3)='Sổ ngân hàng S07 '!$J$2),Nhaplieu!E450,IF(OR(Nhaplieu!$M450='Sổ ngân hàng S07 '!$J$2,Nhaplieu!$N450='Sổ ngân hàng S07 '!$J$2),Nhaplieu!E450,""))</f>
        <v/>
      </c>
      <c r="C445" s="571" t="str">
        <f>IF(OR(LEFT(Nhaplieu!$M450,3)='Sổ ngân hàng S07 '!$J$2,LEFT(Nhaplieu!$N450,3)='Sổ ngân hàng S07 '!$J$2),Nhaplieu!L450,IF(OR(Nhaplieu!$M450='Sổ ngân hàng S07 '!$J$2,Nhaplieu!$N450='Sổ ngân hàng S07 '!$J$2),Nhaplieu!L450,""))</f>
        <v/>
      </c>
      <c r="D445" s="78" t="str">
        <f>IF(LEFT(Nhaplieu!$M450,3)='Sổ ngân hàng S07 '!$J$2,Nhaplieu!N450,IF(LEFT(Nhaplieu!$N450,3)='Sổ ngân hàng S07 '!$J$2,Nhaplieu!M450,IF(Nhaplieu!$M450='Sổ ngân hàng S07 '!$J$2,Nhaplieu!N450,IF(Nhaplieu!$N450='Sổ ngân hàng S07 '!$J$2,Nhaplieu!M450,""))))</f>
        <v/>
      </c>
      <c r="E445" s="77" t="str">
        <f>IF(LEFT(Nhaplieu!M450,3)='Sổ ngân hàng S07 '!$J$2,Nhaplieu!$O450,IF(Nhaplieu!M450='Sổ ngân hàng S07 '!$J$2,Nhaplieu!$O450,""))</f>
        <v/>
      </c>
      <c r="F445" s="77" t="str">
        <f>IF(LEFT(Nhaplieu!N450,3)='Sổ ngân hàng S07 '!$J$2,Nhaplieu!$O450,IF(Nhaplieu!N450='Sổ ngân hàng S07 '!$J$2,Nhaplieu!$O450,""))</f>
        <v/>
      </c>
      <c r="G445" s="572">
        <f>IF(SUM(E445:F445)=0,0,$G$10+SUM(E$11:$E445)-SUM(F$11:$F445))</f>
        <v>0</v>
      </c>
      <c r="H445" s="573"/>
    </row>
    <row r="446" spans="1:8" s="4" customFormat="1" ht="15.6">
      <c r="A446" s="76" t="str">
        <f>IF(OR(LEFT(Nhaplieu!$M451,3)='Sổ ngân hàng S07 '!$J$2,LEFT(Nhaplieu!$N451,3)='Sổ ngân hàng S07 '!$J$2),Nhaplieu!F451,IF(OR(Nhaplieu!$M451='Sổ ngân hàng S07 '!$J$2,Nhaplieu!$N451='Sổ ngân hàng S07 '!$J$2),Nhaplieu!F451,""))</f>
        <v/>
      </c>
      <c r="B446" s="77" t="str">
        <f>IF(OR(LEFT(Nhaplieu!$M451,3)='Sổ ngân hàng S07 '!$J$2,LEFT(Nhaplieu!$N451,3)='Sổ ngân hàng S07 '!$J$2),Nhaplieu!E451,IF(OR(Nhaplieu!$M451='Sổ ngân hàng S07 '!$J$2,Nhaplieu!$N451='Sổ ngân hàng S07 '!$J$2),Nhaplieu!E451,""))</f>
        <v/>
      </c>
      <c r="C446" s="571" t="str">
        <f>IF(OR(LEFT(Nhaplieu!$M451,3)='Sổ ngân hàng S07 '!$J$2,LEFT(Nhaplieu!$N451,3)='Sổ ngân hàng S07 '!$J$2),Nhaplieu!L451,IF(OR(Nhaplieu!$M451='Sổ ngân hàng S07 '!$J$2,Nhaplieu!$N451='Sổ ngân hàng S07 '!$J$2),Nhaplieu!L451,""))</f>
        <v/>
      </c>
      <c r="D446" s="78" t="str">
        <f>IF(LEFT(Nhaplieu!$M451,3)='Sổ ngân hàng S07 '!$J$2,Nhaplieu!N451,IF(LEFT(Nhaplieu!$N451,3)='Sổ ngân hàng S07 '!$J$2,Nhaplieu!M451,IF(Nhaplieu!$M451='Sổ ngân hàng S07 '!$J$2,Nhaplieu!N451,IF(Nhaplieu!$N451='Sổ ngân hàng S07 '!$J$2,Nhaplieu!M451,""))))</f>
        <v/>
      </c>
      <c r="E446" s="77" t="str">
        <f>IF(LEFT(Nhaplieu!M451,3)='Sổ ngân hàng S07 '!$J$2,Nhaplieu!$O451,IF(Nhaplieu!M451='Sổ ngân hàng S07 '!$J$2,Nhaplieu!$O451,""))</f>
        <v/>
      </c>
      <c r="F446" s="77" t="str">
        <f>IF(LEFT(Nhaplieu!N451,3)='Sổ ngân hàng S07 '!$J$2,Nhaplieu!$O451,IF(Nhaplieu!N451='Sổ ngân hàng S07 '!$J$2,Nhaplieu!$O451,""))</f>
        <v/>
      </c>
      <c r="G446" s="572">
        <f>IF(SUM(E446:F446)=0,0,$G$10+SUM(E$11:$E446)-SUM(F$11:$F446))</f>
        <v>0</v>
      </c>
      <c r="H446" s="573"/>
    </row>
    <row r="447" spans="1:8" s="4" customFormat="1" ht="15.6">
      <c r="A447" s="76" t="str">
        <f>IF(OR(LEFT(Nhaplieu!$M452,3)='Sổ ngân hàng S07 '!$J$2,LEFT(Nhaplieu!$N452,3)='Sổ ngân hàng S07 '!$J$2),Nhaplieu!F452,IF(OR(Nhaplieu!$M452='Sổ ngân hàng S07 '!$J$2,Nhaplieu!$N452='Sổ ngân hàng S07 '!$J$2),Nhaplieu!F452,""))</f>
        <v/>
      </c>
      <c r="B447" s="77" t="str">
        <f>IF(OR(LEFT(Nhaplieu!$M452,3)='Sổ ngân hàng S07 '!$J$2,LEFT(Nhaplieu!$N452,3)='Sổ ngân hàng S07 '!$J$2),Nhaplieu!E452,IF(OR(Nhaplieu!$M452='Sổ ngân hàng S07 '!$J$2,Nhaplieu!$N452='Sổ ngân hàng S07 '!$J$2),Nhaplieu!E452,""))</f>
        <v/>
      </c>
      <c r="C447" s="571" t="str">
        <f>IF(OR(LEFT(Nhaplieu!$M452,3)='Sổ ngân hàng S07 '!$J$2,LEFT(Nhaplieu!$N452,3)='Sổ ngân hàng S07 '!$J$2),Nhaplieu!L452,IF(OR(Nhaplieu!$M452='Sổ ngân hàng S07 '!$J$2,Nhaplieu!$N452='Sổ ngân hàng S07 '!$J$2),Nhaplieu!L452,""))</f>
        <v/>
      </c>
      <c r="D447" s="78" t="str">
        <f>IF(LEFT(Nhaplieu!$M452,3)='Sổ ngân hàng S07 '!$J$2,Nhaplieu!N452,IF(LEFT(Nhaplieu!$N452,3)='Sổ ngân hàng S07 '!$J$2,Nhaplieu!M452,IF(Nhaplieu!$M452='Sổ ngân hàng S07 '!$J$2,Nhaplieu!N452,IF(Nhaplieu!$N452='Sổ ngân hàng S07 '!$J$2,Nhaplieu!M452,""))))</f>
        <v/>
      </c>
      <c r="E447" s="77" t="str">
        <f>IF(LEFT(Nhaplieu!M452,3)='Sổ ngân hàng S07 '!$J$2,Nhaplieu!$O452,IF(Nhaplieu!M452='Sổ ngân hàng S07 '!$J$2,Nhaplieu!$O452,""))</f>
        <v/>
      </c>
      <c r="F447" s="77" t="str">
        <f>IF(LEFT(Nhaplieu!N452,3)='Sổ ngân hàng S07 '!$J$2,Nhaplieu!$O452,IF(Nhaplieu!N452='Sổ ngân hàng S07 '!$J$2,Nhaplieu!$O452,""))</f>
        <v/>
      </c>
      <c r="G447" s="572">
        <f>IF(SUM(E447:F447)=0,0,$G$10+SUM(E$11:$E447)-SUM(F$11:$F447))</f>
        <v>0</v>
      </c>
      <c r="H447" s="573"/>
    </row>
    <row r="448" spans="1:8" s="4" customFormat="1" ht="15.6">
      <c r="A448" s="76" t="str">
        <f>IF(OR(LEFT(Nhaplieu!$M453,3)='Sổ ngân hàng S07 '!$J$2,LEFT(Nhaplieu!$N453,3)='Sổ ngân hàng S07 '!$J$2),Nhaplieu!F453,IF(OR(Nhaplieu!$M453='Sổ ngân hàng S07 '!$J$2,Nhaplieu!$N453='Sổ ngân hàng S07 '!$J$2),Nhaplieu!F453,""))</f>
        <v/>
      </c>
      <c r="B448" s="77" t="str">
        <f>IF(OR(LEFT(Nhaplieu!$M453,3)='Sổ ngân hàng S07 '!$J$2,LEFT(Nhaplieu!$N453,3)='Sổ ngân hàng S07 '!$J$2),Nhaplieu!E453,IF(OR(Nhaplieu!$M453='Sổ ngân hàng S07 '!$J$2,Nhaplieu!$N453='Sổ ngân hàng S07 '!$J$2),Nhaplieu!E453,""))</f>
        <v/>
      </c>
      <c r="C448" s="571" t="str">
        <f>IF(OR(LEFT(Nhaplieu!$M453,3)='Sổ ngân hàng S07 '!$J$2,LEFT(Nhaplieu!$N453,3)='Sổ ngân hàng S07 '!$J$2),Nhaplieu!L453,IF(OR(Nhaplieu!$M453='Sổ ngân hàng S07 '!$J$2,Nhaplieu!$N453='Sổ ngân hàng S07 '!$J$2),Nhaplieu!L453,""))</f>
        <v/>
      </c>
      <c r="D448" s="78" t="str">
        <f>IF(LEFT(Nhaplieu!$M453,3)='Sổ ngân hàng S07 '!$J$2,Nhaplieu!N453,IF(LEFT(Nhaplieu!$N453,3)='Sổ ngân hàng S07 '!$J$2,Nhaplieu!M453,IF(Nhaplieu!$M453='Sổ ngân hàng S07 '!$J$2,Nhaplieu!N453,IF(Nhaplieu!$N453='Sổ ngân hàng S07 '!$J$2,Nhaplieu!M453,""))))</f>
        <v/>
      </c>
      <c r="E448" s="77" t="str">
        <f>IF(LEFT(Nhaplieu!M453,3)='Sổ ngân hàng S07 '!$J$2,Nhaplieu!$O453,IF(Nhaplieu!M453='Sổ ngân hàng S07 '!$J$2,Nhaplieu!$O453,""))</f>
        <v/>
      </c>
      <c r="F448" s="77" t="str">
        <f>IF(LEFT(Nhaplieu!N453,3)='Sổ ngân hàng S07 '!$J$2,Nhaplieu!$O453,IF(Nhaplieu!N453='Sổ ngân hàng S07 '!$J$2,Nhaplieu!$O453,""))</f>
        <v/>
      </c>
      <c r="G448" s="572">
        <f>IF(SUM(E448:F448)=0,0,$G$10+SUM(E$11:$E448)-SUM(F$11:$F448))</f>
        <v>0</v>
      </c>
      <c r="H448" s="573"/>
    </row>
    <row r="449" spans="1:8" s="4" customFormat="1" ht="15.6">
      <c r="A449" s="76" t="str">
        <f>IF(OR(LEFT(Nhaplieu!$M454,3)='Sổ ngân hàng S07 '!$J$2,LEFT(Nhaplieu!$N454,3)='Sổ ngân hàng S07 '!$J$2),Nhaplieu!F454,IF(OR(Nhaplieu!$M454='Sổ ngân hàng S07 '!$J$2,Nhaplieu!$N454='Sổ ngân hàng S07 '!$J$2),Nhaplieu!F454,""))</f>
        <v/>
      </c>
      <c r="B449" s="77" t="str">
        <f>IF(OR(LEFT(Nhaplieu!$M454,3)='Sổ ngân hàng S07 '!$J$2,LEFT(Nhaplieu!$N454,3)='Sổ ngân hàng S07 '!$J$2),Nhaplieu!E454,IF(OR(Nhaplieu!$M454='Sổ ngân hàng S07 '!$J$2,Nhaplieu!$N454='Sổ ngân hàng S07 '!$J$2),Nhaplieu!E454,""))</f>
        <v/>
      </c>
      <c r="C449" s="571" t="str">
        <f>IF(OR(LEFT(Nhaplieu!$M454,3)='Sổ ngân hàng S07 '!$J$2,LEFT(Nhaplieu!$N454,3)='Sổ ngân hàng S07 '!$J$2),Nhaplieu!L454,IF(OR(Nhaplieu!$M454='Sổ ngân hàng S07 '!$J$2,Nhaplieu!$N454='Sổ ngân hàng S07 '!$J$2),Nhaplieu!L454,""))</f>
        <v/>
      </c>
      <c r="D449" s="78" t="str">
        <f>IF(LEFT(Nhaplieu!$M454,3)='Sổ ngân hàng S07 '!$J$2,Nhaplieu!N454,IF(LEFT(Nhaplieu!$N454,3)='Sổ ngân hàng S07 '!$J$2,Nhaplieu!M454,IF(Nhaplieu!$M454='Sổ ngân hàng S07 '!$J$2,Nhaplieu!N454,IF(Nhaplieu!$N454='Sổ ngân hàng S07 '!$J$2,Nhaplieu!M454,""))))</f>
        <v/>
      </c>
      <c r="E449" s="77" t="str">
        <f>IF(LEFT(Nhaplieu!M454,3)='Sổ ngân hàng S07 '!$J$2,Nhaplieu!$O454,IF(Nhaplieu!M454='Sổ ngân hàng S07 '!$J$2,Nhaplieu!$O454,""))</f>
        <v/>
      </c>
      <c r="F449" s="77" t="str">
        <f>IF(LEFT(Nhaplieu!N454,3)='Sổ ngân hàng S07 '!$J$2,Nhaplieu!$O454,IF(Nhaplieu!N454='Sổ ngân hàng S07 '!$J$2,Nhaplieu!$O454,""))</f>
        <v/>
      </c>
      <c r="G449" s="572">
        <f>IF(SUM(E449:F449)=0,0,$G$10+SUM(E$11:$E449)-SUM(F$11:$F449))</f>
        <v>0</v>
      </c>
      <c r="H449" s="573"/>
    </row>
    <row r="450" spans="1:8" s="4" customFormat="1" ht="15.6">
      <c r="A450" s="76" t="str">
        <f>IF(OR(LEFT(Nhaplieu!$M455,3)='Sổ ngân hàng S07 '!$J$2,LEFT(Nhaplieu!$N455,3)='Sổ ngân hàng S07 '!$J$2),Nhaplieu!F455,IF(OR(Nhaplieu!$M455='Sổ ngân hàng S07 '!$J$2,Nhaplieu!$N455='Sổ ngân hàng S07 '!$J$2),Nhaplieu!F455,""))</f>
        <v/>
      </c>
      <c r="B450" s="77" t="str">
        <f>IF(OR(LEFT(Nhaplieu!$M455,3)='Sổ ngân hàng S07 '!$J$2,LEFT(Nhaplieu!$N455,3)='Sổ ngân hàng S07 '!$J$2),Nhaplieu!E455,IF(OR(Nhaplieu!$M455='Sổ ngân hàng S07 '!$J$2,Nhaplieu!$N455='Sổ ngân hàng S07 '!$J$2),Nhaplieu!E455,""))</f>
        <v/>
      </c>
      <c r="C450" s="571" t="str">
        <f>IF(OR(LEFT(Nhaplieu!$M455,3)='Sổ ngân hàng S07 '!$J$2,LEFT(Nhaplieu!$N455,3)='Sổ ngân hàng S07 '!$J$2),Nhaplieu!L455,IF(OR(Nhaplieu!$M455='Sổ ngân hàng S07 '!$J$2,Nhaplieu!$N455='Sổ ngân hàng S07 '!$J$2),Nhaplieu!L455,""))</f>
        <v/>
      </c>
      <c r="D450" s="78" t="str">
        <f>IF(LEFT(Nhaplieu!$M455,3)='Sổ ngân hàng S07 '!$J$2,Nhaplieu!N455,IF(LEFT(Nhaplieu!$N455,3)='Sổ ngân hàng S07 '!$J$2,Nhaplieu!M455,IF(Nhaplieu!$M455='Sổ ngân hàng S07 '!$J$2,Nhaplieu!N455,IF(Nhaplieu!$N455='Sổ ngân hàng S07 '!$J$2,Nhaplieu!M455,""))))</f>
        <v/>
      </c>
      <c r="E450" s="77" t="str">
        <f>IF(LEFT(Nhaplieu!M455,3)='Sổ ngân hàng S07 '!$J$2,Nhaplieu!$O455,IF(Nhaplieu!M455='Sổ ngân hàng S07 '!$J$2,Nhaplieu!$O455,""))</f>
        <v/>
      </c>
      <c r="F450" s="77" t="str">
        <f>IF(LEFT(Nhaplieu!N455,3)='Sổ ngân hàng S07 '!$J$2,Nhaplieu!$O455,IF(Nhaplieu!N455='Sổ ngân hàng S07 '!$J$2,Nhaplieu!$O455,""))</f>
        <v/>
      </c>
      <c r="G450" s="572">
        <f>IF(SUM(E450:F450)=0,0,$G$10+SUM(E$11:$E450)-SUM(F$11:$F450))</f>
        <v>0</v>
      </c>
      <c r="H450" s="573"/>
    </row>
    <row r="451" spans="1:8" s="4" customFormat="1" ht="15.6">
      <c r="A451" s="76" t="str">
        <f>IF(OR(LEFT(Nhaplieu!$M456,3)='Sổ ngân hàng S07 '!$J$2,LEFT(Nhaplieu!$N456,3)='Sổ ngân hàng S07 '!$J$2),Nhaplieu!F456,IF(OR(Nhaplieu!$M456='Sổ ngân hàng S07 '!$J$2,Nhaplieu!$N456='Sổ ngân hàng S07 '!$J$2),Nhaplieu!F456,""))</f>
        <v/>
      </c>
      <c r="B451" s="77" t="str">
        <f>IF(OR(LEFT(Nhaplieu!$M456,3)='Sổ ngân hàng S07 '!$J$2,LEFT(Nhaplieu!$N456,3)='Sổ ngân hàng S07 '!$J$2),Nhaplieu!E456,IF(OR(Nhaplieu!$M456='Sổ ngân hàng S07 '!$J$2,Nhaplieu!$N456='Sổ ngân hàng S07 '!$J$2),Nhaplieu!E456,""))</f>
        <v/>
      </c>
      <c r="C451" s="571" t="str">
        <f>IF(OR(LEFT(Nhaplieu!$M456,3)='Sổ ngân hàng S07 '!$J$2,LEFT(Nhaplieu!$N456,3)='Sổ ngân hàng S07 '!$J$2),Nhaplieu!L456,IF(OR(Nhaplieu!$M456='Sổ ngân hàng S07 '!$J$2,Nhaplieu!$N456='Sổ ngân hàng S07 '!$J$2),Nhaplieu!L456,""))</f>
        <v/>
      </c>
      <c r="D451" s="78" t="str">
        <f>IF(LEFT(Nhaplieu!$M456,3)='Sổ ngân hàng S07 '!$J$2,Nhaplieu!N456,IF(LEFT(Nhaplieu!$N456,3)='Sổ ngân hàng S07 '!$J$2,Nhaplieu!M456,IF(Nhaplieu!$M456='Sổ ngân hàng S07 '!$J$2,Nhaplieu!N456,IF(Nhaplieu!$N456='Sổ ngân hàng S07 '!$J$2,Nhaplieu!M456,""))))</f>
        <v/>
      </c>
      <c r="E451" s="77" t="str">
        <f>IF(LEFT(Nhaplieu!M456,3)='Sổ ngân hàng S07 '!$J$2,Nhaplieu!$O456,IF(Nhaplieu!M456='Sổ ngân hàng S07 '!$J$2,Nhaplieu!$O456,""))</f>
        <v/>
      </c>
      <c r="F451" s="77" t="str">
        <f>IF(LEFT(Nhaplieu!N456,3)='Sổ ngân hàng S07 '!$J$2,Nhaplieu!$O456,IF(Nhaplieu!N456='Sổ ngân hàng S07 '!$J$2,Nhaplieu!$O456,""))</f>
        <v/>
      </c>
      <c r="G451" s="572">
        <f>IF(SUM(E451:F451)=0,0,$G$10+SUM(E$11:$E451)-SUM(F$11:$F451))</f>
        <v>0</v>
      </c>
      <c r="H451" s="573"/>
    </row>
    <row r="452" spans="1:8" s="4" customFormat="1" ht="15.6">
      <c r="A452" s="76" t="str">
        <f>IF(OR(LEFT(Nhaplieu!$M457,3)='Sổ ngân hàng S07 '!$J$2,LEFT(Nhaplieu!$N457,3)='Sổ ngân hàng S07 '!$J$2),Nhaplieu!F457,IF(OR(Nhaplieu!$M457='Sổ ngân hàng S07 '!$J$2,Nhaplieu!$N457='Sổ ngân hàng S07 '!$J$2),Nhaplieu!F457,""))</f>
        <v/>
      </c>
      <c r="B452" s="77" t="str">
        <f>IF(OR(LEFT(Nhaplieu!$M457,3)='Sổ ngân hàng S07 '!$J$2,LEFT(Nhaplieu!$N457,3)='Sổ ngân hàng S07 '!$J$2),Nhaplieu!E457,IF(OR(Nhaplieu!$M457='Sổ ngân hàng S07 '!$J$2,Nhaplieu!$N457='Sổ ngân hàng S07 '!$J$2),Nhaplieu!E457,""))</f>
        <v/>
      </c>
      <c r="C452" s="571" t="str">
        <f>IF(OR(LEFT(Nhaplieu!$M457,3)='Sổ ngân hàng S07 '!$J$2,LEFT(Nhaplieu!$N457,3)='Sổ ngân hàng S07 '!$J$2),Nhaplieu!L457,IF(OR(Nhaplieu!$M457='Sổ ngân hàng S07 '!$J$2,Nhaplieu!$N457='Sổ ngân hàng S07 '!$J$2),Nhaplieu!L457,""))</f>
        <v/>
      </c>
      <c r="D452" s="78" t="str">
        <f>IF(LEFT(Nhaplieu!$M457,3)='Sổ ngân hàng S07 '!$J$2,Nhaplieu!N457,IF(LEFT(Nhaplieu!$N457,3)='Sổ ngân hàng S07 '!$J$2,Nhaplieu!M457,IF(Nhaplieu!$M457='Sổ ngân hàng S07 '!$J$2,Nhaplieu!N457,IF(Nhaplieu!$N457='Sổ ngân hàng S07 '!$J$2,Nhaplieu!M457,""))))</f>
        <v/>
      </c>
      <c r="E452" s="77" t="str">
        <f>IF(LEFT(Nhaplieu!M457,3)='Sổ ngân hàng S07 '!$J$2,Nhaplieu!$O457,IF(Nhaplieu!M457='Sổ ngân hàng S07 '!$J$2,Nhaplieu!$O457,""))</f>
        <v/>
      </c>
      <c r="F452" s="77" t="str">
        <f>IF(LEFT(Nhaplieu!N457,3)='Sổ ngân hàng S07 '!$J$2,Nhaplieu!$O457,IF(Nhaplieu!N457='Sổ ngân hàng S07 '!$J$2,Nhaplieu!$O457,""))</f>
        <v/>
      </c>
      <c r="G452" s="572">
        <f>IF(SUM(E452:F452)=0,0,$G$10+SUM(E$11:$E452)-SUM(F$11:$F452))</f>
        <v>0</v>
      </c>
      <c r="H452" s="573"/>
    </row>
    <row r="453" spans="1:8" s="4" customFormat="1" ht="15.6">
      <c r="A453" s="76" t="str">
        <f>IF(OR(LEFT(Nhaplieu!$M458,3)='Sổ ngân hàng S07 '!$J$2,LEFT(Nhaplieu!$N458,3)='Sổ ngân hàng S07 '!$J$2),Nhaplieu!F458,IF(OR(Nhaplieu!$M458='Sổ ngân hàng S07 '!$J$2,Nhaplieu!$N458='Sổ ngân hàng S07 '!$J$2),Nhaplieu!F458,""))</f>
        <v/>
      </c>
      <c r="B453" s="77" t="str">
        <f>IF(OR(LEFT(Nhaplieu!$M458,3)='Sổ ngân hàng S07 '!$J$2,LEFT(Nhaplieu!$N458,3)='Sổ ngân hàng S07 '!$J$2),Nhaplieu!E458,IF(OR(Nhaplieu!$M458='Sổ ngân hàng S07 '!$J$2,Nhaplieu!$N458='Sổ ngân hàng S07 '!$J$2),Nhaplieu!E458,""))</f>
        <v/>
      </c>
      <c r="C453" s="571" t="str">
        <f>IF(OR(LEFT(Nhaplieu!$M458,3)='Sổ ngân hàng S07 '!$J$2,LEFT(Nhaplieu!$N458,3)='Sổ ngân hàng S07 '!$J$2),Nhaplieu!L458,IF(OR(Nhaplieu!$M458='Sổ ngân hàng S07 '!$J$2,Nhaplieu!$N458='Sổ ngân hàng S07 '!$J$2),Nhaplieu!L458,""))</f>
        <v/>
      </c>
      <c r="D453" s="78" t="str">
        <f>IF(LEFT(Nhaplieu!$M458,3)='Sổ ngân hàng S07 '!$J$2,Nhaplieu!N458,IF(LEFT(Nhaplieu!$N458,3)='Sổ ngân hàng S07 '!$J$2,Nhaplieu!M458,IF(Nhaplieu!$M458='Sổ ngân hàng S07 '!$J$2,Nhaplieu!N458,IF(Nhaplieu!$N458='Sổ ngân hàng S07 '!$J$2,Nhaplieu!M458,""))))</f>
        <v/>
      </c>
      <c r="E453" s="77" t="str">
        <f>IF(LEFT(Nhaplieu!M458,3)='Sổ ngân hàng S07 '!$J$2,Nhaplieu!$O458,IF(Nhaplieu!M458='Sổ ngân hàng S07 '!$J$2,Nhaplieu!$O458,""))</f>
        <v/>
      </c>
      <c r="F453" s="77" t="str">
        <f>IF(LEFT(Nhaplieu!N458,3)='Sổ ngân hàng S07 '!$J$2,Nhaplieu!$O458,IF(Nhaplieu!N458='Sổ ngân hàng S07 '!$J$2,Nhaplieu!$O458,""))</f>
        <v/>
      </c>
      <c r="G453" s="572">
        <f>IF(SUM(E453:F453)=0,0,$G$10+SUM(E$11:$E453)-SUM(F$11:$F453))</f>
        <v>0</v>
      </c>
      <c r="H453" s="573"/>
    </row>
    <row r="454" spans="1:8" s="4" customFormat="1" ht="15.6">
      <c r="A454" s="76" t="str">
        <f>IF(OR(LEFT(Nhaplieu!$M459,3)='Sổ ngân hàng S07 '!$J$2,LEFT(Nhaplieu!$N459,3)='Sổ ngân hàng S07 '!$J$2),Nhaplieu!F459,IF(OR(Nhaplieu!$M459='Sổ ngân hàng S07 '!$J$2,Nhaplieu!$N459='Sổ ngân hàng S07 '!$J$2),Nhaplieu!F459,""))</f>
        <v/>
      </c>
      <c r="B454" s="77" t="str">
        <f>IF(OR(LEFT(Nhaplieu!$M459,3)='Sổ ngân hàng S07 '!$J$2,LEFT(Nhaplieu!$N459,3)='Sổ ngân hàng S07 '!$J$2),Nhaplieu!E459,IF(OR(Nhaplieu!$M459='Sổ ngân hàng S07 '!$J$2,Nhaplieu!$N459='Sổ ngân hàng S07 '!$J$2),Nhaplieu!E459,""))</f>
        <v/>
      </c>
      <c r="C454" s="571" t="str">
        <f>IF(OR(LEFT(Nhaplieu!$M459,3)='Sổ ngân hàng S07 '!$J$2,LEFT(Nhaplieu!$N459,3)='Sổ ngân hàng S07 '!$J$2),Nhaplieu!L459,IF(OR(Nhaplieu!$M459='Sổ ngân hàng S07 '!$J$2,Nhaplieu!$N459='Sổ ngân hàng S07 '!$J$2),Nhaplieu!L459,""))</f>
        <v/>
      </c>
      <c r="D454" s="78" t="str">
        <f>IF(LEFT(Nhaplieu!$M459,3)='Sổ ngân hàng S07 '!$J$2,Nhaplieu!N459,IF(LEFT(Nhaplieu!$N459,3)='Sổ ngân hàng S07 '!$J$2,Nhaplieu!M459,IF(Nhaplieu!$M459='Sổ ngân hàng S07 '!$J$2,Nhaplieu!N459,IF(Nhaplieu!$N459='Sổ ngân hàng S07 '!$J$2,Nhaplieu!M459,""))))</f>
        <v/>
      </c>
      <c r="E454" s="77" t="str">
        <f>IF(LEFT(Nhaplieu!M459,3)='Sổ ngân hàng S07 '!$J$2,Nhaplieu!$O459,IF(Nhaplieu!M459='Sổ ngân hàng S07 '!$J$2,Nhaplieu!$O459,""))</f>
        <v/>
      </c>
      <c r="F454" s="77" t="str">
        <f>IF(LEFT(Nhaplieu!N459,3)='Sổ ngân hàng S07 '!$J$2,Nhaplieu!$O459,IF(Nhaplieu!N459='Sổ ngân hàng S07 '!$J$2,Nhaplieu!$O459,""))</f>
        <v/>
      </c>
      <c r="G454" s="572">
        <f>IF(SUM(E454:F454)=0,0,$G$10+SUM(E$11:$E454)-SUM(F$11:$F454))</f>
        <v>0</v>
      </c>
      <c r="H454" s="573"/>
    </row>
    <row r="455" spans="1:8" s="4" customFormat="1" ht="15.6">
      <c r="A455" s="76" t="str">
        <f>IF(OR(LEFT(Nhaplieu!$M460,3)='Sổ ngân hàng S07 '!$J$2,LEFT(Nhaplieu!$N460,3)='Sổ ngân hàng S07 '!$J$2),Nhaplieu!F460,IF(OR(Nhaplieu!$M460='Sổ ngân hàng S07 '!$J$2,Nhaplieu!$N460='Sổ ngân hàng S07 '!$J$2),Nhaplieu!F460,""))</f>
        <v/>
      </c>
      <c r="B455" s="77" t="str">
        <f>IF(OR(LEFT(Nhaplieu!$M460,3)='Sổ ngân hàng S07 '!$J$2,LEFT(Nhaplieu!$N460,3)='Sổ ngân hàng S07 '!$J$2),Nhaplieu!E460,IF(OR(Nhaplieu!$M460='Sổ ngân hàng S07 '!$J$2,Nhaplieu!$N460='Sổ ngân hàng S07 '!$J$2),Nhaplieu!E460,""))</f>
        <v/>
      </c>
      <c r="C455" s="571" t="str">
        <f>IF(OR(LEFT(Nhaplieu!$M460,3)='Sổ ngân hàng S07 '!$J$2,LEFT(Nhaplieu!$N460,3)='Sổ ngân hàng S07 '!$J$2),Nhaplieu!L460,IF(OR(Nhaplieu!$M460='Sổ ngân hàng S07 '!$J$2,Nhaplieu!$N460='Sổ ngân hàng S07 '!$J$2),Nhaplieu!L460,""))</f>
        <v/>
      </c>
      <c r="D455" s="78" t="str">
        <f>IF(LEFT(Nhaplieu!$M460,3)='Sổ ngân hàng S07 '!$J$2,Nhaplieu!N460,IF(LEFT(Nhaplieu!$N460,3)='Sổ ngân hàng S07 '!$J$2,Nhaplieu!M460,IF(Nhaplieu!$M460='Sổ ngân hàng S07 '!$J$2,Nhaplieu!N460,IF(Nhaplieu!$N460='Sổ ngân hàng S07 '!$J$2,Nhaplieu!M460,""))))</f>
        <v/>
      </c>
      <c r="E455" s="77" t="str">
        <f>IF(LEFT(Nhaplieu!M460,3)='Sổ ngân hàng S07 '!$J$2,Nhaplieu!$O460,IF(Nhaplieu!M460='Sổ ngân hàng S07 '!$J$2,Nhaplieu!$O460,""))</f>
        <v/>
      </c>
      <c r="F455" s="77" t="str">
        <f>IF(LEFT(Nhaplieu!N460,3)='Sổ ngân hàng S07 '!$J$2,Nhaplieu!$O460,IF(Nhaplieu!N460='Sổ ngân hàng S07 '!$J$2,Nhaplieu!$O460,""))</f>
        <v/>
      </c>
      <c r="G455" s="572">
        <f>IF(SUM(E455:F455)=0,0,$G$10+SUM(E$11:$E455)-SUM(F$11:$F455))</f>
        <v>0</v>
      </c>
      <c r="H455" s="573"/>
    </row>
    <row r="456" spans="1:8" s="4" customFormat="1" ht="15.6">
      <c r="A456" s="76" t="str">
        <f>IF(OR(LEFT(Nhaplieu!$M461,3)='Sổ ngân hàng S07 '!$J$2,LEFT(Nhaplieu!$N461,3)='Sổ ngân hàng S07 '!$J$2),Nhaplieu!F461,IF(OR(Nhaplieu!$M461='Sổ ngân hàng S07 '!$J$2,Nhaplieu!$N461='Sổ ngân hàng S07 '!$J$2),Nhaplieu!F461,""))</f>
        <v/>
      </c>
      <c r="B456" s="77" t="str">
        <f>IF(OR(LEFT(Nhaplieu!$M461,3)='Sổ ngân hàng S07 '!$J$2,LEFT(Nhaplieu!$N461,3)='Sổ ngân hàng S07 '!$J$2),Nhaplieu!E461,IF(OR(Nhaplieu!$M461='Sổ ngân hàng S07 '!$J$2,Nhaplieu!$N461='Sổ ngân hàng S07 '!$J$2),Nhaplieu!E461,""))</f>
        <v/>
      </c>
      <c r="C456" s="571" t="str">
        <f>IF(OR(LEFT(Nhaplieu!$M461,3)='Sổ ngân hàng S07 '!$J$2,LEFT(Nhaplieu!$N461,3)='Sổ ngân hàng S07 '!$J$2),Nhaplieu!L461,IF(OR(Nhaplieu!$M461='Sổ ngân hàng S07 '!$J$2,Nhaplieu!$N461='Sổ ngân hàng S07 '!$J$2),Nhaplieu!L461,""))</f>
        <v/>
      </c>
      <c r="D456" s="78" t="str">
        <f>IF(LEFT(Nhaplieu!$M461,3)='Sổ ngân hàng S07 '!$J$2,Nhaplieu!N461,IF(LEFT(Nhaplieu!$N461,3)='Sổ ngân hàng S07 '!$J$2,Nhaplieu!M461,IF(Nhaplieu!$M461='Sổ ngân hàng S07 '!$J$2,Nhaplieu!N461,IF(Nhaplieu!$N461='Sổ ngân hàng S07 '!$J$2,Nhaplieu!M461,""))))</f>
        <v/>
      </c>
      <c r="E456" s="77" t="str">
        <f>IF(LEFT(Nhaplieu!M461,3)='Sổ ngân hàng S07 '!$J$2,Nhaplieu!$O461,IF(Nhaplieu!M461='Sổ ngân hàng S07 '!$J$2,Nhaplieu!$O461,""))</f>
        <v/>
      </c>
      <c r="F456" s="77" t="str">
        <f>IF(LEFT(Nhaplieu!N461,3)='Sổ ngân hàng S07 '!$J$2,Nhaplieu!$O461,IF(Nhaplieu!N461='Sổ ngân hàng S07 '!$J$2,Nhaplieu!$O461,""))</f>
        <v/>
      </c>
      <c r="G456" s="572">
        <f>IF(SUM(E456:F456)=0,0,$G$10+SUM(E$11:$E456)-SUM(F$11:$F456))</f>
        <v>0</v>
      </c>
      <c r="H456" s="573"/>
    </row>
    <row r="457" spans="1:8" s="4" customFormat="1" ht="15.6">
      <c r="A457" s="76" t="str">
        <f>IF(OR(LEFT(Nhaplieu!$M462,3)='Sổ ngân hàng S07 '!$J$2,LEFT(Nhaplieu!$N462,3)='Sổ ngân hàng S07 '!$J$2),Nhaplieu!F462,IF(OR(Nhaplieu!$M462='Sổ ngân hàng S07 '!$J$2,Nhaplieu!$N462='Sổ ngân hàng S07 '!$J$2),Nhaplieu!F462,""))</f>
        <v/>
      </c>
      <c r="B457" s="77" t="str">
        <f>IF(OR(LEFT(Nhaplieu!$M462,3)='Sổ ngân hàng S07 '!$J$2,LEFT(Nhaplieu!$N462,3)='Sổ ngân hàng S07 '!$J$2),Nhaplieu!E462,IF(OR(Nhaplieu!$M462='Sổ ngân hàng S07 '!$J$2,Nhaplieu!$N462='Sổ ngân hàng S07 '!$J$2),Nhaplieu!E462,""))</f>
        <v/>
      </c>
      <c r="C457" s="571" t="str">
        <f>IF(OR(LEFT(Nhaplieu!$M462,3)='Sổ ngân hàng S07 '!$J$2,LEFT(Nhaplieu!$N462,3)='Sổ ngân hàng S07 '!$J$2),Nhaplieu!L462,IF(OR(Nhaplieu!$M462='Sổ ngân hàng S07 '!$J$2,Nhaplieu!$N462='Sổ ngân hàng S07 '!$J$2),Nhaplieu!L462,""))</f>
        <v/>
      </c>
      <c r="D457" s="78" t="str">
        <f>IF(LEFT(Nhaplieu!$M462,3)='Sổ ngân hàng S07 '!$J$2,Nhaplieu!N462,IF(LEFT(Nhaplieu!$N462,3)='Sổ ngân hàng S07 '!$J$2,Nhaplieu!M462,IF(Nhaplieu!$M462='Sổ ngân hàng S07 '!$J$2,Nhaplieu!N462,IF(Nhaplieu!$N462='Sổ ngân hàng S07 '!$J$2,Nhaplieu!M462,""))))</f>
        <v/>
      </c>
      <c r="E457" s="77" t="str">
        <f>IF(LEFT(Nhaplieu!M462,3)='Sổ ngân hàng S07 '!$J$2,Nhaplieu!$O462,IF(Nhaplieu!M462='Sổ ngân hàng S07 '!$J$2,Nhaplieu!$O462,""))</f>
        <v/>
      </c>
      <c r="F457" s="77" t="str">
        <f>IF(LEFT(Nhaplieu!N462,3)='Sổ ngân hàng S07 '!$J$2,Nhaplieu!$O462,IF(Nhaplieu!N462='Sổ ngân hàng S07 '!$J$2,Nhaplieu!$O462,""))</f>
        <v/>
      </c>
      <c r="G457" s="572">
        <f>IF(SUM(E457:F457)=0,0,$G$10+SUM(E$11:$E457)-SUM(F$11:$F457))</f>
        <v>0</v>
      </c>
      <c r="H457" s="573"/>
    </row>
    <row r="458" spans="1:8" s="4" customFormat="1" ht="15.6">
      <c r="A458" s="76" t="str">
        <f>IF(OR(LEFT(Nhaplieu!$M463,3)='Sổ ngân hàng S07 '!$J$2,LEFT(Nhaplieu!$N463,3)='Sổ ngân hàng S07 '!$J$2),Nhaplieu!F463,IF(OR(Nhaplieu!$M463='Sổ ngân hàng S07 '!$J$2,Nhaplieu!$N463='Sổ ngân hàng S07 '!$J$2),Nhaplieu!F463,""))</f>
        <v/>
      </c>
      <c r="B458" s="77" t="str">
        <f>IF(OR(LEFT(Nhaplieu!$M463,3)='Sổ ngân hàng S07 '!$J$2,LEFT(Nhaplieu!$N463,3)='Sổ ngân hàng S07 '!$J$2),Nhaplieu!E463,IF(OR(Nhaplieu!$M463='Sổ ngân hàng S07 '!$J$2,Nhaplieu!$N463='Sổ ngân hàng S07 '!$J$2),Nhaplieu!E463,""))</f>
        <v/>
      </c>
      <c r="C458" s="571" t="str">
        <f>IF(OR(LEFT(Nhaplieu!$M463,3)='Sổ ngân hàng S07 '!$J$2,LEFT(Nhaplieu!$N463,3)='Sổ ngân hàng S07 '!$J$2),Nhaplieu!L463,IF(OR(Nhaplieu!$M463='Sổ ngân hàng S07 '!$J$2,Nhaplieu!$N463='Sổ ngân hàng S07 '!$J$2),Nhaplieu!L463,""))</f>
        <v/>
      </c>
      <c r="D458" s="78" t="str">
        <f>IF(LEFT(Nhaplieu!$M463,3)='Sổ ngân hàng S07 '!$J$2,Nhaplieu!N463,IF(LEFT(Nhaplieu!$N463,3)='Sổ ngân hàng S07 '!$J$2,Nhaplieu!M463,IF(Nhaplieu!$M463='Sổ ngân hàng S07 '!$J$2,Nhaplieu!N463,IF(Nhaplieu!$N463='Sổ ngân hàng S07 '!$J$2,Nhaplieu!M463,""))))</f>
        <v/>
      </c>
      <c r="E458" s="77" t="str">
        <f>IF(LEFT(Nhaplieu!M463,3)='Sổ ngân hàng S07 '!$J$2,Nhaplieu!$O463,IF(Nhaplieu!M463='Sổ ngân hàng S07 '!$J$2,Nhaplieu!$O463,""))</f>
        <v/>
      </c>
      <c r="F458" s="77" t="str">
        <f>IF(LEFT(Nhaplieu!N463,3)='Sổ ngân hàng S07 '!$J$2,Nhaplieu!$O463,IF(Nhaplieu!N463='Sổ ngân hàng S07 '!$J$2,Nhaplieu!$O463,""))</f>
        <v/>
      </c>
      <c r="G458" s="572">
        <f>IF(SUM(E458:F458)=0,0,$G$10+SUM(E$11:$E458)-SUM(F$11:$F458))</f>
        <v>0</v>
      </c>
      <c r="H458" s="573"/>
    </row>
    <row r="459" spans="1:8" s="4" customFormat="1" ht="15.6">
      <c r="A459" s="76" t="str">
        <f>IF(OR(LEFT(Nhaplieu!$M464,3)='Sổ ngân hàng S07 '!$J$2,LEFT(Nhaplieu!$N464,3)='Sổ ngân hàng S07 '!$J$2),Nhaplieu!F464,IF(OR(Nhaplieu!$M464='Sổ ngân hàng S07 '!$J$2,Nhaplieu!$N464='Sổ ngân hàng S07 '!$J$2),Nhaplieu!F464,""))</f>
        <v/>
      </c>
      <c r="B459" s="77" t="str">
        <f>IF(OR(LEFT(Nhaplieu!$M464,3)='Sổ ngân hàng S07 '!$J$2,LEFT(Nhaplieu!$N464,3)='Sổ ngân hàng S07 '!$J$2),Nhaplieu!E464,IF(OR(Nhaplieu!$M464='Sổ ngân hàng S07 '!$J$2,Nhaplieu!$N464='Sổ ngân hàng S07 '!$J$2),Nhaplieu!E464,""))</f>
        <v/>
      </c>
      <c r="C459" s="571" t="str">
        <f>IF(OR(LEFT(Nhaplieu!$M464,3)='Sổ ngân hàng S07 '!$J$2,LEFT(Nhaplieu!$N464,3)='Sổ ngân hàng S07 '!$J$2),Nhaplieu!L464,IF(OR(Nhaplieu!$M464='Sổ ngân hàng S07 '!$J$2,Nhaplieu!$N464='Sổ ngân hàng S07 '!$J$2),Nhaplieu!L464,""))</f>
        <v/>
      </c>
      <c r="D459" s="78" t="str">
        <f>IF(LEFT(Nhaplieu!$M464,3)='Sổ ngân hàng S07 '!$J$2,Nhaplieu!N464,IF(LEFT(Nhaplieu!$N464,3)='Sổ ngân hàng S07 '!$J$2,Nhaplieu!M464,IF(Nhaplieu!$M464='Sổ ngân hàng S07 '!$J$2,Nhaplieu!N464,IF(Nhaplieu!$N464='Sổ ngân hàng S07 '!$J$2,Nhaplieu!M464,""))))</f>
        <v/>
      </c>
      <c r="E459" s="77" t="str">
        <f>IF(LEFT(Nhaplieu!M464,3)='Sổ ngân hàng S07 '!$J$2,Nhaplieu!$O464,IF(Nhaplieu!M464='Sổ ngân hàng S07 '!$J$2,Nhaplieu!$O464,""))</f>
        <v/>
      </c>
      <c r="F459" s="77" t="str">
        <f>IF(LEFT(Nhaplieu!N464,3)='Sổ ngân hàng S07 '!$J$2,Nhaplieu!$O464,IF(Nhaplieu!N464='Sổ ngân hàng S07 '!$J$2,Nhaplieu!$O464,""))</f>
        <v/>
      </c>
      <c r="G459" s="572">
        <f>IF(SUM(E459:F459)=0,0,$G$10+SUM(E$11:$E459)-SUM(F$11:$F459))</f>
        <v>0</v>
      </c>
      <c r="H459" s="573"/>
    </row>
    <row r="460" spans="1:8" s="4" customFormat="1" ht="15.6">
      <c r="A460" s="76" t="str">
        <f>IF(OR(LEFT(Nhaplieu!$M465,3)='Sổ ngân hàng S07 '!$J$2,LEFT(Nhaplieu!$N465,3)='Sổ ngân hàng S07 '!$J$2),Nhaplieu!F465,IF(OR(Nhaplieu!$M465='Sổ ngân hàng S07 '!$J$2,Nhaplieu!$N465='Sổ ngân hàng S07 '!$J$2),Nhaplieu!F465,""))</f>
        <v/>
      </c>
      <c r="B460" s="77" t="str">
        <f>IF(OR(LEFT(Nhaplieu!$M465,3)='Sổ ngân hàng S07 '!$J$2,LEFT(Nhaplieu!$N465,3)='Sổ ngân hàng S07 '!$J$2),Nhaplieu!E465,IF(OR(Nhaplieu!$M465='Sổ ngân hàng S07 '!$J$2,Nhaplieu!$N465='Sổ ngân hàng S07 '!$J$2),Nhaplieu!E465,""))</f>
        <v/>
      </c>
      <c r="C460" s="571" t="str">
        <f>IF(OR(LEFT(Nhaplieu!$M465,3)='Sổ ngân hàng S07 '!$J$2,LEFT(Nhaplieu!$N465,3)='Sổ ngân hàng S07 '!$J$2),Nhaplieu!L465,IF(OR(Nhaplieu!$M465='Sổ ngân hàng S07 '!$J$2,Nhaplieu!$N465='Sổ ngân hàng S07 '!$J$2),Nhaplieu!L465,""))</f>
        <v/>
      </c>
      <c r="D460" s="78" t="str">
        <f>IF(LEFT(Nhaplieu!$M465,3)='Sổ ngân hàng S07 '!$J$2,Nhaplieu!N465,IF(LEFT(Nhaplieu!$N465,3)='Sổ ngân hàng S07 '!$J$2,Nhaplieu!M465,IF(Nhaplieu!$M465='Sổ ngân hàng S07 '!$J$2,Nhaplieu!N465,IF(Nhaplieu!$N465='Sổ ngân hàng S07 '!$J$2,Nhaplieu!M465,""))))</f>
        <v/>
      </c>
      <c r="E460" s="77" t="str">
        <f>IF(LEFT(Nhaplieu!M465,3)='Sổ ngân hàng S07 '!$J$2,Nhaplieu!$O465,IF(Nhaplieu!M465='Sổ ngân hàng S07 '!$J$2,Nhaplieu!$O465,""))</f>
        <v/>
      </c>
      <c r="F460" s="77" t="str">
        <f>IF(LEFT(Nhaplieu!N465,3)='Sổ ngân hàng S07 '!$J$2,Nhaplieu!$O465,IF(Nhaplieu!N465='Sổ ngân hàng S07 '!$J$2,Nhaplieu!$O465,""))</f>
        <v/>
      </c>
      <c r="G460" s="572">
        <f>IF(SUM(E460:F460)=0,0,$G$10+SUM(E$11:$E460)-SUM(F$11:$F460))</f>
        <v>0</v>
      </c>
      <c r="H460" s="573"/>
    </row>
    <row r="461" spans="1:8" s="4" customFormat="1" ht="15.6">
      <c r="A461" s="76" t="str">
        <f>IF(OR(LEFT(Nhaplieu!$M466,3)='Sổ ngân hàng S07 '!$J$2,LEFT(Nhaplieu!$N466,3)='Sổ ngân hàng S07 '!$J$2),Nhaplieu!F466,IF(OR(Nhaplieu!$M466='Sổ ngân hàng S07 '!$J$2,Nhaplieu!$N466='Sổ ngân hàng S07 '!$J$2),Nhaplieu!F466,""))</f>
        <v/>
      </c>
      <c r="B461" s="77" t="str">
        <f>IF(OR(LEFT(Nhaplieu!$M466,3)='Sổ ngân hàng S07 '!$J$2,LEFT(Nhaplieu!$N466,3)='Sổ ngân hàng S07 '!$J$2),Nhaplieu!E466,IF(OR(Nhaplieu!$M466='Sổ ngân hàng S07 '!$J$2,Nhaplieu!$N466='Sổ ngân hàng S07 '!$J$2),Nhaplieu!E466,""))</f>
        <v/>
      </c>
      <c r="C461" s="571" t="str">
        <f>IF(OR(LEFT(Nhaplieu!$M466,3)='Sổ ngân hàng S07 '!$J$2,LEFT(Nhaplieu!$N466,3)='Sổ ngân hàng S07 '!$J$2),Nhaplieu!L466,IF(OR(Nhaplieu!$M466='Sổ ngân hàng S07 '!$J$2,Nhaplieu!$N466='Sổ ngân hàng S07 '!$J$2),Nhaplieu!L466,""))</f>
        <v/>
      </c>
      <c r="D461" s="78" t="str">
        <f>IF(LEFT(Nhaplieu!$M466,3)='Sổ ngân hàng S07 '!$J$2,Nhaplieu!N466,IF(LEFT(Nhaplieu!$N466,3)='Sổ ngân hàng S07 '!$J$2,Nhaplieu!M466,IF(Nhaplieu!$M466='Sổ ngân hàng S07 '!$J$2,Nhaplieu!N466,IF(Nhaplieu!$N466='Sổ ngân hàng S07 '!$J$2,Nhaplieu!M466,""))))</f>
        <v/>
      </c>
      <c r="E461" s="77" t="str">
        <f>IF(LEFT(Nhaplieu!M466,3)='Sổ ngân hàng S07 '!$J$2,Nhaplieu!$O466,IF(Nhaplieu!M466='Sổ ngân hàng S07 '!$J$2,Nhaplieu!$O466,""))</f>
        <v/>
      </c>
      <c r="F461" s="77" t="str">
        <f>IF(LEFT(Nhaplieu!N466,3)='Sổ ngân hàng S07 '!$J$2,Nhaplieu!$O466,IF(Nhaplieu!N466='Sổ ngân hàng S07 '!$J$2,Nhaplieu!$O466,""))</f>
        <v/>
      </c>
      <c r="G461" s="572">
        <f>IF(SUM(E461:F461)=0,0,$G$10+SUM(E$11:$E461)-SUM(F$11:$F461))</f>
        <v>0</v>
      </c>
      <c r="H461" s="573"/>
    </row>
    <row r="462" spans="1:8" s="4" customFormat="1" ht="15.6">
      <c r="A462" s="76" t="str">
        <f>IF(OR(LEFT(Nhaplieu!$M467,3)='Sổ ngân hàng S07 '!$J$2,LEFT(Nhaplieu!$N467,3)='Sổ ngân hàng S07 '!$J$2),Nhaplieu!F467,IF(OR(Nhaplieu!$M467='Sổ ngân hàng S07 '!$J$2,Nhaplieu!$N467='Sổ ngân hàng S07 '!$J$2),Nhaplieu!F467,""))</f>
        <v/>
      </c>
      <c r="B462" s="77" t="str">
        <f>IF(OR(LEFT(Nhaplieu!$M467,3)='Sổ ngân hàng S07 '!$J$2,LEFT(Nhaplieu!$N467,3)='Sổ ngân hàng S07 '!$J$2),Nhaplieu!E467,IF(OR(Nhaplieu!$M467='Sổ ngân hàng S07 '!$J$2,Nhaplieu!$N467='Sổ ngân hàng S07 '!$J$2),Nhaplieu!E467,""))</f>
        <v/>
      </c>
      <c r="C462" s="571" t="str">
        <f>IF(OR(LEFT(Nhaplieu!$M467,3)='Sổ ngân hàng S07 '!$J$2,LEFT(Nhaplieu!$N467,3)='Sổ ngân hàng S07 '!$J$2),Nhaplieu!L467,IF(OR(Nhaplieu!$M467='Sổ ngân hàng S07 '!$J$2,Nhaplieu!$N467='Sổ ngân hàng S07 '!$J$2),Nhaplieu!L467,""))</f>
        <v/>
      </c>
      <c r="D462" s="78" t="str">
        <f>IF(LEFT(Nhaplieu!$M467,3)='Sổ ngân hàng S07 '!$J$2,Nhaplieu!N467,IF(LEFT(Nhaplieu!$N467,3)='Sổ ngân hàng S07 '!$J$2,Nhaplieu!M467,IF(Nhaplieu!$M467='Sổ ngân hàng S07 '!$J$2,Nhaplieu!N467,IF(Nhaplieu!$N467='Sổ ngân hàng S07 '!$J$2,Nhaplieu!M467,""))))</f>
        <v/>
      </c>
      <c r="E462" s="77" t="str">
        <f>IF(LEFT(Nhaplieu!M467,3)='Sổ ngân hàng S07 '!$J$2,Nhaplieu!$O467,IF(Nhaplieu!M467='Sổ ngân hàng S07 '!$J$2,Nhaplieu!$O467,""))</f>
        <v/>
      </c>
      <c r="F462" s="77" t="str">
        <f>IF(LEFT(Nhaplieu!N467,3)='Sổ ngân hàng S07 '!$J$2,Nhaplieu!$O467,IF(Nhaplieu!N467='Sổ ngân hàng S07 '!$J$2,Nhaplieu!$O467,""))</f>
        <v/>
      </c>
      <c r="G462" s="572">
        <f>IF(SUM(E462:F462)=0,0,$G$10+SUM(E$11:$E462)-SUM(F$11:$F462))</f>
        <v>0</v>
      </c>
      <c r="H462" s="573"/>
    </row>
    <row r="463" spans="1:8" s="4" customFormat="1" ht="15.6">
      <c r="A463" s="76" t="str">
        <f>IF(OR(LEFT(Nhaplieu!$M468,3)='Sổ ngân hàng S07 '!$J$2,LEFT(Nhaplieu!$N468,3)='Sổ ngân hàng S07 '!$J$2),Nhaplieu!F468,IF(OR(Nhaplieu!$M468='Sổ ngân hàng S07 '!$J$2,Nhaplieu!$N468='Sổ ngân hàng S07 '!$J$2),Nhaplieu!F468,""))</f>
        <v/>
      </c>
      <c r="B463" s="77" t="str">
        <f>IF(OR(LEFT(Nhaplieu!$M468,3)='Sổ ngân hàng S07 '!$J$2,LEFT(Nhaplieu!$N468,3)='Sổ ngân hàng S07 '!$J$2),Nhaplieu!E468,IF(OR(Nhaplieu!$M468='Sổ ngân hàng S07 '!$J$2,Nhaplieu!$N468='Sổ ngân hàng S07 '!$J$2),Nhaplieu!E468,""))</f>
        <v/>
      </c>
      <c r="C463" s="571" t="str">
        <f>IF(OR(LEFT(Nhaplieu!$M468,3)='Sổ ngân hàng S07 '!$J$2,LEFT(Nhaplieu!$N468,3)='Sổ ngân hàng S07 '!$J$2),Nhaplieu!L468,IF(OR(Nhaplieu!$M468='Sổ ngân hàng S07 '!$J$2,Nhaplieu!$N468='Sổ ngân hàng S07 '!$J$2),Nhaplieu!L468,""))</f>
        <v/>
      </c>
      <c r="D463" s="78" t="str">
        <f>IF(LEFT(Nhaplieu!$M468,3)='Sổ ngân hàng S07 '!$J$2,Nhaplieu!N468,IF(LEFT(Nhaplieu!$N468,3)='Sổ ngân hàng S07 '!$J$2,Nhaplieu!M468,IF(Nhaplieu!$M468='Sổ ngân hàng S07 '!$J$2,Nhaplieu!N468,IF(Nhaplieu!$N468='Sổ ngân hàng S07 '!$J$2,Nhaplieu!M468,""))))</f>
        <v/>
      </c>
      <c r="E463" s="77" t="str">
        <f>IF(LEFT(Nhaplieu!M468,3)='Sổ ngân hàng S07 '!$J$2,Nhaplieu!$O468,IF(Nhaplieu!M468='Sổ ngân hàng S07 '!$J$2,Nhaplieu!$O468,""))</f>
        <v/>
      </c>
      <c r="F463" s="77" t="str">
        <f>IF(LEFT(Nhaplieu!N468,3)='Sổ ngân hàng S07 '!$J$2,Nhaplieu!$O468,IF(Nhaplieu!N468='Sổ ngân hàng S07 '!$J$2,Nhaplieu!$O468,""))</f>
        <v/>
      </c>
      <c r="G463" s="572">
        <f>IF(SUM(E463:F463)=0,0,$G$10+SUM(E$11:$E463)-SUM(F$11:$F463))</f>
        <v>0</v>
      </c>
      <c r="H463" s="573"/>
    </row>
    <row r="464" spans="1:8" s="4" customFormat="1" ht="15.6">
      <c r="A464" s="76" t="str">
        <f>IF(OR(LEFT(Nhaplieu!$M469,3)='Sổ ngân hàng S07 '!$J$2,LEFT(Nhaplieu!$N469,3)='Sổ ngân hàng S07 '!$J$2),Nhaplieu!F469,IF(OR(Nhaplieu!$M469='Sổ ngân hàng S07 '!$J$2,Nhaplieu!$N469='Sổ ngân hàng S07 '!$J$2),Nhaplieu!F469,""))</f>
        <v/>
      </c>
      <c r="B464" s="77" t="str">
        <f>IF(OR(LEFT(Nhaplieu!$M469,3)='Sổ ngân hàng S07 '!$J$2,LEFT(Nhaplieu!$N469,3)='Sổ ngân hàng S07 '!$J$2),Nhaplieu!E469,IF(OR(Nhaplieu!$M469='Sổ ngân hàng S07 '!$J$2,Nhaplieu!$N469='Sổ ngân hàng S07 '!$J$2),Nhaplieu!E469,""))</f>
        <v/>
      </c>
      <c r="C464" s="571" t="str">
        <f>IF(OR(LEFT(Nhaplieu!$M469,3)='Sổ ngân hàng S07 '!$J$2,LEFT(Nhaplieu!$N469,3)='Sổ ngân hàng S07 '!$J$2),Nhaplieu!L469,IF(OR(Nhaplieu!$M469='Sổ ngân hàng S07 '!$J$2,Nhaplieu!$N469='Sổ ngân hàng S07 '!$J$2),Nhaplieu!L469,""))</f>
        <v/>
      </c>
      <c r="D464" s="78" t="str">
        <f>IF(LEFT(Nhaplieu!$M469,3)='Sổ ngân hàng S07 '!$J$2,Nhaplieu!N469,IF(LEFT(Nhaplieu!$N469,3)='Sổ ngân hàng S07 '!$J$2,Nhaplieu!M469,IF(Nhaplieu!$M469='Sổ ngân hàng S07 '!$J$2,Nhaplieu!N469,IF(Nhaplieu!$N469='Sổ ngân hàng S07 '!$J$2,Nhaplieu!M469,""))))</f>
        <v/>
      </c>
      <c r="E464" s="77" t="str">
        <f>IF(LEFT(Nhaplieu!M469,3)='Sổ ngân hàng S07 '!$J$2,Nhaplieu!$O469,IF(Nhaplieu!M469='Sổ ngân hàng S07 '!$J$2,Nhaplieu!$O469,""))</f>
        <v/>
      </c>
      <c r="F464" s="77" t="str">
        <f>IF(LEFT(Nhaplieu!N469,3)='Sổ ngân hàng S07 '!$J$2,Nhaplieu!$O469,IF(Nhaplieu!N469='Sổ ngân hàng S07 '!$J$2,Nhaplieu!$O469,""))</f>
        <v/>
      </c>
      <c r="G464" s="572">
        <f>IF(SUM(E464:F464)=0,0,$G$10+SUM(E$11:$E464)-SUM(F$11:$F464))</f>
        <v>0</v>
      </c>
      <c r="H464" s="573"/>
    </row>
    <row r="465" spans="1:8" s="4" customFormat="1" ht="15.6">
      <c r="A465" s="76" t="str">
        <f>IF(OR(LEFT(Nhaplieu!$M470,3)='Sổ ngân hàng S07 '!$J$2,LEFT(Nhaplieu!$N470,3)='Sổ ngân hàng S07 '!$J$2),Nhaplieu!F470,IF(OR(Nhaplieu!$M470='Sổ ngân hàng S07 '!$J$2,Nhaplieu!$N470='Sổ ngân hàng S07 '!$J$2),Nhaplieu!F470,""))</f>
        <v/>
      </c>
      <c r="B465" s="77" t="str">
        <f>IF(OR(LEFT(Nhaplieu!$M470,3)='Sổ ngân hàng S07 '!$J$2,LEFT(Nhaplieu!$N470,3)='Sổ ngân hàng S07 '!$J$2),Nhaplieu!E470,IF(OR(Nhaplieu!$M470='Sổ ngân hàng S07 '!$J$2,Nhaplieu!$N470='Sổ ngân hàng S07 '!$J$2),Nhaplieu!E470,""))</f>
        <v/>
      </c>
      <c r="C465" s="571" t="str">
        <f>IF(OR(LEFT(Nhaplieu!$M470,3)='Sổ ngân hàng S07 '!$J$2,LEFT(Nhaplieu!$N470,3)='Sổ ngân hàng S07 '!$J$2),Nhaplieu!L470,IF(OR(Nhaplieu!$M470='Sổ ngân hàng S07 '!$J$2,Nhaplieu!$N470='Sổ ngân hàng S07 '!$J$2),Nhaplieu!L470,""))</f>
        <v/>
      </c>
      <c r="D465" s="78" t="str">
        <f>IF(LEFT(Nhaplieu!$M470,3)='Sổ ngân hàng S07 '!$J$2,Nhaplieu!N470,IF(LEFT(Nhaplieu!$N470,3)='Sổ ngân hàng S07 '!$J$2,Nhaplieu!M470,IF(Nhaplieu!$M470='Sổ ngân hàng S07 '!$J$2,Nhaplieu!N470,IF(Nhaplieu!$N470='Sổ ngân hàng S07 '!$J$2,Nhaplieu!M470,""))))</f>
        <v/>
      </c>
      <c r="E465" s="77" t="str">
        <f>IF(LEFT(Nhaplieu!M470,3)='Sổ ngân hàng S07 '!$J$2,Nhaplieu!$O470,IF(Nhaplieu!M470='Sổ ngân hàng S07 '!$J$2,Nhaplieu!$O470,""))</f>
        <v/>
      </c>
      <c r="F465" s="77" t="str">
        <f>IF(LEFT(Nhaplieu!N470,3)='Sổ ngân hàng S07 '!$J$2,Nhaplieu!$O470,IF(Nhaplieu!N470='Sổ ngân hàng S07 '!$J$2,Nhaplieu!$O470,""))</f>
        <v/>
      </c>
      <c r="G465" s="572">
        <f>IF(SUM(E465:F465)=0,0,$G$10+SUM(E$11:$E465)-SUM(F$11:$F465))</f>
        <v>0</v>
      </c>
      <c r="H465" s="573"/>
    </row>
    <row r="466" spans="1:8" s="4" customFormat="1" ht="15.6">
      <c r="A466" s="76" t="str">
        <f>IF(OR(LEFT(Nhaplieu!$M471,3)='Sổ ngân hàng S07 '!$J$2,LEFT(Nhaplieu!$N471,3)='Sổ ngân hàng S07 '!$J$2),Nhaplieu!F471,IF(OR(Nhaplieu!$M471='Sổ ngân hàng S07 '!$J$2,Nhaplieu!$N471='Sổ ngân hàng S07 '!$J$2),Nhaplieu!F471,""))</f>
        <v/>
      </c>
      <c r="B466" s="77" t="str">
        <f>IF(OR(LEFT(Nhaplieu!$M471,3)='Sổ ngân hàng S07 '!$J$2,LEFT(Nhaplieu!$N471,3)='Sổ ngân hàng S07 '!$J$2),Nhaplieu!E471,IF(OR(Nhaplieu!$M471='Sổ ngân hàng S07 '!$J$2,Nhaplieu!$N471='Sổ ngân hàng S07 '!$J$2),Nhaplieu!E471,""))</f>
        <v/>
      </c>
      <c r="C466" s="571" t="str">
        <f>IF(OR(LEFT(Nhaplieu!$M471,3)='Sổ ngân hàng S07 '!$J$2,LEFT(Nhaplieu!$N471,3)='Sổ ngân hàng S07 '!$J$2),Nhaplieu!L471,IF(OR(Nhaplieu!$M471='Sổ ngân hàng S07 '!$J$2,Nhaplieu!$N471='Sổ ngân hàng S07 '!$J$2),Nhaplieu!L471,""))</f>
        <v/>
      </c>
      <c r="D466" s="78" t="str">
        <f>IF(LEFT(Nhaplieu!$M471,3)='Sổ ngân hàng S07 '!$J$2,Nhaplieu!N471,IF(LEFT(Nhaplieu!$N471,3)='Sổ ngân hàng S07 '!$J$2,Nhaplieu!M471,IF(Nhaplieu!$M471='Sổ ngân hàng S07 '!$J$2,Nhaplieu!N471,IF(Nhaplieu!$N471='Sổ ngân hàng S07 '!$J$2,Nhaplieu!M471,""))))</f>
        <v/>
      </c>
      <c r="E466" s="77" t="str">
        <f>IF(LEFT(Nhaplieu!M471,3)='Sổ ngân hàng S07 '!$J$2,Nhaplieu!$O471,IF(Nhaplieu!M471='Sổ ngân hàng S07 '!$J$2,Nhaplieu!$O471,""))</f>
        <v/>
      </c>
      <c r="F466" s="77" t="str">
        <f>IF(LEFT(Nhaplieu!N471,3)='Sổ ngân hàng S07 '!$J$2,Nhaplieu!$O471,IF(Nhaplieu!N471='Sổ ngân hàng S07 '!$J$2,Nhaplieu!$O471,""))</f>
        <v/>
      </c>
      <c r="G466" s="572">
        <f>IF(SUM(E466:F466)=0,0,$G$10+SUM(E$11:$E466)-SUM(F$11:$F466))</f>
        <v>0</v>
      </c>
      <c r="H466" s="573"/>
    </row>
    <row r="467" spans="1:8" s="4" customFormat="1" ht="15.6">
      <c r="A467" s="76" t="str">
        <f>IF(OR(LEFT(Nhaplieu!$M472,3)='Sổ ngân hàng S07 '!$J$2,LEFT(Nhaplieu!$N472,3)='Sổ ngân hàng S07 '!$J$2),Nhaplieu!F472,IF(OR(Nhaplieu!$M472='Sổ ngân hàng S07 '!$J$2,Nhaplieu!$N472='Sổ ngân hàng S07 '!$J$2),Nhaplieu!F472,""))</f>
        <v/>
      </c>
      <c r="B467" s="77" t="str">
        <f>IF(OR(LEFT(Nhaplieu!$M472,3)='Sổ ngân hàng S07 '!$J$2,LEFT(Nhaplieu!$N472,3)='Sổ ngân hàng S07 '!$J$2),Nhaplieu!E472,IF(OR(Nhaplieu!$M472='Sổ ngân hàng S07 '!$J$2,Nhaplieu!$N472='Sổ ngân hàng S07 '!$J$2),Nhaplieu!E472,""))</f>
        <v/>
      </c>
      <c r="C467" s="571" t="str">
        <f>IF(OR(LEFT(Nhaplieu!$M472,3)='Sổ ngân hàng S07 '!$J$2,LEFT(Nhaplieu!$N472,3)='Sổ ngân hàng S07 '!$J$2),Nhaplieu!L472,IF(OR(Nhaplieu!$M472='Sổ ngân hàng S07 '!$J$2,Nhaplieu!$N472='Sổ ngân hàng S07 '!$J$2),Nhaplieu!L472,""))</f>
        <v/>
      </c>
      <c r="D467" s="78" t="str">
        <f>IF(LEFT(Nhaplieu!$M472,3)='Sổ ngân hàng S07 '!$J$2,Nhaplieu!N472,IF(LEFT(Nhaplieu!$N472,3)='Sổ ngân hàng S07 '!$J$2,Nhaplieu!M472,IF(Nhaplieu!$M472='Sổ ngân hàng S07 '!$J$2,Nhaplieu!N472,IF(Nhaplieu!$N472='Sổ ngân hàng S07 '!$J$2,Nhaplieu!M472,""))))</f>
        <v/>
      </c>
      <c r="E467" s="77" t="str">
        <f>IF(LEFT(Nhaplieu!M472,3)='Sổ ngân hàng S07 '!$J$2,Nhaplieu!$O472,IF(Nhaplieu!M472='Sổ ngân hàng S07 '!$J$2,Nhaplieu!$O472,""))</f>
        <v/>
      </c>
      <c r="F467" s="77" t="str">
        <f>IF(LEFT(Nhaplieu!N472,3)='Sổ ngân hàng S07 '!$J$2,Nhaplieu!$O472,IF(Nhaplieu!N472='Sổ ngân hàng S07 '!$J$2,Nhaplieu!$O472,""))</f>
        <v/>
      </c>
      <c r="G467" s="572">
        <f>IF(SUM(E467:F467)=0,0,$G$10+SUM(E$11:$E467)-SUM(F$11:$F467))</f>
        <v>0</v>
      </c>
      <c r="H467" s="573"/>
    </row>
    <row r="468" spans="1:8" s="4" customFormat="1" ht="15.6">
      <c r="A468" s="76" t="str">
        <f>IF(OR(LEFT(Nhaplieu!$M473,3)='Sổ ngân hàng S07 '!$J$2,LEFT(Nhaplieu!$N473,3)='Sổ ngân hàng S07 '!$J$2),Nhaplieu!F473,IF(OR(Nhaplieu!$M473='Sổ ngân hàng S07 '!$J$2,Nhaplieu!$N473='Sổ ngân hàng S07 '!$J$2),Nhaplieu!F473,""))</f>
        <v/>
      </c>
      <c r="B468" s="77" t="str">
        <f>IF(OR(LEFT(Nhaplieu!$M473,3)='Sổ ngân hàng S07 '!$J$2,LEFT(Nhaplieu!$N473,3)='Sổ ngân hàng S07 '!$J$2),Nhaplieu!E473,IF(OR(Nhaplieu!$M473='Sổ ngân hàng S07 '!$J$2,Nhaplieu!$N473='Sổ ngân hàng S07 '!$J$2),Nhaplieu!E473,""))</f>
        <v/>
      </c>
      <c r="C468" s="571" t="str">
        <f>IF(OR(LEFT(Nhaplieu!$M473,3)='Sổ ngân hàng S07 '!$J$2,LEFT(Nhaplieu!$N473,3)='Sổ ngân hàng S07 '!$J$2),Nhaplieu!L473,IF(OR(Nhaplieu!$M473='Sổ ngân hàng S07 '!$J$2,Nhaplieu!$N473='Sổ ngân hàng S07 '!$J$2),Nhaplieu!L473,""))</f>
        <v/>
      </c>
      <c r="D468" s="78" t="str">
        <f>IF(LEFT(Nhaplieu!$M473,3)='Sổ ngân hàng S07 '!$J$2,Nhaplieu!N473,IF(LEFT(Nhaplieu!$N473,3)='Sổ ngân hàng S07 '!$J$2,Nhaplieu!M473,IF(Nhaplieu!$M473='Sổ ngân hàng S07 '!$J$2,Nhaplieu!N473,IF(Nhaplieu!$N473='Sổ ngân hàng S07 '!$J$2,Nhaplieu!M473,""))))</f>
        <v/>
      </c>
      <c r="E468" s="77" t="str">
        <f>IF(LEFT(Nhaplieu!M473,3)='Sổ ngân hàng S07 '!$J$2,Nhaplieu!$O473,IF(Nhaplieu!M473='Sổ ngân hàng S07 '!$J$2,Nhaplieu!$O473,""))</f>
        <v/>
      </c>
      <c r="F468" s="77" t="str">
        <f>IF(LEFT(Nhaplieu!N473,3)='Sổ ngân hàng S07 '!$J$2,Nhaplieu!$O473,IF(Nhaplieu!N473='Sổ ngân hàng S07 '!$J$2,Nhaplieu!$O473,""))</f>
        <v/>
      </c>
      <c r="G468" s="572">
        <f>IF(SUM(E468:F468)=0,0,$G$10+SUM(E$11:$E468)-SUM(F$11:$F468))</f>
        <v>0</v>
      </c>
      <c r="H468" s="573"/>
    </row>
    <row r="469" spans="1:8" s="4" customFormat="1" ht="15.6">
      <c r="A469" s="76" t="str">
        <f>IF(OR(LEFT(Nhaplieu!$M474,3)='Sổ ngân hàng S07 '!$J$2,LEFT(Nhaplieu!$N474,3)='Sổ ngân hàng S07 '!$J$2),Nhaplieu!F474,IF(OR(Nhaplieu!$M474='Sổ ngân hàng S07 '!$J$2,Nhaplieu!$N474='Sổ ngân hàng S07 '!$J$2),Nhaplieu!F474,""))</f>
        <v/>
      </c>
      <c r="B469" s="77" t="str">
        <f>IF(OR(LEFT(Nhaplieu!$M474,3)='Sổ ngân hàng S07 '!$J$2,LEFT(Nhaplieu!$N474,3)='Sổ ngân hàng S07 '!$J$2),Nhaplieu!E474,IF(OR(Nhaplieu!$M474='Sổ ngân hàng S07 '!$J$2,Nhaplieu!$N474='Sổ ngân hàng S07 '!$J$2),Nhaplieu!E474,""))</f>
        <v/>
      </c>
      <c r="C469" s="571" t="str">
        <f>IF(OR(LEFT(Nhaplieu!$M474,3)='Sổ ngân hàng S07 '!$J$2,LEFT(Nhaplieu!$N474,3)='Sổ ngân hàng S07 '!$J$2),Nhaplieu!L474,IF(OR(Nhaplieu!$M474='Sổ ngân hàng S07 '!$J$2,Nhaplieu!$N474='Sổ ngân hàng S07 '!$J$2),Nhaplieu!L474,""))</f>
        <v/>
      </c>
      <c r="D469" s="78" t="str">
        <f>IF(LEFT(Nhaplieu!$M474,3)='Sổ ngân hàng S07 '!$J$2,Nhaplieu!N474,IF(LEFT(Nhaplieu!$N474,3)='Sổ ngân hàng S07 '!$J$2,Nhaplieu!M474,IF(Nhaplieu!$M474='Sổ ngân hàng S07 '!$J$2,Nhaplieu!N474,IF(Nhaplieu!$N474='Sổ ngân hàng S07 '!$J$2,Nhaplieu!M474,""))))</f>
        <v/>
      </c>
      <c r="E469" s="77" t="str">
        <f>IF(LEFT(Nhaplieu!M474,3)='Sổ ngân hàng S07 '!$J$2,Nhaplieu!$O474,IF(Nhaplieu!M474='Sổ ngân hàng S07 '!$J$2,Nhaplieu!$O474,""))</f>
        <v/>
      </c>
      <c r="F469" s="77" t="str">
        <f>IF(LEFT(Nhaplieu!N474,3)='Sổ ngân hàng S07 '!$J$2,Nhaplieu!$O474,IF(Nhaplieu!N474='Sổ ngân hàng S07 '!$J$2,Nhaplieu!$O474,""))</f>
        <v/>
      </c>
      <c r="G469" s="572">
        <f>IF(SUM(E469:F469)=0,0,$G$10+SUM(E$11:$E469)-SUM(F$11:$F469))</f>
        <v>0</v>
      </c>
      <c r="H469" s="573"/>
    </row>
    <row r="470" spans="1:8" s="4" customFormat="1" ht="15.6">
      <c r="A470" s="76" t="str">
        <f>IF(OR(LEFT(Nhaplieu!$M475,3)='Sổ ngân hàng S07 '!$J$2,LEFT(Nhaplieu!$N475,3)='Sổ ngân hàng S07 '!$J$2),Nhaplieu!F475,IF(OR(Nhaplieu!$M475='Sổ ngân hàng S07 '!$J$2,Nhaplieu!$N475='Sổ ngân hàng S07 '!$J$2),Nhaplieu!F475,""))</f>
        <v/>
      </c>
      <c r="B470" s="77" t="str">
        <f>IF(OR(LEFT(Nhaplieu!$M475,3)='Sổ ngân hàng S07 '!$J$2,LEFT(Nhaplieu!$N475,3)='Sổ ngân hàng S07 '!$J$2),Nhaplieu!E475,IF(OR(Nhaplieu!$M475='Sổ ngân hàng S07 '!$J$2,Nhaplieu!$N475='Sổ ngân hàng S07 '!$J$2),Nhaplieu!E475,""))</f>
        <v/>
      </c>
      <c r="C470" s="571" t="str">
        <f>IF(OR(LEFT(Nhaplieu!$M475,3)='Sổ ngân hàng S07 '!$J$2,LEFT(Nhaplieu!$N475,3)='Sổ ngân hàng S07 '!$J$2),Nhaplieu!L475,IF(OR(Nhaplieu!$M475='Sổ ngân hàng S07 '!$J$2,Nhaplieu!$N475='Sổ ngân hàng S07 '!$J$2),Nhaplieu!L475,""))</f>
        <v/>
      </c>
      <c r="D470" s="78" t="str">
        <f>IF(LEFT(Nhaplieu!$M475,3)='Sổ ngân hàng S07 '!$J$2,Nhaplieu!N475,IF(LEFT(Nhaplieu!$N475,3)='Sổ ngân hàng S07 '!$J$2,Nhaplieu!M475,IF(Nhaplieu!$M475='Sổ ngân hàng S07 '!$J$2,Nhaplieu!N475,IF(Nhaplieu!$N475='Sổ ngân hàng S07 '!$J$2,Nhaplieu!M475,""))))</f>
        <v/>
      </c>
      <c r="E470" s="77" t="str">
        <f>IF(LEFT(Nhaplieu!M475,3)='Sổ ngân hàng S07 '!$J$2,Nhaplieu!$O475,IF(Nhaplieu!M475='Sổ ngân hàng S07 '!$J$2,Nhaplieu!$O475,""))</f>
        <v/>
      </c>
      <c r="F470" s="77" t="str">
        <f>IF(LEFT(Nhaplieu!N475,3)='Sổ ngân hàng S07 '!$J$2,Nhaplieu!$O475,IF(Nhaplieu!N475='Sổ ngân hàng S07 '!$J$2,Nhaplieu!$O475,""))</f>
        <v/>
      </c>
      <c r="G470" s="572">
        <f>IF(SUM(E470:F470)=0,0,$G$10+SUM(E$11:$E470)-SUM(F$11:$F470))</f>
        <v>0</v>
      </c>
      <c r="H470" s="573"/>
    </row>
    <row r="471" spans="1:8" s="4" customFormat="1" ht="15.6">
      <c r="A471" s="76" t="str">
        <f>IF(OR(LEFT(Nhaplieu!$M476,3)='Sổ ngân hàng S07 '!$J$2,LEFT(Nhaplieu!$N476,3)='Sổ ngân hàng S07 '!$J$2),Nhaplieu!F476,IF(OR(Nhaplieu!$M476='Sổ ngân hàng S07 '!$J$2,Nhaplieu!$N476='Sổ ngân hàng S07 '!$J$2),Nhaplieu!F476,""))</f>
        <v/>
      </c>
      <c r="B471" s="77" t="str">
        <f>IF(OR(LEFT(Nhaplieu!$M476,3)='Sổ ngân hàng S07 '!$J$2,LEFT(Nhaplieu!$N476,3)='Sổ ngân hàng S07 '!$J$2),Nhaplieu!E476,IF(OR(Nhaplieu!$M476='Sổ ngân hàng S07 '!$J$2,Nhaplieu!$N476='Sổ ngân hàng S07 '!$J$2),Nhaplieu!E476,""))</f>
        <v/>
      </c>
      <c r="C471" s="571" t="str">
        <f>IF(OR(LEFT(Nhaplieu!$M476,3)='Sổ ngân hàng S07 '!$J$2,LEFT(Nhaplieu!$N476,3)='Sổ ngân hàng S07 '!$J$2),Nhaplieu!L476,IF(OR(Nhaplieu!$M476='Sổ ngân hàng S07 '!$J$2,Nhaplieu!$N476='Sổ ngân hàng S07 '!$J$2),Nhaplieu!L476,""))</f>
        <v/>
      </c>
      <c r="D471" s="78" t="str">
        <f>IF(LEFT(Nhaplieu!$M476,3)='Sổ ngân hàng S07 '!$J$2,Nhaplieu!N476,IF(LEFT(Nhaplieu!$N476,3)='Sổ ngân hàng S07 '!$J$2,Nhaplieu!M476,IF(Nhaplieu!$M476='Sổ ngân hàng S07 '!$J$2,Nhaplieu!N476,IF(Nhaplieu!$N476='Sổ ngân hàng S07 '!$J$2,Nhaplieu!M476,""))))</f>
        <v/>
      </c>
      <c r="E471" s="77" t="str">
        <f>IF(LEFT(Nhaplieu!M476,3)='Sổ ngân hàng S07 '!$J$2,Nhaplieu!$O476,IF(Nhaplieu!M476='Sổ ngân hàng S07 '!$J$2,Nhaplieu!$O476,""))</f>
        <v/>
      </c>
      <c r="F471" s="77" t="str">
        <f>IF(LEFT(Nhaplieu!N476,3)='Sổ ngân hàng S07 '!$J$2,Nhaplieu!$O476,IF(Nhaplieu!N476='Sổ ngân hàng S07 '!$J$2,Nhaplieu!$O476,""))</f>
        <v/>
      </c>
      <c r="G471" s="572">
        <f>IF(SUM(E471:F471)=0,0,$G$10+SUM(E$11:$E471)-SUM(F$11:$F471))</f>
        <v>0</v>
      </c>
      <c r="H471" s="573"/>
    </row>
    <row r="472" spans="1:8" s="4" customFormat="1" ht="15.6">
      <c r="A472" s="76" t="str">
        <f>IF(OR(LEFT(Nhaplieu!$M477,3)='Sổ ngân hàng S07 '!$J$2,LEFT(Nhaplieu!$N477,3)='Sổ ngân hàng S07 '!$J$2),Nhaplieu!F477,IF(OR(Nhaplieu!$M477='Sổ ngân hàng S07 '!$J$2,Nhaplieu!$N477='Sổ ngân hàng S07 '!$J$2),Nhaplieu!F477,""))</f>
        <v/>
      </c>
      <c r="B472" s="77" t="str">
        <f>IF(OR(LEFT(Nhaplieu!$M477,3)='Sổ ngân hàng S07 '!$J$2,LEFT(Nhaplieu!$N477,3)='Sổ ngân hàng S07 '!$J$2),Nhaplieu!E477,IF(OR(Nhaplieu!$M477='Sổ ngân hàng S07 '!$J$2,Nhaplieu!$N477='Sổ ngân hàng S07 '!$J$2),Nhaplieu!E477,""))</f>
        <v/>
      </c>
      <c r="C472" s="571" t="str">
        <f>IF(OR(LEFT(Nhaplieu!$M477,3)='Sổ ngân hàng S07 '!$J$2,LEFT(Nhaplieu!$N477,3)='Sổ ngân hàng S07 '!$J$2),Nhaplieu!L477,IF(OR(Nhaplieu!$M477='Sổ ngân hàng S07 '!$J$2,Nhaplieu!$N477='Sổ ngân hàng S07 '!$J$2),Nhaplieu!L477,""))</f>
        <v/>
      </c>
      <c r="D472" s="78" t="str">
        <f>IF(LEFT(Nhaplieu!$M477,3)='Sổ ngân hàng S07 '!$J$2,Nhaplieu!N477,IF(LEFT(Nhaplieu!$N477,3)='Sổ ngân hàng S07 '!$J$2,Nhaplieu!M477,IF(Nhaplieu!$M477='Sổ ngân hàng S07 '!$J$2,Nhaplieu!N477,IF(Nhaplieu!$N477='Sổ ngân hàng S07 '!$J$2,Nhaplieu!M477,""))))</f>
        <v/>
      </c>
      <c r="E472" s="77" t="str">
        <f>IF(LEFT(Nhaplieu!M477,3)='Sổ ngân hàng S07 '!$J$2,Nhaplieu!$O477,IF(Nhaplieu!M477='Sổ ngân hàng S07 '!$J$2,Nhaplieu!$O477,""))</f>
        <v/>
      </c>
      <c r="F472" s="77" t="str">
        <f>IF(LEFT(Nhaplieu!N477,3)='Sổ ngân hàng S07 '!$J$2,Nhaplieu!$O477,IF(Nhaplieu!N477='Sổ ngân hàng S07 '!$J$2,Nhaplieu!$O477,""))</f>
        <v/>
      </c>
      <c r="G472" s="572">
        <f>IF(SUM(E472:F472)=0,0,$G$10+SUM(E$11:$E472)-SUM(F$11:$F472))</f>
        <v>0</v>
      </c>
      <c r="H472" s="573"/>
    </row>
    <row r="473" spans="1:8" s="4" customFormat="1" ht="15.6">
      <c r="A473" s="76" t="str">
        <f>IF(OR(LEFT(Nhaplieu!$M478,3)='Sổ ngân hàng S07 '!$J$2,LEFT(Nhaplieu!$N478,3)='Sổ ngân hàng S07 '!$J$2),Nhaplieu!F478,IF(OR(Nhaplieu!$M478='Sổ ngân hàng S07 '!$J$2,Nhaplieu!$N478='Sổ ngân hàng S07 '!$J$2),Nhaplieu!F478,""))</f>
        <v/>
      </c>
      <c r="B473" s="77" t="str">
        <f>IF(OR(LEFT(Nhaplieu!$M478,3)='Sổ ngân hàng S07 '!$J$2,LEFT(Nhaplieu!$N478,3)='Sổ ngân hàng S07 '!$J$2),Nhaplieu!E478,IF(OR(Nhaplieu!$M478='Sổ ngân hàng S07 '!$J$2,Nhaplieu!$N478='Sổ ngân hàng S07 '!$J$2),Nhaplieu!E478,""))</f>
        <v/>
      </c>
      <c r="C473" s="571" t="str">
        <f>IF(OR(LEFT(Nhaplieu!$M478,3)='Sổ ngân hàng S07 '!$J$2,LEFT(Nhaplieu!$N478,3)='Sổ ngân hàng S07 '!$J$2),Nhaplieu!L478,IF(OR(Nhaplieu!$M478='Sổ ngân hàng S07 '!$J$2,Nhaplieu!$N478='Sổ ngân hàng S07 '!$J$2),Nhaplieu!L478,""))</f>
        <v/>
      </c>
      <c r="D473" s="78" t="str">
        <f>IF(LEFT(Nhaplieu!$M478,3)='Sổ ngân hàng S07 '!$J$2,Nhaplieu!N478,IF(LEFT(Nhaplieu!$N478,3)='Sổ ngân hàng S07 '!$J$2,Nhaplieu!M478,IF(Nhaplieu!$M478='Sổ ngân hàng S07 '!$J$2,Nhaplieu!N478,IF(Nhaplieu!$N478='Sổ ngân hàng S07 '!$J$2,Nhaplieu!M478,""))))</f>
        <v/>
      </c>
      <c r="E473" s="77" t="str">
        <f>IF(LEFT(Nhaplieu!M478,3)='Sổ ngân hàng S07 '!$J$2,Nhaplieu!$O478,IF(Nhaplieu!M478='Sổ ngân hàng S07 '!$J$2,Nhaplieu!$O478,""))</f>
        <v/>
      </c>
      <c r="F473" s="77" t="str">
        <f>IF(LEFT(Nhaplieu!N478,3)='Sổ ngân hàng S07 '!$J$2,Nhaplieu!$O478,IF(Nhaplieu!N478='Sổ ngân hàng S07 '!$J$2,Nhaplieu!$O478,""))</f>
        <v/>
      </c>
      <c r="G473" s="572">
        <f>IF(SUM(E473:F473)=0,0,$G$10+SUM(E$11:$E473)-SUM(F$11:$F473))</f>
        <v>0</v>
      </c>
      <c r="H473" s="573"/>
    </row>
    <row r="474" spans="1:8" s="4" customFormat="1" ht="15.6">
      <c r="A474" s="76" t="str">
        <f>IF(OR(LEFT(Nhaplieu!$M479,3)='Sổ ngân hàng S07 '!$J$2,LEFT(Nhaplieu!$N479,3)='Sổ ngân hàng S07 '!$J$2),Nhaplieu!F479,IF(OR(Nhaplieu!$M479='Sổ ngân hàng S07 '!$J$2,Nhaplieu!$N479='Sổ ngân hàng S07 '!$J$2),Nhaplieu!F479,""))</f>
        <v/>
      </c>
      <c r="B474" s="77" t="str">
        <f>IF(OR(LEFT(Nhaplieu!$M479,3)='Sổ ngân hàng S07 '!$J$2,LEFT(Nhaplieu!$N479,3)='Sổ ngân hàng S07 '!$J$2),Nhaplieu!E479,IF(OR(Nhaplieu!$M479='Sổ ngân hàng S07 '!$J$2,Nhaplieu!$N479='Sổ ngân hàng S07 '!$J$2),Nhaplieu!E479,""))</f>
        <v/>
      </c>
      <c r="C474" s="571" t="str">
        <f>IF(OR(LEFT(Nhaplieu!$M479,3)='Sổ ngân hàng S07 '!$J$2,LEFT(Nhaplieu!$N479,3)='Sổ ngân hàng S07 '!$J$2),Nhaplieu!L479,IF(OR(Nhaplieu!$M479='Sổ ngân hàng S07 '!$J$2,Nhaplieu!$N479='Sổ ngân hàng S07 '!$J$2),Nhaplieu!L479,""))</f>
        <v/>
      </c>
      <c r="D474" s="78" t="str">
        <f>IF(LEFT(Nhaplieu!$M479,3)='Sổ ngân hàng S07 '!$J$2,Nhaplieu!N479,IF(LEFT(Nhaplieu!$N479,3)='Sổ ngân hàng S07 '!$J$2,Nhaplieu!M479,IF(Nhaplieu!$M479='Sổ ngân hàng S07 '!$J$2,Nhaplieu!N479,IF(Nhaplieu!$N479='Sổ ngân hàng S07 '!$J$2,Nhaplieu!M479,""))))</f>
        <v/>
      </c>
      <c r="E474" s="77" t="str">
        <f>IF(LEFT(Nhaplieu!M479,3)='Sổ ngân hàng S07 '!$J$2,Nhaplieu!$O479,IF(Nhaplieu!M479='Sổ ngân hàng S07 '!$J$2,Nhaplieu!$O479,""))</f>
        <v/>
      </c>
      <c r="F474" s="77" t="str">
        <f>IF(LEFT(Nhaplieu!N479,3)='Sổ ngân hàng S07 '!$J$2,Nhaplieu!$O479,IF(Nhaplieu!N479='Sổ ngân hàng S07 '!$J$2,Nhaplieu!$O479,""))</f>
        <v/>
      </c>
      <c r="G474" s="572">
        <f>IF(SUM(E474:F474)=0,0,$G$10+SUM(E$11:$E474)-SUM(F$11:$F474))</f>
        <v>0</v>
      </c>
      <c r="H474" s="573"/>
    </row>
    <row r="475" spans="1:8" s="4" customFormat="1" ht="15.6">
      <c r="A475" s="76" t="str">
        <f>IF(OR(LEFT(Nhaplieu!$M480,3)='Sổ ngân hàng S07 '!$J$2,LEFT(Nhaplieu!$N480,3)='Sổ ngân hàng S07 '!$J$2),Nhaplieu!F480,IF(OR(Nhaplieu!$M480='Sổ ngân hàng S07 '!$J$2,Nhaplieu!$N480='Sổ ngân hàng S07 '!$J$2),Nhaplieu!F480,""))</f>
        <v/>
      </c>
      <c r="B475" s="77" t="str">
        <f>IF(OR(LEFT(Nhaplieu!$M480,3)='Sổ ngân hàng S07 '!$J$2,LEFT(Nhaplieu!$N480,3)='Sổ ngân hàng S07 '!$J$2),Nhaplieu!E480,IF(OR(Nhaplieu!$M480='Sổ ngân hàng S07 '!$J$2,Nhaplieu!$N480='Sổ ngân hàng S07 '!$J$2),Nhaplieu!E480,""))</f>
        <v/>
      </c>
      <c r="C475" s="571" t="str">
        <f>IF(OR(LEFT(Nhaplieu!$M480,3)='Sổ ngân hàng S07 '!$J$2,LEFT(Nhaplieu!$N480,3)='Sổ ngân hàng S07 '!$J$2),Nhaplieu!L480,IF(OR(Nhaplieu!$M480='Sổ ngân hàng S07 '!$J$2,Nhaplieu!$N480='Sổ ngân hàng S07 '!$J$2),Nhaplieu!L480,""))</f>
        <v/>
      </c>
      <c r="D475" s="78" t="str">
        <f>IF(LEFT(Nhaplieu!$M480,3)='Sổ ngân hàng S07 '!$J$2,Nhaplieu!N480,IF(LEFT(Nhaplieu!$N480,3)='Sổ ngân hàng S07 '!$J$2,Nhaplieu!M480,IF(Nhaplieu!$M480='Sổ ngân hàng S07 '!$J$2,Nhaplieu!N480,IF(Nhaplieu!$N480='Sổ ngân hàng S07 '!$J$2,Nhaplieu!M480,""))))</f>
        <v/>
      </c>
      <c r="E475" s="77" t="str">
        <f>IF(LEFT(Nhaplieu!M480,3)='Sổ ngân hàng S07 '!$J$2,Nhaplieu!$O480,IF(Nhaplieu!M480='Sổ ngân hàng S07 '!$J$2,Nhaplieu!$O480,""))</f>
        <v/>
      </c>
      <c r="F475" s="77" t="str">
        <f>IF(LEFT(Nhaplieu!N480,3)='Sổ ngân hàng S07 '!$J$2,Nhaplieu!$O480,IF(Nhaplieu!N480='Sổ ngân hàng S07 '!$J$2,Nhaplieu!$O480,""))</f>
        <v/>
      </c>
      <c r="G475" s="572">
        <f>IF(SUM(E475:F475)=0,0,$G$10+SUM(E$11:$E475)-SUM(F$11:$F475))</f>
        <v>0</v>
      </c>
      <c r="H475" s="573"/>
    </row>
    <row r="476" spans="1:8" s="4" customFormat="1" ht="15.6">
      <c r="A476" s="76" t="str">
        <f>IF(OR(LEFT(Nhaplieu!$M481,3)='Sổ ngân hàng S07 '!$J$2,LEFT(Nhaplieu!$N481,3)='Sổ ngân hàng S07 '!$J$2),Nhaplieu!F481,IF(OR(Nhaplieu!$M481='Sổ ngân hàng S07 '!$J$2,Nhaplieu!$N481='Sổ ngân hàng S07 '!$J$2),Nhaplieu!F481,""))</f>
        <v/>
      </c>
      <c r="B476" s="77" t="str">
        <f>IF(OR(LEFT(Nhaplieu!$M481,3)='Sổ ngân hàng S07 '!$J$2,LEFT(Nhaplieu!$N481,3)='Sổ ngân hàng S07 '!$J$2),Nhaplieu!E481,IF(OR(Nhaplieu!$M481='Sổ ngân hàng S07 '!$J$2,Nhaplieu!$N481='Sổ ngân hàng S07 '!$J$2),Nhaplieu!E481,""))</f>
        <v/>
      </c>
      <c r="C476" s="571" t="str">
        <f>IF(OR(LEFT(Nhaplieu!$M481,3)='Sổ ngân hàng S07 '!$J$2,LEFT(Nhaplieu!$N481,3)='Sổ ngân hàng S07 '!$J$2),Nhaplieu!L481,IF(OR(Nhaplieu!$M481='Sổ ngân hàng S07 '!$J$2,Nhaplieu!$N481='Sổ ngân hàng S07 '!$J$2),Nhaplieu!L481,""))</f>
        <v/>
      </c>
      <c r="D476" s="78" t="str">
        <f>IF(LEFT(Nhaplieu!$M481,3)='Sổ ngân hàng S07 '!$J$2,Nhaplieu!N481,IF(LEFT(Nhaplieu!$N481,3)='Sổ ngân hàng S07 '!$J$2,Nhaplieu!M481,IF(Nhaplieu!$M481='Sổ ngân hàng S07 '!$J$2,Nhaplieu!N481,IF(Nhaplieu!$N481='Sổ ngân hàng S07 '!$J$2,Nhaplieu!M481,""))))</f>
        <v/>
      </c>
      <c r="E476" s="77" t="str">
        <f>IF(LEFT(Nhaplieu!M481,3)='Sổ ngân hàng S07 '!$J$2,Nhaplieu!$O481,IF(Nhaplieu!M481='Sổ ngân hàng S07 '!$J$2,Nhaplieu!$O481,""))</f>
        <v/>
      </c>
      <c r="F476" s="77" t="str">
        <f>IF(LEFT(Nhaplieu!N481,3)='Sổ ngân hàng S07 '!$J$2,Nhaplieu!$O481,IF(Nhaplieu!N481='Sổ ngân hàng S07 '!$J$2,Nhaplieu!$O481,""))</f>
        <v/>
      </c>
      <c r="G476" s="572">
        <f>IF(SUM(E476:F476)=0,0,$G$10+SUM(E$11:$E476)-SUM(F$11:$F476))</f>
        <v>0</v>
      </c>
      <c r="H476" s="573"/>
    </row>
    <row r="477" spans="1:8" s="4" customFormat="1" ht="15.6">
      <c r="A477" s="76" t="str">
        <f>IF(OR(LEFT(Nhaplieu!$M482,3)='Sổ ngân hàng S07 '!$J$2,LEFT(Nhaplieu!$N482,3)='Sổ ngân hàng S07 '!$J$2),Nhaplieu!F482,IF(OR(Nhaplieu!$M482='Sổ ngân hàng S07 '!$J$2,Nhaplieu!$N482='Sổ ngân hàng S07 '!$J$2),Nhaplieu!F482,""))</f>
        <v/>
      </c>
      <c r="B477" s="77" t="str">
        <f>IF(OR(LEFT(Nhaplieu!$M482,3)='Sổ ngân hàng S07 '!$J$2,LEFT(Nhaplieu!$N482,3)='Sổ ngân hàng S07 '!$J$2),Nhaplieu!E482,IF(OR(Nhaplieu!$M482='Sổ ngân hàng S07 '!$J$2,Nhaplieu!$N482='Sổ ngân hàng S07 '!$J$2),Nhaplieu!E482,""))</f>
        <v/>
      </c>
      <c r="C477" s="571" t="str">
        <f>IF(OR(LEFT(Nhaplieu!$M482,3)='Sổ ngân hàng S07 '!$J$2,LEFT(Nhaplieu!$N482,3)='Sổ ngân hàng S07 '!$J$2),Nhaplieu!L482,IF(OR(Nhaplieu!$M482='Sổ ngân hàng S07 '!$J$2,Nhaplieu!$N482='Sổ ngân hàng S07 '!$J$2),Nhaplieu!L482,""))</f>
        <v/>
      </c>
      <c r="D477" s="78" t="str">
        <f>IF(LEFT(Nhaplieu!$M482,3)='Sổ ngân hàng S07 '!$J$2,Nhaplieu!N482,IF(LEFT(Nhaplieu!$N482,3)='Sổ ngân hàng S07 '!$J$2,Nhaplieu!M482,IF(Nhaplieu!$M482='Sổ ngân hàng S07 '!$J$2,Nhaplieu!N482,IF(Nhaplieu!$N482='Sổ ngân hàng S07 '!$J$2,Nhaplieu!M482,""))))</f>
        <v/>
      </c>
      <c r="E477" s="77" t="str">
        <f>IF(LEFT(Nhaplieu!M482,3)='Sổ ngân hàng S07 '!$J$2,Nhaplieu!$O482,IF(Nhaplieu!M482='Sổ ngân hàng S07 '!$J$2,Nhaplieu!$O482,""))</f>
        <v/>
      </c>
      <c r="F477" s="77" t="str">
        <f>IF(LEFT(Nhaplieu!N482,3)='Sổ ngân hàng S07 '!$J$2,Nhaplieu!$O482,IF(Nhaplieu!N482='Sổ ngân hàng S07 '!$J$2,Nhaplieu!$O482,""))</f>
        <v/>
      </c>
      <c r="G477" s="572">
        <f>IF(SUM(E477:F477)=0,0,$G$10+SUM(E$11:$E477)-SUM(F$11:$F477))</f>
        <v>0</v>
      </c>
      <c r="H477" s="573"/>
    </row>
    <row r="478" spans="1:8" s="4" customFormat="1" ht="15.6">
      <c r="A478" s="76" t="str">
        <f>IF(OR(LEFT(Nhaplieu!$M483,3)='Sổ ngân hàng S07 '!$J$2,LEFT(Nhaplieu!$N483,3)='Sổ ngân hàng S07 '!$J$2),Nhaplieu!F483,IF(OR(Nhaplieu!$M483='Sổ ngân hàng S07 '!$J$2,Nhaplieu!$N483='Sổ ngân hàng S07 '!$J$2),Nhaplieu!F483,""))</f>
        <v/>
      </c>
      <c r="B478" s="77" t="str">
        <f>IF(OR(LEFT(Nhaplieu!$M483,3)='Sổ ngân hàng S07 '!$J$2,LEFT(Nhaplieu!$N483,3)='Sổ ngân hàng S07 '!$J$2),Nhaplieu!E483,IF(OR(Nhaplieu!$M483='Sổ ngân hàng S07 '!$J$2,Nhaplieu!$N483='Sổ ngân hàng S07 '!$J$2),Nhaplieu!E483,""))</f>
        <v/>
      </c>
      <c r="C478" s="571" t="str">
        <f>IF(OR(LEFT(Nhaplieu!$M483,3)='Sổ ngân hàng S07 '!$J$2,LEFT(Nhaplieu!$N483,3)='Sổ ngân hàng S07 '!$J$2),Nhaplieu!L483,IF(OR(Nhaplieu!$M483='Sổ ngân hàng S07 '!$J$2,Nhaplieu!$N483='Sổ ngân hàng S07 '!$J$2),Nhaplieu!L483,""))</f>
        <v/>
      </c>
      <c r="D478" s="78" t="str">
        <f>IF(LEFT(Nhaplieu!$M483,3)='Sổ ngân hàng S07 '!$J$2,Nhaplieu!N483,IF(LEFT(Nhaplieu!$N483,3)='Sổ ngân hàng S07 '!$J$2,Nhaplieu!M483,IF(Nhaplieu!$M483='Sổ ngân hàng S07 '!$J$2,Nhaplieu!N483,IF(Nhaplieu!$N483='Sổ ngân hàng S07 '!$J$2,Nhaplieu!M483,""))))</f>
        <v/>
      </c>
      <c r="E478" s="77" t="str">
        <f>IF(LEFT(Nhaplieu!M483,3)='Sổ ngân hàng S07 '!$J$2,Nhaplieu!$O483,IF(Nhaplieu!M483='Sổ ngân hàng S07 '!$J$2,Nhaplieu!$O483,""))</f>
        <v/>
      </c>
      <c r="F478" s="77" t="str">
        <f>IF(LEFT(Nhaplieu!N483,3)='Sổ ngân hàng S07 '!$J$2,Nhaplieu!$O483,IF(Nhaplieu!N483='Sổ ngân hàng S07 '!$J$2,Nhaplieu!$O483,""))</f>
        <v/>
      </c>
      <c r="G478" s="572">
        <f>IF(SUM(E478:F478)=0,0,$G$10+SUM(E$11:$E478)-SUM(F$11:$F478))</f>
        <v>0</v>
      </c>
      <c r="H478" s="573"/>
    </row>
    <row r="479" spans="1:8" s="4" customFormat="1" ht="15.6">
      <c r="A479" s="76" t="str">
        <f>IF(OR(LEFT(Nhaplieu!$M484,3)='Sổ ngân hàng S07 '!$J$2,LEFT(Nhaplieu!$N484,3)='Sổ ngân hàng S07 '!$J$2),Nhaplieu!F484,IF(OR(Nhaplieu!$M484='Sổ ngân hàng S07 '!$J$2,Nhaplieu!$N484='Sổ ngân hàng S07 '!$J$2),Nhaplieu!F484,""))</f>
        <v/>
      </c>
      <c r="B479" s="77" t="str">
        <f>IF(OR(LEFT(Nhaplieu!$M484,3)='Sổ ngân hàng S07 '!$J$2,LEFT(Nhaplieu!$N484,3)='Sổ ngân hàng S07 '!$J$2),Nhaplieu!E484,IF(OR(Nhaplieu!$M484='Sổ ngân hàng S07 '!$J$2,Nhaplieu!$N484='Sổ ngân hàng S07 '!$J$2),Nhaplieu!E484,""))</f>
        <v/>
      </c>
      <c r="C479" s="571" t="str">
        <f>IF(OR(LEFT(Nhaplieu!$M484,3)='Sổ ngân hàng S07 '!$J$2,LEFT(Nhaplieu!$N484,3)='Sổ ngân hàng S07 '!$J$2),Nhaplieu!L484,IF(OR(Nhaplieu!$M484='Sổ ngân hàng S07 '!$J$2,Nhaplieu!$N484='Sổ ngân hàng S07 '!$J$2),Nhaplieu!L484,""))</f>
        <v/>
      </c>
      <c r="D479" s="78" t="str">
        <f>IF(LEFT(Nhaplieu!$M484,3)='Sổ ngân hàng S07 '!$J$2,Nhaplieu!N484,IF(LEFT(Nhaplieu!$N484,3)='Sổ ngân hàng S07 '!$J$2,Nhaplieu!M484,IF(Nhaplieu!$M484='Sổ ngân hàng S07 '!$J$2,Nhaplieu!N484,IF(Nhaplieu!$N484='Sổ ngân hàng S07 '!$J$2,Nhaplieu!M484,""))))</f>
        <v/>
      </c>
      <c r="E479" s="77" t="str">
        <f>IF(LEFT(Nhaplieu!M484,3)='Sổ ngân hàng S07 '!$J$2,Nhaplieu!$O484,IF(Nhaplieu!M484='Sổ ngân hàng S07 '!$J$2,Nhaplieu!$O484,""))</f>
        <v/>
      </c>
      <c r="F479" s="77" t="str">
        <f>IF(LEFT(Nhaplieu!N484,3)='Sổ ngân hàng S07 '!$J$2,Nhaplieu!$O484,IF(Nhaplieu!N484='Sổ ngân hàng S07 '!$J$2,Nhaplieu!$O484,""))</f>
        <v/>
      </c>
      <c r="G479" s="572">
        <f>IF(SUM(E479:F479)=0,0,$G$10+SUM(E$11:$E479)-SUM(F$11:$F479))</f>
        <v>0</v>
      </c>
      <c r="H479" s="573"/>
    </row>
    <row r="480" spans="1:8" s="4" customFormat="1" ht="15.6">
      <c r="A480" s="76" t="str">
        <f>IF(OR(LEFT(Nhaplieu!$M485,3)='Sổ ngân hàng S07 '!$J$2,LEFT(Nhaplieu!$N485,3)='Sổ ngân hàng S07 '!$J$2),Nhaplieu!F485,IF(OR(Nhaplieu!$M485='Sổ ngân hàng S07 '!$J$2,Nhaplieu!$N485='Sổ ngân hàng S07 '!$J$2),Nhaplieu!F485,""))</f>
        <v/>
      </c>
      <c r="B480" s="77" t="str">
        <f>IF(OR(LEFT(Nhaplieu!$M485,3)='Sổ ngân hàng S07 '!$J$2,LEFT(Nhaplieu!$N485,3)='Sổ ngân hàng S07 '!$J$2),Nhaplieu!E485,IF(OR(Nhaplieu!$M485='Sổ ngân hàng S07 '!$J$2,Nhaplieu!$N485='Sổ ngân hàng S07 '!$J$2),Nhaplieu!E485,""))</f>
        <v/>
      </c>
      <c r="C480" s="571" t="str">
        <f>IF(OR(LEFT(Nhaplieu!$M485,3)='Sổ ngân hàng S07 '!$J$2,LEFT(Nhaplieu!$N485,3)='Sổ ngân hàng S07 '!$J$2),Nhaplieu!L485,IF(OR(Nhaplieu!$M485='Sổ ngân hàng S07 '!$J$2,Nhaplieu!$N485='Sổ ngân hàng S07 '!$J$2),Nhaplieu!L485,""))</f>
        <v/>
      </c>
      <c r="D480" s="78" t="str">
        <f>IF(LEFT(Nhaplieu!$M485,3)='Sổ ngân hàng S07 '!$J$2,Nhaplieu!N485,IF(LEFT(Nhaplieu!$N485,3)='Sổ ngân hàng S07 '!$J$2,Nhaplieu!M485,IF(Nhaplieu!$M485='Sổ ngân hàng S07 '!$J$2,Nhaplieu!N485,IF(Nhaplieu!$N485='Sổ ngân hàng S07 '!$J$2,Nhaplieu!M485,""))))</f>
        <v/>
      </c>
      <c r="E480" s="77" t="str">
        <f>IF(LEFT(Nhaplieu!M485,3)='Sổ ngân hàng S07 '!$J$2,Nhaplieu!$O485,IF(Nhaplieu!M485='Sổ ngân hàng S07 '!$J$2,Nhaplieu!$O485,""))</f>
        <v/>
      </c>
      <c r="F480" s="77" t="str">
        <f>IF(LEFT(Nhaplieu!N485,3)='Sổ ngân hàng S07 '!$J$2,Nhaplieu!$O485,IF(Nhaplieu!N485='Sổ ngân hàng S07 '!$J$2,Nhaplieu!$O485,""))</f>
        <v/>
      </c>
      <c r="G480" s="572">
        <f>IF(SUM(E480:F480)=0,0,$G$10+SUM(E$11:$E480)-SUM(F$11:$F480))</f>
        <v>0</v>
      </c>
      <c r="H480" s="573"/>
    </row>
    <row r="481" spans="1:8" s="4" customFormat="1" ht="15.6">
      <c r="A481" s="76" t="str">
        <f>IF(OR(LEFT(Nhaplieu!$M486,3)='Sổ ngân hàng S07 '!$J$2,LEFT(Nhaplieu!$N486,3)='Sổ ngân hàng S07 '!$J$2),Nhaplieu!F486,IF(OR(Nhaplieu!$M486='Sổ ngân hàng S07 '!$J$2,Nhaplieu!$N486='Sổ ngân hàng S07 '!$J$2),Nhaplieu!F486,""))</f>
        <v/>
      </c>
      <c r="B481" s="77" t="str">
        <f>IF(OR(LEFT(Nhaplieu!$M486,3)='Sổ ngân hàng S07 '!$J$2,LEFT(Nhaplieu!$N486,3)='Sổ ngân hàng S07 '!$J$2),Nhaplieu!E486,IF(OR(Nhaplieu!$M486='Sổ ngân hàng S07 '!$J$2,Nhaplieu!$N486='Sổ ngân hàng S07 '!$J$2),Nhaplieu!E486,""))</f>
        <v/>
      </c>
      <c r="C481" s="571" t="str">
        <f>IF(OR(LEFT(Nhaplieu!$M486,3)='Sổ ngân hàng S07 '!$J$2,LEFT(Nhaplieu!$N486,3)='Sổ ngân hàng S07 '!$J$2),Nhaplieu!L486,IF(OR(Nhaplieu!$M486='Sổ ngân hàng S07 '!$J$2,Nhaplieu!$N486='Sổ ngân hàng S07 '!$J$2),Nhaplieu!L486,""))</f>
        <v/>
      </c>
      <c r="D481" s="78" t="str">
        <f>IF(LEFT(Nhaplieu!$M486,3)='Sổ ngân hàng S07 '!$J$2,Nhaplieu!N486,IF(LEFT(Nhaplieu!$N486,3)='Sổ ngân hàng S07 '!$J$2,Nhaplieu!M486,IF(Nhaplieu!$M486='Sổ ngân hàng S07 '!$J$2,Nhaplieu!N486,IF(Nhaplieu!$N486='Sổ ngân hàng S07 '!$J$2,Nhaplieu!M486,""))))</f>
        <v/>
      </c>
      <c r="E481" s="77" t="str">
        <f>IF(LEFT(Nhaplieu!M486,3)='Sổ ngân hàng S07 '!$J$2,Nhaplieu!$O486,IF(Nhaplieu!M486='Sổ ngân hàng S07 '!$J$2,Nhaplieu!$O486,""))</f>
        <v/>
      </c>
      <c r="F481" s="77" t="str">
        <f>IF(LEFT(Nhaplieu!N486,3)='Sổ ngân hàng S07 '!$J$2,Nhaplieu!$O486,IF(Nhaplieu!N486='Sổ ngân hàng S07 '!$J$2,Nhaplieu!$O486,""))</f>
        <v/>
      </c>
      <c r="G481" s="572">
        <f>IF(SUM(E481:F481)=0,0,$G$10+SUM(E$11:$E481)-SUM(F$11:$F481))</f>
        <v>0</v>
      </c>
      <c r="H481" s="573"/>
    </row>
    <row r="482" spans="1:8" s="4" customFormat="1" ht="15.6">
      <c r="A482" s="76" t="str">
        <f>IF(OR(LEFT(Nhaplieu!$M487,3)='Sổ ngân hàng S07 '!$J$2,LEFT(Nhaplieu!$N487,3)='Sổ ngân hàng S07 '!$J$2),Nhaplieu!F487,IF(OR(Nhaplieu!$M487='Sổ ngân hàng S07 '!$J$2,Nhaplieu!$N487='Sổ ngân hàng S07 '!$J$2),Nhaplieu!F487,""))</f>
        <v/>
      </c>
      <c r="B482" s="77" t="str">
        <f>IF(OR(LEFT(Nhaplieu!$M487,3)='Sổ ngân hàng S07 '!$J$2,LEFT(Nhaplieu!$N487,3)='Sổ ngân hàng S07 '!$J$2),Nhaplieu!E487,IF(OR(Nhaplieu!$M487='Sổ ngân hàng S07 '!$J$2,Nhaplieu!$N487='Sổ ngân hàng S07 '!$J$2),Nhaplieu!E487,""))</f>
        <v/>
      </c>
      <c r="C482" s="571" t="str">
        <f>IF(OR(LEFT(Nhaplieu!$M487,3)='Sổ ngân hàng S07 '!$J$2,LEFT(Nhaplieu!$N487,3)='Sổ ngân hàng S07 '!$J$2),Nhaplieu!L487,IF(OR(Nhaplieu!$M487='Sổ ngân hàng S07 '!$J$2,Nhaplieu!$N487='Sổ ngân hàng S07 '!$J$2),Nhaplieu!L487,""))</f>
        <v/>
      </c>
      <c r="D482" s="78" t="str">
        <f>IF(LEFT(Nhaplieu!$M487,3)='Sổ ngân hàng S07 '!$J$2,Nhaplieu!N487,IF(LEFT(Nhaplieu!$N487,3)='Sổ ngân hàng S07 '!$J$2,Nhaplieu!M487,IF(Nhaplieu!$M487='Sổ ngân hàng S07 '!$J$2,Nhaplieu!N487,IF(Nhaplieu!$N487='Sổ ngân hàng S07 '!$J$2,Nhaplieu!M487,""))))</f>
        <v/>
      </c>
      <c r="E482" s="77" t="str">
        <f>IF(LEFT(Nhaplieu!M487,3)='Sổ ngân hàng S07 '!$J$2,Nhaplieu!$O487,IF(Nhaplieu!M487='Sổ ngân hàng S07 '!$J$2,Nhaplieu!$O487,""))</f>
        <v/>
      </c>
      <c r="F482" s="77" t="str">
        <f>IF(LEFT(Nhaplieu!N487,3)='Sổ ngân hàng S07 '!$J$2,Nhaplieu!$O487,IF(Nhaplieu!N487='Sổ ngân hàng S07 '!$J$2,Nhaplieu!$O487,""))</f>
        <v/>
      </c>
      <c r="G482" s="572">
        <f>IF(SUM(E482:F482)=0,0,$G$10+SUM(E$11:$E482)-SUM(F$11:$F482))</f>
        <v>0</v>
      </c>
      <c r="H482" s="573"/>
    </row>
    <row r="483" spans="1:8" s="4" customFormat="1" ht="15.6">
      <c r="A483" s="76" t="str">
        <f>IF(OR(LEFT(Nhaplieu!$M488,3)='Sổ ngân hàng S07 '!$J$2,LEFT(Nhaplieu!$N488,3)='Sổ ngân hàng S07 '!$J$2),Nhaplieu!F488,IF(OR(Nhaplieu!$M488='Sổ ngân hàng S07 '!$J$2,Nhaplieu!$N488='Sổ ngân hàng S07 '!$J$2),Nhaplieu!F488,""))</f>
        <v/>
      </c>
      <c r="B483" s="77" t="str">
        <f>IF(OR(LEFT(Nhaplieu!$M488,3)='Sổ ngân hàng S07 '!$J$2,LEFT(Nhaplieu!$N488,3)='Sổ ngân hàng S07 '!$J$2),Nhaplieu!E488,IF(OR(Nhaplieu!$M488='Sổ ngân hàng S07 '!$J$2,Nhaplieu!$N488='Sổ ngân hàng S07 '!$J$2),Nhaplieu!E488,""))</f>
        <v/>
      </c>
      <c r="C483" s="571" t="str">
        <f>IF(OR(LEFT(Nhaplieu!$M488,3)='Sổ ngân hàng S07 '!$J$2,LEFT(Nhaplieu!$N488,3)='Sổ ngân hàng S07 '!$J$2),Nhaplieu!L488,IF(OR(Nhaplieu!$M488='Sổ ngân hàng S07 '!$J$2,Nhaplieu!$N488='Sổ ngân hàng S07 '!$J$2),Nhaplieu!L488,""))</f>
        <v/>
      </c>
      <c r="D483" s="78" t="str">
        <f>IF(LEFT(Nhaplieu!$M488,3)='Sổ ngân hàng S07 '!$J$2,Nhaplieu!N488,IF(LEFT(Nhaplieu!$N488,3)='Sổ ngân hàng S07 '!$J$2,Nhaplieu!M488,IF(Nhaplieu!$M488='Sổ ngân hàng S07 '!$J$2,Nhaplieu!N488,IF(Nhaplieu!$N488='Sổ ngân hàng S07 '!$J$2,Nhaplieu!M488,""))))</f>
        <v/>
      </c>
      <c r="E483" s="77" t="str">
        <f>IF(LEFT(Nhaplieu!M488,3)='Sổ ngân hàng S07 '!$J$2,Nhaplieu!$O488,IF(Nhaplieu!M488='Sổ ngân hàng S07 '!$J$2,Nhaplieu!$O488,""))</f>
        <v/>
      </c>
      <c r="F483" s="77" t="str">
        <f>IF(LEFT(Nhaplieu!N488,3)='Sổ ngân hàng S07 '!$J$2,Nhaplieu!$O488,IF(Nhaplieu!N488='Sổ ngân hàng S07 '!$J$2,Nhaplieu!$O488,""))</f>
        <v/>
      </c>
      <c r="G483" s="572">
        <f>IF(SUM(E483:F483)=0,0,$G$10+SUM(E$11:$E483)-SUM(F$11:$F483))</f>
        <v>0</v>
      </c>
      <c r="H483" s="573"/>
    </row>
    <row r="484" spans="1:8" s="4" customFormat="1" ht="15.6">
      <c r="A484" s="76" t="str">
        <f>IF(OR(LEFT(Nhaplieu!$M489,3)='Sổ ngân hàng S07 '!$J$2,LEFT(Nhaplieu!$N489,3)='Sổ ngân hàng S07 '!$J$2),Nhaplieu!F489,IF(OR(Nhaplieu!$M489='Sổ ngân hàng S07 '!$J$2,Nhaplieu!$N489='Sổ ngân hàng S07 '!$J$2),Nhaplieu!F489,""))</f>
        <v/>
      </c>
      <c r="B484" s="77" t="str">
        <f>IF(OR(LEFT(Nhaplieu!$M489,3)='Sổ ngân hàng S07 '!$J$2,LEFT(Nhaplieu!$N489,3)='Sổ ngân hàng S07 '!$J$2),Nhaplieu!E489,IF(OR(Nhaplieu!$M489='Sổ ngân hàng S07 '!$J$2,Nhaplieu!$N489='Sổ ngân hàng S07 '!$J$2),Nhaplieu!E489,""))</f>
        <v/>
      </c>
      <c r="C484" s="571" t="str">
        <f>IF(OR(LEFT(Nhaplieu!$M489,3)='Sổ ngân hàng S07 '!$J$2,LEFT(Nhaplieu!$N489,3)='Sổ ngân hàng S07 '!$J$2),Nhaplieu!L489,IF(OR(Nhaplieu!$M489='Sổ ngân hàng S07 '!$J$2,Nhaplieu!$N489='Sổ ngân hàng S07 '!$J$2),Nhaplieu!L489,""))</f>
        <v/>
      </c>
      <c r="D484" s="78" t="str">
        <f>IF(LEFT(Nhaplieu!$M489,3)='Sổ ngân hàng S07 '!$J$2,Nhaplieu!N489,IF(LEFT(Nhaplieu!$N489,3)='Sổ ngân hàng S07 '!$J$2,Nhaplieu!M489,IF(Nhaplieu!$M489='Sổ ngân hàng S07 '!$J$2,Nhaplieu!N489,IF(Nhaplieu!$N489='Sổ ngân hàng S07 '!$J$2,Nhaplieu!M489,""))))</f>
        <v/>
      </c>
      <c r="E484" s="77" t="str">
        <f>IF(LEFT(Nhaplieu!M489,3)='Sổ ngân hàng S07 '!$J$2,Nhaplieu!$O489,IF(Nhaplieu!M489='Sổ ngân hàng S07 '!$J$2,Nhaplieu!$O489,""))</f>
        <v/>
      </c>
      <c r="F484" s="77" t="str">
        <f>IF(LEFT(Nhaplieu!N489,3)='Sổ ngân hàng S07 '!$J$2,Nhaplieu!$O489,IF(Nhaplieu!N489='Sổ ngân hàng S07 '!$J$2,Nhaplieu!$O489,""))</f>
        <v/>
      </c>
      <c r="G484" s="572">
        <f>IF(SUM(E484:F484)=0,0,$G$10+SUM(E$11:$E484)-SUM(F$11:$F484))</f>
        <v>0</v>
      </c>
      <c r="H484" s="573"/>
    </row>
    <row r="485" spans="1:8" s="4" customFormat="1" ht="15.6">
      <c r="A485" s="76" t="str">
        <f>IF(OR(LEFT(Nhaplieu!$M490,3)='Sổ ngân hàng S07 '!$J$2,LEFT(Nhaplieu!$N490,3)='Sổ ngân hàng S07 '!$J$2),Nhaplieu!F490,IF(OR(Nhaplieu!$M490='Sổ ngân hàng S07 '!$J$2,Nhaplieu!$N490='Sổ ngân hàng S07 '!$J$2),Nhaplieu!F490,""))</f>
        <v/>
      </c>
      <c r="B485" s="77" t="str">
        <f>IF(OR(LEFT(Nhaplieu!$M490,3)='Sổ ngân hàng S07 '!$J$2,LEFT(Nhaplieu!$N490,3)='Sổ ngân hàng S07 '!$J$2),Nhaplieu!E490,IF(OR(Nhaplieu!$M490='Sổ ngân hàng S07 '!$J$2,Nhaplieu!$N490='Sổ ngân hàng S07 '!$J$2),Nhaplieu!E490,""))</f>
        <v/>
      </c>
      <c r="C485" s="571" t="str">
        <f>IF(OR(LEFT(Nhaplieu!$M490,3)='Sổ ngân hàng S07 '!$J$2,LEFT(Nhaplieu!$N490,3)='Sổ ngân hàng S07 '!$J$2),Nhaplieu!L490,IF(OR(Nhaplieu!$M490='Sổ ngân hàng S07 '!$J$2,Nhaplieu!$N490='Sổ ngân hàng S07 '!$J$2),Nhaplieu!L490,""))</f>
        <v/>
      </c>
      <c r="D485" s="78" t="str">
        <f>IF(LEFT(Nhaplieu!$M490,3)='Sổ ngân hàng S07 '!$J$2,Nhaplieu!N490,IF(LEFT(Nhaplieu!$N490,3)='Sổ ngân hàng S07 '!$J$2,Nhaplieu!M490,IF(Nhaplieu!$M490='Sổ ngân hàng S07 '!$J$2,Nhaplieu!N490,IF(Nhaplieu!$N490='Sổ ngân hàng S07 '!$J$2,Nhaplieu!M490,""))))</f>
        <v/>
      </c>
      <c r="E485" s="77" t="str">
        <f>IF(LEFT(Nhaplieu!M490,3)='Sổ ngân hàng S07 '!$J$2,Nhaplieu!$O490,IF(Nhaplieu!M490='Sổ ngân hàng S07 '!$J$2,Nhaplieu!$O490,""))</f>
        <v/>
      </c>
      <c r="F485" s="77" t="str">
        <f>IF(LEFT(Nhaplieu!N490,3)='Sổ ngân hàng S07 '!$J$2,Nhaplieu!$O490,IF(Nhaplieu!N490='Sổ ngân hàng S07 '!$J$2,Nhaplieu!$O490,""))</f>
        <v/>
      </c>
      <c r="G485" s="572">
        <f>IF(SUM(E485:F485)=0,0,$G$10+SUM(E$11:$E485)-SUM(F$11:$F485))</f>
        <v>0</v>
      </c>
      <c r="H485" s="573"/>
    </row>
    <row r="486" spans="1:8" s="4" customFormat="1" ht="15.6">
      <c r="A486" s="76" t="str">
        <f>IF(OR(LEFT(Nhaplieu!$M491,3)='Sổ ngân hàng S07 '!$J$2,LEFT(Nhaplieu!$N491,3)='Sổ ngân hàng S07 '!$J$2),Nhaplieu!F491,IF(OR(Nhaplieu!$M491='Sổ ngân hàng S07 '!$J$2,Nhaplieu!$N491='Sổ ngân hàng S07 '!$J$2),Nhaplieu!F491,""))</f>
        <v/>
      </c>
      <c r="B486" s="77" t="str">
        <f>IF(OR(LEFT(Nhaplieu!$M491,3)='Sổ ngân hàng S07 '!$J$2,LEFT(Nhaplieu!$N491,3)='Sổ ngân hàng S07 '!$J$2),Nhaplieu!E491,IF(OR(Nhaplieu!$M491='Sổ ngân hàng S07 '!$J$2,Nhaplieu!$N491='Sổ ngân hàng S07 '!$J$2),Nhaplieu!E491,""))</f>
        <v/>
      </c>
      <c r="C486" s="571" t="str">
        <f>IF(OR(LEFT(Nhaplieu!$M491,3)='Sổ ngân hàng S07 '!$J$2,LEFT(Nhaplieu!$N491,3)='Sổ ngân hàng S07 '!$J$2),Nhaplieu!L491,IF(OR(Nhaplieu!$M491='Sổ ngân hàng S07 '!$J$2,Nhaplieu!$N491='Sổ ngân hàng S07 '!$J$2),Nhaplieu!L491,""))</f>
        <v/>
      </c>
      <c r="D486" s="78" t="str">
        <f>IF(LEFT(Nhaplieu!$M491,3)='Sổ ngân hàng S07 '!$J$2,Nhaplieu!N491,IF(LEFT(Nhaplieu!$N491,3)='Sổ ngân hàng S07 '!$J$2,Nhaplieu!M491,IF(Nhaplieu!$M491='Sổ ngân hàng S07 '!$J$2,Nhaplieu!N491,IF(Nhaplieu!$N491='Sổ ngân hàng S07 '!$J$2,Nhaplieu!M491,""))))</f>
        <v/>
      </c>
      <c r="E486" s="77" t="str">
        <f>IF(LEFT(Nhaplieu!M491,3)='Sổ ngân hàng S07 '!$J$2,Nhaplieu!$O491,IF(Nhaplieu!M491='Sổ ngân hàng S07 '!$J$2,Nhaplieu!$O491,""))</f>
        <v/>
      </c>
      <c r="F486" s="77" t="str">
        <f>IF(LEFT(Nhaplieu!N491,3)='Sổ ngân hàng S07 '!$J$2,Nhaplieu!$O491,IF(Nhaplieu!N491='Sổ ngân hàng S07 '!$J$2,Nhaplieu!$O491,""))</f>
        <v/>
      </c>
      <c r="G486" s="572">
        <f>IF(SUM(E486:F486)=0,0,$G$10+SUM(E$11:$E486)-SUM(F$11:$F486))</f>
        <v>0</v>
      </c>
      <c r="H486" s="573"/>
    </row>
    <row r="487" spans="1:8" s="4" customFormat="1" ht="15.6">
      <c r="A487" s="76" t="str">
        <f>IF(OR(LEFT(Nhaplieu!$M492,3)='Sổ ngân hàng S07 '!$J$2,LEFT(Nhaplieu!$N492,3)='Sổ ngân hàng S07 '!$J$2),Nhaplieu!F492,IF(OR(Nhaplieu!$M492='Sổ ngân hàng S07 '!$J$2,Nhaplieu!$N492='Sổ ngân hàng S07 '!$J$2),Nhaplieu!F492,""))</f>
        <v/>
      </c>
      <c r="B487" s="77" t="str">
        <f>IF(OR(LEFT(Nhaplieu!$M492,3)='Sổ ngân hàng S07 '!$J$2,LEFT(Nhaplieu!$N492,3)='Sổ ngân hàng S07 '!$J$2),Nhaplieu!E492,IF(OR(Nhaplieu!$M492='Sổ ngân hàng S07 '!$J$2,Nhaplieu!$N492='Sổ ngân hàng S07 '!$J$2),Nhaplieu!E492,""))</f>
        <v/>
      </c>
      <c r="C487" s="571" t="str">
        <f>IF(OR(LEFT(Nhaplieu!$M492,3)='Sổ ngân hàng S07 '!$J$2,LEFT(Nhaplieu!$N492,3)='Sổ ngân hàng S07 '!$J$2),Nhaplieu!L492,IF(OR(Nhaplieu!$M492='Sổ ngân hàng S07 '!$J$2,Nhaplieu!$N492='Sổ ngân hàng S07 '!$J$2),Nhaplieu!L492,""))</f>
        <v/>
      </c>
      <c r="D487" s="78" t="str">
        <f>IF(LEFT(Nhaplieu!$M492,3)='Sổ ngân hàng S07 '!$J$2,Nhaplieu!N492,IF(LEFT(Nhaplieu!$N492,3)='Sổ ngân hàng S07 '!$J$2,Nhaplieu!M492,IF(Nhaplieu!$M492='Sổ ngân hàng S07 '!$J$2,Nhaplieu!N492,IF(Nhaplieu!$N492='Sổ ngân hàng S07 '!$J$2,Nhaplieu!M492,""))))</f>
        <v/>
      </c>
      <c r="E487" s="77" t="str">
        <f>IF(LEFT(Nhaplieu!M492,3)='Sổ ngân hàng S07 '!$J$2,Nhaplieu!$O492,IF(Nhaplieu!M492='Sổ ngân hàng S07 '!$J$2,Nhaplieu!$O492,""))</f>
        <v/>
      </c>
      <c r="F487" s="77" t="str">
        <f>IF(LEFT(Nhaplieu!N492,3)='Sổ ngân hàng S07 '!$J$2,Nhaplieu!$O492,IF(Nhaplieu!N492='Sổ ngân hàng S07 '!$J$2,Nhaplieu!$O492,""))</f>
        <v/>
      </c>
      <c r="G487" s="572">
        <f>IF(SUM(E487:F487)=0,0,$G$10+SUM(E$11:$E487)-SUM(F$11:$F487))</f>
        <v>0</v>
      </c>
      <c r="H487" s="573"/>
    </row>
    <row r="488" spans="1:8" s="4" customFormat="1" ht="15.6">
      <c r="A488" s="76" t="str">
        <f>IF(OR(LEFT(Nhaplieu!$M493,3)='Sổ ngân hàng S07 '!$J$2,LEFT(Nhaplieu!$N493,3)='Sổ ngân hàng S07 '!$J$2),Nhaplieu!F493,IF(OR(Nhaplieu!$M493='Sổ ngân hàng S07 '!$J$2,Nhaplieu!$N493='Sổ ngân hàng S07 '!$J$2),Nhaplieu!F493,""))</f>
        <v/>
      </c>
      <c r="B488" s="77" t="str">
        <f>IF(OR(LEFT(Nhaplieu!$M493,3)='Sổ ngân hàng S07 '!$J$2,LEFT(Nhaplieu!$N493,3)='Sổ ngân hàng S07 '!$J$2),Nhaplieu!E493,IF(OR(Nhaplieu!$M493='Sổ ngân hàng S07 '!$J$2,Nhaplieu!$N493='Sổ ngân hàng S07 '!$J$2),Nhaplieu!E493,""))</f>
        <v/>
      </c>
      <c r="C488" s="571" t="str">
        <f>IF(OR(LEFT(Nhaplieu!$M493,3)='Sổ ngân hàng S07 '!$J$2,LEFT(Nhaplieu!$N493,3)='Sổ ngân hàng S07 '!$J$2),Nhaplieu!L493,IF(OR(Nhaplieu!$M493='Sổ ngân hàng S07 '!$J$2,Nhaplieu!$N493='Sổ ngân hàng S07 '!$J$2),Nhaplieu!L493,""))</f>
        <v/>
      </c>
      <c r="D488" s="78" t="str">
        <f>IF(LEFT(Nhaplieu!$M493,3)='Sổ ngân hàng S07 '!$J$2,Nhaplieu!N493,IF(LEFT(Nhaplieu!$N493,3)='Sổ ngân hàng S07 '!$J$2,Nhaplieu!M493,IF(Nhaplieu!$M493='Sổ ngân hàng S07 '!$J$2,Nhaplieu!N493,IF(Nhaplieu!$N493='Sổ ngân hàng S07 '!$J$2,Nhaplieu!M493,""))))</f>
        <v/>
      </c>
      <c r="E488" s="77" t="str">
        <f>IF(LEFT(Nhaplieu!M493,3)='Sổ ngân hàng S07 '!$J$2,Nhaplieu!$O493,IF(Nhaplieu!M493='Sổ ngân hàng S07 '!$J$2,Nhaplieu!$O493,""))</f>
        <v/>
      </c>
      <c r="F488" s="77" t="str">
        <f>IF(LEFT(Nhaplieu!N493,3)='Sổ ngân hàng S07 '!$J$2,Nhaplieu!$O493,IF(Nhaplieu!N493='Sổ ngân hàng S07 '!$J$2,Nhaplieu!$O493,""))</f>
        <v/>
      </c>
      <c r="G488" s="572">
        <f>IF(SUM(E488:F488)=0,0,$G$10+SUM(E$11:$E488)-SUM(F$11:$F488))</f>
        <v>0</v>
      </c>
      <c r="H488" s="573"/>
    </row>
    <row r="489" spans="1:8" s="4" customFormat="1" ht="15.6">
      <c r="A489" s="76" t="str">
        <f>IF(OR(LEFT(Nhaplieu!$M494,3)='Sổ ngân hàng S07 '!$J$2,LEFT(Nhaplieu!$N494,3)='Sổ ngân hàng S07 '!$J$2),Nhaplieu!F494,IF(OR(Nhaplieu!$M494='Sổ ngân hàng S07 '!$J$2,Nhaplieu!$N494='Sổ ngân hàng S07 '!$J$2),Nhaplieu!F494,""))</f>
        <v/>
      </c>
      <c r="B489" s="77" t="str">
        <f>IF(OR(LEFT(Nhaplieu!$M494,3)='Sổ ngân hàng S07 '!$J$2,LEFT(Nhaplieu!$N494,3)='Sổ ngân hàng S07 '!$J$2),Nhaplieu!E494,IF(OR(Nhaplieu!$M494='Sổ ngân hàng S07 '!$J$2,Nhaplieu!$N494='Sổ ngân hàng S07 '!$J$2),Nhaplieu!E494,""))</f>
        <v/>
      </c>
      <c r="C489" s="571" t="str">
        <f>IF(OR(LEFT(Nhaplieu!$M494,3)='Sổ ngân hàng S07 '!$J$2,LEFT(Nhaplieu!$N494,3)='Sổ ngân hàng S07 '!$J$2),Nhaplieu!L494,IF(OR(Nhaplieu!$M494='Sổ ngân hàng S07 '!$J$2,Nhaplieu!$N494='Sổ ngân hàng S07 '!$J$2),Nhaplieu!L494,""))</f>
        <v/>
      </c>
      <c r="D489" s="78" t="str">
        <f>IF(LEFT(Nhaplieu!$M494,3)='Sổ ngân hàng S07 '!$J$2,Nhaplieu!N494,IF(LEFT(Nhaplieu!$N494,3)='Sổ ngân hàng S07 '!$J$2,Nhaplieu!M494,IF(Nhaplieu!$M494='Sổ ngân hàng S07 '!$J$2,Nhaplieu!N494,IF(Nhaplieu!$N494='Sổ ngân hàng S07 '!$J$2,Nhaplieu!M494,""))))</f>
        <v/>
      </c>
      <c r="E489" s="77" t="str">
        <f>IF(LEFT(Nhaplieu!M494,3)='Sổ ngân hàng S07 '!$J$2,Nhaplieu!$O494,IF(Nhaplieu!M494='Sổ ngân hàng S07 '!$J$2,Nhaplieu!$O494,""))</f>
        <v/>
      </c>
      <c r="F489" s="77" t="str">
        <f>IF(LEFT(Nhaplieu!N494,3)='Sổ ngân hàng S07 '!$J$2,Nhaplieu!$O494,IF(Nhaplieu!N494='Sổ ngân hàng S07 '!$J$2,Nhaplieu!$O494,""))</f>
        <v/>
      </c>
      <c r="G489" s="572">
        <f>IF(SUM(E489:F489)=0,0,$G$10+SUM(E$11:$E489)-SUM(F$11:$F489))</f>
        <v>0</v>
      </c>
      <c r="H489" s="573"/>
    </row>
    <row r="490" spans="1:8" s="4" customFormat="1" ht="15.6">
      <c r="A490" s="76" t="str">
        <f>IF(OR(LEFT(Nhaplieu!$M495,3)='Sổ ngân hàng S07 '!$J$2,LEFT(Nhaplieu!$N495,3)='Sổ ngân hàng S07 '!$J$2),Nhaplieu!F495,IF(OR(Nhaplieu!$M495='Sổ ngân hàng S07 '!$J$2,Nhaplieu!$N495='Sổ ngân hàng S07 '!$J$2),Nhaplieu!F495,""))</f>
        <v/>
      </c>
      <c r="B490" s="77" t="str">
        <f>IF(OR(LEFT(Nhaplieu!$M495,3)='Sổ ngân hàng S07 '!$J$2,LEFT(Nhaplieu!$N495,3)='Sổ ngân hàng S07 '!$J$2),Nhaplieu!E495,IF(OR(Nhaplieu!$M495='Sổ ngân hàng S07 '!$J$2,Nhaplieu!$N495='Sổ ngân hàng S07 '!$J$2),Nhaplieu!E495,""))</f>
        <v/>
      </c>
      <c r="C490" s="571" t="str">
        <f>IF(OR(LEFT(Nhaplieu!$M495,3)='Sổ ngân hàng S07 '!$J$2,LEFT(Nhaplieu!$N495,3)='Sổ ngân hàng S07 '!$J$2),Nhaplieu!L495,IF(OR(Nhaplieu!$M495='Sổ ngân hàng S07 '!$J$2,Nhaplieu!$N495='Sổ ngân hàng S07 '!$J$2),Nhaplieu!L495,""))</f>
        <v/>
      </c>
      <c r="D490" s="78" t="str">
        <f>IF(LEFT(Nhaplieu!$M495,3)='Sổ ngân hàng S07 '!$J$2,Nhaplieu!N495,IF(LEFT(Nhaplieu!$N495,3)='Sổ ngân hàng S07 '!$J$2,Nhaplieu!M495,IF(Nhaplieu!$M495='Sổ ngân hàng S07 '!$J$2,Nhaplieu!N495,IF(Nhaplieu!$N495='Sổ ngân hàng S07 '!$J$2,Nhaplieu!M495,""))))</f>
        <v/>
      </c>
      <c r="E490" s="77" t="str">
        <f>IF(LEFT(Nhaplieu!M495,3)='Sổ ngân hàng S07 '!$J$2,Nhaplieu!$O495,IF(Nhaplieu!M495='Sổ ngân hàng S07 '!$J$2,Nhaplieu!$O495,""))</f>
        <v/>
      </c>
      <c r="F490" s="77" t="str">
        <f>IF(LEFT(Nhaplieu!N495,3)='Sổ ngân hàng S07 '!$J$2,Nhaplieu!$O495,IF(Nhaplieu!N495='Sổ ngân hàng S07 '!$J$2,Nhaplieu!$O495,""))</f>
        <v/>
      </c>
      <c r="G490" s="572">
        <f>IF(SUM(E490:F490)=0,0,$G$10+SUM(E$11:$E490)-SUM(F$11:$F490))</f>
        <v>0</v>
      </c>
      <c r="H490" s="573"/>
    </row>
    <row r="491" spans="1:8" s="4" customFormat="1" ht="15.6">
      <c r="A491" s="76" t="str">
        <f>IF(OR(LEFT(Nhaplieu!$M496,3)='Sổ ngân hàng S07 '!$J$2,LEFT(Nhaplieu!$N496,3)='Sổ ngân hàng S07 '!$J$2),Nhaplieu!F496,IF(OR(Nhaplieu!$M496='Sổ ngân hàng S07 '!$J$2,Nhaplieu!$N496='Sổ ngân hàng S07 '!$J$2),Nhaplieu!F496,""))</f>
        <v/>
      </c>
      <c r="B491" s="77" t="str">
        <f>IF(OR(LEFT(Nhaplieu!$M496,3)='Sổ ngân hàng S07 '!$J$2,LEFT(Nhaplieu!$N496,3)='Sổ ngân hàng S07 '!$J$2),Nhaplieu!E496,IF(OR(Nhaplieu!$M496='Sổ ngân hàng S07 '!$J$2,Nhaplieu!$N496='Sổ ngân hàng S07 '!$J$2),Nhaplieu!E496,""))</f>
        <v/>
      </c>
      <c r="C491" s="571" t="str">
        <f>IF(OR(LEFT(Nhaplieu!$M496,3)='Sổ ngân hàng S07 '!$J$2,LEFT(Nhaplieu!$N496,3)='Sổ ngân hàng S07 '!$J$2),Nhaplieu!L496,IF(OR(Nhaplieu!$M496='Sổ ngân hàng S07 '!$J$2,Nhaplieu!$N496='Sổ ngân hàng S07 '!$J$2),Nhaplieu!L496,""))</f>
        <v/>
      </c>
      <c r="D491" s="78" t="str">
        <f>IF(LEFT(Nhaplieu!$M496,3)='Sổ ngân hàng S07 '!$J$2,Nhaplieu!N496,IF(LEFT(Nhaplieu!$N496,3)='Sổ ngân hàng S07 '!$J$2,Nhaplieu!M496,IF(Nhaplieu!$M496='Sổ ngân hàng S07 '!$J$2,Nhaplieu!N496,IF(Nhaplieu!$N496='Sổ ngân hàng S07 '!$J$2,Nhaplieu!M496,""))))</f>
        <v/>
      </c>
      <c r="E491" s="77" t="str">
        <f>IF(LEFT(Nhaplieu!M496,3)='Sổ ngân hàng S07 '!$J$2,Nhaplieu!$O496,IF(Nhaplieu!M496='Sổ ngân hàng S07 '!$J$2,Nhaplieu!$O496,""))</f>
        <v/>
      </c>
      <c r="F491" s="77" t="str">
        <f>IF(LEFT(Nhaplieu!N496,3)='Sổ ngân hàng S07 '!$J$2,Nhaplieu!$O496,IF(Nhaplieu!N496='Sổ ngân hàng S07 '!$J$2,Nhaplieu!$O496,""))</f>
        <v/>
      </c>
      <c r="G491" s="572">
        <f>IF(SUM(E491:F491)=0,0,$G$10+SUM(E$11:$E491)-SUM(F$11:$F491))</f>
        <v>0</v>
      </c>
      <c r="H491" s="573"/>
    </row>
    <row r="492" spans="1:8" s="4" customFormat="1" ht="15.6">
      <c r="A492" s="76" t="str">
        <f>IF(OR(LEFT(Nhaplieu!$M497,3)='Sổ ngân hàng S07 '!$J$2,LEFT(Nhaplieu!$N497,3)='Sổ ngân hàng S07 '!$J$2),Nhaplieu!F497,IF(OR(Nhaplieu!$M497='Sổ ngân hàng S07 '!$J$2,Nhaplieu!$N497='Sổ ngân hàng S07 '!$J$2),Nhaplieu!F497,""))</f>
        <v/>
      </c>
      <c r="B492" s="77" t="str">
        <f>IF(OR(LEFT(Nhaplieu!$M497,3)='Sổ ngân hàng S07 '!$J$2,LEFT(Nhaplieu!$N497,3)='Sổ ngân hàng S07 '!$J$2),Nhaplieu!E497,IF(OR(Nhaplieu!$M497='Sổ ngân hàng S07 '!$J$2,Nhaplieu!$N497='Sổ ngân hàng S07 '!$J$2),Nhaplieu!E497,""))</f>
        <v/>
      </c>
      <c r="C492" s="571" t="str">
        <f>IF(OR(LEFT(Nhaplieu!$M497,3)='Sổ ngân hàng S07 '!$J$2,LEFT(Nhaplieu!$N497,3)='Sổ ngân hàng S07 '!$J$2),Nhaplieu!L497,IF(OR(Nhaplieu!$M497='Sổ ngân hàng S07 '!$J$2,Nhaplieu!$N497='Sổ ngân hàng S07 '!$J$2),Nhaplieu!L497,""))</f>
        <v/>
      </c>
      <c r="D492" s="78" t="str">
        <f>IF(LEFT(Nhaplieu!$M497,3)='Sổ ngân hàng S07 '!$J$2,Nhaplieu!N497,IF(LEFT(Nhaplieu!$N497,3)='Sổ ngân hàng S07 '!$J$2,Nhaplieu!M497,IF(Nhaplieu!$M497='Sổ ngân hàng S07 '!$J$2,Nhaplieu!N497,IF(Nhaplieu!$N497='Sổ ngân hàng S07 '!$J$2,Nhaplieu!M497,""))))</f>
        <v/>
      </c>
      <c r="E492" s="77" t="str">
        <f>IF(LEFT(Nhaplieu!M497,3)='Sổ ngân hàng S07 '!$J$2,Nhaplieu!$O497,IF(Nhaplieu!M497='Sổ ngân hàng S07 '!$J$2,Nhaplieu!$O497,""))</f>
        <v/>
      </c>
      <c r="F492" s="77" t="str">
        <f>IF(LEFT(Nhaplieu!N497,3)='Sổ ngân hàng S07 '!$J$2,Nhaplieu!$O497,IF(Nhaplieu!N497='Sổ ngân hàng S07 '!$J$2,Nhaplieu!$O497,""))</f>
        <v/>
      </c>
      <c r="G492" s="572">
        <f>IF(SUM(E492:F492)=0,0,$G$10+SUM(E$11:$E492)-SUM(F$11:$F492))</f>
        <v>0</v>
      </c>
      <c r="H492" s="573"/>
    </row>
    <row r="493" spans="1:8" s="4" customFormat="1" ht="15.6">
      <c r="A493" s="76" t="str">
        <f>IF(OR(LEFT(Nhaplieu!$M498,3)='Sổ ngân hàng S07 '!$J$2,LEFT(Nhaplieu!$N498,3)='Sổ ngân hàng S07 '!$J$2),Nhaplieu!F498,IF(OR(Nhaplieu!$M498='Sổ ngân hàng S07 '!$J$2,Nhaplieu!$N498='Sổ ngân hàng S07 '!$J$2),Nhaplieu!F498,""))</f>
        <v/>
      </c>
      <c r="B493" s="77" t="str">
        <f>IF(OR(LEFT(Nhaplieu!$M498,3)='Sổ ngân hàng S07 '!$J$2,LEFT(Nhaplieu!$N498,3)='Sổ ngân hàng S07 '!$J$2),Nhaplieu!E498,IF(OR(Nhaplieu!$M498='Sổ ngân hàng S07 '!$J$2,Nhaplieu!$N498='Sổ ngân hàng S07 '!$J$2),Nhaplieu!E498,""))</f>
        <v/>
      </c>
      <c r="C493" s="571" t="str">
        <f>IF(OR(LEFT(Nhaplieu!$M498,3)='Sổ ngân hàng S07 '!$J$2,LEFT(Nhaplieu!$N498,3)='Sổ ngân hàng S07 '!$J$2),Nhaplieu!L498,IF(OR(Nhaplieu!$M498='Sổ ngân hàng S07 '!$J$2,Nhaplieu!$N498='Sổ ngân hàng S07 '!$J$2),Nhaplieu!L498,""))</f>
        <v/>
      </c>
      <c r="D493" s="78" t="str">
        <f>IF(LEFT(Nhaplieu!$M498,3)='Sổ ngân hàng S07 '!$J$2,Nhaplieu!N498,IF(LEFT(Nhaplieu!$N498,3)='Sổ ngân hàng S07 '!$J$2,Nhaplieu!M498,IF(Nhaplieu!$M498='Sổ ngân hàng S07 '!$J$2,Nhaplieu!N498,IF(Nhaplieu!$N498='Sổ ngân hàng S07 '!$J$2,Nhaplieu!M498,""))))</f>
        <v/>
      </c>
      <c r="E493" s="77" t="str">
        <f>IF(LEFT(Nhaplieu!M498,3)='Sổ ngân hàng S07 '!$J$2,Nhaplieu!$O498,IF(Nhaplieu!M498='Sổ ngân hàng S07 '!$J$2,Nhaplieu!$O498,""))</f>
        <v/>
      </c>
      <c r="F493" s="77" t="str">
        <f>IF(LEFT(Nhaplieu!N498,3)='Sổ ngân hàng S07 '!$J$2,Nhaplieu!$O498,IF(Nhaplieu!N498='Sổ ngân hàng S07 '!$J$2,Nhaplieu!$O498,""))</f>
        <v/>
      </c>
      <c r="G493" s="572">
        <f>IF(SUM(E493:F493)=0,0,$G$10+SUM(E$11:$E493)-SUM(F$11:$F493))</f>
        <v>0</v>
      </c>
      <c r="H493" s="573"/>
    </row>
    <row r="494" spans="1:8" s="4" customFormat="1" ht="15.6">
      <c r="A494" s="76" t="str">
        <f>IF(OR(LEFT(Nhaplieu!$M499,3)='Sổ ngân hàng S07 '!$J$2,LEFT(Nhaplieu!$N499,3)='Sổ ngân hàng S07 '!$J$2),Nhaplieu!F499,IF(OR(Nhaplieu!$M499='Sổ ngân hàng S07 '!$J$2,Nhaplieu!$N499='Sổ ngân hàng S07 '!$J$2),Nhaplieu!F499,""))</f>
        <v/>
      </c>
      <c r="B494" s="77" t="str">
        <f>IF(OR(LEFT(Nhaplieu!$M499,3)='Sổ ngân hàng S07 '!$J$2,LEFT(Nhaplieu!$N499,3)='Sổ ngân hàng S07 '!$J$2),Nhaplieu!E499,IF(OR(Nhaplieu!$M499='Sổ ngân hàng S07 '!$J$2,Nhaplieu!$N499='Sổ ngân hàng S07 '!$J$2),Nhaplieu!E499,""))</f>
        <v/>
      </c>
      <c r="C494" s="571" t="str">
        <f>IF(OR(LEFT(Nhaplieu!$M499,3)='Sổ ngân hàng S07 '!$J$2,LEFT(Nhaplieu!$N499,3)='Sổ ngân hàng S07 '!$J$2),Nhaplieu!L499,IF(OR(Nhaplieu!$M499='Sổ ngân hàng S07 '!$J$2,Nhaplieu!$N499='Sổ ngân hàng S07 '!$J$2),Nhaplieu!L499,""))</f>
        <v/>
      </c>
      <c r="D494" s="78" t="str">
        <f>IF(LEFT(Nhaplieu!$M499,3)='Sổ ngân hàng S07 '!$J$2,Nhaplieu!N499,IF(LEFT(Nhaplieu!$N499,3)='Sổ ngân hàng S07 '!$J$2,Nhaplieu!M499,IF(Nhaplieu!$M499='Sổ ngân hàng S07 '!$J$2,Nhaplieu!N499,IF(Nhaplieu!$N499='Sổ ngân hàng S07 '!$J$2,Nhaplieu!M499,""))))</f>
        <v/>
      </c>
      <c r="E494" s="77" t="str">
        <f>IF(LEFT(Nhaplieu!M499,3)='Sổ ngân hàng S07 '!$J$2,Nhaplieu!$O499,IF(Nhaplieu!M499='Sổ ngân hàng S07 '!$J$2,Nhaplieu!$O499,""))</f>
        <v/>
      </c>
      <c r="F494" s="77" t="str">
        <f>IF(LEFT(Nhaplieu!N499,3)='Sổ ngân hàng S07 '!$J$2,Nhaplieu!$O499,IF(Nhaplieu!N499='Sổ ngân hàng S07 '!$J$2,Nhaplieu!$O499,""))</f>
        <v/>
      </c>
      <c r="G494" s="572">
        <f>IF(SUM(E494:F494)=0,0,$G$10+SUM(E$11:$E494)-SUM(F$11:$F494))</f>
        <v>0</v>
      </c>
      <c r="H494" s="573"/>
    </row>
    <row r="495" spans="1:8" s="4" customFormat="1" ht="15.6">
      <c r="A495" s="76" t="str">
        <f>IF(OR(LEFT(Nhaplieu!$M500,3)='Sổ ngân hàng S07 '!$J$2,LEFT(Nhaplieu!$N500,3)='Sổ ngân hàng S07 '!$J$2),Nhaplieu!F500,IF(OR(Nhaplieu!$M500='Sổ ngân hàng S07 '!$J$2,Nhaplieu!$N500='Sổ ngân hàng S07 '!$J$2),Nhaplieu!F500,""))</f>
        <v/>
      </c>
      <c r="B495" s="77" t="str">
        <f>IF(OR(LEFT(Nhaplieu!$M500,3)='Sổ ngân hàng S07 '!$J$2,LEFT(Nhaplieu!$N500,3)='Sổ ngân hàng S07 '!$J$2),Nhaplieu!E500,IF(OR(Nhaplieu!$M500='Sổ ngân hàng S07 '!$J$2,Nhaplieu!$N500='Sổ ngân hàng S07 '!$J$2),Nhaplieu!E500,""))</f>
        <v/>
      </c>
      <c r="C495" s="571" t="str">
        <f>IF(OR(LEFT(Nhaplieu!$M500,3)='Sổ ngân hàng S07 '!$J$2,LEFT(Nhaplieu!$N500,3)='Sổ ngân hàng S07 '!$J$2),Nhaplieu!L500,IF(OR(Nhaplieu!$M500='Sổ ngân hàng S07 '!$J$2,Nhaplieu!$N500='Sổ ngân hàng S07 '!$J$2),Nhaplieu!L500,""))</f>
        <v/>
      </c>
      <c r="D495" s="78" t="str">
        <f>IF(LEFT(Nhaplieu!$M500,3)='Sổ ngân hàng S07 '!$J$2,Nhaplieu!N500,IF(LEFT(Nhaplieu!$N500,3)='Sổ ngân hàng S07 '!$J$2,Nhaplieu!M500,IF(Nhaplieu!$M500='Sổ ngân hàng S07 '!$J$2,Nhaplieu!N500,IF(Nhaplieu!$N500='Sổ ngân hàng S07 '!$J$2,Nhaplieu!M500,""))))</f>
        <v/>
      </c>
      <c r="E495" s="77" t="str">
        <f>IF(LEFT(Nhaplieu!M500,3)='Sổ ngân hàng S07 '!$J$2,Nhaplieu!$O500,IF(Nhaplieu!M500='Sổ ngân hàng S07 '!$J$2,Nhaplieu!$O500,""))</f>
        <v/>
      </c>
      <c r="F495" s="77" t="str">
        <f>IF(LEFT(Nhaplieu!N500,3)='Sổ ngân hàng S07 '!$J$2,Nhaplieu!$O500,IF(Nhaplieu!N500='Sổ ngân hàng S07 '!$J$2,Nhaplieu!$O500,""))</f>
        <v/>
      </c>
      <c r="G495" s="572">
        <f>IF(SUM(E495:F495)=0,0,$G$10+SUM(E$11:$E495)-SUM(F$11:$F495))</f>
        <v>0</v>
      </c>
      <c r="H495" s="573"/>
    </row>
    <row r="496" spans="1:8" s="4" customFormat="1" ht="15.6">
      <c r="A496" s="76" t="str">
        <f>IF(OR(LEFT(Nhaplieu!$M501,3)='Sổ ngân hàng S07 '!$J$2,LEFT(Nhaplieu!$N501,3)='Sổ ngân hàng S07 '!$J$2),Nhaplieu!F501,IF(OR(Nhaplieu!$M501='Sổ ngân hàng S07 '!$J$2,Nhaplieu!$N501='Sổ ngân hàng S07 '!$J$2),Nhaplieu!F501,""))</f>
        <v/>
      </c>
      <c r="B496" s="77" t="str">
        <f>IF(OR(LEFT(Nhaplieu!$M501,3)='Sổ ngân hàng S07 '!$J$2,LEFT(Nhaplieu!$N501,3)='Sổ ngân hàng S07 '!$J$2),Nhaplieu!E501,IF(OR(Nhaplieu!$M501='Sổ ngân hàng S07 '!$J$2,Nhaplieu!$N501='Sổ ngân hàng S07 '!$J$2),Nhaplieu!E501,""))</f>
        <v/>
      </c>
      <c r="C496" s="571" t="str">
        <f>IF(OR(LEFT(Nhaplieu!$M501,3)='Sổ ngân hàng S07 '!$J$2,LEFT(Nhaplieu!$N501,3)='Sổ ngân hàng S07 '!$J$2),Nhaplieu!L501,IF(OR(Nhaplieu!$M501='Sổ ngân hàng S07 '!$J$2,Nhaplieu!$N501='Sổ ngân hàng S07 '!$J$2),Nhaplieu!L501,""))</f>
        <v/>
      </c>
      <c r="D496" s="78" t="str">
        <f>IF(LEFT(Nhaplieu!$M501,3)='Sổ ngân hàng S07 '!$J$2,Nhaplieu!N501,IF(LEFT(Nhaplieu!$N501,3)='Sổ ngân hàng S07 '!$J$2,Nhaplieu!M501,IF(Nhaplieu!$M501='Sổ ngân hàng S07 '!$J$2,Nhaplieu!N501,IF(Nhaplieu!$N501='Sổ ngân hàng S07 '!$J$2,Nhaplieu!M501,""))))</f>
        <v/>
      </c>
      <c r="E496" s="77" t="str">
        <f>IF(LEFT(Nhaplieu!M501,3)='Sổ ngân hàng S07 '!$J$2,Nhaplieu!$O501,IF(Nhaplieu!M501='Sổ ngân hàng S07 '!$J$2,Nhaplieu!$O501,""))</f>
        <v/>
      </c>
      <c r="F496" s="77" t="str">
        <f>IF(LEFT(Nhaplieu!N501,3)='Sổ ngân hàng S07 '!$J$2,Nhaplieu!$O501,IF(Nhaplieu!N501='Sổ ngân hàng S07 '!$J$2,Nhaplieu!$O501,""))</f>
        <v/>
      </c>
      <c r="G496" s="572">
        <f>IF(SUM(E496:F496)=0,0,$G$10+SUM(E$11:$E496)-SUM(F$11:$F496))</f>
        <v>0</v>
      </c>
      <c r="H496" s="573"/>
    </row>
    <row r="497" spans="1:8" s="4" customFormat="1" ht="15.6">
      <c r="A497" s="76" t="str">
        <f>IF(OR(LEFT(Nhaplieu!$M502,3)='Sổ ngân hàng S07 '!$J$2,LEFT(Nhaplieu!$N502,3)='Sổ ngân hàng S07 '!$J$2),Nhaplieu!F502,IF(OR(Nhaplieu!$M502='Sổ ngân hàng S07 '!$J$2,Nhaplieu!$N502='Sổ ngân hàng S07 '!$J$2),Nhaplieu!F502,""))</f>
        <v/>
      </c>
      <c r="B497" s="77" t="str">
        <f>IF(OR(LEFT(Nhaplieu!$M502,3)='Sổ ngân hàng S07 '!$J$2,LEFT(Nhaplieu!$N502,3)='Sổ ngân hàng S07 '!$J$2),Nhaplieu!E502,IF(OR(Nhaplieu!$M502='Sổ ngân hàng S07 '!$J$2,Nhaplieu!$N502='Sổ ngân hàng S07 '!$J$2),Nhaplieu!E502,""))</f>
        <v/>
      </c>
      <c r="C497" s="571" t="str">
        <f>IF(OR(LEFT(Nhaplieu!$M502,3)='Sổ ngân hàng S07 '!$J$2,LEFT(Nhaplieu!$N502,3)='Sổ ngân hàng S07 '!$J$2),Nhaplieu!L502,IF(OR(Nhaplieu!$M502='Sổ ngân hàng S07 '!$J$2,Nhaplieu!$N502='Sổ ngân hàng S07 '!$J$2),Nhaplieu!L502,""))</f>
        <v/>
      </c>
      <c r="D497" s="78" t="str">
        <f>IF(LEFT(Nhaplieu!$M502,3)='Sổ ngân hàng S07 '!$J$2,Nhaplieu!N502,IF(LEFT(Nhaplieu!$N502,3)='Sổ ngân hàng S07 '!$J$2,Nhaplieu!M502,IF(Nhaplieu!$M502='Sổ ngân hàng S07 '!$J$2,Nhaplieu!N502,IF(Nhaplieu!$N502='Sổ ngân hàng S07 '!$J$2,Nhaplieu!M502,""))))</f>
        <v/>
      </c>
      <c r="E497" s="77" t="str">
        <f>IF(LEFT(Nhaplieu!M502,3)='Sổ ngân hàng S07 '!$J$2,Nhaplieu!$O502,IF(Nhaplieu!M502='Sổ ngân hàng S07 '!$J$2,Nhaplieu!$O502,""))</f>
        <v/>
      </c>
      <c r="F497" s="77" t="str">
        <f>IF(LEFT(Nhaplieu!N502,3)='Sổ ngân hàng S07 '!$J$2,Nhaplieu!$O502,IF(Nhaplieu!N502='Sổ ngân hàng S07 '!$J$2,Nhaplieu!$O502,""))</f>
        <v/>
      </c>
      <c r="G497" s="572">
        <f>IF(SUM(E497:F497)=0,0,$G$10+SUM(E$11:$E497)-SUM(F$11:$F497))</f>
        <v>0</v>
      </c>
      <c r="H497" s="573"/>
    </row>
    <row r="498" spans="1:8" s="4" customFormat="1" ht="15.6">
      <c r="A498" s="76" t="str">
        <f>IF(OR(LEFT(Nhaplieu!$M503,3)='Sổ ngân hàng S07 '!$J$2,LEFT(Nhaplieu!$N503,3)='Sổ ngân hàng S07 '!$J$2),Nhaplieu!F503,IF(OR(Nhaplieu!$M503='Sổ ngân hàng S07 '!$J$2,Nhaplieu!$N503='Sổ ngân hàng S07 '!$J$2),Nhaplieu!F503,""))</f>
        <v/>
      </c>
      <c r="B498" s="77" t="str">
        <f>IF(OR(LEFT(Nhaplieu!$M503,3)='Sổ ngân hàng S07 '!$J$2,LEFT(Nhaplieu!$N503,3)='Sổ ngân hàng S07 '!$J$2),Nhaplieu!E503,IF(OR(Nhaplieu!$M503='Sổ ngân hàng S07 '!$J$2,Nhaplieu!$N503='Sổ ngân hàng S07 '!$J$2),Nhaplieu!E503,""))</f>
        <v/>
      </c>
      <c r="C498" s="571" t="str">
        <f>IF(OR(LEFT(Nhaplieu!$M503,3)='Sổ ngân hàng S07 '!$J$2,LEFT(Nhaplieu!$N503,3)='Sổ ngân hàng S07 '!$J$2),Nhaplieu!L503,IF(OR(Nhaplieu!$M503='Sổ ngân hàng S07 '!$J$2,Nhaplieu!$N503='Sổ ngân hàng S07 '!$J$2),Nhaplieu!L503,""))</f>
        <v/>
      </c>
      <c r="D498" s="78" t="str">
        <f>IF(LEFT(Nhaplieu!$M503,3)='Sổ ngân hàng S07 '!$J$2,Nhaplieu!N503,IF(LEFT(Nhaplieu!$N503,3)='Sổ ngân hàng S07 '!$J$2,Nhaplieu!M503,IF(Nhaplieu!$M503='Sổ ngân hàng S07 '!$J$2,Nhaplieu!N503,IF(Nhaplieu!$N503='Sổ ngân hàng S07 '!$J$2,Nhaplieu!M503,""))))</f>
        <v/>
      </c>
      <c r="E498" s="77" t="str">
        <f>IF(LEFT(Nhaplieu!M503,3)='Sổ ngân hàng S07 '!$J$2,Nhaplieu!$O503,IF(Nhaplieu!M503='Sổ ngân hàng S07 '!$J$2,Nhaplieu!$O503,""))</f>
        <v/>
      </c>
      <c r="F498" s="77" t="str">
        <f>IF(LEFT(Nhaplieu!N503,3)='Sổ ngân hàng S07 '!$J$2,Nhaplieu!$O503,IF(Nhaplieu!N503='Sổ ngân hàng S07 '!$J$2,Nhaplieu!$O503,""))</f>
        <v/>
      </c>
      <c r="G498" s="572">
        <f>IF(SUM(E498:F498)=0,0,$G$10+SUM(E$11:$E498)-SUM(F$11:$F498))</f>
        <v>0</v>
      </c>
      <c r="H498" s="573"/>
    </row>
    <row r="499" spans="1:8" s="4" customFormat="1" ht="15.6">
      <c r="A499" s="76" t="str">
        <f>IF(OR(LEFT(Nhaplieu!$M504,3)='Sổ ngân hàng S07 '!$J$2,LEFT(Nhaplieu!$N504,3)='Sổ ngân hàng S07 '!$J$2),Nhaplieu!F504,IF(OR(Nhaplieu!$M504='Sổ ngân hàng S07 '!$J$2,Nhaplieu!$N504='Sổ ngân hàng S07 '!$J$2),Nhaplieu!F504,""))</f>
        <v/>
      </c>
      <c r="B499" s="77" t="str">
        <f>IF(OR(LEFT(Nhaplieu!$M504,3)='Sổ ngân hàng S07 '!$J$2,LEFT(Nhaplieu!$N504,3)='Sổ ngân hàng S07 '!$J$2),Nhaplieu!E504,IF(OR(Nhaplieu!$M504='Sổ ngân hàng S07 '!$J$2,Nhaplieu!$N504='Sổ ngân hàng S07 '!$J$2),Nhaplieu!E504,""))</f>
        <v/>
      </c>
      <c r="C499" s="571" t="str">
        <f>IF(OR(LEFT(Nhaplieu!$M504,3)='Sổ ngân hàng S07 '!$J$2,LEFT(Nhaplieu!$N504,3)='Sổ ngân hàng S07 '!$J$2),Nhaplieu!L504,IF(OR(Nhaplieu!$M504='Sổ ngân hàng S07 '!$J$2,Nhaplieu!$N504='Sổ ngân hàng S07 '!$J$2),Nhaplieu!L504,""))</f>
        <v/>
      </c>
      <c r="D499" s="78" t="str">
        <f>IF(LEFT(Nhaplieu!$M504,3)='Sổ ngân hàng S07 '!$J$2,Nhaplieu!N504,IF(LEFT(Nhaplieu!$N504,3)='Sổ ngân hàng S07 '!$J$2,Nhaplieu!M504,IF(Nhaplieu!$M504='Sổ ngân hàng S07 '!$J$2,Nhaplieu!N504,IF(Nhaplieu!$N504='Sổ ngân hàng S07 '!$J$2,Nhaplieu!M504,""))))</f>
        <v/>
      </c>
      <c r="E499" s="77" t="str">
        <f>IF(LEFT(Nhaplieu!M504,3)='Sổ ngân hàng S07 '!$J$2,Nhaplieu!$O504,IF(Nhaplieu!M504='Sổ ngân hàng S07 '!$J$2,Nhaplieu!$O504,""))</f>
        <v/>
      </c>
      <c r="F499" s="77" t="str">
        <f>IF(LEFT(Nhaplieu!N504,3)='Sổ ngân hàng S07 '!$J$2,Nhaplieu!$O504,IF(Nhaplieu!N504='Sổ ngân hàng S07 '!$J$2,Nhaplieu!$O504,""))</f>
        <v/>
      </c>
      <c r="G499" s="572">
        <f>IF(SUM(E499:F499)=0,0,$G$10+SUM(E$11:$E499)-SUM(F$11:$F499))</f>
        <v>0</v>
      </c>
      <c r="H499" s="573"/>
    </row>
    <row r="500" spans="1:8" s="4" customFormat="1" ht="15.6">
      <c r="A500" s="76" t="str">
        <f>IF(OR(LEFT(Nhaplieu!$M505,3)='Sổ ngân hàng S07 '!$J$2,LEFT(Nhaplieu!$N505,3)='Sổ ngân hàng S07 '!$J$2),Nhaplieu!F505,IF(OR(Nhaplieu!$M505='Sổ ngân hàng S07 '!$J$2,Nhaplieu!$N505='Sổ ngân hàng S07 '!$J$2),Nhaplieu!F505,""))</f>
        <v/>
      </c>
      <c r="B500" s="77" t="str">
        <f>IF(OR(LEFT(Nhaplieu!$M505,3)='Sổ ngân hàng S07 '!$J$2,LEFT(Nhaplieu!$N505,3)='Sổ ngân hàng S07 '!$J$2),Nhaplieu!E505,IF(OR(Nhaplieu!$M505='Sổ ngân hàng S07 '!$J$2,Nhaplieu!$N505='Sổ ngân hàng S07 '!$J$2),Nhaplieu!E505,""))</f>
        <v/>
      </c>
      <c r="C500" s="571" t="str">
        <f>IF(OR(LEFT(Nhaplieu!$M505,3)='Sổ ngân hàng S07 '!$J$2,LEFT(Nhaplieu!$N505,3)='Sổ ngân hàng S07 '!$J$2),Nhaplieu!L505,IF(OR(Nhaplieu!$M505='Sổ ngân hàng S07 '!$J$2,Nhaplieu!$N505='Sổ ngân hàng S07 '!$J$2),Nhaplieu!L505,""))</f>
        <v/>
      </c>
      <c r="D500" s="78" t="str">
        <f>IF(LEFT(Nhaplieu!$M505,3)='Sổ ngân hàng S07 '!$J$2,Nhaplieu!N505,IF(LEFT(Nhaplieu!$N505,3)='Sổ ngân hàng S07 '!$J$2,Nhaplieu!M505,IF(Nhaplieu!$M505='Sổ ngân hàng S07 '!$J$2,Nhaplieu!N505,IF(Nhaplieu!$N505='Sổ ngân hàng S07 '!$J$2,Nhaplieu!M505,""))))</f>
        <v/>
      </c>
      <c r="E500" s="77" t="str">
        <f>IF(LEFT(Nhaplieu!M505,3)='Sổ ngân hàng S07 '!$J$2,Nhaplieu!$O505,IF(Nhaplieu!M505='Sổ ngân hàng S07 '!$J$2,Nhaplieu!$O505,""))</f>
        <v/>
      </c>
      <c r="F500" s="77" t="str">
        <f>IF(LEFT(Nhaplieu!N505,3)='Sổ ngân hàng S07 '!$J$2,Nhaplieu!$O505,IF(Nhaplieu!N505='Sổ ngân hàng S07 '!$J$2,Nhaplieu!$O505,""))</f>
        <v/>
      </c>
      <c r="G500" s="572">
        <f>IF(SUM(E500:F500)=0,0,$G$10+SUM(E$11:$E500)-SUM(F$11:$F500))</f>
        <v>0</v>
      </c>
      <c r="H500" s="573"/>
    </row>
    <row r="501" spans="1:8" s="4" customFormat="1" ht="15.6">
      <c r="A501" s="76" t="str">
        <f>IF(OR(LEFT(Nhaplieu!$M506,3)='Sổ ngân hàng S07 '!$J$2,LEFT(Nhaplieu!$N506,3)='Sổ ngân hàng S07 '!$J$2),Nhaplieu!F506,IF(OR(Nhaplieu!$M506='Sổ ngân hàng S07 '!$J$2,Nhaplieu!$N506='Sổ ngân hàng S07 '!$J$2),Nhaplieu!F506,""))</f>
        <v/>
      </c>
      <c r="B501" s="77" t="str">
        <f>IF(OR(LEFT(Nhaplieu!$M506,3)='Sổ ngân hàng S07 '!$J$2,LEFT(Nhaplieu!$N506,3)='Sổ ngân hàng S07 '!$J$2),Nhaplieu!E506,IF(OR(Nhaplieu!$M506='Sổ ngân hàng S07 '!$J$2,Nhaplieu!$N506='Sổ ngân hàng S07 '!$J$2),Nhaplieu!E506,""))</f>
        <v/>
      </c>
      <c r="C501" s="571" t="str">
        <f>IF(OR(LEFT(Nhaplieu!$M506,3)='Sổ ngân hàng S07 '!$J$2,LEFT(Nhaplieu!$N506,3)='Sổ ngân hàng S07 '!$J$2),Nhaplieu!L506,IF(OR(Nhaplieu!$M506='Sổ ngân hàng S07 '!$J$2,Nhaplieu!$N506='Sổ ngân hàng S07 '!$J$2),Nhaplieu!L506,""))</f>
        <v/>
      </c>
      <c r="D501" s="78" t="str">
        <f>IF(LEFT(Nhaplieu!$M506,3)='Sổ ngân hàng S07 '!$J$2,Nhaplieu!N506,IF(LEFT(Nhaplieu!$N506,3)='Sổ ngân hàng S07 '!$J$2,Nhaplieu!M506,IF(Nhaplieu!$M506='Sổ ngân hàng S07 '!$J$2,Nhaplieu!N506,IF(Nhaplieu!$N506='Sổ ngân hàng S07 '!$J$2,Nhaplieu!M506,""))))</f>
        <v/>
      </c>
      <c r="E501" s="77" t="str">
        <f>IF(LEFT(Nhaplieu!M506,3)='Sổ ngân hàng S07 '!$J$2,Nhaplieu!$O506,IF(Nhaplieu!M506='Sổ ngân hàng S07 '!$J$2,Nhaplieu!$O506,""))</f>
        <v/>
      </c>
      <c r="F501" s="77" t="str">
        <f>IF(LEFT(Nhaplieu!N506,3)='Sổ ngân hàng S07 '!$J$2,Nhaplieu!$O506,IF(Nhaplieu!N506='Sổ ngân hàng S07 '!$J$2,Nhaplieu!$O506,""))</f>
        <v/>
      </c>
      <c r="G501" s="572">
        <f>IF(SUM(E501:F501)=0,0,$G$10+SUM(E$11:$E501)-SUM(F$11:$F501))</f>
        <v>0</v>
      </c>
      <c r="H501" s="573"/>
    </row>
    <row r="502" spans="1:8" s="4" customFormat="1" ht="15.6">
      <c r="A502" s="76" t="str">
        <f>IF(OR(LEFT(Nhaplieu!$M507,3)='Sổ ngân hàng S07 '!$J$2,LEFT(Nhaplieu!$N507,3)='Sổ ngân hàng S07 '!$J$2),Nhaplieu!F507,IF(OR(Nhaplieu!$M507='Sổ ngân hàng S07 '!$J$2,Nhaplieu!$N507='Sổ ngân hàng S07 '!$J$2),Nhaplieu!F507,""))</f>
        <v/>
      </c>
      <c r="B502" s="77" t="str">
        <f>IF(OR(LEFT(Nhaplieu!$M507,3)='Sổ ngân hàng S07 '!$J$2,LEFT(Nhaplieu!$N507,3)='Sổ ngân hàng S07 '!$J$2),Nhaplieu!E507,IF(OR(Nhaplieu!$M507='Sổ ngân hàng S07 '!$J$2,Nhaplieu!$N507='Sổ ngân hàng S07 '!$J$2),Nhaplieu!E507,""))</f>
        <v/>
      </c>
      <c r="C502" s="571" t="str">
        <f>IF(OR(LEFT(Nhaplieu!$M507,3)='Sổ ngân hàng S07 '!$J$2,LEFT(Nhaplieu!$N507,3)='Sổ ngân hàng S07 '!$J$2),Nhaplieu!L507,IF(OR(Nhaplieu!$M507='Sổ ngân hàng S07 '!$J$2,Nhaplieu!$N507='Sổ ngân hàng S07 '!$J$2),Nhaplieu!L507,""))</f>
        <v/>
      </c>
      <c r="D502" s="78" t="str">
        <f>IF(LEFT(Nhaplieu!$M507,3)='Sổ ngân hàng S07 '!$J$2,Nhaplieu!N507,IF(LEFT(Nhaplieu!$N507,3)='Sổ ngân hàng S07 '!$J$2,Nhaplieu!M507,IF(Nhaplieu!$M507='Sổ ngân hàng S07 '!$J$2,Nhaplieu!N507,IF(Nhaplieu!$N507='Sổ ngân hàng S07 '!$J$2,Nhaplieu!M507,""))))</f>
        <v/>
      </c>
      <c r="E502" s="77" t="str">
        <f>IF(LEFT(Nhaplieu!M507,3)='Sổ ngân hàng S07 '!$J$2,Nhaplieu!$O507,IF(Nhaplieu!M507='Sổ ngân hàng S07 '!$J$2,Nhaplieu!$O507,""))</f>
        <v/>
      </c>
      <c r="F502" s="77" t="str">
        <f>IF(LEFT(Nhaplieu!N507,3)='Sổ ngân hàng S07 '!$J$2,Nhaplieu!$O507,IF(Nhaplieu!N507='Sổ ngân hàng S07 '!$J$2,Nhaplieu!$O507,""))</f>
        <v/>
      </c>
      <c r="G502" s="572">
        <f>IF(SUM(E502:F502)=0,0,$G$10+SUM(E$11:$E502)-SUM(F$11:$F502))</f>
        <v>0</v>
      </c>
      <c r="H502" s="573"/>
    </row>
    <row r="503" spans="1:8" s="4" customFormat="1" ht="15.6">
      <c r="A503" s="76" t="str">
        <f>IF(OR(LEFT(Nhaplieu!$M508,3)='Sổ ngân hàng S07 '!$J$2,LEFT(Nhaplieu!$N508,3)='Sổ ngân hàng S07 '!$J$2),Nhaplieu!F508,IF(OR(Nhaplieu!$M508='Sổ ngân hàng S07 '!$J$2,Nhaplieu!$N508='Sổ ngân hàng S07 '!$J$2),Nhaplieu!F508,""))</f>
        <v/>
      </c>
      <c r="B503" s="77" t="str">
        <f>IF(OR(LEFT(Nhaplieu!$M508,3)='Sổ ngân hàng S07 '!$J$2,LEFT(Nhaplieu!$N508,3)='Sổ ngân hàng S07 '!$J$2),Nhaplieu!E508,IF(OR(Nhaplieu!$M508='Sổ ngân hàng S07 '!$J$2,Nhaplieu!$N508='Sổ ngân hàng S07 '!$J$2),Nhaplieu!E508,""))</f>
        <v/>
      </c>
      <c r="C503" s="571" t="str">
        <f>IF(OR(LEFT(Nhaplieu!$M508,3)='Sổ ngân hàng S07 '!$J$2,LEFT(Nhaplieu!$N508,3)='Sổ ngân hàng S07 '!$J$2),Nhaplieu!L508,IF(OR(Nhaplieu!$M508='Sổ ngân hàng S07 '!$J$2,Nhaplieu!$N508='Sổ ngân hàng S07 '!$J$2),Nhaplieu!L508,""))</f>
        <v/>
      </c>
      <c r="D503" s="78" t="str">
        <f>IF(LEFT(Nhaplieu!$M508,3)='Sổ ngân hàng S07 '!$J$2,Nhaplieu!N508,IF(LEFT(Nhaplieu!$N508,3)='Sổ ngân hàng S07 '!$J$2,Nhaplieu!M508,IF(Nhaplieu!$M508='Sổ ngân hàng S07 '!$J$2,Nhaplieu!N508,IF(Nhaplieu!$N508='Sổ ngân hàng S07 '!$J$2,Nhaplieu!M508,""))))</f>
        <v/>
      </c>
      <c r="E503" s="77" t="str">
        <f>IF(LEFT(Nhaplieu!M508,3)='Sổ ngân hàng S07 '!$J$2,Nhaplieu!$O508,IF(Nhaplieu!M508='Sổ ngân hàng S07 '!$J$2,Nhaplieu!$O508,""))</f>
        <v/>
      </c>
      <c r="F503" s="77" t="str">
        <f>IF(LEFT(Nhaplieu!N508,3)='Sổ ngân hàng S07 '!$J$2,Nhaplieu!$O508,IF(Nhaplieu!N508='Sổ ngân hàng S07 '!$J$2,Nhaplieu!$O508,""))</f>
        <v/>
      </c>
      <c r="G503" s="572">
        <f>IF(SUM(E503:F503)=0,0,$G$10+SUM(E$11:$E503)-SUM(F$11:$F503))</f>
        <v>0</v>
      </c>
      <c r="H503" s="573"/>
    </row>
    <row r="504" spans="1:8" s="4" customFormat="1" ht="15.6">
      <c r="A504" s="76" t="str">
        <f>IF(OR(LEFT(Nhaplieu!$M509,3)='Sổ ngân hàng S07 '!$J$2,LEFT(Nhaplieu!$N509,3)='Sổ ngân hàng S07 '!$J$2),Nhaplieu!F509,IF(OR(Nhaplieu!$M509='Sổ ngân hàng S07 '!$J$2,Nhaplieu!$N509='Sổ ngân hàng S07 '!$J$2),Nhaplieu!F509,""))</f>
        <v/>
      </c>
      <c r="B504" s="77" t="str">
        <f>IF(OR(LEFT(Nhaplieu!$M509,3)='Sổ ngân hàng S07 '!$J$2,LEFT(Nhaplieu!$N509,3)='Sổ ngân hàng S07 '!$J$2),Nhaplieu!E509,IF(OR(Nhaplieu!$M509='Sổ ngân hàng S07 '!$J$2,Nhaplieu!$N509='Sổ ngân hàng S07 '!$J$2),Nhaplieu!E509,""))</f>
        <v/>
      </c>
      <c r="C504" s="571" t="str">
        <f>IF(OR(LEFT(Nhaplieu!$M509,3)='Sổ ngân hàng S07 '!$J$2,LEFT(Nhaplieu!$N509,3)='Sổ ngân hàng S07 '!$J$2),Nhaplieu!L509,IF(OR(Nhaplieu!$M509='Sổ ngân hàng S07 '!$J$2,Nhaplieu!$N509='Sổ ngân hàng S07 '!$J$2),Nhaplieu!L509,""))</f>
        <v/>
      </c>
      <c r="D504" s="78" t="str">
        <f>IF(LEFT(Nhaplieu!$M509,3)='Sổ ngân hàng S07 '!$J$2,Nhaplieu!N509,IF(LEFT(Nhaplieu!$N509,3)='Sổ ngân hàng S07 '!$J$2,Nhaplieu!M509,IF(Nhaplieu!$M509='Sổ ngân hàng S07 '!$J$2,Nhaplieu!N509,IF(Nhaplieu!$N509='Sổ ngân hàng S07 '!$J$2,Nhaplieu!M509,""))))</f>
        <v/>
      </c>
      <c r="E504" s="77" t="str">
        <f>IF(LEFT(Nhaplieu!M509,3)='Sổ ngân hàng S07 '!$J$2,Nhaplieu!$O509,IF(Nhaplieu!M509='Sổ ngân hàng S07 '!$J$2,Nhaplieu!$O509,""))</f>
        <v/>
      </c>
      <c r="F504" s="77" t="str">
        <f>IF(LEFT(Nhaplieu!N509,3)='Sổ ngân hàng S07 '!$J$2,Nhaplieu!$O509,IF(Nhaplieu!N509='Sổ ngân hàng S07 '!$J$2,Nhaplieu!$O509,""))</f>
        <v/>
      </c>
      <c r="G504" s="572">
        <f>IF(SUM(E504:F504)=0,0,$G$10+SUM(E$11:$E504)-SUM(F$11:$F504))</f>
        <v>0</v>
      </c>
      <c r="H504" s="573"/>
    </row>
    <row r="505" spans="1:8" s="4" customFormat="1" ht="15.6">
      <c r="A505" s="76" t="str">
        <f>IF(OR(LEFT(Nhaplieu!$M510,3)='Sổ ngân hàng S07 '!$J$2,LEFT(Nhaplieu!$N510,3)='Sổ ngân hàng S07 '!$J$2),Nhaplieu!F510,IF(OR(Nhaplieu!$M510='Sổ ngân hàng S07 '!$J$2,Nhaplieu!$N510='Sổ ngân hàng S07 '!$J$2),Nhaplieu!F510,""))</f>
        <v/>
      </c>
      <c r="B505" s="77" t="str">
        <f>IF(OR(LEFT(Nhaplieu!$M510,3)='Sổ ngân hàng S07 '!$J$2,LEFT(Nhaplieu!$N510,3)='Sổ ngân hàng S07 '!$J$2),Nhaplieu!E510,IF(OR(Nhaplieu!$M510='Sổ ngân hàng S07 '!$J$2,Nhaplieu!$N510='Sổ ngân hàng S07 '!$J$2),Nhaplieu!E510,""))</f>
        <v/>
      </c>
      <c r="C505" s="571" t="str">
        <f>IF(OR(LEFT(Nhaplieu!$M510,3)='Sổ ngân hàng S07 '!$J$2,LEFT(Nhaplieu!$N510,3)='Sổ ngân hàng S07 '!$J$2),Nhaplieu!L510,IF(OR(Nhaplieu!$M510='Sổ ngân hàng S07 '!$J$2,Nhaplieu!$N510='Sổ ngân hàng S07 '!$J$2),Nhaplieu!L510,""))</f>
        <v/>
      </c>
      <c r="D505" s="78" t="str">
        <f>IF(LEFT(Nhaplieu!$M510,3)='Sổ ngân hàng S07 '!$J$2,Nhaplieu!N510,IF(LEFT(Nhaplieu!$N510,3)='Sổ ngân hàng S07 '!$J$2,Nhaplieu!M510,IF(Nhaplieu!$M510='Sổ ngân hàng S07 '!$J$2,Nhaplieu!N510,IF(Nhaplieu!$N510='Sổ ngân hàng S07 '!$J$2,Nhaplieu!M510,""))))</f>
        <v/>
      </c>
      <c r="E505" s="77" t="str">
        <f>IF(LEFT(Nhaplieu!M510,3)='Sổ ngân hàng S07 '!$J$2,Nhaplieu!$O510,IF(Nhaplieu!M510='Sổ ngân hàng S07 '!$J$2,Nhaplieu!$O510,""))</f>
        <v/>
      </c>
      <c r="F505" s="77" t="str">
        <f>IF(LEFT(Nhaplieu!N510,3)='Sổ ngân hàng S07 '!$J$2,Nhaplieu!$O510,IF(Nhaplieu!N510='Sổ ngân hàng S07 '!$J$2,Nhaplieu!$O510,""))</f>
        <v/>
      </c>
      <c r="G505" s="572">
        <f>IF(SUM(E505:F505)=0,0,$G$10+SUM(E$11:$E505)-SUM(F$11:$F505))</f>
        <v>0</v>
      </c>
      <c r="H505" s="573"/>
    </row>
    <row r="506" spans="1:8" s="4" customFormat="1" ht="15.6">
      <c r="A506" s="76" t="str">
        <f>IF(OR(LEFT(Nhaplieu!$M511,3)='Sổ ngân hàng S07 '!$J$2,LEFT(Nhaplieu!$N511,3)='Sổ ngân hàng S07 '!$J$2),Nhaplieu!F511,IF(OR(Nhaplieu!$M511='Sổ ngân hàng S07 '!$J$2,Nhaplieu!$N511='Sổ ngân hàng S07 '!$J$2),Nhaplieu!F511,""))</f>
        <v/>
      </c>
      <c r="B506" s="77" t="str">
        <f>IF(OR(LEFT(Nhaplieu!$M511,3)='Sổ ngân hàng S07 '!$J$2,LEFT(Nhaplieu!$N511,3)='Sổ ngân hàng S07 '!$J$2),Nhaplieu!E511,IF(OR(Nhaplieu!$M511='Sổ ngân hàng S07 '!$J$2,Nhaplieu!$N511='Sổ ngân hàng S07 '!$J$2),Nhaplieu!E511,""))</f>
        <v/>
      </c>
      <c r="C506" s="571" t="str">
        <f>IF(OR(LEFT(Nhaplieu!$M511,3)='Sổ ngân hàng S07 '!$J$2,LEFT(Nhaplieu!$N511,3)='Sổ ngân hàng S07 '!$J$2),Nhaplieu!L511,IF(OR(Nhaplieu!$M511='Sổ ngân hàng S07 '!$J$2,Nhaplieu!$N511='Sổ ngân hàng S07 '!$J$2),Nhaplieu!L511,""))</f>
        <v/>
      </c>
      <c r="D506" s="78" t="str">
        <f>IF(LEFT(Nhaplieu!$M511,3)='Sổ ngân hàng S07 '!$J$2,Nhaplieu!N511,IF(LEFT(Nhaplieu!$N511,3)='Sổ ngân hàng S07 '!$J$2,Nhaplieu!M511,IF(Nhaplieu!$M511='Sổ ngân hàng S07 '!$J$2,Nhaplieu!N511,IF(Nhaplieu!$N511='Sổ ngân hàng S07 '!$J$2,Nhaplieu!M511,""))))</f>
        <v/>
      </c>
      <c r="E506" s="77" t="str">
        <f>IF(LEFT(Nhaplieu!M511,3)='Sổ ngân hàng S07 '!$J$2,Nhaplieu!$O511,IF(Nhaplieu!M511='Sổ ngân hàng S07 '!$J$2,Nhaplieu!$O511,""))</f>
        <v/>
      </c>
      <c r="F506" s="77" t="str">
        <f>IF(LEFT(Nhaplieu!N511,3)='Sổ ngân hàng S07 '!$J$2,Nhaplieu!$O511,IF(Nhaplieu!N511='Sổ ngân hàng S07 '!$J$2,Nhaplieu!$O511,""))</f>
        <v/>
      </c>
      <c r="G506" s="572">
        <f>IF(SUM(E506:F506)=0,0,$G$10+SUM(E$11:$E506)-SUM(F$11:$F506))</f>
        <v>0</v>
      </c>
      <c r="H506" s="573"/>
    </row>
    <row r="507" spans="1:8" s="4" customFormat="1" ht="15.6">
      <c r="A507" s="76" t="str">
        <f>IF(OR(LEFT(Nhaplieu!$M512,3)='Sổ ngân hàng S07 '!$J$2,LEFT(Nhaplieu!$N512,3)='Sổ ngân hàng S07 '!$J$2),Nhaplieu!F512,IF(OR(Nhaplieu!$M512='Sổ ngân hàng S07 '!$J$2,Nhaplieu!$N512='Sổ ngân hàng S07 '!$J$2),Nhaplieu!F512,""))</f>
        <v/>
      </c>
      <c r="B507" s="77" t="str">
        <f>IF(OR(LEFT(Nhaplieu!$M512,3)='Sổ ngân hàng S07 '!$J$2,LEFT(Nhaplieu!$N512,3)='Sổ ngân hàng S07 '!$J$2),Nhaplieu!E512,IF(OR(Nhaplieu!$M512='Sổ ngân hàng S07 '!$J$2,Nhaplieu!$N512='Sổ ngân hàng S07 '!$J$2),Nhaplieu!E512,""))</f>
        <v/>
      </c>
      <c r="C507" s="571" t="str">
        <f>IF(OR(LEFT(Nhaplieu!$M512,3)='Sổ ngân hàng S07 '!$J$2,LEFT(Nhaplieu!$N512,3)='Sổ ngân hàng S07 '!$J$2),Nhaplieu!L512,IF(OR(Nhaplieu!$M512='Sổ ngân hàng S07 '!$J$2,Nhaplieu!$N512='Sổ ngân hàng S07 '!$J$2),Nhaplieu!L512,""))</f>
        <v/>
      </c>
      <c r="D507" s="78" t="str">
        <f>IF(LEFT(Nhaplieu!$M512,3)='Sổ ngân hàng S07 '!$J$2,Nhaplieu!N512,IF(LEFT(Nhaplieu!$N512,3)='Sổ ngân hàng S07 '!$J$2,Nhaplieu!M512,IF(Nhaplieu!$M512='Sổ ngân hàng S07 '!$J$2,Nhaplieu!N512,IF(Nhaplieu!$N512='Sổ ngân hàng S07 '!$J$2,Nhaplieu!M512,""))))</f>
        <v/>
      </c>
      <c r="E507" s="77" t="str">
        <f>IF(LEFT(Nhaplieu!M512,3)='Sổ ngân hàng S07 '!$J$2,Nhaplieu!$O512,IF(Nhaplieu!M512='Sổ ngân hàng S07 '!$J$2,Nhaplieu!$O512,""))</f>
        <v/>
      </c>
      <c r="F507" s="77" t="str">
        <f>IF(LEFT(Nhaplieu!N512,3)='Sổ ngân hàng S07 '!$J$2,Nhaplieu!$O512,IF(Nhaplieu!N512='Sổ ngân hàng S07 '!$J$2,Nhaplieu!$O512,""))</f>
        <v/>
      </c>
      <c r="G507" s="572">
        <f>IF(SUM(E507:F507)=0,0,$G$10+SUM(E$11:$E507)-SUM(F$11:$F507))</f>
        <v>0</v>
      </c>
      <c r="H507" s="573"/>
    </row>
    <row r="508" spans="1:8" s="4" customFormat="1" ht="15.6">
      <c r="A508" s="76" t="str">
        <f>IF(OR(LEFT(Nhaplieu!$M513,3)='Sổ ngân hàng S07 '!$J$2,LEFT(Nhaplieu!$N513,3)='Sổ ngân hàng S07 '!$J$2),Nhaplieu!F513,IF(OR(Nhaplieu!$M513='Sổ ngân hàng S07 '!$J$2,Nhaplieu!$N513='Sổ ngân hàng S07 '!$J$2),Nhaplieu!F513,""))</f>
        <v/>
      </c>
      <c r="B508" s="77" t="str">
        <f>IF(OR(LEFT(Nhaplieu!$M513,3)='Sổ ngân hàng S07 '!$J$2,LEFT(Nhaplieu!$N513,3)='Sổ ngân hàng S07 '!$J$2),Nhaplieu!E513,IF(OR(Nhaplieu!$M513='Sổ ngân hàng S07 '!$J$2,Nhaplieu!$N513='Sổ ngân hàng S07 '!$J$2),Nhaplieu!E513,""))</f>
        <v/>
      </c>
      <c r="C508" s="571" t="str">
        <f>IF(OR(LEFT(Nhaplieu!$M513,3)='Sổ ngân hàng S07 '!$J$2,LEFT(Nhaplieu!$N513,3)='Sổ ngân hàng S07 '!$J$2),Nhaplieu!L513,IF(OR(Nhaplieu!$M513='Sổ ngân hàng S07 '!$J$2,Nhaplieu!$N513='Sổ ngân hàng S07 '!$J$2),Nhaplieu!L513,""))</f>
        <v/>
      </c>
      <c r="D508" s="78" t="str">
        <f>IF(LEFT(Nhaplieu!$M513,3)='Sổ ngân hàng S07 '!$J$2,Nhaplieu!N513,IF(LEFT(Nhaplieu!$N513,3)='Sổ ngân hàng S07 '!$J$2,Nhaplieu!M513,IF(Nhaplieu!$M513='Sổ ngân hàng S07 '!$J$2,Nhaplieu!N513,IF(Nhaplieu!$N513='Sổ ngân hàng S07 '!$J$2,Nhaplieu!M513,""))))</f>
        <v/>
      </c>
      <c r="E508" s="77" t="str">
        <f>IF(LEFT(Nhaplieu!M513,3)='Sổ ngân hàng S07 '!$J$2,Nhaplieu!$O513,IF(Nhaplieu!M513='Sổ ngân hàng S07 '!$J$2,Nhaplieu!$O513,""))</f>
        <v/>
      </c>
      <c r="F508" s="77" t="str">
        <f>IF(LEFT(Nhaplieu!N513,3)='Sổ ngân hàng S07 '!$J$2,Nhaplieu!$O513,IF(Nhaplieu!N513='Sổ ngân hàng S07 '!$J$2,Nhaplieu!$O513,""))</f>
        <v/>
      </c>
      <c r="G508" s="572">
        <f>IF(SUM(E508:F508)=0,0,$G$10+SUM(E$11:$E508)-SUM(F$11:$F508))</f>
        <v>0</v>
      </c>
      <c r="H508" s="573"/>
    </row>
    <row r="509" spans="1:8" s="4" customFormat="1" ht="15.6">
      <c r="A509" s="76" t="str">
        <f>IF(OR(LEFT(Nhaplieu!$M514,3)='Sổ ngân hàng S07 '!$J$2,LEFT(Nhaplieu!$N514,3)='Sổ ngân hàng S07 '!$J$2),Nhaplieu!F514,IF(OR(Nhaplieu!$M514='Sổ ngân hàng S07 '!$J$2,Nhaplieu!$N514='Sổ ngân hàng S07 '!$J$2),Nhaplieu!F514,""))</f>
        <v/>
      </c>
      <c r="B509" s="77" t="str">
        <f>IF(OR(LEFT(Nhaplieu!$M514,3)='Sổ ngân hàng S07 '!$J$2,LEFT(Nhaplieu!$N514,3)='Sổ ngân hàng S07 '!$J$2),Nhaplieu!E514,IF(OR(Nhaplieu!$M514='Sổ ngân hàng S07 '!$J$2,Nhaplieu!$N514='Sổ ngân hàng S07 '!$J$2),Nhaplieu!E514,""))</f>
        <v/>
      </c>
      <c r="C509" s="571" t="str">
        <f>IF(OR(LEFT(Nhaplieu!$M514,3)='Sổ ngân hàng S07 '!$J$2,LEFT(Nhaplieu!$N514,3)='Sổ ngân hàng S07 '!$J$2),Nhaplieu!L514,IF(OR(Nhaplieu!$M514='Sổ ngân hàng S07 '!$J$2,Nhaplieu!$N514='Sổ ngân hàng S07 '!$J$2),Nhaplieu!L514,""))</f>
        <v/>
      </c>
      <c r="D509" s="78" t="str">
        <f>IF(LEFT(Nhaplieu!$M514,3)='Sổ ngân hàng S07 '!$J$2,Nhaplieu!N514,IF(LEFT(Nhaplieu!$N514,3)='Sổ ngân hàng S07 '!$J$2,Nhaplieu!M514,IF(Nhaplieu!$M514='Sổ ngân hàng S07 '!$J$2,Nhaplieu!N514,IF(Nhaplieu!$N514='Sổ ngân hàng S07 '!$J$2,Nhaplieu!M514,""))))</f>
        <v/>
      </c>
      <c r="E509" s="77" t="str">
        <f>IF(LEFT(Nhaplieu!M514,3)='Sổ ngân hàng S07 '!$J$2,Nhaplieu!$O514,IF(Nhaplieu!M514='Sổ ngân hàng S07 '!$J$2,Nhaplieu!$O514,""))</f>
        <v/>
      </c>
      <c r="F509" s="77" t="str">
        <f>IF(LEFT(Nhaplieu!N514,3)='Sổ ngân hàng S07 '!$J$2,Nhaplieu!$O514,IF(Nhaplieu!N514='Sổ ngân hàng S07 '!$J$2,Nhaplieu!$O514,""))</f>
        <v/>
      </c>
      <c r="G509" s="572">
        <f>IF(SUM(E509:F509)=0,0,$G$10+SUM(E$11:$E509)-SUM(F$11:$F509))</f>
        <v>0</v>
      </c>
      <c r="H509" s="573"/>
    </row>
    <row r="510" spans="1:8" s="4" customFormat="1" ht="15.6">
      <c r="A510" s="76" t="str">
        <f>IF(OR(LEFT(Nhaplieu!$M515,3)='Sổ ngân hàng S07 '!$J$2,LEFT(Nhaplieu!$N515,3)='Sổ ngân hàng S07 '!$J$2),Nhaplieu!F515,IF(OR(Nhaplieu!$M515='Sổ ngân hàng S07 '!$J$2,Nhaplieu!$N515='Sổ ngân hàng S07 '!$J$2),Nhaplieu!F515,""))</f>
        <v/>
      </c>
      <c r="B510" s="77" t="str">
        <f>IF(OR(LEFT(Nhaplieu!$M515,3)='Sổ ngân hàng S07 '!$J$2,LEFT(Nhaplieu!$N515,3)='Sổ ngân hàng S07 '!$J$2),Nhaplieu!E515,IF(OR(Nhaplieu!$M515='Sổ ngân hàng S07 '!$J$2,Nhaplieu!$N515='Sổ ngân hàng S07 '!$J$2),Nhaplieu!E515,""))</f>
        <v/>
      </c>
      <c r="C510" s="571" t="str">
        <f>IF(OR(LEFT(Nhaplieu!$M515,3)='Sổ ngân hàng S07 '!$J$2,LEFT(Nhaplieu!$N515,3)='Sổ ngân hàng S07 '!$J$2),Nhaplieu!L515,IF(OR(Nhaplieu!$M515='Sổ ngân hàng S07 '!$J$2,Nhaplieu!$N515='Sổ ngân hàng S07 '!$J$2),Nhaplieu!L515,""))</f>
        <v/>
      </c>
      <c r="D510" s="78" t="str">
        <f>IF(LEFT(Nhaplieu!$M515,3)='Sổ ngân hàng S07 '!$J$2,Nhaplieu!N515,IF(LEFT(Nhaplieu!$N515,3)='Sổ ngân hàng S07 '!$J$2,Nhaplieu!M515,IF(Nhaplieu!$M515='Sổ ngân hàng S07 '!$J$2,Nhaplieu!N515,IF(Nhaplieu!$N515='Sổ ngân hàng S07 '!$J$2,Nhaplieu!M515,""))))</f>
        <v/>
      </c>
      <c r="E510" s="77" t="str">
        <f>IF(LEFT(Nhaplieu!M515,3)='Sổ ngân hàng S07 '!$J$2,Nhaplieu!$O515,IF(Nhaplieu!M515='Sổ ngân hàng S07 '!$J$2,Nhaplieu!$O515,""))</f>
        <v/>
      </c>
      <c r="F510" s="77" t="str">
        <f>IF(LEFT(Nhaplieu!N515,3)='Sổ ngân hàng S07 '!$J$2,Nhaplieu!$O515,IF(Nhaplieu!N515='Sổ ngân hàng S07 '!$J$2,Nhaplieu!$O515,""))</f>
        <v/>
      </c>
      <c r="G510" s="572">
        <f>IF(SUM(E510:F510)=0,0,$G$10+SUM(E$11:$E510)-SUM(F$11:$F510))</f>
        <v>0</v>
      </c>
      <c r="H510" s="573"/>
    </row>
    <row r="511" spans="1:8" s="4" customFormat="1" ht="15.6">
      <c r="A511" s="76" t="str">
        <f>IF(OR(LEFT(Nhaplieu!$M516,3)='Sổ ngân hàng S07 '!$J$2,LEFT(Nhaplieu!$N516,3)='Sổ ngân hàng S07 '!$J$2),Nhaplieu!F516,IF(OR(Nhaplieu!$M516='Sổ ngân hàng S07 '!$J$2,Nhaplieu!$N516='Sổ ngân hàng S07 '!$J$2),Nhaplieu!F516,""))</f>
        <v/>
      </c>
      <c r="B511" s="77" t="str">
        <f>IF(OR(LEFT(Nhaplieu!$M516,3)='Sổ ngân hàng S07 '!$J$2,LEFT(Nhaplieu!$N516,3)='Sổ ngân hàng S07 '!$J$2),Nhaplieu!E516,IF(OR(Nhaplieu!$M516='Sổ ngân hàng S07 '!$J$2,Nhaplieu!$N516='Sổ ngân hàng S07 '!$J$2),Nhaplieu!E516,""))</f>
        <v/>
      </c>
      <c r="C511" s="571" t="str">
        <f>IF(OR(LEFT(Nhaplieu!$M516,3)='Sổ ngân hàng S07 '!$J$2,LEFT(Nhaplieu!$N516,3)='Sổ ngân hàng S07 '!$J$2),Nhaplieu!L516,IF(OR(Nhaplieu!$M516='Sổ ngân hàng S07 '!$J$2,Nhaplieu!$N516='Sổ ngân hàng S07 '!$J$2),Nhaplieu!L516,""))</f>
        <v/>
      </c>
      <c r="D511" s="78" t="str">
        <f>IF(LEFT(Nhaplieu!$M516,3)='Sổ ngân hàng S07 '!$J$2,Nhaplieu!N516,IF(LEFT(Nhaplieu!$N516,3)='Sổ ngân hàng S07 '!$J$2,Nhaplieu!M516,IF(Nhaplieu!$M516='Sổ ngân hàng S07 '!$J$2,Nhaplieu!N516,IF(Nhaplieu!$N516='Sổ ngân hàng S07 '!$J$2,Nhaplieu!M516,""))))</f>
        <v/>
      </c>
      <c r="E511" s="77" t="str">
        <f>IF(LEFT(Nhaplieu!M516,3)='Sổ ngân hàng S07 '!$J$2,Nhaplieu!$O516,IF(Nhaplieu!M516='Sổ ngân hàng S07 '!$J$2,Nhaplieu!$O516,""))</f>
        <v/>
      </c>
      <c r="F511" s="77" t="str">
        <f>IF(LEFT(Nhaplieu!N516,3)='Sổ ngân hàng S07 '!$J$2,Nhaplieu!$O516,IF(Nhaplieu!N516='Sổ ngân hàng S07 '!$J$2,Nhaplieu!$O516,""))</f>
        <v/>
      </c>
      <c r="G511" s="572">
        <f>IF(SUM(E511:F511)=0,0,$G$10+SUM(E$11:$E511)-SUM(F$11:$F511))</f>
        <v>0</v>
      </c>
      <c r="H511" s="573"/>
    </row>
    <row r="512" spans="1:8" s="4" customFormat="1" ht="15.6">
      <c r="A512" s="76" t="str">
        <f>IF(OR(LEFT(Nhaplieu!$M517,3)='Sổ ngân hàng S07 '!$J$2,LEFT(Nhaplieu!$N517,3)='Sổ ngân hàng S07 '!$J$2),Nhaplieu!F517,IF(OR(Nhaplieu!$M517='Sổ ngân hàng S07 '!$J$2,Nhaplieu!$N517='Sổ ngân hàng S07 '!$J$2),Nhaplieu!F517,""))</f>
        <v/>
      </c>
      <c r="B512" s="77" t="str">
        <f>IF(OR(LEFT(Nhaplieu!$M517,3)='Sổ ngân hàng S07 '!$J$2,LEFT(Nhaplieu!$N517,3)='Sổ ngân hàng S07 '!$J$2),Nhaplieu!E517,IF(OR(Nhaplieu!$M517='Sổ ngân hàng S07 '!$J$2,Nhaplieu!$N517='Sổ ngân hàng S07 '!$J$2),Nhaplieu!E517,""))</f>
        <v/>
      </c>
      <c r="C512" s="571" t="str">
        <f>IF(OR(LEFT(Nhaplieu!$M517,3)='Sổ ngân hàng S07 '!$J$2,LEFT(Nhaplieu!$N517,3)='Sổ ngân hàng S07 '!$J$2),Nhaplieu!L517,IF(OR(Nhaplieu!$M517='Sổ ngân hàng S07 '!$J$2,Nhaplieu!$N517='Sổ ngân hàng S07 '!$J$2),Nhaplieu!L517,""))</f>
        <v/>
      </c>
      <c r="D512" s="78" t="str">
        <f>IF(LEFT(Nhaplieu!$M517,3)='Sổ ngân hàng S07 '!$J$2,Nhaplieu!N517,IF(LEFT(Nhaplieu!$N517,3)='Sổ ngân hàng S07 '!$J$2,Nhaplieu!M517,IF(Nhaplieu!$M517='Sổ ngân hàng S07 '!$J$2,Nhaplieu!N517,IF(Nhaplieu!$N517='Sổ ngân hàng S07 '!$J$2,Nhaplieu!M517,""))))</f>
        <v/>
      </c>
      <c r="E512" s="77" t="str">
        <f>IF(LEFT(Nhaplieu!M517,3)='Sổ ngân hàng S07 '!$J$2,Nhaplieu!$O517,IF(Nhaplieu!M517='Sổ ngân hàng S07 '!$J$2,Nhaplieu!$O517,""))</f>
        <v/>
      </c>
      <c r="F512" s="77" t="str">
        <f>IF(LEFT(Nhaplieu!N517,3)='Sổ ngân hàng S07 '!$J$2,Nhaplieu!$O517,IF(Nhaplieu!N517='Sổ ngân hàng S07 '!$J$2,Nhaplieu!$O517,""))</f>
        <v/>
      </c>
      <c r="G512" s="572">
        <f>IF(SUM(E512:F512)=0,0,$G$10+SUM(E$11:$E512)-SUM(F$11:$F512))</f>
        <v>0</v>
      </c>
      <c r="H512" s="573"/>
    </row>
    <row r="513" spans="1:8" s="4" customFormat="1" ht="15.6">
      <c r="A513" s="76" t="str">
        <f>IF(OR(LEFT(Nhaplieu!$M518,3)='Sổ ngân hàng S07 '!$J$2,LEFT(Nhaplieu!$N518,3)='Sổ ngân hàng S07 '!$J$2),Nhaplieu!F518,IF(OR(Nhaplieu!$M518='Sổ ngân hàng S07 '!$J$2,Nhaplieu!$N518='Sổ ngân hàng S07 '!$J$2),Nhaplieu!F518,""))</f>
        <v/>
      </c>
      <c r="B513" s="77" t="str">
        <f>IF(OR(LEFT(Nhaplieu!$M518,3)='Sổ ngân hàng S07 '!$J$2,LEFT(Nhaplieu!$N518,3)='Sổ ngân hàng S07 '!$J$2),Nhaplieu!E518,IF(OR(Nhaplieu!$M518='Sổ ngân hàng S07 '!$J$2,Nhaplieu!$N518='Sổ ngân hàng S07 '!$J$2),Nhaplieu!E518,""))</f>
        <v/>
      </c>
      <c r="C513" s="571" t="str">
        <f>IF(OR(LEFT(Nhaplieu!$M518,3)='Sổ ngân hàng S07 '!$J$2,LEFT(Nhaplieu!$N518,3)='Sổ ngân hàng S07 '!$J$2),Nhaplieu!L518,IF(OR(Nhaplieu!$M518='Sổ ngân hàng S07 '!$J$2,Nhaplieu!$N518='Sổ ngân hàng S07 '!$J$2),Nhaplieu!L518,""))</f>
        <v/>
      </c>
      <c r="D513" s="78" t="str">
        <f>IF(LEFT(Nhaplieu!$M518,3)='Sổ ngân hàng S07 '!$J$2,Nhaplieu!N518,IF(LEFT(Nhaplieu!$N518,3)='Sổ ngân hàng S07 '!$J$2,Nhaplieu!M518,IF(Nhaplieu!$M518='Sổ ngân hàng S07 '!$J$2,Nhaplieu!N518,IF(Nhaplieu!$N518='Sổ ngân hàng S07 '!$J$2,Nhaplieu!M518,""))))</f>
        <v/>
      </c>
      <c r="E513" s="77" t="str">
        <f>IF(LEFT(Nhaplieu!M518,3)='Sổ ngân hàng S07 '!$J$2,Nhaplieu!$O518,IF(Nhaplieu!M518='Sổ ngân hàng S07 '!$J$2,Nhaplieu!$O518,""))</f>
        <v/>
      </c>
      <c r="F513" s="77" t="str">
        <f>IF(LEFT(Nhaplieu!N518,3)='Sổ ngân hàng S07 '!$J$2,Nhaplieu!$O518,IF(Nhaplieu!N518='Sổ ngân hàng S07 '!$J$2,Nhaplieu!$O518,""))</f>
        <v/>
      </c>
      <c r="G513" s="572">
        <f>IF(SUM(E513:F513)=0,0,$G$10+SUM(E$11:$E513)-SUM(F$11:$F513))</f>
        <v>0</v>
      </c>
      <c r="H513" s="573"/>
    </row>
    <row r="514" spans="1:8" s="4" customFormat="1" ht="15.6">
      <c r="A514" s="76" t="str">
        <f>IF(OR(LEFT(Nhaplieu!$M519,3)='Sổ ngân hàng S07 '!$J$2,LEFT(Nhaplieu!$N519,3)='Sổ ngân hàng S07 '!$J$2),Nhaplieu!F519,IF(OR(Nhaplieu!$M519='Sổ ngân hàng S07 '!$J$2,Nhaplieu!$N519='Sổ ngân hàng S07 '!$J$2),Nhaplieu!F519,""))</f>
        <v/>
      </c>
      <c r="B514" s="77" t="str">
        <f>IF(OR(LEFT(Nhaplieu!$M519,3)='Sổ ngân hàng S07 '!$J$2,LEFT(Nhaplieu!$N519,3)='Sổ ngân hàng S07 '!$J$2),Nhaplieu!E519,IF(OR(Nhaplieu!$M519='Sổ ngân hàng S07 '!$J$2,Nhaplieu!$N519='Sổ ngân hàng S07 '!$J$2),Nhaplieu!E519,""))</f>
        <v/>
      </c>
      <c r="C514" s="571" t="str">
        <f>IF(OR(LEFT(Nhaplieu!$M519,3)='Sổ ngân hàng S07 '!$J$2,LEFT(Nhaplieu!$N519,3)='Sổ ngân hàng S07 '!$J$2),Nhaplieu!L519,IF(OR(Nhaplieu!$M519='Sổ ngân hàng S07 '!$J$2,Nhaplieu!$N519='Sổ ngân hàng S07 '!$J$2),Nhaplieu!L519,""))</f>
        <v/>
      </c>
      <c r="D514" s="78" t="str">
        <f>IF(LEFT(Nhaplieu!$M519,3)='Sổ ngân hàng S07 '!$J$2,Nhaplieu!N519,IF(LEFT(Nhaplieu!$N519,3)='Sổ ngân hàng S07 '!$J$2,Nhaplieu!M519,IF(Nhaplieu!$M519='Sổ ngân hàng S07 '!$J$2,Nhaplieu!N519,IF(Nhaplieu!$N519='Sổ ngân hàng S07 '!$J$2,Nhaplieu!M519,""))))</f>
        <v/>
      </c>
      <c r="E514" s="77" t="str">
        <f>IF(LEFT(Nhaplieu!M519,3)='Sổ ngân hàng S07 '!$J$2,Nhaplieu!$O519,IF(Nhaplieu!M519='Sổ ngân hàng S07 '!$J$2,Nhaplieu!$O519,""))</f>
        <v/>
      </c>
      <c r="F514" s="77" t="str">
        <f>IF(LEFT(Nhaplieu!N519,3)='Sổ ngân hàng S07 '!$J$2,Nhaplieu!$O519,IF(Nhaplieu!N519='Sổ ngân hàng S07 '!$J$2,Nhaplieu!$O519,""))</f>
        <v/>
      </c>
      <c r="G514" s="572">
        <f>IF(SUM(E514:F514)=0,0,$G$10+SUM(E$11:$E514)-SUM(F$11:$F514))</f>
        <v>0</v>
      </c>
      <c r="H514" s="573"/>
    </row>
    <row r="515" spans="1:8" s="4" customFormat="1" ht="15.6">
      <c r="A515" s="76" t="str">
        <f>IF(OR(LEFT(Nhaplieu!$M520,3)='Sổ ngân hàng S07 '!$J$2,LEFT(Nhaplieu!$N520,3)='Sổ ngân hàng S07 '!$J$2),Nhaplieu!F520,IF(OR(Nhaplieu!$M520='Sổ ngân hàng S07 '!$J$2,Nhaplieu!$N520='Sổ ngân hàng S07 '!$J$2),Nhaplieu!F520,""))</f>
        <v/>
      </c>
      <c r="B515" s="77" t="str">
        <f>IF(OR(LEFT(Nhaplieu!$M520,3)='Sổ ngân hàng S07 '!$J$2,LEFT(Nhaplieu!$N520,3)='Sổ ngân hàng S07 '!$J$2),Nhaplieu!E520,IF(OR(Nhaplieu!$M520='Sổ ngân hàng S07 '!$J$2,Nhaplieu!$N520='Sổ ngân hàng S07 '!$J$2),Nhaplieu!E520,""))</f>
        <v/>
      </c>
      <c r="C515" s="571" t="str">
        <f>IF(OR(LEFT(Nhaplieu!$M520,3)='Sổ ngân hàng S07 '!$J$2,LEFT(Nhaplieu!$N520,3)='Sổ ngân hàng S07 '!$J$2),Nhaplieu!L520,IF(OR(Nhaplieu!$M520='Sổ ngân hàng S07 '!$J$2,Nhaplieu!$N520='Sổ ngân hàng S07 '!$J$2),Nhaplieu!L520,""))</f>
        <v/>
      </c>
      <c r="D515" s="78" t="str">
        <f>IF(LEFT(Nhaplieu!$M520,3)='Sổ ngân hàng S07 '!$J$2,Nhaplieu!N520,IF(LEFT(Nhaplieu!$N520,3)='Sổ ngân hàng S07 '!$J$2,Nhaplieu!M520,IF(Nhaplieu!$M520='Sổ ngân hàng S07 '!$J$2,Nhaplieu!N520,IF(Nhaplieu!$N520='Sổ ngân hàng S07 '!$J$2,Nhaplieu!M520,""))))</f>
        <v/>
      </c>
      <c r="E515" s="77" t="str">
        <f>IF(LEFT(Nhaplieu!M520,3)='Sổ ngân hàng S07 '!$J$2,Nhaplieu!$O520,IF(Nhaplieu!M520='Sổ ngân hàng S07 '!$J$2,Nhaplieu!$O520,""))</f>
        <v/>
      </c>
      <c r="F515" s="77" t="str">
        <f>IF(LEFT(Nhaplieu!N520,3)='Sổ ngân hàng S07 '!$J$2,Nhaplieu!$O520,IF(Nhaplieu!N520='Sổ ngân hàng S07 '!$J$2,Nhaplieu!$O520,""))</f>
        <v/>
      </c>
      <c r="G515" s="572">
        <f>IF(SUM(E515:F515)=0,0,$G$10+SUM(E$11:$E515)-SUM(F$11:$F515))</f>
        <v>0</v>
      </c>
      <c r="H515" s="573"/>
    </row>
    <row r="516" spans="1:8" s="4" customFormat="1" ht="15.6">
      <c r="A516" s="76" t="str">
        <f>IF(OR(LEFT(Nhaplieu!$M521,3)='Sổ ngân hàng S07 '!$J$2,LEFT(Nhaplieu!$N521,3)='Sổ ngân hàng S07 '!$J$2),Nhaplieu!F521,IF(OR(Nhaplieu!$M521='Sổ ngân hàng S07 '!$J$2,Nhaplieu!$N521='Sổ ngân hàng S07 '!$J$2),Nhaplieu!F521,""))</f>
        <v/>
      </c>
      <c r="B516" s="77" t="str">
        <f>IF(OR(LEFT(Nhaplieu!$M521,3)='Sổ ngân hàng S07 '!$J$2,LEFT(Nhaplieu!$N521,3)='Sổ ngân hàng S07 '!$J$2),Nhaplieu!E521,IF(OR(Nhaplieu!$M521='Sổ ngân hàng S07 '!$J$2,Nhaplieu!$N521='Sổ ngân hàng S07 '!$J$2),Nhaplieu!E521,""))</f>
        <v/>
      </c>
      <c r="C516" s="571" t="str">
        <f>IF(OR(LEFT(Nhaplieu!$M521,3)='Sổ ngân hàng S07 '!$J$2,LEFT(Nhaplieu!$N521,3)='Sổ ngân hàng S07 '!$J$2),Nhaplieu!L521,IF(OR(Nhaplieu!$M521='Sổ ngân hàng S07 '!$J$2,Nhaplieu!$N521='Sổ ngân hàng S07 '!$J$2),Nhaplieu!L521,""))</f>
        <v/>
      </c>
      <c r="D516" s="78" t="str">
        <f>IF(LEFT(Nhaplieu!$M521,3)='Sổ ngân hàng S07 '!$J$2,Nhaplieu!N521,IF(LEFT(Nhaplieu!$N521,3)='Sổ ngân hàng S07 '!$J$2,Nhaplieu!M521,IF(Nhaplieu!$M521='Sổ ngân hàng S07 '!$J$2,Nhaplieu!N521,IF(Nhaplieu!$N521='Sổ ngân hàng S07 '!$J$2,Nhaplieu!M521,""))))</f>
        <v/>
      </c>
      <c r="E516" s="77" t="str">
        <f>IF(LEFT(Nhaplieu!M521,3)='Sổ ngân hàng S07 '!$J$2,Nhaplieu!$O521,IF(Nhaplieu!M521='Sổ ngân hàng S07 '!$J$2,Nhaplieu!$O521,""))</f>
        <v/>
      </c>
      <c r="F516" s="77" t="str">
        <f>IF(LEFT(Nhaplieu!N521,3)='Sổ ngân hàng S07 '!$J$2,Nhaplieu!$O521,IF(Nhaplieu!N521='Sổ ngân hàng S07 '!$J$2,Nhaplieu!$O521,""))</f>
        <v/>
      </c>
      <c r="G516" s="572">
        <f>IF(SUM(E516:F516)=0,0,$G$10+SUM(E$11:$E516)-SUM(F$11:$F516))</f>
        <v>0</v>
      </c>
      <c r="H516" s="573"/>
    </row>
    <row r="517" spans="1:8" s="4" customFormat="1" ht="15.6">
      <c r="A517" s="76" t="str">
        <f>IF(OR(LEFT(Nhaplieu!$M522,3)='Sổ ngân hàng S07 '!$J$2,LEFT(Nhaplieu!$N522,3)='Sổ ngân hàng S07 '!$J$2),Nhaplieu!F522,IF(OR(Nhaplieu!$M522='Sổ ngân hàng S07 '!$J$2,Nhaplieu!$N522='Sổ ngân hàng S07 '!$J$2),Nhaplieu!F522,""))</f>
        <v/>
      </c>
      <c r="B517" s="77" t="str">
        <f>IF(OR(LEFT(Nhaplieu!$M522,3)='Sổ ngân hàng S07 '!$J$2,LEFT(Nhaplieu!$N522,3)='Sổ ngân hàng S07 '!$J$2),Nhaplieu!E522,IF(OR(Nhaplieu!$M522='Sổ ngân hàng S07 '!$J$2,Nhaplieu!$N522='Sổ ngân hàng S07 '!$J$2),Nhaplieu!E522,""))</f>
        <v/>
      </c>
      <c r="C517" s="571" t="str">
        <f>IF(OR(LEFT(Nhaplieu!$M522,3)='Sổ ngân hàng S07 '!$J$2,LEFT(Nhaplieu!$N522,3)='Sổ ngân hàng S07 '!$J$2),Nhaplieu!L522,IF(OR(Nhaplieu!$M522='Sổ ngân hàng S07 '!$J$2,Nhaplieu!$N522='Sổ ngân hàng S07 '!$J$2),Nhaplieu!L522,""))</f>
        <v/>
      </c>
      <c r="D517" s="78" t="str">
        <f>IF(LEFT(Nhaplieu!$M522,3)='Sổ ngân hàng S07 '!$J$2,Nhaplieu!N522,IF(LEFT(Nhaplieu!$N522,3)='Sổ ngân hàng S07 '!$J$2,Nhaplieu!M522,IF(Nhaplieu!$M522='Sổ ngân hàng S07 '!$J$2,Nhaplieu!N522,IF(Nhaplieu!$N522='Sổ ngân hàng S07 '!$J$2,Nhaplieu!M522,""))))</f>
        <v/>
      </c>
      <c r="E517" s="77" t="str">
        <f>IF(LEFT(Nhaplieu!M522,3)='Sổ ngân hàng S07 '!$J$2,Nhaplieu!$O522,IF(Nhaplieu!M522='Sổ ngân hàng S07 '!$J$2,Nhaplieu!$O522,""))</f>
        <v/>
      </c>
      <c r="F517" s="77" t="str">
        <f>IF(LEFT(Nhaplieu!N522,3)='Sổ ngân hàng S07 '!$J$2,Nhaplieu!$O522,IF(Nhaplieu!N522='Sổ ngân hàng S07 '!$J$2,Nhaplieu!$O522,""))</f>
        <v/>
      </c>
      <c r="G517" s="572">
        <f>IF(SUM(E517:F517)=0,0,$G$10+SUM(E$11:$E517)-SUM(F$11:$F517))</f>
        <v>0</v>
      </c>
      <c r="H517" s="573"/>
    </row>
    <row r="518" spans="1:8" s="4" customFormat="1" ht="15.6">
      <c r="A518" s="76" t="str">
        <f>IF(OR(LEFT(Nhaplieu!$M523,3)='Sổ ngân hàng S07 '!$J$2,LEFT(Nhaplieu!$N523,3)='Sổ ngân hàng S07 '!$J$2),Nhaplieu!F523,IF(OR(Nhaplieu!$M523='Sổ ngân hàng S07 '!$J$2,Nhaplieu!$N523='Sổ ngân hàng S07 '!$J$2),Nhaplieu!F523,""))</f>
        <v/>
      </c>
      <c r="B518" s="77" t="str">
        <f>IF(OR(LEFT(Nhaplieu!$M523,3)='Sổ ngân hàng S07 '!$J$2,LEFT(Nhaplieu!$N523,3)='Sổ ngân hàng S07 '!$J$2),Nhaplieu!E523,IF(OR(Nhaplieu!$M523='Sổ ngân hàng S07 '!$J$2,Nhaplieu!$N523='Sổ ngân hàng S07 '!$J$2),Nhaplieu!E523,""))</f>
        <v/>
      </c>
      <c r="C518" s="571" t="str">
        <f>IF(OR(LEFT(Nhaplieu!$M523,3)='Sổ ngân hàng S07 '!$J$2,LEFT(Nhaplieu!$N523,3)='Sổ ngân hàng S07 '!$J$2),Nhaplieu!L523,IF(OR(Nhaplieu!$M523='Sổ ngân hàng S07 '!$J$2,Nhaplieu!$N523='Sổ ngân hàng S07 '!$J$2),Nhaplieu!L523,""))</f>
        <v/>
      </c>
      <c r="D518" s="78" t="str">
        <f>IF(LEFT(Nhaplieu!$M523,3)='Sổ ngân hàng S07 '!$J$2,Nhaplieu!N523,IF(LEFT(Nhaplieu!$N523,3)='Sổ ngân hàng S07 '!$J$2,Nhaplieu!M523,IF(Nhaplieu!$M523='Sổ ngân hàng S07 '!$J$2,Nhaplieu!N523,IF(Nhaplieu!$N523='Sổ ngân hàng S07 '!$J$2,Nhaplieu!M523,""))))</f>
        <v/>
      </c>
      <c r="E518" s="77" t="str">
        <f>IF(LEFT(Nhaplieu!M523,3)='Sổ ngân hàng S07 '!$J$2,Nhaplieu!$O523,IF(Nhaplieu!M523='Sổ ngân hàng S07 '!$J$2,Nhaplieu!$O523,""))</f>
        <v/>
      </c>
      <c r="F518" s="77" t="str">
        <f>IF(LEFT(Nhaplieu!N523,3)='Sổ ngân hàng S07 '!$J$2,Nhaplieu!$O523,IF(Nhaplieu!N523='Sổ ngân hàng S07 '!$J$2,Nhaplieu!$O523,""))</f>
        <v/>
      </c>
      <c r="G518" s="572">
        <f>IF(SUM(E518:F518)=0,0,$G$10+SUM(E$11:$E518)-SUM(F$11:$F518))</f>
        <v>0</v>
      </c>
      <c r="H518" s="573"/>
    </row>
    <row r="519" spans="1:8" s="4" customFormat="1" ht="15.6">
      <c r="A519" s="76" t="str">
        <f>IF(OR(LEFT(Nhaplieu!$M524,3)='Sổ ngân hàng S07 '!$J$2,LEFT(Nhaplieu!$N524,3)='Sổ ngân hàng S07 '!$J$2),Nhaplieu!F524,IF(OR(Nhaplieu!$M524='Sổ ngân hàng S07 '!$J$2,Nhaplieu!$N524='Sổ ngân hàng S07 '!$J$2),Nhaplieu!F524,""))</f>
        <v/>
      </c>
      <c r="B519" s="77" t="str">
        <f>IF(OR(LEFT(Nhaplieu!$M524,3)='Sổ ngân hàng S07 '!$J$2,LEFT(Nhaplieu!$N524,3)='Sổ ngân hàng S07 '!$J$2),Nhaplieu!E524,IF(OR(Nhaplieu!$M524='Sổ ngân hàng S07 '!$J$2,Nhaplieu!$N524='Sổ ngân hàng S07 '!$J$2),Nhaplieu!E524,""))</f>
        <v/>
      </c>
      <c r="C519" s="571" t="str">
        <f>IF(OR(LEFT(Nhaplieu!$M524,3)='Sổ ngân hàng S07 '!$J$2,LEFT(Nhaplieu!$N524,3)='Sổ ngân hàng S07 '!$J$2),Nhaplieu!L524,IF(OR(Nhaplieu!$M524='Sổ ngân hàng S07 '!$J$2,Nhaplieu!$N524='Sổ ngân hàng S07 '!$J$2),Nhaplieu!L524,""))</f>
        <v/>
      </c>
      <c r="D519" s="78" t="str">
        <f>IF(LEFT(Nhaplieu!$M524,3)='Sổ ngân hàng S07 '!$J$2,Nhaplieu!N524,IF(LEFT(Nhaplieu!$N524,3)='Sổ ngân hàng S07 '!$J$2,Nhaplieu!M524,IF(Nhaplieu!$M524='Sổ ngân hàng S07 '!$J$2,Nhaplieu!N524,IF(Nhaplieu!$N524='Sổ ngân hàng S07 '!$J$2,Nhaplieu!M524,""))))</f>
        <v/>
      </c>
      <c r="E519" s="77" t="str">
        <f>IF(LEFT(Nhaplieu!M524,3)='Sổ ngân hàng S07 '!$J$2,Nhaplieu!$O524,IF(Nhaplieu!M524='Sổ ngân hàng S07 '!$J$2,Nhaplieu!$O524,""))</f>
        <v/>
      </c>
      <c r="F519" s="77" t="str">
        <f>IF(LEFT(Nhaplieu!N524,3)='Sổ ngân hàng S07 '!$J$2,Nhaplieu!$O524,IF(Nhaplieu!N524='Sổ ngân hàng S07 '!$J$2,Nhaplieu!$O524,""))</f>
        <v/>
      </c>
      <c r="G519" s="572">
        <f>IF(SUM(E519:F519)=0,0,$G$10+SUM(E$11:$E519)-SUM(F$11:$F519))</f>
        <v>0</v>
      </c>
      <c r="H519" s="573"/>
    </row>
    <row r="520" spans="1:8" s="4" customFormat="1" ht="15.6">
      <c r="A520" s="76" t="str">
        <f>IF(OR(LEFT(Nhaplieu!$M525,3)='Sổ ngân hàng S07 '!$J$2,LEFT(Nhaplieu!$N525,3)='Sổ ngân hàng S07 '!$J$2),Nhaplieu!F525,IF(OR(Nhaplieu!$M525='Sổ ngân hàng S07 '!$J$2,Nhaplieu!$N525='Sổ ngân hàng S07 '!$J$2),Nhaplieu!F525,""))</f>
        <v/>
      </c>
      <c r="B520" s="77" t="str">
        <f>IF(OR(LEFT(Nhaplieu!$M525,3)='Sổ ngân hàng S07 '!$J$2,LEFT(Nhaplieu!$N525,3)='Sổ ngân hàng S07 '!$J$2),Nhaplieu!E525,IF(OR(Nhaplieu!$M525='Sổ ngân hàng S07 '!$J$2,Nhaplieu!$N525='Sổ ngân hàng S07 '!$J$2),Nhaplieu!E525,""))</f>
        <v/>
      </c>
      <c r="C520" s="571" t="str">
        <f>IF(OR(LEFT(Nhaplieu!$M525,3)='Sổ ngân hàng S07 '!$J$2,LEFT(Nhaplieu!$N525,3)='Sổ ngân hàng S07 '!$J$2),Nhaplieu!L525,IF(OR(Nhaplieu!$M525='Sổ ngân hàng S07 '!$J$2,Nhaplieu!$N525='Sổ ngân hàng S07 '!$J$2),Nhaplieu!L525,""))</f>
        <v/>
      </c>
      <c r="D520" s="78" t="str">
        <f>IF(LEFT(Nhaplieu!$M525,3)='Sổ ngân hàng S07 '!$J$2,Nhaplieu!N525,IF(LEFT(Nhaplieu!$N525,3)='Sổ ngân hàng S07 '!$J$2,Nhaplieu!M525,IF(Nhaplieu!$M525='Sổ ngân hàng S07 '!$J$2,Nhaplieu!N525,IF(Nhaplieu!$N525='Sổ ngân hàng S07 '!$J$2,Nhaplieu!M525,""))))</f>
        <v/>
      </c>
      <c r="E520" s="77" t="str">
        <f>IF(LEFT(Nhaplieu!M525,3)='Sổ ngân hàng S07 '!$J$2,Nhaplieu!$O525,IF(Nhaplieu!M525='Sổ ngân hàng S07 '!$J$2,Nhaplieu!$O525,""))</f>
        <v/>
      </c>
      <c r="F520" s="77" t="str">
        <f>IF(LEFT(Nhaplieu!N525,3)='Sổ ngân hàng S07 '!$J$2,Nhaplieu!$O525,IF(Nhaplieu!N525='Sổ ngân hàng S07 '!$J$2,Nhaplieu!$O525,""))</f>
        <v/>
      </c>
      <c r="G520" s="572">
        <f>IF(SUM(E520:F520)=0,0,$G$10+SUM(E$11:$E520)-SUM(F$11:$F520))</f>
        <v>0</v>
      </c>
      <c r="H520" s="573"/>
    </row>
    <row r="521" spans="1:8" s="4" customFormat="1" ht="15.6">
      <c r="A521" s="76" t="str">
        <f>IF(OR(LEFT(Nhaplieu!$M526,3)='Sổ ngân hàng S07 '!$J$2,LEFT(Nhaplieu!$N526,3)='Sổ ngân hàng S07 '!$J$2),Nhaplieu!F526,IF(OR(Nhaplieu!$M526='Sổ ngân hàng S07 '!$J$2,Nhaplieu!$N526='Sổ ngân hàng S07 '!$J$2),Nhaplieu!F526,""))</f>
        <v/>
      </c>
      <c r="B521" s="77" t="str">
        <f>IF(OR(LEFT(Nhaplieu!$M526,3)='Sổ ngân hàng S07 '!$J$2,LEFT(Nhaplieu!$N526,3)='Sổ ngân hàng S07 '!$J$2),Nhaplieu!E526,IF(OR(Nhaplieu!$M526='Sổ ngân hàng S07 '!$J$2,Nhaplieu!$N526='Sổ ngân hàng S07 '!$J$2),Nhaplieu!E526,""))</f>
        <v/>
      </c>
      <c r="C521" s="571" t="str">
        <f>IF(OR(LEFT(Nhaplieu!$M526,3)='Sổ ngân hàng S07 '!$J$2,LEFT(Nhaplieu!$N526,3)='Sổ ngân hàng S07 '!$J$2),Nhaplieu!L526,IF(OR(Nhaplieu!$M526='Sổ ngân hàng S07 '!$J$2,Nhaplieu!$N526='Sổ ngân hàng S07 '!$J$2),Nhaplieu!L526,""))</f>
        <v/>
      </c>
      <c r="D521" s="78" t="str">
        <f>IF(LEFT(Nhaplieu!$M526,3)='Sổ ngân hàng S07 '!$J$2,Nhaplieu!N526,IF(LEFT(Nhaplieu!$N526,3)='Sổ ngân hàng S07 '!$J$2,Nhaplieu!M526,IF(Nhaplieu!$M526='Sổ ngân hàng S07 '!$J$2,Nhaplieu!N526,IF(Nhaplieu!$N526='Sổ ngân hàng S07 '!$J$2,Nhaplieu!M526,""))))</f>
        <v/>
      </c>
      <c r="E521" s="77" t="str">
        <f>IF(LEFT(Nhaplieu!M526,3)='Sổ ngân hàng S07 '!$J$2,Nhaplieu!$O526,IF(Nhaplieu!M526='Sổ ngân hàng S07 '!$J$2,Nhaplieu!$O526,""))</f>
        <v/>
      </c>
      <c r="F521" s="77" t="str">
        <f>IF(LEFT(Nhaplieu!N526,3)='Sổ ngân hàng S07 '!$J$2,Nhaplieu!$O526,IF(Nhaplieu!N526='Sổ ngân hàng S07 '!$J$2,Nhaplieu!$O526,""))</f>
        <v/>
      </c>
      <c r="G521" s="572">
        <f>IF(SUM(E521:F521)=0,0,$G$10+SUM(E$11:$E521)-SUM(F$11:$F521))</f>
        <v>0</v>
      </c>
      <c r="H521" s="573"/>
    </row>
    <row r="522" spans="1:8" s="4" customFormat="1" ht="15.6">
      <c r="A522" s="76" t="str">
        <f>IF(OR(LEFT(Nhaplieu!$M527,3)='Sổ ngân hàng S07 '!$J$2,LEFT(Nhaplieu!$N527,3)='Sổ ngân hàng S07 '!$J$2),Nhaplieu!F527,IF(OR(Nhaplieu!$M527='Sổ ngân hàng S07 '!$J$2,Nhaplieu!$N527='Sổ ngân hàng S07 '!$J$2),Nhaplieu!F527,""))</f>
        <v/>
      </c>
      <c r="B522" s="77" t="str">
        <f>IF(OR(LEFT(Nhaplieu!$M527,3)='Sổ ngân hàng S07 '!$J$2,LEFT(Nhaplieu!$N527,3)='Sổ ngân hàng S07 '!$J$2),Nhaplieu!E527,IF(OR(Nhaplieu!$M527='Sổ ngân hàng S07 '!$J$2,Nhaplieu!$N527='Sổ ngân hàng S07 '!$J$2),Nhaplieu!E527,""))</f>
        <v/>
      </c>
      <c r="C522" s="571" t="str">
        <f>IF(OR(LEFT(Nhaplieu!$M527,3)='Sổ ngân hàng S07 '!$J$2,LEFT(Nhaplieu!$N527,3)='Sổ ngân hàng S07 '!$J$2),Nhaplieu!L527,IF(OR(Nhaplieu!$M527='Sổ ngân hàng S07 '!$J$2,Nhaplieu!$N527='Sổ ngân hàng S07 '!$J$2),Nhaplieu!L527,""))</f>
        <v/>
      </c>
      <c r="D522" s="78" t="str">
        <f>IF(LEFT(Nhaplieu!$M527,3)='Sổ ngân hàng S07 '!$J$2,Nhaplieu!N527,IF(LEFT(Nhaplieu!$N527,3)='Sổ ngân hàng S07 '!$J$2,Nhaplieu!M527,IF(Nhaplieu!$M527='Sổ ngân hàng S07 '!$J$2,Nhaplieu!N527,IF(Nhaplieu!$N527='Sổ ngân hàng S07 '!$J$2,Nhaplieu!M527,""))))</f>
        <v/>
      </c>
      <c r="E522" s="77" t="str">
        <f>IF(LEFT(Nhaplieu!M527,3)='Sổ ngân hàng S07 '!$J$2,Nhaplieu!$O527,IF(Nhaplieu!M527='Sổ ngân hàng S07 '!$J$2,Nhaplieu!$O527,""))</f>
        <v/>
      </c>
      <c r="F522" s="77" t="str">
        <f>IF(LEFT(Nhaplieu!N527,3)='Sổ ngân hàng S07 '!$J$2,Nhaplieu!$O527,IF(Nhaplieu!N527='Sổ ngân hàng S07 '!$J$2,Nhaplieu!$O527,""))</f>
        <v/>
      </c>
      <c r="G522" s="572">
        <f>IF(SUM(E522:F522)=0,0,$G$10+SUM(E$11:$E522)-SUM(F$11:$F522))</f>
        <v>0</v>
      </c>
      <c r="H522" s="573"/>
    </row>
    <row r="523" spans="1:8" s="4" customFormat="1" ht="15.6">
      <c r="A523" s="76" t="str">
        <f>IF(OR(LEFT(Nhaplieu!$M528,3)='Sổ ngân hàng S07 '!$J$2,LEFT(Nhaplieu!$N528,3)='Sổ ngân hàng S07 '!$J$2),Nhaplieu!F528,IF(OR(Nhaplieu!$M528='Sổ ngân hàng S07 '!$J$2,Nhaplieu!$N528='Sổ ngân hàng S07 '!$J$2),Nhaplieu!F528,""))</f>
        <v/>
      </c>
      <c r="B523" s="77" t="str">
        <f>IF(OR(LEFT(Nhaplieu!$M528,3)='Sổ ngân hàng S07 '!$J$2,LEFT(Nhaplieu!$N528,3)='Sổ ngân hàng S07 '!$J$2),Nhaplieu!E528,IF(OR(Nhaplieu!$M528='Sổ ngân hàng S07 '!$J$2,Nhaplieu!$N528='Sổ ngân hàng S07 '!$J$2),Nhaplieu!E528,""))</f>
        <v/>
      </c>
      <c r="C523" s="571" t="str">
        <f>IF(OR(LEFT(Nhaplieu!$M528,3)='Sổ ngân hàng S07 '!$J$2,LEFT(Nhaplieu!$N528,3)='Sổ ngân hàng S07 '!$J$2),Nhaplieu!L528,IF(OR(Nhaplieu!$M528='Sổ ngân hàng S07 '!$J$2,Nhaplieu!$N528='Sổ ngân hàng S07 '!$J$2),Nhaplieu!L528,""))</f>
        <v/>
      </c>
      <c r="D523" s="78" t="str">
        <f>IF(LEFT(Nhaplieu!$M528,3)='Sổ ngân hàng S07 '!$J$2,Nhaplieu!N528,IF(LEFT(Nhaplieu!$N528,3)='Sổ ngân hàng S07 '!$J$2,Nhaplieu!M528,IF(Nhaplieu!$M528='Sổ ngân hàng S07 '!$J$2,Nhaplieu!N528,IF(Nhaplieu!$N528='Sổ ngân hàng S07 '!$J$2,Nhaplieu!M528,""))))</f>
        <v/>
      </c>
      <c r="E523" s="77" t="str">
        <f>IF(LEFT(Nhaplieu!M528,3)='Sổ ngân hàng S07 '!$J$2,Nhaplieu!$O528,IF(Nhaplieu!M528='Sổ ngân hàng S07 '!$J$2,Nhaplieu!$O528,""))</f>
        <v/>
      </c>
      <c r="F523" s="77" t="str">
        <f>IF(LEFT(Nhaplieu!N528,3)='Sổ ngân hàng S07 '!$J$2,Nhaplieu!$O528,IF(Nhaplieu!N528='Sổ ngân hàng S07 '!$J$2,Nhaplieu!$O528,""))</f>
        <v/>
      </c>
      <c r="G523" s="572">
        <f>IF(SUM(E523:F523)=0,0,$G$10+SUM(E$11:$E523)-SUM(F$11:$F523))</f>
        <v>0</v>
      </c>
      <c r="H523" s="573"/>
    </row>
    <row r="524" spans="1:8" s="4" customFormat="1" ht="15.6">
      <c r="A524" s="76" t="str">
        <f>IF(OR(LEFT(Nhaplieu!$M529,3)='Sổ ngân hàng S07 '!$J$2,LEFT(Nhaplieu!$N529,3)='Sổ ngân hàng S07 '!$J$2),Nhaplieu!F529,IF(OR(Nhaplieu!$M529='Sổ ngân hàng S07 '!$J$2,Nhaplieu!$N529='Sổ ngân hàng S07 '!$J$2),Nhaplieu!F529,""))</f>
        <v/>
      </c>
      <c r="B524" s="77" t="str">
        <f>IF(OR(LEFT(Nhaplieu!$M529,3)='Sổ ngân hàng S07 '!$J$2,LEFT(Nhaplieu!$N529,3)='Sổ ngân hàng S07 '!$J$2),Nhaplieu!E529,IF(OR(Nhaplieu!$M529='Sổ ngân hàng S07 '!$J$2,Nhaplieu!$N529='Sổ ngân hàng S07 '!$J$2),Nhaplieu!E529,""))</f>
        <v/>
      </c>
      <c r="C524" s="571" t="str">
        <f>IF(OR(LEFT(Nhaplieu!$M529,3)='Sổ ngân hàng S07 '!$J$2,LEFT(Nhaplieu!$N529,3)='Sổ ngân hàng S07 '!$J$2),Nhaplieu!L529,IF(OR(Nhaplieu!$M529='Sổ ngân hàng S07 '!$J$2,Nhaplieu!$N529='Sổ ngân hàng S07 '!$J$2),Nhaplieu!L529,""))</f>
        <v/>
      </c>
      <c r="D524" s="78" t="str">
        <f>IF(LEFT(Nhaplieu!$M529,3)='Sổ ngân hàng S07 '!$J$2,Nhaplieu!N529,IF(LEFT(Nhaplieu!$N529,3)='Sổ ngân hàng S07 '!$J$2,Nhaplieu!M529,IF(Nhaplieu!$M529='Sổ ngân hàng S07 '!$J$2,Nhaplieu!N529,IF(Nhaplieu!$N529='Sổ ngân hàng S07 '!$J$2,Nhaplieu!M529,""))))</f>
        <v/>
      </c>
      <c r="E524" s="77" t="str">
        <f>IF(LEFT(Nhaplieu!M529,3)='Sổ ngân hàng S07 '!$J$2,Nhaplieu!$O529,IF(Nhaplieu!M529='Sổ ngân hàng S07 '!$J$2,Nhaplieu!$O529,""))</f>
        <v/>
      </c>
      <c r="F524" s="77" t="str">
        <f>IF(LEFT(Nhaplieu!N529,3)='Sổ ngân hàng S07 '!$J$2,Nhaplieu!$O529,IF(Nhaplieu!N529='Sổ ngân hàng S07 '!$J$2,Nhaplieu!$O529,""))</f>
        <v/>
      </c>
      <c r="G524" s="572">
        <f>IF(SUM(E524:F524)=0,0,$G$10+SUM(E$11:$E524)-SUM(F$11:$F524))</f>
        <v>0</v>
      </c>
      <c r="H524" s="573"/>
    </row>
    <row r="525" spans="1:8" s="4" customFormat="1" ht="15.6">
      <c r="A525" s="76" t="str">
        <f>IF(OR(LEFT(Nhaplieu!$M530,3)='Sổ ngân hàng S07 '!$J$2,LEFT(Nhaplieu!$N530,3)='Sổ ngân hàng S07 '!$J$2),Nhaplieu!F530,IF(OR(Nhaplieu!$M530='Sổ ngân hàng S07 '!$J$2,Nhaplieu!$N530='Sổ ngân hàng S07 '!$J$2),Nhaplieu!F530,""))</f>
        <v/>
      </c>
      <c r="B525" s="77" t="str">
        <f>IF(OR(LEFT(Nhaplieu!$M530,3)='Sổ ngân hàng S07 '!$J$2,LEFT(Nhaplieu!$N530,3)='Sổ ngân hàng S07 '!$J$2),Nhaplieu!E530,IF(OR(Nhaplieu!$M530='Sổ ngân hàng S07 '!$J$2,Nhaplieu!$N530='Sổ ngân hàng S07 '!$J$2),Nhaplieu!E530,""))</f>
        <v/>
      </c>
      <c r="C525" s="571" t="str">
        <f>IF(OR(LEFT(Nhaplieu!$M530,3)='Sổ ngân hàng S07 '!$J$2,LEFT(Nhaplieu!$N530,3)='Sổ ngân hàng S07 '!$J$2),Nhaplieu!L530,IF(OR(Nhaplieu!$M530='Sổ ngân hàng S07 '!$J$2,Nhaplieu!$N530='Sổ ngân hàng S07 '!$J$2),Nhaplieu!L530,""))</f>
        <v/>
      </c>
      <c r="D525" s="78" t="str">
        <f>IF(LEFT(Nhaplieu!$M530,3)='Sổ ngân hàng S07 '!$J$2,Nhaplieu!N530,IF(LEFT(Nhaplieu!$N530,3)='Sổ ngân hàng S07 '!$J$2,Nhaplieu!M530,IF(Nhaplieu!$M530='Sổ ngân hàng S07 '!$J$2,Nhaplieu!N530,IF(Nhaplieu!$N530='Sổ ngân hàng S07 '!$J$2,Nhaplieu!M530,""))))</f>
        <v/>
      </c>
      <c r="E525" s="77" t="str">
        <f>IF(LEFT(Nhaplieu!M530,3)='Sổ ngân hàng S07 '!$J$2,Nhaplieu!$O530,IF(Nhaplieu!M530='Sổ ngân hàng S07 '!$J$2,Nhaplieu!$O530,""))</f>
        <v/>
      </c>
      <c r="F525" s="77" t="str">
        <f>IF(LEFT(Nhaplieu!N530,3)='Sổ ngân hàng S07 '!$J$2,Nhaplieu!$O530,IF(Nhaplieu!N530='Sổ ngân hàng S07 '!$J$2,Nhaplieu!$O530,""))</f>
        <v/>
      </c>
      <c r="G525" s="572">
        <f>IF(SUM(E525:F525)=0,0,$G$10+SUM(E$11:$E525)-SUM(F$11:$F525))</f>
        <v>0</v>
      </c>
      <c r="H525" s="573"/>
    </row>
    <row r="526" spans="1:8" s="4" customFormat="1" ht="15.6">
      <c r="A526" s="76" t="str">
        <f>IF(OR(LEFT(Nhaplieu!$M531,3)='Sổ ngân hàng S07 '!$J$2,LEFT(Nhaplieu!$N531,3)='Sổ ngân hàng S07 '!$J$2),Nhaplieu!F531,IF(OR(Nhaplieu!$M531='Sổ ngân hàng S07 '!$J$2,Nhaplieu!$N531='Sổ ngân hàng S07 '!$J$2),Nhaplieu!F531,""))</f>
        <v/>
      </c>
      <c r="B526" s="77" t="str">
        <f>IF(OR(LEFT(Nhaplieu!$M531,3)='Sổ ngân hàng S07 '!$J$2,LEFT(Nhaplieu!$N531,3)='Sổ ngân hàng S07 '!$J$2),Nhaplieu!E531,IF(OR(Nhaplieu!$M531='Sổ ngân hàng S07 '!$J$2,Nhaplieu!$N531='Sổ ngân hàng S07 '!$J$2),Nhaplieu!E531,""))</f>
        <v/>
      </c>
      <c r="C526" s="571" t="str">
        <f>IF(OR(LEFT(Nhaplieu!$M531,3)='Sổ ngân hàng S07 '!$J$2,LEFT(Nhaplieu!$N531,3)='Sổ ngân hàng S07 '!$J$2),Nhaplieu!L531,IF(OR(Nhaplieu!$M531='Sổ ngân hàng S07 '!$J$2,Nhaplieu!$N531='Sổ ngân hàng S07 '!$J$2),Nhaplieu!L531,""))</f>
        <v/>
      </c>
      <c r="D526" s="78" t="str">
        <f>IF(LEFT(Nhaplieu!$M531,3)='Sổ ngân hàng S07 '!$J$2,Nhaplieu!N531,IF(LEFT(Nhaplieu!$N531,3)='Sổ ngân hàng S07 '!$J$2,Nhaplieu!M531,IF(Nhaplieu!$M531='Sổ ngân hàng S07 '!$J$2,Nhaplieu!N531,IF(Nhaplieu!$N531='Sổ ngân hàng S07 '!$J$2,Nhaplieu!M531,""))))</f>
        <v/>
      </c>
      <c r="E526" s="77" t="str">
        <f>IF(LEFT(Nhaplieu!M531,3)='Sổ ngân hàng S07 '!$J$2,Nhaplieu!$O531,IF(Nhaplieu!M531='Sổ ngân hàng S07 '!$J$2,Nhaplieu!$O531,""))</f>
        <v/>
      </c>
      <c r="F526" s="77" t="str">
        <f>IF(LEFT(Nhaplieu!N531,3)='Sổ ngân hàng S07 '!$J$2,Nhaplieu!$O531,IF(Nhaplieu!N531='Sổ ngân hàng S07 '!$J$2,Nhaplieu!$O531,""))</f>
        <v/>
      </c>
      <c r="G526" s="572">
        <f>IF(SUM(E526:F526)=0,0,$G$10+SUM(E$11:$E526)-SUM(F$11:$F526))</f>
        <v>0</v>
      </c>
      <c r="H526" s="573"/>
    </row>
    <row r="527" spans="1:8" s="4" customFormat="1" ht="15.6">
      <c r="A527" s="76" t="str">
        <f>IF(OR(LEFT(Nhaplieu!$M532,3)='Sổ ngân hàng S07 '!$J$2,LEFT(Nhaplieu!$N532,3)='Sổ ngân hàng S07 '!$J$2),Nhaplieu!F532,IF(OR(Nhaplieu!$M532='Sổ ngân hàng S07 '!$J$2,Nhaplieu!$N532='Sổ ngân hàng S07 '!$J$2),Nhaplieu!F532,""))</f>
        <v/>
      </c>
      <c r="B527" s="77" t="str">
        <f>IF(OR(LEFT(Nhaplieu!$M532,3)='Sổ ngân hàng S07 '!$J$2,LEFT(Nhaplieu!$N532,3)='Sổ ngân hàng S07 '!$J$2),Nhaplieu!E532,IF(OR(Nhaplieu!$M532='Sổ ngân hàng S07 '!$J$2,Nhaplieu!$N532='Sổ ngân hàng S07 '!$J$2),Nhaplieu!E532,""))</f>
        <v/>
      </c>
      <c r="C527" s="571" t="str">
        <f>IF(OR(LEFT(Nhaplieu!$M532,3)='Sổ ngân hàng S07 '!$J$2,LEFT(Nhaplieu!$N532,3)='Sổ ngân hàng S07 '!$J$2),Nhaplieu!L532,IF(OR(Nhaplieu!$M532='Sổ ngân hàng S07 '!$J$2,Nhaplieu!$N532='Sổ ngân hàng S07 '!$J$2),Nhaplieu!L532,""))</f>
        <v/>
      </c>
      <c r="D527" s="78" t="str">
        <f>IF(LEFT(Nhaplieu!$M532,3)='Sổ ngân hàng S07 '!$J$2,Nhaplieu!N532,IF(LEFT(Nhaplieu!$N532,3)='Sổ ngân hàng S07 '!$J$2,Nhaplieu!M532,IF(Nhaplieu!$M532='Sổ ngân hàng S07 '!$J$2,Nhaplieu!N532,IF(Nhaplieu!$N532='Sổ ngân hàng S07 '!$J$2,Nhaplieu!M532,""))))</f>
        <v/>
      </c>
      <c r="E527" s="77" t="str">
        <f>IF(LEFT(Nhaplieu!M532,3)='Sổ ngân hàng S07 '!$J$2,Nhaplieu!$O532,IF(Nhaplieu!M532='Sổ ngân hàng S07 '!$J$2,Nhaplieu!$O532,""))</f>
        <v/>
      </c>
      <c r="F527" s="77" t="str">
        <f>IF(LEFT(Nhaplieu!N532,3)='Sổ ngân hàng S07 '!$J$2,Nhaplieu!$O532,IF(Nhaplieu!N532='Sổ ngân hàng S07 '!$J$2,Nhaplieu!$O532,""))</f>
        <v/>
      </c>
      <c r="G527" s="572">
        <f>IF(SUM(E527:F527)=0,0,$G$10+SUM(E$11:$E527)-SUM(F$11:$F527))</f>
        <v>0</v>
      </c>
      <c r="H527" s="573"/>
    </row>
    <row r="528" spans="1:8" s="4" customFormat="1" ht="15.6">
      <c r="A528" s="76" t="str">
        <f>IF(OR(LEFT(Nhaplieu!$M533,3)='Sổ ngân hàng S07 '!$J$2,LEFT(Nhaplieu!$N533,3)='Sổ ngân hàng S07 '!$J$2),Nhaplieu!F533,IF(OR(Nhaplieu!$M533='Sổ ngân hàng S07 '!$J$2,Nhaplieu!$N533='Sổ ngân hàng S07 '!$J$2),Nhaplieu!F533,""))</f>
        <v/>
      </c>
      <c r="B528" s="77" t="str">
        <f>IF(OR(LEFT(Nhaplieu!$M533,3)='Sổ ngân hàng S07 '!$J$2,LEFT(Nhaplieu!$N533,3)='Sổ ngân hàng S07 '!$J$2),Nhaplieu!E533,IF(OR(Nhaplieu!$M533='Sổ ngân hàng S07 '!$J$2,Nhaplieu!$N533='Sổ ngân hàng S07 '!$J$2),Nhaplieu!E533,""))</f>
        <v/>
      </c>
      <c r="C528" s="571" t="str">
        <f>IF(OR(LEFT(Nhaplieu!$M533,3)='Sổ ngân hàng S07 '!$J$2,LEFT(Nhaplieu!$N533,3)='Sổ ngân hàng S07 '!$J$2),Nhaplieu!L533,IF(OR(Nhaplieu!$M533='Sổ ngân hàng S07 '!$J$2,Nhaplieu!$N533='Sổ ngân hàng S07 '!$J$2),Nhaplieu!L533,""))</f>
        <v/>
      </c>
      <c r="D528" s="78" t="str">
        <f>IF(LEFT(Nhaplieu!$M533,3)='Sổ ngân hàng S07 '!$J$2,Nhaplieu!N533,IF(LEFT(Nhaplieu!$N533,3)='Sổ ngân hàng S07 '!$J$2,Nhaplieu!M533,IF(Nhaplieu!$M533='Sổ ngân hàng S07 '!$J$2,Nhaplieu!N533,IF(Nhaplieu!$N533='Sổ ngân hàng S07 '!$J$2,Nhaplieu!M533,""))))</f>
        <v/>
      </c>
      <c r="E528" s="77" t="str">
        <f>IF(LEFT(Nhaplieu!M533,3)='Sổ ngân hàng S07 '!$J$2,Nhaplieu!$O533,IF(Nhaplieu!M533='Sổ ngân hàng S07 '!$J$2,Nhaplieu!$O533,""))</f>
        <v/>
      </c>
      <c r="F528" s="77" t="str">
        <f>IF(LEFT(Nhaplieu!N533,3)='Sổ ngân hàng S07 '!$J$2,Nhaplieu!$O533,IF(Nhaplieu!N533='Sổ ngân hàng S07 '!$J$2,Nhaplieu!$O533,""))</f>
        <v/>
      </c>
      <c r="G528" s="572">
        <f>IF(SUM(E528:F528)=0,0,$G$10+SUM(E$11:$E528)-SUM(F$11:$F528))</f>
        <v>0</v>
      </c>
      <c r="H528" s="573"/>
    </row>
    <row r="529" spans="1:8" s="4" customFormat="1" ht="15.6">
      <c r="A529" s="76" t="str">
        <f>IF(OR(LEFT(Nhaplieu!$M534,3)='Sổ ngân hàng S07 '!$J$2,LEFT(Nhaplieu!$N534,3)='Sổ ngân hàng S07 '!$J$2),Nhaplieu!F534,IF(OR(Nhaplieu!$M534='Sổ ngân hàng S07 '!$J$2,Nhaplieu!$N534='Sổ ngân hàng S07 '!$J$2),Nhaplieu!F534,""))</f>
        <v/>
      </c>
      <c r="B529" s="77" t="str">
        <f>IF(OR(LEFT(Nhaplieu!$M534,3)='Sổ ngân hàng S07 '!$J$2,LEFT(Nhaplieu!$N534,3)='Sổ ngân hàng S07 '!$J$2),Nhaplieu!E534,IF(OR(Nhaplieu!$M534='Sổ ngân hàng S07 '!$J$2,Nhaplieu!$N534='Sổ ngân hàng S07 '!$J$2),Nhaplieu!E534,""))</f>
        <v/>
      </c>
      <c r="C529" s="571" t="str">
        <f>IF(OR(LEFT(Nhaplieu!$M534,3)='Sổ ngân hàng S07 '!$J$2,LEFT(Nhaplieu!$N534,3)='Sổ ngân hàng S07 '!$J$2),Nhaplieu!L534,IF(OR(Nhaplieu!$M534='Sổ ngân hàng S07 '!$J$2,Nhaplieu!$N534='Sổ ngân hàng S07 '!$J$2),Nhaplieu!L534,""))</f>
        <v/>
      </c>
      <c r="D529" s="78" t="str">
        <f>IF(LEFT(Nhaplieu!$M534,3)='Sổ ngân hàng S07 '!$J$2,Nhaplieu!N534,IF(LEFT(Nhaplieu!$N534,3)='Sổ ngân hàng S07 '!$J$2,Nhaplieu!M534,IF(Nhaplieu!$M534='Sổ ngân hàng S07 '!$J$2,Nhaplieu!N534,IF(Nhaplieu!$N534='Sổ ngân hàng S07 '!$J$2,Nhaplieu!M534,""))))</f>
        <v/>
      </c>
      <c r="E529" s="77" t="str">
        <f>IF(LEFT(Nhaplieu!M534,3)='Sổ ngân hàng S07 '!$J$2,Nhaplieu!$O534,IF(Nhaplieu!M534='Sổ ngân hàng S07 '!$J$2,Nhaplieu!$O534,""))</f>
        <v/>
      </c>
      <c r="F529" s="77" t="str">
        <f>IF(LEFT(Nhaplieu!N534,3)='Sổ ngân hàng S07 '!$J$2,Nhaplieu!$O534,IF(Nhaplieu!N534='Sổ ngân hàng S07 '!$J$2,Nhaplieu!$O534,""))</f>
        <v/>
      </c>
      <c r="G529" s="572">
        <f>IF(SUM(E529:F529)=0,0,$G$10+SUM(E$11:$E529)-SUM(F$11:$F529))</f>
        <v>0</v>
      </c>
      <c r="H529" s="573"/>
    </row>
    <row r="530" spans="1:8" s="4" customFormat="1" ht="15.6">
      <c r="A530" s="76" t="str">
        <f>IF(OR(LEFT(Nhaplieu!$M535,3)='Sổ ngân hàng S07 '!$J$2,LEFT(Nhaplieu!$N535,3)='Sổ ngân hàng S07 '!$J$2),Nhaplieu!F535,IF(OR(Nhaplieu!$M535='Sổ ngân hàng S07 '!$J$2,Nhaplieu!$N535='Sổ ngân hàng S07 '!$J$2),Nhaplieu!F535,""))</f>
        <v/>
      </c>
      <c r="B530" s="77" t="str">
        <f>IF(OR(LEFT(Nhaplieu!$M535,3)='Sổ ngân hàng S07 '!$J$2,LEFT(Nhaplieu!$N535,3)='Sổ ngân hàng S07 '!$J$2),Nhaplieu!E535,IF(OR(Nhaplieu!$M535='Sổ ngân hàng S07 '!$J$2,Nhaplieu!$N535='Sổ ngân hàng S07 '!$J$2),Nhaplieu!E535,""))</f>
        <v/>
      </c>
      <c r="C530" s="571" t="str">
        <f>IF(OR(LEFT(Nhaplieu!$M535,3)='Sổ ngân hàng S07 '!$J$2,LEFT(Nhaplieu!$N535,3)='Sổ ngân hàng S07 '!$J$2),Nhaplieu!L535,IF(OR(Nhaplieu!$M535='Sổ ngân hàng S07 '!$J$2,Nhaplieu!$N535='Sổ ngân hàng S07 '!$J$2),Nhaplieu!L535,""))</f>
        <v/>
      </c>
      <c r="D530" s="78" t="str">
        <f>IF(LEFT(Nhaplieu!$M535,3)='Sổ ngân hàng S07 '!$J$2,Nhaplieu!N535,IF(LEFT(Nhaplieu!$N535,3)='Sổ ngân hàng S07 '!$J$2,Nhaplieu!M535,IF(Nhaplieu!$M535='Sổ ngân hàng S07 '!$J$2,Nhaplieu!N535,IF(Nhaplieu!$N535='Sổ ngân hàng S07 '!$J$2,Nhaplieu!M535,""))))</f>
        <v/>
      </c>
      <c r="E530" s="77" t="str">
        <f>IF(LEFT(Nhaplieu!M535,3)='Sổ ngân hàng S07 '!$J$2,Nhaplieu!$O535,IF(Nhaplieu!M535='Sổ ngân hàng S07 '!$J$2,Nhaplieu!$O535,""))</f>
        <v/>
      </c>
      <c r="F530" s="77" t="str">
        <f>IF(LEFT(Nhaplieu!N535,3)='Sổ ngân hàng S07 '!$J$2,Nhaplieu!$O535,IF(Nhaplieu!N535='Sổ ngân hàng S07 '!$J$2,Nhaplieu!$O535,""))</f>
        <v/>
      </c>
      <c r="G530" s="572">
        <f>IF(SUM(E530:F530)=0,0,$G$10+SUM(E$11:$E530)-SUM(F$11:$F530))</f>
        <v>0</v>
      </c>
      <c r="H530" s="573"/>
    </row>
    <row r="531" spans="1:8" s="4" customFormat="1" ht="15.6">
      <c r="A531" s="76" t="str">
        <f>IF(OR(LEFT(Nhaplieu!$M536,3)='Sổ ngân hàng S07 '!$J$2,LEFT(Nhaplieu!$N536,3)='Sổ ngân hàng S07 '!$J$2),Nhaplieu!F536,IF(OR(Nhaplieu!$M536='Sổ ngân hàng S07 '!$J$2,Nhaplieu!$N536='Sổ ngân hàng S07 '!$J$2),Nhaplieu!F536,""))</f>
        <v/>
      </c>
      <c r="B531" s="77" t="str">
        <f>IF(OR(LEFT(Nhaplieu!$M536,3)='Sổ ngân hàng S07 '!$J$2,LEFT(Nhaplieu!$N536,3)='Sổ ngân hàng S07 '!$J$2),Nhaplieu!E536,IF(OR(Nhaplieu!$M536='Sổ ngân hàng S07 '!$J$2,Nhaplieu!$N536='Sổ ngân hàng S07 '!$J$2),Nhaplieu!E536,""))</f>
        <v/>
      </c>
      <c r="C531" s="571" t="str">
        <f>IF(OR(LEFT(Nhaplieu!$M536,3)='Sổ ngân hàng S07 '!$J$2,LEFT(Nhaplieu!$N536,3)='Sổ ngân hàng S07 '!$J$2),Nhaplieu!L536,IF(OR(Nhaplieu!$M536='Sổ ngân hàng S07 '!$J$2,Nhaplieu!$N536='Sổ ngân hàng S07 '!$J$2),Nhaplieu!L536,""))</f>
        <v/>
      </c>
      <c r="D531" s="78" t="str">
        <f>IF(LEFT(Nhaplieu!$M536,3)='Sổ ngân hàng S07 '!$J$2,Nhaplieu!N536,IF(LEFT(Nhaplieu!$N536,3)='Sổ ngân hàng S07 '!$J$2,Nhaplieu!M536,IF(Nhaplieu!$M536='Sổ ngân hàng S07 '!$J$2,Nhaplieu!N536,IF(Nhaplieu!$N536='Sổ ngân hàng S07 '!$J$2,Nhaplieu!M536,""))))</f>
        <v/>
      </c>
      <c r="E531" s="77" t="str">
        <f>IF(LEFT(Nhaplieu!M536,3)='Sổ ngân hàng S07 '!$J$2,Nhaplieu!$O536,IF(Nhaplieu!M536='Sổ ngân hàng S07 '!$J$2,Nhaplieu!$O536,""))</f>
        <v/>
      </c>
      <c r="F531" s="77" t="str">
        <f>IF(LEFT(Nhaplieu!N536,3)='Sổ ngân hàng S07 '!$J$2,Nhaplieu!$O536,IF(Nhaplieu!N536='Sổ ngân hàng S07 '!$J$2,Nhaplieu!$O536,""))</f>
        <v/>
      </c>
      <c r="G531" s="572">
        <f>IF(SUM(E531:F531)=0,0,$G$10+SUM(E$11:$E531)-SUM(F$11:$F531))</f>
        <v>0</v>
      </c>
      <c r="H531" s="573"/>
    </row>
    <row r="532" spans="1:8" s="4" customFormat="1" ht="15.6">
      <c r="A532" s="76" t="str">
        <f>IF(OR(LEFT(Nhaplieu!$M537,3)='Sổ ngân hàng S07 '!$J$2,LEFT(Nhaplieu!$N537,3)='Sổ ngân hàng S07 '!$J$2),Nhaplieu!F537,IF(OR(Nhaplieu!$M537='Sổ ngân hàng S07 '!$J$2,Nhaplieu!$N537='Sổ ngân hàng S07 '!$J$2),Nhaplieu!F537,""))</f>
        <v/>
      </c>
      <c r="B532" s="77" t="str">
        <f>IF(OR(LEFT(Nhaplieu!$M537,3)='Sổ ngân hàng S07 '!$J$2,LEFT(Nhaplieu!$N537,3)='Sổ ngân hàng S07 '!$J$2),Nhaplieu!E537,IF(OR(Nhaplieu!$M537='Sổ ngân hàng S07 '!$J$2,Nhaplieu!$N537='Sổ ngân hàng S07 '!$J$2),Nhaplieu!E537,""))</f>
        <v/>
      </c>
      <c r="C532" s="571" t="str">
        <f>IF(OR(LEFT(Nhaplieu!$M537,3)='Sổ ngân hàng S07 '!$J$2,LEFT(Nhaplieu!$N537,3)='Sổ ngân hàng S07 '!$J$2),Nhaplieu!L537,IF(OR(Nhaplieu!$M537='Sổ ngân hàng S07 '!$J$2,Nhaplieu!$N537='Sổ ngân hàng S07 '!$J$2),Nhaplieu!L537,""))</f>
        <v/>
      </c>
      <c r="D532" s="78" t="str">
        <f>IF(LEFT(Nhaplieu!$M537,3)='Sổ ngân hàng S07 '!$J$2,Nhaplieu!N537,IF(LEFT(Nhaplieu!$N537,3)='Sổ ngân hàng S07 '!$J$2,Nhaplieu!M537,IF(Nhaplieu!$M537='Sổ ngân hàng S07 '!$J$2,Nhaplieu!N537,IF(Nhaplieu!$N537='Sổ ngân hàng S07 '!$J$2,Nhaplieu!M537,""))))</f>
        <v/>
      </c>
      <c r="E532" s="77" t="str">
        <f>IF(LEFT(Nhaplieu!M537,3)='Sổ ngân hàng S07 '!$J$2,Nhaplieu!$O537,IF(Nhaplieu!M537='Sổ ngân hàng S07 '!$J$2,Nhaplieu!$O537,""))</f>
        <v/>
      </c>
      <c r="F532" s="77" t="str">
        <f>IF(LEFT(Nhaplieu!N537,3)='Sổ ngân hàng S07 '!$J$2,Nhaplieu!$O537,IF(Nhaplieu!N537='Sổ ngân hàng S07 '!$J$2,Nhaplieu!$O537,""))</f>
        <v/>
      </c>
      <c r="G532" s="572">
        <f>IF(SUM(E532:F532)=0,0,$G$10+SUM(E$11:$E532)-SUM(F$11:$F532))</f>
        <v>0</v>
      </c>
      <c r="H532" s="573"/>
    </row>
    <row r="533" spans="1:8" s="4" customFormat="1" ht="15.6">
      <c r="A533" s="76" t="str">
        <f>IF(OR(LEFT(Nhaplieu!$M538,3)='Sổ ngân hàng S07 '!$J$2,LEFT(Nhaplieu!$N538,3)='Sổ ngân hàng S07 '!$J$2),Nhaplieu!F538,IF(OR(Nhaplieu!$M538='Sổ ngân hàng S07 '!$J$2,Nhaplieu!$N538='Sổ ngân hàng S07 '!$J$2),Nhaplieu!F538,""))</f>
        <v/>
      </c>
      <c r="B533" s="77" t="str">
        <f>IF(OR(LEFT(Nhaplieu!$M538,3)='Sổ ngân hàng S07 '!$J$2,LEFT(Nhaplieu!$N538,3)='Sổ ngân hàng S07 '!$J$2),Nhaplieu!E538,IF(OR(Nhaplieu!$M538='Sổ ngân hàng S07 '!$J$2,Nhaplieu!$N538='Sổ ngân hàng S07 '!$J$2),Nhaplieu!E538,""))</f>
        <v/>
      </c>
      <c r="C533" s="571" t="str">
        <f>IF(OR(LEFT(Nhaplieu!$M538,3)='Sổ ngân hàng S07 '!$J$2,LEFT(Nhaplieu!$N538,3)='Sổ ngân hàng S07 '!$J$2),Nhaplieu!L538,IF(OR(Nhaplieu!$M538='Sổ ngân hàng S07 '!$J$2,Nhaplieu!$N538='Sổ ngân hàng S07 '!$J$2),Nhaplieu!L538,""))</f>
        <v/>
      </c>
      <c r="D533" s="78" t="str">
        <f>IF(LEFT(Nhaplieu!$M538,3)='Sổ ngân hàng S07 '!$J$2,Nhaplieu!N538,IF(LEFT(Nhaplieu!$N538,3)='Sổ ngân hàng S07 '!$J$2,Nhaplieu!M538,IF(Nhaplieu!$M538='Sổ ngân hàng S07 '!$J$2,Nhaplieu!N538,IF(Nhaplieu!$N538='Sổ ngân hàng S07 '!$J$2,Nhaplieu!M538,""))))</f>
        <v/>
      </c>
      <c r="E533" s="77" t="str">
        <f>IF(LEFT(Nhaplieu!M538,3)='Sổ ngân hàng S07 '!$J$2,Nhaplieu!$O538,IF(Nhaplieu!M538='Sổ ngân hàng S07 '!$J$2,Nhaplieu!$O538,""))</f>
        <v/>
      </c>
      <c r="F533" s="77" t="str">
        <f>IF(LEFT(Nhaplieu!N538,3)='Sổ ngân hàng S07 '!$J$2,Nhaplieu!$O538,IF(Nhaplieu!N538='Sổ ngân hàng S07 '!$J$2,Nhaplieu!$O538,""))</f>
        <v/>
      </c>
      <c r="G533" s="572">
        <f>IF(SUM(E533:F533)=0,0,$G$10+SUM(E$11:$E533)-SUM(F$11:$F533))</f>
        <v>0</v>
      </c>
      <c r="H533" s="573"/>
    </row>
    <row r="534" spans="1:8" s="4" customFormat="1" ht="15.6">
      <c r="A534" s="76" t="str">
        <f>IF(OR(LEFT(Nhaplieu!$M539,3)='Sổ ngân hàng S07 '!$J$2,LEFT(Nhaplieu!$N539,3)='Sổ ngân hàng S07 '!$J$2),Nhaplieu!F539,IF(OR(Nhaplieu!$M539='Sổ ngân hàng S07 '!$J$2,Nhaplieu!$N539='Sổ ngân hàng S07 '!$J$2),Nhaplieu!F539,""))</f>
        <v/>
      </c>
      <c r="B534" s="77" t="str">
        <f>IF(OR(LEFT(Nhaplieu!$M539,3)='Sổ ngân hàng S07 '!$J$2,LEFT(Nhaplieu!$N539,3)='Sổ ngân hàng S07 '!$J$2),Nhaplieu!E539,IF(OR(Nhaplieu!$M539='Sổ ngân hàng S07 '!$J$2,Nhaplieu!$N539='Sổ ngân hàng S07 '!$J$2),Nhaplieu!E539,""))</f>
        <v/>
      </c>
      <c r="C534" s="571" t="str">
        <f>IF(OR(LEFT(Nhaplieu!$M539,3)='Sổ ngân hàng S07 '!$J$2,LEFT(Nhaplieu!$N539,3)='Sổ ngân hàng S07 '!$J$2),Nhaplieu!L539,IF(OR(Nhaplieu!$M539='Sổ ngân hàng S07 '!$J$2,Nhaplieu!$N539='Sổ ngân hàng S07 '!$J$2),Nhaplieu!L539,""))</f>
        <v/>
      </c>
      <c r="D534" s="78" t="str">
        <f>IF(LEFT(Nhaplieu!$M539,3)='Sổ ngân hàng S07 '!$J$2,Nhaplieu!N539,IF(LEFT(Nhaplieu!$N539,3)='Sổ ngân hàng S07 '!$J$2,Nhaplieu!M539,IF(Nhaplieu!$M539='Sổ ngân hàng S07 '!$J$2,Nhaplieu!N539,IF(Nhaplieu!$N539='Sổ ngân hàng S07 '!$J$2,Nhaplieu!M539,""))))</f>
        <v/>
      </c>
      <c r="E534" s="77" t="str">
        <f>IF(LEFT(Nhaplieu!M539,3)='Sổ ngân hàng S07 '!$J$2,Nhaplieu!$O539,IF(Nhaplieu!M539='Sổ ngân hàng S07 '!$J$2,Nhaplieu!$O539,""))</f>
        <v/>
      </c>
      <c r="F534" s="77" t="str">
        <f>IF(LEFT(Nhaplieu!N539,3)='Sổ ngân hàng S07 '!$J$2,Nhaplieu!$O539,IF(Nhaplieu!N539='Sổ ngân hàng S07 '!$J$2,Nhaplieu!$O539,""))</f>
        <v/>
      </c>
      <c r="G534" s="572">
        <f>IF(SUM(E534:F534)=0,0,$G$10+SUM(E$11:$E534)-SUM(F$11:$F534))</f>
        <v>0</v>
      </c>
      <c r="H534" s="573"/>
    </row>
    <row r="535" spans="1:8" s="4" customFormat="1" ht="15.6">
      <c r="A535" s="76" t="str">
        <f>IF(OR(LEFT(Nhaplieu!$M540,3)='Sổ ngân hàng S07 '!$J$2,LEFT(Nhaplieu!$N540,3)='Sổ ngân hàng S07 '!$J$2),Nhaplieu!F540,IF(OR(Nhaplieu!$M540='Sổ ngân hàng S07 '!$J$2,Nhaplieu!$N540='Sổ ngân hàng S07 '!$J$2),Nhaplieu!F540,""))</f>
        <v/>
      </c>
      <c r="B535" s="77" t="str">
        <f>IF(OR(LEFT(Nhaplieu!$M540,3)='Sổ ngân hàng S07 '!$J$2,LEFT(Nhaplieu!$N540,3)='Sổ ngân hàng S07 '!$J$2),Nhaplieu!E540,IF(OR(Nhaplieu!$M540='Sổ ngân hàng S07 '!$J$2,Nhaplieu!$N540='Sổ ngân hàng S07 '!$J$2),Nhaplieu!E540,""))</f>
        <v/>
      </c>
      <c r="C535" s="571" t="str">
        <f>IF(OR(LEFT(Nhaplieu!$M540,3)='Sổ ngân hàng S07 '!$J$2,LEFT(Nhaplieu!$N540,3)='Sổ ngân hàng S07 '!$J$2),Nhaplieu!L540,IF(OR(Nhaplieu!$M540='Sổ ngân hàng S07 '!$J$2,Nhaplieu!$N540='Sổ ngân hàng S07 '!$J$2),Nhaplieu!L540,""))</f>
        <v/>
      </c>
      <c r="D535" s="78" t="str">
        <f>IF(LEFT(Nhaplieu!$M540,3)='Sổ ngân hàng S07 '!$J$2,Nhaplieu!N540,IF(LEFT(Nhaplieu!$N540,3)='Sổ ngân hàng S07 '!$J$2,Nhaplieu!M540,IF(Nhaplieu!$M540='Sổ ngân hàng S07 '!$J$2,Nhaplieu!N540,IF(Nhaplieu!$N540='Sổ ngân hàng S07 '!$J$2,Nhaplieu!M540,""))))</f>
        <v/>
      </c>
      <c r="E535" s="77" t="str">
        <f>IF(LEFT(Nhaplieu!M540,3)='Sổ ngân hàng S07 '!$J$2,Nhaplieu!$O540,IF(Nhaplieu!M540='Sổ ngân hàng S07 '!$J$2,Nhaplieu!$O540,""))</f>
        <v/>
      </c>
      <c r="F535" s="77" t="str">
        <f>IF(LEFT(Nhaplieu!N540,3)='Sổ ngân hàng S07 '!$J$2,Nhaplieu!$O540,IF(Nhaplieu!N540='Sổ ngân hàng S07 '!$J$2,Nhaplieu!$O540,""))</f>
        <v/>
      </c>
      <c r="G535" s="572">
        <f>IF(SUM(E535:F535)=0,0,$G$10+SUM(E$11:$E535)-SUM(F$11:$F535))</f>
        <v>0</v>
      </c>
      <c r="H535" s="573"/>
    </row>
    <row r="536" spans="1:8" s="4" customFormat="1" ht="15.6">
      <c r="A536" s="76" t="str">
        <f>IF(OR(LEFT(Nhaplieu!$M541,3)='Sổ ngân hàng S07 '!$J$2,LEFT(Nhaplieu!$N541,3)='Sổ ngân hàng S07 '!$J$2),Nhaplieu!F541,IF(OR(Nhaplieu!$M541='Sổ ngân hàng S07 '!$J$2,Nhaplieu!$N541='Sổ ngân hàng S07 '!$J$2),Nhaplieu!F541,""))</f>
        <v/>
      </c>
      <c r="B536" s="77" t="str">
        <f>IF(OR(LEFT(Nhaplieu!$M541,3)='Sổ ngân hàng S07 '!$J$2,LEFT(Nhaplieu!$N541,3)='Sổ ngân hàng S07 '!$J$2),Nhaplieu!E541,IF(OR(Nhaplieu!$M541='Sổ ngân hàng S07 '!$J$2,Nhaplieu!$N541='Sổ ngân hàng S07 '!$J$2),Nhaplieu!E541,""))</f>
        <v/>
      </c>
      <c r="C536" s="571" t="str">
        <f>IF(OR(LEFT(Nhaplieu!$M541,3)='Sổ ngân hàng S07 '!$J$2,LEFT(Nhaplieu!$N541,3)='Sổ ngân hàng S07 '!$J$2),Nhaplieu!L541,IF(OR(Nhaplieu!$M541='Sổ ngân hàng S07 '!$J$2,Nhaplieu!$N541='Sổ ngân hàng S07 '!$J$2),Nhaplieu!L541,""))</f>
        <v/>
      </c>
      <c r="D536" s="78" t="str">
        <f>IF(LEFT(Nhaplieu!$M541,3)='Sổ ngân hàng S07 '!$J$2,Nhaplieu!N541,IF(LEFT(Nhaplieu!$N541,3)='Sổ ngân hàng S07 '!$J$2,Nhaplieu!M541,IF(Nhaplieu!$M541='Sổ ngân hàng S07 '!$J$2,Nhaplieu!N541,IF(Nhaplieu!$N541='Sổ ngân hàng S07 '!$J$2,Nhaplieu!M541,""))))</f>
        <v/>
      </c>
      <c r="E536" s="77" t="str">
        <f>IF(LEFT(Nhaplieu!M541,3)='Sổ ngân hàng S07 '!$J$2,Nhaplieu!$O541,IF(Nhaplieu!M541='Sổ ngân hàng S07 '!$J$2,Nhaplieu!$O541,""))</f>
        <v/>
      </c>
      <c r="F536" s="77" t="str">
        <f>IF(LEFT(Nhaplieu!N541,3)='Sổ ngân hàng S07 '!$J$2,Nhaplieu!$O541,IF(Nhaplieu!N541='Sổ ngân hàng S07 '!$J$2,Nhaplieu!$O541,""))</f>
        <v/>
      </c>
      <c r="G536" s="572">
        <f>IF(SUM(E536:F536)=0,0,$G$10+SUM(E$11:$E536)-SUM(F$11:$F536))</f>
        <v>0</v>
      </c>
      <c r="H536" s="573"/>
    </row>
    <row r="537" spans="1:8" s="4" customFormat="1" ht="15.6">
      <c r="A537" s="76" t="str">
        <f>IF(OR(LEFT(Nhaplieu!$M542,3)='Sổ ngân hàng S07 '!$J$2,LEFT(Nhaplieu!$N542,3)='Sổ ngân hàng S07 '!$J$2),Nhaplieu!F542,IF(OR(Nhaplieu!$M542='Sổ ngân hàng S07 '!$J$2,Nhaplieu!$N542='Sổ ngân hàng S07 '!$J$2),Nhaplieu!F542,""))</f>
        <v/>
      </c>
      <c r="B537" s="77" t="str">
        <f>IF(OR(LEFT(Nhaplieu!$M542,3)='Sổ ngân hàng S07 '!$J$2,LEFT(Nhaplieu!$N542,3)='Sổ ngân hàng S07 '!$J$2),Nhaplieu!E542,IF(OR(Nhaplieu!$M542='Sổ ngân hàng S07 '!$J$2,Nhaplieu!$N542='Sổ ngân hàng S07 '!$J$2),Nhaplieu!E542,""))</f>
        <v/>
      </c>
      <c r="C537" s="571" t="str">
        <f>IF(OR(LEFT(Nhaplieu!$M542,3)='Sổ ngân hàng S07 '!$J$2,LEFT(Nhaplieu!$N542,3)='Sổ ngân hàng S07 '!$J$2),Nhaplieu!L542,IF(OR(Nhaplieu!$M542='Sổ ngân hàng S07 '!$J$2,Nhaplieu!$N542='Sổ ngân hàng S07 '!$J$2),Nhaplieu!L542,""))</f>
        <v/>
      </c>
      <c r="D537" s="78" t="str">
        <f>IF(LEFT(Nhaplieu!$M542,3)='Sổ ngân hàng S07 '!$J$2,Nhaplieu!N542,IF(LEFT(Nhaplieu!$N542,3)='Sổ ngân hàng S07 '!$J$2,Nhaplieu!M542,IF(Nhaplieu!$M542='Sổ ngân hàng S07 '!$J$2,Nhaplieu!N542,IF(Nhaplieu!$N542='Sổ ngân hàng S07 '!$J$2,Nhaplieu!M542,""))))</f>
        <v/>
      </c>
      <c r="E537" s="77" t="str">
        <f>IF(LEFT(Nhaplieu!M542,3)='Sổ ngân hàng S07 '!$J$2,Nhaplieu!$O542,IF(Nhaplieu!M542='Sổ ngân hàng S07 '!$J$2,Nhaplieu!$O542,""))</f>
        <v/>
      </c>
      <c r="F537" s="77" t="str">
        <f>IF(LEFT(Nhaplieu!N542,3)='Sổ ngân hàng S07 '!$J$2,Nhaplieu!$O542,IF(Nhaplieu!N542='Sổ ngân hàng S07 '!$J$2,Nhaplieu!$O542,""))</f>
        <v/>
      </c>
      <c r="G537" s="572">
        <f>IF(SUM(E537:F537)=0,0,$G$10+SUM(E$11:$E537)-SUM(F$11:$F537))</f>
        <v>0</v>
      </c>
      <c r="H537" s="573"/>
    </row>
    <row r="538" spans="1:8" s="4" customFormat="1" ht="15.6">
      <c r="A538" s="76" t="str">
        <f>IF(OR(LEFT(Nhaplieu!$M543,3)='Sổ ngân hàng S07 '!$J$2,LEFT(Nhaplieu!$N543,3)='Sổ ngân hàng S07 '!$J$2),Nhaplieu!F543,IF(OR(Nhaplieu!$M543='Sổ ngân hàng S07 '!$J$2,Nhaplieu!$N543='Sổ ngân hàng S07 '!$J$2),Nhaplieu!F543,""))</f>
        <v/>
      </c>
      <c r="B538" s="77" t="str">
        <f>IF(OR(LEFT(Nhaplieu!$M543,3)='Sổ ngân hàng S07 '!$J$2,LEFT(Nhaplieu!$N543,3)='Sổ ngân hàng S07 '!$J$2),Nhaplieu!E543,IF(OR(Nhaplieu!$M543='Sổ ngân hàng S07 '!$J$2,Nhaplieu!$N543='Sổ ngân hàng S07 '!$J$2),Nhaplieu!E543,""))</f>
        <v/>
      </c>
      <c r="C538" s="571" t="str">
        <f>IF(OR(LEFT(Nhaplieu!$M543,3)='Sổ ngân hàng S07 '!$J$2,LEFT(Nhaplieu!$N543,3)='Sổ ngân hàng S07 '!$J$2),Nhaplieu!L543,IF(OR(Nhaplieu!$M543='Sổ ngân hàng S07 '!$J$2,Nhaplieu!$N543='Sổ ngân hàng S07 '!$J$2),Nhaplieu!L543,""))</f>
        <v/>
      </c>
      <c r="D538" s="78" t="str">
        <f>IF(LEFT(Nhaplieu!$M543,3)='Sổ ngân hàng S07 '!$J$2,Nhaplieu!N543,IF(LEFT(Nhaplieu!$N543,3)='Sổ ngân hàng S07 '!$J$2,Nhaplieu!M543,IF(Nhaplieu!$M543='Sổ ngân hàng S07 '!$J$2,Nhaplieu!N543,IF(Nhaplieu!$N543='Sổ ngân hàng S07 '!$J$2,Nhaplieu!M543,""))))</f>
        <v/>
      </c>
      <c r="E538" s="77" t="str">
        <f>IF(LEFT(Nhaplieu!M543,3)='Sổ ngân hàng S07 '!$J$2,Nhaplieu!$O543,IF(Nhaplieu!M543='Sổ ngân hàng S07 '!$J$2,Nhaplieu!$O543,""))</f>
        <v/>
      </c>
      <c r="F538" s="77" t="str">
        <f>IF(LEFT(Nhaplieu!N543,3)='Sổ ngân hàng S07 '!$J$2,Nhaplieu!$O543,IF(Nhaplieu!N543='Sổ ngân hàng S07 '!$J$2,Nhaplieu!$O543,""))</f>
        <v/>
      </c>
      <c r="G538" s="572">
        <f>IF(SUM(E538:F538)=0,0,$G$10+SUM(E$11:$E538)-SUM(F$11:$F538))</f>
        <v>0</v>
      </c>
      <c r="H538" s="573"/>
    </row>
    <row r="539" spans="1:8" s="4" customFormat="1" ht="15.6">
      <c r="A539" s="76" t="str">
        <f>IF(OR(LEFT(Nhaplieu!$M544,3)='Sổ ngân hàng S07 '!$J$2,LEFT(Nhaplieu!$N544,3)='Sổ ngân hàng S07 '!$J$2),Nhaplieu!F544,IF(OR(Nhaplieu!$M544='Sổ ngân hàng S07 '!$J$2,Nhaplieu!$N544='Sổ ngân hàng S07 '!$J$2),Nhaplieu!F544,""))</f>
        <v/>
      </c>
      <c r="B539" s="77" t="str">
        <f>IF(OR(LEFT(Nhaplieu!$M544,3)='Sổ ngân hàng S07 '!$J$2,LEFT(Nhaplieu!$N544,3)='Sổ ngân hàng S07 '!$J$2),Nhaplieu!E544,IF(OR(Nhaplieu!$M544='Sổ ngân hàng S07 '!$J$2,Nhaplieu!$N544='Sổ ngân hàng S07 '!$J$2),Nhaplieu!E544,""))</f>
        <v/>
      </c>
      <c r="C539" s="571" t="str">
        <f>IF(OR(LEFT(Nhaplieu!$M544,3)='Sổ ngân hàng S07 '!$J$2,LEFT(Nhaplieu!$N544,3)='Sổ ngân hàng S07 '!$J$2),Nhaplieu!L544,IF(OR(Nhaplieu!$M544='Sổ ngân hàng S07 '!$J$2,Nhaplieu!$N544='Sổ ngân hàng S07 '!$J$2),Nhaplieu!L544,""))</f>
        <v/>
      </c>
      <c r="D539" s="78" t="str">
        <f>IF(LEFT(Nhaplieu!$M544,3)='Sổ ngân hàng S07 '!$J$2,Nhaplieu!N544,IF(LEFT(Nhaplieu!$N544,3)='Sổ ngân hàng S07 '!$J$2,Nhaplieu!M544,IF(Nhaplieu!$M544='Sổ ngân hàng S07 '!$J$2,Nhaplieu!N544,IF(Nhaplieu!$N544='Sổ ngân hàng S07 '!$J$2,Nhaplieu!M544,""))))</f>
        <v/>
      </c>
      <c r="E539" s="77" t="str">
        <f>IF(LEFT(Nhaplieu!M544,3)='Sổ ngân hàng S07 '!$J$2,Nhaplieu!$O544,IF(Nhaplieu!M544='Sổ ngân hàng S07 '!$J$2,Nhaplieu!$O544,""))</f>
        <v/>
      </c>
      <c r="F539" s="77" t="str">
        <f>IF(LEFT(Nhaplieu!N544,3)='Sổ ngân hàng S07 '!$J$2,Nhaplieu!$O544,IF(Nhaplieu!N544='Sổ ngân hàng S07 '!$J$2,Nhaplieu!$O544,""))</f>
        <v/>
      </c>
      <c r="G539" s="572">
        <f>IF(SUM(E539:F539)=0,0,$G$10+SUM(E$11:$E539)-SUM(F$11:$F539))</f>
        <v>0</v>
      </c>
      <c r="H539" s="573"/>
    </row>
    <row r="540" spans="1:8" s="4" customFormat="1" ht="15.6">
      <c r="A540" s="76" t="str">
        <f>IF(OR(LEFT(Nhaplieu!$M545,3)='Sổ ngân hàng S07 '!$J$2,LEFT(Nhaplieu!$N545,3)='Sổ ngân hàng S07 '!$J$2),Nhaplieu!F545,IF(OR(Nhaplieu!$M545='Sổ ngân hàng S07 '!$J$2,Nhaplieu!$N545='Sổ ngân hàng S07 '!$J$2),Nhaplieu!F545,""))</f>
        <v/>
      </c>
      <c r="B540" s="77" t="str">
        <f>IF(OR(LEFT(Nhaplieu!$M545,3)='Sổ ngân hàng S07 '!$J$2,LEFT(Nhaplieu!$N545,3)='Sổ ngân hàng S07 '!$J$2),Nhaplieu!E545,IF(OR(Nhaplieu!$M545='Sổ ngân hàng S07 '!$J$2,Nhaplieu!$N545='Sổ ngân hàng S07 '!$J$2),Nhaplieu!E545,""))</f>
        <v/>
      </c>
      <c r="C540" s="571" t="str">
        <f>IF(OR(LEFT(Nhaplieu!$M545,3)='Sổ ngân hàng S07 '!$J$2,LEFT(Nhaplieu!$N545,3)='Sổ ngân hàng S07 '!$J$2),Nhaplieu!L545,IF(OR(Nhaplieu!$M545='Sổ ngân hàng S07 '!$J$2,Nhaplieu!$N545='Sổ ngân hàng S07 '!$J$2),Nhaplieu!L545,""))</f>
        <v/>
      </c>
      <c r="D540" s="78" t="str">
        <f>IF(LEFT(Nhaplieu!$M545,3)='Sổ ngân hàng S07 '!$J$2,Nhaplieu!N545,IF(LEFT(Nhaplieu!$N545,3)='Sổ ngân hàng S07 '!$J$2,Nhaplieu!M545,IF(Nhaplieu!$M545='Sổ ngân hàng S07 '!$J$2,Nhaplieu!N545,IF(Nhaplieu!$N545='Sổ ngân hàng S07 '!$J$2,Nhaplieu!M545,""))))</f>
        <v/>
      </c>
      <c r="E540" s="77" t="str">
        <f>IF(LEFT(Nhaplieu!M545,3)='Sổ ngân hàng S07 '!$J$2,Nhaplieu!$O545,IF(Nhaplieu!M545='Sổ ngân hàng S07 '!$J$2,Nhaplieu!$O545,""))</f>
        <v/>
      </c>
      <c r="F540" s="77" t="str">
        <f>IF(LEFT(Nhaplieu!N545,3)='Sổ ngân hàng S07 '!$J$2,Nhaplieu!$O545,IF(Nhaplieu!N545='Sổ ngân hàng S07 '!$J$2,Nhaplieu!$O545,""))</f>
        <v/>
      </c>
      <c r="G540" s="572">
        <f>IF(SUM(E540:F540)=0,0,$G$10+SUM(E$11:$E540)-SUM(F$11:$F540))</f>
        <v>0</v>
      </c>
      <c r="H540" s="573"/>
    </row>
    <row r="541" spans="1:8" s="4" customFormat="1" ht="15.6">
      <c r="A541" s="76" t="str">
        <f>IF(OR(LEFT(Nhaplieu!$M546,3)='Sổ ngân hàng S07 '!$J$2,LEFT(Nhaplieu!$N546,3)='Sổ ngân hàng S07 '!$J$2),Nhaplieu!F546,IF(OR(Nhaplieu!$M546='Sổ ngân hàng S07 '!$J$2,Nhaplieu!$N546='Sổ ngân hàng S07 '!$J$2),Nhaplieu!F546,""))</f>
        <v/>
      </c>
      <c r="B541" s="77" t="str">
        <f>IF(OR(LEFT(Nhaplieu!$M546,3)='Sổ ngân hàng S07 '!$J$2,LEFT(Nhaplieu!$N546,3)='Sổ ngân hàng S07 '!$J$2),Nhaplieu!E546,IF(OR(Nhaplieu!$M546='Sổ ngân hàng S07 '!$J$2,Nhaplieu!$N546='Sổ ngân hàng S07 '!$J$2),Nhaplieu!E546,""))</f>
        <v/>
      </c>
      <c r="C541" s="571" t="str">
        <f>IF(OR(LEFT(Nhaplieu!$M546,3)='Sổ ngân hàng S07 '!$J$2,LEFT(Nhaplieu!$N546,3)='Sổ ngân hàng S07 '!$J$2),Nhaplieu!L546,IF(OR(Nhaplieu!$M546='Sổ ngân hàng S07 '!$J$2,Nhaplieu!$N546='Sổ ngân hàng S07 '!$J$2),Nhaplieu!L546,""))</f>
        <v/>
      </c>
      <c r="D541" s="78" t="str">
        <f>IF(LEFT(Nhaplieu!$M546,3)='Sổ ngân hàng S07 '!$J$2,Nhaplieu!N546,IF(LEFT(Nhaplieu!$N546,3)='Sổ ngân hàng S07 '!$J$2,Nhaplieu!M546,IF(Nhaplieu!$M546='Sổ ngân hàng S07 '!$J$2,Nhaplieu!N546,IF(Nhaplieu!$N546='Sổ ngân hàng S07 '!$J$2,Nhaplieu!M546,""))))</f>
        <v/>
      </c>
      <c r="E541" s="77" t="str">
        <f>IF(LEFT(Nhaplieu!M546,3)='Sổ ngân hàng S07 '!$J$2,Nhaplieu!$O546,IF(Nhaplieu!M546='Sổ ngân hàng S07 '!$J$2,Nhaplieu!$O546,""))</f>
        <v/>
      </c>
      <c r="F541" s="77" t="str">
        <f>IF(LEFT(Nhaplieu!N546,3)='Sổ ngân hàng S07 '!$J$2,Nhaplieu!$O546,IF(Nhaplieu!N546='Sổ ngân hàng S07 '!$J$2,Nhaplieu!$O546,""))</f>
        <v/>
      </c>
      <c r="G541" s="572">
        <f>IF(SUM(E541:F541)=0,0,$G$10+SUM(E$11:$E541)-SUM(F$11:$F541))</f>
        <v>0</v>
      </c>
      <c r="H541" s="573"/>
    </row>
    <row r="542" spans="1:8" s="4" customFormat="1" ht="15.6">
      <c r="A542" s="76" t="str">
        <f>IF(OR(LEFT(Nhaplieu!$M547,3)='Sổ ngân hàng S07 '!$J$2,LEFT(Nhaplieu!$N547,3)='Sổ ngân hàng S07 '!$J$2),Nhaplieu!F547,IF(OR(Nhaplieu!$M547='Sổ ngân hàng S07 '!$J$2,Nhaplieu!$N547='Sổ ngân hàng S07 '!$J$2),Nhaplieu!F547,""))</f>
        <v/>
      </c>
      <c r="B542" s="77" t="str">
        <f>IF(OR(LEFT(Nhaplieu!$M547,3)='Sổ ngân hàng S07 '!$J$2,LEFT(Nhaplieu!$N547,3)='Sổ ngân hàng S07 '!$J$2),Nhaplieu!E547,IF(OR(Nhaplieu!$M547='Sổ ngân hàng S07 '!$J$2,Nhaplieu!$N547='Sổ ngân hàng S07 '!$J$2),Nhaplieu!E547,""))</f>
        <v/>
      </c>
      <c r="C542" s="571" t="str">
        <f>IF(OR(LEFT(Nhaplieu!$M547,3)='Sổ ngân hàng S07 '!$J$2,LEFT(Nhaplieu!$N547,3)='Sổ ngân hàng S07 '!$J$2),Nhaplieu!L547,IF(OR(Nhaplieu!$M547='Sổ ngân hàng S07 '!$J$2,Nhaplieu!$N547='Sổ ngân hàng S07 '!$J$2),Nhaplieu!L547,""))</f>
        <v/>
      </c>
      <c r="D542" s="78" t="str">
        <f>IF(LEFT(Nhaplieu!$M547,3)='Sổ ngân hàng S07 '!$J$2,Nhaplieu!N547,IF(LEFT(Nhaplieu!$N547,3)='Sổ ngân hàng S07 '!$J$2,Nhaplieu!M547,IF(Nhaplieu!$M547='Sổ ngân hàng S07 '!$J$2,Nhaplieu!N547,IF(Nhaplieu!$N547='Sổ ngân hàng S07 '!$J$2,Nhaplieu!M547,""))))</f>
        <v/>
      </c>
      <c r="E542" s="77" t="str">
        <f>IF(LEFT(Nhaplieu!M547,3)='Sổ ngân hàng S07 '!$J$2,Nhaplieu!$O547,IF(Nhaplieu!M547='Sổ ngân hàng S07 '!$J$2,Nhaplieu!$O547,""))</f>
        <v/>
      </c>
      <c r="F542" s="77" t="str">
        <f>IF(LEFT(Nhaplieu!N547,3)='Sổ ngân hàng S07 '!$J$2,Nhaplieu!$O547,IF(Nhaplieu!N547='Sổ ngân hàng S07 '!$J$2,Nhaplieu!$O547,""))</f>
        <v/>
      </c>
      <c r="G542" s="572">
        <f>IF(SUM(E542:F542)=0,0,$G$10+SUM(E$11:$E542)-SUM(F$11:$F542))</f>
        <v>0</v>
      </c>
      <c r="H542" s="573"/>
    </row>
    <row r="543" spans="1:8" s="4" customFormat="1" ht="15.6">
      <c r="A543" s="76" t="str">
        <f>IF(OR(LEFT(Nhaplieu!$M548,3)='Sổ ngân hàng S07 '!$J$2,LEFT(Nhaplieu!$N548,3)='Sổ ngân hàng S07 '!$J$2),Nhaplieu!F548,IF(OR(Nhaplieu!$M548='Sổ ngân hàng S07 '!$J$2,Nhaplieu!$N548='Sổ ngân hàng S07 '!$J$2),Nhaplieu!F548,""))</f>
        <v/>
      </c>
      <c r="B543" s="77" t="str">
        <f>IF(OR(LEFT(Nhaplieu!$M548,3)='Sổ ngân hàng S07 '!$J$2,LEFT(Nhaplieu!$N548,3)='Sổ ngân hàng S07 '!$J$2),Nhaplieu!E548,IF(OR(Nhaplieu!$M548='Sổ ngân hàng S07 '!$J$2,Nhaplieu!$N548='Sổ ngân hàng S07 '!$J$2),Nhaplieu!E548,""))</f>
        <v/>
      </c>
      <c r="C543" s="571" t="str">
        <f>IF(OR(LEFT(Nhaplieu!$M548,3)='Sổ ngân hàng S07 '!$J$2,LEFT(Nhaplieu!$N548,3)='Sổ ngân hàng S07 '!$J$2),Nhaplieu!L548,IF(OR(Nhaplieu!$M548='Sổ ngân hàng S07 '!$J$2,Nhaplieu!$N548='Sổ ngân hàng S07 '!$J$2),Nhaplieu!L548,""))</f>
        <v/>
      </c>
      <c r="D543" s="78" t="str">
        <f>IF(LEFT(Nhaplieu!$M548,3)='Sổ ngân hàng S07 '!$J$2,Nhaplieu!N548,IF(LEFT(Nhaplieu!$N548,3)='Sổ ngân hàng S07 '!$J$2,Nhaplieu!M548,IF(Nhaplieu!$M548='Sổ ngân hàng S07 '!$J$2,Nhaplieu!N548,IF(Nhaplieu!$N548='Sổ ngân hàng S07 '!$J$2,Nhaplieu!M548,""))))</f>
        <v/>
      </c>
      <c r="E543" s="77" t="str">
        <f>IF(LEFT(Nhaplieu!M548,3)='Sổ ngân hàng S07 '!$J$2,Nhaplieu!$O548,IF(Nhaplieu!M548='Sổ ngân hàng S07 '!$J$2,Nhaplieu!$O548,""))</f>
        <v/>
      </c>
      <c r="F543" s="77" t="str">
        <f>IF(LEFT(Nhaplieu!N548,3)='Sổ ngân hàng S07 '!$J$2,Nhaplieu!$O548,IF(Nhaplieu!N548='Sổ ngân hàng S07 '!$J$2,Nhaplieu!$O548,""))</f>
        <v/>
      </c>
      <c r="G543" s="572">
        <f>IF(SUM(E543:F543)=0,0,$G$10+SUM(E$11:$E543)-SUM(F$11:$F543))</f>
        <v>0</v>
      </c>
      <c r="H543" s="573"/>
    </row>
    <row r="544" spans="1:8" s="4" customFormat="1" ht="15.6">
      <c r="A544" s="76" t="str">
        <f>IF(OR(LEFT(Nhaplieu!$M549,3)='Sổ ngân hàng S07 '!$J$2,LEFT(Nhaplieu!$N549,3)='Sổ ngân hàng S07 '!$J$2),Nhaplieu!F549,IF(OR(Nhaplieu!$M549='Sổ ngân hàng S07 '!$J$2,Nhaplieu!$N549='Sổ ngân hàng S07 '!$J$2),Nhaplieu!F549,""))</f>
        <v/>
      </c>
      <c r="B544" s="77" t="str">
        <f>IF(OR(LEFT(Nhaplieu!$M549,3)='Sổ ngân hàng S07 '!$J$2,LEFT(Nhaplieu!$N549,3)='Sổ ngân hàng S07 '!$J$2),Nhaplieu!E549,IF(OR(Nhaplieu!$M549='Sổ ngân hàng S07 '!$J$2,Nhaplieu!$N549='Sổ ngân hàng S07 '!$J$2),Nhaplieu!E549,""))</f>
        <v/>
      </c>
      <c r="C544" s="571" t="str">
        <f>IF(OR(LEFT(Nhaplieu!$M549,3)='Sổ ngân hàng S07 '!$J$2,LEFT(Nhaplieu!$N549,3)='Sổ ngân hàng S07 '!$J$2),Nhaplieu!L549,IF(OR(Nhaplieu!$M549='Sổ ngân hàng S07 '!$J$2,Nhaplieu!$N549='Sổ ngân hàng S07 '!$J$2),Nhaplieu!L549,""))</f>
        <v/>
      </c>
      <c r="D544" s="78" t="str">
        <f>IF(LEFT(Nhaplieu!$M549,3)='Sổ ngân hàng S07 '!$J$2,Nhaplieu!N549,IF(LEFT(Nhaplieu!$N549,3)='Sổ ngân hàng S07 '!$J$2,Nhaplieu!M549,IF(Nhaplieu!$M549='Sổ ngân hàng S07 '!$J$2,Nhaplieu!N549,IF(Nhaplieu!$N549='Sổ ngân hàng S07 '!$J$2,Nhaplieu!M549,""))))</f>
        <v/>
      </c>
      <c r="E544" s="77" t="str">
        <f>IF(LEFT(Nhaplieu!M549,3)='Sổ ngân hàng S07 '!$J$2,Nhaplieu!$O549,IF(Nhaplieu!M549='Sổ ngân hàng S07 '!$J$2,Nhaplieu!$O549,""))</f>
        <v/>
      </c>
      <c r="F544" s="77" t="str">
        <f>IF(LEFT(Nhaplieu!N549,3)='Sổ ngân hàng S07 '!$J$2,Nhaplieu!$O549,IF(Nhaplieu!N549='Sổ ngân hàng S07 '!$J$2,Nhaplieu!$O549,""))</f>
        <v/>
      </c>
      <c r="G544" s="572">
        <f>IF(SUM(E544:F544)=0,0,$G$10+SUM(E$11:$E544)-SUM(F$11:$F544))</f>
        <v>0</v>
      </c>
      <c r="H544" s="573"/>
    </row>
    <row r="545" spans="1:8" s="4" customFormat="1" ht="15.6">
      <c r="A545" s="76" t="str">
        <f>IF(OR(LEFT(Nhaplieu!$M550,3)='Sổ ngân hàng S07 '!$J$2,LEFT(Nhaplieu!$N550,3)='Sổ ngân hàng S07 '!$J$2),Nhaplieu!F550,IF(OR(Nhaplieu!$M550='Sổ ngân hàng S07 '!$J$2,Nhaplieu!$N550='Sổ ngân hàng S07 '!$J$2),Nhaplieu!F550,""))</f>
        <v/>
      </c>
      <c r="B545" s="77" t="str">
        <f>IF(OR(LEFT(Nhaplieu!$M550,3)='Sổ ngân hàng S07 '!$J$2,LEFT(Nhaplieu!$N550,3)='Sổ ngân hàng S07 '!$J$2),Nhaplieu!E550,IF(OR(Nhaplieu!$M550='Sổ ngân hàng S07 '!$J$2,Nhaplieu!$N550='Sổ ngân hàng S07 '!$J$2),Nhaplieu!E550,""))</f>
        <v/>
      </c>
      <c r="C545" s="571" t="str">
        <f>IF(OR(LEFT(Nhaplieu!$M550,3)='Sổ ngân hàng S07 '!$J$2,LEFT(Nhaplieu!$N550,3)='Sổ ngân hàng S07 '!$J$2),Nhaplieu!L550,IF(OR(Nhaplieu!$M550='Sổ ngân hàng S07 '!$J$2,Nhaplieu!$N550='Sổ ngân hàng S07 '!$J$2),Nhaplieu!L550,""))</f>
        <v/>
      </c>
      <c r="D545" s="78" t="str">
        <f>IF(LEFT(Nhaplieu!$M550,3)='Sổ ngân hàng S07 '!$J$2,Nhaplieu!N550,IF(LEFT(Nhaplieu!$N550,3)='Sổ ngân hàng S07 '!$J$2,Nhaplieu!M550,IF(Nhaplieu!$M550='Sổ ngân hàng S07 '!$J$2,Nhaplieu!N550,IF(Nhaplieu!$N550='Sổ ngân hàng S07 '!$J$2,Nhaplieu!M550,""))))</f>
        <v/>
      </c>
      <c r="E545" s="77" t="str">
        <f>IF(LEFT(Nhaplieu!M550,3)='Sổ ngân hàng S07 '!$J$2,Nhaplieu!$O550,IF(Nhaplieu!M550='Sổ ngân hàng S07 '!$J$2,Nhaplieu!$O550,""))</f>
        <v/>
      </c>
      <c r="F545" s="77" t="str">
        <f>IF(LEFT(Nhaplieu!N550,3)='Sổ ngân hàng S07 '!$J$2,Nhaplieu!$O550,IF(Nhaplieu!N550='Sổ ngân hàng S07 '!$J$2,Nhaplieu!$O550,""))</f>
        <v/>
      </c>
      <c r="G545" s="572">
        <f>IF(SUM(E545:F545)=0,0,$G$10+SUM(E$11:$E545)-SUM(F$11:$F545))</f>
        <v>0</v>
      </c>
      <c r="H545" s="573"/>
    </row>
    <row r="546" spans="1:8" s="4" customFormat="1" ht="15.6">
      <c r="A546" s="76" t="str">
        <f>IF(OR(LEFT(Nhaplieu!$M551,3)='Sổ ngân hàng S07 '!$J$2,LEFT(Nhaplieu!$N551,3)='Sổ ngân hàng S07 '!$J$2),Nhaplieu!F551,IF(OR(Nhaplieu!$M551='Sổ ngân hàng S07 '!$J$2,Nhaplieu!$N551='Sổ ngân hàng S07 '!$J$2),Nhaplieu!F551,""))</f>
        <v/>
      </c>
      <c r="B546" s="77" t="str">
        <f>IF(OR(LEFT(Nhaplieu!$M551,3)='Sổ ngân hàng S07 '!$J$2,LEFT(Nhaplieu!$N551,3)='Sổ ngân hàng S07 '!$J$2),Nhaplieu!E551,IF(OR(Nhaplieu!$M551='Sổ ngân hàng S07 '!$J$2,Nhaplieu!$N551='Sổ ngân hàng S07 '!$J$2),Nhaplieu!E551,""))</f>
        <v/>
      </c>
      <c r="C546" s="571" t="str">
        <f>IF(OR(LEFT(Nhaplieu!$M551,3)='Sổ ngân hàng S07 '!$J$2,LEFT(Nhaplieu!$N551,3)='Sổ ngân hàng S07 '!$J$2),Nhaplieu!L551,IF(OR(Nhaplieu!$M551='Sổ ngân hàng S07 '!$J$2,Nhaplieu!$N551='Sổ ngân hàng S07 '!$J$2),Nhaplieu!L551,""))</f>
        <v/>
      </c>
      <c r="D546" s="78" t="str">
        <f>IF(LEFT(Nhaplieu!$M551,3)='Sổ ngân hàng S07 '!$J$2,Nhaplieu!N551,IF(LEFT(Nhaplieu!$N551,3)='Sổ ngân hàng S07 '!$J$2,Nhaplieu!M551,IF(Nhaplieu!$M551='Sổ ngân hàng S07 '!$J$2,Nhaplieu!N551,IF(Nhaplieu!$N551='Sổ ngân hàng S07 '!$J$2,Nhaplieu!M551,""))))</f>
        <v/>
      </c>
      <c r="E546" s="77" t="str">
        <f>IF(LEFT(Nhaplieu!M551,3)='Sổ ngân hàng S07 '!$J$2,Nhaplieu!$O551,IF(Nhaplieu!M551='Sổ ngân hàng S07 '!$J$2,Nhaplieu!$O551,""))</f>
        <v/>
      </c>
      <c r="F546" s="77" t="str">
        <f>IF(LEFT(Nhaplieu!N551,3)='Sổ ngân hàng S07 '!$J$2,Nhaplieu!$O551,IF(Nhaplieu!N551='Sổ ngân hàng S07 '!$J$2,Nhaplieu!$O551,""))</f>
        <v/>
      </c>
      <c r="G546" s="572">
        <f>IF(SUM(E546:F546)=0,0,$G$10+SUM(E$11:$E546)-SUM(F$11:$F546))</f>
        <v>0</v>
      </c>
      <c r="H546" s="573"/>
    </row>
    <row r="547" spans="1:8" s="4" customFormat="1" ht="15.6">
      <c r="A547" s="76" t="str">
        <f>IF(OR(LEFT(Nhaplieu!$M552,3)='Sổ ngân hàng S07 '!$J$2,LEFT(Nhaplieu!$N552,3)='Sổ ngân hàng S07 '!$J$2),Nhaplieu!F552,IF(OR(Nhaplieu!$M552='Sổ ngân hàng S07 '!$J$2,Nhaplieu!$N552='Sổ ngân hàng S07 '!$J$2),Nhaplieu!F552,""))</f>
        <v/>
      </c>
      <c r="B547" s="77" t="str">
        <f>IF(OR(LEFT(Nhaplieu!$M552,3)='Sổ ngân hàng S07 '!$J$2,LEFT(Nhaplieu!$N552,3)='Sổ ngân hàng S07 '!$J$2),Nhaplieu!E552,IF(OR(Nhaplieu!$M552='Sổ ngân hàng S07 '!$J$2,Nhaplieu!$N552='Sổ ngân hàng S07 '!$J$2),Nhaplieu!E552,""))</f>
        <v/>
      </c>
      <c r="C547" s="571" t="str">
        <f>IF(OR(LEFT(Nhaplieu!$M552,3)='Sổ ngân hàng S07 '!$J$2,LEFT(Nhaplieu!$N552,3)='Sổ ngân hàng S07 '!$J$2),Nhaplieu!L552,IF(OR(Nhaplieu!$M552='Sổ ngân hàng S07 '!$J$2,Nhaplieu!$N552='Sổ ngân hàng S07 '!$J$2),Nhaplieu!L552,""))</f>
        <v/>
      </c>
      <c r="D547" s="78" t="str">
        <f>IF(LEFT(Nhaplieu!$M552,3)='Sổ ngân hàng S07 '!$J$2,Nhaplieu!N552,IF(LEFT(Nhaplieu!$N552,3)='Sổ ngân hàng S07 '!$J$2,Nhaplieu!M552,IF(Nhaplieu!$M552='Sổ ngân hàng S07 '!$J$2,Nhaplieu!N552,IF(Nhaplieu!$N552='Sổ ngân hàng S07 '!$J$2,Nhaplieu!M552,""))))</f>
        <v/>
      </c>
      <c r="E547" s="77" t="str">
        <f>IF(LEFT(Nhaplieu!M552,3)='Sổ ngân hàng S07 '!$J$2,Nhaplieu!$O552,IF(Nhaplieu!M552='Sổ ngân hàng S07 '!$J$2,Nhaplieu!$O552,""))</f>
        <v/>
      </c>
      <c r="F547" s="77" t="str">
        <f>IF(LEFT(Nhaplieu!N552,3)='Sổ ngân hàng S07 '!$J$2,Nhaplieu!$O552,IF(Nhaplieu!N552='Sổ ngân hàng S07 '!$J$2,Nhaplieu!$O552,""))</f>
        <v/>
      </c>
      <c r="G547" s="572">
        <f>IF(SUM(E547:F547)=0,0,$G$10+SUM(E$11:$E547)-SUM(F$11:$F547))</f>
        <v>0</v>
      </c>
      <c r="H547" s="573"/>
    </row>
    <row r="548" spans="1:8" s="4" customFormat="1" ht="15.6">
      <c r="A548" s="76" t="str">
        <f>IF(OR(LEFT(Nhaplieu!$M553,3)='Sổ ngân hàng S07 '!$J$2,LEFT(Nhaplieu!$N553,3)='Sổ ngân hàng S07 '!$J$2),Nhaplieu!F553,IF(OR(Nhaplieu!$M553='Sổ ngân hàng S07 '!$J$2,Nhaplieu!$N553='Sổ ngân hàng S07 '!$J$2),Nhaplieu!F553,""))</f>
        <v/>
      </c>
      <c r="B548" s="77" t="str">
        <f>IF(OR(LEFT(Nhaplieu!$M553,3)='Sổ ngân hàng S07 '!$J$2,LEFT(Nhaplieu!$N553,3)='Sổ ngân hàng S07 '!$J$2),Nhaplieu!E553,IF(OR(Nhaplieu!$M553='Sổ ngân hàng S07 '!$J$2,Nhaplieu!$N553='Sổ ngân hàng S07 '!$J$2),Nhaplieu!E553,""))</f>
        <v/>
      </c>
      <c r="C548" s="571" t="str">
        <f>IF(OR(LEFT(Nhaplieu!$M553,3)='Sổ ngân hàng S07 '!$J$2,LEFT(Nhaplieu!$N553,3)='Sổ ngân hàng S07 '!$J$2),Nhaplieu!L553,IF(OR(Nhaplieu!$M553='Sổ ngân hàng S07 '!$J$2,Nhaplieu!$N553='Sổ ngân hàng S07 '!$J$2),Nhaplieu!L553,""))</f>
        <v/>
      </c>
      <c r="D548" s="78" t="str">
        <f>IF(LEFT(Nhaplieu!$M553,3)='Sổ ngân hàng S07 '!$J$2,Nhaplieu!N553,IF(LEFT(Nhaplieu!$N553,3)='Sổ ngân hàng S07 '!$J$2,Nhaplieu!M553,IF(Nhaplieu!$M553='Sổ ngân hàng S07 '!$J$2,Nhaplieu!N553,IF(Nhaplieu!$N553='Sổ ngân hàng S07 '!$J$2,Nhaplieu!M553,""))))</f>
        <v/>
      </c>
      <c r="E548" s="77" t="str">
        <f>IF(LEFT(Nhaplieu!M553,3)='Sổ ngân hàng S07 '!$J$2,Nhaplieu!$O553,IF(Nhaplieu!M553='Sổ ngân hàng S07 '!$J$2,Nhaplieu!$O553,""))</f>
        <v/>
      </c>
      <c r="F548" s="77" t="str">
        <f>IF(LEFT(Nhaplieu!N553,3)='Sổ ngân hàng S07 '!$J$2,Nhaplieu!$O553,IF(Nhaplieu!N553='Sổ ngân hàng S07 '!$J$2,Nhaplieu!$O553,""))</f>
        <v/>
      </c>
      <c r="G548" s="572">
        <f>IF(SUM(E548:F548)=0,0,$G$10+SUM(E$11:$E548)-SUM(F$11:$F548))</f>
        <v>0</v>
      </c>
      <c r="H548" s="573"/>
    </row>
    <row r="549" spans="1:8" s="4" customFormat="1" ht="15.6">
      <c r="A549" s="76" t="str">
        <f>IF(OR(LEFT(Nhaplieu!$M554,3)='Sổ ngân hàng S07 '!$J$2,LEFT(Nhaplieu!$N554,3)='Sổ ngân hàng S07 '!$J$2),Nhaplieu!F554,IF(OR(Nhaplieu!$M554='Sổ ngân hàng S07 '!$J$2,Nhaplieu!$N554='Sổ ngân hàng S07 '!$J$2),Nhaplieu!F554,""))</f>
        <v/>
      </c>
      <c r="B549" s="77" t="str">
        <f>IF(OR(LEFT(Nhaplieu!$M554,3)='Sổ ngân hàng S07 '!$J$2,LEFT(Nhaplieu!$N554,3)='Sổ ngân hàng S07 '!$J$2),Nhaplieu!E554,IF(OR(Nhaplieu!$M554='Sổ ngân hàng S07 '!$J$2,Nhaplieu!$N554='Sổ ngân hàng S07 '!$J$2),Nhaplieu!E554,""))</f>
        <v/>
      </c>
      <c r="C549" s="571" t="str">
        <f>IF(OR(LEFT(Nhaplieu!$M554,3)='Sổ ngân hàng S07 '!$J$2,LEFT(Nhaplieu!$N554,3)='Sổ ngân hàng S07 '!$J$2),Nhaplieu!L554,IF(OR(Nhaplieu!$M554='Sổ ngân hàng S07 '!$J$2,Nhaplieu!$N554='Sổ ngân hàng S07 '!$J$2),Nhaplieu!L554,""))</f>
        <v/>
      </c>
      <c r="D549" s="78" t="str">
        <f>IF(LEFT(Nhaplieu!$M554,3)='Sổ ngân hàng S07 '!$J$2,Nhaplieu!N554,IF(LEFT(Nhaplieu!$N554,3)='Sổ ngân hàng S07 '!$J$2,Nhaplieu!M554,IF(Nhaplieu!$M554='Sổ ngân hàng S07 '!$J$2,Nhaplieu!N554,IF(Nhaplieu!$N554='Sổ ngân hàng S07 '!$J$2,Nhaplieu!M554,""))))</f>
        <v/>
      </c>
      <c r="E549" s="77" t="str">
        <f>IF(LEFT(Nhaplieu!M554,3)='Sổ ngân hàng S07 '!$J$2,Nhaplieu!$O554,IF(Nhaplieu!M554='Sổ ngân hàng S07 '!$J$2,Nhaplieu!$O554,""))</f>
        <v/>
      </c>
      <c r="F549" s="77" t="str">
        <f>IF(LEFT(Nhaplieu!N554,3)='Sổ ngân hàng S07 '!$J$2,Nhaplieu!$O554,IF(Nhaplieu!N554='Sổ ngân hàng S07 '!$J$2,Nhaplieu!$O554,""))</f>
        <v/>
      </c>
      <c r="G549" s="572">
        <f>IF(SUM(E549:F549)=0,0,$G$10+SUM(E$11:$E549)-SUM(F$11:$F549))</f>
        <v>0</v>
      </c>
      <c r="H549" s="573"/>
    </row>
    <row r="550" spans="1:8" s="4" customFormat="1" ht="15.6">
      <c r="A550" s="76" t="str">
        <f>IF(OR(LEFT(Nhaplieu!$M555,3)='Sổ ngân hàng S07 '!$J$2,LEFT(Nhaplieu!$N555,3)='Sổ ngân hàng S07 '!$J$2),Nhaplieu!F555,IF(OR(Nhaplieu!$M555='Sổ ngân hàng S07 '!$J$2,Nhaplieu!$N555='Sổ ngân hàng S07 '!$J$2),Nhaplieu!F555,""))</f>
        <v/>
      </c>
      <c r="B550" s="77" t="str">
        <f>IF(OR(LEFT(Nhaplieu!$M555,3)='Sổ ngân hàng S07 '!$J$2,LEFT(Nhaplieu!$N555,3)='Sổ ngân hàng S07 '!$J$2),Nhaplieu!E555,IF(OR(Nhaplieu!$M555='Sổ ngân hàng S07 '!$J$2,Nhaplieu!$N555='Sổ ngân hàng S07 '!$J$2),Nhaplieu!E555,""))</f>
        <v/>
      </c>
      <c r="C550" s="571" t="str">
        <f>IF(OR(LEFT(Nhaplieu!$M555,3)='Sổ ngân hàng S07 '!$J$2,LEFT(Nhaplieu!$N555,3)='Sổ ngân hàng S07 '!$J$2),Nhaplieu!L555,IF(OR(Nhaplieu!$M555='Sổ ngân hàng S07 '!$J$2,Nhaplieu!$N555='Sổ ngân hàng S07 '!$J$2),Nhaplieu!L555,""))</f>
        <v/>
      </c>
      <c r="D550" s="78" t="str">
        <f>IF(LEFT(Nhaplieu!$M555,3)='Sổ ngân hàng S07 '!$J$2,Nhaplieu!N555,IF(LEFT(Nhaplieu!$N555,3)='Sổ ngân hàng S07 '!$J$2,Nhaplieu!M555,IF(Nhaplieu!$M555='Sổ ngân hàng S07 '!$J$2,Nhaplieu!N555,IF(Nhaplieu!$N555='Sổ ngân hàng S07 '!$J$2,Nhaplieu!M555,""))))</f>
        <v/>
      </c>
      <c r="E550" s="77" t="str">
        <f>IF(LEFT(Nhaplieu!M555,3)='Sổ ngân hàng S07 '!$J$2,Nhaplieu!$O555,IF(Nhaplieu!M555='Sổ ngân hàng S07 '!$J$2,Nhaplieu!$O555,""))</f>
        <v/>
      </c>
      <c r="F550" s="77" t="str">
        <f>IF(LEFT(Nhaplieu!N555,3)='Sổ ngân hàng S07 '!$J$2,Nhaplieu!$O555,IF(Nhaplieu!N555='Sổ ngân hàng S07 '!$J$2,Nhaplieu!$O555,""))</f>
        <v/>
      </c>
      <c r="G550" s="572">
        <f>IF(SUM(E550:F550)=0,0,$G$10+SUM(E$11:$E550)-SUM(F$11:$F550))</f>
        <v>0</v>
      </c>
      <c r="H550" s="573"/>
    </row>
    <row r="551" spans="1:8" s="4" customFormat="1" ht="15.6">
      <c r="A551" s="76" t="str">
        <f>IF(OR(LEFT(Nhaplieu!$M556,3)='Sổ ngân hàng S07 '!$J$2,LEFT(Nhaplieu!$N556,3)='Sổ ngân hàng S07 '!$J$2),Nhaplieu!F556,IF(OR(Nhaplieu!$M556='Sổ ngân hàng S07 '!$J$2,Nhaplieu!$N556='Sổ ngân hàng S07 '!$J$2),Nhaplieu!F556,""))</f>
        <v/>
      </c>
      <c r="B551" s="77" t="str">
        <f>IF(OR(LEFT(Nhaplieu!$M556,3)='Sổ ngân hàng S07 '!$J$2,LEFT(Nhaplieu!$N556,3)='Sổ ngân hàng S07 '!$J$2),Nhaplieu!E556,IF(OR(Nhaplieu!$M556='Sổ ngân hàng S07 '!$J$2,Nhaplieu!$N556='Sổ ngân hàng S07 '!$J$2),Nhaplieu!E556,""))</f>
        <v/>
      </c>
      <c r="C551" s="571" t="str">
        <f>IF(OR(LEFT(Nhaplieu!$M556,3)='Sổ ngân hàng S07 '!$J$2,LEFT(Nhaplieu!$N556,3)='Sổ ngân hàng S07 '!$J$2),Nhaplieu!L556,IF(OR(Nhaplieu!$M556='Sổ ngân hàng S07 '!$J$2,Nhaplieu!$N556='Sổ ngân hàng S07 '!$J$2),Nhaplieu!L556,""))</f>
        <v/>
      </c>
      <c r="D551" s="78" t="str">
        <f>IF(LEFT(Nhaplieu!$M556,3)='Sổ ngân hàng S07 '!$J$2,Nhaplieu!N556,IF(LEFT(Nhaplieu!$N556,3)='Sổ ngân hàng S07 '!$J$2,Nhaplieu!M556,IF(Nhaplieu!$M556='Sổ ngân hàng S07 '!$J$2,Nhaplieu!N556,IF(Nhaplieu!$N556='Sổ ngân hàng S07 '!$J$2,Nhaplieu!M556,""))))</f>
        <v/>
      </c>
      <c r="E551" s="77" t="str">
        <f>IF(LEFT(Nhaplieu!M556,3)='Sổ ngân hàng S07 '!$J$2,Nhaplieu!$O556,IF(Nhaplieu!M556='Sổ ngân hàng S07 '!$J$2,Nhaplieu!$O556,""))</f>
        <v/>
      </c>
      <c r="F551" s="77" t="str">
        <f>IF(LEFT(Nhaplieu!N556,3)='Sổ ngân hàng S07 '!$J$2,Nhaplieu!$O556,IF(Nhaplieu!N556='Sổ ngân hàng S07 '!$J$2,Nhaplieu!$O556,""))</f>
        <v/>
      </c>
      <c r="G551" s="572">
        <f>IF(SUM(E551:F551)=0,0,$G$10+SUM(E$11:$E551)-SUM(F$11:$F551))</f>
        <v>0</v>
      </c>
      <c r="H551" s="573"/>
    </row>
    <row r="552" spans="1:8" s="4" customFormat="1" ht="15.6">
      <c r="A552" s="76" t="str">
        <f>IF(OR(LEFT(Nhaplieu!$M557,3)='Sổ ngân hàng S07 '!$J$2,LEFT(Nhaplieu!$N557,3)='Sổ ngân hàng S07 '!$J$2),Nhaplieu!F557,IF(OR(Nhaplieu!$M557='Sổ ngân hàng S07 '!$J$2,Nhaplieu!$N557='Sổ ngân hàng S07 '!$J$2),Nhaplieu!F557,""))</f>
        <v/>
      </c>
      <c r="B552" s="77" t="str">
        <f>IF(OR(LEFT(Nhaplieu!$M557,3)='Sổ ngân hàng S07 '!$J$2,LEFT(Nhaplieu!$N557,3)='Sổ ngân hàng S07 '!$J$2),Nhaplieu!E557,IF(OR(Nhaplieu!$M557='Sổ ngân hàng S07 '!$J$2,Nhaplieu!$N557='Sổ ngân hàng S07 '!$J$2),Nhaplieu!E557,""))</f>
        <v/>
      </c>
      <c r="C552" s="571" t="str">
        <f>IF(OR(LEFT(Nhaplieu!$M557,3)='Sổ ngân hàng S07 '!$J$2,LEFT(Nhaplieu!$N557,3)='Sổ ngân hàng S07 '!$J$2),Nhaplieu!L557,IF(OR(Nhaplieu!$M557='Sổ ngân hàng S07 '!$J$2,Nhaplieu!$N557='Sổ ngân hàng S07 '!$J$2),Nhaplieu!L557,""))</f>
        <v/>
      </c>
      <c r="D552" s="78" t="str">
        <f>IF(LEFT(Nhaplieu!$M557,3)='Sổ ngân hàng S07 '!$J$2,Nhaplieu!N557,IF(LEFT(Nhaplieu!$N557,3)='Sổ ngân hàng S07 '!$J$2,Nhaplieu!M557,IF(Nhaplieu!$M557='Sổ ngân hàng S07 '!$J$2,Nhaplieu!N557,IF(Nhaplieu!$N557='Sổ ngân hàng S07 '!$J$2,Nhaplieu!M557,""))))</f>
        <v/>
      </c>
      <c r="E552" s="77" t="str">
        <f>IF(LEFT(Nhaplieu!M557,3)='Sổ ngân hàng S07 '!$J$2,Nhaplieu!$O557,IF(Nhaplieu!M557='Sổ ngân hàng S07 '!$J$2,Nhaplieu!$O557,""))</f>
        <v/>
      </c>
      <c r="F552" s="77" t="str">
        <f>IF(LEFT(Nhaplieu!N557,3)='Sổ ngân hàng S07 '!$J$2,Nhaplieu!$O557,IF(Nhaplieu!N557='Sổ ngân hàng S07 '!$J$2,Nhaplieu!$O557,""))</f>
        <v/>
      </c>
      <c r="G552" s="572">
        <f>IF(SUM(E552:F552)=0,0,$G$10+SUM(E$11:$E552)-SUM(F$11:$F552))</f>
        <v>0</v>
      </c>
      <c r="H552" s="573"/>
    </row>
    <row r="553" spans="1:8" s="4" customFormat="1" ht="15.6">
      <c r="A553" s="76" t="str">
        <f>IF(OR(LEFT(Nhaplieu!$M558,3)='Sổ ngân hàng S07 '!$J$2,LEFT(Nhaplieu!$N558,3)='Sổ ngân hàng S07 '!$J$2),Nhaplieu!F558,IF(OR(Nhaplieu!$M558='Sổ ngân hàng S07 '!$J$2,Nhaplieu!$N558='Sổ ngân hàng S07 '!$J$2),Nhaplieu!F558,""))</f>
        <v/>
      </c>
      <c r="B553" s="77" t="str">
        <f>IF(OR(LEFT(Nhaplieu!$M558,3)='Sổ ngân hàng S07 '!$J$2,LEFT(Nhaplieu!$N558,3)='Sổ ngân hàng S07 '!$J$2),Nhaplieu!E558,IF(OR(Nhaplieu!$M558='Sổ ngân hàng S07 '!$J$2,Nhaplieu!$N558='Sổ ngân hàng S07 '!$J$2),Nhaplieu!E558,""))</f>
        <v/>
      </c>
      <c r="C553" s="571" t="str">
        <f>IF(OR(LEFT(Nhaplieu!$M558,3)='Sổ ngân hàng S07 '!$J$2,LEFT(Nhaplieu!$N558,3)='Sổ ngân hàng S07 '!$J$2),Nhaplieu!L558,IF(OR(Nhaplieu!$M558='Sổ ngân hàng S07 '!$J$2,Nhaplieu!$N558='Sổ ngân hàng S07 '!$J$2),Nhaplieu!L558,""))</f>
        <v/>
      </c>
      <c r="D553" s="78" t="str">
        <f>IF(LEFT(Nhaplieu!$M558,3)='Sổ ngân hàng S07 '!$J$2,Nhaplieu!N558,IF(LEFT(Nhaplieu!$N558,3)='Sổ ngân hàng S07 '!$J$2,Nhaplieu!M558,IF(Nhaplieu!$M558='Sổ ngân hàng S07 '!$J$2,Nhaplieu!N558,IF(Nhaplieu!$N558='Sổ ngân hàng S07 '!$J$2,Nhaplieu!M558,""))))</f>
        <v/>
      </c>
      <c r="E553" s="77" t="str">
        <f>IF(LEFT(Nhaplieu!M558,3)='Sổ ngân hàng S07 '!$J$2,Nhaplieu!$O558,IF(Nhaplieu!M558='Sổ ngân hàng S07 '!$J$2,Nhaplieu!$O558,""))</f>
        <v/>
      </c>
      <c r="F553" s="77" t="str">
        <f>IF(LEFT(Nhaplieu!N558,3)='Sổ ngân hàng S07 '!$J$2,Nhaplieu!$O558,IF(Nhaplieu!N558='Sổ ngân hàng S07 '!$J$2,Nhaplieu!$O558,""))</f>
        <v/>
      </c>
      <c r="G553" s="572">
        <f>IF(SUM(E553:F553)=0,0,$G$10+SUM(E$11:$E553)-SUM(F$11:$F553))</f>
        <v>0</v>
      </c>
      <c r="H553" s="573"/>
    </row>
    <row r="554" spans="1:8" s="4" customFormat="1" ht="15.6">
      <c r="A554" s="76" t="str">
        <f>IF(OR(LEFT(Nhaplieu!$M559,3)='Sổ ngân hàng S07 '!$J$2,LEFT(Nhaplieu!$N559,3)='Sổ ngân hàng S07 '!$J$2),Nhaplieu!F559,IF(OR(Nhaplieu!$M559='Sổ ngân hàng S07 '!$J$2,Nhaplieu!$N559='Sổ ngân hàng S07 '!$J$2),Nhaplieu!F559,""))</f>
        <v/>
      </c>
      <c r="B554" s="77" t="str">
        <f>IF(OR(LEFT(Nhaplieu!$M559,3)='Sổ ngân hàng S07 '!$J$2,LEFT(Nhaplieu!$N559,3)='Sổ ngân hàng S07 '!$J$2),Nhaplieu!E559,IF(OR(Nhaplieu!$M559='Sổ ngân hàng S07 '!$J$2,Nhaplieu!$N559='Sổ ngân hàng S07 '!$J$2),Nhaplieu!E559,""))</f>
        <v/>
      </c>
      <c r="C554" s="571" t="str">
        <f>IF(OR(LEFT(Nhaplieu!$M559,3)='Sổ ngân hàng S07 '!$J$2,LEFT(Nhaplieu!$N559,3)='Sổ ngân hàng S07 '!$J$2),Nhaplieu!L559,IF(OR(Nhaplieu!$M559='Sổ ngân hàng S07 '!$J$2,Nhaplieu!$N559='Sổ ngân hàng S07 '!$J$2),Nhaplieu!L559,""))</f>
        <v/>
      </c>
      <c r="D554" s="78" t="str">
        <f>IF(LEFT(Nhaplieu!$M559,3)='Sổ ngân hàng S07 '!$J$2,Nhaplieu!N559,IF(LEFT(Nhaplieu!$N559,3)='Sổ ngân hàng S07 '!$J$2,Nhaplieu!M559,IF(Nhaplieu!$M559='Sổ ngân hàng S07 '!$J$2,Nhaplieu!N559,IF(Nhaplieu!$N559='Sổ ngân hàng S07 '!$J$2,Nhaplieu!M559,""))))</f>
        <v/>
      </c>
      <c r="E554" s="77" t="str">
        <f>IF(LEFT(Nhaplieu!M559,3)='Sổ ngân hàng S07 '!$J$2,Nhaplieu!$O559,IF(Nhaplieu!M559='Sổ ngân hàng S07 '!$J$2,Nhaplieu!$O559,""))</f>
        <v/>
      </c>
      <c r="F554" s="77" t="str">
        <f>IF(LEFT(Nhaplieu!N559,3)='Sổ ngân hàng S07 '!$J$2,Nhaplieu!$O559,IF(Nhaplieu!N559='Sổ ngân hàng S07 '!$J$2,Nhaplieu!$O559,""))</f>
        <v/>
      </c>
      <c r="G554" s="572">
        <f>IF(SUM(E554:F554)=0,0,$G$10+SUM(E$11:$E554)-SUM(F$11:$F554))</f>
        <v>0</v>
      </c>
      <c r="H554" s="573"/>
    </row>
    <row r="555" spans="1:8" s="4" customFormat="1" ht="15.6">
      <c r="A555" s="76" t="str">
        <f>IF(OR(LEFT(Nhaplieu!$M560,3)='Sổ ngân hàng S07 '!$J$2,LEFT(Nhaplieu!$N560,3)='Sổ ngân hàng S07 '!$J$2),Nhaplieu!F560,IF(OR(Nhaplieu!$M560='Sổ ngân hàng S07 '!$J$2,Nhaplieu!$N560='Sổ ngân hàng S07 '!$J$2),Nhaplieu!F560,""))</f>
        <v/>
      </c>
      <c r="B555" s="77" t="str">
        <f>IF(OR(LEFT(Nhaplieu!$M560,3)='Sổ ngân hàng S07 '!$J$2,LEFT(Nhaplieu!$N560,3)='Sổ ngân hàng S07 '!$J$2),Nhaplieu!E560,IF(OR(Nhaplieu!$M560='Sổ ngân hàng S07 '!$J$2,Nhaplieu!$N560='Sổ ngân hàng S07 '!$J$2),Nhaplieu!E560,""))</f>
        <v/>
      </c>
      <c r="C555" s="571" t="str">
        <f>IF(OR(LEFT(Nhaplieu!$M560,3)='Sổ ngân hàng S07 '!$J$2,LEFT(Nhaplieu!$N560,3)='Sổ ngân hàng S07 '!$J$2),Nhaplieu!L560,IF(OR(Nhaplieu!$M560='Sổ ngân hàng S07 '!$J$2,Nhaplieu!$N560='Sổ ngân hàng S07 '!$J$2),Nhaplieu!L560,""))</f>
        <v/>
      </c>
      <c r="D555" s="78" t="str">
        <f>IF(LEFT(Nhaplieu!$M560,3)='Sổ ngân hàng S07 '!$J$2,Nhaplieu!N560,IF(LEFT(Nhaplieu!$N560,3)='Sổ ngân hàng S07 '!$J$2,Nhaplieu!M560,IF(Nhaplieu!$M560='Sổ ngân hàng S07 '!$J$2,Nhaplieu!N560,IF(Nhaplieu!$N560='Sổ ngân hàng S07 '!$J$2,Nhaplieu!M560,""))))</f>
        <v/>
      </c>
      <c r="E555" s="77" t="str">
        <f>IF(LEFT(Nhaplieu!M560,3)='Sổ ngân hàng S07 '!$J$2,Nhaplieu!$O560,IF(Nhaplieu!M560='Sổ ngân hàng S07 '!$J$2,Nhaplieu!$O560,""))</f>
        <v/>
      </c>
      <c r="F555" s="77" t="str">
        <f>IF(LEFT(Nhaplieu!N560,3)='Sổ ngân hàng S07 '!$J$2,Nhaplieu!$O560,IF(Nhaplieu!N560='Sổ ngân hàng S07 '!$J$2,Nhaplieu!$O560,""))</f>
        <v/>
      </c>
      <c r="G555" s="572">
        <f>IF(SUM(E555:F555)=0,0,$G$10+SUM(E$11:$E555)-SUM(F$11:$F555))</f>
        <v>0</v>
      </c>
      <c r="H555" s="573"/>
    </row>
    <row r="556" spans="1:8" s="4" customFormat="1" ht="15.6">
      <c r="A556" s="76" t="str">
        <f>IF(OR(LEFT(Nhaplieu!$M561,3)='Sổ ngân hàng S07 '!$J$2,LEFT(Nhaplieu!$N561,3)='Sổ ngân hàng S07 '!$J$2),Nhaplieu!F561,IF(OR(Nhaplieu!$M561='Sổ ngân hàng S07 '!$J$2,Nhaplieu!$N561='Sổ ngân hàng S07 '!$J$2),Nhaplieu!F561,""))</f>
        <v/>
      </c>
      <c r="B556" s="77" t="str">
        <f>IF(OR(LEFT(Nhaplieu!$M561,3)='Sổ ngân hàng S07 '!$J$2,LEFT(Nhaplieu!$N561,3)='Sổ ngân hàng S07 '!$J$2),Nhaplieu!E561,IF(OR(Nhaplieu!$M561='Sổ ngân hàng S07 '!$J$2,Nhaplieu!$N561='Sổ ngân hàng S07 '!$J$2),Nhaplieu!E561,""))</f>
        <v/>
      </c>
      <c r="C556" s="571" t="str">
        <f>IF(OR(LEFT(Nhaplieu!$M561,3)='Sổ ngân hàng S07 '!$J$2,LEFT(Nhaplieu!$N561,3)='Sổ ngân hàng S07 '!$J$2),Nhaplieu!L561,IF(OR(Nhaplieu!$M561='Sổ ngân hàng S07 '!$J$2,Nhaplieu!$N561='Sổ ngân hàng S07 '!$J$2),Nhaplieu!L561,""))</f>
        <v/>
      </c>
      <c r="D556" s="78" t="str">
        <f>IF(LEFT(Nhaplieu!$M561,3)='Sổ ngân hàng S07 '!$J$2,Nhaplieu!N561,IF(LEFT(Nhaplieu!$N561,3)='Sổ ngân hàng S07 '!$J$2,Nhaplieu!M561,IF(Nhaplieu!$M561='Sổ ngân hàng S07 '!$J$2,Nhaplieu!N561,IF(Nhaplieu!$N561='Sổ ngân hàng S07 '!$J$2,Nhaplieu!M561,""))))</f>
        <v/>
      </c>
      <c r="E556" s="77" t="str">
        <f>IF(LEFT(Nhaplieu!M561,3)='Sổ ngân hàng S07 '!$J$2,Nhaplieu!$O561,IF(Nhaplieu!M561='Sổ ngân hàng S07 '!$J$2,Nhaplieu!$O561,""))</f>
        <v/>
      </c>
      <c r="F556" s="77" t="str">
        <f>IF(LEFT(Nhaplieu!N561,3)='Sổ ngân hàng S07 '!$J$2,Nhaplieu!$O561,IF(Nhaplieu!N561='Sổ ngân hàng S07 '!$J$2,Nhaplieu!$O561,""))</f>
        <v/>
      </c>
      <c r="G556" s="572">
        <f>IF(SUM(E556:F556)=0,0,$G$10+SUM(E$11:$E556)-SUM(F$11:$F556))</f>
        <v>0</v>
      </c>
      <c r="H556" s="573"/>
    </row>
    <row r="557" spans="1:8" s="4" customFormat="1" ht="15.6">
      <c r="A557" s="76" t="str">
        <f>IF(OR(LEFT(Nhaplieu!$M562,3)='Sổ ngân hàng S07 '!$J$2,LEFT(Nhaplieu!$N562,3)='Sổ ngân hàng S07 '!$J$2),Nhaplieu!F562,IF(OR(Nhaplieu!$M562='Sổ ngân hàng S07 '!$J$2,Nhaplieu!$N562='Sổ ngân hàng S07 '!$J$2),Nhaplieu!F562,""))</f>
        <v/>
      </c>
      <c r="B557" s="77" t="str">
        <f>IF(OR(LEFT(Nhaplieu!$M562,3)='Sổ ngân hàng S07 '!$J$2,LEFT(Nhaplieu!$N562,3)='Sổ ngân hàng S07 '!$J$2),Nhaplieu!E562,IF(OR(Nhaplieu!$M562='Sổ ngân hàng S07 '!$J$2,Nhaplieu!$N562='Sổ ngân hàng S07 '!$J$2),Nhaplieu!E562,""))</f>
        <v/>
      </c>
      <c r="C557" s="571" t="str">
        <f>IF(OR(LEFT(Nhaplieu!$M562,3)='Sổ ngân hàng S07 '!$J$2,LEFT(Nhaplieu!$N562,3)='Sổ ngân hàng S07 '!$J$2),Nhaplieu!L562,IF(OR(Nhaplieu!$M562='Sổ ngân hàng S07 '!$J$2,Nhaplieu!$N562='Sổ ngân hàng S07 '!$J$2),Nhaplieu!L562,""))</f>
        <v/>
      </c>
      <c r="D557" s="78" t="str">
        <f>IF(LEFT(Nhaplieu!$M562,3)='Sổ ngân hàng S07 '!$J$2,Nhaplieu!N562,IF(LEFT(Nhaplieu!$N562,3)='Sổ ngân hàng S07 '!$J$2,Nhaplieu!M562,IF(Nhaplieu!$M562='Sổ ngân hàng S07 '!$J$2,Nhaplieu!N562,IF(Nhaplieu!$N562='Sổ ngân hàng S07 '!$J$2,Nhaplieu!M562,""))))</f>
        <v/>
      </c>
      <c r="E557" s="77" t="str">
        <f>IF(LEFT(Nhaplieu!M562,3)='Sổ ngân hàng S07 '!$J$2,Nhaplieu!$O562,IF(Nhaplieu!M562='Sổ ngân hàng S07 '!$J$2,Nhaplieu!$O562,""))</f>
        <v/>
      </c>
      <c r="F557" s="77" t="str">
        <f>IF(LEFT(Nhaplieu!N562,3)='Sổ ngân hàng S07 '!$J$2,Nhaplieu!$O562,IF(Nhaplieu!N562='Sổ ngân hàng S07 '!$J$2,Nhaplieu!$O562,""))</f>
        <v/>
      </c>
      <c r="G557" s="572">
        <f>IF(SUM(E557:F557)=0,0,$G$10+SUM(E$11:$E557)-SUM(F$11:$F557))</f>
        <v>0</v>
      </c>
      <c r="H557" s="573"/>
    </row>
    <row r="558" spans="1:8" s="4" customFormat="1" ht="15.6">
      <c r="A558" s="76" t="str">
        <f>IF(OR(LEFT(Nhaplieu!$M563,3)='Sổ ngân hàng S07 '!$J$2,LEFT(Nhaplieu!$N563,3)='Sổ ngân hàng S07 '!$J$2),Nhaplieu!F563,IF(OR(Nhaplieu!$M563='Sổ ngân hàng S07 '!$J$2,Nhaplieu!$N563='Sổ ngân hàng S07 '!$J$2),Nhaplieu!F563,""))</f>
        <v/>
      </c>
      <c r="B558" s="77" t="str">
        <f>IF(OR(LEFT(Nhaplieu!$M563,3)='Sổ ngân hàng S07 '!$J$2,LEFT(Nhaplieu!$N563,3)='Sổ ngân hàng S07 '!$J$2),Nhaplieu!E563,IF(OR(Nhaplieu!$M563='Sổ ngân hàng S07 '!$J$2,Nhaplieu!$N563='Sổ ngân hàng S07 '!$J$2),Nhaplieu!E563,""))</f>
        <v/>
      </c>
      <c r="C558" s="571" t="str">
        <f>IF(OR(LEFT(Nhaplieu!$M563,3)='Sổ ngân hàng S07 '!$J$2,LEFT(Nhaplieu!$N563,3)='Sổ ngân hàng S07 '!$J$2),Nhaplieu!L563,IF(OR(Nhaplieu!$M563='Sổ ngân hàng S07 '!$J$2,Nhaplieu!$N563='Sổ ngân hàng S07 '!$J$2),Nhaplieu!L563,""))</f>
        <v/>
      </c>
      <c r="D558" s="78" t="str">
        <f>IF(LEFT(Nhaplieu!$M563,3)='Sổ ngân hàng S07 '!$J$2,Nhaplieu!N563,IF(LEFT(Nhaplieu!$N563,3)='Sổ ngân hàng S07 '!$J$2,Nhaplieu!M563,IF(Nhaplieu!$M563='Sổ ngân hàng S07 '!$J$2,Nhaplieu!N563,IF(Nhaplieu!$N563='Sổ ngân hàng S07 '!$J$2,Nhaplieu!M563,""))))</f>
        <v/>
      </c>
      <c r="E558" s="77" t="str">
        <f>IF(LEFT(Nhaplieu!M563,3)='Sổ ngân hàng S07 '!$J$2,Nhaplieu!$O563,IF(Nhaplieu!M563='Sổ ngân hàng S07 '!$J$2,Nhaplieu!$O563,""))</f>
        <v/>
      </c>
      <c r="F558" s="77" t="str">
        <f>IF(LEFT(Nhaplieu!N563,3)='Sổ ngân hàng S07 '!$J$2,Nhaplieu!$O563,IF(Nhaplieu!N563='Sổ ngân hàng S07 '!$J$2,Nhaplieu!$O563,""))</f>
        <v/>
      </c>
      <c r="G558" s="572">
        <f>IF(SUM(E558:F558)=0,0,$G$10+SUM(E$11:$E558)-SUM(F$11:$F558))</f>
        <v>0</v>
      </c>
      <c r="H558" s="573"/>
    </row>
    <row r="559" spans="1:8" s="4" customFormat="1" ht="15.6">
      <c r="A559" s="76" t="str">
        <f>IF(OR(LEFT(Nhaplieu!$M564,3)='Sổ ngân hàng S07 '!$J$2,LEFT(Nhaplieu!$N564,3)='Sổ ngân hàng S07 '!$J$2),Nhaplieu!F564,IF(OR(Nhaplieu!$M564='Sổ ngân hàng S07 '!$J$2,Nhaplieu!$N564='Sổ ngân hàng S07 '!$J$2),Nhaplieu!F564,""))</f>
        <v/>
      </c>
      <c r="B559" s="77" t="str">
        <f>IF(OR(LEFT(Nhaplieu!$M564,3)='Sổ ngân hàng S07 '!$J$2,LEFT(Nhaplieu!$N564,3)='Sổ ngân hàng S07 '!$J$2),Nhaplieu!E564,IF(OR(Nhaplieu!$M564='Sổ ngân hàng S07 '!$J$2,Nhaplieu!$N564='Sổ ngân hàng S07 '!$J$2),Nhaplieu!E564,""))</f>
        <v/>
      </c>
      <c r="C559" s="571" t="str">
        <f>IF(OR(LEFT(Nhaplieu!$M564,3)='Sổ ngân hàng S07 '!$J$2,LEFT(Nhaplieu!$N564,3)='Sổ ngân hàng S07 '!$J$2),Nhaplieu!L564,IF(OR(Nhaplieu!$M564='Sổ ngân hàng S07 '!$J$2,Nhaplieu!$N564='Sổ ngân hàng S07 '!$J$2),Nhaplieu!L564,""))</f>
        <v/>
      </c>
      <c r="D559" s="78" t="str">
        <f>IF(LEFT(Nhaplieu!$M564,3)='Sổ ngân hàng S07 '!$J$2,Nhaplieu!N564,IF(LEFT(Nhaplieu!$N564,3)='Sổ ngân hàng S07 '!$J$2,Nhaplieu!M564,IF(Nhaplieu!$M564='Sổ ngân hàng S07 '!$J$2,Nhaplieu!N564,IF(Nhaplieu!$N564='Sổ ngân hàng S07 '!$J$2,Nhaplieu!M564,""))))</f>
        <v/>
      </c>
      <c r="E559" s="77" t="str">
        <f>IF(LEFT(Nhaplieu!M564,3)='Sổ ngân hàng S07 '!$J$2,Nhaplieu!$O564,IF(Nhaplieu!M564='Sổ ngân hàng S07 '!$J$2,Nhaplieu!$O564,""))</f>
        <v/>
      </c>
      <c r="F559" s="77" t="str">
        <f>IF(LEFT(Nhaplieu!N564,3)='Sổ ngân hàng S07 '!$J$2,Nhaplieu!$O564,IF(Nhaplieu!N564='Sổ ngân hàng S07 '!$J$2,Nhaplieu!$O564,""))</f>
        <v/>
      </c>
      <c r="G559" s="572">
        <f>IF(SUM(E559:F559)=0,0,$G$10+SUM(E$11:$E559)-SUM(F$11:$F559))</f>
        <v>0</v>
      </c>
      <c r="H559" s="573"/>
    </row>
    <row r="560" spans="1:8" s="4" customFormat="1" ht="15.6">
      <c r="A560" s="76" t="str">
        <f>IF(OR(LEFT(Nhaplieu!$M565,3)='Sổ ngân hàng S07 '!$J$2,LEFT(Nhaplieu!$N565,3)='Sổ ngân hàng S07 '!$J$2),Nhaplieu!F565,IF(OR(Nhaplieu!$M565='Sổ ngân hàng S07 '!$J$2,Nhaplieu!$N565='Sổ ngân hàng S07 '!$J$2),Nhaplieu!F565,""))</f>
        <v/>
      </c>
      <c r="B560" s="77" t="str">
        <f>IF(OR(LEFT(Nhaplieu!$M565,3)='Sổ ngân hàng S07 '!$J$2,LEFT(Nhaplieu!$N565,3)='Sổ ngân hàng S07 '!$J$2),Nhaplieu!E565,IF(OR(Nhaplieu!$M565='Sổ ngân hàng S07 '!$J$2,Nhaplieu!$N565='Sổ ngân hàng S07 '!$J$2),Nhaplieu!E565,""))</f>
        <v/>
      </c>
      <c r="C560" s="571" t="str">
        <f>IF(OR(LEFT(Nhaplieu!$M565,3)='Sổ ngân hàng S07 '!$J$2,LEFT(Nhaplieu!$N565,3)='Sổ ngân hàng S07 '!$J$2),Nhaplieu!L565,IF(OR(Nhaplieu!$M565='Sổ ngân hàng S07 '!$J$2,Nhaplieu!$N565='Sổ ngân hàng S07 '!$J$2),Nhaplieu!L565,""))</f>
        <v/>
      </c>
      <c r="D560" s="78" t="str">
        <f>IF(LEFT(Nhaplieu!$M565,3)='Sổ ngân hàng S07 '!$J$2,Nhaplieu!N565,IF(LEFT(Nhaplieu!$N565,3)='Sổ ngân hàng S07 '!$J$2,Nhaplieu!M565,IF(Nhaplieu!$M565='Sổ ngân hàng S07 '!$J$2,Nhaplieu!N565,IF(Nhaplieu!$N565='Sổ ngân hàng S07 '!$J$2,Nhaplieu!M565,""))))</f>
        <v/>
      </c>
      <c r="E560" s="77" t="str">
        <f>IF(LEFT(Nhaplieu!M565,3)='Sổ ngân hàng S07 '!$J$2,Nhaplieu!$O565,IF(Nhaplieu!M565='Sổ ngân hàng S07 '!$J$2,Nhaplieu!$O565,""))</f>
        <v/>
      </c>
      <c r="F560" s="77" t="str">
        <f>IF(LEFT(Nhaplieu!N565,3)='Sổ ngân hàng S07 '!$J$2,Nhaplieu!$O565,IF(Nhaplieu!N565='Sổ ngân hàng S07 '!$J$2,Nhaplieu!$O565,""))</f>
        <v/>
      </c>
      <c r="G560" s="572">
        <f>IF(SUM(E560:F560)=0,0,$G$10+SUM(E$11:$E560)-SUM(F$11:$F560))</f>
        <v>0</v>
      </c>
      <c r="H560" s="573"/>
    </row>
    <row r="561" spans="1:8" s="4" customFormat="1" ht="15.6">
      <c r="A561" s="76" t="str">
        <f>IF(OR(LEFT(Nhaplieu!$M566,3)='Sổ ngân hàng S07 '!$J$2,LEFT(Nhaplieu!$N566,3)='Sổ ngân hàng S07 '!$J$2),Nhaplieu!F566,IF(OR(Nhaplieu!$M566='Sổ ngân hàng S07 '!$J$2,Nhaplieu!$N566='Sổ ngân hàng S07 '!$J$2),Nhaplieu!F566,""))</f>
        <v/>
      </c>
      <c r="B561" s="77" t="str">
        <f>IF(OR(LEFT(Nhaplieu!$M566,3)='Sổ ngân hàng S07 '!$J$2,LEFT(Nhaplieu!$N566,3)='Sổ ngân hàng S07 '!$J$2),Nhaplieu!E566,IF(OR(Nhaplieu!$M566='Sổ ngân hàng S07 '!$J$2,Nhaplieu!$N566='Sổ ngân hàng S07 '!$J$2),Nhaplieu!E566,""))</f>
        <v/>
      </c>
      <c r="C561" s="571" t="str">
        <f>IF(OR(LEFT(Nhaplieu!$M566,3)='Sổ ngân hàng S07 '!$J$2,LEFT(Nhaplieu!$N566,3)='Sổ ngân hàng S07 '!$J$2),Nhaplieu!L566,IF(OR(Nhaplieu!$M566='Sổ ngân hàng S07 '!$J$2,Nhaplieu!$N566='Sổ ngân hàng S07 '!$J$2),Nhaplieu!L566,""))</f>
        <v/>
      </c>
      <c r="D561" s="78" t="str">
        <f>IF(LEFT(Nhaplieu!$M566,3)='Sổ ngân hàng S07 '!$J$2,Nhaplieu!N566,IF(LEFT(Nhaplieu!$N566,3)='Sổ ngân hàng S07 '!$J$2,Nhaplieu!M566,IF(Nhaplieu!$M566='Sổ ngân hàng S07 '!$J$2,Nhaplieu!N566,IF(Nhaplieu!$N566='Sổ ngân hàng S07 '!$J$2,Nhaplieu!M566,""))))</f>
        <v/>
      </c>
      <c r="E561" s="77" t="str">
        <f>IF(LEFT(Nhaplieu!M566,3)='Sổ ngân hàng S07 '!$J$2,Nhaplieu!$O566,IF(Nhaplieu!M566='Sổ ngân hàng S07 '!$J$2,Nhaplieu!$O566,""))</f>
        <v/>
      </c>
      <c r="F561" s="77" t="str">
        <f>IF(LEFT(Nhaplieu!N566,3)='Sổ ngân hàng S07 '!$J$2,Nhaplieu!$O566,IF(Nhaplieu!N566='Sổ ngân hàng S07 '!$J$2,Nhaplieu!$O566,""))</f>
        <v/>
      </c>
      <c r="G561" s="572">
        <f>IF(SUM(E561:F561)=0,0,$G$10+SUM(E$11:$E561)-SUM(F$11:$F561))</f>
        <v>0</v>
      </c>
      <c r="H561" s="573"/>
    </row>
    <row r="562" spans="1:8" s="4" customFormat="1" ht="15.6">
      <c r="A562" s="76" t="str">
        <f>IF(OR(LEFT(Nhaplieu!$M567,3)='Sổ ngân hàng S07 '!$J$2,LEFT(Nhaplieu!$N567,3)='Sổ ngân hàng S07 '!$J$2),Nhaplieu!F567,IF(OR(Nhaplieu!$M567='Sổ ngân hàng S07 '!$J$2,Nhaplieu!$N567='Sổ ngân hàng S07 '!$J$2),Nhaplieu!F567,""))</f>
        <v/>
      </c>
      <c r="B562" s="77" t="str">
        <f>IF(OR(LEFT(Nhaplieu!$M567,3)='Sổ ngân hàng S07 '!$J$2,LEFT(Nhaplieu!$N567,3)='Sổ ngân hàng S07 '!$J$2),Nhaplieu!E567,IF(OR(Nhaplieu!$M567='Sổ ngân hàng S07 '!$J$2,Nhaplieu!$N567='Sổ ngân hàng S07 '!$J$2),Nhaplieu!E567,""))</f>
        <v/>
      </c>
      <c r="C562" s="571" t="str">
        <f>IF(OR(LEFT(Nhaplieu!$M567,3)='Sổ ngân hàng S07 '!$J$2,LEFT(Nhaplieu!$N567,3)='Sổ ngân hàng S07 '!$J$2),Nhaplieu!L567,IF(OR(Nhaplieu!$M567='Sổ ngân hàng S07 '!$J$2,Nhaplieu!$N567='Sổ ngân hàng S07 '!$J$2),Nhaplieu!L567,""))</f>
        <v/>
      </c>
      <c r="D562" s="78" t="str">
        <f>IF(LEFT(Nhaplieu!$M567,3)='Sổ ngân hàng S07 '!$J$2,Nhaplieu!N567,IF(LEFT(Nhaplieu!$N567,3)='Sổ ngân hàng S07 '!$J$2,Nhaplieu!M567,IF(Nhaplieu!$M567='Sổ ngân hàng S07 '!$J$2,Nhaplieu!N567,IF(Nhaplieu!$N567='Sổ ngân hàng S07 '!$J$2,Nhaplieu!M567,""))))</f>
        <v/>
      </c>
      <c r="E562" s="77" t="str">
        <f>IF(LEFT(Nhaplieu!M567,3)='Sổ ngân hàng S07 '!$J$2,Nhaplieu!$O567,IF(Nhaplieu!M567='Sổ ngân hàng S07 '!$J$2,Nhaplieu!$O567,""))</f>
        <v/>
      </c>
      <c r="F562" s="77" t="str">
        <f>IF(LEFT(Nhaplieu!N567,3)='Sổ ngân hàng S07 '!$J$2,Nhaplieu!$O567,IF(Nhaplieu!N567='Sổ ngân hàng S07 '!$J$2,Nhaplieu!$O567,""))</f>
        <v/>
      </c>
      <c r="G562" s="572">
        <f>IF(SUM(E562:F562)=0,0,$G$10+SUM(E$11:$E562)-SUM(F$11:$F562))</f>
        <v>0</v>
      </c>
      <c r="H562" s="573"/>
    </row>
    <row r="563" spans="1:8" s="4" customFormat="1" ht="15.6">
      <c r="A563" s="76" t="str">
        <f>IF(OR(LEFT(Nhaplieu!$M568,3)='Sổ ngân hàng S07 '!$J$2,LEFT(Nhaplieu!$N568,3)='Sổ ngân hàng S07 '!$J$2),Nhaplieu!F568,IF(OR(Nhaplieu!$M568='Sổ ngân hàng S07 '!$J$2,Nhaplieu!$N568='Sổ ngân hàng S07 '!$J$2),Nhaplieu!F568,""))</f>
        <v/>
      </c>
      <c r="B563" s="77" t="str">
        <f>IF(OR(LEFT(Nhaplieu!$M568,3)='Sổ ngân hàng S07 '!$J$2,LEFT(Nhaplieu!$N568,3)='Sổ ngân hàng S07 '!$J$2),Nhaplieu!E568,IF(OR(Nhaplieu!$M568='Sổ ngân hàng S07 '!$J$2,Nhaplieu!$N568='Sổ ngân hàng S07 '!$J$2),Nhaplieu!E568,""))</f>
        <v/>
      </c>
      <c r="C563" s="571" t="str">
        <f>IF(OR(LEFT(Nhaplieu!$M568,3)='Sổ ngân hàng S07 '!$J$2,LEFT(Nhaplieu!$N568,3)='Sổ ngân hàng S07 '!$J$2),Nhaplieu!L568,IF(OR(Nhaplieu!$M568='Sổ ngân hàng S07 '!$J$2,Nhaplieu!$N568='Sổ ngân hàng S07 '!$J$2),Nhaplieu!L568,""))</f>
        <v/>
      </c>
      <c r="D563" s="78" t="str">
        <f>IF(LEFT(Nhaplieu!$M568,3)='Sổ ngân hàng S07 '!$J$2,Nhaplieu!N568,IF(LEFT(Nhaplieu!$N568,3)='Sổ ngân hàng S07 '!$J$2,Nhaplieu!M568,IF(Nhaplieu!$M568='Sổ ngân hàng S07 '!$J$2,Nhaplieu!N568,IF(Nhaplieu!$N568='Sổ ngân hàng S07 '!$J$2,Nhaplieu!M568,""))))</f>
        <v/>
      </c>
      <c r="E563" s="77" t="str">
        <f>IF(LEFT(Nhaplieu!M568,3)='Sổ ngân hàng S07 '!$J$2,Nhaplieu!$O568,IF(Nhaplieu!M568='Sổ ngân hàng S07 '!$J$2,Nhaplieu!$O568,""))</f>
        <v/>
      </c>
      <c r="F563" s="77" t="str">
        <f>IF(LEFT(Nhaplieu!N568,3)='Sổ ngân hàng S07 '!$J$2,Nhaplieu!$O568,IF(Nhaplieu!N568='Sổ ngân hàng S07 '!$J$2,Nhaplieu!$O568,""))</f>
        <v/>
      </c>
      <c r="G563" s="572">
        <f>IF(SUM(E563:F563)=0,0,$G$10+SUM(E$11:$E563)-SUM(F$11:$F563))</f>
        <v>0</v>
      </c>
      <c r="H563" s="573"/>
    </row>
    <row r="564" spans="1:8" s="4" customFormat="1" ht="15.6">
      <c r="A564" s="76" t="str">
        <f>IF(OR(LEFT(Nhaplieu!$M569,3)='Sổ ngân hàng S07 '!$J$2,LEFT(Nhaplieu!$N569,3)='Sổ ngân hàng S07 '!$J$2),Nhaplieu!F569,IF(OR(Nhaplieu!$M569='Sổ ngân hàng S07 '!$J$2,Nhaplieu!$N569='Sổ ngân hàng S07 '!$J$2),Nhaplieu!F569,""))</f>
        <v/>
      </c>
      <c r="B564" s="77" t="str">
        <f>IF(OR(LEFT(Nhaplieu!$M569,3)='Sổ ngân hàng S07 '!$J$2,LEFT(Nhaplieu!$N569,3)='Sổ ngân hàng S07 '!$J$2),Nhaplieu!E569,IF(OR(Nhaplieu!$M569='Sổ ngân hàng S07 '!$J$2,Nhaplieu!$N569='Sổ ngân hàng S07 '!$J$2),Nhaplieu!E569,""))</f>
        <v/>
      </c>
      <c r="C564" s="571" t="str">
        <f>IF(OR(LEFT(Nhaplieu!$M569,3)='Sổ ngân hàng S07 '!$J$2,LEFT(Nhaplieu!$N569,3)='Sổ ngân hàng S07 '!$J$2),Nhaplieu!L569,IF(OR(Nhaplieu!$M569='Sổ ngân hàng S07 '!$J$2,Nhaplieu!$N569='Sổ ngân hàng S07 '!$J$2),Nhaplieu!L569,""))</f>
        <v/>
      </c>
      <c r="D564" s="78" t="str">
        <f>IF(LEFT(Nhaplieu!$M569,3)='Sổ ngân hàng S07 '!$J$2,Nhaplieu!N569,IF(LEFT(Nhaplieu!$N569,3)='Sổ ngân hàng S07 '!$J$2,Nhaplieu!M569,IF(Nhaplieu!$M569='Sổ ngân hàng S07 '!$J$2,Nhaplieu!N569,IF(Nhaplieu!$N569='Sổ ngân hàng S07 '!$J$2,Nhaplieu!M569,""))))</f>
        <v/>
      </c>
      <c r="E564" s="77" t="str">
        <f>IF(LEFT(Nhaplieu!M569,3)='Sổ ngân hàng S07 '!$J$2,Nhaplieu!$O569,IF(Nhaplieu!M569='Sổ ngân hàng S07 '!$J$2,Nhaplieu!$O569,""))</f>
        <v/>
      </c>
      <c r="F564" s="77" t="str">
        <f>IF(LEFT(Nhaplieu!N569,3)='Sổ ngân hàng S07 '!$J$2,Nhaplieu!$O569,IF(Nhaplieu!N569='Sổ ngân hàng S07 '!$J$2,Nhaplieu!$O569,""))</f>
        <v/>
      </c>
      <c r="G564" s="572">
        <f>IF(SUM(E564:F564)=0,0,$G$10+SUM(E$11:$E564)-SUM(F$11:$F564))</f>
        <v>0</v>
      </c>
      <c r="H564" s="573"/>
    </row>
    <row r="565" spans="1:8" s="4" customFormat="1" ht="15.6">
      <c r="A565" s="76" t="str">
        <f>IF(OR(LEFT(Nhaplieu!$M570,3)='Sổ ngân hàng S07 '!$J$2,LEFT(Nhaplieu!$N570,3)='Sổ ngân hàng S07 '!$J$2),Nhaplieu!F570,IF(OR(Nhaplieu!$M570='Sổ ngân hàng S07 '!$J$2,Nhaplieu!$N570='Sổ ngân hàng S07 '!$J$2),Nhaplieu!F570,""))</f>
        <v/>
      </c>
      <c r="B565" s="77" t="str">
        <f>IF(OR(LEFT(Nhaplieu!$M570,3)='Sổ ngân hàng S07 '!$J$2,LEFT(Nhaplieu!$N570,3)='Sổ ngân hàng S07 '!$J$2),Nhaplieu!E570,IF(OR(Nhaplieu!$M570='Sổ ngân hàng S07 '!$J$2,Nhaplieu!$N570='Sổ ngân hàng S07 '!$J$2),Nhaplieu!E570,""))</f>
        <v/>
      </c>
      <c r="C565" s="571" t="str">
        <f>IF(OR(LEFT(Nhaplieu!$M570,3)='Sổ ngân hàng S07 '!$J$2,LEFT(Nhaplieu!$N570,3)='Sổ ngân hàng S07 '!$J$2),Nhaplieu!L570,IF(OR(Nhaplieu!$M570='Sổ ngân hàng S07 '!$J$2,Nhaplieu!$N570='Sổ ngân hàng S07 '!$J$2),Nhaplieu!L570,""))</f>
        <v/>
      </c>
      <c r="D565" s="78" t="str">
        <f>IF(LEFT(Nhaplieu!$M570,3)='Sổ ngân hàng S07 '!$J$2,Nhaplieu!N570,IF(LEFT(Nhaplieu!$N570,3)='Sổ ngân hàng S07 '!$J$2,Nhaplieu!M570,IF(Nhaplieu!$M570='Sổ ngân hàng S07 '!$J$2,Nhaplieu!N570,IF(Nhaplieu!$N570='Sổ ngân hàng S07 '!$J$2,Nhaplieu!M570,""))))</f>
        <v/>
      </c>
      <c r="E565" s="77" t="str">
        <f>IF(LEFT(Nhaplieu!M570,3)='Sổ ngân hàng S07 '!$J$2,Nhaplieu!$O570,IF(Nhaplieu!M570='Sổ ngân hàng S07 '!$J$2,Nhaplieu!$O570,""))</f>
        <v/>
      </c>
      <c r="F565" s="77" t="str">
        <f>IF(LEFT(Nhaplieu!N570,3)='Sổ ngân hàng S07 '!$J$2,Nhaplieu!$O570,IF(Nhaplieu!N570='Sổ ngân hàng S07 '!$J$2,Nhaplieu!$O570,""))</f>
        <v/>
      </c>
      <c r="G565" s="572">
        <f>IF(SUM(E565:F565)=0,0,$G$10+SUM(E$11:$E565)-SUM(F$11:$F565))</f>
        <v>0</v>
      </c>
      <c r="H565" s="573"/>
    </row>
    <row r="566" spans="1:8" s="4" customFormat="1" ht="15.6">
      <c r="A566" s="76" t="str">
        <f>IF(OR(LEFT(Nhaplieu!$M571,3)='Sổ ngân hàng S07 '!$J$2,LEFT(Nhaplieu!$N571,3)='Sổ ngân hàng S07 '!$J$2),Nhaplieu!F571,IF(OR(Nhaplieu!$M571='Sổ ngân hàng S07 '!$J$2,Nhaplieu!$N571='Sổ ngân hàng S07 '!$J$2),Nhaplieu!F571,""))</f>
        <v/>
      </c>
      <c r="B566" s="77" t="str">
        <f>IF(OR(LEFT(Nhaplieu!$M571,3)='Sổ ngân hàng S07 '!$J$2,LEFT(Nhaplieu!$N571,3)='Sổ ngân hàng S07 '!$J$2),Nhaplieu!E571,IF(OR(Nhaplieu!$M571='Sổ ngân hàng S07 '!$J$2,Nhaplieu!$N571='Sổ ngân hàng S07 '!$J$2),Nhaplieu!E571,""))</f>
        <v/>
      </c>
      <c r="C566" s="571" t="str">
        <f>IF(OR(LEFT(Nhaplieu!$M571,3)='Sổ ngân hàng S07 '!$J$2,LEFT(Nhaplieu!$N571,3)='Sổ ngân hàng S07 '!$J$2),Nhaplieu!L571,IF(OR(Nhaplieu!$M571='Sổ ngân hàng S07 '!$J$2,Nhaplieu!$N571='Sổ ngân hàng S07 '!$J$2),Nhaplieu!L571,""))</f>
        <v/>
      </c>
      <c r="D566" s="78" t="str">
        <f>IF(LEFT(Nhaplieu!$M571,3)='Sổ ngân hàng S07 '!$J$2,Nhaplieu!N571,IF(LEFT(Nhaplieu!$N571,3)='Sổ ngân hàng S07 '!$J$2,Nhaplieu!M571,IF(Nhaplieu!$M571='Sổ ngân hàng S07 '!$J$2,Nhaplieu!N571,IF(Nhaplieu!$N571='Sổ ngân hàng S07 '!$J$2,Nhaplieu!M571,""))))</f>
        <v/>
      </c>
      <c r="E566" s="77" t="str">
        <f>IF(LEFT(Nhaplieu!M571,3)='Sổ ngân hàng S07 '!$J$2,Nhaplieu!$O571,IF(Nhaplieu!M571='Sổ ngân hàng S07 '!$J$2,Nhaplieu!$O571,""))</f>
        <v/>
      </c>
      <c r="F566" s="77" t="str">
        <f>IF(LEFT(Nhaplieu!N571,3)='Sổ ngân hàng S07 '!$J$2,Nhaplieu!$O571,IF(Nhaplieu!N571='Sổ ngân hàng S07 '!$J$2,Nhaplieu!$O571,""))</f>
        <v/>
      </c>
      <c r="G566" s="572">
        <f>IF(SUM(E566:F566)=0,0,$G$10+SUM(E$11:$E566)-SUM(F$11:$F566))</f>
        <v>0</v>
      </c>
      <c r="H566" s="573"/>
    </row>
    <row r="567" spans="1:8" s="4" customFormat="1" ht="15.6">
      <c r="A567" s="76" t="str">
        <f>IF(OR(LEFT(Nhaplieu!$M572,3)='Sổ ngân hàng S07 '!$J$2,LEFT(Nhaplieu!$N572,3)='Sổ ngân hàng S07 '!$J$2),Nhaplieu!F572,IF(OR(Nhaplieu!$M572='Sổ ngân hàng S07 '!$J$2,Nhaplieu!$N572='Sổ ngân hàng S07 '!$J$2),Nhaplieu!F572,""))</f>
        <v/>
      </c>
      <c r="B567" s="77" t="str">
        <f>IF(OR(LEFT(Nhaplieu!$M572,3)='Sổ ngân hàng S07 '!$J$2,LEFT(Nhaplieu!$N572,3)='Sổ ngân hàng S07 '!$J$2),Nhaplieu!E572,IF(OR(Nhaplieu!$M572='Sổ ngân hàng S07 '!$J$2,Nhaplieu!$N572='Sổ ngân hàng S07 '!$J$2),Nhaplieu!E572,""))</f>
        <v/>
      </c>
      <c r="C567" s="571" t="str">
        <f>IF(OR(LEFT(Nhaplieu!$M572,3)='Sổ ngân hàng S07 '!$J$2,LEFT(Nhaplieu!$N572,3)='Sổ ngân hàng S07 '!$J$2),Nhaplieu!L572,IF(OR(Nhaplieu!$M572='Sổ ngân hàng S07 '!$J$2,Nhaplieu!$N572='Sổ ngân hàng S07 '!$J$2),Nhaplieu!L572,""))</f>
        <v/>
      </c>
      <c r="D567" s="78" t="str">
        <f>IF(LEFT(Nhaplieu!$M572,3)='Sổ ngân hàng S07 '!$J$2,Nhaplieu!N572,IF(LEFT(Nhaplieu!$N572,3)='Sổ ngân hàng S07 '!$J$2,Nhaplieu!M572,IF(Nhaplieu!$M572='Sổ ngân hàng S07 '!$J$2,Nhaplieu!N572,IF(Nhaplieu!$N572='Sổ ngân hàng S07 '!$J$2,Nhaplieu!M572,""))))</f>
        <v/>
      </c>
      <c r="E567" s="77" t="str">
        <f>IF(LEFT(Nhaplieu!M572,3)='Sổ ngân hàng S07 '!$J$2,Nhaplieu!$O572,IF(Nhaplieu!M572='Sổ ngân hàng S07 '!$J$2,Nhaplieu!$O572,""))</f>
        <v/>
      </c>
      <c r="F567" s="77" t="str">
        <f>IF(LEFT(Nhaplieu!N572,3)='Sổ ngân hàng S07 '!$J$2,Nhaplieu!$O572,IF(Nhaplieu!N572='Sổ ngân hàng S07 '!$J$2,Nhaplieu!$O572,""))</f>
        <v/>
      </c>
      <c r="G567" s="572">
        <f>IF(SUM(E567:F567)=0,0,$G$10+SUM(E$11:$E567)-SUM(F$11:$F567))</f>
        <v>0</v>
      </c>
      <c r="H567" s="573"/>
    </row>
    <row r="568" spans="1:8" s="4" customFormat="1" ht="15.6">
      <c r="A568" s="76" t="str">
        <f>IF(OR(LEFT(Nhaplieu!$M573,3)='Sổ ngân hàng S07 '!$J$2,LEFT(Nhaplieu!$N573,3)='Sổ ngân hàng S07 '!$J$2),Nhaplieu!F573,IF(OR(Nhaplieu!$M573='Sổ ngân hàng S07 '!$J$2,Nhaplieu!$N573='Sổ ngân hàng S07 '!$J$2),Nhaplieu!F573,""))</f>
        <v/>
      </c>
      <c r="B568" s="77" t="str">
        <f>IF(OR(LEFT(Nhaplieu!$M573,3)='Sổ ngân hàng S07 '!$J$2,LEFT(Nhaplieu!$N573,3)='Sổ ngân hàng S07 '!$J$2),Nhaplieu!E573,IF(OR(Nhaplieu!$M573='Sổ ngân hàng S07 '!$J$2,Nhaplieu!$N573='Sổ ngân hàng S07 '!$J$2),Nhaplieu!E573,""))</f>
        <v/>
      </c>
      <c r="C568" s="571" t="str">
        <f>IF(OR(LEFT(Nhaplieu!$M573,3)='Sổ ngân hàng S07 '!$J$2,LEFT(Nhaplieu!$N573,3)='Sổ ngân hàng S07 '!$J$2),Nhaplieu!L573,IF(OR(Nhaplieu!$M573='Sổ ngân hàng S07 '!$J$2,Nhaplieu!$N573='Sổ ngân hàng S07 '!$J$2),Nhaplieu!L573,""))</f>
        <v/>
      </c>
      <c r="D568" s="78" t="str">
        <f>IF(LEFT(Nhaplieu!$M573,3)='Sổ ngân hàng S07 '!$J$2,Nhaplieu!N573,IF(LEFT(Nhaplieu!$N573,3)='Sổ ngân hàng S07 '!$J$2,Nhaplieu!M573,IF(Nhaplieu!$M573='Sổ ngân hàng S07 '!$J$2,Nhaplieu!N573,IF(Nhaplieu!$N573='Sổ ngân hàng S07 '!$J$2,Nhaplieu!M573,""))))</f>
        <v/>
      </c>
      <c r="E568" s="77" t="str">
        <f>IF(LEFT(Nhaplieu!M573,3)='Sổ ngân hàng S07 '!$J$2,Nhaplieu!$O573,IF(Nhaplieu!M573='Sổ ngân hàng S07 '!$J$2,Nhaplieu!$O573,""))</f>
        <v/>
      </c>
      <c r="F568" s="77" t="str">
        <f>IF(LEFT(Nhaplieu!N573,3)='Sổ ngân hàng S07 '!$J$2,Nhaplieu!$O573,IF(Nhaplieu!N573='Sổ ngân hàng S07 '!$J$2,Nhaplieu!$O573,""))</f>
        <v/>
      </c>
      <c r="G568" s="572">
        <f>IF(SUM(E568:F568)=0,0,$G$10+SUM(E$11:$E568)-SUM(F$11:$F568))</f>
        <v>0</v>
      </c>
      <c r="H568" s="573"/>
    </row>
    <row r="569" spans="1:8" s="4" customFormat="1" ht="15.6">
      <c r="A569" s="76" t="str">
        <f>IF(OR(LEFT(Nhaplieu!$M574,3)='Sổ ngân hàng S07 '!$J$2,LEFT(Nhaplieu!$N574,3)='Sổ ngân hàng S07 '!$J$2),Nhaplieu!F574,IF(OR(Nhaplieu!$M574='Sổ ngân hàng S07 '!$J$2,Nhaplieu!$N574='Sổ ngân hàng S07 '!$J$2),Nhaplieu!F574,""))</f>
        <v/>
      </c>
      <c r="B569" s="77" t="str">
        <f>IF(OR(LEFT(Nhaplieu!$M574,3)='Sổ ngân hàng S07 '!$J$2,LEFT(Nhaplieu!$N574,3)='Sổ ngân hàng S07 '!$J$2),Nhaplieu!E574,IF(OR(Nhaplieu!$M574='Sổ ngân hàng S07 '!$J$2,Nhaplieu!$N574='Sổ ngân hàng S07 '!$J$2),Nhaplieu!E574,""))</f>
        <v/>
      </c>
      <c r="C569" s="571" t="str">
        <f>IF(OR(LEFT(Nhaplieu!$M574,3)='Sổ ngân hàng S07 '!$J$2,LEFT(Nhaplieu!$N574,3)='Sổ ngân hàng S07 '!$J$2),Nhaplieu!L574,IF(OR(Nhaplieu!$M574='Sổ ngân hàng S07 '!$J$2,Nhaplieu!$N574='Sổ ngân hàng S07 '!$J$2),Nhaplieu!L574,""))</f>
        <v/>
      </c>
      <c r="D569" s="78" t="str">
        <f>IF(LEFT(Nhaplieu!$M574,3)='Sổ ngân hàng S07 '!$J$2,Nhaplieu!N574,IF(LEFT(Nhaplieu!$N574,3)='Sổ ngân hàng S07 '!$J$2,Nhaplieu!M574,IF(Nhaplieu!$M574='Sổ ngân hàng S07 '!$J$2,Nhaplieu!N574,IF(Nhaplieu!$N574='Sổ ngân hàng S07 '!$J$2,Nhaplieu!M574,""))))</f>
        <v/>
      </c>
      <c r="E569" s="77" t="str">
        <f>IF(LEFT(Nhaplieu!M574,3)='Sổ ngân hàng S07 '!$J$2,Nhaplieu!$O574,IF(Nhaplieu!M574='Sổ ngân hàng S07 '!$J$2,Nhaplieu!$O574,""))</f>
        <v/>
      </c>
      <c r="F569" s="77" t="str">
        <f>IF(LEFT(Nhaplieu!N574,3)='Sổ ngân hàng S07 '!$J$2,Nhaplieu!$O574,IF(Nhaplieu!N574='Sổ ngân hàng S07 '!$J$2,Nhaplieu!$O574,""))</f>
        <v/>
      </c>
      <c r="G569" s="572">
        <f>IF(SUM(E569:F569)=0,0,$G$10+SUM(E$11:$E569)-SUM(F$11:$F569))</f>
        <v>0</v>
      </c>
      <c r="H569" s="573"/>
    </row>
    <row r="570" spans="1:8" s="4" customFormat="1" ht="15.6">
      <c r="A570" s="76" t="str">
        <f>IF(OR(LEFT(Nhaplieu!$M575,3)='Sổ ngân hàng S07 '!$J$2,LEFT(Nhaplieu!$N575,3)='Sổ ngân hàng S07 '!$J$2),Nhaplieu!F575,IF(OR(Nhaplieu!$M575='Sổ ngân hàng S07 '!$J$2,Nhaplieu!$N575='Sổ ngân hàng S07 '!$J$2),Nhaplieu!F575,""))</f>
        <v/>
      </c>
      <c r="B570" s="77" t="str">
        <f>IF(OR(LEFT(Nhaplieu!$M575,3)='Sổ ngân hàng S07 '!$J$2,LEFT(Nhaplieu!$N575,3)='Sổ ngân hàng S07 '!$J$2),Nhaplieu!E575,IF(OR(Nhaplieu!$M575='Sổ ngân hàng S07 '!$J$2,Nhaplieu!$N575='Sổ ngân hàng S07 '!$J$2),Nhaplieu!E575,""))</f>
        <v/>
      </c>
      <c r="C570" s="571" t="str">
        <f>IF(OR(LEFT(Nhaplieu!$M575,3)='Sổ ngân hàng S07 '!$J$2,LEFT(Nhaplieu!$N575,3)='Sổ ngân hàng S07 '!$J$2),Nhaplieu!L575,IF(OR(Nhaplieu!$M575='Sổ ngân hàng S07 '!$J$2,Nhaplieu!$N575='Sổ ngân hàng S07 '!$J$2),Nhaplieu!L575,""))</f>
        <v/>
      </c>
      <c r="D570" s="78" t="str">
        <f>IF(LEFT(Nhaplieu!$M575,3)='Sổ ngân hàng S07 '!$J$2,Nhaplieu!N575,IF(LEFT(Nhaplieu!$N575,3)='Sổ ngân hàng S07 '!$J$2,Nhaplieu!M575,IF(Nhaplieu!$M575='Sổ ngân hàng S07 '!$J$2,Nhaplieu!N575,IF(Nhaplieu!$N575='Sổ ngân hàng S07 '!$J$2,Nhaplieu!M575,""))))</f>
        <v/>
      </c>
      <c r="E570" s="77" t="str">
        <f>IF(LEFT(Nhaplieu!M575,3)='Sổ ngân hàng S07 '!$J$2,Nhaplieu!$O575,IF(Nhaplieu!M575='Sổ ngân hàng S07 '!$J$2,Nhaplieu!$O575,""))</f>
        <v/>
      </c>
      <c r="F570" s="77" t="str">
        <f>IF(LEFT(Nhaplieu!N575,3)='Sổ ngân hàng S07 '!$J$2,Nhaplieu!$O575,IF(Nhaplieu!N575='Sổ ngân hàng S07 '!$J$2,Nhaplieu!$O575,""))</f>
        <v/>
      </c>
      <c r="G570" s="572">
        <f>IF(SUM(E570:F570)=0,0,$G$10+SUM(E$11:$E570)-SUM(F$11:$F570))</f>
        <v>0</v>
      </c>
      <c r="H570" s="573"/>
    </row>
    <row r="571" spans="1:8" s="4" customFormat="1" ht="15.6">
      <c r="A571" s="76" t="str">
        <f>IF(OR(LEFT(Nhaplieu!$M576,3)='Sổ ngân hàng S07 '!$J$2,LEFT(Nhaplieu!$N576,3)='Sổ ngân hàng S07 '!$J$2),Nhaplieu!F576,IF(OR(Nhaplieu!$M576='Sổ ngân hàng S07 '!$J$2,Nhaplieu!$N576='Sổ ngân hàng S07 '!$J$2),Nhaplieu!F576,""))</f>
        <v/>
      </c>
      <c r="B571" s="77" t="str">
        <f>IF(OR(LEFT(Nhaplieu!$M576,3)='Sổ ngân hàng S07 '!$J$2,LEFT(Nhaplieu!$N576,3)='Sổ ngân hàng S07 '!$J$2),Nhaplieu!E576,IF(OR(Nhaplieu!$M576='Sổ ngân hàng S07 '!$J$2,Nhaplieu!$N576='Sổ ngân hàng S07 '!$J$2),Nhaplieu!E576,""))</f>
        <v/>
      </c>
      <c r="C571" s="571" t="str">
        <f>IF(OR(LEFT(Nhaplieu!$M576,3)='Sổ ngân hàng S07 '!$J$2,LEFT(Nhaplieu!$N576,3)='Sổ ngân hàng S07 '!$J$2),Nhaplieu!L576,IF(OR(Nhaplieu!$M576='Sổ ngân hàng S07 '!$J$2,Nhaplieu!$N576='Sổ ngân hàng S07 '!$J$2),Nhaplieu!L576,""))</f>
        <v/>
      </c>
      <c r="D571" s="78" t="str">
        <f>IF(LEFT(Nhaplieu!$M576,3)='Sổ ngân hàng S07 '!$J$2,Nhaplieu!N576,IF(LEFT(Nhaplieu!$N576,3)='Sổ ngân hàng S07 '!$J$2,Nhaplieu!M576,IF(Nhaplieu!$M576='Sổ ngân hàng S07 '!$J$2,Nhaplieu!N576,IF(Nhaplieu!$N576='Sổ ngân hàng S07 '!$J$2,Nhaplieu!M576,""))))</f>
        <v/>
      </c>
      <c r="E571" s="77" t="str">
        <f>IF(LEFT(Nhaplieu!M576,3)='Sổ ngân hàng S07 '!$J$2,Nhaplieu!$O576,IF(Nhaplieu!M576='Sổ ngân hàng S07 '!$J$2,Nhaplieu!$O576,""))</f>
        <v/>
      </c>
      <c r="F571" s="77" t="str">
        <f>IF(LEFT(Nhaplieu!N576,3)='Sổ ngân hàng S07 '!$J$2,Nhaplieu!$O576,IF(Nhaplieu!N576='Sổ ngân hàng S07 '!$J$2,Nhaplieu!$O576,""))</f>
        <v/>
      </c>
      <c r="G571" s="572">
        <f>IF(SUM(E571:F571)=0,0,$G$10+SUM(E$11:$E571)-SUM(F$11:$F571))</f>
        <v>0</v>
      </c>
      <c r="H571" s="573"/>
    </row>
    <row r="572" spans="1:8" s="4" customFormat="1" ht="15.6">
      <c r="A572" s="76" t="str">
        <f>IF(OR(LEFT(Nhaplieu!$M577,3)='Sổ ngân hàng S07 '!$J$2,LEFT(Nhaplieu!$N577,3)='Sổ ngân hàng S07 '!$J$2),Nhaplieu!F577,IF(OR(Nhaplieu!$M577='Sổ ngân hàng S07 '!$J$2,Nhaplieu!$N577='Sổ ngân hàng S07 '!$J$2),Nhaplieu!F577,""))</f>
        <v/>
      </c>
      <c r="B572" s="77" t="str">
        <f>IF(OR(LEFT(Nhaplieu!$M577,3)='Sổ ngân hàng S07 '!$J$2,LEFT(Nhaplieu!$N577,3)='Sổ ngân hàng S07 '!$J$2),Nhaplieu!E577,IF(OR(Nhaplieu!$M577='Sổ ngân hàng S07 '!$J$2,Nhaplieu!$N577='Sổ ngân hàng S07 '!$J$2),Nhaplieu!E577,""))</f>
        <v/>
      </c>
      <c r="C572" s="571" t="str">
        <f>IF(OR(LEFT(Nhaplieu!$M577,3)='Sổ ngân hàng S07 '!$J$2,LEFT(Nhaplieu!$N577,3)='Sổ ngân hàng S07 '!$J$2),Nhaplieu!L577,IF(OR(Nhaplieu!$M577='Sổ ngân hàng S07 '!$J$2,Nhaplieu!$N577='Sổ ngân hàng S07 '!$J$2),Nhaplieu!L577,""))</f>
        <v/>
      </c>
      <c r="D572" s="78" t="str">
        <f>IF(LEFT(Nhaplieu!$M577,3)='Sổ ngân hàng S07 '!$J$2,Nhaplieu!N577,IF(LEFT(Nhaplieu!$N577,3)='Sổ ngân hàng S07 '!$J$2,Nhaplieu!M577,IF(Nhaplieu!$M577='Sổ ngân hàng S07 '!$J$2,Nhaplieu!N577,IF(Nhaplieu!$N577='Sổ ngân hàng S07 '!$J$2,Nhaplieu!M577,""))))</f>
        <v/>
      </c>
      <c r="E572" s="77" t="str">
        <f>IF(LEFT(Nhaplieu!M577,3)='Sổ ngân hàng S07 '!$J$2,Nhaplieu!$O577,IF(Nhaplieu!M577='Sổ ngân hàng S07 '!$J$2,Nhaplieu!$O577,""))</f>
        <v/>
      </c>
      <c r="F572" s="77" t="str">
        <f>IF(LEFT(Nhaplieu!N577,3)='Sổ ngân hàng S07 '!$J$2,Nhaplieu!$O577,IF(Nhaplieu!N577='Sổ ngân hàng S07 '!$J$2,Nhaplieu!$O577,""))</f>
        <v/>
      </c>
      <c r="G572" s="572">
        <f>IF(SUM(E572:F572)=0,0,$G$10+SUM(E$11:$E572)-SUM(F$11:$F572))</f>
        <v>0</v>
      </c>
      <c r="H572" s="573"/>
    </row>
    <row r="573" spans="1:8" s="4" customFormat="1" ht="15.6">
      <c r="A573" s="76" t="str">
        <f>IF(OR(LEFT(Nhaplieu!$M578,3)='Sổ ngân hàng S07 '!$J$2,LEFT(Nhaplieu!$N578,3)='Sổ ngân hàng S07 '!$J$2),Nhaplieu!F578,IF(OR(Nhaplieu!$M578='Sổ ngân hàng S07 '!$J$2,Nhaplieu!$N578='Sổ ngân hàng S07 '!$J$2),Nhaplieu!F578,""))</f>
        <v/>
      </c>
      <c r="B573" s="77" t="str">
        <f>IF(OR(LEFT(Nhaplieu!$M578,3)='Sổ ngân hàng S07 '!$J$2,LEFT(Nhaplieu!$N578,3)='Sổ ngân hàng S07 '!$J$2),Nhaplieu!E578,IF(OR(Nhaplieu!$M578='Sổ ngân hàng S07 '!$J$2,Nhaplieu!$N578='Sổ ngân hàng S07 '!$J$2),Nhaplieu!E578,""))</f>
        <v/>
      </c>
      <c r="C573" s="571" t="str">
        <f>IF(OR(LEFT(Nhaplieu!$M578,3)='Sổ ngân hàng S07 '!$J$2,LEFT(Nhaplieu!$N578,3)='Sổ ngân hàng S07 '!$J$2),Nhaplieu!L578,IF(OR(Nhaplieu!$M578='Sổ ngân hàng S07 '!$J$2,Nhaplieu!$N578='Sổ ngân hàng S07 '!$J$2),Nhaplieu!L578,""))</f>
        <v/>
      </c>
      <c r="D573" s="78" t="str">
        <f>IF(LEFT(Nhaplieu!$M578,3)='Sổ ngân hàng S07 '!$J$2,Nhaplieu!N578,IF(LEFT(Nhaplieu!$N578,3)='Sổ ngân hàng S07 '!$J$2,Nhaplieu!M578,IF(Nhaplieu!$M578='Sổ ngân hàng S07 '!$J$2,Nhaplieu!N578,IF(Nhaplieu!$N578='Sổ ngân hàng S07 '!$J$2,Nhaplieu!M578,""))))</f>
        <v/>
      </c>
      <c r="E573" s="77" t="str">
        <f>IF(LEFT(Nhaplieu!M578,3)='Sổ ngân hàng S07 '!$J$2,Nhaplieu!$O578,IF(Nhaplieu!M578='Sổ ngân hàng S07 '!$J$2,Nhaplieu!$O578,""))</f>
        <v/>
      </c>
      <c r="F573" s="77" t="str">
        <f>IF(LEFT(Nhaplieu!N578,3)='Sổ ngân hàng S07 '!$J$2,Nhaplieu!$O578,IF(Nhaplieu!N578='Sổ ngân hàng S07 '!$J$2,Nhaplieu!$O578,""))</f>
        <v/>
      </c>
      <c r="G573" s="572">
        <f>IF(SUM(E573:F573)=0,0,$G$10+SUM(E$11:$E573)-SUM(F$11:$F573))</f>
        <v>0</v>
      </c>
      <c r="H573" s="573"/>
    </row>
    <row r="574" spans="1:8" s="4" customFormat="1" ht="15.6">
      <c r="A574" s="76" t="str">
        <f>IF(OR(LEFT(Nhaplieu!$M579,3)='Sổ ngân hàng S07 '!$J$2,LEFT(Nhaplieu!$N579,3)='Sổ ngân hàng S07 '!$J$2),Nhaplieu!F579,IF(OR(Nhaplieu!$M579='Sổ ngân hàng S07 '!$J$2,Nhaplieu!$N579='Sổ ngân hàng S07 '!$J$2),Nhaplieu!F579,""))</f>
        <v/>
      </c>
      <c r="B574" s="77" t="str">
        <f>IF(OR(LEFT(Nhaplieu!$M579,3)='Sổ ngân hàng S07 '!$J$2,LEFT(Nhaplieu!$N579,3)='Sổ ngân hàng S07 '!$J$2),Nhaplieu!E579,IF(OR(Nhaplieu!$M579='Sổ ngân hàng S07 '!$J$2,Nhaplieu!$N579='Sổ ngân hàng S07 '!$J$2),Nhaplieu!E579,""))</f>
        <v/>
      </c>
      <c r="C574" s="571" t="str">
        <f>IF(OR(LEFT(Nhaplieu!$M579,3)='Sổ ngân hàng S07 '!$J$2,LEFT(Nhaplieu!$N579,3)='Sổ ngân hàng S07 '!$J$2),Nhaplieu!L579,IF(OR(Nhaplieu!$M579='Sổ ngân hàng S07 '!$J$2,Nhaplieu!$N579='Sổ ngân hàng S07 '!$J$2),Nhaplieu!L579,""))</f>
        <v/>
      </c>
      <c r="D574" s="78" t="str">
        <f>IF(LEFT(Nhaplieu!$M579,3)='Sổ ngân hàng S07 '!$J$2,Nhaplieu!N579,IF(LEFT(Nhaplieu!$N579,3)='Sổ ngân hàng S07 '!$J$2,Nhaplieu!M579,IF(Nhaplieu!$M579='Sổ ngân hàng S07 '!$J$2,Nhaplieu!N579,IF(Nhaplieu!$N579='Sổ ngân hàng S07 '!$J$2,Nhaplieu!M579,""))))</f>
        <v/>
      </c>
      <c r="E574" s="77" t="str">
        <f>IF(LEFT(Nhaplieu!M579,3)='Sổ ngân hàng S07 '!$J$2,Nhaplieu!$O579,IF(Nhaplieu!M579='Sổ ngân hàng S07 '!$J$2,Nhaplieu!$O579,""))</f>
        <v/>
      </c>
      <c r="F574" s="77" t="str">
        <f>IF(LEFT(Nhaplieu!N579,3)='Sổ ngân hàng S07 '!$J$2,Nhaplieu!$O579,IF(Nhaplieu!N579='Sổ ngân hàng S07 '!$J$2,Nhaplieu!$O579,""))</f>
        <v/>
      </c>
      <c r="G574" s="572">
        <f>IF(SUM(E574:F574)=0,0,$G$10+SUM(E$11:$E574)-SUM(F$11:$F574))</f>
        <v>0</v>
      </c>
      <c r="H574" s="573"/>
    </row>
    <row r="575" spans="1:8" s="4" customFormat="1" ht="15.6">
      <c r="A575" s="76" t="str">
        <f>IF(OR(LEFT(Nhaplieu!$M580,3)='Sổ ngân hàng S07 '!$J$2,LEFT(Nhaplieu!$N580,3)='Sổ ngân hàng S07 '!$J$2),Nhaplieu!F580,IF(OR(Nhaplieu!$M580='Sổ ngân hàng S07 '!$J$2,Nhaplieu!$N580='Sổ ngân hàng S07 '!$J$2),Nhaplieu!F580,""))</f>
        <v/>
      </c>
      <c r="B575" s="77" t="str">
        <f>IF(OR(LEFT(Nhaplieu!$M580,3)='Sổ ngân hàng S07 '!$J$2,LEFT(Nhaplieu!$N580,3)='Sổ ngân hàng S07 '!$J$2),Nhaplieu!E580,IF(OR(Nhaplieu!$M580='Sổ ngân hàng S07 '!$J$2,Nhaplieu!$N580='Sổ ngân hàng S07 '!$J$2),Nhaplieu!E580,""))</f>
        <v/>
      </c>
      <c r="C575" s="571" t="str">
        <f>IF(OR(LEFT(Nhaplieu!$M580,3)='Sổ ngân hàng S07 '!$J$2,LEFT(Nhaplieu!$N580,3)='Sổ ngân hàng S07 '!$J$2),Nhaplieu!L580,IF(OR(Nhaplieu!$M580='Sổ ngân hàng S07 '!$J$2,Nhaplieu!$N580='Sổ ngân hàng S07 '!$J$2),Nhaplieu!L580,""))</f>
        <v/>
      </c>
      <c r="D575" s="78" t="str">
        <f>IF(LEFT(Nhaplieu!$M580,3)='Sổ ngân hàng S07 '!$J$2,Nhaplieu!N580,IF(LEFT(Nhaplieu!$N580,3)='Sổ ngân hàng S07 '!$J$2,Nhaplieu!M580,IF(Nhaplieu!$M580='Sổ ngân hàng S07 '!$J$2,Nhaplieu!N580,IF(Nhaplieu!$N580='Sổ ngân hàng S07 '!$J$2,Nhaplieu!M580,""))))</f>
        <v/>
      </c>
      <c r="E575" s="77" t="str">
        <f>IF(LEFT(Nhaplieu!M580,3)='Sổ ngân hàng S07 '!$J$2,Nhaplieu!$O580,IF(Nhaplieu!M580='Sổ ngân hàng S07 '!$J$2,Nhaplieu!$O580,""))</f>
        <v/>
      </c>
      <c r="F575" s="77" t="str">
        <f>IF(LEFT(Nhaplieu!N580,3)='Sổ ngân hàng S07 '!$J$2,Nhaplieu!$O580,IF(Nhaplieu!N580='Sổ ngân hàng S07 '!$J$2,Nhaplieu!$O580,""))</f>
        <v/>
      </c>
      <c r="G575" s="572">
        <f>IF(SUM(E575:F575)=0,0,$G$10+SUM(E$11:$E575)-SUM(F$11:$F575))</f>
        <v>0</v>
      </c>
      <c r="H575" s="573"/>
    </row>
    <row r="576" spans="1:8" s="4" customFormat="1" ht="15.6">
      <c r="A576" s="76" t="str">
        <f>IF(OR(LEFT(Nhaplieu!$M581,3)='Sổ ngân hàng S07 '!$J$2,LEFT(Nhaplieu!$N581,3)='Sổ ngân hàng S07 '!$J$2),Nhaplieu!F581,IF(OR(Nhaplieu!$M581='Sổ ngân hàng S07 '!$J$2,Nhaplieu!$N581='Sổ ngân hàng S07 '!$J$2),Nhaplieu!F581,""))</f>
        <v/>
      </c>
      <c r="B576" s="77" t="str">
        <f>IF(OR(LEFT(Nhaplieu!$M581,3)='Sổ ngân hàng S07 '!$J$2,LEFT(Nhaplieu!$N581,3)='Sổ ngân hàng S07 '!$J$2),Nhaplieu!E581,IF(OR(Nhaplieu!$M581='Sổ ngân hàng S07 '!$J$2,Nhaplieu!$N581='Sổ ngân hàng S07 '!$J$2),Nhaplieu!E581,""))</f>
        <v/>
      </c>
      <c r="C576" s="571" t="str">
        <f>IF(OR(LEFT(Nhaplieu!$M581,3)='Sổ ngân hàng S07 '!$J$2,LEFT(Nhaplieu!$N581,3)='Sổ ngân hàng S07 '!$J$2),Nhaplieu!L581,IF(OR(Nhaplieu!$M581='Sổ ngân hàng S07 '!$J$2,Nhaplieu!$N581='Sổ ngân hàng S07 '!$J$2),Nhaplieu!L581,""))</f>
        <v/>
      </c>
      <c r="D576" s="78" t="str">
        <f>IF(LEFT(Nhaplieu!$M581,3)='Sổ ngân hàng S07 '!$J$2,Nhaplieu!N581,IF(LEFT(Nhaplieu!$N581,3)='Sổ ngân hàng S07 '!$J$2,Nhaplieu!M581,IF(Nhaplieu!$M581='Sổ ngân hàng S07 '!$J$2,Nhaplieu!N581,IF(Nhaplieu!$N581='Sổ ngân hàng S07 '!$J$2,Nhaplieu!M581,""))))</f>
        <v/>
      </c>
      <c r="E576" s="77" t="str">
        <f>IF(LEFT(Nhaplieu!M581,3)='Sổ ngân hàng S07 '!$J$2,Nhaplieu!$O581,IF(Nhaplieu!M581='Sổ ngân hàng S07 '!$J$2,Nhaplieu!$O581,""))</f>
        <v/>
      </c>
      <c r="F576" s="77" t="str">
        <f>IF(LEFT(Nhaplieu!N581,3)='Sổ ngân hàng S07 '!$J$2,Nhaplieu!$O581,IF(Nhaplieu!N581='Sổ ngân hàng S07 '!$J$2,Nhaplieu!$O581,""))</f>
        <v/>
      </c>
      <c r="G576" s="572">
        <f>IF(SUM(E576:F576)=0,0,$G$10+SUM(E$11:$E576)-SUM(F$11:$F576))</f>
        <v>0</v>
      </c>
      <c r="H576" s="573"/>
    </row>
    <row r="577" spans="1:8" s="4" customFormat="1" ht="15.6">
      <c r="A577" s="76" t="str">
        <f>IF(OR(LEFT(Nhaplieu!$M582,3)='Sổ ngân hàng S07 '!$J$2,LEFT(Nhaplieu!$N582,3)='Sổ ngân hàng S07 '!$J$2),Nhaplieu!F582,IF(OR(Nhaplieu!$M582='Sổ ngân hàng S07 '!$J$2,Nhaplieu!$N582='Sổ ngân hàng S07 '!$J$2),Nhaplieu!F582,""))</f>
        <v/>
      </c>
      <c r="B577" s="77" t="str">
        <f>IF(OR(LEFT(Nhaplieu!$M582,3)='Sổ ngân hàng S07 '!$J$2,LEFT(Nhaplieu!$N582,3)='Sổ ngân hàng S07 '!$J$2),Nhaplieu!E582,IF(OR(Nhaplieu!$M582='Sổ ngân hàng S07 '!$J$2,Nhaplieu!$N582='Sổ ngân hàng S07 '!$J$2),Nhaplieu!E582,""))</f>
        <v/>
      </c>
      <c r="C577" s="571" t="str">
        <f>IF(OR(LEFT(Nhaplieu!$M582,3)='Sổ ngân hàng S07 '!$J$2,LEFT(Nhaplieu!$N582,3)='Sổ ngân hàng S07 '!$J$2),Nhaplieu!L582,IF(OR(Nhaplieu!$M582='Sổ ngân hàng S07 '!$J$2,Nhaplieu!$N582='Sổ ngân hàng S07 '!$J$2),Nhaplieu!L582,""))</f>
        <v/>
      </c>
      <c r="D577" s="78" t="str">
        <f>IF(LEFT(Nhaplieu!$M582,3)='Sổ ngân hàng S07 '!$J$2,Nhaplieu!N582,IF(LEFT(Nhaplieu!$N582,3)='Sổ ngân hàng S07 '!$J$2,Nhaplieu!M582,IF(Nhaplieu!$M582='Sổ ngân hàng S07 '!$J$2,Nhaplieu!N582,IF(Nhaplieu!$N582='Sổ ngân hàng S07 '!$J$2,Nhaplieu!M582,""))))</f>
        <v/>
      </c>
      <c r="E577" s="77" t="str">
        <f>IF(LEFT(Nhaplieu!M582,3)='Sổ ngân hàng S07 '!$J$2,Nhaplieu!$O582,IF(Nhaplieu!M582='Sổ ngân hàng S07 '!$J$2,Nhaplieu!$O582,""))</f>
        <v/>
      </c>
      <c r="F577" s="77" t="str">
        <f>IF(LEFT(Nhaplieu!N582,3)='Sổ ngân hàng S07 '!$J$2,Nhaplieu!$O582,IF(Nhaplieu!N582='Sổ ngân hàng S07 '!$J$2,Nhaplieu!$O582,""))</f>
        <v/>
      </c>
      <c r="G577" s="572">
        <f>IF(SUM(E577:F577)=0,0,$G$10+SUM(E$11:$E577)-SUM(F$11:$F577))</f>
        <v>0</v>
      </c>
      <c r="H577" s="573"/>
    </row>
    <row r="578" spans="1:8" s="4" customFormat="1" ht="15.6">
      <c r="A578" s="76" t="str">
        <f>IF(OR(LEFT(Nhaplieu!$M583,3)='Sổ ngân hàng S07 '!$J$2,LEFT(Nhaplieu!$N583,3)='Sổ ngân hàng S07 '!$J$2),Nhaplieu!F583,IF(OR(Nhaplieu!$M583='Sổ ngân hàng S07 '!$J$2,Nhaplieu!$N583='Sổ ngân hàng S07 '!$J$2),Nhaplieu!F583,""))</f>
        <v/>
      </c>
      <c r="B578" s="77" t="str">
        <f>IF(OR(LEFT(Nhaplieu!$M583,3)='Sổ ngân hàng S07 '!$J$2,LEFT(Nhaplieu!$N583,3)='Sổ ngân hàng S07 '!$J$2),Nhaplieu!E583,IF(OR(Nhaplieu!$M583='Sổ ngân hàng S07 '!$J$2,Nhaplieu!$N583='Sổ ngân hàng S07 '!$J$2),Nhaplieu!E583,""))</f>
        <v/>
      </c>
      <c r="C578" s="571" t="str">
        <f>IF(OR(LEFT(Nhaplieu!$M583,3)='Sổ ngân hàng S07 '!$J$2,LEFT(Nhaplieu!$N583,3)='Sổ ngân hàng S07 '!$J$2),Nhaplieu!L583,IF(OR(Nhaplieu!$M583='Sổ ngân hàng S07 '!$J$2,Nhaplieu!$N583='Sổ ngân hàng S07 '!$J$2),Nhaplieu!L583,""))</f>
        <v/>
      </c>
      <c r="D578" s="78" t="str">
        <f>IF(LEFT(Nhaplieu!$M583,3)='Sổ ngân hàng S07 '!$J$2,Nhaplieu!N583,IF(LEFT(Nhaplieu!$N583,3)='Sổ ngân hàng S07 '!$J$2,Nhaplieu!M583,IF(Nhaplieu!$M583='Sổ ngân hàng S07 '!$J$2,Nhaplieu!N583,IF(Nhaplieu!$N583='Sổ ngân hàng S07 '!$J$2,Nhaplieu!M583,""))))</f>
        <v/>
      </c>
      <c r="E578" s="77" t="str">
        <f>IF(LEFT(Nhaplieu!M583,3)='Sổ ngân hàng S07 '!$J$2,Nhaplieu!$O583,IF(Nhaplieu!M583='Sổ ngân hàng S07 '!$J$2,Nhaplieu!$O583,""))</f>
        <v/>
      </c>
      <c r="F578" s="77" t="str">
        <f>IF(LEFT(Nhaplieu!N583,3)='Sổ ngân hàng S07 '!$J$2,Nhaplieu!$O583,IF(Nhaplieu!N583='Sổ ngân hàng S07 '!$J$2,Nhaplieu!$O583,""))</f>
        <v/>
      </c>
      <c r="G578" s="572">
        <f>IF(SUM(E578:F578)=0,0,$G$10+SUM(E$11:$E578)-SUM(F$11:$F578))</f>
        <v>0</v>
      </c>
      <c r="H578" s="573"/>
    </row>
    <row r="579" spans="1:8" s="4" customFormat="1" ht="15.6">
      <c r="A579" s="76" t="str">
        <f>IF(OR(LEFT(Nhaplieu!$M584,3)='Sổ ngân hàng S07 '!$J$2,LEFT(Nhaplieu!$N584,3)='Sổ ngân hàng S07 '!$J$2),Nhaplieu!F584,IF(OR(Nhaplieu!$M584='Sổ ngân hàng S07 '!$J$2,Nhaplieu!$N584='Sổ ngân hàng S07 '!$J$2),Nhaplieu!F584,""))</f>
        <v/>
      </c>
      <c r="B579" s="77" t="str">
        <f>IF(OR(LEFT(Nhaplieu!$M584,3)='Sổ ngân hàng S07 '!$J$2,LEFT(Nhaplieu!$N584,3)='Sổ ngân hàng S07 '!$J$2),Nhaplieu!E584,IF(OR(Nhaplieu!$M584='Sổ ngân hàng S07 '!$J$2,Nhaplieu!$N584='Sổ ngân hàng S07 '!$J$2),Nhaplieu!E584,""))</f>
        <v/>
      </c>
      <c r="C579" s="571" t="str">
        <f>IF(OR(LEFT(Nhaplieu!$M584,3)='Sổ ngân hàng S07 '!$J$2,LEFT(Nhaplieu!$N584,3)='Sổ ngân hàng S07 '!$J$2),Nhaplieu!L584,IF(OR(Nhaplieu!$M584='Sổ ngân hàng S07 '!$J$2,Nhaplieu!$N584='Sổ ngân hàng S07 '!$J$2),Nhaplieu!L584,""))</f>
        <v/>
      </c>
      <c r="D579" s="78" t="str">
        <f>IF(LEFT(Nhaplieu!$M584,3)='Sổ ngân hàng S07 '!$J$2,Nhaplieu!N584,IF(LEFT(Nhaplieu!$N584,3)='Sổ ngân hàng S07 '!$J$2,Nhaplieu!M584,IF(Nhaplieu!$M584='Sổ ngân hàng S07 '!$J$2,Nhaplieu!N584,IF(Nhaplieu!$N584='Sổ ngân hàng S07 '!$J$2,Nhaplieu!M584,""))))</f>
        <v/>
      </c>
      <c r="E579" s="77" t="str">
        <f>IF(LEFT(Nhaplieu!M584,3)='Sổ ngân hàng S07 '!$J$2,Nhaplieu!$O584,IF(Nhaplieu!M584='Sổ ngân hàng S07 '!$J$2,Nhaplieu!$O584,""))</f>
        <v/>
      </c>
      <c r="F579" s="77" t="str">
        <f>IF(LEFT(Nhaplieu!N584,3)='Sổ ngân hàng S07 '!$J$2,Nhaplieu!$O584,IF(Nhaplieu!N584='Sổ ngân hàng S07 '!$J$2,Nhaplieu!$O584,""))</f>
        <v/>
      </c>
      <c r="G579" s="572">
        <f>IF(SUM(E579:F579)=0,0,$G$10+SUM(E$11:$E579)-SUM(F$11:$F579))</f>
        <v>0</v>
      </c>
      <c r="H579" s="573"/>
    </row>
    <row r="580" spans="1:8" s="4" customFormat="1" ht="15.6">
      <c r="A580" s="76" t="str">
        <f>IF(OR(LEFT(Nhaplieu!$M585,3)='Sổ ngân hàng S07 '!$J$2,LEFT(Nhaplieu!$N585,3)='Sổ ngân hàng S07 '!$J$2),Nhaplieu!F585,IF(OR(Nhaplieu!$M585='Sổ ngân hàng S07 '!$J$2,Nhaplieu!$N585='Sổ ngân hàng S07 '!$J$2),Nhaplieu!F585,""))</f>
        <v/>
      </c>
      <c r="B580" s="77" t="str">
        <f>IF(OR(LEFT(Nhaplieu!$M585,3)='Sổ ngân hàng S07 '!$J$2,LEFT(Nhaplieu!$N585,3)='Sổ ngân hàng S07 '!$J$2),Nhaplieu!E585,IF(OR(Nhaplieu!$M585='Sổ ngân hàng S07 '!$J$2,Nhaplieu!$N585='Sổ ngân hàng S07 '!$J$2),Nhaplieu!E585,""))</f>
        <v/>
      </c>
      <c r="C580" s="571" t="str">
        <f>IF(OR(LEFT(Nhaplieu!$M585,3)='Sổ ngân hàng S07 '!$J$2,LEFT(Nhaplieu!$N585,3)='Sổ ngân hàng S07 '!$J$2),Nhaplieu!L585,IF(OR(Nhaplieu!$M585='Sổ ngân hàng S07 '!$J$2,Nhaplieu!$N585='Sổ ngân hàng S07 '!$J$2),Nhaplieu!L585,""))</f>
        <v/>
      </c>
      <c r="D580" s="78" t="str">
        <f>IF(LEFT(Nhaplieu!$M585,3)='Sổ ngân hàng S07 '!$J$2,Nhaplieu!N585,IF(LEFT(Nhaplieu!$N585,3)='Sổ ngân hàng S07 '!$J$2,Nhaplieu!M585,IF(Nhaplieu!$M585='Sổ ngân hàng S07 '!$J$2,Nhaplieu!N585,IF(Nhaplieu!$N585='Sổ ngân hàng S07 '!$J$2,Nhaplieu!M585,""))))</f>
        <v/>
      </c>
      <c r="E580" s="77" t="str">
        <f>IF(LEFT(Nhaplieu!M585,3)='Sổ ngân hàng S07 '!$J$2,Nhaplieu!$O585,IF(Nhaplieu!M585='Sổ ngân hàng S07 '!$J$2,Nhaplieu!$O585,""))</f>
        <v/>
      </c>
      <c r="F580" s="77" t="str">
        <f>IF(LEFT(Nhaplieu!N585,3)='Sổ ngân hàng S07 '!$J$2,Nhaplieu!$O585,IF(Nhaplieu!N585='Sổ ngân hàng S07 '!$J$2,Nhaplieu!$O585,""))</f>
        <v/>
      </c>
      <c r="G580" s="572">
        <f>IF(SUM(E580:F580)=0,0,$G$10+SUM(E$11:$E580)-SUM(F$11:$F580))</f>
        <v>0</v>
      </c>
      <c r="H580" s="573"/>
    </row>
    <row r="581" spans="1:8" s="4" customFormat="1" ht="15.6">
      <c r="A581" s="76" t="str">
        <f>IF(OR(LEFT(Nhaplieu!$M586,3)='Sổ ngân hàng S07 '!$J$2,LEFT(Nhaplieu!$N586,3)='Sổ ngân hàng S07 '!$J$2),Nhaplieu!F586,IF(OR(Nhaplieu!$M586='Sổ ngân hàng S07 '!$J$2,Nhaplieu!$N586='Sổ ngân hàng S07 '!$J$2),Nhaplieu!F586,""))</f>
        <v/>
      </c>
      <c r="B581" s="77" t="str">
        <f>IF(OR(LEFT(Nhaplieu!$M586,3)='Sổ ngân hàng S07 '!$J$2,LEFT(Nhaplieu!$N586,3)='Sổ ngân hàng S07 '!$J$2),Nhaplieu!E586,IF(OR(Nhaplieu!$M586='Sổ ngân hàng S07 '!$J$2,Nhaplieu!$N586='Sổ ngân hàng S07 '!$J$2),Nhaplieu!E586,""))</f>
        <v/>
      </c>
      <c r="C581" s="571" t="str">
        <f>IF(OR(LEFT(Nhaplieu!$M586,3)='Sổ ngân hàng S07 '!$J$2,LEFT(Nhaplieu!$N586,3)='Sổ ngân hàng S07 '!$J$2),Nhaplieu!L586,IF(OR(Nhaplieu!$M586='Sổ ngân hàng S07 '!$J$2,Nhaplieu!$N586='Sổ ngân hàng S07 '!$J$2),Nhaplieu!L586,""))</f>
        <v/>
      </c>
      <c r="D581" s="78" t="str">
        <f>IF(LEFT(Nhaplieu!$M586,3)='Sổ ngân hàng S07 '!$J$2,Nhaplieu!N586,IF(LEFT(Nhaplieu!$N586,3)='Sổ ngân hàng S07 '!$J$2,Nhaplieu!M586,IF(Nhaplieu!$M586='Sổ ngân hàng S07 '!$J$2,Nhaplieu!N586,IF(Nhaplieu!$N586='Sổ ngân hàng S07 '!$J$2,Nhaplieu!M586,""))))</f>
        <v/>
      </c>
      <c r="E581" s="77" t="str">
        <f>IF(LEFT(Nhaplieu!M586,3)='Sổ ngân hàng S07 '!$J$2,Nhaplieu!$O586,IF(Nhaplieu!M586='Sổ ngân hàng S07 '!$J$2,Nhaplieu!$O586,""))</f>
        <v/>
      </c>
      <c r="F581" s="77" t="str">
        <f>IF(LEFT(Nhaplieu!N586,3)='Sổ ngân hàng S07 '!$J$2,Nhaplieu!$O586,IF(Nhaplieu!N586='Sổ ngân hàng S07 '!$J$2,Nhaplieu!$O586,""))</f>
        <v/>
      </c>
      <c r="G581" s="572">
        <f>IF(SUM(E581:F581)=0,0,$G$10+SUM(E$11:$E581)-SUM(F$11:$F581))</f>
        <v>0</v>
      </c>
      <c r="H581" s="573"/>
    </row>
    <row r="582" spans="1:8" s="4" customFormat="1" ht="15.6">
      <c r="A582" s="76" t="str">
        <f>IF(OR(LEFT(Nhaplieu!$M587,3)='Sổ ngân hàng S07 '!$J$2,LEFT(Nhaplieu!$N587,3)='Sổ ngân hàng S07 '!$J$2),Nhaplieu!F587,IF(OR(Nhaplieu!$M587='Sổ ngân hàng S07 '!$J$2,Nhaplieu!$N587='Sổ ngân hàng S07 '!$J$2),Nhaplieu!F587,""))</f>
        <v/>
      </c>
      <c r="B582" s="77" t="str">
        <f>IF(OR(LEFT(Nhaplieu!$M587,3)='Sổ ngân hàng S07 '!$J$2,LEFT(Nhaplieu!$N587,3)='Sổ ngân hàng S07 '!$J$2),Nhaplieu!E587,IF(OR(Nhaplieu!$M587='Sổ ngân hàng S07 '!$J$2,Nhaplieu!$N587='Sổ ngân hàng S07 '!$J$2),Nhaplieu!E587,""))</f>
        <v/>
      </c>
      <c r="C582" s="571" t="str">
        <f>IF(OR(LEFT(Nhaplieu!$M587,3)='Sổ ngân hàng S07 '!$J$2,LEFT(Nhaplieu!$N587,3)='Sổ ngân hàng S07 '!$J$2),Nhaplieu!L587,IF(OR(Nhaplieu!$M587='Sổ ngân hàng S07 '!$J$2,Nhaplieu!$N587='Sổ ngân hàng S07 '!$J$2),Nhaplieu!L587,""))</f>
        <v/>
      </c>
      <c r="D582" s="78" t="str">
        <f>IF(LEFT(Nhaplieu!$M587,3)='Sổ ngân hàng S07 '!$J$2,Nhaplieu!N587,IF(LEFT(Nhaplieu!$N587,3)='Sổ ngân hàng S07 '!$J$2,Nhaplieu!M587,IF(Nhaplieu!$M587='Sổ ngân hàng S07 '!$J$2,Nhaplieu!N587,IF(Nhaplieu!$N587='Sổ ngân hàng S07 '!$J$2,Nhaplieu!M587,""))))</f>
        <v/>
      </c>
      <c r="E582" s="77" t="str">
        <f>IF(LEFT(Nhaplieu!M587,3)='Sổ ngân hàng S07 '!$J$2,Nhaplieu!$O587,IF(Nhaplieu!M587='Sổ ngân hàng S07 '!$J$2,Nhaplieu!$O587,""))</f>
        <v/>
      </c>
      <c r="F582" s="77" t="str">
        <f>IF(LEFT(Nhaplieu!N587,3)='Sổ ngân hàng S07 '!$J$2,Nhaplieu!$O587,IF(Nhaplieu!N587='Sổ ngân hàng S07 '!$J$2,Nhaplieu!$O587,""))</f>
        <v/>
      </c>
      <c r="G582" s="572">
        <f>IF(SUM(E582:F582)=0,0,$G$10+SUM(E$11:$E582)-SUM(F$11:$F582))</f>
        <v>0</v>
      </c>
      <c r="H582" s="573"/>
    </row>
    <row r="583" spans="1:8" s="4" customFormat="1" ht="15.6">
      <c r="A583" s="76" t="str">
        <f>IF(OR(LEFT(Nhaplieu!$M588,3)='Sổ ngân hàng S07 '!$J$2,LEFT(Nhaplieu!$N588,3)='Sổ ngân hàng S07 '!$J$2),Nhaplieu!F588,IF(OR(Nhaplieu!$M588='Sổ ngân hàng S07 '!$J$2,Nhaplieu!$N588='Sổ ngân hàng S07 '!$J$2),Nhaplieu!F588,""))</f>
        <v/>
      </c>
      <c r="B583" s="77" t="str">
        <f>IF(OR(LEFT(Nhaplieu!$M588,3)='Sổ ngân hàng S07 '!$J$2,LEFT(Nhaplieu!$N588,3)='Sổ ngân hàng S07 '!$J$2),Nhaplieu!E588,IF(OR(Nhaplieu!$M588='Sổ ngân hàng S07 '!$J$2,Nhaplieu!$N588='Sổ ngân hàng S07 '!$J$2),Nhaplieu!E588,""))</f>
        <v/>
      </c>
      <c r="C583" s="571" t="str">
        <f>IF(OR(LEFT(Nhaplieu!$M588,3)='Sổ ngân hàng S07 '!$J$2,LEFT(Nhaplieu!$N588,3)='Sổ ngân hàng S07 '!$J$2),Nhaplieu!L588,IF(OR(Nhaplieu!$M588='Sổ ngân hàng S07 '!$J$2,Nhaplieu!$N588='Sổ ngân hàng S07 '!$J$2),Nhaplieu!L588,""))</f>
        <v/>
      </c>
      <c r="D583" s="78" t="str">
        <f>IF(LEFT(Nhaplieu!$M588,3)='Sổ ngân hàng S07 '!$J$2,Nhaplieu!N588,IF(LEFT(Nhaplieu!$N588,3)='Sổ ngân hàng S07 '!$J$2,Nhaplieu!M588,IF(Nhaplieu!$M588='Sổ ngân hàng S07 '!$J$2,Nhaplieu!N588,IF(Nhaplieu!$N588='Sổ ngân hàng S07 '!$J$2,Nhaplieu!M588,""))))</f>
        <v/>
      </c>
      <c r="E583" s="77" t="str">
        <f>IF(LEFT(Nhaplieu!M588,3)='Sổ ngân hàng S07 '!$J$2,Nhaplieu!$O588,IF(Nhaplieu!M588='Sổ ngân hàng S07 '!$J$2,Nhaplieu!$O588,""))</f>
        <v/>
      </c>
      <c r="F583" s="77" t="str">
        <f>IF(LEFT(Nhaplieu!N588,3)='Sổ ngân hàng S07 '!$J$2,Nhaplieu!$O588,IF(Nhaplieu!N588='Sổ ngân hàng S07 '!$J$2,Nhaplieu!$O588,""))</f>
        <v/>
      </c>
      <c r="G583" s="572">
        <f>IF(SUM(E583:F583)=0,0,$G$10+SUM(E$11:$E583)-SUM(F$11:$F583))</f>
        <v>0</v>
      </c>
      <c r="H583" s="573"/>
    </row>
    <row r="584" spans="1:8" s="4" customFormat="1" ht="15.6">
      <c r="A584" s="76" t="str">
        <f>IF(OR(LEFT(Nhaplieu!$M589,3)='Sổ ngân hàng S07 '!$J$2,LEFT(Nhaplieu!$N589,3)='Sổ ngân hàng S07 '!$J$2),Nhaplieu!F589,IF(OR(Nhaplieu!$M589='Sổ ngân hàng S07 '!$J$2,Nhaplieu!$N589='Sổ ngân hàng S07 '!$J$2),Nhaplieu!F589,""))</f>
        <v/>
      </c>
      <c r="B584" s="77" t="str">
        <f>IF(OR(LEFT(Nhaplieu!$M589,3)='Sổ ngân hàng S07 '!$J$2,LEFT(Nhaplieu!$N589,3)='Sổ ngân hàng S07 '!$J$2),Nhaplieu!E589,IF(OR(Nhaplieu!$M589='Sổ ngân hàng S07 '!$J$2,Nhaplieu!$N589='Sổ ngân hàng S07 '!$J$2),Nhaplieu!E589,""))</f>
        <v/>
      </c>
      <c r="C584" s="571" t="str">
        <f>IF(OR(LEFT(Nhaplieu!$M589,3)='Sổ ngân hàng S07 '!$J$2,LEFT(Nhaplieu!$N589,3)='Sổ ngân hàng S07 '!$J$2),Nhaplieu!L589,IF(OR(Nhaplieu!$M589='Sổ ngân hàng S07 '!$J$2,Nhaplieu!$N589='Sổ ngân hàng S07 '!$J$2),Nhaplieu!L589,""))</f>
        <v/>
      </c>
      <c r="D584" s="78" t="str">
        <f>IF(LEFT(Nhaplieu!$M589,3)='Sổ ngân hàng S07 '!$J$2,Nhaplieu!N589,IF(LEFT(Nhaplieu!$N589,3)='Sổ ngân hàng S07 '!$J$2,Nhaplieu!M589,IF(Nhaplieu!$M589='Sổ ngân hàng S07 '!$J$2,Nhaplieu!N589,IF(Nhaplieu!$N589='Sổ ngân hàng S07 '!$J$2,Nhaplieu!M589,""))))</f>
        <v/>
      </c>
      <c r="E584" s="77" t="str">
        <f>IF(LEFT(Nhaplieu!M589,3)='Sổ ngân hàng S07 '!$J$2,Nhaplieu!$O589,IF(Nhaplieu!M589='Sổ ngân hàng S07 '!$J$2,Nhaplieu!$O589,""))</f>
        <v/>
      </c>
      <c r="F584" s="77" t="str">
        <f>IF(LEFT(Nhaplieu!N589,3)='Sổ ngân hàng S07 '!$J$2,Nhaplieu!$O589,IF(Nhaplieu!N589='Sổ ngân hàng S07 '!$J$2,Nhaplieu!$O589,""))</f>
        <v/>
      </c>
      <c r="G584" s="572">
        <f>IF(SUM(E584:F584)=0,0,$G$10+SUM(E$11:$E584)-SUM(F$11:$F584))</f>
        <v>0</v>
      </c>
      <c r="H584" s="573"/>
    </row>
    <row r="585" spans="1:8" s="4" customFormat="1" ht="15.6">
      <c r="A585" s="76" t="str">
        <f>IF(OR(LEFT(Nhaplieu!$M590,3)='Sổ ngân hàng S07 '!$J$2,LEFT(Nhaplieu!$N590,3)='Sổ ngân hàng S07 '!$J$2),Nhaplieu!F590,IF(OR(Nhaplieu!$M590='Sổ ngân hàng S07 '!$J$2,Nhaplieu!$N590='Sổ ngân hàng S07 '!$J$2),Nhaplieu!F590,""))</f>
        <v/>
      </c>
      <c r="B585" s="77" t="str">
        <f>IF(OR(LEFT(Nhaplieu!$M590,3)='Sổ ngân hàng S07 '!$J$2,LEFT(Nhaplieu!$N590,3)='Sổ ngân hàng S07 '!$J$2),Nhaplieu!E590,IF(OR(Nhaplieu!$M590='Sổ ngân hàng S07 '!$J$2,Nhaplieu!$N590='Sổ ngân hàng S07 '!$J$2),Nhaplieu!E590,""))</f>
        <v/>
      </c>
      <c r="C585" s="571" t="str">
        <f>IF(OR(LEFT(Nhaplieu!$M590,3)='Sổ ngân hàng S07 '!$J$2,LEFT(Nhaplieu!$N590,3)='Sổ ngân hàng S07 '!$J$2),Nhaplieu!L590,IF(OR(Nhaplieu!$M590='Sổ ngân hàng S07 '!$J$2,Nhaplieu!$N590='Sổ ngân hàng S07 '!$J$2),Nhaplieu!L590,""))</f>
        <v/>
      </c>
      <c r="D585" s="78" t="str">
        <f>IF(LEFT(Nhaplieu!$M590,3)='Sổ ngân hàng S07 '!$J$2,Nhaplieu!N590,IF(LEFT(Nhaplieu!$N590,3)='Sổ ngân hàng S07 '!$J$2,Nhaplieu!M590,IF(Nhaplieu!$M590='Sổ ngân hàng S07 '!$J$2,Nhaplieu!N590,IF(Nhaplieu!$N590='Sổ ngân hàng S07 '!$J$2,Nhaplieu!M590,""))))</f>
        <v/>
      </c>
      <c r="E585" s="77" t="str">
        <f>IF(LEFT(Nhaplieu!M590,3)='Sổ ngân hàng S07 '!$J$2,Nhaplieu!$O590,IF(Nhaplieu!M590='Sổ ngân hàng S07 '!$J$2,Nhaplieu!$O590,""))</f>
        <v/>
      </c>
      <c r="F585" s="77" t="str">
        <f>IF(LEFT(Nhaplieu!N590,3)='Sổ ngân hàng S07 '!$J$2,Nhaplieu!$O590,IF(Nhaplieu!N590='Sổ ngân hàng S07 '!$J$2,Nhaplieu!$O590,""))</f>
        <v/>
      </c>
      <c r="G585" s="572">
        <f>IF(SUM(E585:F585)=0,0,$G$10+SUM(E$11:$E585)-SUM(F$11:$F585))</f>
        <v>0</v>
      </c>
      <c r="H585" s="573"/>
    </row>
    <row r="586" spans="1:8" s="4" customFormat="1" ht="15.6">
      <c r="A586" s="76" t="str">
        <f>IF(OR(LEFT(Nhaplieu!$M591,3)='Sổ ngân hàng S07 '!$J$2,LEFT(Nhaplieu!$N591,3)='Sổ ngân hàng S07 '!$J$2),Nhaplieu!F591,IF(OR(Nhaplieu!$M591='Sổ ngân hàng S07 '!$J$2,Nhaplieu!$N591='Sổ ngân hàng S07 '!$J$2),Nhaplieu!F591,""))</f>
        <v/>
      </c>
      <c r="B586" s="77" t="str">
        <f>IF(OR(LEFT(Nhaplieu!$M591,3)='Sổ ngân hàng S07 '!$J$2,LEFT(Nhaplieu!$N591,3)='Sổ ngân hàng S07 '!$J$2),Nhaplieu!E591,IF(OR(Nhaplieu!$M591='Sổ ngân hàng S07 '!$J$2,Nhaplieu!$N591='Sổ ngân hàng S07 '!$J$2),Nhaplieu!E591,""))</f>
        <v/>
      </c>
      <c r="C586" s="571" t="str">
        <f>IF(OR(LEFT(Nhaplieu!$M591,3)='Sổ ngân hàng S07 '!$J$2,LEFT(Nhaplieu!$N591,3)='Sổ ngân hàng S07 '!$J$2),Nhaplieu!L591,IF(OR(Nhaplieu!$M591='Sổ ngân hàng S07 '!$J$2,Nhaplieu!$N591='Sổ ngân hàng S07 '!$J$2),Nhaplieu!L591,""))</f>
        <v/>
      </c>
      <c r="D586" s="78" t="str">
        <f>IF(LEFT(Nhaplieu!$M591,3)='Sổ ngân hàng S07 '!$J$2,Nhaplieu!N591,IF(LEFT(Nhaplieu!$N591,3)='Sổ ngân hàng S07 '!$J$2,Nhaplieu!M591,IF(Nhaplieu!$M591='Sổ ngân hàng S07 '!$J$2,Nhaplieu!N591,IF(Nhaplieu!$N591='Sổ ngân hàng S07 '!$J$2,Nhaplieu!M591,""))))</f>
        <v/>
      </c>
      <c r="E586" s="77" t="str">
        <f>IF(LEFT(Nhaplieu!M591,3)='Sổ ngân hàng S07 '!$J$2,Nhaplieu!$O591,IF(Nhaplieu!M591='Sổ ngân hàng S07 '!$J$2,Nhaplieu!$O591,""))</f>
        <v/>
      </c>
      <c r="F586" s="77" t="str">
        <f>IF(LEFT(Nhaplieu!N591,3)='Sổ ngân hàng S07 '!$J$2,Nhaplieu!$O591,IF(Nhaplieu!N591='Sổ ngân hàng S07 '!$J$2,Nhaplieu!$O591,""))</f>
        <v/>
      </c>
      <c r="G586" s="572">
        <f>IF(SUM(E586:F586)=0,0,$G$10+SUM(E$11:$E586)-SUM(F$11:$F586))</f>
        <v>0</v>
      </c>
      <c r="H586" s="573"/>
    </row>
    <row r="587" spans="1:8" s="4" customFormat="1" ht="15.6">
      <c r="A587" s="76" t="str">
        <f>IF(OR(LEFT(Nhaplieu!$M592,3)='Sổ ngân hàng S07 '!$J$2,LEFT(Nhaplieu!$N592,3)='Sổ ngân hàng S07 '!$J$2),Nhaplieu!F592,IF(OR(Nhaplieu!$M592='Sổ ngân hàng S07 '!$J$2,Nhaplieu!$N592='Sổ ngân hàng S07 '!$J$2),Nhaplieu!F592,""))</f>
        <v/>
      </c>
      <c r="B587" s="77" t="str">
        <f>IF(OR(LEFT(Nhaplieu!$M592,3)='Sổ ngân hàng S07 '!$J$2,LEFT(Nhaplieu!$N592,3)='Sổ ngân hàng S07 '!$J$2),Nhaplieu!E592,IF(OR(Nhaplieu!$M592='Sổ ngân hàng S07 '!$J$2,Nhaplieu!$N592='Sổ ngân hàng S07 '!$J$2),Nhaplieu!E592,""))</f>
        <v/>
      </c>
      <c r="C587" s="571" t="str">
        <f>IF(OR(LEFT(Nhaplieu!$M592,3)='Sổ ngân hàng S07 '!$J$2,LEFT(Nhaplieu!$N592,3)='Sổ ngân hàng S07 '!$J$2),Nhaplieu!L592,IF(OR(Nhaplieu!$M592='Sổ ngân hàng S07 '!$J$2,Nhaplieu!$N592='Sổ ngân hàng S07 '!$J$2),Nhaplieu!L592,""))</f>
        <v/>
      </c>
      <c r="D587" s="78" t="str">
        <f>IF(LEFT(Nhaplieu!$M592,3)='Sổ ngân hàng S07 '!$J$2,Nhaplieu!N592,IF(LEFT(Nhaplieu!$N592,3)='Sổ ngân hàng S07 '!$J$2,Nhaplieu!M592,IF(Nhaplieu!$M592='Sổ ngân hàng S07 '!$J$2,Nhaplieu!N592,IF(Nhaplieu!$N592='Sổ ngân hàng S07 '!$J$2,Nhaplieu!M592,""))))</f>
        <v/>
      </c>
      <c r="E587" s="77" t="str">
        <f>IF(LEFT(Nhaplieu!M592,3)='Sổ ngân hàng S07 '!$J$2,Nhaplieu!$O592,IF(Nhaplieu!M592='Sổ ngân hàng S07 '!$J$2,Nhaplieu!$O592,""))</f>
        <v/>
      </c>
      <c r="F587" s="77" t="str">
        <f>IF(LEFT(Nhaplieu!N592,3)='Sổ ngân hàng S07 '!$J$2,Nhaplieu!$O592,IF(Nhaplieu!N592='Sổ ngân hàng S07 '!$J$2,Nhaplieu!$O592,""))</f>
        <v/>
      </c>
      <c r="G587" s="572">
        <f>IF(SUM(E587:F587)=0,0,$G$10+SUM(E$11:$E587)-SUM(F$11:$F587))</f>
        <v>0</v>
      </c>
      <c r="H587" s="573"/>
    </row>
    <row r="588" spans="1:8" s="4" customFormat="1" ht="15.6">
      <c r="A588" s="76" t="str">
        <f>IF(OR(LEFT(Nhaplieu!$M593,3)='Sổ ngân hàng S07 '!$J$2,LEFT(Nhaplieu!$N593,3)='Sổ ngân hàng S07 '!$J$2),Nhaplieu!F593,IF(OR(Nhaplieu!$M593='Sổ ngân hàng S07 '!$J$2,Nhaplieu!$N593='Sổ ngân hàng S07 '!$J$2),Nhaplieu!F593,""))</f>
        <v/>
      </c>
      <c r="B588" s="77" t="str">
        <f>IF(OR(LEFT(Nhaplieu!$M593,3)='Sổ ngân hàng S07 '!$J$2,LEFT(Nhaplieu!$N593,3)='Sổ ngân hàng S07 '!$J$2),Nhaplieu!E593,IF(OR(Nhaplieu!$M593='Sổ ngân hàng S07 '!$J$2,Nhaplieu!$N593='Sổ ngân hàng S07 '!$J$2),Nhaplieu!E593,""))</f>
        <v/>
      </c>
      <c r="C588" s="571" t="str">
        <f>IF(OR(LEFT(Nhaplieu!$M593,3)='Sổ ngân hàng S07 '!$J$2,LEFT(Nhaplieu!$N593,3)='Sổ ngân hàng S07 '!$J$2),Nhaplieu!L593,IF(OR(Nhaplieu!$M593='Sổ ngân hàng S07 '!$J$2,Nhaplieu!$N593='Sổ ngân hàng S07 '!$J$2),Nhaplieu!L593,""))</f>
        <v/>
      </c>
      <c r="D588" s="78" t="str">
        <f>IF(LEFT(Nhaplieu!$M593,3)='Sổ ngân hàng S07 '!$J$2,Nhaplieu!N593,IF(LEFT(Nhaplieu!$N593,3)='Sổ ngân hàng S07 '!$J$2,Nhaplieu!M593,IF(Nhaplieu!$M593='Sổ ngân hàng S07 '!$J$2,Nhaplieu!N593,IF(Nhaplieu!$N593='Sổ ngân hàng S07 '!$J$2,Nhaplieu!M593,""))))</f>
        <v/>
      </c>
      <c r="E588" s="77" t="str">
        <f>IF(LEFT(Nhaplieu!M593,3)='Sổ ngân hàng S07 '!$J$2,Nhaplieu!$O593,IF(Nhaplieu!M593='Sổ ngân hàng S07 '!$J$2,Nhaplieu!$O593,""))</f>
        <v/>
      </c>
      <c r="F588" s="77" t="str">
        <f>IF(LEFT(Nhaplieu!N593,3)='Sổ ngân hàng S07 '!$J$2,Nhaplieu!$O593,IF(Nhaplieu!N593='Sổ ngân hàng S07 '!$J$2,Nhaplieu!$O593,""))</f>
        <v/>
      </c>
      <c r="G588" s="572">
        <f>IF(SUM(E588:F588)=0,0,$G$10+SUM(E$11:$E588)-SUM(F$11:$F588))</f>
        <v>0</v>
      </c>
      <c r="H588" s="573"/>
    </row>
    <row r="589" spans="1:8" s="4" customFormat="1" ht="15.6">
      <c r="A589" s="76" t="str">
        <f>IF(OR(LEFT(Nhaplieu!$M594,3)='Sổ ngân hàng S07 '!$J$2,LEFT(Nhaplieu!$N594,3)='Sổ ngân hàng S07 '!$J$2),Nhaplieu!F594,IF(OR(Nhaplieu!$M594='Sổ ngân hàng S07 '!$J$2,Nhaplieu!$N594='Sổ ngân hàng S07 '!$J$2),Nhaplieu!F594,""))</f>
        <v/>
      </c>
      <c r="B589" s="77" t="str">
        <f>IF(OR(LEFT(Nhaplieu!$M594,3)='Sổ ngân hàng S07 '!$J$2,LEFT(Nhaplieu!$N594,3)='Sổ ngân hàng S07 '!$J$2),Nhaplieu!E594,IF(OR(Nhaplieu!$M594='Sổ ngân hàng S07 '!$J$2,Nhaplieu!$N594='Sổ ngân hàng S07 '!$J$2),Nhaplieu!E594,""))</f>
        <v/>
      </c>
      <c r="C589" s="571" t="str">
        <f>IF(OR(LEFT(Nhaplieu!$M594,3)='Sổ ngân hàng S07 '!$J$2,LEFT(Nhaplieu!$N594,3)='Sổ ngân hàng S07 '!$J$2),Nhaplieu!L594,IF(OR(Nhaplieu!$M594='Sổ ngân hàng S07 '!$J$2,Nhaplieu!$N594='Sổ ngân hàng S07 '!$J$2),Nhaplieu!L594,""))</f>
        <v/>
      </c>
      <c r="D589" s="78" t="str">
        <f>IF(LEFT(Nhaplieu!$M594,3)='Sổ ngân hàng S07 '!$J$2,Nhaplieu!N594,IF(LEFT(Nhaplieu!$N594,3)='Sổ ngân hàng S07 '!$J$2,Nhaplieu!M594,IF(Nhaplieu!$M594='Sổ ngân hàng S07 '!$J$2,Nhaplieu!N594,IF(Nhaplieu!$N594='Sổ ngân hàng S07 '!$J$2,Nhaplieu!M594,""))))</f>
        <v/>
      </c>
      <c r="E589" s="77" t="str">
        <f>IF(LEFT(Nhaplieu!M594,3)='Sổ ngân hàng S07 '!$J$2,Nhaplieu!$O594,IF(Nhaplieu!M594='Sổ ngân hàng S07 '!$J$2,Nhaplieu!$O594,""))</f>
        <v/>
      </c>
      <c r="F589" s="77" t="str">
        <f>IF(LEFT(Nhaplieu!N594,3)='Sổ ngân hàng S07 '!$J$2,Nhaplieu!$O594,IF(Nhaplieu!N594='Sổ ngân hàng S07 '!$J$2,Nhaplieu!$O594,""))</f>
        <v/>
      </c>
      <c r="G589" s="572">
        <f>IF(SUM(E589:F589)=0,0,$G$10+SUM(E$11:$E589)-SUM(F$11:$F589))</f>
        <v>0</v>
      </c>
      <c r="H589" s="573"/>
    </row>
    <row r="590" spans="1:8" s="4" customFormat="1" ht="15.6">
      <c r="A590" s="76" t="str">
        <f>IF(OR(LEFT(Nhaplieu!$M595,3)='Sổ ngân hàng S07 '!$J$2,LEFT(Nhaplieu!$N595,3)='Sổ ngân hàng S07 '!$J$2),Nhaplieu!F595,IF(OR(Nhaplieu!$M595='Sổ ngân hàng S07 '!$J$2,Nhaplieu!$N595='Sổ ngân hàng S07 '!$J$2),Nhaplieu!F595,""))</f>
        <v/>
      </c>
      <c r="B590" s="77" t="str">
        <f>IF(OR(LEFT(Nhaplieu!$M595,3)='Sổ ngân hàng S07 '!$J$2,LEFT(Nhaplieu!$N595,3)='Sổ ngân hàng S07 '!$J$2),Nhaplieu!E595,IF(OR(Nhaplieu!$M595='Sổ ngân hàng S07 '!$J$2,Nhaplieu!$N595='Sổ ngân hàng S07 '!$J$2),Nhaplieu!E595,""))</f>
        <v/>
      </c>
      <c r="C590" s="571" t="str">
        <f>IF(OR(LEFT(Nhaplieu!$M595,3)='Sổ ngân hàng S07 '!$J$2,LEFT(Nhaplieu!$N595,3)='Sổ ngân hàng S07 '!$J$2),Nhaplieu!L595,IF(OR(Nhaplieu!$M595='Sổ ngân hàng S07 '!$J$2,Nhaplieu!$N595='Sổ ngân hàng S07 '!$J$2),Nhaplieu!L595,""))</f>
        <v/>
      </c>
      <c r="D590" s="78" t="str">
        <f>IF(LEFT(Nhaplieu!$M595,3)='Sổ ngân hàng S07 '!$J$2,Nhaplieu!N595,IF(LEFT(Nhaplieu!$N595,3)='Sổ ngân hàng S07 '!$J$2,Nhaplieu!M595,IF(Nhaplieu!$M595='Sổ ngân hàng S07 '!$J$2,Nhaplieu!N595,IF(Nhaplieu!$N595='Sổ ngân hàng S07 '!$J$2,Nhaplieu!M595,""))))</f>
        <v/>
      </c>
      <c r="E590" s="77" t="str">
        <f>IF(LEFT(Nhaplieu!M595,3)='Sổ ngân hàng S07 '!$J$2,Nhaplieu!$O595,IF(Nhaplieu!M595='Sổ ngân hàng S07 '!$J$2,Nhaplieu!$O595,""))</f>
        <v/>
      </c>
      <c r="F590" s="77" t="str">
        <f>IF(LEFT(Nhaplieu!N595,3)='Sổ ngân hàng S07 '!$J$2,Nhaplieu!$O595,IF(Nhaplieu!N595='Sổ ngân hàng S07 '!$J$2,Nhaplieu!$O595,""))</f>
        <v/>
      </c>
      <c r="G590" s="572">
        <f>IF(SUM(E590:F590)=0,0,$G$10+SUM(E$11:$E590)-SUM(F$11:$F590))</f>
        <v>0</v>
      </c>
      <c r="H590" s="573"/>
    </row>
    <row r="591" spans="1:8" s="4" customFormat="1" ht="15.6">
      <c r="A591" s="76" t="str">
        <f>IF(OR(LEFT(Nhaplieu!$M596,3)='Sổ ngân hàng S07 '!$J$2,LEFT(Nhaplieu!$N596,3)='Sổ ngân hàng S07 '!$J$2),Nhaplieu!F596,IF(OR(Nhaplieu!$M596='Sổ ngân hàng S07 '!$J$2,Nhaplieu!$N596='Sổ ngân hàng S07 '!$J$2),Nhaplieu!F596,""))</f>
        <v/>
      </c>
      <c r="B591" s="77" t="str">
        <f>IF(OR(LEFT(Nhaplieu!$M596,3)='Sổ ngân hàng S07 '!$J$2,LEFT(Nhaplieu!$N596,3)='Sổ ngân hàng S07 '!$J$2),Nhaplieu!E596,IF(OR(Nhaplieu!$M596='Sổ ngân hàng S07 '!$J$2,Nhaplieu!$N596='Sổ ngân hàng S07 '!$J$2),Nhaplieu!E596,""))</f>
        <v/>
      </c>
      <c r="C591" s="571" t="str">
        <f>IF(OR(LEFT(Nhaplieu!$M596,3)='Sổ ngân hàng S07 '!$J$2,LEFT(Nhaplieu!$N596,3)='Sổ ngân hàng S07 '!$J$2),Nhaplieu!L596,IF(OR(Nhaplieu!$M596='Sổ ngân hàng S07 '!$J$2,Nhaplieu!$N596='Sổ ngân hàng S07 '!$J$2),Nhaplieu!L596,""))</f>
        <v/>
      </c>
      <c r="D591" s="78" t="str">
        <f>IF(LEFT(Nhaplieu!$M596,3)='Sổ ngân hàng S07 '!$J$2,Nhaplieu!N596,IF(LEFT(Nhaplieu!$N596,3)='Sổ ngân hàng S07 '!$J$2,Nhaplieu!M596,IF(Nhaplieu!$M596='Sổ ngân hàng S07 '!$J$2,Nhaplieu!N596,IF(Nhaplieu!$N596='Sổ ngân hàng S07 '!$J$2,Nhaplieu!M596,""))))</f>
        <v/>
      </c>
      <c r="E591" s="77" t="str">
        <f>IF(LEFT(Nhaplieu!M596,3)='Sổ ngân hàng S07 '!$J$2,Nhaplieu!$O596,IF(Nhaplieu!M596='Sổ ngân hàng S07 '!$J$2,Nhaplieu!$O596,""))</f>
        <v/>
      </c>
      <c r="F591" s="77" t="str">
        <f>IF(LEFT(Nhaplieu!N596,3)='Sổ ngân hàng S07 '!$J$2,Nhaplieu!$O596,IF(Nhaplieu!N596='Sổ ngân hàng S07 '!$J$2,Nhaplieu!$O596,""))</f>
        <v/>
      </c>
      <c r="G591" s="572">
        <f>IF(SUM(E591:F591)=0,0,$G$10+SUM(E$11:$E591)-SUM(F$11:$F591))</f>
        <v>0</v>
      </c>
      <c r="H591" s="573"/>
    </row>
    <row r="592" spans="1:8" s="4" customFormat="1" ht="15.6">
      <c r="A592" s="76" t="str">
        <f>IF(OR(LEFT(Nhaplieu!$M597,3)='Sổ ngân hàng S07 '!$J$2,LEFT(Nhaplieu!$N597,3)='Sổ ngân hàng S07 '!$J$2),Nhaplieu!F597,IF(OR(Nhaplieu!$M597='Sổ ngân hàng S07 '!$J$2,Nhaplieu!$N597='Sổ ngân hàng S07 '!$J$2),Nhaplieu!F597,""))</f>
        <v/>
      </c>
      <c r="B592" s="77" t="str">
        <f>IF(OR(LEFT(Nhaplieu!$M597,3)='Sổ ngân hàng S07 '!$J$2,LEFT(Nhaplieu!$N597,3)='Sổ ngân hàng S07 '!$J$2),Nhaplieu!E597,IF(OR(Nhaplieu!$M597='Sổ ngân hàng S07 '!$J$2,Nhaplieu!$N597='Sổ ngân hàng S07 '!$J$2),Nhaplieu!E597,""))</f>
        <v/>
      </c>
      <c r="C592" s="571" t="str">
        <f>IF(OR(LEFT(Nhaplieu!$M597,3)='Sổ ngân hàng S07 '!$J$2,LEFT(Nhaplieu!$N597,3)='Sổ ngân hàng S07 '!$J$2),Nhaplieu!L597,IF(OR(Nhaplieu!$M597='Sổ ngân hàng S07 '!$J$2,Nhaplieu!$N597='Sổ ngân hàng S07 '!$J$2),Nhaplieu!L597,""))</f>
        <v/>
      </c>
      <c r="D592" s="78" t="str">
        <f>IF(LEFT(Nhaplieu!$M597,3)='Sổ ngân hàng S07 '!$J$2,Nhaplieu!N597,IF(LEFT(Nhaplieu!$N597,3)='Sổ ngân hàng S07 '!$J$2,Nhaplieu!M597,IF(Nhaplieu!$M597='Sổ ngân hàng S07 '!$J$2,Nhaplieu!N597,IF(Nhaplieu!$N597='Sổ ngân hàng S07 '!$J$2,Nhaplieu!M597,""))))</f>
        <v/>
      </c>
      <c r="E592" s="77" t="str">
        <f>IF(LEFT(Nhaplieu!M597,3)='Sổ ngân hàng S07 '!$J$2,Nhaplieu!$O597,IF(Nhaplieu!M597='Sổ ngân hàng S07 '!$J$2,Nhaplieu!$O597,""))</f>
        <v/>
      </c>
      <c r="F592" s="77" t="str">
        <f>IF(LEFT(Nhaplieu!N597,3)='Sổ ngân hàng S07 '!$J$2,Nhaplieu!$O597,IF(Nhaplieu!N597='Sổ ngân hàng S07 '!$J$2,Nhaplieu!$O597,""))</f>
        <v/>
      </c>
      <c r="G592" s="572">
        <f>IF(SUM(E592:F592)=0,0,$G$10+SUM(E$11:$E592)-SUM(F$11:$F592))</f>
        <v>0</v>
      </c>
      <c r="H592" s="573"/>
    </row>
    <row r="593" spans="1:8" s="4" customFormat="1" ht="15.6">
      <c r="A593" s="76" t="str">
        <f>IF(OR(LEFT(Nhaplieu!$M598,3)='Sổ ngân hàng S07 '!$J$2,LEFT(Nhaplieu!$N598,3)='Sổ ngân hàng S07 '!$J$2),Nhaplieu!F598,IF(OR(Nhaplieu!$M598='Sổ ngân hàng S07 '!$J$2,Nhaplieu!$N598='Sổ ngân hàng S07 '!$J$2),Nhaplieu!F598,""))</f>
        <v/>
      </c>
      <c r="B593" s="77" t="str">
        <f>IF(OR(LEFT(Nhaplieu!$M598,3)='Sổ ngân hàng S07 '!$J$2,LEFT(Nhaplieu!$N598,3)='Sổ ngân hàng S07 '!$J$2),Nhaplieu!E598,IF(OR(Nhaplieu!$M598='Sổ ngân hàng S07 '!$J$2,Nhaplieu!$N598='Sổ ngân hàng S07 '!$J$2),Nhaplieu!E598,""))</f>
        <v/>
      </c>
      <c r="C593" s="571" t="str">
        <f>IF(OR(LEFT(Nhaplieu!$M598,3)='Sổ ngân hàng S07 '!$J$2,LEFT(Nhaplieu!$N598,3)='Sổ ngân hàng S07 '!$J$2),Nhaplieu!L598,IF(OR(Nhaplieu!$M598='Sổ ngân hàng S07 '!$J$2,Nhaplieu!$N598='Sổ ngân hàng S07 '!$J$2),Nhaplieu!L598,""))</f>
        <v/>
      </c>
      <c r="D593" s="78" t="str">
        <f>IF(LEFT(Nhaplieu!$M598,3)='Sổ ngân hàng S07 '!$J$2,Nhaplieu!N598,IF(LEFT(Nhaplieu!$N598,3)='Sổ ngân hàng S07 '!$J$2,Nhaplieu!M598,IF(Nhaplieu!$M598='Sổ ngân hàng S07 '!$J$2,Nhaplieu!N598,IF(Nhaplieu!$N598='Sổ ngân hàng S07 '!$J$2,Nhaplieu!M598,""))))</f>
        <v/>
      </c>
      <c r="E593" s="77" t="str">
        <f>IF(LEFT(Nhaplieu!M598,3)='Sổ ngân hàng S07 '!$J$2,Nhaplieu!$O598,IF(Nhaplieu!M598='Sổ ngân hàng S07 '!$J$2,Nhaplieu!$O598,""))</f>
        <v/>
      </c>
      <c r="F593" s="77" t="str">
        <f>IF(LEFT(Nhaplieu!N598,3)='Sổ ngân hàng S07 '!$J$2,Nhaplieu!$O598,IF(Nhaplieu!N598='Sổ ngân hàng S07 '!$J$2,Nhaplieu!$O598,""))</f>
        <v/>
      </c>
      <c r="G593" s="572">
        <f>IF(SUM(E593:F593)=0,0,$G$10+SUM(E$11:$E593)-SUM(F$11:$F593))</f>
        <v>0</v>
      </c>
      <c r="H593" s="573"/>
    </row>
    <row r="594" spans="1:8" s="4" customFormat="1" ht="15.6">
      <c r="A594" s="76" t="str">
        <f>IF(OR(LEFT(Nhaplieu!$M599,3)='Sổ ngân hàng S07 '!$J$2,LEFT(Nhaplieu!$N599,3)='Sổ ngân hàng S07 '!$J$2),Nhaplieu!F599,IF(OR(Nhaplieu!$M599='Sổ ngân hàng S07 '!$J$2,Nhaplieu!$N599='Sổ ngân hàng S07 '!$J$2),Nhaplieu!F599,""))</f>
        <v/>
      </c>
      <c r="B594" s="77" t="str">
        <f>IF(OR(LEFT(Nhaplieu!$M599,3)='Sổ ngân hàng S07 '!$J$2,LEFT(Nhaplieu!$N599,3)='Sổ ngân hàng S07 '!$J$2),Nhaplieu!E599,IF(OR(Nhaplieu!$M599='Sổ ngân hàng S07 '!$J$2,Nhaplieu!$N599='Sổ ngân hàng S07 '!$J$2),Nhaplieu!E599,""))</f>
        <v/>
      </c>
      <c r="C594" s="571" t="str">
        <f>IF(OR(LEFT(Nhaplieu!$M599,3)='Sổ ngân hàng S07 '!$J$2,LEFT(Nhaplieu!$N599,3)='Sổ ngân hàng S07 '!$J$2),Nhaplieu!L599,IF(OR(Nhaplieu!$M599='Sổ ngân hàng S07 '!$J$2,Nhaplieu!$N599='Sổ ngân hàng S07 '!$J$2),Nhaplieu!L599,""))</f>
        <v/>
      </c>
      <c r="D594" s="78" t="str">
        <f>IF(LEFT(Nhaplieu!$M599,3)='Sổ ngân hàng S07 '!$J$2,Nhaplieu!N599,IF(LEFT(Nhaplieu!$N599,3)='Sổ ngân hàng S07 '!$J$2,Nhaplieu!M599,IF(Nhaplieu!$M599='Sổ ngân hàng S07 '!$J$2,Nhaplieu!N599,IF(Nhaplieu!$N599='Sổ ngân hàng S07 '!$J$2,Nhaplieu!M599,""))))</f>
        <v/>
      </c>
      <c r="E594" s="77" t="str">
        <f>IF(LEFT(Nhaplieu!M599,3)='Sổ ngân hàng S07 '!$J$2,Nhaplieu!$O599,IF(Nhaplieu!M599='Sổ ngân hàng S07 '!$J$2,Nhaplieu!$O599,""))</f>
        <v/>
      </c>
      <c r="F594" s="77" t="str">
        <f>IF(LEFT(Nhaplieu!N599,3)='Sổ ngân hàng S07 '!$J$2,Nhaplieu!$O599,IF(Nhaplieu!N599='Sổ ngân hàng S07 '!$J$2,Nhaplieu!$O599,""))</f>
        <v/>
      </c>
      <c r="G594" s="572">
        <f>IF(SUM(E594:F594)=0,0,$G$10+SUM(E$11:$E594)-SUM(F$11:$F594))</f>
        <v>0</v>
      </c>
      <c r="H594" s="573"/>
    </row>
    <row r="595" spans="1:8" s="4" customFormat="1" ht="15.6">
      <c r="A595" s="76" t="str">
        <f>IF(OR(LEFT(Nhaplieu!$M600,3)='Sổ ngân hàng S07 '!$J$2,LEFT(Nhaplieu!$N600,3)='Sổ ngân hàng S07 '!$J$2),Nhaplieu!F600,IF(OR(Nhaplieu!$M600='Sổ ngân hàng S07 '!$J$2,Nhaplieu!$N600='Sổ ngân hàng S07 '!$J$2),Nhaplieu!F600,""))</f>
        <v/>
      </c>
      <c r="B595" s="77" t="str">
        <f>IF(OR(LEFT(Nhaplieu!$M600,3)='Sổ ngân hàng S07 '!$J$2,LEFT(Nhaplieu!$N600,3)='Sổ ngân hàng S07 '!$J$2),Nhaplieu!E600,IF(OR(Nhaplieu!$M600='Sổ ngân hàng S07 '!$J$2,Nhaplieu!$N600='Sổ ngân hàng S07 '!$J$2),Nhaplieu!E600,""))</f>
        <v/>
      </c>
      <c r="C595" s="571" t="str">
        <f>IF(OR(LEFT(Nhaplieu!$M600,3)='Sổ ngân hàng S07 '!$J$2,LEFT(Nhaplieu!$N600,3)='Sổ ngân hàng S07 '!$J$2),Nhaplieu!L600,IF(OR(Nhaplieu!$M600='Sổ ngân hàng S07 '!$J$2,Nhaplieu!$N600='Sổ ngân hàng S07 '!$J$2),Nhaplieu!L600,""))</f>
        <v/>
      </c>
      <c r="D595" s="78" t="str">
        <f>IF(LEFT(Nhaplieu!$M600,3)='Sổ ngân hàng S07 '!$J$2,Nhaplieu!N600,IF(LEFT(Nhaplieu!$N600,3)='Sổ ngân hàng S07 '!$J$2,Nhaplieu!M600,IF(Nhaplieu!$M600='Sổ ngân hàng S07 '!$J$2,Nhaplieu!N600,IF(Nhaplieu!$N600='Sổ ngân hàng S07 '!$J$2,Nhaplieu!M600,""))))</f>
        <v/>
      </c>
      <c r="E595" s="77" t="str">
        <f>IF(LEFT(Nhaplieu!M600,3)='Sổ ngân hàng S07 '!$J$2,Nhaplieu!$O600,IF(Nhaplieu!M600='Sổ ngân hàng S07 '!$J$2,Nhaplieu!$O600,""))</f>
        <v/>
      </c>
      <c r="F595" s="77" t="str">
        <f>IF(LEFT(Nhaplieu!N600,3)='Sổ ngân hàng S07 '!$J$2,Nhaplieu!$O600,IF(Nhaplieu!N600='Sổ ngân hàng S07 '!$J$2,Nhaplieu!$O600,""))</f>
        <v/>
      </c>
      <c r="G595" s="572">
        <f>IF(SUM(E595:F595)=0,0,$G$10+SUM(E$11:$E595)-SUM(F$11:$F595))</f>
        <v>0</v>
      </c>
      <c r="H595" s="573"/>
    </row>
    <row r="596" spans="1:8" s="4" customFormat="1" ht="15.6">
      <c r="A596" s="76" t="str">
        <f>IF(OR(LEFT(Nhaplieu!$M601,3)='Sổ ngân hàng S07 '!$J$2,LEFT(Nhaplieu!$N601,3)='Sổ ngân hàng S07 '!$J$2),Nhaplieu!F601,IF(OR(Nhaplieu!$M601='Sổ ngân hàng S07 '!$J$2,Nhaplieu!$N601='Sổ ngân hàng S07 '!$J$2),Nhaplieu!F601,""))</f>
        <v/>
      </c>
      <c r="B596" s="77" t="str">
        <f>IF(OR(LEFT(Nhaplieu!$M601,3)='Sổ ngân hàng S07 '!$J$2,LEFT(Nhaplieu!$N601,3)='Sổ ngân hàng S07 '!$J$2),Nhaplieu!E601,IF(OR(Nhaplieu!$M601='Sổ ngân hàng S07 '!$J$2,Nhaplieu!$N601='Sổ ngân hàng S07 '!$J$2),Nhaplieu!E601,""))</f>
        <v/>
      </c>
      <c r="C596" s="571" t="str">
        <f>IF(OR(LEFT(Nhaplieu!$M601,3)='Sổ ngân hàng S07 '!$J$2,LEFT(Nhaplieu!$N601,3)='Sổ ngân hàng S07 '!$J$2),Nhaplieu!L601,IF(OR(Nhaplieu!$M601='Sổ ngân hàng S07 '!$J$2,Nhaplieu!$N601='Sổ ngân hàng S07 '!$J$2),Nhaplieu!L601,""))</f>
        <v/>
      </c>
      <c r="D596" s="78" t="str">
        <f>IF(LEFT(Nhaplieu!$M601,3)='Sổ ngân hàng S07 '!$J$2,Nhaplieu!N601,IF(LEFT(Nhaplieu!$N601,3)='Sổ ngân hàng S07 '!$J$2,Nhaplieu!M601,IF(Nhaplieu!$M601='Sổ ngân hàng S07 '!$J$2,Nhaplieu!N601,IF(Nhaplieu!$N601='Sổ ngân hàng S07 '!$J$2,Nhaplieu!M601,""))))</f>
        <v/>
      </c>
      <c r="E596" s="77" t="str">
        <f>IF(LEFT(Nhaplieu!M601,3)='Sổ ngân hàng S07 '!$J$2,Nhaplieu!$O601,IF(Nhaplieu!M601='Sổ ngân hàng S07 '!$J$2,Nhaplieu!$O601,""))</f>
        <v/>
      </c>
      <c r="F596" s="77" t="str">
        <f>IF(LEFT(Nhaplieu!N601,3)='Sổ ngân hàng S07 '!$J$2,Nhaplieu!$O601,IF(Nhaplieu!N601='Sổ ngân hàng S07 '!$J$2,Nhaplieu!$O601,""))</f>
        <v/>
      </c>
      <c r="G596" s="572">
        <f>IF(SUM(E596:F596)=0,0,$G$10+SUM(E$11:$E596)-SUM(F$11:$F596))</f>
        <v>0</v>
      </c>
      <c r="H596" s="573"/>
    </row>
    <row r="597" spans="1:8" s="4" customFormat="1" ht="15.6">
      <c r="A597" s="76" t="str">
        <f>IF(OR(LEFT(Nhaplieu!$M602,3)='Sổ ngân hàng S07 '!$J$2,LEFT(Nhaplieu!$N602,3)='Sổ ngân hàng S07 '!$J$2),Nhaplieu!F602,IF(OR(Nhaplieu!$M602='Sổ ngân hàng S07 '!$J$2,Nhaplieu!$N602='Sổ ngân hàng S07 '!$J$2),Nhaplieu!F602,""))</f>
        <v/>
      </c>
      <c r="B597" s="77" t="str">
        <f>IF(OR(LEFT(Nhaplieu!$M602,3)='Sổ ngân hàng S07 '!$J$2,LEFT(Nhaplieu!$N602,3)='Sổ ngân hàng S07 '!$J$2),Nhaplieu!E602,IF(OR(Nhaplieu!$M602='Sổ ngân hàng S07 '!$J$2,Nhaplieu!$N602='Sổ ngân hàng S07 '!$J$2),Nhaplieu!E602,""))</f>
        <v/>
      </c>
      <c r="C597" s="571" t="str">
        <f>IF(OR(LEFT(Nhaplieu!$M602,3)='Sổ ngân hàng S07 '!$J$2,LEFT(Nhaplieu!$N602,3)='Sổ ngân hàng S07 '!$J$2),Nhaplieu!L602,IF(OR(Nhaplieu!$M602='Sổ ngân hàng S07 '!$J$2,Nhaplieu!$N602='Sổ ngân hàng S07 '!$J$2),Nhaplieu!L602,""))</f>
        <v/>
      </c>
      <c r="D597" s="78" t="str">
        <f>IF(LEFT(Nhaplieu!$M602,3)='Sổ ngân hàng S07 '!$J$2,Nhaplieu!N602,IF(LEFT(Nhaplieu!$N602,3)='Sổ ngân hàng S07 '!$J$2,Nhaplieu!M602,IF(Nhaplieu!$M602='Sổ ngân hàng S07 '!$J$2,Nhaplieu!N602,IF(Nhaplieu!$N602='Sổ ngân hàng S07 '!$J$2,Nhaplieu!M602,""))))</f>
        <v/>
      </c>
      <c r="E597" s="77" t="str">
        <f>IF(LEFT(Nhaplieu!M602,3)='Sổ ngân hàng S07 '!$J$2,Nhaplieu!$O602,IF(Nhaplieu!M602='Sổ ngân hàng S07 '!$J$2,Nhaplieu!$O602,""))</f>
        <v/>
      </c>
      <c r="F597" s="77" t="str">
        <f>IF(LEFT(Nhaplieu!N602,3)='Sổ ngân hàng S07 '!$J$2,Nhaplieu!$O602,IF(Nhaplieu!N602='Sổ ngân hàng S07 '!$J$2,Nhaplieu!$O602,""))</f>
        <v/>
      </c>
      <c r="G597" s="572">
        <f>IF(SUM(E597:F597)=0,0,$G$10+SUM(E$11:$E597)-SUM(F$11:$F597))</f>
        <v>0</v>
      </c>
      <c r="H597" s="573"/>
    </row>
    <row r="598" spans="1:8" s="4" customFormat="1" ht="15.6">
      <c r="A598" s="76" t="str">
        <f>IF(OR(LEFT(Nhaplieu!$M603,3)='Sổ ngân hàng S07 '!$J$2,LEFT(Nhaplieu!$N603,3)='Sổ ngân hàng S07 '!$J$2),Nhaplieu!F603,IF(OR(Nhaplieu!$M603='Sổ ngân hàng S07 '!$J$2,Nhaplieu!$N603='Sổ ngân hàng S07 '!$J$2),Nhaplieu!F603,""))</f>
        <v/>
      </c>
      <c r="B598" s="77" t="str">
        <f>IF(OR(LEFT(Nhaplieu!$M603,3)='Sổ ngân hàng S07 '!$J$2,LEFT(Nhaplieu!$N603,3)='Sổ ngân hàng S07 '!$J$2),Nhaplieu!E603,IF(OR(Nhaplieu!$M603='Sổ ngân hàng S07 '!$J$2,Nhaplieu!$N603='Sổ ngân hàng S07 '!$J$2),Nhaplieu!E603,""))</f>
        <v/>
      </c>
      <c r="C598" s="571" t="str">
        <f>IF(OR(LEFT(Nhaplieu!$M603,3)='Sổ ngân hàng S07 '!$J$2,LEFT(Nhaplieu!$N603,3)='Sổ ngân hàng S07 '!$J$2),Nhaplieu!L603,IF(OR(Nhaplieu!$M603='Sổ ngân hàng S07 '!$J$2,Nhaplieu!$N603='Sổ ngân hàng S07 '!$J$2),Nhaplieu!L603,""))</f>
        <v/>
      </c>
      <c r="D598" s="78" t="str">
        <f>IF(LEFT(Nhaplieu!$M603,3)='Sổ ngân hàng S07 '!$J$2,Nhaplieu!N603,IF(LEFT(Nhaplieu!$N603,3)='Sổ ngân hàng S07 '!$J$2,Nhaplieu!M603,IF(Nhaplieu!$M603='Sổ ngân hàng S07 '!$J$2,Nhaplieu!N603,IF(Nhaplieu!$N603='Sổ ngân hàng S07 '!$J$2,Nhaplieu!M603,""))))</f>
        <v/>
      </c>
      <c r="E598" s="77" t="str">
        <f>IF(LEFT(Nhaplieu!M603,3)='Sổ ngân hàng S07 '!$J$2,Nhaplieu!$O603,IF(Nhaplieu!M603='Sổ ngân hàng S07 '!$J$2,Nhaplieu!$O603,""))</f>
        <v/>
      </c>
      <c r="F598" s="77" t="str">
        <f>IF(LEFT(Nhaplieu!N603,3)='Sổ ngân hàng S07 '!$J$2,Nhaplieu!$O603,IF(Nhaplieu!N603='Sổ ngân hàng S07 '!$J$2,Nhaplieu!$O603,""))</f>
        <v/>
      </c>
      <c r="G598" s="572">
        <f>IF(SUM(E598:F598)=0,0,$G$10+SUM(E$11:$E598)-SUM(F$11:$F598))</f>
        <v>0</v>
      </c>
      <c r="H598" s="573"/>
    </row>
    <row r="599" spans="1:8" s="4" customFormat="1" ht="15.6">
      <c r="A599" s="76" t="str">
        <f>IF(OR(LEFT(Nhaplieu!$M604,3)='Sổ ngân hàng S07 '!$J$2,LEFT(Nhaplieu!$N604,3)='Sổ ngân hàng S07 '!$J$2),Nhaplieu!F604,IF(OR(Nhaplieu!$M604='Sổ ngân hàng S07 '!$J$2,Nhaplieu!$N604='Sổ ngân hàng S07 '!$J$2),Nhaplieu!F604,""))</f>
        <v/>
      </c>
      <c r="B599" s="77" t="str">
        <f>IF(OR(LEFT(Nhaplieu!$M604,3)='Sổ ngân hàng S07 '!$J$2,LEFT(Nhaplieu!$N604,3)='Sổ ngân hàng S07 '!$J$2),Nhaplieu!E604,IF(OR(Nhaplieu!$M604='Sổ ngân hàng S07 '!$J$2,Nhaplieu!$N604='Sổ ngân hàng S07 '!$J$2),Nhaplieu!E604,""))</f>
        <v/>
      </c>
      <c r="C599" s="571" t="str">
        <f>IF(OR(LEFT(Nhaplieu!$M604,3)='Sổ ngân hàng S07 '!$J$2,LEFT(Nhaplieu!$N604,3)='Sổ ngân hàng S07 '!$J$2),Nhaplieu!L604,IF(OR(Nhaplieu!$M604='Sổ ngân hàng S07 '!$J$2,Nhaplieu!$N604='Sổ ngân hàng S07 '!$J$2),Nhaplieu!L604,""))</f>
        <v/>
      </c>
      <c r="D599" s="78" t="str">
        <f>IF(LEFT(Nhaplieu!$M604,3)='Sổ ngân hàng S07 '!$J$2,Nhaplieu!N604,IF(LEFT(Nhaplieu!$N604,3)='Sổ ngân hàng S07 '!$J$2,Nhaplieu!M604,IF(Nhaplieu!$M604='Sổ ngân hàng S07 '!$J$2,Nhaplieu!N604,IF(Nhaplieu!$N604='Sổ ngân hàng S07 '!$J$2,Nhaplieu!M604,""))))</f>
        <v/>
      </c>
      <c r="E599" s="77" t="str">
        <f>IF(LEFT(Nhaplieu!M604,3)='Sổ ngân hàng S07 '!$J$2,Nhaplieu!$O604,IF(Nhaplieu!M604='Sổ ngân hàng S07 '!$J$2,Nhaplieu!$O604,""))</f>
        <v/>
      </c>
      <c r="F599" s="77" t="str">
        <f>IF(LEFT(Nhaplieu!N604,3)='Sổ ngân hàng S07 '!$J$2,Nhaplieu!$O604,IF(Nhaplieu!N604='Sổ ngân hàng S07 '!$J$2,Nhaplieu!$O604,""))</f>
        <v/>
      </c>
      <c r="G599" s="572">
        <f>IF(SUM(E599:F599)=0,0,$G$10+SUM(E$11:$E599)-SUM(F$11:$F599))</f>
        <v>0</v>
      </c>
      <c r="H599" s="573"/>
    </row>
    <row r="600" spans="1:8" s="4" customFormat="1" ht="15.6">
      <c r="A600" s="76" t="str">
        <f>IF(OR(LEFT(Nhaplieu!$M605,3)='Sổ ngân hàng S07 '!$J$2,LEFT(Nhaplieu!$N605,3)='Sổ ngân hàng S07 '!$J$2),Nhaplieu!F605,IF(OR(Nhaplieu!$M605='Sổ ngân hàng S07 '!$J$2,Nhaplieu!$N605='Sổ ngân hàng S07 '!$J$2),Nhaplieu!F605,""))</f>
        <v/>
      </c>
      <c r="B600" s="77" t="str">
        <f>IF(OR(LEFT(Nhaplieu!$M605,3)='Sổ ngân hàng S07 '!$J$2,LEFT(Nhaplieu!$N605,3)='Sổ ngân hàng S07 '!$J$2),Nhaplieu!E605,IF(OR(Nhaplieu!$M605='Sổ ngân hàng S07 '!$J$2,Nhaplieu!$N605='Sổ ngân hàng S07 '!$J$2),Nhaplieu!E605,""))</f>
        <v/>
      </c>
      <c r="C600" s="571" t="str">
        <f>IF(OR(LEFT(Nhaplieu!$M605,3)='Sổ ngân hàng S07 '!$J$2,LEFT(Nhaplieu!$N605,3)='Sổ ngân hàng S07 '!$J$2),Nhaplieu!L605,IF(OR(Nhaplieu!$M605='Sổ ngân hàng S07 '!$J$2,Nhaplieu!$N605='Sổ ngân hàng S07 '!$J$2),Nhaplieu!L605,""))</f>
        <v/>
      </c>
      <c r="D600" s="78" t="str">
        <f>IF(LEFT(Nhaplieu!$M605,3)='Sổ ngân hàng S07 '!$J$2,Nhaplieu!N605,IF(LEFT(Nhaplieu!$N605,3)='Sổ ngân hàng S07 '!$J$2,Nhaplieu!M605,IF(Nhaplieu!$M605='Sổ ngân hàng S07 '!$J$2,Nhaplieu!N605,IF(Nhaplieu!$N605='Sổ ngân hàng S07 '!$J$2,Nhaplieu!M605,""))))</f>
        <v/>
      </c>
      <c r="E600" s="77" t="str">
        <f>IF(LEFT(Nhaplieu!M605,3)='Sổ ngân hàng S07 '!$J$2,Nhaplieu!$O605,IF(Nhaplieu!M605='Sổ ngân hàng S07 '!$J$2,Nhaplieu!$O605,""))</f>
        <v/>
      </c>
      <c r="F600" s="77" t="str">
        <f>IF(LEFT(Nhaplieu!N605,3)='Sổ ngân hàng S07 '!$J$2,Nhaplieu!$O605,IF(Nhaplieu!N605='Sổ ngân hàng S07 '!$J$2,Nhaplieu!$O605,""))</f>
        <v/>
      </c>
      <c r="G600" s="572">
        <f>IF(SUM(E600:F600)=0,0,$G$10+SUM(E$11:$E600)-SUM(F$11:$F600))</f>
        <v>0</v>
      </c>
      <c r="H600" s="573"/>
    </row>
    <row r="601" spans="1:8" s="4" customFormat="1" ht="15.6">
      <c r="A601" s="76" t="str">
        <f>IF(OR(LEFT(Nhaplieu!$M606,3)='Sổ ngân hàng S07 '!$J$2,LEFT(Nhaplieu!$N606,3)='Sổ ngân hàng S07 '!$J$2),Nhaplieu!F606,IF(OR(Nhaplieu!$M606='Sổ ngân hàng S07 '!$J$2,Nhaplieu!$N606='Sổ ngân hàng S07 '!$J$2),Nhaplieu!F606,""))</f>
        <v/>
      </c>
      <c r="B601" s="77" t="str">
        <f>IF(OR(LEFT(Nhaplieu!$M606,3)='Sổ ngân hàng S07 '!$J$2,LEFT(Nhaplieu!$N606,3)='Sổ ngân hàng S07 '!$J$2),Nhaplieu!E606,IF(OR(Nhaplieu!$M606='Sổ ngân hàng S07 '!$J$2,Nhaplieu!$N606='Sổ ngân hàng S07 '!$J$2),Nhaplieu!E606,""))</f>
        <v/>
      </c>
      <c r="C601" s="571" t="str">
        <f>IF(OR(LEFT(Nhaplieu!$M606,3)='Sổ ngân hàng S07 '!$J$2,LEFT(Nhaplieu!$N606,3)='Sổ ngân hàng S07 '!$J$2),Nhaplieu!L606,IF(OR(Nhaplieu!$M606='Sổ ngân hàng S07 '!$J$2,Nhaplieu!$N606='Sổ ngân hàng S07 '!$J$2),Nhaplieu!L606,""))</f>
        <v/>
      </c>
      <c r="D601" s="78" t="str">
        <f>IF(LEFT(Nhaplieu!$M606,3)='Sổ ngân hàng S07 '!$J$2,Nhaplieu!N606,IF(LEFT(Nhaplieu!$N606,3)='Sổ ngân hàng S07 '!$J$2,Nhaplieu!M606,IF(Nhaplieu!$M606='Sổ ngân hàng S07 '!$J$2,Nhaplieu!N606,IF(Nhaplieu!$N606='Sổ ngân hàng S07 '!$J$2,Nhaplieu!M606,""))))</f>
        <v/>
      </c>
      <c r="E601" s="77" t="str">
        <f>IF(LEFT(Nhaplieu!M606,3)='Sổ ngân hàng S07 '!$J$2,Nhaplieu!$O606,IF(Nhaplieu!M606='Sổ ngân hàng S07 '!$J$2,Nhaplieu!$O606,""))</f>
        <v/>
      </c>
      <c r="F601" s="77" t="str">
        <f>IF(LEFT(Nhaplieu!N606,3)='Sổ ngân hàng S07 '!$J$2,Nhaplieu!$O606,IF(Nhaplieu!N606='Sổ ngân hàng S07 '!$J$2,Nhaplieu!$O606,""))</f>
        <v/>
      </c>
      <c r="G601" s="572">
        <f>IF(SUM(E601:F601)=0,0,$G$10+SUM(E$11:$E601)-SUM(F$11:$F601))</f>
        <v>0</v>
      </c>
      <c r="H601" s="573"/>
    </row>
    <row r="602" spans="1:8" s="4" customFormat="1" ht="15.6">
      <c r="A602" s="76" t="str">
        <f>IF(OR(LEFT(Nhaplieu!$M607,3)='Sổ ngân hàng S07 '!$J$2,LEFT(Nhaplieu!$N607,3)='Sổ ngân hàng S07 '!$J$2),Nhaplieu!F607,IF(OR(Nhaplieu!$M607='Sổ ngân hàng S07 '!$J$2,Nhaplieu!$N607='Sổ ngân hàng S07 '!$J$2),Nhaplieu!F607,""))</f>
        <v/>
      </c>
      <c r="B602" s="77" t="str">
        <f>IF(OR(LEFT(Nhaplieu!$M607,3)='Sổ ngân hàng S07 '!$J$2,LEFT(Nhaplieu!$N607,3)='Sổ ngân hàng S07 '!$J$2),Nhaplieu!E607,IF(OR(Nhaplieu!$M607='Sổ ngân hàng S07 '!$J$2,Nhaplieu!$N607='Sổ ngân hàng S07 '!$J$2),Nhaplieu!E607,""))</f>
        <v/>
      </c>
      <c r="C602" s="571" t="str">
        <f>IF(OR(LEFT(Nhaplieu!$M607,3)='Sổ ngân hàng S07 '!$J$2,LEFT(Nhaplieu!$N607,3)='Sổ ngân hàng S07 '!$J$2),Nhaplieu!L607,IF(OR(Nhaplieu!$M607='Sổ ngân hàng S07 '!$J$2,Nhaplieu!$N607='Sổ ngân hàng S07 '!$J$2),Nhaplieu!L607,""))</f>
        <v/>
      </c>
      <c r="D602" s="78" t="str">
        <f>IF(LEFT(Nhaplieu!$M607,3)='Sổ ngân hàng S07 '!$J$2,Nhaplieu!N607,IF(LEFT(Nhaplieu!$N607,3)='Sổ ngân hàng S07 '!$J$2,Nhaplieu!M607,IF(Nhaplieu!$M607='Sổ ngân hàng S07 '!$J$2,Nhaplieu!N607,IF(Nhaplieu!$N607='Sổ ngân hàng S07 '!$J$2,Nhaplieu!M607,""))))</f>
        <v/>
      </c>
      <c r="E602" s="77" t="str">
        <f>IF(LEFT(Nhaplieu!M607,3)='Sổ ngân hàng S07 '!$J$2,Nhaplieu!$O607,IF(Nhaplieu!M607='Sổ ngân hàng S07 '!$J$2,Nhaplieu!$O607,""))</f>
        <v/>
      </c>
      <c r="F602" s="77" t="str">
        <f>IF(LEFT(Nhaplieu!N607,3)='Sổ ngân hàng S07 '!$J$2,Nhaplieu!$O607,IF(Nhaplieu!N607='Sổ ngân hàng S07 '!$J$2,Nhaplieu!$O607,""))</f>
        <v/>
      </c>
      <c r="G602" s="572">
        <f>IF(SUM(E602:F602)=0,0,$G$10+SUM(E$11:$E602)-SUM(F$11:$F602))</f>
        <v>0</v>
      </c>
      <c r="H602" s="573"/>
    </row>
    <row r="603" spans="1:8" s="4" customFormat="1" ht="15.6">
      <c r="A603" s="76" t="str">
        <f>IF(OR(LEFT(Nhaplieu!$M608,3)='Sổ ngân hàng S07 '!$J$2,LEFT(Nhaplieu!$N608,3)='Sổ ngân hàng S07 '!$J$2),Nhaplieu!F608,IF(OR(Nhaplieu!$M608='Sổ ngân hàng S07 '!$J$2,Nhaplieu!$N608='Sổ ngân hàng S07 '!$J$2),Nhaplieu!F608,""))</f>
        <v/>
      </c>
      <c r="B603" s="77" t="str">
        <f>IF(OR(LEFT(Nhaplieu!$M608,3)='Sổ ngân hàng S07 '!$J$2,LEFT(Nhaplieu!$N608,3)='Sổ ngân hàng S07 '!$J$2),Nhaplieu!E608,IF(OR(Nhaplieu!$M608='Sổ ngân hàng S07 '!$J$2,Nhaplieu!$N608='Sổ ngân hàng S07 '!$J$2),Nhaplieu!E608,""))</f>
        <v/>
      </c>
      <c r="C603" s="571" t="str">
        <f>IF(OR(LEFT(Nhaplieu!$M608,3)='Sổ ngân hàng S07 '!$J$2,LEFT(Nhaplieu!$N608,3)='Sổ ngân hàng S07 '!$J$2),Nhaplieu!L608,IF(OR(Nhaplieu!$M608='Sổ ngân hàng S07 '!$J$2,Nhaplieu!$N608='Sổ ngân hàng S07 '!$J$2),Nhaplieu!L608,""))</f>
        <v/>
      </c>
      <c r="D603" s="78" t="str">
        <f>IF(LEFT(Nhaplieu!$M608,3)='Sổ ngân hàng S07 '!$J$2,Nhaplieu!N608,IF(LEFT(Nhaplieu!$N608,3)='Sổ ngân hàng S07 '!$J$2,Nhaplieu!M608,IF(Nhaplieu!$M608='Sổ ngân hàng S07 '!$J$2,Nhaplieu!N608,IF(Nhaplieu!$N608='Sổ ngân hàng S07 '!$J$2,Nhaplieu!M608,""))))</f>
        <v/>
      </c>
      <c r="E603" s="77" t="str">
        <f>IF(LEFT(Nhaplieu!M608,3)='Sổ ngân hàng S07 '!$J$2,Nhaplieu!$O608,IF(Nhaplieu!M608='Sổ ngân hàng S07 '!$J$2,Nhaplieu!$O608,""))</f>
        <v/>
      </c>
      <c r="F603" s="77" t="str">
        <f>IF(LEFT(Nhaplieu!N608,3)='Sổ ngân hàng S07 '!$J$2,Nhaplieu!$O608,IF(Nhaplieu!N608='Sổ ngân hàng S07 '!$J$2,Nhaplieu!$O608,""))</f>
        <v/>
      </c>
      <c r="G603" s="572">
        <f>IF(SUM(E603:F603)=0,0,$G$10+SUM(E$11:$E603)-SUM(F$11:$F603))</f>
        <v>0</v>
      </c>
      <c r="H603" s="573"/>
    </row>
    <row r="604" spans="1:8" s="4" customFormat="1" ht="15.6">
      <c r="A604" s="76" t="str">
        <f>IF(OR(LEFT(Nhaplieu!$M609,3)='Sổ ngân hàng S07 '!$J$2,LEFT(Nhaplieu!$N609,3)='Sổ ngân hàng S07 '!$J$2),Nhaplieu!F609,IF(OR(Nhaplieu!$M609='Sổ ngân hàng S07 '!$J$2,Nhaplieu!$N609='Sổ ngân hàng S07 '!$J$2),Nhaplieu!F609,""))</f>
        <v/>
      </c>
      <c r="B604" s="77" t="str">
        <f>IF(OR(LEFT(Nhaplieu!$M609,3)='Sổ ngân hàng S07 '!$J$2,LEFT(Nhaplieu!$N609,3)='Sổ ngân hàng S07 '!$J$2),Nhaplieu!E609,IF(OR(Nhaplieu!$M609='Sổ ngân hàng S07 '!$J$2,Nhaplieu!$N609='Sổ ngân hàng S07 '!$J$2),Nhaplieu!E609,""))</f>
        <v/>
      </c>
      <c r="C604" s="571" t="str">
        <f>IF(OR(LEFT(Nhaplieu!$M609,3)='Sổ ngân hàng S07 '!$J$2,LEFT(Nhaplieu!$N609,3)='Sổ ngân hàng S07 '!$J$2),Nhaplieu!L609,IF(OR(Nhaplieu!$M609='Sổ ngân hàng S07 '!$J$2,Nhaplieu!$N609='Sổ ngân hàng S07 '!$J$2),Nhaplieu!L609,""))</f>
        <v/>
      </c>
      <c r="D604" s="78" t="str">
        <f>IF(LEFT(Nhaplieu!$M609,3)='Sổ ngân hàng S07 '!$J$2,Nhaplieu!N609,IF(LEFT(Nhaplieu!$N609,3)='Sổ ngân hàng S07 '!$J$2,Nhaplieu!M609,IF(Nhaplieu!$M609='Sổ ngân hàng S07 '!$J$2,Nhaplieu!N609,IF(Nhaplieu!$N609='Sổ ngân hàng S07 '!$J$2,Nhaplieu!M609,""))))</f>
        <v/>
      </c>
      <c r="E604" s="77" t="str">
        <f>IF(LEFT(Nhaplieu!M609,3)='Sổ ngân hàng S07 '!$J$2,Nhaplieu!$O609,IF(Nhaplieu!M609='Sổ ngân hàng S07 '!$J$2,Nhaplieu!$O609,""))</f>
        <v/>
      </c>
      <c r="F604" s="77" t="str">
        <f>IF(LEFT(Nhaplieu!N609,3)='Sổ ngân hàng S07 '!$J$2,Nhaplieu!$O609,IF(Nhaplieu!N609='Sổ ngân hàng S07 '!$J$2,Nhaplieu!$O609,""))</f>
        <v/>
      </c>
      <c r="G604" s="572">
        <f>IF(SUM(E604:F604)=0,0,$G$10+SUM(E$11:$E604)-SUM(F$11:$F604))</f>
        <v>0</v>
      </c>
      <c r="H604" s="573"/>
    </row>
    <row r="605" spans="1:8" s="4" customFormat="1" ht="15.6">
      <c r="A605" s="76" t="str">
        <f>IF(OR(LEFT(Nhaplieu!$M610,3)='Sổ ngân hàng S07 '!$J$2,LEFT(Nhaplieu!$N610,3)='Sổ ngân hàng S07 '!$J$2),Nhaplieu!F610,IF(OR(Nhaplieu!$M610='Sổ ngân hàng S07 '!$J$2,Nhaplieu!$N610='Sổ ngân hàng S07 '!$J$2),Nhaplieu!F610,""))</f>
        <v/>
      </c>
      <c r="B605" s="77" t="str">
        <f>IF(OR(LEFT(Nhaplieu!$M610,3)='Sổ ngân hàng S07 '!$J$2,LEFT(Nhaplieu!$N610,3)='Sổ ngân hàng S07 '!$J$2),Nhaplieu!E610,IF(OR(Nhaplieu!$M610='Sổ ngân hàng S07 '!$J$2,Nhaplieu!$N610='Sổ ngân hàng S07 '!$J$2),Nhaplieu!E610,""))</f>
        <v/>
      </c>
      <c r="C605" s="571" t="str">
        <f>IF(OR(LEFT(Nhaplieu!$M610,3)='Sổ ngân hàng S07 '!$J$2,LEFT(Nhaplieu!$N610,3)='Sổ ngân hàng S07 '!$J$2),Nhaplieu!L610,IF(OR(Nhaplieu!$M610='Sổ ngân hàng S07 '!$J$2,Nhaplieu!$N610='Sổ ngân hàng S07 '!$J$2),Nhaplieu!L610,""))</f>
        <v/>
      </c>
      <c r="D605" s="78" t="str">
        <f>IF(LEFT(Nhaplieu!$M610,3)='Sổ ngân hàng S07 '!$J$2,Nhaplieu!N610,IF(LEFT(Nhaplieu!$N610,3)='Sổ ngân hàng S07 '!$J$2,Nhaplieu!M610,IF(Nhaplieu!$M610='Sổ ngân hàng S07 '!$J$2,Nhaplieu!N610,IF(Nhaplieu!$N610='Sổ ngân hàng S07 '!$J$2,Nhaplieu!M610,""))))</f>
        <v/>
      </c>
      <c r="E605" s="77" t="str">
        <f>IF(LEFT(Nhaplieu!M610,3)='Sổ ngân hàng S07 '!$J$2,Nhaplieu!$O610,IF(Nhaplieu!M610='Sổ ngân hàng S07 '!$J$2,Nhaplieu!$O610,""))</f>
        <v/>
      </c>
      <c r="F605" s="77" t="str">
        <f>IF(LEFT(Nhaplieu!N610,3)='Sổ ngân hàng S07 '!$J$2,Nhaplieu!$O610,IF(Nhaplieu!N610='Sổ ngân hàng S07 '!$J$2,Nhaplieu!$O610,""))</f>
        <v/>
      </c>
      <c r="G605" s="572">
        <f>IF(SUM(E605:F605)=0,0,$G$10+SUM(E$11:$E605)-SUM(F$11:$F605))</f>
        <v>0</v>
      </c>
      <c r="H605" s="573"/>
    </row>
    <row r="606" spans="1:8" s="4" customFormat="1" ht="15.6">
      <c r="A606" s="76" t="str">
        <f>IF(OR(LEFT(Nhaplieu!$M611,3)='Sổ ngân hàng S07 '!$J$2,LEFT(Nhaplieu!$N611,3)='Sổ ngân hàng S07 '!$J$2),Nhaplieu!F611,IF(OR(Nhaplieu!$M611='Sổ ngân hàng S07 '!$J$2,Nhaplieu!$N611='Sổ ngân hàng S07 '!$J$2),Nhaplieu!F611,""))</f>
        <v/>
      </c>
      <c r="B606" s="77" t="str">
        <f>IF(OR(LEFT(Nhaplieu!$M611,3)='Sổ ngân hàng S07 '!$J$2,LEFT(Nhaplieu!$N611,3)='Sổ ngân hàng S07 '!$J$2),Nhaplieu!E611,IF(OR(Nhaplieu!$M611='Sổ ngân hàng S07 '!$J$2,Nhaplieu!$N611='Sổ ngân hàng S07 '!$J$2),Nhaplieu!E611,""))</f>
        <v/>
      </c>
      <c r="C606" s="571" t="str">
        <f>IF(OR(LEFT(Nhaplieu!$M611,3)='Sổ ngân hàng S07 '!$J$2,LEFT(Nhaplieu!$N611,3)='Sổ ngân hàng S07 '!$J$2),Nhaplieu!L611,IF(OR(Nhaplieu!$M611='Sổ ngân hàng S07 '!$J$2,Nhaplieu!$N611='Sổ ngân hàng S07 '!$J$2),Nhaplieu!L611,""))</f>
        <v/>
      </c>
      <c r="D606" s="78" t="str">
        <f>IF(LEFT(Nhaplieu!$M611,3)='Sổ ngân hàng S07 '!$J$2,Nhaplieu!N611,IF(LEFT(Nhaplieu!$N611,3)='Sổ ngân hàng S07 '!$J$2,Nhaplieu!M611,IF(Nhaplieu!$M611='Sổ ngân hàng S07 '!$J$2,Nhaplieu!N611,IF(Nhaplieu!$N611='Sổ ngân hàng S07 '!$J$2,Nhaplieu!M611,""))))</f>
        <v/>
      </c>
      <c r="E606" s="77" t="str">
        <f>IF(LEFT(Nhaplieu!M611,3)='Sổ ngân hàng S07 '!$J$2,Nhaplieu!$O611,IF(Nhaplieu!M611='Sổ ngân hàng S07 '!$J$2,Nhaplieu!$O611,""))</f>
        <v/>
      </c>
      <c r="F606" s="77" t="str">
        <f>IF(LEFT(Nhaplieu!N611,3)='Sổ ngân hàng S07 '!$J$2,Nhaplieu!$O611,IF(Nhaplieu!N611='Sổ ngân hàng S07 '!$J$2,Nhaplieu!$O611,""))</f>
        <v/>
      </c>
      <c r="G606" s="572">
        <f>IF(SUM(E606:F606)=0,0,$G$10+SUM(E$11:$E606)-SUM(F$11:$F606))</f>
        <v>0</v>
      </c>
      <c r="H606" s="573"/>
    </row>
    <row r="607" spans="1:8" s="4" customFormat="1" ht="15.6">
      <c r="A607" s="76" t="str">
        <f>IF(OR(LEFT(Nhaplieu!$M612,3)='Sổ ngân hàng S07 '!$J$2,LEFT(Nhaplieu!$N612,3)='Sổ ngân hàng S07 '!$J$2),Nhaplieu!F612,IF(OR(Nhaplieu!$M612='Sổ ngân hàng S07 '!$J$2,Nhaplieu!$N612='Sổ ngân hàng S07 '!$J$2),Nhaplieu!F612,""))</f>
        <v/>
      </c>
      <c r="B607" s="77" t="str">
        <f>IF(OR(LEFT(Nhaplieu!$M612,3)='Sổ ngân hàng S07 '!$J$2,LEFT(Nhaplieu!$N612,3)='Sổ ngân hàng S07 '!$J$2),Nhaplieu!E612,IF(OR(Nhaplieu!$M612='Sổ ngân hàng S07 '!$J$2,Nhaplieu!$N612='Sổ ngân hàng S07 '!$J$2),Nhaplieu!E612,""))</f>
        <v/>
      </c>
      <c r="C607" s="571" t="str">
        <f>IF(OR(LEFT(Nhaplieu!$M612,3)='Sổ ngân hàng S07 '!$J$2,LEFT(Nhaplieu!$N612,3)='Sổ ngân hàng S07 '!$J$2),Nhaplieu!L612,IF(OR(Nhaplieu!$M612='Sổ ngân hàng S07 '!$J$2,Nhaplieu!$N612='Sổ ngân hàng S07 '!$J$2),Nhaplieu!L612,""))</f>
        <v/>
      </c>
      <c r="D607" s="78" t="str">
        <f>IF(LEFT(Nhaplieu!$M612,3)='Sổ ngân hàng S07 '!$J$2,Nhaplieu!N612,IF(LEFT(Nhaplieu!$N612,3)='Sổ ngân hàng S07 '!$J$2,Nhaplieu!M612,IF(Nhaplieu!$M612='Sổ ngân hàng S07 '!$J$2,Nhaplieu!N612,IF(Nhaplieu!$N612='Sổ ngân hàng S07 '!$J$2,Nhaplieu!M612,""))))</f>
        <v/>
      </c>
      <c r="E607" s="77" t="str">
        <f>IF(LEFT(Nhaplieu!M612,3)='Sổ ngân hàng S07 '!$J$2,Nhaplieu!$O612,IF(Nhaplieu!M612='Sổ ngân hàng S07 '!$J$2,Nhaplieu!$O612,""))</f>
        <v/>
      </c>
      <c r="F607" s="77" t="str">
        <f>IF(LEFT(Nhaplieu!N612,3)='Sổ ngân hàng S07 '!$J$2,Nhaplieu!$O612,IF(Nhaplieu!N612='Sổ ngân hàng S07 '!$J$2,Nhaplieu!$O612,""))</f>
        <v/>
      </c>
      <c r="G607" s="572">
        <f>IF(SUM(E607:F607)=0,0,$G$10+SUM(E$11:$E607)-SUM(F$11:$F607))</f>
        <v>0</v>
      </c>
      <c r="H607" s="573"/>
    </row>
    <row r="608" spans="1:8" s="4" customFormat="1" ht="15.6">
      <c r="A608" s="76" t="str">
        <f>IF(OR(LEFT(Nhaplieu!$M613,3)='Sổ ngân hàng S07 '!$J$2,LEFT(Nhaplieu!$N613,3)='Sổ ngân hàng S07 '!$J$2),Nhaplieu!F613,IF(OR(Nhaplieu!$M613='Sổ ngân hàng S07 '!$J$2,Nhaplieu!$N613='Sổ ngân hàng S07 '!$J$2),Nhaplieu!F613,""))</f>
        <v/>
      </c>
      <c r="B608" s="77" t="str">
        <f>IF(OR(LEFT(Nhaplieu!$M613,3)='Sổ ngân hàng S07 '!$J$2,LEFT(Nhaplieu!$N613,3)='Sổ ngân hàng S07 '!$J$2),Nhaplieu!E613,IF(OR(Nhaplieu!$M613='Sổ ngân hàng S07 '!$J$2,Nhaplieu!$N613='Sổ ngân hàng S07 '!$J$2),Nhaplieu!E613,""))</f>
        <v/>
      </c>
      <c r="C608" s="571" t="str">
        <f>IF(OR(LEFT(Nhaplieu!$M613,3)='Sổ ngân hàng S07 '!$J$2,LEFT(Nhaplieu!$N613,3)='Sổ ngân hàng S07 '!$J$2),Nhaplieu!L613,IF(OR(Nhaplieu!$M613='Sổ ngân hàng S07 '!$J$2,Nhaplieu!$N613='Sổ ngân hàng S07 '!$J$2),Nhaplieu!L613,""))</f>
        <v/>
      </c>
      <c r="D608" s="78" t="str">
        <f>IF(LEFT(Nhaplieu!$M613,3)='Sổ ngân hàng S07 '!$J$2,Nhaplieu!N613,IF(LEFT(Nhaplieu!$N613,3)='Sổ ngân hàng S07 '!$J$2,Nhaplieu!M613,IF(Nhaplieu!$M613='Sổ ngân hàng S07 '!$J$2,Nhaplieu!N613,IF(Nhaplieu!$N613='Sổ ngân hàng S07 '!$J$2,Nhaplieu!M613,""))))</f>
        <v/>
      </c>
      <c r="E608" s="77" t="str">
        <f>IF(LEFT(Nhaplieu!M613,3)='Sổ ngân hàng S07 '!$J$2,Nhaplieu!$O613,IF(Nhaplieu!M613='Sổ ngân hàng S07 '!$J$2,Nhaplieu!$O613,""))</f>
        <v/>
      </c>
      <c r="F608" s="77" t="str">
        <f>IF(LEFT(Nhaplieu!N613,3)='Sổ ngân hàng S07 '!$J$2,Nhaplieu!$O613,IF(Nhaplieu!N613='Sổ ngân hàng S07 '!$J$2,Nhaplieu!$O613,""))</f>
        <v/>
      </c>
      <c r="G608" s="572">
        <f>IF(SUM(E608:F608)=0,0,$G$10+SUM(E$11:$E608)-SUM(F$11:$F608))</f>
        <v>0</v>
      </c>
      <c r="H608" s="573"/>
    </row>
    <row r="609" spans="1:8" s="4" customFormat="1" ht="15.6">
      <c r="A609" s="76" t="str">
        <f>IF(OR(LEFT(Nhaplieu!$M614,3)='Sổ ngân hàng S07 '!$J$2,LEFT(Nhaplieu!$N614,3)='Sổ ngân hàng S07 '!$J$2),Nhaplieu!F614,IF(OR(Nhaplieu!$M614='Sổ ngân hàng S07 '!$J$2,Nhaplieu!$N614='Sổ ngân hàng S07 '!$J$2),Nhaplieu!F614,""))</f>
        <v/>
      </c>
      <c r="B609" s="77" t="str">
        <f>IF(OR(LEFT(Nhaplieu!$M614,3)='Sổ ngân hàng S07 '!$J$2,LEFT(Nhaplieu!$N614,3)='Sổ ngân hàng S07 '!$J$2),Nhaplieu!E614,IF(OR(Nhaplieu!$M614='Sổ ngân hàng S07 '!$J$2,Nhaplieu!$N614='Sổ ngân hàng S07 '!$J$2),Nhaplieu!E614,""))</f>
        <v/>
      </c>
      <c r="C609" s="571" t="str">
        <f>IF(OR(LEFT(Nhaplieu!$M614,3)='Sổ ngân hàng S07 '!$J$2,LEFT(Nhaplieu!$N614,3)='Sổ ngân hàng S07 '!$J$2),Nhaplieu!L614,IF(OR(Nhaplieu!$M614='Sổ ngân hàng S07 '!$J$2,Nhaplieu!$N614='Sổ ngân hàng S07 '!$J$2),Nhaplieu!L614,""))</f>
        <v/>
      </c>
      <c r="D609" s="78" t="str">
        <f>IF(LEFT(Nhaplieu!$M614,3)='Sổ ngân hàng S07 '!$J$2,Nhaplieu!N614,IF(LEFT(Nhaplieu!$N614,3)='Sổ ngân hàng S07 '!$J$2,Nhaplieu!M614,IF(Nhaplieu!$M614='Sổ ngân hàng S07 '!$J$2,Nhaplieu!N614,IF(Nhaplieu!$N614='Sổ ngân hàng S07 '!$J$2,Nhaplieu!M614,""))))</f>
        <v/>
      </c>
      <c r="E609" s="77" t="str">
        <f>IF(LEFT(Nhaplieu!M614,3)='Sổ ngân hàng S07 '!$J$2,Nhaplieu!$O614,IF(Nhaplieu!M614='Sổ ngân hàng S07 '!$J$2,Nhaplieu!$O614,""))</f>
        <v/>
      </c>
      <c r="F609" s="77" t="str">
        <f>IF(LEFT(Nhaplieu!N614,3)='Sổ ngân hàng S07 '!$J$2,Nhaplieu!$O614,IF(Nhaplieu!N614='Sổ ngân hàng S07 '!$J$2,Nhaplieu!$O614,""))</f>
        <v/>
      </c>
      <c r="G609" s="572">
        <f>IF(SUM(E609:F609)=0,0,$G$10+SUM(E$11:$E609)-SUM(F$11:$F609))</f>
        <v>0</v>
      </c>
      <c r="H609" s="573"/>
    </row>
    <row r="610" spans="1:8" s="4" customFormat="1" ht="15.6">
      <c r="A610" s="76" t="str">
        <f>IF(OR(LEFT(Nhaplieu!$M615,3)='Sổ ngân hàng S07 '!$J$2,LEFT(Nhaplieu!$N615,3)='Sổ ngân hàng S07 '!$J$2),Nhaplieu!F615,IF(OR(Nhaplieu!$M615='Sổ ngân hàng S07 '!$J$2,Nhaplieu!$N615='Sổ ngân hàng S07 '!$J$2),Nhaplieu!F615,""))</f>
        <v/>
      </c>
      <c r="B610" s="77" t="str">
        <f>IF(OR(LEFT(Nhaplieu!$M615,3)='Sổ ngân hàng S07 '!$J$2,LEFT(Nhaplieu!$N615,3)='Sổ ngân hàng S07 '!$J$2),Nhaplieu!E615,IF(OR(Nhaplieu!$M615='Sổ ngân hàng S07 '!$J$2,Nhaplieu!$N615='Sổ ngân hàng S07 '!$J$2),Nhaplieu!E615,""))</f>
        <v/>
      </c>
      <c r="C610" s="571" t="str">
        <f>IF(OR(LEFT(Nhaplieu!$M615,3)='Sổ ngân hàng S07 '!$J$2,LEFT(Nhaplieu!$N615,3)='Sổ ngân hàng S07 '!$J$2),Nhaplieu!L615,IF(OR(Nhaplieu!$M615='Sổ ngân hàng S07 '!$J$2,Nhaplieu!$N615='Sổ ngân hàng S07 '!$J$2),Nhaplieu!L615,""))</f>
        <v/>
      </c>
      <c r="D610" s="78" t="str">
        <f>IF(LEFT(Nhaplieu!$M615,3)='Sổ ngân hàng S07 '!$J$2,Nhaplieu!N615,IF(LEFT(Nhaplieu!$N615,3)='Sổ ngân hàng S07 '!$J$2,Nhaplieu!M615,IF(Nhaplieu!$M615='Sổ ngân hàng S07 '!$J$2,Nhaplieu!N615,IF(Nhaplieu!$N615='Sổ ngân hàng S07 '!$J$2,Nhaplieu!M615,""))))</f>
        <v/>
      </c>
      <c r="E610" s="77" t="str">
        <f>IF(LEFT(Nhaplieu!M615,3)='Sổ ngân hàng S07 '!$J$2,Nhaplieu!$O615,IF(Nhaplieu!M615='Sổ ngân hàng S07 '!$J$2,Nhaplieu!$O615,""))</f>
        <v/>
      </c>
      <c r="F610" s="77" t="str">
        <f>IF(LEFT(Nhaplieu!N615,3)='Sổ ngân hàng S07 '!$J$2,Nhaplieu!$O615,IF(Nhaplieu!N615='Sổ ngân hàng S07 '!$J$2,Nhaplieu!$O615,""))</f>
        <v/>
      </c>
      <c r="G610" s="572">
        <f>IF(SUM(E610:F610)=0,0,$G$10+SUM(E$11:$E610)-SUM(F$11:$F610))</f>
        <v>0</v>
      </c>
      <c r="H610" s="573"/>
    </row>
    <row r="611" spans="1:8" s="4" customFormat="1" ht="15.6">
      <c r="A611" s="76" t="str">
        <f>IF(OR(LEFT(Nhaplieu!$M616,3)='Sổ ngân hàng S07 '!$J$2,LEFT(Nhaplieu!$N616,3)='Sổ ngân hàng S07 '!$J$2),Nhaplieu!F616,IF(OR(Nhaplieu!$M616='Sổ ngân hàng S07 '!$J$2,Nhaplieu!$N616='Sổ ngân hàng S07 '!$J$2),Nhaplieu!F616,""))</f>
        <v/>
      </c>
      <c r="B611" s="77" t="str">
        <f>IF(OR(LEFT(Nhaplieu!$M616,3)='Sổ ngân hàng S07 '!$J$2,LEFT(Nhaplieu!$N616,3)='Sổ ngân hàng S07 '!$J$2),Nhaplieu!E616,IF(OR(Nhaplieu!$M616='Sổ ngân hàng S07 '!$J$2,Nhaplieu!$N616='Sổ ngân hàng S07 '!$J$2),Nhaplieu!E616,""))</f>
        <v/>
      </c>
      <c r="C611" s="571" t="str">
        <f>IF(OR(LEFT(Nhaplieu!$M616,3)='Sổ ngân hàng S07 '!$J$2,LEFT(Nhaplieu!$N616,3)='Sổ ngân hàng S07 '!$J$2),Nhaplieu!L616,IF(OR(Nhaplieu!$M616='Sổ ngân hàng S07 '!$J$2,Nhaplieu!$N616='Sổ ngân hàng S07 '!$J$2),Nhaplieu!L616,""))</f>
        <v/>
      </c>
      <c r="D611" s="78" t="str">
        <f>IF(LEFT(Nhaplieu!$M616,3)='Sổ ngân hàng S07 '!$J$2,Nhaplieu!N616,IF(LEFT(Nhaplieu!$N616,3)='Sổ ngân hàng S07 '!$J$2,Nhaplieu!M616,IF(Nhaplieu!$M616='Sổ ngân hàng S07 '!$J$2,Nhaplieu!N616,IF(Nhaplieu!$N616='Sổ ngân hàng S07 '!$J$2,Nhaplieu!M616,""))))</f>
        <v/>
      </c>
      <c r="E611" s="77" t="str">
        <f>IF(LEFT(Nhaplieu!M616,3)='Sổ ngân hàng S07 '!$J$2,Nhaplieu!$O616,IF(Nhaplieu!M616='Sổ ngân hàng S07 '!$J$2,Nhaplieu!$O616,""))</f>
        <v/>
      </c>
      <c r="F611" s="77" t="str">
        <f>IF(LEFT(Nhaplieu!N616,3)='Sổ ngân hàng S07 '!$J$2,Nhaplieu!$O616,IF(Nhaplieu!N616='Sổ ngân hàng S07 '!$J$2,Nhaplieu!$O616,""))</f>
        <v/>
      </c>
      <c r="G611" s="572">
        <f>IF(SUM(E611:F611)=0,0,$G$10+SUM(E$11:$E611)-SUM(F$11:$F611))</f>
        <v>0</v>
      </c>
      <c r="H611" s="573"/>
    </row>
    <row r="612" spans="1:8" s="4" customFormat="1" ht="15.6">
      <c r="A612" s="76" t="str">
        <f>IF(OR(LEFT(Nhaplieu!$M617,3)='Sổ ngân hàng S07 '!$J$2,LEFT(Nhaplieu!$N617,3)='Sổ ngân hàng S07 '!$J$2),Nhaplieu!F617,IF(OR(Nhaplieu!$M617='Sổ ngân hàng S07 '!$J$2,Nhaplieu!$N617='Sổ ngân hàng S07 '!$J$2),Nhaplieu!F617,""))</f>
        <v/>
      </c>
      <c r="B612" s="77" t="str">
        <f>IF(OR(LEFT(Nhaplieu!$M617,3)='Sổ ngân hàng S07 '!$J$2,LEFT(Nhaplieu!$N617,3)='Sổ ngân hàng S07 '!$J$2),Nhaplieu!E617,IF(OR(Nhaplieu!$M617='Sổ ngân hàng S07 '!$J$2,Nhaplieu!$N617='Sổ ngân hàng S07 '!$J$2),Nhaplieu!E617,""))</f>
        <v/>
      </c>
      <c r="C612" s="571" t="str">
        <f>IF(OR(LEFT(Nhaplieu!$M617,3)='Sổ ngân hàng S07 '!$J$2,LEFT(Nhaplieu!$N617,3)='Sổ ngân hàng S07 '!$J$2),Nhaplieu!L617,IF(OR(Nhaplieu!$M617='Sổ ngân hàng S07 '!$J$2,Nhaplieu!$N617='Sổ ngân hàng S07 '!$J$2),Nhaplieu!L617,""))</f>
        <v/>
      </c>
      <c r="D612" s="78" t="str">
        <f>IF(LEFT(Nhaplieu!$M617,3)='Sổ ngân hàng S07 '!$J$2,Nhaplieu!N617,IF(LEFT(Nhaplieu!$N617,3)='Sổ ngân hàng S07 '!$J$2,Nhaplieu!M617,IF(Nhaplieu!$M617='Sổ ngân hàng S07 '!$J$2,Nhaplieu!N617,IF(Nhaplieu!$N617='Sổ ngân hàng S07 '!$J$2,Nhaplieu!M617,""))))</f>
        <v/>
      </c>
      <c r="E612" s="77" t="str">
        <f>IF(LEFT(Nhaplieu!M617,3)='Sổ ngân hàng S07 '!$J$2,Nhaplieu!$O617,IF(Nhaplieu!M617='Sổ ngân hàng S07 '!$J$2,Nhaplieu!$O617,""))</f>
        <v/>
      </c>
      <c r="F612" s="77" t="str">
        <f>IF(LEFT(Nhaplieu!N617,3)='Sổ ngân hàng S07 '!$J$2,Nhaplieu!$O617,IF(Nhaplieu!N617='Sổ ngân hàng S07 '!$J$2,Nhaplieu!$O617,""))</f>
        <v/>
      </c>
      <c r="G612" s="572">
        <f>IF(SUM(E612:F612)=0,0,$G$10+SUM(E$11:$E612)-SUM(F$11:$F612))</f>
        <v>0</v>
      </c>
      <c r="H612" s="573"/>
    </row>
    <row r="613" spans="1:8" s="4" customFormat="1" ht="15.6">
      <c r="A613" s="76" t="str">
        <f>IF(OR(LEFT(Nhaplieu!$M618,3)='Sổ ngân hàng S07 '!$J$2,LEFT(Nhaplieu!$N618,3)='Sổ ngân hàng S07 '!$J$2),Nhaplieu!F618,IF(OR(Nhaplieu!$M618='Sổ ngân hàng S07 '!$J$2,Nhaplieu!$N618='Sổ ngân hàng S07 '!$J$2),Nhaplieu!F618,""))</f>
        <v/>
      </c>
      <c r="B613" s="77" t="str">
        <f>IF(OR(LEFT(Nhaplieu!$M618,3)='Sổ ngân hàng S07 '!$J$2,LEFT(Nhaplieu!$N618,3)='Sổ ngân hàng S07 '!$J$2),Nhaplieu!E618,IF(OR(Nhaplieu!$M618='Sổ ngân hàng S07 '!$J$2,Nhaplieu!$N618='Sổ ngân hàng S07 '!$J$2),Nhaplieu!E618,""))</f>
        <v/>
      </c>
      <c r="C613" s="571" t="str">
        <f>IF(OR(LEFT(Nhaplieu!$M618,3)='Sổ ngân hàng S07 '!$J$2,LEFT(Nhaplieu!$N618,3)='Sổ ngân hàng S07 '!$J$2),Nhaplieu!L618,IF(OR(Nhaplieu!$M618='Sổ ngân hàng S07 '!$J$2,Nhaplieu!$N618='Sổ ngân hàng S07 '!$J$2),Nhaplieu!L618,""))</f>
        <v/>
      </c>
      <c r="D613" s="78" t="str">
        <f>IF(LEFT(Nhaplieu!$M618,3)='Sổ ngân hàng S07 '!$J$2,Nhaplieu!N618,IF(LEFT(Nhaplieu!$N618,3)='Sổ ngân hàng S07 '!$J$2,Nhaplieu!M618,IF(Nhaplieu!$M618='Sổ ngân hàng S07 '!$J$2,Nhaplieu!N618,IF(Nhaplieu!$N618='Sổ ngân hàng S07 '!$J$2,Nhaplieu!M618,""))))</f>
        <v/>
      </c>
      <c r="E613" s="77" t="str">
        <f>IF(LEFT(Nhaplieu!M618,3)='Sổ ngân hàng S07 '!$J$2,Nhaplieu!$O618,IF(Nhaplieu!M618='Sổ ngân hàng S07 '!$J$2,Nhaplieu!$O618,""))</f>
        <v/>
      </c>
      <c r="F613" s="77" t="str">
        <f>IF(LEFT(Nhaplieu!N618,3)='Sổ ngân hàng S07 '!$J$2,Nhaplieu!$O618,IF(Nhaplieu!N618='Sổ ngân hàng S07 '!$J$2,Nhaplieu!$O618,""))</f>
        <v/>
      </c>
      <c r="G613" s="572">
        <f>IF(SUM(E613:F613)=0,0,$G$10+SUM(E$11:$E613)-SUM(F$11:$F613))</f>
        <v>0</v>
      </c>
      <c r="H613" s="573"/>
    </row>
    <row r="614" spans="1:8" s="4" customFormat="1" ht="15.6">
      <c r="A614" s="76" t="str">
        <f>IF(OR(LEFT(Nhaplieu!$M619,3)='Sổ ngân hàng S07 '!$J$2,LEFT(Nhaplieu!$N619,3)='Sổ ngân hàng S07 '!$J$2),Nhaplieu!F619,IF(OR(Nhaplieu!$M619='Sổ ngân hàng S07 '!$J$2,Nhaplieu!$N619='Sổ ngân hàng S07 '!$J$2),Nhaplieu!F619,""))</f>
        <v/>
      </c>
      <c r="B614" s="77" t="str">
        <f>IF(OR(LEFT(Nhaplieu!$M619,3)='Sổ ngân hàng S07 '!$J$2,LEFT(Nhaplieu!$N619,3)='Sổ ngân hàng S07 '!$J$2),Nhaplieu!E619,IF(OR(Nhaplieu!$M619='Sổ ngân hàng S07 '!$J$2,Nhaplieu!$N619='Sổ ngân hàng S07 '!$J$2),Nhaplieu!E619,""))</f>
        <v/>
      </c>
      <c r="C614" s="571" t="str">
        <f>IF(OR(LEFT(Nhaplieu!$M619,3)='Sổ ngân hàng S07 '!$J$2,LEFT(Nhaplieu!$N619,3)='Sổ ngân hàng S07 '!$J$2),Nhaplieu!L619,IF(OR(Nhaplieu!$M619='Sổ ngân hàng S07 '!$J$2,Nhaplieu!$N619='Sổ ngân hàng S07 '!$J$2),Nhaplieu!L619,""))</f>
        <v/>
      </c>
      <c r="D614" s="78" t="str">
        <f>IF(LEFT(Nhaplieu!$M619,3)='Sổ ngân hàng S07 '!$J$2,Nhaplieu!N619,IF(LEFT(Nhaplieu!$N619,3)='Sổ ngân hàng S07 '!$J$2,Nhaplieu!M619,IF(Nhaplieu!$M619='Sổ ngân hàng S07 '!$J$2,Nhaplieu!N619,IF(Nhaplieu!$N619='Sổ ngân hàng S07 '!$J$2,Nhaplieu!M619,""))))</f>
        <v/>
      </c>
      <c r="E614" s="77" t="str">
        <f>IF(LEFT(Nhaplieu!M619,3)='Sổ ngân hàng S07 '!$J$2,Nhaplieu!$O619,IF(Nhaplieu!M619='Sổ ngân hàng S07 '!$J$2,Nhaplieu!$O619,""))</f>
        <v/>
      </c>
      <c r="F614" s="77" t="str">
        <f>IF(LEFT(Nhaplieu!N619,3)='Sổ ngân hàng S07 '!$J$2,Nhaplieu!$O619,IF(Nhaplieu!N619='Sổ ngân hàng S07 '!$J$2,Nhaplieu!$O619,""))</f>
        <v/>
      </c>
      <c r="G614" s="572">
        <f>IF(SUM(E614:F614)=0,0,$G$10+SUM(E$11:$E614)-SUM(F$11:$F614))</f>
        <v>0</v>
      </c>
      <c r="H614" s="573"/>
    </row>
    <row r="615" spans="1:8" s="4" customFormat="1" ht="15.6">
      <c r="A615" s="76" t="str">
        <f>IF(OR(LEFT(Nhaplieu!$M620,3)='Sổ ngân hàng S07 '!$J$2,LEFT(Nhaplieu!$N620,3)='Sổ ngân hàng S07 '!$J$2),Nhaplieu!F620,IF(OR(Nhaplieu!$M620='Sổ ngân hàng S07 '!$J$2,Nhaplieu!$N620='Sổ ngân hàng S07 '!$J$2),Nhaplieu!F620,""))</f>
        <v/>
      </c>
      <c r="B615" s="77" t="str">
        <f>IF(OR(LEFT(Nhaplieu!$M620,3)='Sổ ngân hàng S07 '!$J$2,LEFT(Nhaplieu!$N620,3)='Sổ ngân hàng S07 '!$J$2),Nhaplieu!E620,IF(OR(Nhaplieu!$M620='Sổ ngân hàng S07 '!$J$2,Nhaplieu!$N620='Sổ ngân hàng S07 '!$J$2),Nhaplieu!E620,""))</f>
        <v/>
      </c>
      <c r="C615" s="571" t="str">
        <f>IF(OR(LEFT(Nhaplieu!$M620,3)='Sổ ngân hàng S07 '!$J$2,LEFT(Nhaplieu!$N620,3)='Sổ ngân hàng S07 '!$J$2),Nhaplieu!L620,IF(OR(Nhaplieu!$M620='Sổ ngân hàng S07 '!$J$2,Nhaplieu!$N620='Sổ ngân hàng S07 '!$J$2),Nhaplieu!L620,""))</f>
        <v/>
      </c>
      <c r="D615" s="78" t="str">
        <f>IF(LEFT(Nhaplieu!$M620,3)='Sổ ngân hàng S07 '!$J$2,Nhaplieu!N620,IF(LEFT(Nhaplieu!$N620,3)='Sổ ngân hàng S07 '!$J$2,Nhaplieu!M620,IF(Nhaplieu!$M620='Sổ ngân hàng S07 '!$J$2,Nhaplieu!N620,IF(Nhaplieu!$N620='Sổ ngân hàng S07 '!$J$2,Nhaplieu!M620,""))))</f>
        <v/>
      </c>
      <c r="E615" s="77" t="str">
        <f>IF(LEFT(Nhaplieu!M620,3)='Sổ ngân hàng S07 '!$J$2,Nhaplieu!$O620,IF(Nhaplieu!M620='Sổ ngân hàng S07 '!$J$2,Nhaplieu!$O620,""))</f>
        <v/>
      </c>
      <c r="F615" s="77" t="str">
        <f>IF(LEFT(Nhaplieu!N620,3)='Sổ ngân hàng S07 '!$J$2,Nhaplieu!$O620,IF(Nhaplieu!N620='Sổ ngân hàng S07 '!$J$2,Nhaplieu!$O620,""))</f>
        <v/>
      </c>
      <c r="G615" s="572">
        <f>IF(SUM(E615:F615)=0,0,$G$10+SUM(E$11:$E615)-SUM(F$11:$F615))</f>
        <v>0</v>
      </c>
      <c r="H615" s="573"/>
    </row>
    <row r="616" spans="1:8" s="4" customFormat="1" ht="15.6">
      <c r="A616" s="76" t="str">
        <f>IF(OR(LEFT(Nhaplieu!$M621,3)='Sổ ngân hàng S07 '!$J$2,LEFT(Nhaplieu!$N621,3)='Sổ ngân hàng S07 '!$J$2),Nhaplieu!F621,IF(OR(Nhaplieu!$M621='Sổ ngân hàng S07 '!$J$2,Nhaplieu!$N621='Sổ ngân hàng S07 '!$J$2),Nhaplieu!F621,""))</f>
        <v/>
      </c>
      <c r="B616" s="77" t="str">
        <f>IF(OR(LEFT(Nhaplieu!$M621,3)='Sổ ngân hàng S07 '!$J$2,LEFT(Nhaplieu!$N621,3)='Sổ ngân hàng S07 '!$J$2),Nhaplieu!E621,IF(OR(Nhaplieu!$M621='Sổ ngân hàng S07 '!$J$2,Nhaplieu!$N621='Sổ ngân hàng S07 '!$J$2),Nhaplieu!E621,""))</f>
        <v/>
      </c>
      <c r="C616" s="571" t="str">
        <f>IF(OR(LEFT(Nhaplieu!$M621,3)='Sổ ngân hàng S07 '!$J$2,LEFT(Nhaplieu!$N621,3)='Sổ ngân hàng S07 '!$J$2),Nhaplieu!L621,IF(OR(Nhaplieu!$M621='Sổ ngân hàng S07 '!$J$2,Nhaplieu!$N621='Sổ ngân hàng S07 '!$J$2),Nhaplieu!L621,""))</f>
        <v/>
      </c>
      <c r="D616" s="78" t="str">
        <f>IF(LEFT(Nhaplieu!$M621,3)='Sổ ngân hàng S07 '!$J$2,Nhaplieu!N621,IF(LEFT(Nhaplieu!$N621,3)='Sổ ngân hàng S07 '!$J$2,Nhaplieu!M621,IF(Nhaplieu!$M621='Sổ ngân hàng S07 '!$J$2,Nhaplieu!N621,IF(Nhaplieu!$N621='Sổ ngân hàng S07 '!$J$2,Nhaplieu!M621,""))))</f>
        <v/>
      </c>
      <c r="E616" s="77" t="str">
        <f>IF(LEFT(Nhaplieu!M621,3)='Sổ ngân hàng S07 '!$J$2,Nhaplieu!$O621,IF(Nhaplieu!M621='Sổ ngân hàng S07 '!$J$2,Nhaplieu!$O621,""))</f>
        <v/>
      </c>
      <c r="F616" s="77" t="str">
        <f>IF(LEFT(Nhaplieu!N621,3)='Sổ ngân hàng S07 '!$J$2,Nhaplieu!$O621,IF(Nhaplieu!N621='Sổ ngân hàng S07 '!$J$2,Nhaplieu!$O621,""))</f>
        <v/>
      </c>
      <c r="G616" s="572">
        <f>IF(SUM(E616:F616)=0,0,$G$10+SUM(E$11:$E616)-SUM(F$11:$F616))</f>
        <v>0</v>
      </c>
      <c r="H616" s="573"/>
    </row>
    <row r="617" spans="1:8" s="4" customFormat="1" ht="15.6">
      <c r="A617" s="76" t="str">
        <f>IF(OR(LEFT(Nhaplieu!$M622,3)='Sổ ngân hàng S07 '!$J$2,LEFT(Nhaplieu!$N622,3)='Sổ ngân hàng S07 '!$J$2),Nhaplieu!F622,IF(OR(Nhaplieu!$M622='Sổ ngân hàng S07 '!$J$2,Nhaplieu!$N622='Sổ ngân hàng S07 '!$J$2),Nhaplieu!F622,""))</f>
        <v/>
      </c>
      <c r="B617" s="77" t="str">
        <f>IF(OR(LEFT(Nhaplieu!$M622,3)='Sổ ngân hàng S07 '!$J$2,LEFT(Nhaplieu!$N622,3)='Sổ ngân hàng S07 '!$J$2),Nhaplieu!E622,IF(OR(Nhaplieu!$M622='Sổ ngân hàng S07 '!$J$2,Nhaplieu!$N622='Sổ ngân hàng S07 '!$J$2),Nhaplieu!E622,""))</f>
        <v/>
      </c>
      <c r="C617" s="571" t="str">
        <f>IF(OR(LEFT(Nhaplieu!$M622,3)='Sổ ngân hàng S07 '!$J$2,LEFT(Nhaplieu!$N622,3)='Sổ ngân hàng S07 '!$J$2),Nhaplieu!L622,IF(OR(Nhaplieu!$M622='Sổ ngân hàng S07 '!$J$2,Nhaplieu!$N622='Sổ ngân hàng S07 '!$J$2),Nhaplieu!L622,""))</f>
        <v/>
      </c>
      <c r="D617" s="78" t="str">
        <f>IF(LEFT(Nhaplieu!$M622,3)='Sổ ngân hàng S07 '!$J$2,Nhaplieu!N622,IF(LEFT(Nhaplieu!$N622,3)='Sổ ngân hàng S07 '!$J$2,Nhaplieu!M622,IF(Nhaplieu!$M622='Sổ ngân hàng S07 '!$J$2,Nhaplieu!N622,IF(Nhaplieu!$N622='Sổ ngân hàng S07 '!$J$2,Nhaplieu!M622,""))))</f>
        <v/>
      </c>
      <c r="E617" s="77" t="str">
        <f>IF(LEFT(Nhaplieu!M622,3)='Sổ ngân hàng S07 '!$J$2,Nhaplieu!$O622,IF(Nhaplieu!M622='Sổ ngân hàng S07 '!$J$2,Nhaplieu!$O622,""))</f>
        <v/>
      </c>
      <c r="F617" s="77" t="str">
        <f>IF(LEFT(Nhaplieu!N622,3)='Sổ ngân hàng S07 '!$J$2,Nhaplieu!$O622,IF(Nhaplieu!N622='Sổ ngân hàng S07 '!$J$2,Nhaplieu!$O622,""))</f>
        <v/>
      </c>
      <c r="G617" s="572">
        <f>IF(SUM(E617:F617)=0,0,$G$10+SUM(E$11:$E617)-SUM(F$11:$F617))</f>
        <v>0</v>
      </c>
      <c r="H617" s="573"/>
    </row>
    <row r="618" spans="1:8" s="4" customFormat="1" ht="15.6">
      <c r="A618" s="76" t="str">
        <f>IF(OR(LEFT(Nhaplieu!$M623,3)='Sổ ngân hàng S07 '!$J$2,LEFT(Nhaplieu!$N623,3)='Sổ ngân hàng S07 '!$J$2),Nhaplieu!F623,IF(OR(Nhaplieu!$M623='Sổ ngân hàng S07 '!$J$2,Nhaplieu!$N623='Sổ ngân hàng S07 '!$J$2),Nhaplieu!F623,""))</f>
        <v/>
      </c>
      <c r="B618" s="77" t="str">
        <f>IF(OR(LEFT(Nhaplieu!$M623,3)='Sổ ngân hàng S07 '!$J$2,LEFT(Nhaplieu!$N623,3)='Sổ ngân hàng S07 '!$J$2),Nhaplieu!E623,IF(OR(Nhaplieu!$M623='Sổ ngân hàng S07 '!$J$2,Nhaplieu!$N623='Sổ ngân hàng S07 '!$J$2),Nhaplieu!E623,""))</f>
        <v/>
      </c>
      <c r="C618" s="571" t="str">
        <f>IF(OR(LEFT(Nhaplieu!$M623,3)='Sổ ngân hàng S07 '!$J$2,LEFT(Nhaplieu!$N623,3)='Sổ ngân hàng S07 '!$J$2),Nhaplieu!L623,IF(OR(Nhaplieu!$M623='Sổ ngân hàng S07 '!$J$2,Nhaplieu!$N623='Sổ ngân hàng S07 '!$J$2),Nhaplieu!L623,""))</f>
        <v/>
      </c>
      <c r="D618" s="78" t="str">
        <f>IF(LEFT(Nhaplieu!$M623,3)='Sổ ngân hàng S07 '!$J$2,Nhaplieu!N623,IF(LEFT(Nhaplieu!$N623,3)='Sổ ngân hàng S07 '!$J$2,Nhaplieu!M623,IF(Nhaplieu!$M623='Sổ ngân hàng S07 '!$J$2,Nhaplieu!N623,IF(Nhaplieu!$N623='Sổ ngân hàng S07 '!$J$2,Nhaplieu!M623,""))))</f>
        <v/>
      </c>
      <c r="E618" s="77" t="str">
        <f>IF(LEFT(Nhaplieu!M623,3)='Sổ ngân hàng S07 '!$J$2,Nhaplieu!$O623,IF(Nhaplieu!M623='Sổ ngân hàng S07 '!$J$2,Nhaplieu!$O623,""))</f>
        <v/>
      </c>
      <c r="F618" s="77" t="str">
        <f>IF(LEFT(Nhaplieu!N623,3)='Sổ ngân hàng S07 '!$J$2,Nhaplieu!$O623,IF(Nhaplieu!N623='Sổ ngân hàng S07 '!$J$2,Nhaplieu!$O623,""))</f>
        <v/>
      </c>
      <c r="G618" s="572">
        <f>IF(SUM(E618:F618)=0,0,$G$10+SUM(E$11:$E618)-SUM(F$11:$F618))</f>
        <v>0</v>
      </c>
      <c r="H618" s="573"/>
    </row>
    <row r="619" spans="1:8" s="4" customFormat="1" ht="15.6">
      <c r="A619" s="76" t="str">
        <f>IF(OR(LEFT(Nhaplieu!$M624,3)='Sổ ngân hàng S07 '!$J$2,LEFT(Nhaplieu!$N624,3)='Sổ ngân hàng S07 '!$J$2),Nhaplieu!F624,IF(OR(Nhaplieu!$M624='Sổ ngân hàng S07 '!$J$2,Nhaplieu!$N624='Sổ ngân hàng S07 '!$J$2),Nhaplieu!F624,""))</f>
        <v/>
      </c>
      <c r="B619" s="77" t="str">
        <f>IF(OR(LEFT(Nhaplieu!$M624,3)='Sổ ngân hàng S07 '!$J$2,LEFT(Nhaplieu!$N624,3)='Sổ ngân hàng S07 '!$J$2),Nhaplieu!E624,IF(OR(Nhaplieu!$M624='Sổ ngân hàng S07 '!$J$2,Nhaplieu!$N624='Sổ ngân hàng S07 '!$J$2),Nhaplieu!E624,""))</f>
        <v/>
      </c>
      <c r="C619" s="571" t="str">
        <f>IF(OR(LEFT(Nhaplieu!$M624,3)='Sổ ngân hàng S07 '!$J$2,LEFT(Nhaplieu!$N624,3)='Sổ ngân hàng S07 '!$J$2),Nhaplieu!L624,IF(OR(Nhaplieu!$M624='Sổ ngân hàng S07 '!$J$2,Nhaplieu!$N624='Sổ ngân hàng S07 '!$J$2),Nhaplieu!L624,""))</f>
        <v/>
      </c>
      <c r="D619" s="78" t="str">
        <f>IF(LEFT(Nhaplieu!$M624,3)='Sổ ngân hàng S07 '!$J$2,Nhaplieu!N624,IF(LEFT(Nhaplieu!$N624,3)='Sổ ngân hàng S07 '!$J$2,Nhaplieu!M624,IF(Nhaplieu!$M624='Sổ ngân hàng S07 '!$J$2,Nhaplieu!N624,IF(Nhaplieu!$N624='Sổ ngân hàng S07 '!$J$2,Nhaplieu!M624,""))))</f>
        <v/>
      </c>
      <c r="E619" s="77" t="str">
        <f>IF(LEFT(Nhaplieu!M624,3)='Sổ ngân hàng S07 '!$J$2,Nhaplieu!$O624,IF(Nhaplieu!M624='Sổ ngân hàng S07 '!$J$2,Nhaplieu!$O624,""))</f>
        <v/>
      </c>
      <c r="F619" s="77" t="str">
        <f>IF(LEFT(Nhaplieu!N624,3)='Sổ ngân hàng S07 '!$J$2,Nhaplieu!$O624,IF(Nhaplieu!N624='Sổ ngân hàng S07 '!$J$2,Nhaplieu!$O624,""))</f>
        <v/>
      </c>
      <c r="G619" s="572">
        <f>IF(SUM(E619:F619)=0,0,$G$10+SUM(E$11:$E619)-SUM(F$11:$F619))</f>
        <v>0</v>
      </c>
      <c r="H619" s="573"/>
    </row>
    <row r="620" spans="1:8" s="4" customFormat="1" ht="15.6">
      <c r="A620" s="76" t="str">
        <f>IF(OR(LEFT(Nhaplieu!$M625,3)='Sổ ngân hàng S07 '!$J$2,LEFT(Nhaplieu!$N625,3)='Sổ ngân hàng S07 '!$J$2),Nhaplieu!F625,IF(OR(Nhaplieu!$M625='Sổ ngân hàng S07 '!$J$2,Nhaplieu!$N625='Sổ ngân hàng S07 '!$J$2),Nhaplieu!F625,""))</f>
        <v/>
      </c>
      <c r="B620" s="77" t="str">
        <f>IF(OR(LEFT(Nhaplieu!$M625,3)='Sổ ngân hàng S07 '!$J$2,LEFT(Nhaplieu!$N625,3)='Sổ ngân hàng S07 '!$J$2),Nhaplieu!E625,IF(OR(Nhaplieu!$M625='Sổ ngân hàng S07 '!$J$2,Nhaplieu!$N625='Sổ ngân hàng S07 '!$J$2),Nhaplieu!E625,""))</f>
        <v/>
      </c>
      <c r="C620" s="571" t="str">
        <f>IF(OR(LEFT(Nhaplieu!$M625,3)='Sổ ngân hàng S07 '!$J$2,LEFT(Nhaplieu!$N625,3)='Sổ ngân hàng S07 '!$J$2),Nhaplieu!L625,IF(OR(Nhaplieu!$M625='Sổ ngân hàng S07 '!$J$2,Nhaplieu!$N625='Sổ ngân hàng S07 '!$J$2),Nhaplieu!L625,""))</f>
        <v/>
      </c>
      <c r="D620" s="78" t="str">
        <f>IF(LEFT(Nhaplieu!$M625,3)='Sổ ngân hàng S07 '!$J$2,Nhaplieu!N625,IF(LEFT(Nhaplieu!$N625,3)='Sổ ngân hàng S07 '!$J$2,Nhaplieu!M625,IF(Nhaplieu!$M625='Sổ ngân hàng S07 '!$J$2,Nhaplieu!N625,IF(Nhaplieu!$N625='Sổ ngân hàng S07 '!$J$2,Nhaplieu!M625,""))))</f>
        <v/>
      </c>
      <c r="E620" s="77" t="str">
        <f>IF(LEFT(Nhaplieu!M625,3)='Sổ ngân hàng S07 '!$J$2,Nhaplieu!$O625,IF(Nhaplieu!M625='Sổ ngân hàng S07 '!$J$2,Nhaplieu!$O625,""))</f>
        <v/>
      </c>
      <c r="F620" s="77" t="str">
        <f>IF(LEFT(Nhaplieu!N625,3)='Sổ ngân hàng S07 '!$J$2,Nhaplieu!$O625,IF(Nhaplieu!N625='Sổ ngân hàng S07 '!$J$2,Nhaplieu!$O625,""))</f>
        <v/>
      </c>
      <c r="G620" s="572">
        <f>IF(SUM(E620:F620)=0,0,$G$10+SUM(E$11:$E620)-SUM(F$11:$F620))</f>
        <v>0</v>
      </c>
      <c r="H620" s="573"/>
    </row>
    <row r="621" spans="1:8" s="4" customFormat="1" ht="15.6">
      <c r="A621" s="76" t="str">
        <f>IF(OR(LEFT(Nhaplieu!$M626,3)='Sổ ngân hàng S07 '!$J$2,LEFT(Nhaplieu!$N626,3)='Sổ ngân hàng S07 '!$J$2),Nhaplieu!F626,IF(OR(Nhaplieu!$M626='Sổ ngân hàng S07 '!$J$2,Nhaplieu!$N626='Sổ ngân hàng S07 '!$J$2),Nhaplieu!F626,""))</f>
        <v/>
      </c>
      <c r="B621" s="77" t="str">
        <f>IF(OR(LEFT(Nhaplieu!$M626,3)='Sổ ngân hàng S07 '!$J$2,LEFT(Nhaplieu!$N626,3)='Sổ ngân hàng S07 '!$J$2),Nhaplieu!E626,IF(OR(Nhaplieu!$M626='Sổ ngân hàng S07 '!$J$2,Nhaplieu!$N626='Sổ ngân hàng S07 '!$J$2),Nhaplieu!E626,""))</f>
        <v/>
      </c>
      <c r="C621" s="571" t="str">
        <f>IF(OR(LEFT(Nhaplieu!$M626,3)='Sổ ngân hàng S07 '!$J$2,LEFT(Nhaplieu!$N626,3)='Sổ ngân hàng S07 '!$J$2),Nhaplieu!L626,IF(OR(Nhaplieu!$M626='Sổ ngân hàng S07 '!$J$2,Nhaplieu!$N626='Sổ ngân hàng S07 '!$J$2),Nhaplieu!L626,""))</f>
        <v/>
      </c>
      <c r="D621" s="78" t="str">
        <f>IF(LEFT(Nhaplieu!$M626,3)='Sổ ngân hàng S07 '!$J$2,Nhaplieu!N626,IF(LEFT(Nhaplieu!$N626,3)='Sổ ngân hàng S07 '!$J$2,Nhaplieu!M626,IF(Nhaplieu!$M626='Sổ ngân hàng S07 '!$J$2,Nhaplieu!N626,IF(Nhaplieu!$N626='Sổ ngân hàng S07 '!$J$2,Nhaplieu!M626,""))))</f>
        <v/>
      </c>
      <c r="E621" s="77" t="str">
        <f>IF(LEFT(Nhaplieu!M626,3)='Sổ ngân hàng S07 '!$J$2,Nhaplieu!$O626,IF(Nhaplieu!M626='Sổ ngân hàng S07 '!$J$2,Nhaplieu!$O626,""))</f>
        <v/>
      </c>
      <c r="F621" s="77" t="str">
        <f>IF(LEFT(Nhaplieu!N626,3)='Sổ ngân hàng S07 '!$J$2,Nhaplieu!$O626,IF(Nhaplieu!N626='Sổ ngân hàng S07 '!$J$2,Nhaplieu!$O626,""))</f>
        <v/>
      </c>
      <c r="G621" s="572">
        <f>IF(SUM(E621:F621)=0,0,$G$10+SUM(E$11:$E621)-SUM(F$11:$F621))</f>
        <v>0</v>
      </c>
      <c r="H621" s="573"/>
    </row>
    <row r="622" spans="1:8" s="4" customFormat="1" ht="15.6">
      <c r="A622" s="76" t="str">
        <f>IF(OR(LEFT(Nhaplieu!$M627,3)='Sổ ngân hàng S07 '!$J$2,LEFT(Nhaplieu!$N627,3)='Sổ ngân hàng S07 '!$J$2),Nhaplieu!F627,IF(OR(Nhaplieu!$M627='Sổ ngân hàng S07 '!$J$2,Nhaplieu!$N627='Sổ ngân hàng S07 '!$J$2),Nhaplieu!F627,""))</f>
        <v/>
      </c>
      <c r="B622" s="77" t="str">
        <f>IF(OR(LEFT(Nhaplieu!$M627,3)='Sổ ngân hàng S07 '!$J$2,LEFT(Nhaplieu!$N627,3)='Sổ ngân hàng S07 '!$J$2),Nhaplieu!E627,IF(OR(Nhaplieu!$M627='Sổ ngân hàng S07 '!$J$2,Nhaplieu!$N627='Sổ ngân hàng S07 '!$J$2),Nhaplieu!E627,""))</f>
        <v/>
      </c>
      <c r="C622" s="571" t="str">
        <f>IF(OR(LEFT(Nhaplieu!$M627,3)='Sổ ngân hàng S07 '!$J$2,LEFT(Nhaplieu!$N627,3)='Sổ ngân hàng S07 '!$J$2),Nhaplieu!L627,IF(OR(Nhaplieu!$M627='Sổ ngân hàng S07 '!$J$2,Nhaplieu!$N627='Sổ ngân hàng S07 '!$J$2),Nhaplieu!L627,""))</f>
        <v/>
      </c>
      <c r="D622" s="78" t="str">
        <f>IF(LEFT(Nhaplieu!$M627,3)='Sổ ngân hàng S07 '!$J$2,Nhaplieu!N627,IF(LEFT(Nhaplieu!$N627,3)='Sổ ngân hàng S07 '!$J$2,Nhaplieu!M627,IF(Nhaplieu!$M627='Sổ ngân hàng S07 '!$J$2,Nhaplieu!N627,IF(Nhaplieu!$N627='Sổ ngân hàng S07 '!$J$2,Nhaplieu!M627,""))))</f>
        <v/>
      </c>
      <c r="E622" s="77" t="str">
        <f>IF(LEFT(Nhaplieu!M627,3)='Sổ ngân hàng S07 '!$J$2,Nhaplieu!$O627,IF(Nhaplieu!M627='Sổ ngân hàng S07 '!$J$2,Nhaplieu!$O627,""))</f>
        <v/>
      </c>
      <c r="F622" s="77" t="str">
        <f>IF(LEFT(Nhaplieu!N627,3)='Sổ ngân hàng S07 '!$J$2,Nhaplieu!$O627,IF(Nhaplieu!N627='Sổ ngân hàng S07 '!$J$2,Nhaplieu!$O627,""))</f>
        <v/>
      </c>
      <c r="G622" s="572">
        <f>IF(SUM(E622:F622)=0,0,$G$10+SUM(E$11:$E622)-SUM(F$11:$F622))</f>
        <v>0</v>
      </c>
      <c r="H622" s="573"/>
    </row>
    <row r="623" spans="1:8" s="4" customFormat="1" ht="15.6">
      <c r="A623" s="76" t="str">
        <f>IF(OR(LEFT(Nhaplieu!$M628,3)='Sổ ngân hàng S07 '!$J$2,LEFT(Nhaplieu!$N628,3)='Sổ ngân hàng S07 '!$J$2),Nhaplieu!F628,IF(OR(Nhaplieu!$M628='Sổ ngân hàng S07 '!$J$2,Nhaplieu!$N628='Sổ ngân hàng S07 '!$J$2),Nhaplieu!F628,""))</f>
        <v/>
      </c>
      <c r="B623" s="77" t="str">
        <f>IF(OR(LEFT(Nhaplieu!$M628,3)='Sổ ngân hàng S07 '!$J$2,LEFT(Nhaplieu!$N628,3)='Sổ ngân hàng S07 '!$J$2),Nhaplieu!E628,IF(OR(Nhaplieu!$M628='Sổ ngân hàng S07 '!$J$2,Nhaplieu!$N628='Sổ ngân hàng S07 '!$J$2),Nhaplieu!E628,""))</f>
        <v/>
      </c>
      <c r="C623" s="571" t="str">
        <f>IF(OR(LEFT(Nhaplieu!$M628,3)='Sổ ngân hàng S07 '!$J$2,LEFT(Nhaplieu!$N628,3)='Sổ ngân hàng S07 '!$J$2),Nhaplieu!L628,IF(OR(Nhaplieu!$M628='Sổ ngân hàng S07 '!$J$2,Nhaplieu!$N628='Sổ ngân hàng S07 '!$J$2),Nhaplieu!L628,""))</f>
        <v/>
      </c>
      <c r="D623" s="78" t="str">
        <f>IF(LEFT(Nhaplieu!$M628,3)='Sổ ngân hàng S07 '!$J$2,Nhaplieu!N628,IF(LEFT(Nhaplieu!$N628,3)='Sổ ngân hàng S07 '!$J$2,Nhaplieu!M628,IF(Nhaplieu!$M628='Sổ ngân hàng S07 '!$J$2,Nhaplieu!N628,IF(Nhaplieu!$N628='Sổ ngân hàng S07 '!$J$2,Nhaplieu!M628,""))))</f>
        <v/>
      </c>
      <c r="E623" s="77" t="str">
        <f>IF(LEFT(Nhaplieu!M628,3)='Sổ ngân hàng S07 '!$J$2,Nhaplieu!$O628,IF(Nhaplieu!M628='Sổ ngân hàng S07 '!$J$2,Nhaplieu!$O628,""))</f>
        <v/>
      </c>
      <c r="F623" s="77" t="str">
        <f>IF(LEFT(Nhaplieu!N628,3)='Sổ ngân hàng S07 '!$J$2,Nhaplieu!$O628,IF(Nhaplieu!N628='Sổ ngân hàng S07 '!$J$2,Nhaplieu!$O628,""))</f>
        <v/>
      </c>
      <c r="G623" s="572">
        <f>IF(SUM(E623:F623)=0,0,$G$10+SUM(E$11:$E623)-SUM(F$11:$F623))</f>
        <v>0</v>
      </c>
      <c r="H623" s="573"/>
    </row>
    <row r="624" spans="1:8" s="4" customFormat="1" ht="15.6">
      <c r="A624" s="76" t="str">
        <f>IF(OR(LEFT(Nhaplieu!$M629,3)='Sổ ngân hàng S07 '!$J$2,LEFT(Nhaplieu!$N629,3)='Sổ ngân hàng S07 '!$J$2),Nhaplieu!F629,IF(OR(Nhaplieu!$M629='Sổ ngân hàng S07 '!$J$2,Nhaplieu!$N629='Sổ ngân hàng S07 '!$J$2),Nhaplieu!F629,""))</f>
        <v/>
      </c>
      <c r="B624" s="77" t="str">
        <f>IF(OR(LEFT(Nhaplieu!$M629,3)='Sổ ngân hàng S07 '!$J$2,LEFT(Nhaplieu!$N629,3)='Sổ ngân hàng S07 '!$J$2),Nhaplieu!E629,IF(OR(Nhaplieu!$M629='Sổ ngân hàng S07 '!$J$2,Nhaplieu!$N629='Sổ ngân hàng S07 '!$J$2),Nhaplieu!E629,""))</f>
        <v/>
      </c>
      <c r="C624" s="571" t="str">
        <f>IF(OR(LEFT(Nhaplieu!$M629,3)='Sổ ngân hàng S07 '!$J$2,LEFT(Nhaplieu!$N629,3)='Sổ ngân hàng S07 '!$J$2),Nhaplieu!L629,IF(OR(Nhaplieu!$M629='Sổ ngân hàng S07 '!$J$2,Nhaplieu!$N629='Sổ ngân hàng S07 '!$J$2),Nhaplieu!L629,""))</f>
        <v/>
      </c>
      <c r="D624" s="78" t="str">
        <f>IF(LEFT(Nhaplieu!$M629,3)='Sổ ngân hàng S07 '!$J$2,Nhaplieu!N629,IF(LEFT(Nhaplieu!$N629,3)='Sổ ngân hàng S07 '!$J$2,Nhaplieu!M629,IF(Nhaplieu!$M629='Sổ ngân hàng S07 '!$J$2,Nhaplieu!N629,IF(Nhaplieu!$N629='Sổ ngân hàng S07 '!$J$2,Nhaplieu!M629,""))))</f>
        <v/>
      </c>
      <c r="E624" s="77" t="str">
        <f>IF(LEFT(Nhaplieu!M629,3)='Sổ ngân hàng S07 '!$J$2,Nhaplieu!$O629,IF(Nhaplieu!M629='Sổ ngân hàng S07 '!$J$2,Nhaplieu!$O629,""))</f>
        <v/>
      </c>
      <c r="F624" s="77" t="str">
        <f>IF(LEFT(Nhaplieu!N629,3)='Sổ ngân hàng S07 '!$J$2,Nhaplieu!$O629,IF(Nhaplieu!N629='Sổ ngân hàng S07 '!$J$2,Nhaplieu!$O629,""))</f>
        <v/>
      </c>
      <c r="G624" s="572">
        <f>IF(SUM(E624:F624)=0,0,$G$10+SUM(E$11:$E624)-SUM(F$11:$F624))</f>
        <v>0</v>
      </c>
      <c r="H624" s="573"/>
    </row>
    <row r="625" spans="1:8" s="4" customFormat="1" ht="15.6">
      <c r="A625" s="76" t="str">
        <f>IF(OR(LEFT(Nhaplieu!$M630,3)='Sổ ngân hàng S07 '!$J$2,LEFT(Nhaplieu!$N630,3)='Sổ ngân hàng S07 '!$J$2),Nhaplieu!F630,IF(OR(Nhaplieu!$M630='Sổ ngân hàng S07 '!$J$2,Nhaplieu!$N630='Sổ ngân hàng S07 '!$J$2),Nhaplieu!F630,""))</f>
        <v/>
      </c>
      <c r="B625" s="77" t="str">
        <f>IF(OR(LEFT(Nhaplieu!$M630,3)='Sổ ngân hàng S07 '!$J$2,LEFT(Nhaplieu!$N630,3)='Sổ ngân hàng S07 '!$J$2),Nhaplieu!E630,IF(OR(Nhaplieu!$M630='Sổ ngân hàng S07 '!$J$2,Nhaplieu!$N630='Sổ ngân hàng S07 '!$J$2),Nhaplieu!E630,""))</f>
        <v/>
      </c>
      <c r="C625" s="571" t="str">
        <f>IF(OR(LEFT(Nhaplieu!$M630,3)='Sổ ngân hàng S07 '!$J$2,LEFT(Nhaplieu!$N630,3)='Sổ ngân hàng S07 '!$J$2),Nhaplieu!L630,IF(OR(Nhaplieu!$M630='Sổ ngân hàng S07 '!$J$2,Nhaplieu!$N630='Sổ ngân hàng S07 '!$J$2),Nhaplieu!L630,""))</f>
        <v/>
      </c>
      <c r="D625" s="78" t="str">
        <f>IF(LEFT(Nhaplieu!$M630,3)='Sổ ngân hàng S07 '!$J$2,Nhaplieu!N630,IF(LEFT(Nhaplieu!$N630,3)='Sổ ngân hàng S07 '!$J$2,Nhaplieu!M630,IF(Nhaplieu!$M630='Sổ ngân hàng S07 '!$J$2,Nhaplieu!N630,IF(Nhaplieu!$N630='Sổ ngân hàng S07 '!$J$2,Nhaplieu!M630,""))))</f>
        <v/>
      </c>
      <c r="E625" s="77" t="str">
        <f>IF(LEFT(Nhaplieu!M630,3)='Sổ ngân hàng S07 '!$J$2,Nhaplieu!$O630,IF(Nhaplieu!M630='Sổ ngân hàng S07 '!$J$2,Nhaplieu!$O630,""))</f>
        <v/>
      </c>
      <c r="F625" s="77" t="str">
        <f>IF(LEFT(Nhaplieu!N630,3)='Sổ ngân hàng S07 '!$J$2,Nhaplieu!$O630,IF(Nhaplieu!N630='Sổ ngân hàng S07 '!$J$2,Nhaplieu!$O630,""))</f>
        <v/>
      </c>
      <c r="G625" s="572">
        <f>IF(SUM(E625:F625)=0,0,$G$10+SUM(E$11:$E625)-SUM(F$11:$F625))</f>
        <v>0</v>
      </c>
      <c r="H625" s="573"/>
    </row>
    <row r="626" spans="1:8" s="4" customFormat="1" ht="15.6">
      <c r="A626" s="76" t="str">
        <f>IF(OR(LEFT(Nhaplieu!$M631,3)='Sổ ngân hàng S07 '!$J$2,LEFT(Nhaplieu!$N631,3)='Sổ ngân hàng S07 '!$J$2),Nhaplieu!F631,IF(OR(Nhaplieu!$M631='Sổ ngân hàng S07 '!$J$2,Nhaplieu!$N631='Sổ ngân hàng S07 '!$J$2),Nhaplieu!F631,""))</f>
        <v/>
      </c>
      <c r="B626" s="77" t="str">
        <f>IF(OR(LEFT(Nhaplieu!$M631,3)='Sổ ngân hàng S07 '!$J$2,LEFT(Nhaplieu!$N631,3)='Sổ ngân hàng S07 '!$J$2),Nhaplieu!E631,IF(OR(Nhaplieu!$M631='Sổ ngân hàng S07 '!$J$2,Nhaplieu!$N631='Sổ ngân hàng S07 '!$J$2),Nhaplieu!E631,""))</f>
        <v/>
      </c>
      <c r="C626" s="571" t="str">
        <f>IF(OR(LEFT(Nhaplieu!$M631,3)='Sổ ngân hàng S07 '!$J$2,LEFT(Nhaplieu!$N631,3)='Sổ ngân hàng S07 '!$J$2),Nhaplieu!L631,IF(OR(Nhaplieu!$M631='Sổ ngân hàng S07 '!$J$2,Nhaplieu!$N631='Sổ ngân hàng S07 '!$J$2),Nhaplieu!L631,""))</f>
        <v/>
      </c>
      <c r="D626" s="78" t="str">
        <f>IF(LEFT(Nhaplieu!$M631,3)='Sổ ngân hàng S07 '!$J$2,Nhaplieu!N631,IF(LEFT(Nhaplieu!$N631,3)='Sổ ngân hàng S07 '!$J$2,Nhaplieu!M631,IF(Nhaplieu!$M631='Sổ ngân hàng S07 '!$J$2,Nhaplieu!N631,IF(Nhaplieu!$N631='Sổ ngân hàng S07 '!$J$2,Nhaplieu!M631,""))))</f>
        <v/>
      </c>
      <c r="E626" s="77" t="str">
        <f>IF(LEFT(Nhaplieu!M631,3)='Sổ ngân hàng S07 '!$J$2,Nhaplieu!$O631,IF(Nhaplieu!M631='Sổ ngân hàng S07 '!$J$2,Nhaplieu!$O631,""))</f>
        <v/>
      </c>
      <c r="F626" s="77" t="str">
        <f>IF(LEFT(Nhaplieu!N631,3)='Sổ ngân hàng S07 '!$J$2,Nhaplieu!$O631,IF(Nhaplieu!N631='Sổ ngân hàng S07 '!$J$2,Nhaplieu!$O631,""))</f>
        <v/>
      </c>
      <c r="G626" s="572">
        <f>IF(SUM(E626:F626)=0,0,$G$10+SUM(E$11:$E626)-SUM(F$11:$F626))</f>
        <v>0</v>
      </c>
      <c r="H626" s="573"/>
    </row>
    <row r="627" spans="1:8" s="4" customFormat="1" ht="15.6">
      <c r="A627" s="76" t="str">
        <f>IF(OR(LEFT(Nhaplieu!$M632,3)='Sổ ngân hàng S07 '!$J$2,LEFT(Nhaplieu!$N632,3)='Sổ ngân hàng S07 '!$J$2),Nhaplieu!F632,IF(OR(Nhaplieu!$M632='Sổ ngân hàng S07 '!$J$2,Nhaplieu!$N632='Sổ ngân hàng S07 '!$J$2),Nhaplieu!F632,""))</f>
        <v/>
      </c>
      <c r="B627" s="77" t="str">
        <f>IF(OR(LEFT(Nhaplieu!$M632,3)='Sổ ngân hàng S07 '!$J$2,LEFT(Nhaplieu!$N632,3)='Sổ ngân hàng S07 '!$J$2),Nhaplieu!E632,IF(OR(Nhaplieu!$M632='Sổ ngân hàng S07 '!$J$2,Nhaplieu!$N632='Sổ ngân hàng S07 '!$J$2),Nhaplieu!E632,""))</f>
        <v/>
      </c>
      <c r="C627" s="571" t="str">
        <f>IF(OR(LEFT(Nhaplieu!$M632,3)='Sổ ngân hàng S07 '!$J$2,LEFT(Nhaplieu!$N632,3)='Sổ ngân hàng S07 '!$J$2),Nhaplieu!L632,IF(OR(Nhaplieu!$M632='Sổ ngân hàng S07 '!$J$2,Nhaplieu!$N632='Sổ ngân hàng S07 '!$J$2),Nhaplieu!L632,""))</f>
        <v/>
      </c>
      <c r="D627" s="78" t="str">
        <f>IF(LEFT(Nhaplieu!$M632,3)='Sổ ngân hàng S07 '!$J$2,Nhaplieu!N632,IF(LEFT(Nhaplieu!$N632,3)='Sổ ngân hàng S07 '!$J$2,Nhaplieu!M632,IF(Nhaplieu!$M632='Sổ ngân hàng S07 '!$J$2,Nhaplieu!N632,IF(Nhaplieu!$N632='Sổ ngân hàng S07 '!$J$2,Nhaplieu!M632,""))))</f>
        <v/>
      </c>
      <c r="E627" s="77" t="str">
        <f>IF(LEFT(Nhaplieu!M632,3)='Sổ ngân hàng S07 '!$J$2,Nhaplieu!$O632,IF(Nhaplieu!M632='Sổ ngân hàng S07 '!$J$2,Nhaplieu!$O632,""))</f>
        <v/>
      </c>
      <c r="F627" s="77" t="str">
        <f>IF(LEFT(Nhaplieu!N632,3)='Sổ ngân hàng S07 '!$J$2,Nhaplieu!$O632,IF(Nhaplieu!N632='Sổ ngân hàng S07 '!$J$2,Nhaplieu!$O632,""))</f>
        <v/>
      </c>
      <c r="G627" s="572">
        <f>IF(SUM(E627:F627)=0,0,$G$10+SUM(E$11:$E627)-SUM(F$11:$F627))</f>
        <v>0</v>
      </c>
      <c r="H627" s="573"/>
    </row>
    <row r="628" spans="1:8" s="4" customFormat="1" ht="15.6">
      <c r="A628" s="76" t="str">
        <f>IF(OR(LEFT(Nhaplieu!$M633,3)='Sổ ngân hàng S07 '!$J$2,LEFT(Nhaplieu!$N633,3)='Sổ ngân hàng S07 '!$J$2),Nhaplieu!F633,IF(OR(Nhaplieu!$M633='Sổ ngân hàng S07 '!$J$2,Nhaplieu!$N633='Sổ ngân hàng S07 '!$J$2),Nhaplieu!F633,""))</f>
        <v/>
      </c>
      <c r="B628" s="77" t="str">
        <f>IF(OR(LEFT(Nhaplieu!$M633,3)='Sổ ngân hàng S07 '!$J$2,LEFT(Nhaplieu!$N633,3)='Sổ ngân hàng S07 '!$J$2),Nhaplieu!E633,IF(OR(Nhaplieu!$M633='Sổ ngân hàng S07 '!$J$2,Nhaplieu!$N633='Sổ ngân hàng S07 '!$J$2),Nhaplieu!E633,""))</f>
        <v/>
      </c>
      <c r="C628" s="571" t="str">
        <f>IF(OR(LEFT(Nhaplieu!$M633,3)='Sổ ngân hàng S07 '!$J$2,LEFT(Nhaplieu!$N633,3)='Sổ ngân hàng S07 '!$J$2),Nhaplieu!L633,IF(OR(Nhaplieu!$M633='Sổ ngân hàng S07 '!$J$2,Nhaplieu!$N633='Sổ ngân hàng S07 '!$J$2),Nhaplieu!L633,""))</f>
        <v/>
      </c>
      <c r="D628" s="78" t="str">
        <f>IF(LEFT(Nhaplieu!$M633,3)='Sổ ngân hàng S07 '!$J$2,Nhaplieu!N633,IF(LEFT(Nhaplieu!$N633,3)='Sổ ngân hàng S07 '!$J$2,Nhaplieu!M633,IF(Nhaplieu!$M633='Sổ ngân hàng S07 '!$J$2,Nhaplieu!N633,IF(Nhaplieu!$N633='Sổ ngân hàng S07 '!$J$2,Nhaplieu!M633,""))))</f>
        <v/>
      </c>
      <c r="E628" s="77" t="str">
        <f>IF(LEFT(Nhaplieu!M633,3)='Sổ ngân hàng S07 '!$J$2,Nhaplieu!$O633,IF(Nhaplieu!M633='Sổ ngân hàng S07 '!$J$2,Nhaplieu!$O633,""))</f>
        <v/>
      </c>
      <c r="F628" s="77" t="str">
        <f>IF(LEFT(Nhaplieu!N633,3)='Sổ ngân hàng S07 '!$J$2,Nhaplieu!$O633,IF(Nhaplieu!N633='Sổ ngân hàng S07 '!$J$2,Nhaplieu!$O633,""))</f>
        <v/>
      </c>
      <c r="G628" s="572">
        <f>IF(SUM(E628:F628)=0,0,$G$10+SUM(E$11:$E628)-SUM(F$11:$F628))</f>
        <v>0</v>
      </c>
      <c r="H628" s="573"/>
    </row>
    <row r="629" spans="1:8" s="4" customFormat="1" ht="15.6">
      <c r="A629" s="76" t="str">
        <f>IF(OR(LEFT(Nhaplieu!$M634,3)='Sổ ngân hàng S07 '!$J$2,LEFT(Nhaplieu!$N634,3)='Sổ ngân hàng S07 '!$J$2),Nhaplieu!F634,IF(OR(Nhaplieu!$M634='Sổ ngân hàng S07 '!$J$2,Nhaplieu!$N634='Sổ ngân hàng S07 '!$J$2),Nhaplieu!F634,""))</f>
        <v/>
      </c>
      <c r="B629" s="77" t="str">
        <f>IF(OR(LEFT(Nhaplieu!$M634,3)='Sổ ngân hàng S07 '!$J$2,LEFT(Nhaplieu!$N634,3)='Sổ ngân hàng S07 '!$J$2),Nhaplieu!E634,IF(OR(Nhaplieu!$M634='Sổ ngân hàng S07 '!$J$2,Nhaplieu!$N634='Sổ ngân hàng S07 '!$J$2),Nhaplieu!E634,""))</f>
        <v/>
      </c>
      <c r="C629" s="571" t="str">
        <f>IF(OR(LEFT(Nhaplieu!$M634,3)='Sổ ngân hàng S07 '!$J$2,LEFT(Nhaplieu!$N634,3)='Sổ ngân hàng S07 '!$J$2),Nhaplieu!L634,IF(OR(Nhaplieu!$M634='Sổ ngân hàng S07 '!$J$2,Nhaplieu!$N634='Sổ ngân hàng S07 '!$J$2),Nhaplieu!L634,""))</f>
        <v/>
      </c>
      <c r="D629" s="78" t="str">
        <f>IF(LEFT(Nhaplieu!$M634,3)='Sổ ngân hàng S07 '!$J$2,Nhaplieu!N634,IF(LEFT(Nhaplieu!$N634,3)='Sổ ngân hàng S07 '!$J$2,Nhaplieu!M634,IF(Nhaplieu!$M634='Sổ ngân hàng S07 '!$J$2,Nhaplieu!N634,IF(Nhaplieu!$N634='Sổ ngân hàng S07 '!$J$2,Nhaplieu!M634,""))))</f>
        <v/>
      </c>
      <c r="E629" s="77" t="str">
        <f>IF(LEFT(Nhaplieu!M634,3)='Sổ ngân hàng S07 '!$J$2,Nhaplieu!$O634,IF(Nhaplieu!M634='Sổ ngân hàng S07 '!$J$2,Nhaplieu!$O634,""))</f>
        <v/>
      </c>
      <c r="F629" s="77" t="str">
        <f>IF(LEFT(Nhaplieu!N634,3)='Sổ ngân hàng S07 '!$J$2,Nhaplieu!$O634,IF(Nhaplieu!N634='Sổ ngân hàng S07 '!$J$2,Nhaplieu!$O634,""))</f>
        <v/>
      </c>
      <c r="G629" s="572">
        <f>IF(SUM(E629:F629)=0,0,$G$10+SUM(E$11:$E629)-SUM(F$11:$F629))</f>
        <v>0</v>
      </c>
      <c r="H629" s="573"/>
    </row>
    <row r="630" spans="1:8" s="4" customFormat="1" ht="15.6">
      <c r="A630" s="76" t="str">
        <f>IF(OR(LEFT(Nhaplieu!$M635,3)='Sổ ngân hàng S07 '!$J$2,LEFT(Nhaplieu!$N635,3)='Sổ ngân hàng S07 '!$J$2),Nhaplieu!F635,IF(OR(Nhaplieu!$M635='Sổ ngân hàng S07 '!$J$2,Nhaplieu!$N635='Sổ ngân hàng S07 '!$J$2),Nhaplieu!F635,""))</f>
        <v/>
      </c>
      <c r="B630" s="77" t="str">
        <f>IF(OR(LEFT(Nhaplieu!$M635,3)='Sổ ngân hàng S07 '!$J$2,LEFT(Nhaplieu!$N635,3)='Sổ ngân hàng S07 '!$J$2),Nhaplieu!E635,IF(OR(Nhaplieu!$M635='Sổ ngân hàng S07 '!$J$2,Nhaplieu!$N635='Sổ ngân hàng S07 '!$J$2),Nhaplieu!E635,""))</f>
        <v/>
      </c>
      <c r="C630" s="571" t="str">
        <f>IF(OR(LEFT(Nhaplieu!$M635,3)='Sổ ngân hàng S07 '!$J$2,LEFT(Nhaplieu!$N635,3)='Sổ ngân hàng S07 '!$J$2),Nhaplieu!L635,IF(OR(Nhaplieu!$M635='Sổ ngân hàng S07 '!$J$2,Nhaplieu!$N635='Sổ ngân hàng S07 '!$J$2),Nhaplieu!L635,""))</f>
        <v/>
      </c>
      <c r="D630" s="78" t="str">
        <f>IF(LEFT(Nhaplieu!$M635,3)='Sổ ngân hàng S07 '!$J$2,Nhaplieu!N635,IF(LEFT(Nhaplieu!$N635,3)='Sổ ngân hàng S07 '!$J$2,Nhaplieu!M635,IF(Nhaplieu!$M635='Sổ ngân hàng S07 '!$J$2,Nhaplieu!N635,IF(Nhaplieu!$N635='Sổ ngân hàng S07 '!$J$2,Nhaplieu!M635,""))))</f>
        <v/>
      </c>
      <c r="E630" s="77" t="str">
        <f>IF(LEFT(Nhaplieu!M635,3)='Sổ ngân hàng S07 '!$J$2,Nhaplieu!$O635,IF(Nhaplieu!M635='Sổ ngân hàng S07 '!$J$2,Nhaplieu!$O635,""))</f>
        <v/>
      </c>
      <c r="F630" s="77" t="str">
        <f>IF(LEFT(Nhaplieu!N635,3)='Sổ ngân hàng S07 '!$J$2,Nhaplieu!$O635,IF(Nhaplieu!N635='Sổ ngân hàng S07 '!$J$2,Nhaplieu!$O635,""))</f>
        <v/>
      </c>
      <c r="G630" s="572">
        <f>IF(SUM(E630:F630)=0,0,$G$10+SUM(E$11:$E630)-SUM(F$11:$F630))</f>
        <v>0</v>
      </c>
      <c r="H630" s="573"/>
    </row>
    <row r="631" spans="1:8" s="4" customFormat="1" ht="15.6">
      <c r="A631" s="76" t="str">
        <f>IF(OR(LEFT(Nhaplieu!$M636,3)='Sổ ngân hàng S07 '!$J$2,LEFT(Nhaplieu!$N636,3)='Sổ ngân hàng S07 '!$J$2),Nhaplieu!F636,IF(OR(Nhaplieu!$M636='Sổ ngân hàng S07 '!$J$2,Nhaplieu!$N636='Sổ ngân hàng S07 '!$J$2),Nhaplieu!F636,""))</f>
        <v/>
      </c>
      <c r="B631" s="77" t="str">
        <f>IF(OR(LEFT(Nhaplieu!$M636,3)='Sổ ngân hàng S07 '!$J$2,LEFT(Nhaplieu!$N636,3)='Sổ ngân hàng S07 '!$J$2),Nhaplieu!E636,IF(OR(Nhaplieu!$M636='Sổ ngân hàng S07 '!$J$2,Nhaplieu!$N636='Sổ ngân hàng S07 '!$J$2),Nhaplieu!E636,""))</f>
        <v/>
      </c>
      <c r="C631" s="571" t="str">
        <f>IF(OR(LEFT(Nhaplieu!$M636,3)='Sổ ngân hàng S07 '!$J$2,LEFT(Nhaplieu!$N636,3)='Sổ ngân hàng S07 '!$J$2),Nhaplieu!L636,IF(OR(Nhaplieu!$M636='Sổ ngân hàng S07 '!$J$2,Nhaplieu!$N636='Sổ ngân hàng S07 '!$J$2),Nhaplieu!L636,""))</f>
        <v/>
      </c>
      <c r="D631" s="78" t="str">
        <f>IF(LEFT(Nhaplieu!$M636,3)='Sổ ngân hàng S07 '!$J$2,Nhaplieu!N636,IF(LEFT(Nhaplieu!$N636,3)='Sổ ngân hàng S07 '!$J$2,Nhaplieu!M636,IF(Nhaplieu!$M636='Sổ ngân hàng S07 '!$J$2,Nhaplieu!N636,IF(Nhaplieu!$N636='Sổ ngân hàng S07 '!$J$2,Nhaplieu!M636,""))))</f>
        <v/>
      </c>
      <c r="E631" s="77" t="str">
        <f>IF(LEFT(Nhaplieu!M636,3)='Sổ ngân hàng S07 '!$J$2,Nhaplieu!$O636,IF(Nhaplieu!M636='Sổ ngân hàng S07 '!$J$2,Nhaplieu!$O636,""))</f>
        <v/>
      </c>
      <c r="F631" s="77" t="str">
        <f>IF(LEFT(Nhaplieu!N636,3)='Sổ ngân hàng S07 '!$J$2,Nhaplieu!$O636,IF(Nhaplieu!N636='Sổ ngân hàng S07 '!$J$2,Nhaplieu!$O636,""))</f>
        <v/>
      </c>
      <c r="G631" s="572">
        <f>IF(SUM(E631:F631)=0,0,$G$10+SUM(E$11:$E631)-SUM(F$11:$F631))</f>
        <v>0</v>
      </c>
      <c r="H631" s="573"/>
    </row>
    <row r="632" spans="1:8" s="4" customFormat="1" ht="15.6">
      <c r="A632" s="76" t="str">
        <f>IF(OR(LEFT(Nhaplieu!$M637,3)='Sổ ngân hàng S07 '!$J$2,LEFT(Nhaplieu!$N637,3)='Sổ ngân hàng S07 '!$J$2),Nhaplieu!F637,IF(OR(Nhaplieu!$M637='Sổ ngân hàng S07 '!$J$2,Nhaplieu!$N637='Sổ ngân hàng S07 '!$J$2),Nhaplieu!F637,""))</f>
        <v/>
      </c>
      <c r="B632" s="77" t="str">
        <f>IF(OR(LEFT(Nhaplieu!$M637,3)='Sổ ngân hàng S07 '!$J$2,LEFT(Nhaplieu!$N637,3)='Sổ ngân hàng S07 '!$J$2),Nhaplieu!E637,IF(OR(Nhaplieu!$M637='Sổ ngân hàng S07 '!$J$2,Nhaplieu!$N637='Sổ ngân hàng S07 '!$J$2),Nhaplieu!E637,""))</f>
        <v/>
      </c>
      <c r="C632" s="571" t="str">
        <f>IF(OR(LEFT(Nhaplieu!$M637,3)='Sổ ngân hàng S07 '!$J$2,LEFT(Nhaplieu!$N637,3)='Sổ ngân hàng S07 '!$J$2),Nhaplieu!L637,IF(OR(Nhaplieu!$M637='Sổ ngân hàng S07 '!$J$2,Nhaplieu!$N637='Sổ ngân hàng S07 '!$J$2),Nhaplieu!L637,""))</f>
        <v/>
      </c>
      <c r="D632" s="78" t="str">
        <f>IF(LEFT(Nhaplieu!$M637,3)='Sổ ngân hàng S07 '!$J$2,Nhaplieu!N637,IF(LEFT(Nhaplieu!$N637,3)='Sổ ngân hàng S07 '!$J$2,Nhaplieu!M637,IF(Nhaplieu!$M637='Sổ ngân hàng S07 '!$J$2,Nhaplieu!N637,IF(Nhaplieu!$N637='Sổ ngân hàng S07 '!$J$2,Nhaplieu!M637,""))))</f>
        <v/>
      </c>
      <c r="E632" s="77" t="str">
        <f>IF(LEFT(Nhaplieu!M637,3)='Sổ ngân hàng S07 '!$J$2,Nhaplieu!$O637,IF(Nhaplieu!M637='Sổ ngân hàng S07 '!$J$2,Nhaplieu!$O637,""))</f>
        <v/>
      </c>
      <c r="F632" s="77" t="str">
        <f>IF(LEFT(Nhaplieu!N637,3)='Sổ ngân hàng S07 '!$J$2,Nhaplieu!$O637,IF(Nhaplieu!N637='Sổ ngân hàng S07 '!$J$2,Nhaplieu!$O637,""))</f>
        <v/>
      </c>
      <c r="G632" s="572">
        <f>IF(SUM(E632:F632)=0,0,$G$10+SUM(E$11:$E632)-SUM(F$11:$F632))</f>
        <v>0</v>
      </c>
      <c r="H632" s="573"/>
    </row>
    <row r="633" spans="1:8" s="4" customFormat="1" ht="15.6">
      <c r="A633" s="76" t="str">
        <f>IF(OR(LEFT(Nhaplieu!$M638,3)='Sổ ngân hàng S07 '!$J$2,LEFT(Nhaplieu!$N638,3)='Sổ ngân hàng S07 '!$J$2),Nhaplieu!F638,IF(OR(Nhaplieu!$M638='Sổ ngân hàng S07 '!$J$2,Nhaplieu!$N638='Sổ ngân hàng S07 '!$J$2),Nhaplieu!F638,""))</f>
        <v/>
      </c>
      <c r="B633" s="77" t="str">
        <f>IF(OR(LEFT(Nhaplieu!$M638,3)='Sổ ngân hàng S07 '!$J$2,LEFT(Nhaplieu!$N638,3)='Sổ ngân hàng S07 '!$J$2),Nhaplieu!E638,IF(OR(Nhaplieu!$M638='Sổ ngân hàng S07 '!$J$2,Nhaplieu!$N638='Sổ ngân hàng S07 '!$J$2),Nhaplieu!E638,""))</f>
        <v/>
      </c>
      <c r="C633" s="571" t="str">
        <f>IF(OR(LEFT(Nhaplieu!$M638,3)='Sổ ngân hàng S07 '!$J$2,LEFT(Nhaplieu!$N638,3)='Sổ ngân hàng S07 '!$J$2),Nhaplieu!L638,IF(OR(Nhaplieu!$M638='Sổ ngân hàng S07 '!$J$2,Nhaplieu!$N638='Sổ ngân hàng S07 '!$J$2),Nhaplieu!L638,""))</f>
        <v/>
      </c>
      <c r="D633" s="78" t="str">
        <f>IF(LEFT(Nhaplieu!$M638,3)='Sổ ngân hàng S07 '!$J$2,Nhaplieu!N638,IF(LEFT(Nhaplieu!$N638,3)='Sổ ngân hàng S07 '!$J$2,Nhaplieu!M638,IF(Nhaplieu!$M638='Sổ ngân hàng S07 '!$J$2,Nhaplieu!N638,IF(Nhaplieu!$N638='Sổ ngân hàng S07 '!$J$2,Nhaplieu!M638,""))))</f>
        <v/>
      </c>
      <c r="E633" s="77" t="str">
        <f>IF(LEFT(Nhaplieu!M638,3)='Sổ ngân hàng S07 '!$J$2,Nhaplieu!$O638,IF(Nhaplieu!M638='Sổ ngân hàng S07 '!$J$2,Nhaplieu!$O638,""))</f>
        <v/>
      </c>
      <c r="F633" s="77" t="str">
        <f>IF(LEFT(Nhaplieu!N638,3)='Sổ ngân hàng S07 '!$J$2,Nhaplieu!$O638,IF(Nhaplieu!N638='Sổ ngân hàng S07 '!$J$2,Nhaplieu!$O638,""))</f>
        <v/>
      </c>
      <c r="G633" s="572">
        <f>IF(SUM(E633:F633)=0,0,$G$10+SUM(E$11:$E633)-SUM(F$11:$F633))</f>
        <v>0</v>
      </c>
      <c r="H633" s="573"/>
    </row>
    <row r="634" spans="1:8" s="4" customFormat="1" ht="15.6">
      <c r="A634" s="76" t="str">
        <f>IF(OR(LEFT(Nhaplieu!$M639,3)='Sổ ngân hàng S07 '!$J$2,LEFT(Nhaplieu!$N639,3)='Sổ ngân hàng S07 '!$J$2),Nhaplieu!F639,IF(OR(Nhaplieu!$M639='Sổ ngân hàng S07 '!$J$2,Nhaplieu!$N639='Sổ ngân hàng S07 '!$J$2),Nhaplieu!F639,""))</f>
        <v/>
      </c>
      <c r="B634" s="77" t="str">
        <f>IF(OR(LEFT(Nhaplieu!$M639,3)='Sổ ngân hàng S07 '!$J$2,LEFT(Nhaplieu!$N639,3)='Sổ ngân hàng S07 '!$J$2),Nhaplieu!E639,IF(OR(Nhaplieu!$M639='Sổ ngân hàng S07 '!$J$2,Nhaplieu!$N639='Sổ ngân hàng S07 '!$J$2),Nhaplieu!E639,""))</f>
        <v/>
      </c>
      <c r="C634" s="571" t="str">
        <f>IF(OR(LEFT(Nhaplieu!$M639,3)='Sổ ngân hàng S07 '!$J$2,LEFT(Nhaplieu!$N639,3)='Sổ ngân hàng S07 '!$J$2),Nhaplieu!L639,IF(OR(Nhaplieu!$M639='Sổ ngân hàng S07 '!$J$2,Nhaplieu!$N639='Sổ ngân hàng S07 '!$J$2),Nhaplieu!L639,""))</f>
        <v/>
      </c>
      <c r="D634" s="78" t="str">
        <f>IF(LEFT(Nhaplieu!$M639,3)='Sổ ngân hàng S07 '!$J$2,Nhaplieu!N639,IF(LEFT(Nhaplieu!$N639,3)='Sổ ngân hàng S07 '!$J$2,Nhaplieu!M639,IF(Nhaplieu!$M639='Sổ ngân hàng S07 '!$J$2,Nhaplieu!N639,IF(Nhaplieu!$N639='Sổ ngân hàng S07 '!$J$2,Nhaplieu!M639,""))))</f>
        <v/>
      </c>
      <c r="E634" s="77" t="str">
        <f>IF(LEFT(Nhaplieu!M639,3)='Sổ ngân hàng S07 '!$J$2,Nhaplieu!$O639,IF(Nhaplieu!M639='Sổ ngân hàng S07 '!$J$2,Nhaplieu!$O639,""))</f>
        <v/>
      </c>
      <c r="F634" s="77" t="str">
        <f>IF(LEFT(Nhaplieu!N639,3)='Sổ ngân hàng S07 '!$J$2,Nhaplieu!$O639,IF(Nhaplieu!N639='Sổ ngân hàng S07 '!$J$2,Nhaplieu!$O639,""))</f>
        <v/>
      </c>
      <c r="G634" s="572">
        <f>IF(SUM(E634:F634)=0,0,$G$10+SUM(E$11:$E634)-SUM(F$11:$F634))</f>
        <v>0</v>
      </c>
      <c r="H634" s="573"/>
    </row>
    <row r="635" spans="1:8" s="4" customFormat="1" ht="15.6">
      <c r="A635" s="76" t="str">
        <f>IF(OR(LEFT(Nhaplieu!$M640,3)='Sổ ngân hàng S07 '!$J$2,LEFT(Nhaplieu!$N640,3)='Sổ ngân hàng S07 '!$J$2),Nhaplieu!F640,IF(OR(Nhaplieu!$M640='Sổ ngân hàng S07 '!$J$2,Nhaplieu!$N640='Sổ ngân hàng S07 '!$J$2),Nhaplieu!F640,""))</f>
        <v/>
      </c>
      <c r="B635" s="77" t="str">
        <f>IF(OR(LEFT(Nhaplieu!$M640,3)='Sổ ngân hàng S07 '!$J$2,LEFT(Nhaplieu!$N640,3)='Sổ ngân hàng S07 '!$J$2),Nhaplieu!E640,IF(OR(Nhaplieu!$M640='Sổ ngân hàng S07 '!$J$2,Nhaplieu!$N640='Sổ ngân hàng S07 '!$J$2),Nhaplieu!E640,""))</f>
        <v/>
      </c>
      <c r="C635" s="571" t="str">
        <f>IF(OR(LEFT(Nhaplieu!$M640,3)='Sổ ngân hàng S07 '!$J$2,LEFT(Nhaplieu!$N640,3)='Sổ ngân hàng S07 '!$J$2),Nhaplieu!L640,IF(OR(Nhaplieu!$M640='Sổ ngân hàng S07 '!$J$2,Nhaplieu!$N640='Sổ ngân hàng S07 '!$J$2),Nhaplieu!L640,""))</f>
        <v/>
      </c>
      <c r="D635" s="78" t="str">
        <f>IF(LEFT(Nhaplieu!$M640,3)='Sổ ngân hàng S07 '!$J$2,Nhaplieu!N640,IF(LEFT(Nhaplieu!$N640,3)='Sổ ngân hàng S07 '!$J$2,Nhaplieu!M640,IF(Nhaplieu!$M640='Sổ ngân hàng S07 '!$J$2,Nhaplieu!N640,IF(Nhaplieu!$N640='Sổ ngân hàng S07 '!$J$2,Nhaplieu!M640,""))))</f>
        <v/>
      </c>
      <c r="E635" s="77" t="str">
        <f>IF(LEFT(Nhaplieu!M640,3)='Sổ ngân hàng S07 '!$J$2,Nhaplieu!$O640,IF(Nhaplieu!M640='Sổ ngân hàng S07 '!$J$2,Nhaplieu!$O640,""))</f>
        <v/>
      </c>
      <c r="F635" s="77" t="str">
        <f>IF(LEFT(Nhaplieu!N640,3)='Sổ ngân hàng S07 '!$J$2,Nhaplieu!$O640,IF(Nhaplieu!N640='Sổ ngân hàng S07 '!$J$2,Nhaplieu!$O640,""))</f>
        <v/>
      </c>
      <c r="G635" s="572">
        <f>IF(SUM(E635:F635)=0,0,$G$10+SUM(E$11:$E635)-SUM(F$11:$F635))</f>
        <v>0</v>
      </c>
      <c r="H635" s="573"/>
    </row>
    <row r="636" spans="1:8" s="4" customFormat="1" ht="15.6">
      <c r="A636" s="76" t="str">
        <f>IF(OR(LEFT(Nhaplieu!$M641,3)='Sổ ngân hàng S07 '!$J$2,LEFT(Nhaplieu!$N641,3)='Sổ ngân hàng S07 '!$J$2),Nhaplieu!F641,IF(OR(Nhaplieu!$M641='Sổ ngân hàng S07 '!$J$2,Nhaplieu!$N641='Sổ ngân hàng S07 '!$J$2),Nhaplieu!F641,""))</f>
        <v/>
      </c>
      <c r="B636" s="77" t="str">
        <f>IF(OR(LEFT(Nhaplieu!$M641,3)='Sổ ngân hàng S07 '!$J$2,LEFT(Nhaplieu!$N641,3)='Sổ ngân hàng S07 '!$J$2),Nhaplieu!E641,IF(OR(Nhaplieu!$M641='Sổ ngân hàng S07 '!$J$2,Nhaplieu!$N641='Sổ ngân hàng S07 '!$J$2),Nhaplieu!E641,""))</f>
        <v/>
      </c>
      <c r="C636" s="571" t="str">
        <f>IF(OR(LEFT(Nhaplieu!$M641,3)='Sổ ngân hàng S07 '!$J$2,LEFT(Nhaplieu!$N641,3)='Sổ ngân hàng S07 '!$J$2),Nhaplieu!L641,IF(OR(Nhaplieu!$M641='Sổ ngân hàng S07 '!$J$2,Nhaplieu!$N641='Sổ ngân hàng S07 '!$J$2),Nhaplieu!L641,""))</f>
        <v/>
      </c>
      <c r="D636" s="78" t="str">
        <f>IF(LEFT(Nhaplieu!$M641,3)='Sổ ngân hàng S07 '!$J$2,Nhaplieu!N641,IF(LEFT(Nhaplieu!$N641,3)='Sổ ngân hàng S07 '!$J$2,Nhaplieu!M641,IF(Nhaplieu!$M641='Sổ ngân hàng S07 '!$J$2,Nhaplieu!N641,IF(Nhaplieu!$N641='Sổ ngân hàng S07 '!$J$2,Nhaplieu!M641,""))))</f>
        <v/>
      </c>
      <c r="E636" s="77" t="str">
        <f>IF(LEFT(Nhaplieu!M641,3)='Sổ ngân hàng S07 '!$J$2,Nhaplieu!$O641,IF(Nhaplieu!M641='Sổ ngân hàng S07 '!$J$2,Nhaplieu!$O641,""))</f>
        <v/>
      </c>
      <c r="F636" s="77" t="str">
        <f>IF(LEFT(Nhaplieu!N641,3)='Sổ ngân hàng S07 '!$J$2,Nhaplieu!$O641,IF(Nhaplieu!N641='Sổ ngân hàng S07 '!$J$2,Nhaplieu!$O641,""))</f>
        <v/>
      </c>
      <c r="G636" s="572">
        <f>IF(SUM(E636:F636)=0,0,$G$10+SUM(E$11:$E636)-SUM(F$11:$F636))</f>
        <v>0</v>
      </c>
      <c r="H636" s="573"/>
    </row>
    <row r="637" spans="1:8" s="4" customFormat="1" ht="15.6">
      <c r="A637" s="76" t="str">
        <f>IF(OR(LEFT(Nhaplieu!$M642,3)='Sổ ngân hàng S07 '!$J$2,LEFT(Nhaplieu!$N642,3)='Sổ ngân hàng S07 '!$J$2),Nhaplieu!F642,IF(OR(Nhaplieu!$M642='Sổ ngân hàng S07 '!$J$2,Nhaplieu!$N642='Sổ ngân hàng S07 '!$J$2),Nhaplieu!F642,""))</f>
        <v/>
      </c>
      <c r="B637" s="77" t="str">
        <f>IF(OR(LEFT(Nhaplieu!$M642,3)='Sổ ngân hàng S07 '!$J$2,LEFT(Nhaplieu!$N642,3)='Sổ ngân hàng S07 '!$J$2),Nhaplieu!E642,IF(OR(Nhaplieu!$M642='Sổ ngân hàng S07 '!$J$2,Nhaplieu!$N642='Sổ ngân hàng S07 '!$J$2),Nhaplieu!E642,""))</f>
        <v/>
      </c>
      <c r="C637" s="571" t="str">
        <f>IF(OR(LEFT(Nhaplieu!$M642,3)='Sổ ngân hàng S07 '!$J$2,LEFT(Nhaplieu!$N642,3)='Sổ ngân hàng S07 '!$J$2),Nhaplieu!L642,IF(OR(Nhaplieu!$M642='Sổ ngân hàng S07 '!$J$2,Nhaplieu!$N642='Sổ ngân hàng S07 '!$J$2),Nhaplieu!L642,""))</f>
        <v/>
      </c>
      <c r="D637" s="78" t="str">
        <f>IF(LEFT(Nhaplieu!$M642,3)='Sổ ngân hàng S07 '!$J$2,Nhaplieu!N642,IF(LEFT(Nhaplieu!$N642,3)='Sổ ngân hàng S07 '!$J$2,Nhaplieu!M642,IF(Nhaplieu!$M642='Sổ ngân hàng S07 '!$J$2,Nhaplieu!N642,IF(Nhaplieu!$N642='Sổ ngân hàng S07 '!$J$2,Nhaplieu!M642,""))))</f>
        <v/>
      </c>
      <c r="E637" s="77" t="str">
        <f>IF(LEFT(Nhaplieu!M642,3)='Sổ ngân hàng S07 '!$J$2,Nhaplieu!$O642,IF(Nhaplieu!M642='Sổ ngân hàng S07 '!$J$2,Nhaplieu!$O642,""))</f>
        <v/>
      </c>
      <c r="F637" s="77" t="str">
        <f>IF(LEFT(Nhaplieu!N642,3)='Sổ ngân hàng S07 '!$J$2,Nhaplieu!$O642,IF(Nhaplieu!N642='Sổ ngân hàng S07 '!$J$2,Nhaplieu!$O642,""))</f>
        <v/>
      </c>
      <c r="G637" s="572">
        <f>IF(SUM(E637:F637)=0,0,$G$10+SUM(E$11:$E637)-SUM(F$11:$F637))</f>
        <v>0</v>
      </c>
      <c r="H637" s="573"/>
    </row>
    <row r="638" spans="1:8" s="4" customFormat="1" ht="15.6">
      <c r="A638" s="76" t="str">
        <f>IF(OR(LEFT(Nhaplieu!$M643,3)='Sổ ngân hàng S07 '!$J$2,LEFT(Nhaplieu!$N643,3)='Sổ ngân hàng S07 '!$J$2),Nhaplieu!F643,IF(OR(Nhaplieu!$M643='Sổ ngân hàng S07 '!$J$2,Nhaplieu!$N643='Sổ ngân hàng S07 '!$J$2),Nhaplieu!F643,""))</f>
        <v/>
      </c>
      <c r="B638" s="77" t="str">
        <f>IF(OR(LEFT(Nhaplieu!$M643,3)='Sổ ngân hàng S07 '!$J$2,LEFT(Nhaplieu!$N643,3)='Sổ ngân hàng S07 '!$J$2),Nhaplieu!E643,IF(OR(Nhaplieu!$M643='Sổ ngân hàng S07 '!$J$2,Nhaplieu!$N643='Sổ ngân hàng S07 '!$J$2),Nhaplieu!E643,""))</f>
        <v/>
      </c>
      <c r="C638" s="571" t="str">
        <f>IF(OR(LEFT(Nhaplieu!$M643,3)='Sổ ngân hàng S07 '!$J$2,LEFT(Nhaplieu!$N643,3)='Sổ ngân hàng S07 '!$J$2),Nhaplieu!L643,IF(OR(Nhaplieu!$M643='Sổ ngân hàng S07 '!$J$2,Nhaplieu!$N643='Sổ ngân hàng S07 '!$J$2),Nhaplieu!L643,""))</f>
        <v/>
      </c>
      <c r="D638" s="78" t="str">
        <f>IF(LEFT(Nhaplieu!$M643,3)='Sổ ngân hàng S07 '!$J$2,Nhaplieu!N643,IF(LEFT(Nhaplieu!$N643,3)='Sổ ngân hàng S07 '!$J$2,Nhaplieu!M643,IF(Nhaplieu!$M643='Sổ ngân hàng S07 '!$J$2,Nhaplieu!N643,IF(Nhaplieu!$N643='Sổ ngân hàng S07 '!$J$2,Nhaplieu!M643,""))))</f>
        <v/>
      </c>
      <c r="E638" s="77" t="str">
        <f>IF(LEFT(Nhaplieu!M643,3)='Sổ ngân hàng S07 '!$J$2,Nhaplieu!$O643,IF(Nhaplieu!M643='Sổ ngân hàng S07 '!$J$2,Nhaplieu!$O643,""))</f>
        <v/>
      </c>
      <c r="F638" s="77" t="str">
        <f>IF(LEFT(Nhaplieu!N643,3)='Sổ ngân hàng S07 '!$J$2,Nhaplieu!$O643,IF(Nhaplieu!N643='Sổ ngân hàng S07 '!$J$2,Nhaplieu!$O643,""))</f>
        <v/>
      </c>
      <c r="G638" s="572">
        <f>IF(SUM(E638:F638)=0,0,$G$10+SUM(E$11:$E638)-SUM(F$11:$F638))</f>
        <v>0</v>
      </c>
      <c r="H638" s="573"/>
    </row>
    <row r="639" spans="1:8" s="4" customFormat="1" ht="15.6">
      <c r="A639" s="76" t="str">
        <f>IF(OR(LEFT(Nhaplieu!$M644,3)='Sổ ngân hàng S07 '!$J$2,LEFT(Nhaplieu!$N644,3)='Sổ ngân hàng S07 '!$J$2),Nhaplieu!F644,IF(OR(Nhaplieu!$M644='Sổ ngân hàng S07 '!$J$2,Nhaplieu!$N644='Sổ ngân hàng S07 '!$J$2),Nhaplieu!F644,""))</f>
        <v/>
      </c>
      <c r="B639" s="77" t="str">
        <f>IF(OR(LEFT(Nhaplieu!$M644,3)='Sổ ngân hàng S07 '!$J$2,LEFT(Nhaplieu!$N644,3)='Sổ ngân hàng S07 '!$J$2),Nhaplieu!E644,IF(OR(Nhaplieu!$M644='Sổ ngân hàng S07 '!$J$2,Nhaplieu!$N644='Sổ ngân hàng S07 '!$J$2),Nhaplieu!E644,""))</f>
        <v/>
      </c>
      <c r="C639" s="571" t="str">
        <f>IF(OR(LEFT(Nhaplieu!$M644,3)='Sổ ngân hàng S07 '!$J$2,LEFT(Nhaplieu!$N644,3)='Sổ ngân hàng S07 '!$J$2),Nhaplieu!L644,IF(OR(Nhaplieu!$M644='Sổ ngân hàng S07 '!$J$2,Nhaplieu!$N644='Sổ ngân hàng S07 '!$J$2),Nhaplieu!L644,""))</f>
        <v/>
      </c>
      <c r="D639" s="78" t="str">
        <f>IF(LEFT(Nhaplieu!$M644,3)='Sổ ngân hàng S07 '!$J$2,Nhaplieu!N644,IF(LEFT(Nhaplieu!$N644,3)='Sổ ngân hàng S07 '!$J$2,Nhaplieu!M644,IF(Nhaplieu!$M644='Sổ ngân hàng S07 '!$J$2,Nhaplieu!N644,IF(Nhaplieu!$N644='Sổ ngân hàng S07 '!$J$2,Nhaplieu!M644,""))))</f>
        <v/>
      </c>
      <c r="E639" s="77" t="str">
        <f>IF(LEFT(Nhaplieu!M644,3)='Sổ ngân hàng S07 '!$J$2,Nhaplieu!$O644,IF(Nhaplieu!M644='Sổ ngân hàng S07 '!$J$2,Nhaplieu!$O644,""))</f>
        <v/>
      </c>
      <c r="F639" s="77" t="str">
        <f>IF(LEFT(Nhaplieu!N644,3)='Sổ ngân hàng S07 '!$J$2,Nhaplieu!$O644,IF(Nhaplieu!N644='Sổ ngân hàng S07 '!$J$2,Nhaplieu!$O644,""))</f>
        <v/>
      </c>
      <c r="G639" s="572">
        <f>IF(SUM(E639:F639)=0,0,$G$10+SUM(E$11:$E639)-SUM(F$11:$F639))</f>
        <v>0</v>
      </c>
      <c r="H639" s="573"/>
    </row>
    <row r="640" spans="1:8" s="4" customFormat="1" ht="15.6">
      <c r="A640" s="76" t="str">
        <f>IF(OR(LEFT(Nhaplieu!$M645,3)='Sổ ngân hàng S07 '!$J$2,LEFT(Nhaplieu!$N645,3)='Sổ ngân hàng S07 '!$J$2),Nhaplieu!F645,IF(OR(Nhaplieu!$M645='Sổ ngân hàng S07 '!$J$2,Nhaplieu!$N645='Sổ ngân hàng S07 '!$J$2),Nhaplieu!F645,""))</f>
        <v/>
      </c>
      <c r="B640" s="77" t="str">
        <f>IF(OR(LEFT(Nhaplieu!$M645,3)='Sổ ngân hàng S07 '!$J$2,LEFT(Nhaplieu!$N645,3)='Sổ ngân hàng S07 '!$J$2),Nhaplieu!E645,IF(OR(Nhaplieu!$M645='Sổ ngân hàng S07 '!$J$2,Nhaplieu!$N645='Sổ ngân hàng S07 '!$J$2),Nhaplieu!E645,""))</f>
        <v/>
      </c>
      <c r="C640" s="571" t="str">
        <f>IF(OR(LEFT(Nhaplieu!$M645,3)='Sổ ngân hàng S07 '!$J$2,LEFT(Nhaplieu!$N645,3)='Sổ ngân hàng S07 '!$J$2),Nhaplieu!L645,IF(OR(Nhaplieu!$M645='Sổ ngân hàng S07 '!$J$2,Nhaplieu!$N645='Sổ ngân hàng S07 '!$J$2),Nhaplieu!L645,""))</f>
        <v/>
      </c>
      <c r="D640" s="78" t="str">
        <f>IF(LEFT(Nhaplieu!$M645,3)='Sổ ngân hàng S07 '!$J$2,Nhaplieu!N645,IF(LEFT(Nhaplieu!$N645,3)='Sổ ngân hàng S07 '!$J$2,Nhaplieu!M645,IF(Nhaplieu!$M645='Sổ ngân hàng S07 '!$J$2,Nhaplieu!N645,IF(Nhaplieu!$N645='Sổ ngân hàng S07 '!$J$2,Nhaplieu!M645,""))))</f>
        <v/>
      </c>
      <c r="E640" s="77" t="str">
        <f>IF(LEFT(Nhaplieu!M645,3)='Sổ ngân hàng S07 '!$J$2,Nhaplieu!$O645,IF(Nhaplieu!M645='Sổ ngân hàng S07 '!$J$2,Nhaplieu!$O645,""))</f>
        <v/>
      </c>
      <c r="F640" s="77" t="str">
        <f>IF(LEFT(Nhaplieu!N645,3)='Sổ ngân hàng S07 '!$J$2,Nhaplieu!$O645,IF(Nhaplieu!N645='Sổ ngân hàng S07 '!$J$2,Nhaplieu!$O645,""))</f>
        <v/>
      </c>
      <c r="G640" s="572">
        <f>IF(SUM(E640:F640)=0,0,$G$10+SUM(E$11:$E640)-SUM(F$11:$F640))</f>
        <v>0</v>
      </c>
      <c r="H640" s="573"/>
    </row>
    <row r="641" spans="1:8" s="4" customFormat="1" ht="15.6">
      <c r="A641" s="76" t="str">
        <f>IF(OR(LEFT(Nhaplieu!$M646,3)='Sổ ngân hàng S07 '!$J$2,LEFT(Nhaplieu!$N646,3)='Sổ ngân hàng S07 '!$J$2),Nhaplieu!F646,IF(OR(Nhaplieu!$M646='Sổ ngân hàng S07 '!$J$2,Nhaplieu!$N646='Sổ ngân hàng S07 '!$J$2),Nhaplieu!F646,""))</f>
        <v/>
      </c>
      <c r="B641" s="77" t="str">
        <f>IF(OR(LEFT(Nhaplieu!$M646,3)='Sổ ngân hàng S07 '!$J$2,LEFT(Nhaplieu!$N646,3)='Sổ ngân hàng S07 '!$J$2),Nhaplieu!E646,IF(OR(Nhaplieu!$M646='Sổ ngân hàng S07 '!$J$2,Nhaplieu!$N646='Sổ ngân hàng S07 '!$J$2),Nhaplieu!E646,""))</f>
        <v/>
      </c>
      <c r="C641" s="571" t="str">
        <f>IF(OR(LEFT(Nhaplieu!$M646,3)='Sổ ngân hàng S07 '!$J$2,LEFT(Nhaplieu!$N646,3)='Sổ ngân hàng S07 '!$J$2),Nhaplieu!L646,IF(OR(Nhaplieu!$M646='Sổ ngân hàng S07 '!$J$2,Nhaplieu!$N646='Sổ ngân hàng S07 '!$J$2),Nhaplieu!L646,""))</f>
        <v/>
      </c>
      <c r="D641" s="78" t="str">
        <f>IF(LEFT(Nhaplieu!$M646,3)='Sổ ngân hàng S07 '!$J$2,Nhaplieu!N646,IF(LEFT(Nhaplieu!$N646,3)='Sổ ngân hàng S07 '!$J$2,Nhaplieu!M646,IF(Nhaplieu!$M646='Sổ ngân hàng S07 '!$J$2,Nhaplieu!N646,IF(Nhaplieu!$N646='Sổ ngân hàng S07 '!$J$2,Nhaplieu!M646,""))))</f>
        <v/>
      </c>
      <c r="E641" s="77" t="str">
        <f>IF(LEFT(Nhaplieu!M646,3)='Sổ ngân hàng S07 '!$J$2,Nhaplieu!$O646,IF(Nhaplieu!M646='Sổ ngân hàng S07 '!$J$2,Nhaplieu!$O646,""))</f>
        <v/>
      </c>
      <c r="F641" s="77" t="str">
        <f>IF(LEFT(Nhaplieu!N646,3)='Sổ ngân hàng S07 '!$J$2,Nhaplieu!$O646,IF(Nhaplieu!N646='Sổ ngân hàng S07 '!$J$2,Nhaplieu!$O646,""))</f>
        <v/>
      </c>
      <c r="G641" s="572">
        <f>IF(SUM(E641:F641)=0,0,$G$10+SUM(E$11:$E641)-SUM(F$11:$F641))</f>
        <v>0</v>
      </c>
      <c r="H641" s="573"/>
    </row>
    <row r="642" spans="1:8" s="4" customFormat="1" ht="15.6">
      <c r="A642" s="76" t="str">
        <f>IF(OR(LEFT(Nhaplieu!$M647,3)='Sổ ngân hàng S07 '!$J$2,LEFT(Nhaplieu!$N647,3)='Sổ ngân hàng S07 '!$J$2),Nhaplieu!F647,IF(OR(Nhaplieu!$M647='Sổ ngân hàng S07 '!$J$2,Nhaplieu!$N647='Sổ ngân hàng S07 '!$J$2),Nhaplieu!F647,""))</f>
        <v/>
      </c>
      <c r="B642" s="77" t="str">
        <f>IF(OR(LEFT(Nhaplieu!$M647,3)='Sổ ngân hàng S07 '!$J$2,LEFT(Nhaplieu!$N647,3)='Sổ ngân hàng S07 '!$J$2),Nhaplieu!E647,IF(OR(Nhaplieu!$M647='Sổ ngân hàng S07 '!$J$2,Nhaplieu!$N647='Sổ ngân hàng S07 '!$J$2),Nhaplieu!E647,""))</f>
        <v/>
      </c>
      <c r="C642" s="571" t="str">
        <f>IF(OR(LEFT(Nhaplieu!$M647,3)='Sổ ngân hàng S07 '!$J$2,LEFT(Nhaplieu!$N647,3)='Sổ ngân hàng S07 '!$J$2),Nhaplieu!L647,IF(OR(Nhaplieu!$M647='Sổ ngân hàng S07 '!$J$2,Nhaplieu!$N647='Sổ ngân hàng S07 '!$J$2),Nhaplieu!L647,""))</f>
        <v/>
      </c>
      <c r="D642" s="78" t="str">
        <f>IF(LEFT(Nhaplieu!$M647,3)='Sổ ngân hàng S07 '!$J$2,Nhaplieu!N647,IF(LEFT(Nhaplieu!$N647,3)='Sổ ngân hàng S07 '!$J$2,Nhaplieu!M647,IF(Nhaplieu!$M647='Sổ ngân hàng S07 '!$J$2,Nhaplieu!N647,IF(Nhaplieu!$N647='Sổ ngân hàng S07 '!$J$2,Nhaplieu!M647,""))))</f>
        <v/>
      </c>
      <c r="E642" s="77" t="str">
        <f>IF(LEFT(Nhaplieu!M647,3)='Sổ ngân hàng S07 '!$J$2,Nhaplieu!$O647,IF(Nhaplieu!M647='Sổ ngân hàng S07 '!$J$2,Nhaplieu!$O647,""))</f>
        <v/>
      </c>
      <c r="F642" s="77" t="str">
        <f>IF(LEFT(Nhaplieu!N647,3)='Sổ ngân hàng S07 '!$J$2,Nhaplieu!$O647,IF(Nhaplieu!N647='Sổ ngân hàng S07 '!$J$2,Nhaplieu!$O647,""))</f>
        <v/>
      </c>
      <c r="G642" s="572">
        <f>IF(SUM(E642:F642)=0,0,$G$10+SUM(E$11:$E642)-SUM(F$11:$F642))</f>
        <v>0</v>
      </c>
      <c r="H642" s="573"/>
    </row>
    <row r="643" spans="1:8" s="4" customFormat="1" ht="15.6">
      <c r="A643" s="76" t="str">
        <f>IF(OR(LEFT(Nhaplieu!$M648,3)='Sổ ngân hàng S07 '!$J$2,LEFT(Nhaplieu!$N648,3)='Sổ ngân hàng S07 '!$J$2),Nhaplieu!F648,IF(OR(Nhaplieu!$M648='Sổ ngân hàng S07 '!$J$2,Nhaplieu!$N648='Sổ ngân hàng S07 '!$J$2),Nhaplieu!F648,""))</f>
        <v/>
      </c>
      <c r="B643" s="77" t="str">
        <f>IF(OR(LEFT(Nhaplieu!$M648,3)='Sổ ngân hàng S07 '!$J$2,LEFT(Nhaplieu!$N648,3)='Sổ ngân hàng S07 '!$J$2),Nhaplieu!E648,IF(OR(Nhaplieu!$M648='Sổ ngân hàng S07 '!$J$2,Nhaplieu!$N648='Sổ ngân hàng S07 '!$J$2),Nhaplieu!E648,""))</f>
        <v/>
      </c>
      <c r="C643" s="571" t="str">
        <f>IF(OR(LEFT(Nhaplieu!$M648,3)='Sổ ngân hàng S07 '!$J$2,LEFT(Nhaplieu!$N648,3)='Sổ ngân hàng S07 '!$J$2),Nhaplieu!L648,IF(OR(Nhaplieu!$M648='Sổ ngân hàng S07 '!$J$2,Nhaplieu!$N648='Sổ ngân hàng S07 '!$J$2),Nhaplieu!L648,""))</f>
        <v/>
      </c>
      <c r="D643" s="78" t="str">
        <f>IF(LEFT(Nhaplieu!$M648,3)='Sổ ngân hàng S07 '!$J$2,Nhaplieu!N648,IF(LEFT(Nhaplieu!$N648,3)='Sổ ngân hàng S07 '!$J$2,Nhaplieu!M648,IF(Nhaplieu!$M648='Sổ ngân hàng S07 '!$J$2,Nhaplieu!N648,IF(Nhaplieu!$N648='Sổ ngân hàng S07 '!$J$2,Nhaplieu!M648,""))))</f>
        <v/>
      </c>
      <c r="E643" s="77" t="str">
        <f>IF(LEFT(Nhaplieu!M648,3)='Sổ ngân hàng S07 '!$J$2,Nhaplieu!$O648,IF(Nhaplieu!M648='Sổ ngân hàng S07 '!$J$2,Nhaplieu!$O648,""))</f>
        <v/>
      </c>
      <c r="F643" s="77" t="str">
        <f>IF(LEFT(Nhaplieu!N648,3)='Sổ ngân hàng S07 '!$J$2,Nhaplieu!$O648,IF(Nhaplieu!N648='Sổ ngân hàng S07 '!$J$2,Nhaplieu!$O648,""))</f>
        <v/>
      </c>
      <c r="G643" s="572">
        <f>IF(SUM(E643:F643)=0,0,$G$10+SUM(E$11:$E643)-SUM(F$11:$F643))</f>
        <v>0</v>
      </c>
      <c r="H643" s="573"/>
    </row>
    <row r="644" spans="1:8" s="4" customFormat="1" ht="15.6">
      <c r="A644" s="76" t="str">
        <f>IF(OR(LEFT(Nhaplieu!$M649,3)='Sổ ngân hàng S07 '!$J$2,LEFT(Nhaplieu!$N649,3)='Sổ ngân hàng S07 '!$J$2),Nhaplieu!F649,IF(OR(Nhaplieu!$M649='Sổ ngân hàng S07 '!$J$2,Nhaplieu!$N649='Sổ ngân hàng S07 '!$J$2),Nhaplieu!F649,""))</f>
        <v/>
      </c>
      <c r="B644" s="77" t="str">
        <f>IF(OR(LEFT(Nhaplieu!$M649,3)='Sổ ngân hàng S07 '!$J$2,LEFT(Nhaplieu!$N649,3)='Sổ ngân hàng S07 '!$J$2),Nhaplieu!E649,IF(OR(Nhaplieu!$M649='Sổ ngân hàng S07 '!$J$2,Nhaplieu!$N649='Sổ ngân hàng S07 '!$J$2),Nhaplieu!E649,""))</f>
        <v/>
      </c>
      <c r="C644" s="571" t="str">
        <f>IF(OR(LEFT(Nhaplieu!$M649,3)='Sổ ngân hàng S07 '!$J$2,LEFT(Nhaplieu!$N649,3)='Sổ ngân hàng S07 '!$J$2),Nhaplieu!L649,IF(OR(Nhaplieu!$M649='Sổ ngân hàng S07 '!$J$2,Nhaplieu!$N649='Sổ ngân hàng S07 '!$J$2),Nhaplieu!L649,""))</f>
        <v/>
      </c>
      <c r="D644" s="78" t="str">
        <f>IF(LEFT(Nhaplieu!$M649,3)='Sổ ngân hàng S07 '!$J$2,Nhaplieu!N649,IF(LEFT(Nhaplieu!$N649,3)='Sổ ngân hàng S07 '!$J$2,Nhaplieu!M649,IF(Nhaplieu!$M649='Sổ ngân hàng S07 '!$J$2,Nhaplieu!N649,IF(Nhaplieu!$N649='Sổ ngân hàng S07 '!$J$2,Nhaplieu!M649,""))))</f>
        <v/>
      </c>
      <c r="E644" s="77" t="str">
        <f>IF(LEFT(Nhaplieu!M649,3)='Sổ ngân hàng S07 '!$J$2,Nhaplieu!$O649,IF(Nhaplieu!M649='Sổ ngân hàng S07 '!$J$2,Nhaplieu!$O649,""))</f>
        <v/>
      </c>
      <c r="F644" s="77" t="str">
        <f>IF(LEFT(Nhaplieu!N649,3)='Sổ ngân hàng S07 '!$J$2,Nhaplieu!$O649,IF(Nhaplieu!N649='Sổ ngân hàng S07 '!$J$2,Nhaplieu!$O649,""))</f>
        <v/>
      </c>
      <c r="G644" s="572">
        <f>IF(SUM(E644:F644)=0,0,$G$10+SUM(E$11:$E644)-SUM(F$11:$F644))</f>
        <v>0</v>
      </c>
      <c r="H644" s="573"/>
    </row>
    <row r="645" spans="1:8" s="4" customFormat="1" ht="15.6">
      <c r="A645" s="76" t="str">
        <f>IF(OR(LEFT(Nhaplieu!$M650,3)='Sổ ngân hàng S07 '!$J$2,LEFT(Nhaplieu!$N650,3)='Sổ ngân hàng S07 '!$J$2),Nhaplieu!F650,IF(OR(Nhaplieu!$M650='Sổ ngân hàng S07 '!$J$2,Nhaplieu!$N650='Sổ ngân hàng S07 '!$J$2),Nhaplieu!F650,""))</f>
        <v/>
      </c>
      <c r="B645" s="77" t="str">
        <f>IF(OR(LEFT(Nhaplieu!$M650,3)='Sổ ngân hàng S07 '!$J$2,LEFT(Nhaplieu!$N650,3)='Sổ ngân hàng S07 '!$J$2),Nhaplieu!E650,IF(OR(Nhaplieu!$M650='Sổ ngân hàng S07 '!$J$2,Nhaplieu!$N650='Sổ ngân hàng S07 '!$J$2),Nhaplieu!E650,""))</f>
        <v/>
      </c>
      <c r="C645" s="571" t="str">
        <f>IF(OR(LEFT(Nhaplieu!$M650,3)='Sổ ngân hàng S07 '!$J$2,LEFT(Nhaplieu!$N650,3)='Sổ ngân hàng S07 '!$J$2),Nhaplieu!L650,IF(OR(Nhaplieu!$M650='Sổ ngân hàng S07 '!$J$2,Nhaplieu!$N650='Sổ ngân hàng S07 '!$J$2),Nhaplieu!L650,""))</f>
        <v/>
      </c>
      <c r="D645" s="78" t="str">
        <f>IF(LEFT(Nhaplieu!$M650,3)='Sổ ngân hàng S07 '!$J$2,Nhaplieu!N650,IF(LEFT(Nhaplieu!$N650,3)='Sổ ngân hàng S07 '!$J$2,Nhaplieu!M650,IF(Nhaplieu!$M650='Sổ ngân hàng S07 '!$J$2,Nhaplieu!N650,IF(Nhaplieu!$N650='Sổ ngân hàng S07 '!$J$2,Nhaplieu!M650,""))))</f>
        <v/>
      </c>
      <c r="E645" s="77" t="str">
        <f>IF(LEFT(Nhaplieu!M650,3)='Sổ ngân hàng S07 '!$J$2,Nhaplieu!$O650,IF(Nhaplieu!M650='Sổ ngân hàng S07 '!$J$2,Nhaplieu!$O650,""))</f>
        <v/>
      </c>
      <c r="F645" s="77" t="str">
        <f>IF(LEFT(Nhaplieu!N650,3)='Sổ ngân hàng S07 '!$J$2,Nhaplieu!$O650,IF(Nhaplieu!N650='Sổ ngân hàng S07 '!$J$2,Nhaplieu!$O650,""))</f>
        <v/>
      </c>
      <c r="G645" s="572">
        <f>IF(SUM(E645:F645)=0,0,$G$10+SUM(E$11:$E645)-SUM(F$11:$F645))</f>
        <v>0</v>
      </c>
      <c r="H645" s="573"/>
    </row>
    <row r="646" spans="1:8" s="4" customFormat="1" ht="15.6">
      <c r="A646" s="76" t="str">
        <f>IF(OR(LEFT(Nhaplieu!$M651,3)='Sổ ngân hàng S07 '!$J$2,LEFT(Nhaplieu!$N651,3)='Sổ ngân hàng S07 '!$J$2),Nhaplieu!F651,IF(OR(Nhaplieu!$M651='Sổ ngân hàng S07 '!$J$2,Nhaplieu!$N651='Sổ ngân hàng S07 '!$J$2),Nhaplieu!F651,""))</f>
        <v/>
      </c>
      <c r="B646" s="77" t="str">
        <f>IF(OR(LEFT(Nhaplieu!$M651,3)='Sổ ngân hàng S07 '!$J$2,LEFT(Nhaplieu!$N651,3)='Sổ ngân hàng S07 '!$J$2),Nhaplieu!E651,IF(OR(Nhaplieu!$M651='Sổ ngân hàng S07 '!$J$2,Nhaplieu!$N651='Sổ ngân hàng S07 '!$J$2),Nhaplieu!E651,""))</f>
        <v/>
      </c>
      <c r="C646" s="571" t="str">
        <f>IF(OR(LEFT(Nhaplieu!$M651,3)='Sổ ngân hàng S07 '!$J$2,LEFT(Nhaplieu!$N651,3)='Sổ ngân hàng S07 '!$J$2),Nhaplieu!L651,IF(OR(Nhaplieu!$M651='Sổ ngân hàng S07 '!$J$2,Nhaplieu!$N651='Sổ ngân hàng S07 '!$J$2),Nhaplieu!L651,""))</f>
        <v/>
      </c>
      <c r="D646" s="78" t="str">
        <f>IF(LEFT(Nhaplieu!$M651,3)='Sổ ngân hàng S07 '!$J$2,Nhaplieu!N651,IF(LEFT(Nhaplieu!$N651,3)='Sổ ngân hàng S07 '!$J$2,Nhaplieu!M651,IF(Nhaplieu!$M651='Sổ ngân hàng S07 '!$J$2,Nhaplieu!N651,IF(Nhaplieu!$N651='Sổ ngân hàng S07 '!$J$2,Nhaplieu!M651,""))))</f>
        <v/>
      </c>
      <c r="E646" s="77" t="str">
        <f>IF(LEFT(Nhaplieu!M651,3)='Sổ ngân hàng S07 '!$J$2,Nhaplieu!$O651,IF(Nhaplieu!M651='Sổ ngân hàng S07 '!$J$2,Nhaplieu!$O651,""))</f>
        <v/>
      </c>
      <c r="F646" s="77" t="str">
        <f>IF(LEFT(Nhaplieu!N651,3)='Sổ ngân hàng S07 '!$J$2,Nhaplieu!$O651,IF(Nhaplieu!N651='Sổ ngân hàng S07 '!$J$2,Nhaplieu!$O651,""))</f>
        <v/>
      </c>
      <c r="G646" s="572">
        <f>IF(SUM(E646:F646)=0,0,$G$10+SUM(E$11:$E646)-SUM(F$11:$F646))</f>
        <v>0</v>
      </c>
      <c r="H646" s="573"/>
    </row>
    <row r="647" spans="1:8" s="4" customFormat="1" ht="15.6">
      <c r="A647" s="76" t="str">
        <f>IF(OR(LEFT(Nhaplieu!$M652,3)='Sổ ngân hàng S07 '!$J$2,LEFT(Nhaplieu!$N652,3)='Sổ ngân hàng S07 '!$J$2),Nhaplieu!F652,IF(OR(Nhaplieu!$M652='Sổ ngân hàng S07 '!$J$2,Nhaplieu!$N652='Sổ ngân hàng S07 '!$J$2),Nhaplieu!F652,""))</f>
        <v/>
      </c>
      <c r="B647" s="77" t="str">
        <f>IF(OR(LEFT(Nhaplieu!$M652,3)='Sổ ngân hàng S07 '!$J$2,LEFT(Nhaplieu!$N652,3)='Sổ ngân hàng S07 '!$J$2),Nhaplieu!E652,IF(OR(Nhaplieu!$M652='Sổ ngân hàng S07 '!$J$2,Nhaplieu!$N652='Sổ ngân hàng S07 '!$J$2),Nhaplieu!E652,""))</f>
        <v/>
      </c>
      <c r="C647" s="571" t="str">
        <f>IF(OR(LEFT(Nhaplieu!$M652,3)='Sổ ngân hàng S07 '!$J$2,LEFT(Nhaplieu!$N652,3)='Sổ ngân hàng S07 '!$J$2),Nhaplieu!L652,IF(OR(Nhaplieu!$M652='Sổ ngân hàng S07 '!$J$2,Nhaplieu!$N652='Sổ ngân hàng S07 '!$J$2),Nhaplieu!L652,""))</f>
        <v/>
      </c>
      <c r="D647" s="78" t="str">
        <f>IF(LEFT(Nhaplieu!$M652,3)='Sổ ngân hàng S07 '!$J$2,Nhaplieu!N652,IF(LEFT(Nhaplieu!$N652,3)='Sổ ngân hàng S07 '!$J$2,Nhaplieu!M652,IF(Nhaplieu!$M652='Sổ ngân hàng S07 '!$J$2,Nhaplieu!N652,IF(Nhaplieu!$N652='Sổ ngân hàng S07 '!$J$2,Nhaplieu!M652,""))))</f>
        <v/>
      </c>
      <c r="E647" s="77" t="str">
        <f>IF(LEFT(Nhaplieu!M652,3)='Sổ ngân hàng S07 '!$J$2,Nhaplieu!$O652,IF(Nhaplieu!M652='Sổ ngân hàng S07 '!$J$2,Nhaplieu!$O652,""))</f>
        <v/>
      </c>
      <c r="F647" s="77" t="str">
        <f>IF(LEFT(Nhaplieu!N652,3)='Sổ ngân hàng S07 '!$J$2,Nhaplieu!$O652,IF(Nhaplieu!N652='Sổ ngân hàng S07 '!$J$2,Nhaplieu!$O652,""))</f>
        <v/>
      </c>
      <c r="G647" s="572">
        <f>IF(SUM(E647:F647)=0,0,$G$10+SUM(E$11:$E647)-SUM(F$11:$F647))</f>
        <v>0</v>
      </c>
      <c r="H647" s="573"/>
    </row>
    <row r="648" spans="1:8" s="4" customFormat="1" ht="15.6">
      <c r="A648" s="76" t="str">
        <f>IF(OR(LEFT(Nhaplieu!$M653,3)='Sổ ngân hàng S07 '!$J$2,LEFT(Nhaplieu!$N653,3)='Sổ ngân hàng S07 '!$J$2),Nhaplieu!F653,IF(OR(Nhaplieu!$M653='Sổ ngân hàng S07 '!$J$2,Nhaplieu!$N653='Sổ ngân hàng S07 '!$J$2),Nhaplieu!F653,""))</f>
        <v/>
      </c>
      <c r="B648" s="77" t="str">
        <f>IF(OR(LEFT(Nhaplieu!$M653,3)='Sổ ngân hàng S07 '!$J$2,LEFT(Nhaplieu!$N653,3)='Sổ ngân hàng S07 '!$J$2),Nhaplieu!E653,IF(OR(Nhaplieu!$M653='Sổ ngân hàng S07 '!$J$2,Nhaplieu!$N653='Sổ ngân hàng S07 '!$J$2),Nhaplieu!E653,""))</f>
        <v/>
      </c>
      <c r="C648" s="571" t="str">
        <f>IF(OR(LEFT(Nhaplieu!$M653,3)='Sổ ngân hàng S07 '!$J$2,LEFT(Nhaplieu!$N653,3)='Sổ ngân hàng S07 '!$J$2),Nhaplieu!L653,IF(OR(Nhaplieu!$M653='Sổ ngân hàng S07 '!$J$2,Nhaplieu!$N653='Sổ ngân hàng S07 '!$J$2),Nhaplieu!L653,""))</f>
        <v/>
      </c>
      <c r="D648" s="78" t="str">
        <f>IF(LEFT(Nhaplieu!$M653,3)='Sổ ngân hàng S07 '!$J$2,Nhaplieu!N653,IF(LEFT(Nhaplieu!$N653,3)='Sổ ngân hàng S07 '!$J$2,Nhaplieu!M653,IF(Nhaplieu!$M653='Sổ ngân hàng S07 '!$J$2,Nhaplieu!N653,IF(Nhaplieu!$N653='Sổ ngân hàng S07 '!$J$2,Nhaplieu!M653,""))))</f>
        <v/>
      </c>
      <c r="E648" s="77" t="str">
        <f>IF(LEFT(Nhaplieu!M653,3)='Sổ ngân hàng S07 '!$J$2,Nhaplieu!$O653,IF(Nhaplieu!M653='Sổ ngân hàng S07 '!$J$2,Nhaplieu!$O653,""))</f>
        <v/>
      </c>
      <c r="F648" s="77" t="str">
        <f>IF(LEFT(Nhaplieu!N653,3)='Sổ ngân hàng S07 '!$J$2,Nhaplieu!$O653,IF(Nhaplieu!N653='Sổ ngân hàng S07 '!$J$2,Nhaplieu!$O653,""))</f>
        <v/>
      </c>
      <c r="G648" s="572">
        <f>IF(SUM(E648:F648)=0,0,$G$10+SUM(E$11:$E648)-SUM(F$11:$F648))</f>
        <v>0</v>
      </c>
      <c r="H648" s="573"/>
    </row>
    <row r="649" spans="1:8" s="4" customFormat="1" ht="15.6">
      <c r="A649" s="76" t="str">
        <f>IF(OR(LEFT(Nhaplieu!$M654,3)='Sổ ngân hàng S07 '!$J$2,LEFT(Nhaplieu!$N654,3)='Sổ ngân hàng S07 '!$J$2),Nhaplieu!F654,IF(OR(Nhaplieu!$M654='Sổ ngân hàng S07 '!$J$2,Nhaplieu!$N654='Sổ ngân hàng S07 '!$J$2),Nhaplieu!F654,""))</f>
        <v/>
      </c>
      <c r="B649" s="77" t="str">
        <f>IF(OR(LEFT(Nhaplieu!$M654,3)='Sổ ngân hàng S07 '!$J$2,LEFT(Nhaplieu!$N654,3)='Sổ ngân hàng S07 '!$J$2),Nhaplieu!E654,IF(OR(Nhaplieu!$M654='Sổ ngân hàng S07 '!$J$2,Nhaplieu!$N654='Sổ ngân hàng S07 '!$J$2),Nhaplieu!E654,""))</f>
        <v/>
      </c>
      <c r="C649" s="571" t="str">
        <f>IF(OR(LEFT(Nhaplieu!$M654,3)='Sổ ngân hàng S07 '!$J$2,LEFT(Nhaplieu!$N654,3)='Sổ ngân hàng S07 '!$J$2),Nhaplieu!L654,IF(OR(Nhaplieu!$M654='Sổ ngân hàng S07 '!$J$2,Nhaplieu!$N654='Sổ ngân hàng S07 '!$J$2),Nhaplieu!L654,""))</f>
        <v/>
      </c>
      <c r="D649" s="78" t="str">
        <f>IF(LEFT(Nhaplieu!$M654,3)='Sổ ngân hàng S07 '!$J$2,Nhaplieu!N654,IF(LEFT(Nhaplieu!$N654,3)='Sổ ngân hàng S07 '!$J$2,Nhaplieu!M654,IF(Nhaplieu!$M654='Sổ ngân hàng S07 '!$J$2,Nhaplieu!N654,IF(Nhaplieu!$N654='Sổ ngân hàng S07 '!$J$2,Nhaplieu!M654,""))))</f>
        <v/>
      </c>
      <c r="E649" s="77" t="str">
        <f>IF(LEFT(Nhaplieu!M654,3)='Sổ ngân hàng S07 '!$J$2,Nhaplieu!$O654,IF(Nhaplieu!M654='Sổ ngân hàng S07 '!$J$2,Nhaplieu!$O654,""))</f>
        <v/>
      </c>
      <c r="F649" s="77" t="str">
        <f>IF(LEFT(Nhaplieu!N654,3)='Sổ ngân hàng S07 '!$J$2,Nhaplieu!$O654,IF(Nhaplieu!N654='Sổ ngân hàng S07 '!$J$2,Nhaplieu!$O654,""))</f>
        <v/>
      </c>
      <c r="G649" s="572">
        <f>IF(SUM(E649:F649)=0,0,$G$10+SUM(E$11:$E649)-SUM(F$11:$F649))</f>
        <v>0</v>
      </c>
      <c r="H649" s="573"/>
    </row>
    <row r="650" spans="1:8" s="4" customFormat="1" ht="15.6">
      <c r="A650" s="76" t="str">
        <f>IF(OR(LEFT(Nhaplieu!$M655,3)='Sổ ngân hàng S07 '!$J$2,LEFT(Nhaplieu!$N655,3)='Sổ ngân hàng S07 '!$J$2),Nhaplieu!F655,IF(OR(Nhaplieu!$M655='Sổ ngân hàng S07 '!$J$2,Nhaplieu!$N655='Sổ ngân hàng S07 '!$J$2),Nhaplieu!F655,""))</f>
        <v/>
      </c>
      <c r="B650" s="77" t="str">
        <f>IF(OR(LEFT(Nhaplieu!$M655,3)='Sổ ngân hàng S07 '!$J$2,LEFT(Nhaplieu!$N655,3)='Sổ ngân hàng S07 '!$J$2),Nhaplieu!E655,IF(OR(Nhaplieu!$M655='Sổ ngân hàng S07 '!$J$2,Nhaplieu!$N655='Sổ ngân hàng S07 '!$J$2),Nhaplieu!E655,""))</f>
        <v/>
      </c>
      <c r="C650" s="571" t="str">
        <f>IF(OR(LEFT(Nhaplieu!$M655,3)='Sổ ngân hàng S07 '!$J$2,LEFT(Nhaplieu!$N655,3)='Sổ ngân hàng S07 '!$J$2),Nhaplieu!L655,IF(OR(Nhaplieu!$M655='Sổ ngân hàng S07 '!$J$2,Nhaplieu!$N655='Sổ ngân hàng S07 '!$J$2),Nhaplieu!L655,""))</f>
        <v/>
      </c>
      <c r="D650" s="78" t="str">
        <f>IF(LEFT(Nhaplieu!$M655,3)='Sổ ngân hàng S07 '!$J$2,Nhaplieu!N655,IF(LEFT(Nhaplieu!$N655,3)='Sổ ngân hàng S07 '!$J$2,Nhaplieu!M655,IF(Nhaplieu!$M655='Sổ ngân hàng S07 '!$J$2,Nhaplieu!N655,IF(Nhaplieu!$N655='Sổ ngân hàng S07 '!$J$2,Nhaplieu!M655,""))))</f>
        <v/>
      </c>
      <c r="E650" s="77" t="str">
        <f>IF(LEFT(Nhaplieu!M655,3)='Sổ ngân hàng S07 '!$J$2,Nhaplieu!$O655,IF(Nhaplieu!M655='Sổ ngân hàng S07 '!$J$2,Nhaplieu!$O655,""))</f>
        <v/>
      </c>
      <c r="F650" s="77" t="str">
        <f>IF(LEFT(Nhaplieu!N655,3)='Sổ ngân hàng S07 '!$J$2,Nhaplieu!$O655,IF(Nhaplieu!N655='Sổ ngân hàng S07 '!$J$2,Nhaplieu!$O655,""))</f>
        <v/>
      </c>
      <c r="G650" s="572">
        <f>IF(SUM(E650:F650)=0,0,$G$10+SUM(E$11:$E650)-SUM(F$11:$F650))</f>
        <v>0</v>
      </c>
      <c r="H650" s="573"/>
    </row>
    <row r="651" spans="1:8" s="4" customFormat="1" ht="15.6">
      <c r="A651" s="76" t="str">
        <f>IF(OR(LEFT(Nhaplieu!$M656,3)='Sổ ngân hàng S07 '!$J$2,LEFT(Nhaplieu!$N656,3)='Sổ ngân hàng S07 '!$J$2),Nhaplieu!F656,IF(OR(Nhaplieu!$M656='Sổ ngân hàng S07 '!$J$2,Nhaplieu!$N656='Sổ ngân hàng S07 '!$J$2),Nhaplieu!F656,""))</f>
        <v/>
      </c>
      <c r="B651" s="77" t="str">
        <f>IF(OR(LEFT(Nhaplieu!$M656,3)='Sổ ngân hàng S07 '!$J$2,LEFT(Nhaplieu!$N656,3)='Sổ ngân hàng S07 '!$J$2),Nhaplieu!E656,IF(OR(Nhaplieu!$M656='Sổ ngân hàng S07 '!$J$2,Nhaplieu!$N656='Sổ ngân hàng S07 '!$J$2),Nhaplieu!E656,""))</f>
        <v/>
      </c>
      <c r="C651" s="571" t="str">
        <f>IF(OR(LEFT(Nhaplieu!$M656,3)='Sổ ngân hàng S07 '!$J$2,LEFT(Nhaplieu!$N656,3)='Sổ ngân hàng S07 '!$J$2),Nhaplieu!L656,IF(OR(Nhaplieu!$M656='Sổ ngân hàng S07 '!$J$2,Nhaplieu!$N656='Sổ ngân hàng S07 '!$J$2),Nhaplieu!L656,""))</f>
        <v/>
      </c>
      <c r="D651" s="78" t="str">
        <f>IF(LEFT(Nhaplieu!$M656,3)='Sổ ngân hàng S07 '!$J$2,Nhaplieu!N656,IF(LEFT(Nhaplieu!$N656,3)='Sổ ngân hàng S07 '!$J$2,Nhaplieu!M656,IF(Nhaplieu!$M656='Sổ ngân hàng S07 '!$J$2,Nhaplieu!N656,IF(Nhaplieu!$N656='Sổ ngân hàng S07 '!$J$2,Nhaplieu!M656,""))))</f>
        <v/>
      </c>
      <c r="E651" s="77" t="str">
        <f>IF(LEFT(Nhaplieu!M656,3)='Sổ ngân hàng S07 '!$J$2,Nhaplieu!$O656,IF(Nhaplieu!M656='Sổ ngân hàng S07 '!$J$2,Nhaplieu!$O656,""))</f>
        <v/>
      </c>
      <c r="F651" s="77" t="str">
        <f>IF(LEFT(Nhaplieu!N656,3)='Sổ ngân hàng S07 '!$J$2,Nhaplieu!$O656,IF(Nhaplieu!N656='Sổ ngân hàng S07 '!$J$2,Nhaplieu!$O656,""))</f>
        <v/>
      </c>
      <c r="G651" s="572">
        <f>IF(SUM(E651:F651)=0,0,$G$10+SUM(E$11:$E651)-SUM(F$11:$F651))</f>
        <v>0</v>
      </c>
      <c r="H651" s="573"/>
    </row>
    <row r="652" spans="1:8" s="4" customFormat="1" ht="15.6">
      <c r="A652" s="76" t="str">
        <f>IF(OR(LEFT(Nhaplieu!$M657,3)='Sổ ngân hàng S07 '!$J$2,LEFT(Nhaplieu!$N657,3)='Sổ ngân hàng S07 '!$J$2),Nhaplieu!F657,IF(OR(Nhaplieu!$M657='Sổ ngân hàng S07 '!$J$2,Nhaplieu!$N657='Sổ ngân hàng S07 '!$J$2),Nhaplieu!F657,""))</f>
        <v/>
      </c>
      <c r="B652" s="77" t="str">
        <f>IF(OR(LEFT(Nhaplieu!$M657,3)='Sổ ngân hàng S07 '!$J$2,LEFT(Nhaplieu!$N657,3)='Sổ ngân hàng S07 '!$J$2),Nhaplieu!E657,IF(OR(Nhaplieu!$M657='Sổ ngân hàng S07 '!$J$2,Nhaplieu!$N657='Sổ ngân hàng S07 '!$J$2),Nhaplieu!E657,""))</f>
        <v/>
      </c>
      <c r="C652" s="571" t="str">
        <f>IF(OR(LEFT(Nhaplieu!$M657,3)='Sổ ngân hàng S07 '!$J$2,LEFT(Nhaplieu!$N657,3)='Sổ ngân hàng S07 '!$J$2),Nhaplieu!L657,IF(OR(Nhaplieu!$M657='Sổ ngân hàng S07 '!$J$2,Nhaplieu!$N657='Sổ ngân hàng S07 '!$J$2),Nhaplieu!L657,""))</f>
        <v/>
      </c>
      <c r="D652" s="78" t="str">
        <f>IF(LEFT(Nhaplieu!$M657,3)='Sổ ngân hàng S07 '!$J$2,Nhaplieu!N657,IF(LEFT(Nhaplieu!$N657,3)='Sổ ngân hàng S07 '!$J$2,Nhaplieu!M657,IF(Nhaplieu!$M657='Sổ ngân hàng S07 '!$J$2,Nhaplieu!N657,IF(Nhaplieu!$N657='Sổ ngân hàng S07 '!$J$2,Nhaplieu!M657,""))))</f>
        <v/>
      </c>
      <c r="E652" s="77" t="str">
        <f>IF(LEFT(Nhaplieu!M657,3)='Sổ ngân hàng S07 '!$J$2,Nhaplieu!$O657,IF(Nhaplieu!M657='Sổ ngân hàng S07 '!$J$2,Nhaplieu!$O657,""))</f>
        <v/>
      </c>
      <c r="F652" s="77" t="str">
        <f>IF(LEFT(Nhaplieu!N657,3)='Sổ ngân hàng S07 '!$J$2,Nhaplieu!$O657,IF(Nhaplieu!N657='Sổ ngân hàng S07 '!$J$2,Nhaplieu!$O657,""))</f>
        <v/>
      </c>
      <c r="G652" s="572">
        <f>IF(SUM(E652:F652)=0,0,$G$10+SUM(E$11:$E652)-SUM(F$11:$F652))</f>
        <v>0</v>
      </c>
      <c r="H652" s="573"/>
    </row>
    <row r="653" spans="1:8" s="4" customFormat="1" ht="15.6">
      <c r="A653" s="76" t="str">
        <f>IF(OR(LEFT(Nhaplieu!$M658,3)='Sổ ngân hàng S07 '!$J$2,LEFT(Nhaplieu!$N658,3)='Sổ ngân hàng S07 '!$J$2),Nhaplieu!F658,IF(OR(Nhaplieu!$M658='Sổ ngân hàng S07 '!$J$2,Nhaplieu!$N658='Sổ ngân hàng S07 '!$J$2),Nhaplieu!F658,""))</f>
        <v/>
      </c>
      <c r="B653" s="77" t="str">
        <f>IF(OR(LEFT(Nhaplieu!$M658,3)='Sổ ngân hàng S07 '!$J$2,LEFT(Nhaplieu!$N658,3)='Sổ ngân hàng S07 '!$J$2),Nhaplieu!E658,IF(OR(Nhaplieu!$M658='Sổ ngân hàng S07 '!$J$2,Nhaplieu!$N658='Sổ ngân hàng S07 '!$J$2),Nhaplieu!E658,""))</f>
        <v/>
      </c>
      <c r="C653" s="571" t="str">
        <f>IF(OR(LEFT(Nhaplieu!$M658,3)='Sổ ngân hàng S07 '!$J$2,LEFT(Nhaplieu!$N658,3)='Sổ ngân hàng S07 '!$J$2),Nhaplieu!L658,IF(OR(Nhaplieu!$M658='Sổ ngân hàng S07 '!$J$2,Nhaplieu!$N658='Sổ ngân hàng S07 '!$J$2),Nhaplieu!L658,""))</f>
        <v/>
      </c>
      <c r="D653" s="78" t="str">
        <f>IF(LEFT(Nhaplieu!$M658,3)='Sổ ngân hàng S07 '!$J$2,Nhaplieu!N658,IF(LEFT(Nhaplieu!$N658,3)='Sổ ngân hàng S07 '!$J$2,Nhaplieu!M658,IF(Nhaplieu!$M658='Sổ ngân hàng S07 '!$J$2,Nhaplieu!N658,IF(Nhaplieu!$N658='Sổ ngân hàng S07 '!$J$2,Nhaplieu!M658,""))))</f>
        <v/>
      </c>
      <c r="E653" s="77" t="str">
        <f>IF(LEFT(Nhaplieu!M658,3)='Sổ ngân hàng S07 '!$J$2,Nhaplieu!$O658,IF(Nhaplieu!M658='Sổ ngân hàng S07 '!$J$2,Nhaplieu!$O658,""))</f>
        <v/>
      </c>
      <c r="F653" s="77" t="str">
        <f>IF(LEFT(Nhaplieu!N658,3)='Sổ ngân hàng S07 '!$J$2,Nhaplieu!$O658,IF(Nhaplieu!N658='Sổ ngân hàng S07 '!$J$2,Nhaplieu!$O658,""))</f>
        <v/>
      </c>
      <c r="G653" s="572">
        <f>IF(SUM(E653:F653)=0,0,$G$10+SUM(E$11:$E653)-SUM(F$11:$F653))</f>
        <v>0</v>
      </c>
      <c r="H653" s="573"/>
    </row>
    <row r="654" spans="1:8" s="4" customFormat="1" ht="15.6">
      <c r="A654" s="76" t="str">
        <f>IF(OR(LEFT(Nhaplieu!$M659,3)='Sổ ngân hàng S07 '!$J$2,LEFT(Nhaplieu!$N659,3)='Sổ ngân hàng S07 '!$J$2),Nhaplieu!F659,IF(OR(Nhaplieu!$M659='Sổ ngân hàng S07 '!$J$2,Nhaplieu!$N659='Sổ ngân hàng S07 '!$J$2),Nhaplieu!F659,""))</f>
        <v/>
      </c>
      <c r="B654" s="77" t="str">
        <f>IF(OR(LEFT(Nhaplieu!$M659,3)='Sổ ngân hàng S07 '!$J$2,LEFT(Nhaplieu!$N659,3)='Sổ ngân hàng S07 '!$J$2),Nhaplieu!E659,IF(OR(Nhaplieu!$M659='Sổ ngân hàng S07 '!$J$2,Nhaplieu!$N659='Sổ ngân hàng S07 '!$J$2),Nhaplieu!E659,""))</f>
        <v/>
      </c>
      <c r="C654" s="571" t="str">
        <f>IF(OR(LEFT(Nhaplieu!$M659,3)='Sổ ngân hàng S07 '!$J$2,LEFT(Nhaplieu!$N659,3)='Sổ ngân hàng S07 '!$J$2),Nhaplieu!L659,IF(OR(Nhaplieu!$M659='Sổ ngân hàng S07 '!$J$2,Nhaplieu!$N659='Sổ ngân hàng S07 '!$J$2),Nhaplieu!L659,""))</f>
        <v/>
      </c>
      <c r="D654" s="78" t="str">
        <f>IF(LEFT(Nhaplieu!$M659,3)='Sổ ngân hàng S07 '!$J$2,Nhaplieu!N659,IF(LEFT(Nhaplieu!$N659,3)='Sổ ngân hàng S07 '!$J$2,Nhaplieu!M659,IF(Nhaplieu!$M659='Sổ ngân hàng S07 '!$J$2,Nhaplieu!N659,IF(Nhaplieu!$N659='Sổ ngân hàng S07 '!$J$2,Nhaplieu!M659,""))))</f>
        <v/>
      </c>
      <c r="E654" s="77" t="str">
        <f>IF(LEFT(Nhaplieu!M659,3)='Sổ ngân hàng S07 '!$J$2,Nhaplieu!$O659,IF(Nhaplieu!M659='Sổ ngân hàng S07 '!$J$2,Nhaplieu!$O659,""))</f>
        <v/>
      </c>
      <c r="F654" s="77" t="str">
        <f>IF(LEFT(Nhaplieu!N659,3)='Sổ ngân hàng S07 '!$J$2,Nhaplieu!$O659,IF(Nhaplieu!N659='Sổ ngân hàng S07 '!$J$2,Nhaplieu!$O659,""))</f>
        <v/>
      </c>
      <c r="G654" s="572">
        <f>IF(SUM(E654:F654)=0,0,$G$10+SUM(E$11:$E654)-SUM(F$11:$F654))</f>
        <v>0</v>
      </c>
      <c r="H654" s="573"/>
    </row>
    <row r="655" spans="1:8" s="4" customFormat="1" ht="15.6">
      <c r="A655" s="76" t="str">
        <f>IF(OR(LEFT(Nhaplieu!$M660,3)='Sổ ngân hàng S07 '!$J$2,LEFT(Nhaplieu!$N660,3)='Sổ ngân hàng S07 '!$J$2),Nhaplieu!F660,IF(OR(Nhaplieu!$M660='Sổ ngân hàng S07 '!$J$2,Nhaplieu!$N660='Sổ ngân hàng S07 '!$J$2),Nhaplieu!F660,""))</f>
        <v/>
      </c>
      <c r="B655" s="77" t="str">
        <f>IF(OR(LEFT(Nhaplieu!$M660,3)='Sổ ngân hàng S07 '!$J$2,LEFT(Nhaplieu!$N660,3)='Sổ ngân hàng S07 '!$J$2),Nhaplieu!E660,IF(OR(Nhaplieu!$M660='Sổ ngân hàng S07 '!$J$2,Nhaplieu!$N660='Sổ ngân hàng S07 '!$J$2),Nhaplieu!E660,""))</f>
        <v/>
      </c>
      <c r="C655" s="571" t="str">
        <f>IF(OR(LEFT(Nhaplieu!$M660,3)='Sổ ngân hàng S07 '!$J$2,LEFT(Nhaplieu!$N660,3)='Sổ ngân hàng S07 '!$J$2),Nhaplieu!L660,IF(OR(Nhaplieu!$M660='Sổ ngân hàng S07 '!$J$2,Nhaplieu!$N660='Sổ ngân hàng S07 '!$J$2),Nhaplieu!L660,""))</f>
        <v/>
      </c>
      <c r="D655" s="78" t="str">
        <f>IF(LEFT(Nhaplieu!$M660,3)='Sổ ngân hàng S07 '!$J$2,Nhaplieu!N660,IF(LEFT(Nhaplieu!$N660,3)='Sổ ngân hàng S07 '!$J$2,Nhaplieu!M660,IF(Nhaplieu!$M660='Sổ ngân hàng S07 '!$J$2,Nhaplieu!N660,IF(Nhaplieu!$N660='Sổ ngân hàng S07 '!$J$2,Nhaplieu!M660,""))))</f>
        <v/>
      </c>
      <c r="E655" s="77" t="str">
        <f>IF(LEFT(Nhaplieu!M660,3)='Sổ ngân hàng S07 '!$J$2,Nhaplieu!$O660,IF(Nhaplieu!M660='Sổ ngân hàng S07 '!$J$2,Nhaplieu!$O660,""))</f>
        <v/>
      </c>
      <c r="F655" s="77" t="str">
        <f>IF(LEFT(Nhaplieu!N660,3)='Sổ ngân hàng S07 '!$J$2,Nhaplieu!$O660,IF(Nhaplieu!N660='Sổ ngân hàng S07 '!$J$2,Nhaplieu!$O660,""))</f>
        <v/>
      </c>
      <c r="G655" s="572">
        <f>IF(SUM(E655:F655)=0,0,$G$10+SUM(E$11:$E655)-SUM(F$11:$F655))</f>
        <v>0</v>
      </c>
      <c r="H655" s="573"/>
    </row>
    <row r="656" spans="1:8" s="4" customFormat="1" ht="15.6">
      <c r="A656" s="76" t="str">
        <f>IF(OR(LEFT(Nhaplieu!$M661,3)='Sổ ngân hàng S07 '!$J$2,LEFT(Nhaplieu!$N661,3)='Sổ ngân hàng S07 '!$J$2),Nhaplieu!F661,IF(OR(Nhaplieu!$M661='Sổ ngân hàng S07 '!$J$2,Nhaplieu!$N661='Sổ ngân hàng S07 '!$J$2),Nhaplieu!F661,""))</f>
        <v/>
      </c>
      <c r="B656" s="77" t="str">
        <f>IF(OR(LEFT(Nhaplieu!$M661,3)='Sổ ngân hàng S07 '!$J$2,LEFT(Nhaplieu!$N661,3)='Sổ ngân hàng S07 '!$J$2),Nhaplieu!E661,IF(OR(Nhaplieu!$M661='Sổ ngân hàng S07 '!$J$2,Nhaplieu!$N661='Sổ ngân hàng S07 '!$J$2),Nhaplieu!E661,""))</f>
        <v/>
      </c>
      <c r="C656" s="571" t="str">
        <f>IF(OR(LEFT(Nhaplieu!$M661,3)='Sổ ngân hàng S07 '!$J$2,LEFT(Nhaplieu!$N661,3)='Sổ ngân hàng S07 '!$J$2),Nhaplieu!L661,IF(OR(Nhaplieu!$M661='Sổ ngân hàng S07 '!$J$2,Nhaplieu!$N661='Sổ ngân hàng S07 '!$J$2),Nhaplieu!L661,""))</f>
        <v/>
      </c>
      <c r="D656" s="78" t="str">
        <f>IF(LEFT(Nhaplieu!$M661,3)='Sổ ngân hàng S07 '!$J$2,Nhaplieu!N661,IF(LEFT(Nhaplieu!$N661,3)='Sổ ngân hàng S07 '!$J$2,Nhaplieu!M661,IF(Nhaplieu!$M661='Sổ ngân hàng S07 '!$J$2,Nhaplieu!N661,IF(Nhaplieu!$N661='Sổ ngân hàng S07 '!$J$2,Nhaplieu!M661,""))))</f>
        <v/>
      </c>
      <c r="E656" s="77" t="str">
        <f>IF(LEFT(Nhaplieu!M661,3)='Sổ ngân hàng S07 '!$J$2,Nhaplieu!$O661,IF(Nhaplieu!M661='Sổ ngân hàng S07 '!$J$2,Nhaplieu!$O661,""))</f>
        <v/>
      </c>
      <c r="F656" s="77" t="str">
        <f>IF(LEFT(Nhaplieu!N661,3)='Sổ ngân hàng S07 '!$J$2,Nhaplieu!$O661,IF(Nhaplieu!N661='Sổ ngân hàng S07 '!$J$2,Nhaplieu!$O661,""))</f>
        <v/>
      </c>
      <c r="G656" s="572">
        <f>IF(SUM(E656:F656)=0,0,$G$10+SUM(E$11:$E656)-SUM(F$11:$F656))</f>
        <v>0</v>
      </c>
      <c r="H656" s="573"/>
    </row>
    <row r="657" spans="1:8" s="4" customFormat="1" ht="15.6">
      <c r="A657" s="76" t="str">
        <f>IF(OR(LEFT(Nhaplieu!$M662,3)='Sổ ngân hàng S07 '!$J$2,LEFT(Nhaplieu!$N662,3)='Sổ ngân hàng S07 '!$J$2),Nhaplieu!F662,IF(OR(Nhaplieu!$M662='Sổ ngân hàng S07 '!$J$2,Nhaplieu!$N662='Sổ ngân hàng S07 '!$J$2),Nhaplieu!F662,""))</f>
        <v/>
      </c>
      <c r="B657" s="77" t="str">
        <f>IF(OR(LEFT(Nhaplieu!$M662,3)='Sổ ngân hàng S07 '!$J$2,LEFT(Nhaplieu!$N662,3)='Sổ ngân hàng S07 '!$J$2),Nhaplieu!E662,IF(OR(Nhaplieu!$M662='Sổ ngân hàng S07 '!$J$2,Nhaplieu!$N662='Sổ ngân hàng S07 '!$J$2),Nhaplieu!E662,""))</f>
        <v/>
      </c>
      <c r="C657" s="571" t="str">
        <f>IF(OR(LEFT(Nhaplieu!$M662,3)='Sổ ngân hàng S07 '!$J$2,LEFT(Nhaplieu!$N662,3)='Sổ ngân hàng S07 '!$J$2),Nhaplieu!L662,IF(OR(Nhaplieu!$M662='Sổ ngân hàng S07 '!$J$2,Nhaplieu!$N662='Sổ ngân hàng S07 '!$J$2),Nhaplieu!L662,""))</f>
        <v/>
      </c>
      <c r="D657" s="78" t="str">
        <f>IF(LEFT(Nhaplieu!$M662,3)='Sổ ngân hàng S07 '!$J$2,Nhaplieu!N662,IF(LEFT(Nhaplieu!$N662,3)='Sổ ngân hàng S07 '!$J$2,Nhaplieu!M662,IF(Nhaplieu!$M662='Sổ ngân hàng S07 '!$J$2,Nhaplieu!N662,IF(Nhaplieu!$N662='Sổ ngân hàng S07 '!$J$2,Nhaplieu!M662,""))))</f>
        <v/>
      </c>
      <c r="E657" s="77" t="str">
        <f>IF(LEFT(Nhaplieu!M662,3)='Sổ ngân hàng S07 '!$J$2,Nhaplieu!$O662,IF(Nhaplieu!M662='Sổ ngân hàng S07 '!$J$2,Nhaplieu!$O662,""))</f>
        <v/>
      </c>
      <c r="F657" s="77" t="str">
        <f>IF(LEFT(Nhaplieu!N662,3)='Sổ ngân hàng S07 '!$J$2,Nhaplieu!$O662,IF(Nhaplieu!N662='Sổ ngân hàng S07 '!$J$2,Nhaplieu!$O662,""))</f>
        <v/>
      </c>
      <c r="G657" s="572">
        <f>IF(SUM(E657:F657)=0,0,$G$10+SUM(E$11:$E657)-SUM(F$11:$F657))</f>
        <v>0</v>
      </c>
      <c r="H657" s="573"/>
    </row>
    <row r="658" spans="1:8" s="4" customFormat="1" ht="15.6">
      <c r="A658" s="76" t="str">
        <f>IF(OR(LEFT(Nhaplieu!$M663,3)='Sổ ngân hàng S07 '!$J$2,LEFT(Nhaplieu!$N663,3)='Sổ ngân hàng S07 '!$J$2),Nhaplieu!F663,IF(OR(Nhaplieu!$M663='Sổ ngân hàng S07 '!$J$2,Nhaplieu!$N663='Sổ ngân hàng S07 '!$J$2),Nhaplieu!F663,""))</f>
        <v/>
      </c>
      <c r="B658" s="77" t="str">
        <f>IF(OR(LEFT(Nhaplieu!$M663,3)='Sổ ngân hàng S07 '!$J$2,LEFT(Nhaplieu!$N663,3)='Sổ ngân hàng S07 '!$J$2),Nhaplieu!E663,IF(OR(Nhaplieu!$M663='Sổ ngân hàng S07 '!$J$2,Nhaplieu!$N663='Sổ ngân hàng S07 '!$J$2),Nhaplieu!E663,""))</f>
        <v/>
      </c>
      <c r="C658" s="571" t="str">
        <f>IF(OR(LEFT(Nhaplieu!$M663,3)='Sổ ngân hàng S07 '!$J$2,LEFT(Nhaplieu!$N663,3)='Sổ ngân hàng S07 '!$J$2),Nhaplieu!L663,IF(OR(Nhaplieu!$M663='Sổ ngân hàng S07 '!$J$2,Nhaplieu!$N663='Sổ ngân hàng S07 '!$J$2),Nhaplieu!L663,""))</f>
        <v/>
      </c>
      <c r="D658" s="78" t="str">
        <f>IF(LEFT(Nhaplieu!$M663,3)='Sổ ngân hàng S07 '!$J$2,Nhaplieu!N663,IF(LEFT(Nhaplieu!$N663,3)='Sổ ngân hàng S07 '!$J$2,Nhaplieu!M663,IF(Nhaplieu!$M663='Sổ ngân hàng S07 '!$J$2,Nhaplieu!N663,IF(Nhaplieu!$N663='Sổ ngân hàng S07 '!$J$2,Nhaplieu!M663,""))))</f>
        <v/>
      </c>
      <c r="E658" s="77" t="str">
        <f>IF(LEFT(Nhaplieu!M663,3)='Sổ ngân hàng S07 '!$J$2,Nhaplieu!$O663,IF(Nhaplieu!M663='Sổ ngân hàng S07 '!$J$2,Nhaplieu!$O663,""))</f>
        <v/>
      </c>
      <c r="F658" s="77" t="str">
        <f>IF(LEFT(Nhaplieu!N663,3)='Sổ ngân hàng S07 '!$J$2,Nhaplieu!$O663,IF(Nhaplieu!N663='Sổ ngân hàng S07 '!$J$2,Nhaplieu!$O663,""))</f>
        <v/>
      </c>
      <c r="G658" s="572">
        <f>IF(SUM(E658:F658)=0,0,$G$10+SUM(E$11:$E658)-SUM(F$11:$F658))</f>
        <v>0</v>
      </c>
      <c r="H658" s="573"/>
    </row>
    <row r="659" spans="1:8" s="4" customFormat="1" ht="15.6">
      <c r="A659" s="76" t="str">
        <f>IF(OR(LEFT(Nhaplieu!$M664,3)='Sổ ngân hàng S07 '!$J$2,LEFT(Nhaplieu!$N664,3)='Sổ ngân hàng S07 '!$J$2),Nhaplieu!F664,IF(OR(Nhaplieu!$M664='Sổ ngân hàng S07 '!$J$2,Nhaplieu!$N664='Sổ ngân hàng S07 '!$J$2),Nhaplieu!F664,""))</f>
        <v/>
      </c>
      <c r="B659" s="77" t="str">
        <f>IF(OR(LEFT(Nhaplieu!$M664,3)='Sổ ngân hàng S07 '!$J$2,LEFT(Nhaplieu!$N664,3)='Sổ ngân hàng S07 '!$J$2),Nhaplieu!E664,IF(OR(Nhaplieu!$M664='Sổ ngân hàng S07 '!$J$2,Nhaplieu!$N664='Sổ ngân hàng S07 '!$J$2),Nhaplieu!E664,""))</f>
        <v/>
      </c>
      <c r="C659" s="571" t="str">
        <f>IF(OR(LEFT(Nhaplieu!$M664,3)='Sổ ngân hàng S07 '!$J$2,LEFT(Nhaplieu!$N664,3)='Sổ ngân hàng S07 '!$J$2),Nhaplieu!L664,IF(OR(Nhaplieu!$M664='Sổ ngân hàng S07 '!$J$2,Nhaplieu!$N664='Sổ ngân hàng S07 '!$J$2),Nhaplieu!L664,""))</f>
        <v/>
      </c>
      <c r="D659" s="78" t="str">
        <f>IF(LEFT(Nhaplieu!$M664,3)='Sổ ngân hàng S07 '!$J$2,Nhaplieu!N664,IF(LEFT(Nhaplieu!$N664,3)='Sổ ngân hàng S07 '!$J$2,Nhaplieu!M664,IF(Nhaplieu!$M664='Sổ ngân hàng S07 '!$J$2,Nhaplieu!N664,IF(Nhaplieu!$N664='Sổ ngân hàng S07 '!$J$2,Nhaplieu!M664,""))))</f>
        <v/>
      </c>
      <c r="E659" s="77" t="str">
        <f>IF(LEFT(Nhaplieu!M664,3)='Sổ ngân hàng S07 '!$J$2,Nhaplieu!$O664,IF(Nhaplieu!M664='Sổ ngân hàng S07 '!$J$2,Nhaplieu!$O664,""))</f>
        <v/>
      </c>
      <c r="F659" s="77" t="str">
        <f>IF(LEFT(Nhaplieu!N664,3)='Sổ ngân hàng S07 '!$J$2,Nhaplieu!$O664,IF(Nhaplieu!N664='Sổ ngân hàng S07 '!$J$2,Nhaplieu!$O664,""))</f>
        <v/>
      </c>
      <c r="G659" s="572">
        <f>IF(SUM(E659:F659)=0,0,$G$10+SUM(E$11:$E659)-SUM(F$11:$F659))</f>
        <v>0</v>
      </c>
      <c r="H659" s="573"/>
    </row>
    <row r="660" spans="1:8" s="4" customFormat="1" ht="15.6">
      <c r="A660" s="76" t="str">
        <f>IF(OR(LEFT(Nhaplieu!$M665,3)='Sổ ngân hàng S07 '!$J$2,LEFT(Nhaplieu!$N665,3)='Sổ ngân hàng S07 '!$J$2),Nhaplieu!F665,IF(OR(Nhaplieu!$M665='Sổ ngân hàng S07 '!$J$2,Nhaplieu!$N665='Sổ ngân hàng S07 '!$J$2),Nhaplieu!F665,""))</f>
        <v/>
      </c>
      <c r="B660" s="77" t="str">
        <f>IF(OR(LEFT(Nhaplieu!$M665,3)='Sổ ngân hàng S07 '!$J$2,LEFT(Nhaplieu!$N665,3)='Sổ ngân hàng S07 '!$J$2),Nhaplieu!E665,IF(OR(Nhaplieu!$M665='Sổ ngân hàng S07 '!$J$2,Nhaplieu!$N665='Sổ ngân hàng S07 '!$J$2),Nhaplieu!E665,""))</f>
        <v/>
      </c>
      <c r="C660" s="571" t="str">
        <f>IF(OR(LEFT(Nhaplieu!$M665,3)='Sổ ngân hàng S07 '!$J$2,LEFT(Nhaplieu!$N665,3)='Sổ ngân hàng S07 '!$J$2),Nhaplieu!L665,IF(OR(Nhaplieu!$M665='Sổ ngân hàng S07 '!$J$2,Nhaplieu!$N665='Sổ ngân hàng S07 '!$J$2),Nhaplieu!L665,""))</f>
        <v/>
      </c>
      <c r="D660" s="78" t="str">
        <f>IF(LEFT(Nhaplieu!$M665,3)='Sổ ngân hàng S07 '!$J$2,Nhaplieu!N665,IF(LEFT(Nhaplieu!$N665,3)='Sổ ngân hàng S07 '!$J$2,Nhaplieu!M665,IF(Nhaplieu!$M665='Sổ ngân hàng S07 '!$J$2,Nhaplieu!N665,IF(Nhaplieu!$N665='Sổ ngân hàng S07 '!$J$2,Nhaplieu!M665,""))))</f>
        <v/>
      </c>
      <c r="E660" s="77" t="str">
        <f>IF(LEFT(Nhaplieu!M665,3)='Sổ ngân hàng S07 '!$J$2,Nhaplieu!$O665,IF(Nhaplieu!M665='Sổ ngân hàng S07 '!$J$2,Nhaplieu!$O665,""))</f>
        <v/>
      </c>
      <c r="F660" s="77" t="str">
        <f>IF(LEFT(Nhaplieu!N665,3)='Sổ ngân hàng S07 '!$J$2,Nhaplieu!$O665,IF(Nhaplieu!N665='Sổ ngân hàng S07 '!$J$2,Nhaplieu!$O665,""))</f>
        <v/>
      </c>
      <c r="G660" s="572">
        <f>IF(SUM(E660:F660)=0,0,$G$10+SUM(E$11:$E660)-SUM(F$11:$F660))</f>
        <v>0</v>
      </c>
      <c r="H660" s="573"/>
    </row>
    <row r="661" spans="1:8" s="4" customFormat="1" ht="15.6">
      <c r="A661" s="76" t="str">
        <f>IF(OR(LEFT(Nhaplieu!$M666,3)='Sổ ngân hàng S07 '!$J$2,LEFT(Nhaplieu!$N666,3)='Sổ ngân hàng S07 '!$J$2),Nhaplieu!F666,IF(OR(Nhaplieu!$M666='Sổ ngân hàng S07 '!$J$2,Nhaplieu!$N666='Sổ ngân hàng S07 '!$J$2),Nhaplieu!F666,""))</f>
        <v/>
      </c>
      <c r="B661" s="77" t="str">
        <f>IF(OR(LEFT(Nhaplieu!$M666,3)='Sổ ngân hàng S07 '!$J$2,LEFT(Nhaplieu!$N666,3)='Sổ ngân hàng S07 '!$J$2),Nhaplieu!E666,IF(OR(Nhaplieu!$M666='Sổ ngân hàng S07 '!$J$2,Nhaplieu!$N666='Sổ ngân hàng S07 '!$J$2),Nhaplieu!E666,""))</f>
        <v/>
      </c>
      <c r="C661" s="571" t="str">
        <f>IF(OR(LEFT(Nhaplieu!$M666,3)='Sổ ngân hàng S07 '!$J$2,LEFT(Nhaplieu!$N666,3)='Sổ ngân hàng S07 '!$J$2),Nhaplieu!L666,IF(OR(Nhaplieu!$M666='Sổ ngân hàng S07 '!$J$2,Nhaplieu!$N666='Sổ ngân hàng S07 '!$J$2),Nhaplieu!L666,""))</f>
        <v/>
      </c>
      <c r="D661" s="78" t="str">
        <f>IF(LEFT(Nhaplieu!$M666,3)='Sổ ngân hàng S07 '!$J$2,Nhaplieu!N666,IF(LEFT(Nhaplieu!$N666,3)='Sổ ngân hàng S07 '!$J$2,Nhaplieu!M666,IF(Nhaplieu!$M666='Sổ ngân hàng S07 '!$J$2,Nhaplieu!N666,IF(Nhaplieu!$N666='Sổ ngân hàng S07 '!$J$2,Nhaplieu!M666,""))))</f>
        <v/>
      </c>
      <c r="E661" s="77" t="str">
        <f>IF(LEFT(Nhaplieu!M666,3)='Sổ ngân hàng S07 '!$J$2,Nhaplieu!$O666,IF(Nhaplieu!M666='Sổ ngân hàng S07 '!$J$2,Nhaplieu!$O666,""))</f>
        <v/>
      </c>
      <c r="F661" s="77" t="str">
        <f>IF(LEFT(Nhaplieu!N666,3)='Sổ ngân hàng S07 '!$J$2,Nhaplieu!$O666,IF(Nhaplieu!N666='Sổ ngân hàng S07 '!$J$2,Nhaplieu!$O666,""))</f>
        <v/>
      </c>
      <c r="G661" s="572">
        <f>IF(SUM(E661:F661)=0,0,$G$10+SUM(E$11:$E661)-SUM(F$11:$F661))</f>
        <v>0</v>
      </c>
      <c r="H661" s="573"/>
    </row>
    <row r="662" spans="1:8" s="4" customFormat="1" ht="15.6">
      <c r="A662" s="76" t="str">
        <f>IF(OR(LEFT(Nhaplieu!$M667,3)='Sổ ngân hàng S07 '!$J$2,LEFT(Nhaplieu!$N667,3)='Sổ ngân hàng S07 '!$J$2),Nhaplieu!F667,IF(OR(Nhaplieu!$M667='Sổ ngân hàng S07 '!$J$2,Nhaplieu!$N667='Sổ ngân hàng S07 '!$J$2),Nhaplieu!F667,""))</f>
        <v/>
      </c>
      <c r="B662" s="77" t="str">
        <f>IF(OR(LEFT(Nhaplieu!$M667,3)='Sổ ngân hàng S07 '!$J$2,LEFT(Nhaplieu!$N667,3)='Sổ ngân hàng S07 '!$J$2),Nhaplieu!E667,IF(OR(Nhaplieu!$M667='Sổ ngân hàng S07 '!$J$2,Nhaplieu!$N667='Sổ ngân hàng S07 '!$J$2),Nhaplieu!E667,""))</f>
        <v/>
      </c>
      <c r="C662" s="571" t="str">
        <f>IF(OR(LEFT(Nhaplieu!$M667,3)='Sổ ngân hàng S07 '!$J$2,LEFT(Nhaplieu!$N667,3)='Sổ ngân hàng S07 '!$J$2),Nhaplieu!L667,IF(OR(Nhaplieu!$M667='Sổ ngân hàng S07 '!$J$2,Nhaplieu!$N667='Sổ ngân hàng S07 '!$J$2),Nhaplieu!L667,""))</f>
        <v/>
      </c>
      <c r="D662" s="78" t="str">
        <f>IF(LEFT(Nhaplieu!$M667,3)='Sổ ngân hàng S07 '!$J$2,Nhaplieu!N667,IF(LEFT(Nhaplieu!$N667,3)='Sổ ngân hàng S07 '!$J$2,Nhaplieu!M667,IF(Nhaplieu!$M667='Sổ ngân hàng S07 '!$J$2,Nhaplieu!N667,IF(Nhaplieu!$N667='Sổ ngân hàng S07 '!$J$2,Nhaplieu!M667,""))))</f>
        <v/>
      </c>
      <c r="E662" s="77" t="str">
        <f>IF(LEFT(Nhaplieu!M667,3)='Sổ ngân hàng S07 '!$J$2,Nhaplieu!$O667,IF(Nhaplieu!M667='Sổ ngân hàng S07 '!$J$2,Nhaplieu!$O667,""))</f>
        <v/>
      </c>
      <c r="F662" s="77" t="str">
        <f>IF(LEFT(Nhaplieu!N667,3)='Sổ ngân hàng S07 '!$J$2,Nhaplieu!$O667,IF(Nhaplieu!N667='Sổ ngân hàng S07 '!$J$2,Nhaplieu!$O667,""))</f>
        <v/>
      </c>
      <c r="G662" s="572">
        <f>IF(SUM(E662:F662)=0,0,$G$10+SUM(E$11:$E662)-SUM(F$11:$F662))</f>
        <v>0</v>
      </c>
      <c r="H662" s="573"/>
    </row>
    <row r="663" spans="1:8" s="4" customFormat="1" ht="15.6">
      <c r="A663" s="76" t="str">
        <f>IF(OR(LEFT(Nhaplieu!$M668,3)='Sổ ngân hàng S07 '!$J$2,LEFT(Nhaplieu!$N668,3)='Sổ ngân hàng S07 '!$J$2),Nhaplieu!F668,IF(OR(Nhaplieu!$M668='Sổ ngân hàng S07 '!$J$2,Nhaplieu!$N668='Sổ ngân hàng S07 '!$J$2),Nhaplieu!F668,""))</f>
        <v/>
      </c>
      <c r="B663" s="77" t="str">
        <f>IF(OR(LEFT(Nhaplieu!$M668,3)='Sổ ngân hàng S07 '!$J$2,LEFT(Nhaplieu!$N668,3)='Sổ ngân hàng S07 '!$J$2),Nhaplieu!E668,IF(OR(Nhaplieu!$M668='Sổ ngân hàng S07 '!$J$2,Nhaplieu!$N668='Sổ ngân hàng S07 '!$J$2),Nhaplieu!E668,""))</f>
        <v/>
      </c>
      <c r="C663" s="571" t="str">
        <f>IF(OR(LEFT(Nhaplieu!$M668,3)='Sổ ngân hàng S07 '!$J$2,LEFT(Nhaplieu!$N668,3)='Sổ ngân hàng S07 '!$J$2),Nhaplieu!L668,IF(OR(Nhaplieu!$M668='Sổ ngân hàng S07 '!$J$2,Nhaplieu!$N668='Sổ ngân hàng S07 '!$J$2),Nhaplieu!L668,""))</f>
        <v/>
      </c>
      <c r="D663" s="78" t="str">
        <f>IF(LEFT(Nhaplieu!$M668,3)='Sổ ngân hàng S07 '!$J$2,Nhaplieu!N668,IF(LEFT(Nhaplieu!$N668,3)='Sổ ngân hàng S07 '!$J$2,Nhaplieu!M668,IF(Nhaplieu!$M668='Sổ ngân hàng S07 '!$J$2,Nhaplieu!N668,IF(Nhaplieu!$N668='Sổ ngân hàng S07 '!$J$2,Nhaplieu!M668,""))))</f>
        <v/>
      </c>
      <c r="E663" s="77" t="str">
        <f>IF(LEFT(Nhaplieu!M668,3)='Sổ ngân hàng S07 '!$J$2,Nhaplieu!$O668,IF(Nhaplieu!M668='Sổ ngân hàng S07 '!$J$2,Nhaplieu!$O668,""))</f>
        <v/>
      </c>
      <c r="F663" s="77" t="str">
        <f>IF(LEFT(Nhaplieu!N668,3)='Sổ ngân hàng S07 '!$J$2,Nhaplieu!$O668,IF(Nhaplieu!N668='Sổ ngân hàng S07 '!$J$2,Nhaplieu!$O668,""))</f>
        <v/>
      </c>
      <c r="G663" s="572">
        <f>IF(SUM(E663:F663)=0,0,$G$10+SUM(E$11:$E663)-SUM(F$11:$F663))</f>
        <v>0</v>
      </c>
      <c r="H663" s="573"/>
    </row>
    <row r="664" spans="1:8" s="4" customFormat="1" ht="15.6">
      <c r="A664" s="76" t="str">
        <f>IF(OR(LEFT(Nhaplieu!$M669,3)='Sổ ngân hàng S07 '!$J$2,LEFT(Nhaplieu!$N669,3)='Sổ ngân hàng S07 '!$J$2),Nhaplieu!F669,IF(OR(Nhaplieu!$M669='Sổ ngân hàng S07 '!$J$2,Nhaplieu!$N669='Sổ ngân hàng S07 '!$J$2),Nhaplieu!F669,""))</f>
        <v/>
      </c>
      <c r="B664" s="77" t="str">
        <f>IF(OR(LEFT(Nhaplieu!$M669,3)='Sổ ngân hàng S07 '!$J$2,LEFT(Nhaplieu!$N669,3)='Sổ ngân hàng S07 '!$J$2),Nhaplieu!E669,IF(OR(Nhaplieu!$M669='Sổ ngân hàng S07 '!$J$2,Nhaplieu!$N669='Sổ ngân hàng S07 '!$J$2),Nhaplieu!E669,""))</f>
        <v/>
      </c>
      <c r="C664" s="571" t="str">
        <f>IF(OR(LEFT(Nhaplieu!$M669,3)='Sổ ngân hàng S07 '!$J$2,LEFT(Nhaplieu!$N669,3)='Sổ ngân hàng S07 '!$J$2),Nhaplieu!L669,IF(OR(Nhaplieu!$M669='Sổ ngân hàng S07 '!$J$2,Nhaplieu!$N669='Sổ ngân hàng S07 '!$J$2),Nhaplieu!L669,""))</f>
        <v/>
      </c>
      <c r="D664" s="78" t="str">
        <f>IF(LEFT(Nhaplieu!$M669,3)='Sổ ngân hàng S07 '!$J$2,Nhaplieu!N669,IF(LEFT(Nhaplieu!$N669,3)='Sổ ngân hàng S07 '!$J$2,Nhaplieu!M669,IF(Nhaplieu!$M669='Sổ ngân hàng S07 '!$J$2,Nhaplieu!N669,IF(Nhaplieu!$N669='Sổ ngân hàng S07 '!$J$2,Nhaplieu!M669,""))))</f>
        <v/>
      </c>
      <c r="E664" s="77" t="str">
        <f>IF(LEFT(Nhaplieu!M669,3)='Sổ ngân hàng S07 '!$J$2,Nhaplieu!$O669,IF(Nhaplieu!M669='Sổ ngân hàng S07 '!$J$2,Nhaplieu!$O669,""))</f>
        <v/>
      </c>
      <c r="F664" s="77" t="str">
        <f>IF(LEFT(Nhaplieu!N669,3)='Sổ ngân hàng S07 '!$J$2,Nhaplieu!$O669,IF(Nhaplieu!N669='Sổ ngân hàng S07 '!$J$2,Nhaplieu!$O669,""))</f>
        <v/>
      </c>
      <c r="G664" s="572">
        <f>IF(SUM(E664:F664)=0,0,$G$10+SUM(E$11:$E664)-SUM(F$11:$F664))</f>
        <v>0</v>
      </c>
      <c r="H664" s="573"/>
    </row>
    <row r="665" spans="1:8" s="4" customFormat="1" ht="15.6">
      <c r="A665" s="76" t="str">
        <f>IF(OR(LEFT(Nhaplieu!$M670,3)='Sổ ngân hàng S07 '!$J$2,LEFT(Nhaplieu!$N670,3)='Sổ ngân hàng S07 '!$J$2),Nhaplieu!F670,IF(OR(Nhaplieu!$M670='Sổ ngân hàng S07 '!$J$2,Nhaplieu!$N670='Sổ ngân hàng S07 '!$J$2),Nhaplieu!F670,""))</f>
        <v/>
      </c>
      <c r="B665" s="77" t="str">
        <f>IF(OR(LEFT(Nhaplieu!$M670,3)='Sổ ngân hàng S07 '!$J$2,LEFT(Nhaplieu!$N670,3)='Sổ ngân hàng S07 '!$J$2),Nhaplieu!E670,IF(OR(Nhaplieu!$M670='Sổ ngân hàng S07 '!$J$2,Nhaplieu!$N670='Sổ ngân hàng S07 '!$J$2),Nhaplieu!E670,""))</f>
        <v/>
      </c>
      <c r="C665" s="571" t="str">
        <f>IF(OR(LEFT(Nhaplieu!$M670,3)='Sổ ngân hàng S07 '!$J$2,LEFT(Nhaplieu!$N670,3)='Sổ ngân hàng S07 '!$J$2),Nhaplieu!L670,IF(OR(Nhaplieu!$M670='Sổ ngân hàng S07 '!$J$2,Nhaplieu!$N670='Sổ ngân hàng S07 '!$J$2),Nhaplieu!L670,""))</f>
        <v/>
      </c>
      <c r="D665" s="78" t="str">
        <f>IF(LEFT(Nhaplieu!$M670,3)='Sổ ngân hàng S07 '!$J$2,Nhaplieu!N670,IF(LEFT(Nhaplieu!$N670,3)='Sổ ngân hàng S07 '!$J$2,Nhaplieu!M670,IF(Nhaplieu!$M670='Sổ ngân hàng S07 '!$J$2,Nhaplieu!N670,IF(Nhaplieu!$N670='Sổ ngân hàng S07 '!$J$2,Nhaplieu!M670,""))))</f>
        <v/>
      </c>
      <c r="E665" s="77" t="str">
        <f>IF(LEFT(Nhaplieu!M670,3)='Sổ ngân hàng S07 '!$J$2,Nhaplieu!$O670,IF(Nhaplieu!M670='Sổ ngân hàng S07 '!$J$2,Nhaplieu!$O670,""))</f>
        <v/>
      </c>
      <c r="F665" s="77" t="str">
        <f>IF(LEFT(Nhaplieu!N670,3)='Sổ ngân hàng S07 '!$J$2,Nhaplieu!$O670,IF(Nhaplieu!N670='Sổ ngân hàng S07 '!$J$2,Nhaplieu!$O670,""))</f>
        <v/>
      </c>
      <c r="G665" s="572">
        <f>IF(SUM(E665:F665)=0,0,$G$10+SUM(E$11:$E665)-SUM(F$11:$F665))</f>
        <v>0</v>
      </c>
      <c r="H665" s="573"/>
    </row>
    <row r="666" spans="1:8" s="4" customFormat="1" ht="15.6">
      <c r="A666" s="76" t="str">
        <f>IF(OR(LEFT(Nhaplieu!$M671,3)='Sổ ngân hàng S07 '!$J$2,LEFT(Nhaplieu!$N671,3)='Sổ ngân hàng S07 '!$J$2),Nhaplieu!F671,IF(OR(Nhaplieu!$M671='Sổ ngân hàng S07 '!$J$2,Nhaplieu!$N671='Sổ ngân hàng S07 '!$J$2),Nhaplieu!F671,""))</f>
        <v/>
      </c>
      <c r="B666" s="77" t="str">
        <f>IF(OR(LEFT(Nhaplieu!$M671,3)='Sổ ngân hàng S07 '!$J$2,LEFT(Nhaplieu!$N671,3)='Sổ ngân hàng S07 '!$J$2),Nhaplieu!E671,IF(OR(Nhaplieu!$M671='Sổ ngân hàng S07 '!$J$2,Nhaplieu!$N671='Sổ ngân hàng S07 '!$J$2),Nhaplieu!E671,""))</f>
        <v/>
      </c>
      <c r="C666" s="571" t="str">
        <f>IF(OR(LEFT(Nhaplieu!$M671,3)='Sổ ngân hàng S07 '!$J$2,LEFT(Nhaplieu!$N671,3)='Sổ ngân hàng S07 '!$J$2),Nhaplieu!L671,IF(OR(Nhaplieu!$M671='Sổ ngân hàng S07 '!$J$2,Nhaplieu!$N671='Sổ ngân hàng S07 '!$J$2),Nhaplieu!L671,""))</f>
        <v/>
      </c>
      <c r="D666" s="78" t="str">
        <f>IF(LEFT(Nhaplieu!$M671,3)='Sổ ngân hàng S07 '!$J$2,Nhaplieu!N671,IF(LEFT(Nhaplieu!$N671,3)='Sổ ngân hàng S07 '!$J$2,Nhaplieu!M671,IF(Nhaplieu!$M671='Sổ ngân hàng S07 '!$J$2,Nhaplieu!N671,IF(Nhaplieu!$N671='Sổ ngân hàng S07 '!$J$2,Nhaplieu!M671,""))))</f>
        <v/>
      </c>
      <c r="E666" s="77" t="str">
        <f>IF(LEFT(Nhaplieu!M671,3)='Sổ ngân hàng S07 '!$J$2,Nhaplieu!$O671,IF(Nhaplieu!M671='Sổ ngân hàng S07 '!$J$2,Nhaplieu!$O671,""))</f>
        <v/>
      </c>
      <c r="F666" s="77" t="str">
        <f>IF(LEFT(Nhaplieu!N671,3)='Sổ ngân hàng S07 '!$J$2,Nhaplieu!$O671,IF(Nhaplieu!N671='Sổ ngân hàng S07 '!$J$2,Nhaplieu!$O671,""))</f>
        <v/>
      </c>
      <c r="G666" s="572">
        <f>IF(SUM(E666:F666)=0,0,$G$10+SUM(E$11:$E666)-SUM(F$11:$F666))</f>
        <v>0</v>
      </c>
      <c r="H666" s="573"/>
    </row>
    <row r="667" spans="1:8" s="4" customFormat="1" ht="15.6">
      <c r="A667" s="76" t="str">
        <f>IF(OR(LEFT(Nhaplieu!$M672,3)='Sổ ngân hàng S07 '!$J$2,LEFT(Nhaplieu!$N672,3)='Sổ ngân hàng S07 '!$J$2),Nhaplieu!F672,IF(OR(Nhaplieu!$M672='Sổ ngân hàng S07 '!$J$2,Nhaplieu!$N672='Sổ ngân hàng S07 '!$J$2),Nhaplieu!F672,""))</f>
        <v/>
      </c>
      <c r="B667" s="77" t="str">
        <f>IF(OR(LEFT(Nhaplieu!$M672,3)='Sổ ngân hàng S07 '!$J$2,LEFT(Nhaplieu!$N672,3)='Sổ ngân hàng S07 '!$J$2),Nhaplieu!E672,IF(OR(Nhaplieu!$M672='Sổ ngân hàng S07 '!$J$2,Nhaplieu!$N672='Sổ ngân hàng S07 '!$J$2),Nhaplieu!E672,""))</f>
        <v/>
      </c>
      <c r="C667" s="571" t="str">
        <f>IF(OR(LEFT(Nhaplieu!$M672,3)='Sổ ngân hàng S07 '!$J$2,LEFT(Nhaplieu!$N672,3)='Sổ ngân hàng S07 '!$J$2),Nhaplieu!L672,IF(OR(Nhaplieu!$M672='Sổ ngân hàng S07 '!$J$2,Nhaplieu!$N672='Sổ ngân hàng S07 '!$J$2),Nhaplieu!L672,""))</f>
        <v/>
      </c>
      <c r="D667" s="78" t="str">
        <f>IF(LEFT(Nhaplieu!$M672,3)='Sổ ngân hàng S07 '!$J$2,Nhaplieu!N672,IF(LEFT(Nhaplieu!$N672,3)='Sổ ngân hàng S07 '!$J$2,Nhaplieu!M672,IF(Nhaplieu!$M672='Sổ ngân hàng S07 '!$J$2,Nhaplieu!N672,IF(Nhaplieu!$N672='Sổ ngân hàng S07 '!$J$2,Nhaplieu!M672,""))))</f>
        <v/>
      </c>
      <c r="E667" s="77" t="str">
        <f>IF(LEFT(Nhaplieu!M672,3)='Sổ ngân hàng S07 '!$J$2,Nhaplieu!$O672,IF(Nhaplieu!M672='Sổ ngân hàng S07 '!$J$2,Nhaplieu!$O672,""))</f>
        <v/>
      </c>
      <c r="F667" s="77" t="str">
        <f>IF(LEFT(Nhaplieu!N672,3)='Sổ ngân hàng S07 '!$J$2,Nhaplieu!$O672,IF(Nhaplieu!N672='Sổ ngân hàng S07 '!$J$2,Nhaplieu!$O672,""))</f>
        <v/>
      </c>
      <c r="G667" s="572">
        <f>IF(SUM(E667:F667)=0,0,$G$10+SUM(E$11:$E667)-SUM(F$11:$F667))</f>
        <v>0</v>
      </c>
      <c r="H667" s="573"/>
    </row>
    <row r="668" spans="1:8" s="4" customFormat="1" ht="15.6">
      <c r="A668" s="76" t="str">
        <f>IF(OR(LEFT(Nhaplieu!$M673,3)='Sổ ngân hàng S07 '!$J$2,LEFT(Nhaplieu!$N673,3)='Sổ ngân hàng S07 '!$J$2),Nhaplieu!F673,IF(OR(Nhaplieu!$M673='Sổ ngân hàng S07 '!$J$2,Nhaplieu!$N673='Sổ ngân hàng S07 '!$J$2),Nhaplieu!F673,""))</f>
        <v/>
      </c>
      <c r="B668" s="77" t="str">
        <f>IF(OR(LEFT(Nhaplieu!$M673,3)='Sổ ngân hàng S07 '!$J$2,LEFT(Nhaplieu!$N673,3)='Sổ ngân hàng S07 '!$J$2),Nhaplieu!E673,IF(OR(Nhaplieu!$M673='Sổ ngân hàng S07 '!$J$2,Nhaplieu!$N673='Sổ ngân hàng S07 '!$J$2),Nhaplieu!E673,""))</f>
        <v/>
      </c>
      <c r="C668" s="571" t="str">
        <f>IF(OR(LEFT(Nhaplieu!$M673,3)='Sổ ngân hàng S07 '!$J$2,LEFT(Nhaplieu!$N673,3)='Sổ ngân hàng S07 '!$J$2),Nhaplieu!L673,IF(OR(Nhaplieu!$M673='Sổ ngân hàng S07 '!$J$2,Nhaplieu!$N673='Sổ ngân hàng S07 '!$J$2),Nhaplieu!L673,""))</f>
        <v/>
      </c>
      <c r="D668" s="78" t="str">
        <f>IF(LEFT(Nhaplieu!$M673,3)='Sổ ngân hàng S07 '!$J$2,Nhaplieu!N673,IF(LEFT(Nhaplieu!$N673,3)='Sổ ngân hàng S07 '!$J$2,Nhaplieu!M673,IF(Nhaplieu!$M673='Sổ ngân hàng S07 '!$J$2,Nhaplieu!N673,IF(Nhaplieu!$N673='Sổ ngân hàng S07 '!$J$2,Nhaplieu!M673,""))))</f>
        <v/>
      </c>
      <c r="E668" s="77" t="str">
        <f>IF(LEFT(Nhaplieu!M673,3)='Sổ ngân hàng S07 '!$J$2,Nhaplieu!$O673,IF(Nhaplieu!M673='Sổ ngân hàng S07 '!$J$2,Nhaplieu!$O673,""))</f>
        <v/>
      </c>
      <c r="F668" s="77" t="str">
        <f>IF(LEFT(Nhaplieu!N673,3)='Sổ ngân hàng S07 '!$J$2,Nhaplieu!$O673,IF(Nhaplieu!N673='Sổ ngân hàng S07 '!$J$2,Nhaplieu!$O673,""))</f>
        <v/>
      </c>
      <c r="G668" s="572">
        <f>IF(SUM(E668:F668)=0,0,$G$10+SUM(E$11:$E668)-SUM(F$11:$F668))</f>
        <v>0</v>
      </c>
      <c r="H668" s="573"/>
    </row>
    <row r="669" spans="1:8" s="4" customFormat="1" ht="15.6">
      <c r="A669" s="76" t="str">
        <f>IF(OR(LEFT(Nhaplieu!$M674,3)='Sổ ngân hàng S07 '!$J$2,LEFT(Nhaplieu!$N674,3)='Sổ ngân hàng S07 '!$J$2),Nhaplieu!F674,IF(OR(Nhaplieu!$M674='Sổ ngân hàng S07 '!$J$2,Nhaplieu!$N674='Sổ ngân hàng S07 '!$J$2),Nhaplieu!F674,""))</f>
        <v/>
      </c>
      <c r="B669" s="77" t="str">
        <f>IF(OR(LEFT(Nhaplieu!$M674,3)='Sổ ngân hàng S07 '!$J$2,LEFT(Nhaplieu!$N674,3)='Sổ ngân hàng S07 '!$J$2),Nhaplieu!E674,IF(OR(Nhaplieu!$M674='Sổ ngân hàng S07 '!$J$2,Nhaplieu!$N674='Sổ ngân hàng S07 '!$J$2),Nhaplieu!E674,""))</f>
        <v/>
      </c>
      <c r="C669" s="571" t="str">
        <f>IF(OR(LEFT(Nhaplieu!$M674,3)='Sổ ngân hàng S07 '!$J$2,LEFT(Nhaplieu!$N674,3)='Sổ ngân hàng S07 '!$J$2),Nhaplieu!L674,IF(OR(Nhaplieu!$M674='Sổ ngân hàng S07 '!$J$2,Nhaplieu!$N674='Sổ ngân hàng S07 '!$J$2),Nhaplieu!L674,""))</f>
        <v/>
      </c>
      <c r="D669" s="78" t="str">
        <f>IF(LEFT(Nhaplieu!$M674,3)='Sổ ngân hàng S07 '!$J$2,Nhaplieu!N674,IF(LEFT(Nhaplieu!$N674,3)='Sổ ngân hàng S07 '!$J$2,Nhaplieu!M674,IF(Nhaplieu!$M674='Sổ ngân hàng S07 '!$J$2,Nhaplieu!N674,IF(Nhaplieu!$N674='Sổ ngân hàng S07 '!$J$2,Nhaplieu!M674,""))))</f>
        <v/>
      </c>
      <c r="E669" s="77" t="str">
        <f>IF(LEFT(Nhaplieu!M674,3)='Sổ ngân hàng S07 '!$J$2,Nhaplieu!$O674,IF(Nhaplieu!M674='Sổ ngân hàng S07 '!$J$2,Nhaplieu!$O674,""))</f>
        <v/>
      </c>
      <c r="F669" s="77" t="str">
        <f>IF(LEFT(Nhaplieu!N674,3)='Sổ ngân hàng S07 '!$J$2,Nhaplieu!$O674,IF(Nhaplieu!N674='Sổ ngân hàng S07 '!$J$2,Nhaplieu!$O674,""))</f>
        <v/>
      </c>
      <c r="G669" s="572">
        <f>IF(SUM(E669:F669)=0,0,$G$10+SUM(E$11:$E669)-SUM(F$11:$F669))</f>
        <v>0</v>
      </c>
      <c r="H669" s="573"/>
    </row>
    <row r="670" spans="1:8" s="4" customFormat="1" ht="15.6">
      <c r="A670" s="76" t="str">
        <f>IF(OR(LEFT(Nhaplieu!$M675,3)='Sổ ngân hàng S07 '!$J$2,LEFT(Nhaplieu!$N675,3)='Sổ ngân hàng S07 '!$J$2),Nhaplieu!F675,IF(OR(Nhaplieu!$M675='Sổ ngân hàng S07 '!$J$2,Nhaplieu!$N675='Sổ ngân hàng S07 '!$J$2),Nhaplieu!F675,""))</f>
        <v/>
      </c>
      <c r="B670" s="77" t="str">
        <f>IF(OR(LEFT(Nhaplieu!$M675,3)='Sổ ngân hàng S07 '!$J$2,LEFT(Nhaplieu!$N675,3)='Sổ ngân hàng S07 '!$J$2),Nhaplieu!E675,IF(OR(Nhaplieu!$M675='Sổ ngân hàng S07 '!$J$2,Nhaplieu!$N675='Sổ ngân hàng S07 '!$J$2),Nhaplieu!E675,""))</f>
        <v/>
      </c>
      <c r="C670" s="571" t="str">
        <f>IF(OR(LEFT(Nhaplieu!$M675,3)='Sổ ngân hàng S07 '!$J$2,LEFT(Nhaplieu!$N675,3)='Sổ ngân hàng S07 '!$J$2),Nhaplieu!L675,IF(OR(Nhaplieu!$M675='Sổ ngân hàng S07 '!$J$2,Nhaplieu!$N675='Sổ ngân hàng S07 '!$J$2),Nhaplieu!L675,""))</f>
        <v/>
      </c>
      <c r="D670" s="78" t="str">
        <f>IF(LEFT(Nhaplieu!$M675,3)='Sổ ngân hàng S07 '!$J$2,Nhaplieu!N675,IF(LEFT(Nhaplieu!$N675,3)='Sổ ngân hàng S07 '!$J$2,Nhaplieu!M675,IF(Nhaplieu!$M675='Sổ ngân hàng S07 '!$J$2,Nhaplieu!N675,IF(Nhaplieu!$N675='Sổ ngân hàng S07 '!$J$2,Nhaplieu!M675,""))))</f>
        <v/>
      </c>
      <c r="E670" s="77" t="str">
        <f>IF(LEFT(Nhaplieu!M675,3)='Sổ ngân hàng S07 '!$J$2,Nhaplieu!$O675,IF(Nhaplieu!M675='Sổ ngân hàng S07 '!$J$2,Nhaplieu!$O675,""))</f>
        <v/>
      </c>
      <c r="F670" s="77" t="str">
        <f>IF(LEFT(Nhaplieu!N675,3)='Sổ ngân hàng S07 '!$J$2,Nhaplieu!$O675,IF(Nhaplieu!N675='Sổ ngân hàng S07 '!$J$2,Nhaplieu!$O675,""))</f>
        <v/>
      </c>
      <c r="G670" s="572">
        <f>IF(SUM(E670:F670)=0,0,$G$10+SUM(E$11:$E670)-SUM(F$11:$F670))</f>
        <v>0</v>
      </c>
      <c r="H670" s="573"/>
    </row>
    <row r="671" spans="1:8" s="4" customFormat="1" ht="15.6">
      <c r="A671" s="76" t="str">
        <f>IF(OR(LEFT(Nhaplieu!$M676,3)='Sổ ngân hàng S07 '!$J$2,LEFT(Nhaplieu!$N676,3)='Sổ ngân hàng S07 '!$J$2),Nhaplieu!F676,IF(OR(Nhaplieu!$M676='Sổ ngân hàng S07 '!$J$2,Nhaplieu!$N676='Sổ ngân hàng S07 '!$J$2),Nhaplieu!F676,""))</f>
        <v/>
      </c>
      <c r="B671" s="77" t="str">
        <f>IF(OR(LEFT(Nhaplieu!$M676,3)='Sổ ngân hàng S07 '!$J$2,LEFT(Nhaplieu!$N676,3)='Sổ ngân hàng S07 '!$J$2),Nhaplieu!E676,IF(OR(Nhaplieu!$M676='Sổ ngân hàng S07 '!$J$2,Nhaplieu!$N676='Sổ ngân hàng S07 '!$J$2),Nhaplieu!E676,""))</f>
        <v/>
      </c>
      <c r="C671" s="571" t="str">
        <f>IF(OR(LEFT(Nhaplieu!$M676,3)='Sổ ngân hàng S07 '!$J$2,LEFT(Nhaplieu!$N676,3)='Sổ ngân hàng S07 '!$J$2),Nhaplieu!L676,IF(OR(Nhaplieu!$M676='Sổ ngân hàng S07 '!$J$2,Nhaplieu!$N676='Sổ ngân hàng S07 '!$J$2),Nhaplieu!L676,""))</f>
        <v/>
      </c>
      <c r="D671" s="78" t="str">
        <f>IF(LEFT(Nhaplieu!$M676,3)='Sổ ngân hàng S07 '!$J$2,Nhaplieu!N676,IF(LEFT(Nhaplieu!$N676,3)='Sổ ngân hàng S07 '!$J$2,Nhaplieu!M676,IF(Nhaplieu!$M676='Sổ ngân hàng S07 '!$J$2,Nhaplieu!N676,IF(Nhaplieu!$N676='Sổ ngân hàng S07 '!$J$2,Nhaplieu!M676,""))))</f>
        <v/>
      </c>
      <c r="E671" s="77" t="str">
        <f>IF(LEFT(Nhaplieu!M676,3)='Sổ ngân hàng S07 '!$J$2,Nhaplieu!$O676,IF(Nhaplieu!M676='Sổ ngân hàng S07 '!$J$2,Nhaplieu!$O676,""))</f>
        <v/>
      </c>
      <c r="F671" s="77" t="str">
        <f>IF(LEFT(Nhaplieu!N676,3)='Sổ ngân hàng S07 '!$J$2,Nhaplieu!$O676,IF(Nhaplieu!N676='Sổ ngân hàng S07 '!$J$2,Nhaplieu!$O676,""))</f>
        <v/>
      </c>
      <c r="G671" s="572">
        <f>IF(SUM(E671:F671)=0,0,$G$10+SUM(E$11:$E671)-SUM(F$11:$F671))</f>
        <v>0</v>
      </c>
      <c r="H671" s="573"/>
    </row>
    <row r="672" spans="1:8" s="4" customFormat="1" ht="15.6">
      <c r="A672" s="76" t="str">
        <f>IF(OR(LEFT(Nhaplieu!$M677,3)='Sổ ngân hàng S07 '!$J$2,LEFT(Nhaplieu!$N677,3)='Sổ ngân hàng S07 '!$J$2),Nhaplieu!F677,IF(OR(Nhaplieu!$M677='Sổ ngân hàng S07 '!$J$2,Nhaplieu!$N677='Sổ ngân hàng S07 '!$J$2),Nhaplieu!F677,""))</f>
        <v/>
      </c>
      <c r="B672" s="77" t="str">
        <f>IF(OR(LEFT(Nhaplieu!$M677,3)='Sổ ngân hàng S07 '!$J$2,LEFT(Nhaplieu!$N677,3)='Sổ ngân hàng S07 '!$J$2),Nhaplieu!E677,IF(OR(Nhaplieu!$M677='Sổ ngân hàng S07 '!$J$2,Nhaplieu!$N677='Sổ ngân hàng S07 '!$J$2),Nhaplieu!E677,""))</f>
        <v/>
      </c>
      <c r="C672" s="571" t="str">
        <f>IF(OR(LEFT(Nhaplieu!$M677,3)='Sổ ngân hàng S07 '!$J$2,LEFT(Nhaplieu!$N677,3)='Sổ ngân hàng S07 '!$J$2),Nhaplieu!L677,IF(OR(Nhaplieu!$M677='Sổ ngân hàng S07 '!$J$2,Nhaplieu!$N677='Sổ ngân hàng S07 '!$J$2),Nhaplieu!L677,""))</f>
        <v/>
      </c>
      <c r="D672" s="78" t="str">
        <f>IF(LEFT(Nhaplieu!$M677,3)='Sổ ngân hàng S07 '!$J$2,Nhaplieu!N677,IF(LEFT(Nhaplieu!$N677,3)='Sổ ngân hàng S07 '!$J$2,Nhaplieu!M677,IF(Nhaplieu!$M677='Sổ ngân hàng S07 '!$J$2,Nhaplieu!N677,IF(Nhaplieu!$N677='Sổ ngân hàng S07 '!$J$2,Nhaplieu!M677,""))))</f>
        <v/>
      </c>
      <c r="E672" s="77" t="str">
        <f>IF(LEFT(Nhaplieu!M677,3)='Sổ ngân hàng S07 '!$J$2,Nhaplieu!$O677,IF(Nhaplieu!M677='Sổ ngân hàng S07 '!$J$2,Nhaplieu!$O677,""))</f>
        <v/>
      </c>
      <c r="F672" s="77" t="str">
        <f>IF(LEFT(Nhaplieu!N677,3)='Sổ ngân hàng S07 '!$J$2,Nhaplieu!$O677,IF(Nhaplieu!N677='Sổ ngân hàng S07 '!$J$2,Nhaplieu!$O677,""))</f>
        <v/>
      </c>
      <c r="G672" s="572">
        <f>IF(SUM(E672:F672)=0,0,$G$10+SUM(E$11:$E672)-SUM(F$11:$F672))</f>
        <v>0</v>
      </c>
      <c r="H672" s="573"/>
    </row>
    <row r="673" spans="1:8" s="4" customFormat="1" ht="15.6">
      <c r="A673" s="76" t="str">
        <f>IF(OR(LEFT(Nhaplieu!$M678,3)='Sổ ngân hàng S07 '!$J$2,LEFT(Nhaplieu!$N678,3)='Sổ ngân hàng S07 '!$J$2),Nhaplieu!F678,IF(OR(Nhaplieu!$M678='Sổ ngân hàng S07 '!$J$2,Nhaplieu!$N678='Sổ ngân hàng S07 '!$J$2),Nhaplieu!F678,""))</f>
        <v/>
      </c>
      <c r="B673" s="77" t="str">
        <f>IF(OR(LEFT(Nhaplieu!$M678,3)='Sổ ngân hàng S07 '!$J$2,LEFT(Nhaplieu!$N678,3)='Sổ ngân hàng S07 '!$J$2),Nhaplieu!E678,IF(OR(Nhaplieu!$M678='Sổ ngân hàng S07 '!$J$2,Nhaplieu!$N678='Sổ ngân hàng S07 '!$J$2),Nhaplieu!E678,""))</f>
        <v/>
      </c>
      <c r="C673" s="571" t="str">
        <f>IF(OR(LEFT(Nhaplieu!$M678,3)='Sổ ngân hàng S07 '!$J$2,LEFT(Nhaplieu!$N678,3)='Sổ ngân hàng S07 '!$J$2),Nhaplieu!L678,IF(OR(Nhaplieu!$M678='Sổ ngân hàng S07 '!$J$2,Nhaplieu!$N678='Sổ ngân hàng S07 '!$J$2),Nhaplieu!L678,""))</f>
        <v/>
      </c>
      <c r="D673" s="78" t="str">
        <f>IF(LEFT(Nhaplieu!$M678,3)='Sổ ngân hàng S07 '!$J$2,Nhaplieu!N678,IF(LEFT(Nhaplieu!$N678,3)='Sổ ngân hàng S07 '!$J$2,Nhaplieu!M678,IF(Nhaplieu!$M678='Sổ ngân hàng S07 '!$J$2,Nhaplieu!N678,IF(Nhaplieu!$N678='Sổ ngân hàng S07 '!$J$2,Nhaplieu!M678,""))))</f>
        <v/>
      </c>
      <c r="E673" s="77" t="str">
        <f>IF(LEFT(Nhaplieu!M678,3)='Sổ ngân hàng S07 '!$J$2,Nhaplieu!$O678,IF(Nhaplieu!M678='Sổ ngân hàng S07 '!$J$2,Nhaplieu!$O678,""))</f>
        <v/>
      </c>
      <c r="F673" s="77" t="str">
        <f>IF(LEFT(Nhaplieu!N678,3)='Sổ ngân hàng S07 '!$J$2,Nhaplieu!$O678,IF(Nhaplieu!N678='Sổ ngân hàng S07 '!$J$2,Nhaplieu!$O678,""))</f>
        <v/>
      </c>
      <c r="G673" s="572">
        <f>IF(SUM(E673:F673)=0,0,$G$10+SUM(E$11:$E673)-SUM(F$11:$F673))</f>
        <v>0</v>
      </c>
      <c r="H673" s="573"/>
    </row>
    <row r="674" spans="1:8" s="4" customFormat="1" ht="15.6">
      <c r="A674" s="76" t="str">
        <f>IF(OR(LEFT(Nhaplieu!$M679,3)='Sổ ngân hàng S07 '!$J$2,LEFT(Nhaplieu!$N679,3)='Sổ ngân hàng S07 '!$J$2),Nhaplieu!F679,IF(OR(Nhaplieu!$M679='Sổ ngân hàng S07 '!$J$2,Nhaplieu!$N679='Sổ ngân hàng S07 '!$J$2),Nhaplieu!F679,""))</f>
        <v/>
      </c>
      <c r="B674" s="77" t="str">
        <f>IF(OR(LEFT(Nhaplieu!$M679,3)='Sổ ngân hàng S07 '!$J$2,LEFT(Nhaplieu!$N679,3)='Sổ ngân hàng S07 '!$J$2),Nhaplieu!E679,IF(OR(Nhaplieu!$M679='Sổ ngân hàng S07 '!$J$2,Nhaplieu!$N679='Sổ ngân hàng S07 '!$J$2),Nhaplieu!E679,""))</f>
        <v/>
      </c>
      <c r="C674" s="571" t="str">
        <f>IF(OR(LEFT(Nhaplieu!$M679,3)='Sổ ngân hàng S07 '!$J$2,LEFT(Nhaplieu!$N679,3)='Sổ ngân hàng S07 '!$J$2),Nhaplieu!L679,IF(OR(Nhaplieu!$M679='Sổ ngân hàng S07 '!$J$2,Nhaplieu!$N679='Sổ ngân hàng S07 '!$J$2),Nhaplieu!L679,""))</f>
        <v/>
      </c>
      <c r="D674" s="78" t="str">
        <f>IF(LEFT(Nhaplieu!$M679,3)='Sổ ngân hàng S07 '!$J$2,Nhaplieu!N679,IF(LEFT(Nhaplieu!$N679,3)='Sổ ngân hàng S07 '!$J$2,Nhaplieu!M679,IF(Nhaplieu!$M679='Sổ ngân hàng S07 '!$J$2,Nhaplieu!N679,IF(Nhaplieu!$N679='Sổ ngân hàng S07 '!$J$2,Nhaplieu!M679,""))))</f>
        <v/>
      </c>
      <c r="E674" s="77" t="str">
        <f>IF(LEFT(Nhaplieu!M679,3)='Sổ ngân hàng S07 '!$J$2,Nhaplieu!$O679,IF(Nhaplieu!M679='Sổ ngân hàng S07 '!$J$2,Nhaplieu!$O679,""))</f>
        <v/>
      </c>
      <c r="F674" s="77" t="str">
        <f>IF(LEFT(Nhaplieu!N679,3)='Sổ ngân hàng S07 '!$J$2,Nhaplieu!$O679,IF(Nhaplieu!N679='Sổ ngân hàng S07 '!$J$2,Nhaplieu!$O679,""))</f>
        <v/>
      </c>
      <c r="G674" s="572">
        <f>IF(SUM(E674:F674)=0,0,$G$10+SUM(E$11:$E674)-SUM(F$11:$F674))</f>
        <v>0</v>
      </c>
      <c r="H674" s="573"/>
    </row>
    <row r="675" spans="1:8" s="4" customFormat="1" ht="15.6">
      <c r="A675" s="76" t="str">
        <f>IF(OR(LEFT(Nhaplieu!$M680,3)='Sổ ngân hàng S07 '!$J$2,LEFT(Nhaplieu!$N680,3)='Sổ ngân hàng S07 '!$J$2),Nhaplieu!F680,IF(OR(Nhaplieu!$M680='Sổ ngân hàng S07 '!$J$2,Nhaplieu!$N680='Sổ ngân hàng S07 '!$J$2),Nhaplieu!F680,""))</f>
        <v/>
      </c>
      <c r="B675" s="77" t="str">
        <f>IF(OR(LEFT(Nhaplieu!$M680,3)='Sổ ngân hàng S07 '!$J$2,LEFT(Nhaplieu!$N680,3)='Sổ ngân hàng S07 '!$J$2),Nhaplieu!E680,IF(OR(Nhaplieu!$M680='Sổ ngân hàng S07 '!$J$2,Nhaplieu!$N680='Sổ ngân hàng S07 '!$J$2),Nhaplieu!E680,""))</f>
        <v/>
      </c>
      <c r="C675" s="571" t="str">
        <f>IF(OR(LEFT(Nhaplieu!$M680,3)='Sổ ngân hàng S07 '!$J$2,LEFT(Nhaplieu!$N680,3)='Sổ ngân hàng S07 '!$J$2),Nhaplieu!L680,IF(OR(Nhaplieu!$M680='Sổ ngân hàng S07 '!$J$2,Nhaplieu!$N680='Sổ ngân hàng S07 '!$J$2),Nhaplieu!L680,""))</f>
        <v/>
      </c>
      <c r="D675" s="78" t="str">
        <f>IF(LEFT(Nhaplieu!$M680,3)='Sổ ngân hàng S07 '!$J$2,Nhaplieu!N680,IF(LEFT(Nhaplieu!$N680,3)='Sổ ngân hàng S07 '!$J$2,Nhaplieu!M680,IF(Nhaplieu!$M680='Sổ ngân hàng S07 '!$J$2,Nhaplieu!N680,IF(Nhaplieu!$N680='Sổ ngân hàng S07 '!$J$2,Nhaplieu!M680,""))))</f>
        <v/>
      </c>
      <c r="E675" s="77" t="str">
        <f>IF(LEFT(Nhaplieu!M680,3)='Sổ ngân hàng S07 '!$J$2,Nhaplieu!$O680,IF(Nhaplieu!M680='Sổ ngân hàng S07 '!$J$2,Nhaplieu!$O680,""))</f>
        <v/>
      </c>
      <c r="F675" s="77" t="str">
        <f>IF(LEFT(Nhaplieu!N680,3)='Sổ ngân hàng S07 '!$J$2,Nhaplieu!$O680,IF(Nhaplieu!N680='Sổ ngân hàng S07 '!$J$2,Nhaplieu!$O680,""))</f>
        <v/>
      </c>
      <c r="G675" s="572">
        <f>IF(SUM(E675:F675)=0,0,$G$10+SUM(E$11:$E675)-SUM(F$11:$F675))</f>
        <v>0</v>
      </c>
      <c r="H675" s="573"/>
    </row>
    <row r="676" spans="1:8" s="4" customFormat="1" ht="15.6">
      <c r="A676" s="76" t="str">
        <f>IF(OR(LEFT(Nhaplieu!$M681,3)='Sổ ngân hàng S07 '!$J$2,LEFT(Nhaplieu!$N681,3)='Sổ ngân hàng S07 '!$J$2),Nhaplieu!F681,IF(OR(Nhaplieu!$M681='Sổ ngân hàng S07 '!$J$2,Nhaplieu!$N681='Sổ ngân hàng S07 '!$J$2),Nhaplieu!F681,""))</f>
        <v/>
      </c>
      <c r="B676" s="77" t="str">
        <f>IF(OR(LEFT(Nhaplieu!$M681,3)='Sổ ngân hàng S07 '!$J$2,LEFT(Nhaplieu!$N681,3)='Sổ ngân hàng S07 '!$J$2),Nhaplieu!E681,IF(OR(Nhaplieu!$M681='Sổ ngân hàng S07 '!$J$2,Nhaplieu!$N681='Sổ ngân hàng S07 '!$J$2),Nhaplieu!E681,""))</f>
        <v/>
      </c>
      <c r="C676" s="571" t="str">
        <f>IF(OR(LEFT(Nhaplieu!$M681,3)='Sổ ngân hàng S07 '!$J$2,LEFT(Nhaplieu!$N681,3)='Sổ ngân hàng S07 '!$J$2),Nhaplieu!L681,IF(OR(Nhaplieu!$M681='Sổ ngân hàng S07 '!$J$2,Nhaplieu!$N681='Sổ ngân hàng S07 '!$J$2),Nhaplieu!L681,""))</f>
        <v/>
      </c>
      <c r="D676" s="78" t="str">
        <f>IF(LEFT(Nhaplieu!$M681,3)='Sổ ngân hàng S07 '!$J$2,Nhaplieu!N681,IF(LEFT(Nhaplieu!$N681,3)='Sổ ngân hàng S07 '!$J$2,Nhaplieu!M681,IF(Nhaplieu!$M681='Sổ ngân hàng S07 '!$J$2,Nhaplieu!N681,IF(Nhaplieu!$N681='Sổ ngân hàng S07 '!$J$2,Nhaplieu!M681,""))))</f>
        <v/>
      </c>
      <c r="E676" s="77" t="str">
        <f>IF(LEFT(Nhaplieu!M681,3)='Sổ ngân hàng S07 '!$J$2,Nhaplieu!$O681,IF(Nhaplieu!M681='Sổ ngân hàng S07 '!$J$2,Nhaplieu!$O681,""))</f>
        <v/>
      </c>
      <c r="F676" s="77" t="str">
        <f>IF(LEFT(Nhaplieu!N681,3)='Sổ ngân hàng S07 '!$J$2,Nhaplieu!$O681,IF(Nhaplieu!N681='Sổ ngân hàng S07 '!$J$2,Nhaplieu!$O681,""))</f>
        <v/>
      </c>
      <c r="G676" s="572">
        <f>IF(SUM(E676:F676)=0,0,$G$10+SUM(E$11:$E676)-SUM(F$11:$F676))</f>
        <v>0</v>
      </c>
      <c r="H676" s="573"/>
    </row>
    <row r="677" spans="1:8" s="4" customFormat="1" ht="15.6">
      <c r="A677" s="76" t="str">
        <f>IF(OR(LEFT(Nhaplieu!$M682,3)='Sổ ngân hàng S07 '!$J$2,LEFT(Nhaplieu!$N682,3)='Sổ ngân hàng S07 '!$J$2),Nhaplieu!F682,IF(OR(Nhaplieu!$M682='Sổ ngân hàng S07 '!$J$2,Nhaplieu!$N682='Sổ ngân hàng S07 '!$J$2),Nhaplieu!F682,""))</f>
        <v/>
      </c>
      <c r="B677" s="77" t="str">
        <f>IF(OR(LEFT(Nhaplieu!$M682,3)='Sổ ngân hàng S07 '!$J$2,LEFT(Nhaplieu!$N682,3)='Sổ ngân hàng S07 '!$J$2),Nhaplieu!E682,IF(OR(Nhaplieu!$M682='Sổ ngân hàng S07 '!$J$2,Nhaplieu!$N682='Sổ ngân hàng S07 '!$J$2),Nhaplieu!E682,""))</f>
        <v/>
      </c>
      <c r="C677" s="571" t="str">
        <f>IF(OR(LEFT(Nhaplieu!$M682,3)='Sổ ngân hàng S07 '!$J$2,LEFT(Nhaplieu!$N682,3)='Sổ ngân hàng S07 '!$J$2),Nhaplieu!L682,IF(OR(Nhaplieu!$M682='Sổ ngân hàng S07 '!$J$2,Nhaplieu!$N682='Sổ ngân hàng S07 '!$J$2),Nhaplieu!L682,""))</f>
        <v/>
      </c>
      <c r="D677" s="78" t="str">
        <f>IF(LEFT(Nhaplieu!$M682,3)='Sổ ngân hàng S07 '!$J$2,Nhaplieu!N682,IF(LEFT(Nhaplieu!$N682,3)='Sổ ngân hàng S07 '!$J$2,Nhaplieu!M682,IF(Nhaplieu!$M682='Sổ ngân hàng S07 '!$J$2,Nhaplieu!N682,IF(Nhaplieu!$N682='Sổ ngân hàng S07 '!$J$2,Nhaplieu!M682,""))))</f>
        <v/>
      </c>
      <c r="E677" s="77" t="str">
        <f>IF(LEFT(Nhaplieu!M682,3)='Sổ ngân hàng S07 '!$J$2,Nhaplieu!$O682,IF(Nhaplieu!M682='Sổ ngân hàng S07 '!$J$2,Nhaplieu!$O682,""))</f>
        <v/>
      </c>
      <c r="F677" s="77" t="str">
        <f>IF(LEFT(Nhaplieu!N682,3)='Sổ ngân hàng S07 '!$J$2,Nhaplieu!$O682,IF(Nhaplieu!N682='Sổ ngân hàng S07 '!$J$2,Nhaplieu!$O682,""))</f>
        <v/>
      </c>
      <c r="G677" s="572">
        <f>IF(SUM(E677:F677)=0,0,$G$10+SUM(E$11:$E677)-SUM(F$11:$F677))</f>
        <v>0</v>
      </c>
      <c r="H677" s="573"/>
    </row>
    <row r="678" spans="1:8" s="4" customFormat="1" ht="15.6">
      <c r="A678" s="76" t="str">
        <f>IF(OR(LEFT(Nhaplieu!$M683,3)='Sổ ngân hàng S07 '!$J$2,LEFT(Nhaplieu!$N683,3)='Sổ ngân hàng S07 '!$J$2),Nhaplieu!F683,IF(OR(Nhaplieu!$M683='Sổ ngân hàng S07 '!$J$2,Nhaplieu!$N683='Sổ ngân hàng S07 '!$J$2),Nhaplieu!F683,""))</f>
        <v/>
      </c>
      <c r="B678" s="77" t="str">
        <f>IF(OR(LEFT(Nhaplieu!$M683,3)='Sổ ngân hàng S07 '!$J$2,LEFT(Nhaplieu!$N683,3)='Sổ ngân hàng S07 '!$J$2),Nhaplieu!E683,IF(OR(Nhaplieu!$M683='Sổ ngân hàng S07 '!$J$2,Nhaplieu!$N683='Sổ ngân hàng S07 '!$J$2),Nhaplieu!E683,""))</f>
        <v/>
      </c>
      <c r="C678" s="571" t="str">
        <f>IF(OR(LEFT(Nhaplieu!$M683,3)='Sổ ngân hàng S07 '!$J$2,LEFT(Nhaplieu!$N683,3)='Sổ ngân hàng S07 '!$J$2),Nhaplieu!L683,IF(OR(Nhaplieu!$M683='Sổ ngân hàng S07 '!$J$2,Nhaplieu!$N683='Sổ ngân hàng S07 '!$J$2),Nhaplieu!L683,""))</f>
        <v/>
      </c>
      <c r="D678" s="78" t="str">
        <f>IF(LEFT(Nhaplieu!$M683,3)='Sổ ngân hàng S07 '!$J$2,Nhaplieu!N683,IF(LEFT(Nhaplieu!$N683,3)='Sổ ngân hàng S07 '!$J$2,Nhaplieu!M683,IF(Nhaplieu!$M683='Sổ ngân hàng S07 '!$J$2,Nhaplieu!N683,IF(Nhaplieu!$N683='Sổ ngân hàng S07 '!$J$2,Nhaplieu!M683,""))))</f>
        <v/>
      </c>
      <c r="E678" s="77" t="str">
        <f>IF(LEFT(Nhaplieu!M683,3)='Sổ ngân hàng S07 '!$J$2,Nhaplieu!$O683,IF(Nhaplieu!M683='Sổ ngân hàng S07 '!$J$2,Nhaplieu!$O683,""))</f>
        <v/>
      </c>
      <c r="F678" s="77" t="str">
        <f>IF(LEFT(Nhaplieu!N683,3)='Sổ ngân hàng S07 '!$J$2,Nhaplieu!$O683,IF(Nhaplieu!N683='Sổ ngân hàng S07 '!$J$2,Nhaplieu!$O683,""))</f>
        <v/>
      </c>
      <c r="G678" s="572">
        <f>IF(SUM(E678:F678)=0,0,$G$10+SUM(E$11:$E678)-SUM(F$11:$F678))</f>
        <v>0</v>
      </c>
      <c r="H678" s="573"/>
    </row>
    <row r="679" spans="1:8" s="4" customFormat="1" ht="15.6">
      <c r="A679" s="76" t="str">
        <f>IF(OR(LEFT(Nhaplieu!$M684,3)='Sổ ngân hàng S07 '!$J$2,LEFT(Nhaplieu!$N684,3)='Sổ ngân hàng S07 '!$J$2),Nhaplieu!F684,IF(OR(Nhaplieu!$M684='Sổ ngân hàng S07 '!$J$2,Nhaplieu!$N684='Sổ ngân hàng S07 '!$J$2),Nhaplieu!F684,""))</f>
        <v/>
      </c>
      <c r="B679" s="77" t="str">
        <f>IF(OR(LEFT(Nhaplieu!$M684,3)='Sổ ngân hàng S07 '!$J$2,LEFT(Nhaplieu!$N684,3)='Sổ ngân hàng S07 '!$J$2),Nhaplieu!E684,IF(OR(Nhaplieu!$M684='Sổ ngân hàng S07 '!$J$2,Nhaplieu!$N684='Sổ ngân hàng S07 '!$J$2),Nhaplieu!E684,""))</f>
        <v/>
      </c>
      <c r="C679" s="571" t="str">
        <f>IF(OR(LEFT(Nhaplieu!$M684,3)='Sổ ngân hàng S07 '!$J$2,LEFT(Nhaplieu!$N684,3)='Sổ ngân hàng S07 '!$J$2),Nhaplieu!L684,IF(OR(Nhaplieu!$M684='Sổ ngân hàng S07 '!$J$2,Nhaplieu!$N684='Sổ ngân hàng S07 '!$J$2),Nhaplieu!L684,""))</f>
        <v/>
      </c>
      <c r="D679" s="78" t="str">
        <f>IF(LEFT(Nhaplieu!$M684,3)='Sổ ngân hàng S07 '!$J$2,Nhaplieu!N684,IF(LEFT(Nhaplieu!$N684,3)='Sổ ngân hàng S07 '!$J$2,Nhaplieu!M684,IF(Nhaplieu!$M684='Sổ ngân hàng S07 '!$J$2,Nhaplieu!N684,IF(Nhaplieu!$N684='Sổ ngân hàng S07 '!$J$2,Nhaplieu!M684,""))))</f>
        <v/>
      </c>
      <c r="E679" s="77" t="str">
        <f>IF(LEFT(Nhaplieu!M684,3)='Sổ ngân hàng S07 '!$J$2,Nhaplieu!$O684,IF(Nhaplieu!M684='Sổ ngân hàng S07 '!$J$2,Nhaplieu!$O684,""))</f>
        <v/>
      </c>
      <c r="F679" s="77" t="str">
        <f>IF(LEFT(Nhaplieu!N684,3)='Sổ ngân hàng S07 '!$J$2,Nhaplieu!$O684,IF(Nhaplieu!N684='Sổ ngân hàng S07 '!$J$2,Nhaplieu!$O684,""))</f>
        <v/>
      </c>
      <c r="G679" s="572">
        <f>IF(SUM(E679:F679)=0,0,$G$10+SUM(E$11:$E679)-SUM(F$11:$F679))</f>
        <v>0</v>
      </c>
      <c r="H679" s="573"/>
    </row>
    <row r="680" spans="1:8" s="4" customFormat="1" ht="15.6">
      <c r="A680" s="76" t="str">
        <f>IF(OR(LEFT(Nhaplieu!$M685,3)='Sổ ngân hàng S07 '!$J$2,LEFT(Nhaplieu!$N685,3)='Sổ ngân hàng S07 '!$J$2),Nhaplieu!F685,IF(OR(Nhaplieu!$M685='Sổ ngân hàng S07 '!$J$2,Nhaplieu!$N685='Sổ ngân hàng S07 '!$J$2),Nhaplieu!F685,""))</f>
        <v/>
      </c>
      <c r="B680" s="77" t="str">
        <f>IF(OR(LEFT(Nhaplieu!$M685,3)='Sổ ngân hàng S07 '!$J$2,LEFT(Nhaplieu!$N685,3)='Sổ ngân hàng S07 '!$J$2),Nhaplieu!E685,IF(OR(Nhaplieu!$M685='Sổ ngân hàng S07 '!$J$2,Nhaplieu!$N685='Sổ ngân hàng S07 '!$J$2),Nhaplieu!E685,""))</f>
        <v/>
      </c>
      <c r="C680" s="571" t="str">
        <f>IF(OR(LEFT(Nhaplieu!$M685,3)='Sổ ngân hàng S07 '!$J$2,LEFT(Nhaplieu!$N685,3)='Sổ ngân hàng S07 '!$J$2),Nhaplieu!L685,IF(OR(Nhaplieu!$M685='Sổ ngân hàng S07 '!$J$2,Nhaplieu!$N685='Sổ ngân hàng S07 '!$J$2),Nhaplieu!L685,""))</f>
        <v/>
      </c>
      <c r="D680" s="78" t="str">
        <f>IF(LEFT(Nhaplieu!$M685,3)='Sổ ngân hàng S07 '!$J$2,Nhaplieu!N685,IF(LEFT(Nhaplieu!$N685,3)='Sổ ngân hàng S07 '!$J$2,Nhaplieu!M685,IF(Nhaplieu!$M685='Sổ ngân hàng S07 '!$J$2,Nhaplieu!N685,IF(Nhaplieu!$N685='Sổ ngân hàng S07 '!$J$2,Nhaplieu!M685,""))))</f>
        <v/>
      </c>
      <c r="E680" s="77" t="str">
        <f>IF(LEFT(Nhaplieu!M685,3)='Sổ ngân hàng S07 '!$J$2,Nhaplieu!$O685,IF(Nhaplieu!M685='Sổ ngân hàng S07 '!$J$2,Nhaplieu!$O685,""))</f>
        <v/>
      </c>
      <c r="F680" s="77" t="str">
        <f>IF(LEFT(Nhaplieu!N685,3)='Sổ ngân hàng S07 '!$J$2,Nhaplieu!$O685,IF(Nhaplieu!N685='Sổ ngân hàng S07 '!$J$2,Nhaplieu!$O685,""))</f>
        <v/>
      </c>
      <c r="G680" s="572">
        <f>IF(SUM(E680:F680)=0,0,$G$10+SUM(E$11:$E680)-SUM(F$11:$F680))</f>
        <v>0</v>
      </c>
      <c r="H680" s="573"/>
    </row>
    <row r="681" spans="1:8" s="4" customFormat="1" ht="15.6">
      <c r="A681" s="76" t="str">
        <f>IF(OR(LEFT(Nhaplieu!$M686,3)='Sổ ngân hàng S07 '!$J$2,LEFT(Nhaplieu!$N686,3)='Sổ ngân hàng S07 '!$J$2),Nhaplieu!F686,IF(OR(Nhaplieu!$M686='Sổ ngân hàng S07 '!$J$2,Nhaplieu!$N686='Sổ ngân hàng S07 '!$J$2),Nhaplieu!F686,""))</f>
        <v/>
      </c>
      <c r="B681" s="77" t="str">
        <f>IF(OR(LEFT(Nhaplieu!$M686,3)='Sổ ngân hàng S07 '!$J$2,LEFT(Nhaplieu!$N686,3)='Sổ ngân hàng S07 '!$J$2),Nhaplieu!E686,IF(OR(Nhaplieu!$M686='Sổ ngân hàng S07 '!$J$2,Nhaplieu!$N686='Sổ ngân hàng S07 '!$J$2),Nhaplieu!E686,""))</f>
        <v/>
      </c>
      <c r="C681" s="571" t="str">
        <f>IF(OR(LEFT(Nhaplieu!$M686,3)='Sổ ngân hàng S07 '!$J$2,LEFT(Nhaplieu!$N686,3)='Sổ ngân hàng S07 '!$J$2),Nhaplieu!L686,IF(OR(Nhaplieu!$M686='Sổ ngân hàng S07 '!$J$2,Nhaplieu!$N686='Sổ ngân hàng S07 '!$J$2),Nhaplieu!L686,""))</f>
        <v/>
      </c>
      <c r="D681" s="78" t="str">
        <f>IF(LEFT(Nhaplieu!$M686,3)='Sổ ngân hàng S07 '!$J$2,Nhaplieu!N686,IF(LEFT(Nhaplieu!$N686,3)='Sổ ngân hàng S07 '!$J$2,Nhaplieu!M686,IF(Nhaplieu!$M686='Sổ ngân hàng S07 '!$J$2,Nhaplieu!N686,IF(Nhaplieu!$N686='Sổ ngân hàng S07 '!$J$2,Nhaplieu!M686,""))))</f>
        <v/>
      </c>
      <c r="E681" s="77" t="str">
        <f>IF(LEFT(Nhaplieu!M686,3)='Sổ ngân hàng S07 '!$J$2,Nhaplieu!$O686,IF(Nhaplieu!M686='Sổ ngân hàng S07 '!$J$2,Nhaplieu!$O686,""))</f>
        <v/>
      </c>
      <c r="F681" s="77" t="str">
        <f>IF(LEFT(Nhaplieu!N686,3)='Sổ ngân hàng S07 '!$J$2,Nhaplieu!$O686,IF(Nhaplieu!N686='Sổ ngân hàng S07 '!$J$2,Nhaplieu!$O686,""))</f>
        <v/>
      </c>
      <c r="G681" s="572">
        <f>IF(SUM(E681:F681)=0,0,$G$10+SUM(E$11:$E681)-SUM(F$11:$F681))</f>
        <v>0</v>
      </c>
      <c r="H681" s="573"/>
    </row>
    <row r="682" spans="1:8" s="4" customFormat="1" ht="15.6">
      <c r="A682" s="76" t="str">
        <f>IF(OR(LEFT(Nhaplieu!$M687,3)='Sổ ngân hàng S07 '!$J$2,LEFT(Nhaplieu!$N687,3)='Sổ ngân hàng S07 '!$J$2),Nhaplieu!F687,IF(OR(Nhaplieu!$M687='Sổ ngân hàng S07 '!$J$2,Nhaplieu!$N687='Sổ ngân hàng S07 '!$J$2),Nhaplieu!F687,""))</f>
        <v/>
      </c>
      <c r="B682" s="77" t="str">
        <f>IF(OR(LEFT(Nhaplieu!$M687,3)='Sổ ngân hàng S07 '!$J$2,LEFT(Nhaplieu!$N687,3)='Sổ ngân hàng S07 '!$J$2),Nhaplieu!E687,IF(OR(Nhaplieu!$M687='Sổ ngân hàng S07 '!$J$2,Nhaplieu!$N687='Sổ ngân hàng S07 '!$J$2),Nhaplieu!E687,""))</f>
        <v/>
      </c>
      <c r="C682" s="571" t="str">
        <f>IF(OR(LEFT(Nhaplieu!$M687,3)='Sổ ngân hàng S07 '!$J$2,LEFT(Nhaplieu!$N687,3)='Sổ ngân hàng S07 '!$J$2),Nhaplieu!L687,IF(OR(Nhaplieu!$M687='Sổ ngân hàng S07 '!$J$2,Nhaplieu!$N687='Sổ ngân hàng S07 '!$J$2),Nhaplieu!L687,""))</f>
        <v/>
      </c>
      <c r="D682" s="78" t="str">
        <f>IF(LEFT(Nhaplieu!$M687,3)='Sổ ngân hàng S07 '!$J$2,Nhaplieu!N687,IF(LEFT(Nhaplieu!$N687,3)='Sổ ngân hàng S07 '!$J$2,Nhaplieu!M687,IF(Nhaplieu!$M687='Sổ ngân hàng S07 '!$J$2,Nhaplieu!N687,IF(Nhaplieu!$N687='Sổ ngân hàng S07 '!$J$2,Nhaplieu!M687,""))))</f>
        <v/>
      </c>
      <c r="E682" s="77" t="str">
        <f>IF(LEFT(Nhaplieu!M687,3)='Sổ ngân hàng S07 '!$J$2,Nhaplieu!$O687,IF(Nhaplieu!M687='Sổ ngân hàng S07 '!$J$2,Nhaplieu!$O687,""))</f>
        <v/>
      </c>
      <c r="F682" s="77" t="str">
        <f>IF(LEFT(Nhaplieu!N687,3)='Sổ ngân hàng S07 '!$J$2,Nhaplieu!$O687,IF(Nhaplieu!N687='Sổ ngân hàng S07 '!$J$2,Nhaplieu!$O687,""))</f>
        <v/>
      </c>
      <c r="G682" s="572">
        <f>IF(SUM(E682:F682)=0,0,$G$10+SUM(E$11:$E682)-SUM(F$11:$F682))</f>
        <v>0</v>
      </c>
      <c r="H682" s="573"/>
    </row>
    <row r="683" spans="1:8" s="4" customFormat="1" ht="15.6">
      <c r="A683" s="76" t="str">
        <f>IF(OR(LEFT(Nhaplieu!$M688,3)='Sổ ngân hàng S07 '!$J$2,LEFT(Nhaplieu!$N688,3)='Sổ ngân hàng S07 '!$J$2),Nhaplieu!F688,IF(OR(Nhaplieu!$M688='Sổ ngân hàng S07 '!$J$2,Nhaplieu!$N688='Sổ ngân hàng S07 '!$J$2),Nhaplieu!F688,""))</f>
        <v/>
      </c>
      <c r="B683" s="77" t="str">
        <f>IF(OR(LEFT(Nhaplieu!$M688,3)='Sổ ngân hàng S07 '!$J$2,LEFT(Nhaplieu!$N688,3)='Sổ ngân hàng S07 '!$J$2),Nhaplieu!E688,IF(OR(Nhaplieu!$M688='Sổ ngân hàng S07 '!$J$2,Nhaplieu!$N688='Sổ ngân hàng S07 '!$J$2),Nhaplieu!E688,""))</f>
        <v/>
      </c>
      <c r="C683" s="571" t="str">
        <f>IF(OR(LEFT(Nhaplieu!$M688,3)='Sổ ngân hàng S07 '!$J$2,LEFT(Nhaplieu!$N688,3)='Sổ ngân hàng S07 '!$J$2),Nhaplieu!L688,IF(OR(Nhaplieu!$M688='Sổ ngân hàng S07 '!$J$2,Nhaplieu!$N688='Sổ ngân hàng S07 '!$J$2),Nhaplieu!L688,""))</f>
        <v/>
      </c>
      <c r="D683" s="78" t="str">
        <f>IF(LEFT(Nhaplieu!$M688,3)='Sổ ngân hàng S07 '!$J$2,Nhaplieu!N688,IF(LEFT(Nhaplieu!$N688,3)='Sổ ngân hàng S07 '!$J$2,Nhaplieu!M688,IF(Nhaplieu!$M688='Sổ ngân hàng S07 '!$J$2,Nhaplieu!N688,IF(Nhaplieu!$N688='Sổ ngân hàng S07 '!$J$2,Nhaplieu!M688,""))))</f>
        <v/>
      </c>
      <c r="E683" s="77" t="str">
        <f>IF(LEFT(Nhaplieu!M688,3)='Sổ ngân hàng S07 '!$J$2,Nhaplieu!$O688,IF(Nhaplieu!M688='Sổ ngân hàng S07 '!$J$2,Nhaplieu!$O688,""))</f>
        <v/>
      </c>
      <c r="F683" s="77" t="str">
        <f>IF(LEFT(Nhaplieu!N688,3)='Sổ ngân hàng S07 '!$J$2,Nhaplieu!$O688,IF(Nhaplieu!N688='Sổ ngân hàng S07 '!$J$2,Nhaplieu!$O688,""))</f>
        <v/>
      </c>
      <c r="G683" s="572">
        <f>IF(SUM(E683:F683)=0,0,$G$10+SUM(E$11:$E683)-SUM(F$11:$F683))</f>
        <v>0</v>
      </c>
      <c r="H683" s="573"/>
    </row>
    <row r="684" spans="1:8" s="4" customFormat="1" ht="15.6">
      <c r="A684" s="76" t="str">
        <f>IF(OR(LEFT(Nhaplieu!$M689,3)='Sổ ngân hàng S07 '!$J$2,LEFT(Nhaplieu!$N689,3)='Sổ ngân hàng S07 '!$J$2),Nhaplieu!F689,IF(OR(Nhaplieu!$M689='Sổ ngân hàng S07 '!$J$2,Nhaplieu!$N689='Sổ ngân hàng S07 '!$J$2),Nhaplieu!F689,""))</f>
        <v/>
      </c>
      <c r="B684" s="77" t="str">
        <f>IF(OR(LEFT(Nhaplieu!$M689,3)='Sổ ngân hàng S07 '!$J$2,LEFT(Nhaplieu!$N689,3)='Sổ ngân hàng S07 '!$J$2),Nhaplieu!E689,IF(OR(Nhaplieu!$M689='Sổ ngân hàng S07 '!$J$2,Nhaplieu!$N689='Sổ ngân hàng S07 '!$J$2),Nhaplieu!E689,""))</f>
        <v/>
      </c>
      <c r="C684" s="571" t="str">
        <f>IF(OR(LEFT(Nhaplieu!$M689,3)='Sổ ngân hàng S07 '!$J$2,LEFT(Nhaplieu!$N689,3)='Sổ ngân hàng S07 '!$J$2),Nhaplieu!L689,IF(OR(Nhaplieu!$M689='Sổ ngân hàng S07 '!$J$2,Nhaplieu!$N689='Sổ ngân hàng S07 '!$J$2),Nhaplieu!L689,""))</f>
        <v/>
      </c>
      <c r="D684" s="78" t="str">
        <f>IF(LEFT(Nhaplieu!$M689,3)='Sổ ngân hàng S07 '!$J$2,Nhaplieu!N689,IF(LEFT(Nhaplieu!$N689,3)='Sổ ngân hàng S07 '!$J$2,Nhaplieu!M689,IF(Nhaplieu!$M689='Sổ ngân hàng S07 '!$J$2,Nhaplieu!N689,IF(Nhaplieu!$N689='Sổ ngân hàng S07 '!$J$2,Nhaplieu!M689,""))))</f>
        <v/>
      </c>
      <c r="E684" s="77" t="str">
        <f>IF(LEFT(Nhaplieu!M689,3)='Sổ ngân hàng S07 '!$J$2,Nhaplieu!$O689,IF(Nhaplieu!M689='Sổ ngân hàng S07 '!$J$2,Nhaplieu!$O689,""))</f>
        <v/>
      </c>
      <c r="F684" s="77" t="str">
        <f>IF(LEFT(Nhaplieu!N689,3)='Sổ ngân hàng S07 '!$J$2,Nhaplieu!$O689,IF(Nhaplieu!N689='Sổ ngân hàng S07 '!$J$2,Nhaplieu!$O689,""))</f>
        <v/>
      </c>
      <c r="G684" s="572">
        <f>IF(SUM(E684:F684)=0,0,$G$10+SUM(E$11:$E684)-SUM(F$11:$F684))</f>
        <v>0</v>
      </c>
      <c r="H684" s="573"/>
    </row>
    <row r="685" spans="1:8" s="4" customFormat="1" ht="15.6">
      <c r="A685" s="76" t="str">
        <f>IF(OR(LEFT(Nhaplieu!$M690,3)='Sổ ngân hàng S07 '!$J$2,LEFT(Nhaplieu!$N690,3)='Sổ ngân hàng S07 '!$J$2),Nhaplieu!F690,IF(OR(Nhaplieu!$M690='Sổ ngân hàng S07 '!$J$2,Nhaplieu!$N690='Sổ ngân hàng S07 '!$J$2),Nhaplieu!F690,""))</f>
        <v/>
      </c>
      <c r="B685" s="77" t="str">
        <f>IF(OR(LEFT(Nhaplieu!$M690,3)='Sổ ngân hàng S07 '!$J$2,LEFT(Nhaplieu!$N690,3)='Sổ ngân hàng S07 '!$J$2),Nhaplieu!E690,IF(OR(Nhaplieu!$M690='Sổ ngân hàng S07 '!$J$2,Nhaplieu!$N690='Sổ ngân hàng S07 '!$J$2),Nhaplieu!E690,""))</f>
        <v/>
      </c>
      <c r="C685" s="571" t="str">
        <f>IF(OR(LEFT(Nhaplieu!$M690,3)='Sổ ngân hàng S07 '!$J$2,LEFT(Nhaplieu!$N690,3)='Sổ ngân hàng S07 '!$J$2),Nhaplieu!L690,IF(OR(Nhaplieu!$M690='Sổ ngân hàng S07 '!$J$2,Nhaplieu!$N690='Sổ ngân hàng S07 '!$J$2),Nhaplieu!L690,""))</f>
        <v/>
      </c>
      <c r="D685" s="78" t="str">
        <f>IF(LEFT(Nhaplieu!$M690,3)='Sổ ngân hàng S07 '!$J$2,Nhaplieu!N690,IF(LEFT(Nhaplieu!$N690,3)='Sổ ngân hàng S07 '!$J$2,Nhaplieu!M690,IF(Nhaplieu!$M690='Sổ ngân hàng S07 '!$J$2,Nhaplieu!N690,IF(Nhaplieu!$N690='Sổ ngân hàng S07 '!$J$2,Nhaplieu!M690,""))))</f>
        <v/>
      </c>
      <c r="E685" s="77" t="str">
        <f>IF(LEFT(Nhaplieu!M690,3)='Sổ ngân hàng S07 '!$J$2,Nhaplieu!$O690,IF(Nhaplieu!M690='Sổ ngân hàng S07 '!$J$2,Nhaplieu!$O690,""))</f>
        <v/>
      </c>
      <c r="F685" s="77" t="str">
        <f>IF(LEFT(Nhaplieu!N690,3)='Sổ ngân hàng S07 '!$J$2,Nhaplieu!$O690,IF(Nhaplieu!N690='Sổ ngân hàng S07 '!$J$2,Nhaplieu!$O690,""))</f>
        <v/>
      </c>
      <c r="G685" s="572">
        <f>IF(SUM(E685:F685)=0,0,$G$10+SUM(E$11:$E685)-SUM(F$11:$F685))</f>
        <v>0</v>
      </c>
      <c r="H685" s="573"/>
    </row>
    <row r="686" spans="1:8" s="4" customFormat="1" ht="15.6">
      <c r="A686" s="76" t="str">
        <f>IF(OR(LEFT(Nhaplieu!$M691,3)='Sổ ngân hàng S07 '!$J$2,LEFT(Nhaplieu!$N691,3)='Sổ ngân hàng S07 '!$J$2),Nhaplieu!F691,IF(OR(Nhaplieu!$M691='Sổ ngân hàng S07 '!$J$2,Nhaplieu!$N691='Sổ ngân hàng S07 '!$J$2),Nhaplieu!F691,""))</f>
        <v/>
      </c>
      <c r="B686" s="77" t="str">
        <f>IF(OR(LEFT(Nhaplieu!$M691,3)='Sổ ngân hàng S07 '!$J$2,LEFT(Nhaplieu!$N691,3)='Sổ ngân hàng S07 '!$J$2),Nhaplieu!E691,IF(OR(Nhaplieu!$M691='Sổ ngân hàng S07 '!$J$2,Nhaplieu!$N691='Sổ ngân hàng S07 '!$J$2),Nhaplieu!E691,""))</f>
        <v/>
      </c>
      <c r="C686" s="571" t="str">
        <f>IF(OR(LEFT(Nhaplieu!$M691,3)='Sổ ngân hàng S07 '!$J$2,LEFT(Nhaplieu!$N691,3)='Sổ ngân hàng S07 '!$J$2),Nhaplieu!L691,IF(OR(Nhaplieu!$M691='Sổ ngân hàng S07 '!$J$2,Nhaplieu!$N691='Sổ ngân hàng S07 '!$J$2),Nhaplieu!L691,""))</f>
        <v/>
      </c>
      <c r="D686" s="78" t="str">
        <f>IF(LEFT(Nhaplieu!$M691,3)='Sổ ngân hàng S07 '!$J$2,Nhaplieu!N691,IF(LEFT(Nhaplieu!$N691,3)='Sổ ngân hàng S07 '!$J$2,Nhaplieu!M691,IF(Nhaplieu!$M691='Sổ ngân hàng S07 '!$J$2,Nhaplieu!N691,IF(Nhaplieu!$N691='Sổ ngân hàng S07 '!$J$2,Nhaplieu!M691,""))))</f>
        <v/>
      </c>
      <c r="E686" s="77" t="str">
        <f>IF(LEFT(Nhaplieu!M691,3)='Sổ ngân hàng S07 '!$J$2,Nhaplieu!$O691,IF(Nhaplieu!M691='Sổ ngân hàng S07 '!$J$2,Nhaplieu!$O691,""))</f>
        <v/>
      </c>
      <c r="F686" s="77" t="str">
        <f>IF(LEFT(Nhaplieu!N691,3)='Sổ ngân hàng S07 '!$J$2,Nhaplieu!$O691,IF(Nhaplieu!N691='Sổ ngân hàng S07 '!$J$2,Nhaplieu!$O691,""))</f>
        <v/>
      </c>
      <c r="G686" s="572">
        <f>IF(SUM(E686:F686)=0,0,$G$10+SUM(E$11:$E686)-SUM(F$11:$F686))</f>
        <v>0</v>
      </c>
      <c r="H686" s="573"/>
    </row>
    <row r="687" spans="1:8" s="4" customFormat="1" ht="15.6">
      <c r="A687" s="76" t="str">
        <f>IF(OR(LEFT(Nhaplieu!$M692,3)='Sổ ngân hàng S07 '!$J$2,LEFT(Nhaplieu!$N692,3)='Sổ ngân hàng S07 '!$J$2),Nhaplieu!F692,IF(OR(Nhaplieu!$M692='Sổ ngân hàng S07 '!$J$2,Nhaplieu!$N692='Sổ ngân hàng S07 '!$J$2),Nhaplieu!F692,""))</f>
        <v/>
      </c>
      <c r="B687" s="77" t="str">
        <f>IF(OR(LEFT(Nhaplieu!$M692,3)='Sổ ngân hàng S07 '!$J$2,LEFT(Nhaplieu!$N692,3)='Sổ ngân hàng S07 '!$J$2),Nhaplieu!E692,IF(OR(Nhaplieu!$M692='Sổ ngân hàng S07 '!$J$2,Nhaplieu!$N692='Sổ ngân hàng S07 '!$J$2),Nhaplieu!E692,""))</f>
        <v/>
      </c>
      <c r="C687" s="571" t="str">
        <f>IF(OR(LEFT(Nhaplieu!$M692,3)='Sổ ngân hàng S07 '!$J$2,LEFT(Nhaplieu!$N692,3)='Sổ ngân hàng S07 '!$J$2),Nhaplieu!L692,IF(OR(Nhaplieu!$M692='Sổ ngân hàng S07 '!$J$2,Nhaplieu!$N692='Sổ ngân hàng S07 '!$J$2),Nhaplieu!L692,""))</f>
        <v/>
      </c>
      <c r="D687" s="78" t="str">
        <f>IF(LEFT(Nhaplieu!$M692,3)='Sổ ngân hàng S07 '!$J$2,Nhaplieu!N692,IF(LEFT(Nhaplieu!$N692,3)='Sổ ngân hàng S07 '!$J$2,Nhaplieu!M692,IF(Nhaplieu!$M692='Sổ ngân hàng S07 '!$J$2,Nhaplieu!N692,IF(Nhaplieu!$N692='Sổ ngân hàng S07 '!$J$2,Nhaplieu!M692,""))))</f>
        <v/>
      </c>
      <c r="E687" s="77" t="str">
        <f>IF(LEFT(Nhaplieu!M692,3)='Sổ ngân hàng S07 '!$J$2,Nhaplieu!$O692,IF(Nhaplieu!M692='Sổ ngân hàng S07 '!$J$2,Nhaplieu!$O692,""))</f>
        <v/>
      </c>
      <c r="F687" s="77" t="str">
        <f>IF(LEFT(Nhaplieu!N692,3)='Sổ ngân hàng S07 '!$J$2,Nhaplieu!$O692,IF(Nhaplieu!N692='Sổ ngân hàng S07 '!$J$2,Nhaplieu!$O692,""))</f>
        <v/>
      </c>
      <c r="G687" s="572">
        <f>IF(SUM(E687:F687)=0,0,$G$10+SUM(E$11:$E687)-SUM(F$11:$F687))</f>
        <v>0</v>
      </c>
      <c r="H687" s="573"/>
    </row>
    <row r="688" spans="1:8" s="4" customFormat="1" ht="15.6">
      <c r="A688" s="76" t="str">
        <f>IF(OR(LEFT(Nhaplieu!$M693,3)='Sổ ngân hàng S07 '!$J$2,LEFT(Nhaplieu!$N693,3)='Sổ ngân hàng S07 '!$J$2),Nhaplieu!F693,IF(OR(Nhaplieu!$M693='Sổ ngân hàng S07 '!$J$2,Nhaplieu!$N693='Sổ ngân hàng S07 '!$J$2),Nhaplieu!F693,""))</f>
        <v/>
      </c>
      <c r="B688" s="77" t="str">
        <f>IF(OR(LEFT(Nhaplieu!$M693,3)='Sổ ngân hàng S07 '!$J$2,LEFT(Nhaplieu!$N693,3)='Sổ ngân hàng S07 '!$J$2),Nhaplieu!E693,IF(OR(Nhaplieu!$M693='Sổ ngân hàng S07 '!$J$2,Nhaplieu!$N693='Sổ ngân hàng S07 '!$J$2),Nhaplieu!E693,""))</f>
        <v/>
      </c>
      <c r="C688" s="571" t="str">
        <f>IF(OR(LEFT(Nhaplieu!$M693,3)='Sổ ngân hàng S07 '!$J$2,LEFT(Nhaplieu!$N693,3)='Sổ ngân hàng S07 '!$J$2),Nhaplieu!L693,IF(OR(Nhaplieu!$M693='Sổ ngân hàng S07 '!$J$2,Nhaplieu!$N693='Sổ ngân hàng S07 '!$J$2),Nhaplieu!L693,""))</f>
        <v/>
      </c>
      <c r="D688" s="78" t="str">
        <f>IF(LEFT(Nhaplieu!$M693,3)='Sổ ngân hàng S07 '!$J$2,Nhaplieu!N693,IF(LEFT(Nhaplieu!$N693,3)='Sổ ngân hàng S07 '!$J$2,Nhaplieu!M693,IF(Nhaplieu!$M693='Sổ ngân hàng S07 '!$J$2,Nhaplieu!N693,IF(Nhaplieu!$N693='Sổ ngân hàng S07 '!$J$2,Nhaplieu!M693,""))))</f>
        <v/>
      </c>
      <c r="E688" s="77" t="str">
        <f>IF(LEFT(Nhaplieu!M693,3)='Sổ ngân hàng S07 '!$J$2,Nhaplieu!$O693,IF(Nhaplieu!M693='Sổ ngân hàng S07 '!$J$2,Nhaplieu!$O693,""))</f>
        <v/>
      </c>
      <c r="F688" s="77" t="str">
        <f>IF(LEFT(Nhaplieu!N693,3)='Sổ ngân hàng S07 '!$J$2,Nhaplieu!$O693,IF(Nhaplieu!N693='Sổ ngân hàng S07 '!$J$2,Nhaplieu!$O693,""))</f>
        <v/>
      </c>
      <c r="G688" s="572">
        <f>IF(SUM(E688:F688)=0,0,$G$10+SUM(E$11:$E688)-SUM(F$11:$F688))</f>
        <v>0</v>
      </c>
      <c r="H688" s="573"/>
    </row>
    <row r="689" spans="1:8" s="4" customFormat="1" ht="15.6">
      <c r="A689" s="76" t="str">
        <f>IF(OR(LEFT(Nhaplieu!$M694,3)='Sổ ngân hàng S07 '!$J$2,LEFT(Nhaplieu!$N694,3)='Sổ ngân hàng S07 '!$J$2),Nhaplieu!F694,IF(OR(Nhaplieu!$M694='Sổ ngân hàng S07 '!$J$2,Nhaplieu!$N694='Sổ ngân hàng S07 '!$J$2),Nhaplieu!F694,""))</f>
        <v/>
      </c>
      <c r="B689" s="77" t="str">
        <f>IF(OR(LEFT(Nhaplieu!$M694,3)='Sổ ngân hàng S07 '!$J$2,LEFT(Nhaplieu!$N694,3)='Sổ ngân hàng S07 '!$J$2),Nhaplieu!E694,IF(OR(Nhaplieu!$M694='Sổ ngân hàng S07 '!$J$2,Nhaplieu!$N694='Sổ ngân hàng S07 '!$J$2),Nhaplieu!E694,""))</f>
        <v/>
      </c>
      <c r="C689" s="571" t="str">
        <f>IF(OR(LEFT(Nhaplieu!$M694,3)='Sổ ngân hàng S07 '!$J$2,LEFT(Nhaplieu!$N694,3)='Sổ ngân hàng S07 '!$J$2),Nhaplieu!L694,IF(OR(Nhaplieu!$M694='Sổ ngân hàng S07 '!$J$2,Nhaplieu!$N694='Sổ ngân hàng S07 '!$J$2),Nhaplieu!L694,""))</f>
        <v/>
      </c>
      <c r="D689" s="78" t="str">
        <f>IF(LEFT(Nhaplieu!$M694,3)='Sổ ngân hàng S07 '!$J$2,Nhaplieu!N694,IF(LEFT(Nhaplieu!$N694,3)='Sổ ngân hàng S07 '!$J$2,Nhaplieu!M694,IF(Nhaplieu!$M694='Sổ ngân hàng S07 '!$J$2,Nhaplieu!N694,IF(Nhaplieu!$N694='Sổ ngân hàng S07 '!$J$2,Nhaplieu!M694,""))))</f>
        <v/>
      </c>
      <c r="E689" s="77" t="str">
        <f>IF(LEFT(Nhaplieu!M694,3)='Sổ ngân hàng S07 '!$J$2,Nhaplieu!$O694,IF(Nhaplieu!M694='Sổ ngân hàng S07 '!$J$2,Nhaplieu!$O694,""))</f>
        <v/>
      </c>
      <c r="F689" s="77" t="str">
        <f>IF(LEFT(Nhaplieu!N694,3)='Sổ ngân hàng S07 '!$J$2,Nhaplieu!$O694,IF(Nhaplieu!N694='Sổ ngân hàng S07 '!$J$2,Nhaplieu!$O694,""))</f>
        <v/>
      </c>
      <c r="G689" s="572">
        <f>IF(SUM(E689:F689)=0,0,$G$10+SUM(E$11:$E689)-SUM(F$11:$F689))</f>
        <v>0</v>
      </c>
      <c r="H689" s="573"/>
    </row>
    <row r="690" spans="1:8" s="4" customFormat="1" ht="15.6">
      <c r="A690" s="76" t="str">
        <f>IF(OR(LEFT(Nhaplieu!$M695,3)='Sổ ngân hàng S07 '!$J$2,LEFT(Nhaplieu!$N695,3)='Sổ ngân hàng S07 '!$J$2),Nhaplieu!F695,IF(OR(Nhaplieu!$M695='Sổ ngân hàng S07 '!$J$2,Nhaplieu!$N695='Sổ ngân hàng S07 '!$J$2),Nhaplieu!F695,""))</f>
        <v/>
      </c>
      <c r="B690" s="77" t="str">
        <f>IF(OR(LEFT(Nhaplieu!$M695,3)='Sổ ngân hàng S07 '!$J$2,LEFT(Nhaplieu!$N695,3)='Sổ ngân hàng S07 '!$J$2),Nhaplieu!E695,IF(OR(Nhaplieu!$M695='Sổ ngân hàng S07 '!$J$2,Nhaplieu!$N695='Sổ ngân hàng S07 '!$J$2),Nhaplieu!E695,""))</f>
        <v/>
      </c>
      <c r="C690" s="571" t="str">
        <f>IF(OR(LEFT(Nhaplieu!$M695,3)='Sổ ngân hàng S07 '!$J$2,LEFT(Nhaplieu!$N695,3)='Sổ ngân hàng S07 '!$J$2),Nhaplieu!L695,IF(OR(Nhaplieu!$M695='Sổ ngân hàng S07 '!$J$2,Nhaplieu!$N695='Sổ ngân hàng S07 '!$J$2),Nhaplieu!L695,""))</f>
        <v/>
      </c>
      <c r="D690" s="78" t="str">
        <f>IF(LEFT(Nhaplieu!$M695,3)='Sổ ngân hàng S07 '!$J$2,Nhaplieu!N695,IF(LEFT(Nhaplieu!$N695,3)='Sổ ngân hàng S07 '!$J$2,Nhaplieu!M695,IF(Nhaplieu!$M695='Sổ ngân hàng S07 '!$J$2,Nhaplieu!N695,IF(Nhaplieu!$N695='Sổ ngân hàng S07 '!$J$2,Nhaplieu!M695,""))))</f>
        <v/>
      </c>
      <c r="E690" s="77" t="str">
        <f>IF(LEFT(Nhaplieu!M695,3)='Sổ ngân hàng S07 '!$J$2,Nhaplieu!$O695,IF(Nhaplieu!M695='Sổ ngân hàng S07 '!$J$2,Nhaplieu!$O695,""))</f>
        <v/>
      </c>
      <c r="F690" s="77" t="str">
        <f>IF(LEFT(Nhaplieu!N695,3)='Sổ ngân hàng S07 '!$J$2,Nhaplieu!$O695,IF(Nhaplieu!N695='Sổ ngân hàng S07 '!$J$2,Nhaplieu!$O695,""))</f>
        <v/>
      </c>
      <c r="G690" s="572">
        <f>IF(SUM(E690:F690)=0,0,$G$10+SUM(E$11:$E690)-SUM(F$11:$F690))</f>
        <v>0</v>
      </c>
      <c r="H690" s="573"/>
    </row>
    <row r="691" spans="1:8" s="4" customFormat="1" ht="15.6">
      <c r="A691" s="76" t="str">
        <f>IF(OR(LEFT(Nhaplieu!$M696,3)='Sổ ngân hàng S07 '!$J$2,LEFT(Nhaplieu!$N696,3)='Sổ ngân hàng S07 '!$J$2),Nhaplieu!F696,IF(OR(Nhaplieu!$M696='Sổ ngân hàng S07 '!$J$2,Nhaplieu!$N696='Sổ ngân hàng S07 '!$J$2),Nhaplieu!F696,""))</f>
        <v/>
      </c>
      <c r="B691" s="77" t="str">
        <f>IF(OR(LEFT(Nhaplieu!$M696,3)='Sổ ngân hàng S07 '!$J$2,LEFT(Nhaplieu!$N696,3)='Sổ ngân hàng S07 '!$J$2),Nhaplieu!E696,IF(OR(Nhaplieu!$M696='Sổ ngân hàng S07 '!$J$2,Nhaplieu!$N696='Sổ ngân hàng S07 '!$J$2),Nhaplieu!E696,""))</f>
        <v/>
      </c>
      <c r="C691" s="571" t="str">
        <f>IF(OR(LEFT(Nhaplieu!$M696,3)='Sổ ngân hàng S07 '!$J$2,LEFT(Nhaplieu!$N696,3)='Sổ ngân hàng S07 '!$J$2),Nhaplieu!L696,IF(OR(Nhaplieu!$M696='Sổ ngân hàng S07 '!$J$2,Nhaplieu!$N696='Sổ ngân hàng S07 '!$J$2),Nhaplieu!L696,""))</f>
        <v/>
      </c>
      <c r="D691" s="78" t="str">
        <f>IF(LEFT(Nhaplieu!$M696,3)='Sổ ngân hàng S07 '!$J$2,Nhaplieu!N696,IF(LEFT(Nhaplieu!$N696,3)='Sổ ngân hàng S07 '!$J$2,Nhaplieu!M696,IF(Nhaplieu!$M696='Sổ ngân hàng S07 '!$J$2,Nhaplieu!N696,IF(Nhaplieu!$N696='Sổ ngân hàng S07 '!$J$2,Nhaplieu!M696,""))))</f>
        <v/>
      </c>
      <c r="E691" s="77" t="str">
        <f>IF(LEFT(Nhaplieu!M696,3)='Sổ ngân hàng S07 '!$J$2,Nhaplieu!$O696,IF(Nhaplieu!M696='Sổ ngân hàng S07 '!$J$2,Nhaplieu!$O696,""))</f>
        <v/>
      </c>
      <c r="F691" s="77" t="str">
        <f>IF(LEFT(Nhaplieu!N696,3)='Sổ ngân hàng S07 '!$J$2,Nhaplieu!$O696,IF(Nhaplieu!N696='Sổ ngân hàng S07 '!$J$2,Nhaplieu!$O696,""))</f>
        <v/>
      </c>
      <c r="G691" s="572">
        <f>IF(SUM(E691:F691)=0,0,$G$10+SUM(E$11:$E691)-SUM(F$11:$F691))</f>
        <v>0</v>
      </c>
      <c r="H691" s="573"/>
    </row>
    <row r="692" spans="1:8" s="4" customFormat="1" ht="15.6">
      <c r="A692" s="76" t="str">
        <f>IF(OR(LEFT(Nhaplieu!$M697,3)='Sổ ngân hàng S07 '!$J$2,LEFT(Nhaplieu!$N697,3)='Sổ ngân hàng S07 '!$J$2),Nhaplieu!F697,IF(OR(Nhaplieu!$M697='Sổ ngân hàng S07 '!$J$2,Nhaplieu!$N697='Sổ ngân hàng S07 '!$J$2),Nhaplieu!F697,""))</f>
        <v/>
      </c>
      <c r="B692" s="77" t="str">
        <f>IF(OR(LEFT(Nhaplieu!$M697,3)='Sổ ngân hàng S07 '!$J$2,LEFT(Nhaplieu!$N697,3)='Sổ ngân hàng S07 '!$J$2),Nhaplieu!E697,IF(OR(Nhaplieu!$M697='Sổ ngân hàng S07 '!$J$2,Nhaplieu!$N697='Sổ ngân hàng S07 '!$J$2),Nhaplieu!E697,""))</f>
        <v/>
      </c>
      <c r="C692" s="571" t="str">
        <f>IF(OR(LEFT(Nhaplieu!$M697,3)='Sổ ngân hàng S07 '!$J$2,LEFT(Nhaplieu!$N697,3)='Sổ ngân hàng S07 '!$J$2),Nhaplieu!L697,IF(OR(Nhaplieu!$M697='Sổ ngân hàng S07 '!$J$2,Nhaplieu!$N697='Sổ ngân hàng S07 '!$J$2),Nhaplieu!L697,""))</f>
        <v/>
      </c>
      <c r="D692" s="78" t="str">
        <f>IF(LEFT(Nhaplieu!$M697,3)='Sổ ngân hàng S07 '!$J$2,Nhaplieu!N697,IF(LEFT(Nhaplieu!$N697,3)='Sổ ngân hàng S07 '!$J$2,Nhaplieu!M697,IF(Nhaplieu!$M697='Sổ ngân hàng S07 '!$J$2,Nhaplieu!N697,IF(Nhaplieu!$N697='Sổ ngân hàng S07 '!$J$2,Nhaplieu!M697,""))))</f>
        <v/>
      </c>
      <c r="E692" s="77" t="str">
        <f>IF(LEFT(Nhaplieu!M697,3)='Sổ ngân hàng S07 '!$J$2,Nhaplieu!$O697,IF(Nhaplieu!M697='Sổ ngân hàng S07 '!$J$2,Nhaplieu!$O697,""))</f>
        <v/>
      </c>
      <c r="F692" s="77" t="str">
        <f>IF(LEFT(Nhaplieu!N697,3)='Sổ ngân hàng S07 '!$J$2,Nhaplieu!$O697,IF(Nhaplieu!N697='Sổ ngân hàng S07 '!$J$2,Nhaplieu!$O697,""))</f>
        <v/>
      </c>
      <c r="G692" s="572">
        <f>IF(SUM(E692:F692)=0,0,$G$10+SUM(E$11:$E692)-SUM(F$11:$F692))</f>
        <v>0</v>
      </c>
      <c r="H692" s="573"/>
    </row>
    <row r="693" spans="1:8" s="4" customFormat="1" ht="15.6">
      <c r="A693" s="76" t="str">
        <f>IF(OR(LEFT(Nhaplieu!$M698,3)='Sổ ngân hàng S07 '!$J$2,LEFT(Nhaplieu!$N698,3)='Sổ ngân hàng S07 '!$J$2),Nhaplieu!F698,IF(OR(Nhaplieu!$M698='Sổ ngân hàng S07 '!$J$2,Nhaplieu!$N698='Sổ ngân hàng S07 '!$J$2),Nhaplieu!F698,""))</f>
        <v/>
      </c>
      <c r="B693" s="77" t="str">
        <f>IF(OR(LEFT(Nhaplieu!$M698,3)='Sổ ngân hàng S07 '!$J$2,LEFT(Nhaplieu!$N698,3)='Sổ ngân hàng S07 '!$J$2),Nhaplieu!E698,IF(OR(Nhaplieu!$M698='Sổ ngân hàng S07 '!$J$2,Nhaplieu!$N698='Sổ ngân hàng S07 '!$J$2),Nhaplieu!E698,""))</f>
        <v/>
      </c>
      <c r="C693" s="571" t="str">
        <f>IF(OR(LEFT(Nhaplieu!$M698,3)='Sổ ngân hàng S07 '!$J$2,LEFT(Nhaplieu!$N698,3)='Sổ ngân hàng S07 '!$J$2),Nhaplieu!L698,IF(OR(Nhaplieu!$M698='Sổ ngân hàng S07 '!$J$2,Nhaplieu!$N698='Sổ ngân hàng S07 '!$J$2),Nhaplieu!L698,""))</f>
        <v/>
      </c>
      <c r="D693" s="78" t="str">
        <f>IF(LEFT(Nhaplieu!$M698,3)='Sổ ngân hàng S07 '!$J$2,Nhaplieu!N698,IF(LEFT(Nhaplieu!$N698,3)='Sổ ngân hàng S07 '!$J$2,Nhaplieu!M698,IF(Nhaplieu!$M698='Sổ ngân hàng S07 '!$J$2,Nhaplieu!N698,IF(Nhaplieu!$N698='Sổ ngân hàng S07 '!$J$2,Nhaplieu!M698,""))))</f>
        <v/>
      </c>
      <c r="E693" s="77" t="str">
        <f>IF(LEFT(Nhaplieu!M698,3)='Sổ ngân hàng S07 '!$J$2,Nhaplieu!$O698,IF(Nhaplieu!M698='Sổ ngân hàng S07 '!$J$2,Nhaplieu!$O698,""))</f>
        <v/>
      </c>
      <c r="F693" s="77" t="str">
        <f>IF(LEFT(Nhaplieu!N698,3)='Sổ ngân hàng S07 '!$J$2,Nhaplieu!$O698,IF(Nhaplieu!N698='Sổ ngân hàng S07 '!$J$2,Nhaplieu!$O698,""))</f>
        <v/>
      </c>
      <c r="G693" s="572">
        <f>IF(SUM(E693:F693)=0,0,$G$10+SUM(E$11:$E693)-SUM(F$11:$F693))</f>
        <v>0</v>
      </c>
      <c r="H693" s="573"/>
    </row>
    <row r="694" spans="1:8" s="4" customFormat="1" ht="15.6">
      <c r="A694" s="76" t="str">
        <f>IF(OR(LEFT(Nhaplieu!$M699,3)='Sổ ngân hàng S07 '!$J$2,LEFT(Nhaplieu!$N699,3)='Sổ ngân hàng S07 '!$J$2),Nhaplieu!F699,IF(OR(Nhaplieu!$M699='Sổ ngân hàng S07 '!$J$2,Nhaplieu!$N699='Sổ ngân hàng S07 '!$J$2),Nhaplieu!F699,""))</f>
        <v/>
      </c>
      <c r="B694" s="77" t="str">
        <f>IF(OR(LEFT(Nhaplieu!$M699,3)='Sổ ngân hàng S07 '!$J$2,LEFT(Nhaplieu!$N699,3)='Sổ ngân hàng S07 '!$J$2),Nhaplieu!E699,IF(OR(Nhaplieu!$M699='Sổ ngân hàng S07 '!$J$2,Nhaplieu!$N699='Sổ ngân hàng S07 '!$J$2),Nhaplieu!E699,""))</f>
        <v/>
      </c>
      <c r="C694" s="571" t="str">
        <f>IF(OR(LEFT(Nhaplieu!$M699,3)='Sổ ngân hàng S07 '!$J$2,LEFT(Nhaplieu!$N699,3)='Sổ ngân hàng S07 '!$J$2),Nhaplieu!L699,IF(OR(Nhaplieu!$M699='Sổ ngân hàng S07 '!$J$2,Nhaplieu!$N699='Sổ ngân hàng S07 '!$J$2),Nhaplieu!L699,""))</f>
        <v/>
      </c>
      <c r="D694" s="78" t="str">
        <f>IF(LEFT(Nhaplieu!$M699,3)='Sổ ngân hàng S07 '!$J$2,Nhaplieu!N699,IF(LEFT(Nhaplieu!$N699,3)='Sổ ngân hàng S07 '!$J$2,Nhaplieu!M699,IF(Nhaplieu!$M699='Sổ ngân hàng S07 '!$J$2,Nhaplieu!N699,IF(Nhaplieu!$N699='Sổ ngân hàng S07 '!$J$2,Nhaplieu!M699,""))))</f>
        <v/>
      </c>
      <c r="E694" s="77" t="str">
        <f>IF(LEFT(Nhaplieu!M699,3)='Sổ ngân hàng S07 '!$J$2,Nhaplieu!$O699,IF(Nhaplieu!M699='Sổ ngân hàng S07 '!$J$2,Nhaplieu!$O699,""))</f>
        <v/>
      </c>
      <c r="F694" s="77" t="str">
        <f>IF(LEFT(Nhaplieu!N699,3)='Sổ ngân hàng S07 '!$J$2,Nhaplieu!$O699,IF(Nhaplieu!N699='Sổ ngân hàng S07 '!$J$2,Nhaplieu!$O699,""))</f>
        <v/>
      </c>
      <c r="G694" s="572">
        <f>IF(SUM(E694:F694)=0,0,$G$10+SUM(E$11:$E694)-SUM(F$11:$F694))</f>
        <v>0</v>
      </c>
      <c r="H694" s="573"/>
    </row>
    <row r="695" spans="1:8" s="4" customFormat="1" ht="15.6">
      <c r="A695" s="76" t="str">
        <f>IF(OR(LEFT(Nhaplieu!$M700,3)='Sổ ngân hàng S07 '!$J$2,LEFT(Nhaplieu!$N700,3)='Sổ ngân hàng S07 '!$J$2),Nhaplieu!F700,IF(OR(Nhaplieu!$M700='Sổ ngân hàng S07 '!$J$2,Nhaplieu!$N700='Sổ ngân hàng S07 '!$J$2),Nhaplieu!F700,""))</f>
        <v/>
      </c>
      <c r="B695" s="77" t="str">
        <f>IF(OR(LEFT(Nhaplieu!$M700,3)='Sổ ngân hàng S07 '!$J$2,LEFT(Nhaplieu!$N700,3)='Sổ ngân hàng S07 '!$J$2),Nhaplieu!E700,IF(OR(Nhaplieu!$M700='Sổ ngân hàng S07 '!$J$2,Nhaplieu!$N700='Sổ ngân hàng S07 '!$J$2),Nhaplieu!E700,""))</f>
        <v/>
      </c>
      <c r="C695" s="571" t="str">
        <f>IF(OR(LEFT(Nhaplieu!$M700,3)='Sổ ngân hàng S07 '!$J$2,LEFT(Nhaplieu!$N700,3)='Sổ ngân hàng S07 '!$J$2),Nhaplieu!L700,IF(OR(Nhaplieu!$M700='Sổ ngân hàng S07 '!$J$2,Nhaplieu!$N700='Sổ ngân hàng S07 '!$J$2),Nhaplieu!L700,""))</f>
        <v/>
      </c>
      <c r="D695" s="78" t="str">
        <f>IF(LEFT(Nhaplieu!$M700,3)='Sổ ngân hàng S07 '!$J$2,Nhaplieu!N700,IF(LEFT(Nhaplieu!$N700,3)='Sổ ngân hàng S07 '!$J$2,Nhaplieu!M700,IF(Nhaplieu!$M700='Sổ ngân hàng S07 '!$J$2,Nhaplieu!N700,IF(Nhaplieu!$N700='Sổ ngân hàng S07 '!$J$2,Nhaplieu!M700,""))))</f>
        <v/>
      </c>
      <c r="E695" s="77" t="str">
        <f>IF(LEFT(Nhaplieu!M700,3)='Sổ ngân hàng S07 '!$J$2,Nhaplieu!$O700,IF(Nhaplieu!M700='Sổ ngân hàng S07 '!$J$2,Nhaplieu!$O700,""))</f>
        <v/>
      </c>
      <c r="F695" s="77" t="str">
        <f>IF(LEFT(Nhaplieu!N700,3)='Sổ ngân hàng S07 '!$J$2,Nhaplieu!$O700,IF(Nhaplieu!N700='Sổ ngân hàng S07 '!$J$2,Nhaplieu!$O700,""))</f>
        <v/>
      </c>
      <c r="G695" s="572">
        <f>IF(SUM(E695:F695)=0,0,$G$10+SUM(E$11:$E695)-SUM(F$11:$F695))</f>
        <v>0</v>
      </c>
      <c r="H695" s="573"/>
    </row>
    <row r="696" spans="1:8" s="4" customFormat="1" ht="15.6">
      <c r="A696" s="76" t="str">
        <f>IF(OR(LEFT(Nhaplieu!$M701,3)='Sổ ngân hàng S07 '!$J$2,LEFT(Nhaplieu!$N701,3)='Sổ ngân hàng S07 '!$J$2),Nhaplieu!F701,IF(OR(Nhaplieu!$M701='Sổ ngân hàng S07 '!$J$2,Nhaplieu!$N701='Sổ ngân hàng S07 '!$J$2),Nhaplieu!F701,""))</f>
        <v/>
      </c>
      <c r="B696" s="77" t="str">
        <f>IF(OR(LEFT(Nhaplieu!$M701,3)='Sổ ngân hàng S07 '!$J$2,LEFT(Nhaplieu!$N701,3)='Sổ ngân hàng S07 '!$J$2),Nhaplieu!E701,IF(OR(Nhaplieu!$M701='Sổ ngân hàng S07 '!$J$2,Nhaplieu!$N701='Sổ ngân hàng S07 '!$J$2),Nhaplieu!E701,""))</f>
        <v/>
      </c>
      <c r="C696" s="571" t="str">
        <f>IF(OR(LEFT(Nhaplieu!$M701,3)='Sổ ngân hàng S07 '!$J$2,LEFT(Nhaplieu!$N701,3)='Sổ ngân hàng S07 '!$J$2),Nhaplieu!L701,IF(OR(Nhaplieu!$M701='Sổ ngân hàng S07 '!$J$2,Nhaplieu!$N701='Sổ ngân hàng S07 '!$J$2),Nhaplieu!L701,""))</f>
        <v/>
      </c>
      <c r="D696" s="78" t="str">
        <f>IF(LEFT(Nhaplieu!$M701,3)='Sổ ngân hàng S07 '!$J$2,Nhaplieu!N701,IF(LEFT(Nhaplieu!$N701,3)='Sổ ngân hàng S07 '!$J$2,Nhaplieu!M701,IF(Nhaplieu!$M701='Sổ ngân hàng S07 '!$J$2,Nhaplieu!N701,IF(Nhaplieu!$N701='Sổ ngân hàng S07 '!$J$2,Nhaplieu!M701,""))))</f>
        <v/>
      </c>
      <c r="E696" s="77" t="str">
        <f>IF(LEFT(Nhaplieu!M701,3)='Sổ ngân hàng S07 '!$J$2,Nhaplieu!$O701,IF(Nhaplieu!M701='Sổ ngân hàng S07 '!$J$2,Nhaplieu!$O701,""))</f>
        <v/>
      </c>
      <c r="F696" s="77" t="str">
        <f>IF(LEFT(Nhaplieu!N701,3)='Sổ ngân hàng S07 '!$J$2,Nhaplieu!$O701,IF(Nhaplieu!N701='Sổ ngân hàng S07 '!$J$2,Nhaplieu!$O701,""))</f>
        <v/>
      </c>
      <c r="G696" s="572">
        <f>IF(SUM(E696:F696)=0,0,$G$10+SUM(E$11:$E696)-SUM(F$11:$F696))</f>
        <v>0</v>
      </c>
      <c r="H696" s="573"/>
    </row>
    <row r="697" spans="1:8" s="4" customFormat="1" ht="15.6">
      <c r="A697" s="76" t="str">
        <f>IF(OR(LEFT(Nhaplieu!$M702,3)='Sổ ngân hàng S07 '!$J$2,LEFT(Nhaplieu!$N702,3)='Sổ ngân hàng S07 '!$J$2),Nhaplieu!F702,IF(OR(Nhaplieu!$M702='Sổ ngân hàng S07 '!$J$2,Nhaplieu!$N702='Sổ ngân hàng S07 '!$J$2),Nhaplieu!F702,""))</f>
        <v/>
      </c>
      <c r="B697" s="77" t="str">
        <f>IF(OR(LEFT(Nhaplieu!$M702,3)='Sổ ngân hàng S07 '!$J$2,LEFT(Nhaplieu!$N702,3)='Sổ ngân hàng S07 '!$J$2),Nhaplieu!E702,IF(OR(Nhaplieu!$M702='Sổ ngân hàng S07 '!$J$2,Nhaplieu!$N702='Sổ ngân hàng S07 '!$J$2),Nhaplieu!E702,""))</f>
        <v/>
      </c>
      <c r="C697" s="571" t="str">
        <f>IF(OR(LEFT(Nhaplieu!$M702,3)='Sổ ngân hàng S07 '!$J$2,LEFT(Nhaplieu!$N702,3)='Sổ ngân hàng S07 '!$J$2),Nhaplieu!L702,IF(OR(Nhaplieu!$M702='Sổ ngân hàng S07 '!$J$2,Nhaplieu!$N702='Sổ ngân hàng S07 '!$J$2),Nhaplieu!L702,""))</f>
        <v/>
      </c>
      <c r="D697" s="78" t="str">
        <f>IF(LEFT(Nhaplieu!$M702,3)='Sổ ngân hàng S07 '!$J$2,Nhaplieu!N702,IF(LEFT(Nhaplieu!$N702,3)='Sổ ngân hàng S07 '!$J$2,Nhaplieu!M702,IF(Nhaplieu!$M702='Sổ ngân hàng S07 '!$J$2,Nhaplieu!N702,IF(Nhaplieu!$N702='Sổ ngân hàng S07 '!$J$2,Nhaplieu!M702,""))))</f>
        <v/>
      </c>
      <c r="E697" s="77" t="str">
        <f>IF(LEFT(Nhaplieu!M702,3)='Sổ ngân hàng S07 '!$J$2,Nhaplieu!$O702,IF(Nhaplieu!M702='Sổ ngân hàng S07 '!$J$2,Nhaplieu!$O702,""))</f>
        <v/>
      </c>
      <c r="F697" s="77" t="str">
        <f>IF(LEFT(Nhaplieu!N702,3)='Sổ ngân hàng S07 '!$J$2,Nhaplieu!$O702,IF(Nhaplieu!N702='Sổ ngân hàng S07 '!$J$2,Nhaplieu!$O702,""))</f>
        <v/>
      </c>
      <c r="G697" s="572">
        <f>IF(SUM(E697:F697)=0,0,$G$10+SUM(E$11:$E697)-SUM(F$11:$F697))</f>
        <v>0</v>
      </c>
      <c r="H697" s="573"/>
    </row>
    <row r="698" spans="1:8" s="4" customFormat="1" ht="15.6">
      <c r="A698" s="76" t="str">
        <f>IF(OR(LEFT(Nhaplieu!$M703,3)='Sổ ngân hàng S07 '!$J$2,LEFT(Nhaplieu!$N703,3)='Sổ ngân hàng S07 '!$J$2),Nhaplieu!F703,IF(OR(Nhaplieu!$M703='Sổ ngân hàng S07 '!$J$2,Nhaplieu!$N703='Sổ ngân hàng S07 '!$J$2),Nhaplieu!F703,""))</f>
        <v/>
      </c>
      <c r="B698" s="77" t="str">
        <f>IF(OR(LEFT(Nhaplieu!$M703,3)='Sổ ngân hàng S07 '!$J$2,LEFT(Nhaplieu!$N703,3)='Sổ ngân hàng S07 '!$J$2),Nhaplieu!E703,IF(OR(Nhaplieu!$M703='Sổ ngân hàng S07 '!$J$2,Nhaplieu!$N703='Sổ ngân hàng S07 '!$J$2),Nhaplieu!E703,""))</f>
        <v/>
      </c>
      <c r="C698" s="571" t="str">
        <f>IF(OR(LEFT(Nhaplieu!$M703,3)='Sổ ngân hàng S07 '!$J$2,LEFT(Nhaplieu!$N703,3)='Sổ ngân hàng S07 '!$J$2),Nhaplieu!L703,IF(OR(Nhaplieu!$M703='Sổ ngân hàng S07 '!$J$2,Nhaplieu!$N703='Sổ ngân hàng S07 '!$J$2),Nhaplieu!L703,""))</f>
        <v/>
      </c>
      <c r="D698" s="78" t="str">
        <f>IF(LEFT(Nhaplieu!$M703,3)='Sổ ngân hàng S07 '!$J$2,Nhaplieu!N703,IF(LEFT(Nhaplieu!$N703,3)='Sổ ngân hàng S07 '!$J$2,Nhaplieu!M703,IF(Nhaplieu!$M703='Sổ ngân hàng S07 '!$J$2,Nhaplieu!N703,IF(Nhaplieu!$N703='Sổ ngân hàng S07 '!$J$2,Nhaplieu!M703,""))))</f>
        <v/>
      </c>
      <c r="E698" s="77" t="str">
        <f>IF(LEFT(Nhaplieu!M703,3)='Sổ ngân hàng S07 '!$J$2,Nhaplieu!$O703,IF(Nhaplieu!M703='Sổ ngân hàng S07 '!$J$2,Nhaplieu!$O703,""))</f>
        <v/>
      </c>
      <c r="F698" s="77" t="str">
        <f>IF(LEFT(Nhaplieu!N703,3)='Sổ ngân hàng S07 '!$J$2,Nhaplieu!$O703,IF(Nhaplieu!N703='Sổ ngân hàng S07 '!$J$2,Nhaplieu!$O703,""))</f>
        <v/>
      </c>
      <c r="G698" s="572">
        <f>IF(SUM(E698:F698)=0,0,$G$10+SUM(E$11:$E698)-SUM(F$11:$F698))</f>
        <v>0</v>
      </c>
      <c r="H698" s="573"/>
    </row>
    <row r="699" spans="1:8" s="4" customFormat="1" ht="15.6">
      <c r="A699" s="76" t="str">
        <f>IF(OR(LEFT(Nhaplieu!$M704,3)='Sổ ngân hàng S07 '!$J$2,LEFT(Nhaplieu!$N704,3)='Sổ ngân hàng S07 '!$J$2),Nhaplieu!F704,IF(OR(Nhaplieu!$M704='Sổ ngân hàng S07 '!$J$2,Nhaplieu!$N704='Sổ ngân hàng S07 '!$J$2),Nhaplieu!F704,""))</f>
        <v/>
      </c>
      <c r="B699" s="77" t="str">
        <f>IF(OR(LEFT(Nhaplieu!$M704,3)='Sổ ngân hàng S07 '!$J$2,LEFT(Nhaplieu!$N704,3)='Sổ ngân hàng S07 '!$J$2),Nhaplieu!E704,IF(OR(Nhaplieu!$M704='Sổ ngân hàng S07 '!$J$2,Nhaplieu!$N704='Sổ ngân hàng S07 '!$J$2),Nhaplieu!E704,""))</f>
        <v/>
      </c>
      <c r="C699" s="571" t="str">
        <f>IF(OR(LEFT(Nhaplieu!$M704,3)='Sổ ngân hàng S07 '!$J$2,LEFT(Nhaplieu!$N704,3)='Sổ ngân hàng S07 '!$J$2),Nhaplieu!L704,IF(OR(Nhaplieu!$M704='Sổ ngân hàng S07 '!$J$2,Nhaplieu!$N704='Sổ ngân hàng S07 '!$J$2),Nhaplieu!L704,""))</f>
        <v/>
      </c>
      <c r="D699" s="78" t="str">
        <f>IF(LEFT(Nhaplieu!$M704,3)='Sổ ngân hàng S07 '!$J$2,Nhaplieu!N704,IF(LEFT(Nhaplieu!$N704,3)='Sổ ngân hàng S07 '!$J$2,Nhaplieu!M704,IF(Nhaplieu!$M704='Sổ ngân hàng S07 '!$J$2,Nhaplieu!N704,IF(Nhaplieu!$N704='Sổ ngân hàng S07 '!$J$2,Nhaplieu!M704,""))))</f>
        <v/>
      </c>
      <c r="E699" s="77" t="str">
        <f>IF(LEFT(Nhaplieu!M704,3)='Sổ ngân hàng S07 '!$J$2,Nhaplieu!$O704,IF(Nhaplieu!M704='Sổ ngân hàng S07 '!$J$2,Nhaplieu!$O704,""))</f>
        <v/>
      </c>
      <c r="F699" s="77" t="str">
        <f>IF(LEFT(Nhaplieu!N704,3)='Sổ ngân hàng S07 '!$J$2,Nhaplieu!$O704,IF(Nhaplieu!N704='Sổ ngân hàng S07 '!$J$2,Nhaplieu!$O704,""))</f>
        <v/>
      </c>
      <c r="G699" s="572">
        <f>IF(SUM(E699:F699)=0,0,$G$10+SUM(E$11:$E699)-SUM(F$11:$F699))</f>
        <v>0</v>
      </c>
      <c r="H699" s="573"/>
    </row>
    <row r="700" spans="1:8" s="4" customFormat="1" ht="15.6">
      <c r="A700" s="76" t="str">
        <f>IF(OR(LEFT(Nhaplieu!$M705,3)='Sổ ngân hàng S07 '!$J$2,LEFT(Nhaplieu!$N705,3)='Sổ ngân hàng S07 '!$J$2),Nhaplieu!F705,IF(OR(Nhaplieu!$M705='Sổ ngân hàng S07 '!$J$2,Nhaplieu!$N705='Sổ ngân hàng S07 '!$J$2),Nhaplieu!F705,""))</f>
        <v/>
      </c>
      <c r="B700" s="77" t="str">
        <f>IF(OR(LEFT(Nhaplieu!$M705,3)='Sổ ngân hàng S07 '!$J$2,LEFT(Nhaplieu!$N705,3)='Sổ ngân hàng S07 '!$J$2),Nhaplieu!E705,IF(OR(Nhaplieu!$M705='Sổ ngân hàng S07 '!$J$2,Nhaplieu!$N705='Sổ ngân hàng S07 '!$J$2),Nhaplieu!E705,""))</f>
        <v/>
      </c>
      <c r="C700" s="571" t="str">
        <f>IF(OR(LEFT(Nhaplieu!$M705,3)='Sổ ngân hàng S07 '!$J$2,LEFT(Nhaplieu!$N705,3)='Sổ ngân hàng S07 '!$J$2),Nhaplieu!L705,IF(OR(Nhaplieu!$M705='Sổ ngân hàng S07 '!$J$2,Nhaplieu!$N705='Sổ ngân hàng S07 '!$J$2),Nhaplieu!L705,""))</f>
        <v/>
      </c>
      <c r="D700" s="78" t="str">
        <f>IF(LEFT(Nhaplieu!$M705,3)='Sổ ngân hàng S07 '!$J$2,Nhaplieu!N705,IF(LEFT(Nhaplieu!$N705,3)='Sổ ngân hàng S07 '!$J$2,Nhaplieu!M705,IF(Nhaplieu!$M705='Sổ ngân hàng S07 '!$J$2,Nhaplieu!N705,IF(Nhaplieu!$N705='Sổ ngân hàng S07 '!$J$2,Nhaplieu!M705,""))))</f>
        <v/>
      </c>
      <c r="E700" s="77" t="str">
        <f>IF(LEFT(Nhaplieu!M705,3)='Sổ ngân hàng S07 '!$J$2,Nhaplieu!$O705,IF(Nhaplieu!M705='Sổ ngân hàng S07 '!$J$2,Nhaplieu!$O705,""))</f>
        <v/>
      </c>
      <c r="F700" s="77" t="str">
        <f>IF(LEFT(Nhaplieu!N705,3)='Sổ ngân hàng S07 '!$J$2,Nhaplieu!$O705,IF(Nhaplieu!N705='Sổ ngân hàng S07 '!$J$2,Nhaplieu!$O705,""))</f>
        <v/>
      </c>
      <c r="G700" s="572">
        <f>IF(SUM(E700:F700)=0,0,$G$10+SUM(E$11:$E700)-SUM(F$11:$F700))</f>
        <v>0</v>
      </c>
      <c r="H700" s="573"/>
    </row>
    <row r="701" spans="1:8" s="4" customFormat="1" ht="15.6">
      <c r="A701" s="76" t="str">
        <f>IF(OR(LEFT(Nhaplieu!$M706,3)='Sổ ngân hàng S07 '!$J$2,LEFT(Nhaplieu!$N706,3)='Sổ ngân hàng S07 '!$J$2),Nhaplieu!F706,IF(OR(Nhaplieu!$M706='Sổ ngân hàng S07 '!$J$2,Nhaplieu!$N706='Sổ ngân hàng S07 '!$J$2),Nhaplieu!F706,""))</f>
        <v/>
      </c>
      <c r="B701" s="77" t="str">
        <f>IF(OR(LEFT(Nhaplieu!$M706,3)='Sổ ngân hàng S07 '!$J$2,LEFT(Nhaplieu!$N706,3)='Sổ ngân hàng S07 '!$J$2),Nhaplieu!E706,IF(OR(Nhaplieu!$M706='Sổ ngân hàng S07 '!$J$2,Nhaplieu!$N706='Sổ ngân hàng S07 '!$J$2),Nhaplieu!E706,""))</f>
        <v/>
      </c>
      <c r="C701" s="571" t="str">
        <f>IF(OR(LEFT(Nhaplieu!$M706,3)='Sổ ngân hàng S07 '!$J$2,LEFT(Nhaplieu!$N706,3)='Sổ ngân hàng S07 '!$J$2),Nhaplieu!L706,IF(OR(Nhaplieu!$M706='Sổ ngân hàng S07 '!$J$2,Nhaplieu!$N706='Sổ ngân hàng S07 '!$J$2),Nhaplieu!L706,""))</f>
        <v/>
      </c>
      <c r="D701" s="78" t="str">
        <f>IF(LEFT(Nhaplieu!$M706,3)='Sổ ngân hàng S07 '!$J$2,Nhaplieu!N706,IF(LEFT(Nhaplieu!$N706,3)='Sổ ngân hàng S07 '!$J$2,Nhaplieu!M706,IF(Nhaplieu!$M706='Sổ ngân hàng S07 '!$J$2,Nhaplieu!N706,IF(Nhaplieu!$N706='Sổ ngân hàng S07 '!$J$2,Nhaplieu!M706,""))))</f>
        <v/>
      </c>
      <c r="E701" s="77" t="str">
        <f>IF(LEFT(Nhaplieu!M706,3)='Sổ ngân hàng S07 '!$J$2,Nhaplieu!$O706,IF(Nhaplieu!M706='Sổ ngân hàng S07 '!$J$2,Nhaplieu!$O706,""))</f>
        <v/>
      </c>
      <c r="F701" s="77" t="str">
        <f>IF(LEFT(Nhaplieu!N706,3)='Sổ ngân hàng S07 '!$J$2,Nhaplieu!$O706,IF(Nhaplieu!N706='Sổ ngân hàng S07 '!$J$2,Nhaplieu!$O706,""))</f>
        <v/>
      </c>
      <c r="G701" s="572">
        <f>IF(SUM(E701:F701)=0,0,$G$10+SUM(E$11:$E701)-SUM(F$11:$F701))</f>
        <v>0</v>
      </c>
      <c r="H701" s="573"/>
    </row>
    <row r="702" spans="1:8" s="4" customFormat="1" ht="15.6">
      <c r="A702" s="76" t="str">
        <f>IF(OR(LEFT(Nhaplieu!$M707,3)='Sổ ngân hàng S07 '!$J$2,LEFT(Nhaplieu!$N707,3)='Sổ ngân hàng S07 '!$J$2),Nhaplieu!F707,IF(OR(Nhaplieu!$M707='Sổ ngân hàng S07 '!$J$2,Nhaplieu!$N707='Sổ ngân hàng S07 '!$J$2),Nhaplieu!F707,""))</f>
        <v/>
      </c>
      <c r="B702" s="77" t="str">
        <f>IF(OR(LEFT(Nhaplieu!$M707,3)='Sổ ngân hàng S07 '!$J$2,LEFT(Nhaplieu!$N707,3)='Sổ ngân hàng S07 '!$J$2),Nhaplieu!E707,IF(OR(Nhaplieu!$M707='Sổ ngân hàng S07 '!$J$2,Nhaplieu!$N707='Sổ ngân hàng S07 '!$J$2),Nhaplieu!E707,""))</f>
        <v/>
      </c>
      <c r="C702" s="571" t="str">
        <f>IF(OR(LEFT(Nhaplieu!$M707,3)='Sổ ngân hàng S07 '!$J$2,LEFT(Nhaplieu!$N707,3)='Sổ ngân hàng S07 '!$J$2),Nhaplieu!L707,IF(OR(Nhaplieu!$M707='Sổ ngân hàng S07 '!$J$2,Nhaplieu!$N707='Sổ ngân hàng S07 '!$J$2),Nhaplieu!L707,""))</f>
        <v/>
      </c>
      <c r="D702" s="78" t="str">
        <f>IF(LEFT(Nhaplieu!$M707,3)='Sổ ngân hàng S07 '!$J$2,Nhaplieu!N707,IF(LEFT(Nhaplieu!$N707,3)='Sổ ngân hàng S07 '!$J$2,Nhaplieu!M707,IF(Nhaplieu!$M707='Sổ ngân hàng S07 '!$J$2,Nhaplieu!N707,IF(Nhaplieu!$N707='Sổ ngân hàng S07 '!$J$2,Nhaplieu!M707,""))))</f>
        <v/>
      </c>
      <c r="E702" s="77" t="str">
        <f>IF(LEFT(Nhaplieu!M707,3)='Sổ ngân hàng S07 '!$J$2,Nhaplieu!$O707,IF(Nhaplieu!M707='Sổ ngân hàng S07 '!$J$2,Nhaplieu!$O707,""))</f>
        <v/>
      </c>
      <c r="F702" s="77" t="str">
        <f>IF(LEFT(Nhaplieu!N707,3)='Sổ ngân hàng S07 '!$J$2,Nhaplieu!$O707,IF(Nhaplieu!N707='Sổ ngân hàng S07 '!$J$2,Nhaplieu!$O707,""))</f>
        <v/>
      </c>
      <c r="G702" s="572">
        <f>IF(SUM(E702:F702)=0,0,$G$10+SUM(E$11:$E702)-SUM(F$11:$F702))</f>
        <v>0</v>
      </c>
      <c r="H702" s="573"/>
    </row>
    <row r="703" spans="1:8" s="4" customFormat="1" ht="15.6">
      <c r="A703" s="76" t="str">
        <f>IF(OR(LEFT(Nhaplieu!$M708,3)='Sổ ngân hàng S07 '!$J$2,LEFT(Nhaplieu!$N708,3)='Sổ ngân hàng S07 '!$J$2),Nhaplieu!F708,IF(OR(Nhaplieu!$M708='Sổ ngân hàng S07 '!$J$2,Nhaplieu!$N708='Sổ ngân hàng S07 '!$J$2),Nhaplieu!F708,""))</f>
        <v/>
      </c>
      <c r="B703" s="77" t="str">
        <f>IF(OR(LEFT(Nhaplieu!$M708,3)='Sổ ngân hàng S07 '!$J$2,LEFT(Nhaplieu!$N708,3)='Sổ ngân hàng S07 '!$J$2),Nhaplieu!E708,IF(OR(Nhaplieu!$M708='Sổ ngân hàng S07 '!$J$2,Nhaplieu!$N708='Sổ ngân hàng S07 '!$J$2),Nhaplieu!E708,""))</f>
        <v/>
      </c>
      <c r="C703" s="571" t="str">
        <f>IF(OR(LEFT(Nhaplieu!$M708,3)='Sổ ngân hàng S07 '!$J$2,LEFT(Nhaplieu!$N708,3)='Sổ ngân hàng S07 '!$J$2),Nhaplieu!L708,IF(OR(Nhaplieu!$M708='Sổ ngân hàng S07 '!$J$2,Nhaplieu!$N708='Sổ ngân hàng S07 '!$J$2),Nhaplieu!L708,""))</f>
        <v/>
      </c>
      <c r="D703" s="78" t="str">
        <f>IF(LEFT(Nhaplieu!$M708,3)='Sổ ngân hàng S07 '!$J$2,Nhaplieu!N708,IF(LEFT(Nhaplieu!$N708,3)='Sổ ngân hàng S07 '!$J$2,Nhaplieu!M708,IF(Nhaplieu!$M708='Sổ ngân hàng S07 '!$J$2,Nhaplieu!N708,IF(Nhaplieu!$N708='Sổ ngân hàng S07 '!$J$2,Nhaplieu!M708,""))))</f>
        <v/>
      </c>
      <c r="E703" s="77" t="str">
        <f>IF(LEFT(Nhaplieu!M708,3)='Sổ ngân hàng S07 '!$J$2,Nhaplieu!$O708,IF(Nhaplieu!M708='Sổ ngân hàng S07 '!$J$2,Nhaplieu!$O708,""))</f>
        <v/>
      </c>
      <c r="F703" s="77" t="str">
        <f>IF(LEFT(Nhaplieu!N708,3)='Sổ ngân hàng S07 '!$J$2,Nhaplieu!$O708,IF(Nhaplieu!N708='Sổ ngân hàng S07 '!$J$2,Nhaplieu!$O708,""))</f>
        <v/>
      </c>
      <c r="G703" s="572">
        <f>IF(SUM(E703:F703)=0,0,$G$10+SUM(E$11:$E703)-SUM(F$11:$F703))</f>
        <v>0</v>
      </c>
      <c r="H703" s="573"/>
    </row>
    <row r="704" spans="1:8" s="4" customFormat="1" ht="15.6">
      <c r="A704" s="76" t="str">
        <f>IF(OR(LEFT(Nhaplieu!$M709,3)='Sổ ngân hàng S07 '!$J$2,LEFT(Nhaplieu!$N709,3)='Sổ ngân hàng S07 '!$J$2),Nhaplieu!F709,IF(OR(Nhaplieu!$M709='Sổ ngân hàng S07 '!$J$2,Nhaplieu!$N709='Sổ ngân hàng S07 '!$J$2),Nhaplieu!F709,""))</f>
        <v/>
      </c>
      <c r="B704" s="77" t="str">
        <f>IF(OR(LEFT(Nhaplieu!$M709,3)='Sổ ngân hàng S07 '!$J$2,LEFT(Nhaplieu!$N709,3)='Sổ ngân hàng S07 '!$J$2),Nhaplieu!E709,IF(OR(Nhaplieu!$M709='Sổ ngân hàng S07 '!$J$2,Nhaplieu!$N709='Sổ ngân hàng S07 '!$J$2),Nhaplieu!E709,""))</f>
        <v/>
      </c>
      <c r="C704" s="571" t="str">
        <f>IF(OR(LEFT(Nhaplieu!$M709,3)='Sổ ngân hàng S07 '!$J$2,LEFT(Nhaplieu!$N709,3)='Sổ ngân hàng S07 '!$J$2),Nhaplieu!L709,IF(OR(Nhaplieu!$M709='Sổ ngân hàng S07 '!$J$2,Nhaplieu!$N709='Sổ ngân hàng S07 '!$J$2),Nhaplieu!L709,""))</f>
        <v/>
      </c>
      <c r="D704" s="78" t="str">
        <f>IF(LEFT(Nhaplieu!$M709,3)='Sổ ngân hàng S07 '!$J$2,Nhaplieu!N709,IF(LEFT(Nhaplieu!$N709,3)='Sổ ngân hàng S07 '!$J$2,Nhaplieu!M709,IF(Nhaplieu!$M709='Sổ ngân hàng S07 '!$J$2,Nhaplieu!N709,IF(Nhaplieu!$N709='Sổ ngân hàng S07 '!$J$2,Nhaplieu!M709,""))))</f>
        <v/>
      </c>
      <c r="E704" s="77" t="str">
        <f>IF(LEFT(Nhaplieu!M709,3)='Sổ ngân hàng S07 '!$J$2,Nhaplieu!$O709,IF(Nhaplieu!M709='Sổ ngân hàng S07 '!$J$2,Nhaplieu!$O709,""))</f>
        <v/>
      </c>
      <c r="F704" s="77" t="str">
        <f>IF(LEFT(Nhaplieu!N709,3)='Sổ ngân hàng S07 '!$J$2,Nhaplieu!$O709,IF(Nhaplieu!N709='Sổ ngân hàng S07 '!$J$2,Nhaplieu!$O709,""))</f>
        <v/>
      </c>
      <c r="G704" s="572">
        <f>IF(SUM(E704:F704)=0,0,$G$10+SUM(E$11:$E704)-SUM(F$11:$F704))</f>
        <v>0</v>
      </c>
      <c r="H704" s="573"/>
    </row>
    <row r="705" spans="1:8" s="4" customFormat="1" ht="15.6">
      <c r="A705" s="76" t="str">
        <f>IF(OR(LEFT(Nhaplieu!$M710,3)='Sổ ngân hàng S07 '!$J$2,LEFT(Nhaplieu!$N710,3)='Sổ ngân hàng S07 '!$J$2),Nhaplieu!F710,IF(OR(Nhaplieu!$M710='Sổ ngân hàng S07 '!$J$2,Nhaplieu!$N710='Sổ ngân hàng S07 '!$J$2),Nhaplieu!F710,""))</f>
        <v/>
      </c>
      <c r="B705" s="77" t="str">
        <f>IF(OR(LEFT(Nhaplieu!$M710,3)='Sổ ngân hàng S07 '!$J$2,LEFT(Nhaplieu!$N710,3)='Sổ ngân hàng S07 '!$J$2),Nhaplieu!E710,IF(OR(Nhaplieu!$M710='Sổ ngân hàng S07 '!$J$2,Nhaplieu!$N710='Sổ ngân hàng S07 '!$J$2),Nhaplieu!E710,""))</f>
        <v/>
      </c>
      <c r="C705" s="571" t="str">
        <f>IF(OR(LEFT(Nhaplieu!$M710,3)='Sổ ngân hàng S07 '!$J$2,LEFT(Nhaplieu!$N710,3)='Sổ ngân hàng S07 '!$J$2),Nhaplieu!L710,IF(OR(Nhaplieu!$M710='Sổ ngân hàng S07 '!$J$2,Nhaplieu!$N710='Sổ ngân hàng S07 '!$J$2),Nhaplieu!L710,""))</f>
        <v/>
      </c>
      <c r="D705" s="78" t="str">
        <f>IF(LEFT(Nhaplieu!$M710,3)='Sổ ngân hàng S07 '!$J$2,Nhaplieu!N710,IF(LEFT(Nhaplieu!$N710,3)='Sổ ngân hàng S07 '!$J$2,Nhaplieu!M710,IF(Nhaplieu!$M710='Sổ ngân hàng S07 '!$J$2,Nhaplieu!N710,IF(Nhaplieu!$N710='Sổ ngân hàng S07 '!$J$2,Nhaplieu!M710,""))))</f>
        <v/>
      </c>
      <c r="E705" s="77" t="str">
        <f>IF(LEFT(Nhaplieu!M710,3)='Sổ ngân hàng S07 '!$J$2,Nhaplieu!$O710,IF(Nhaplieu!M710='Sổ ngân hàng S07 '!$J$2,Nhaplieu!$O710,""))</f>
        <v/>
      </c>
      <c r="F705" s="77" t="str">
        <f>IF(LEFT(Nhaplieu!N710,3)='Sổ ngân hàng S07 '!$J$2,Nhaplieu!$O710,IF(Nhaplieu!N710='Sổ ngân hàng S07 '!$J$2,Nhaplieu!$O710,""))</f>
        <v/>
      </c>
      <c r="G705" s="572">
        <f>IF(SUM(E705:F705)=0,0,$G$10+SUM(E$11:$E705)-SUM(F$11:$F705))</f>
        <v>0</v>
      </c>
      <c r="H705" s="573"/>
    </row>
    <row r="706" spans="1:8" s="4" customFormat="1" ht="15.6">
      <c r="A706" s="76" t="str">
        <f>IF(OR(LEFT(Nhaplieu!$M711,3)='Sổ ngân hàng S07 '!$J$2,LEFT(Nhaplieu!$N711,3)='Sổ ngân hàng S07 '!$J$2),Nhaplieu!F711,IF(OR(Nhaplieu!$M711='Sổ ngân hàng S07 '!$J$2,Nhaplieu!$N711='Sổ ngân hàng S07 '!$J$2),Nhaplieu!F711,""))</f>
        <v/>
      </c>
      <c r="B706" s="77" t="str">
        <f>IF(OR(LEFT(Nhaplieu!$M711,3)='Sổ ngân hàng S07 '!$J$2,LEFT(Nhaplieu!$N711,3)='Sổ ngân hàng S07 '!$J$2),Nhaplieu!E711,IF(OR(Nhaplieu!$M711='Sổ ngân hàng S07 '!$J$2,Nhaplieu!$N711='Sổ ngân hàng S07 '!$J$2),Nhaplieu!E711,""))</f>
        <v/>
      </c>
      <c r="C706" s="571" t="str">
        <f>IF(OR(LEFT(Nhaplieu!$M711,3)='Sổ ngân hàng S07 '!$J$2,LEFT(Nhaplieu!$N711,3)='Sổ ngân hàng S07 '!$J$2),Nhaplieu!L711,IF(OR(Nhaplieu!$M711='Sổ ngân hàng S07 '!$J$2,Nhaplieu!$N711='Sổ ngân hàng S07 '!$J$2),Nhaplieu!L711,""))</f>
        <v/>
      </c>
      <c r="D706" s="78" t="str">
        <f>IF(LEFT(Nhaplieu!$M711,3)='Sổ ngân hàng S07 '!$J$2,Nhaplieu!N711,IF(LEFT(Nhaplieu!$N711,3)='Sổ ngân hàng S07 '!$J$2,Nhaplieu!M711,IF(Nhaplieu!$M711='Sổ ngân hàng S07 '!$J$2,Nhaplieu!N711,IF(Nhaplieu!$N711='Sổ ngân hàng S07 '!$J$2,Nhaplieu!M711,""))))</f>
        <v/>
      </c>
      <c r="E706" s="77" t="str">
        <f>IF(LEFT(Nhaplieu!M711,3)='Sổ ngân hàng S07 '!$J$2,Nhaplieu!$O711,IF(Nhaplieu!M711='Sổ ngân hàng S07 '!$J$2,Nhaplieu!$O711,""))</f>
        <v/>
      </c>
      <c r="F706" s="77" t="str">
        <f>IF(LEFT(Nhaplieu!N711,3)='Sổ ngân hàng S07 '!$J$2,Nhaplieu!$O711,IF(Nhaplieu!N711='Sổ ngân hàng S07 '!$J$2,Nhaplieu!$O711,""))</f>
        <v/>
      </c>
      <c r="G706" s="572">
        <f>IF(SUM(E706:F706)=0,0,$G$10+SUM(E$11:$E706)-SUM(F$11:$F706))</f>
        <v>0</v>
      </c>
      <c r="H706" s="573"/>
    </row>
    <row r="707" spans="1:8" s="4" customFormat="1" ht="15.6">
      <c r="A707" s="76" t="str">
        <f>IF(OR(LEFT(Nhaplieu!$M712,3)='Sổ ngân hàng S07 '!$J$2,LEFT(Nhaplieu!$N712,3)='Sổ ngân hàng S07 '!$J$2),Nhaplieu!F712,IF(OR(Nhaplieu!$M712='Sổ ngân hàng S07 '!$J$2,Nhaplieu!$N712='Sổ ngân hàng S07 '!$J$2),Nhaplieu!F712,""))</f>
        <v/>
      </c>
      <c r="B707" s="77" t="str">
        <f>IF(OR(LEFT(Nhaplieu!$M712,3)='Sổ ngân hàng S07 '!$J$2,LEFT(Nhaplieu!$N712,3)='Sổ ngân hàng S07 '!$J$2),Nhaplieu!E712,IF(OR(Nhaplieu!$M712='Sổ ngân hàng S07 '!$J$2,Nhaplieu!$N712='Sổ ngân hàng S07 '!$J$2),Nhaplieu!E712,""))</f>
        <v/>
      </c>
      <c r="C707" s="571" t="str">
        <f>IF(OR(LEFT(Nhaplieu!$M712,3)='Sổ ngân hàng S07 '!$J$2,LEFT(Nhaplieu!$N712,3)='Sổ ngân hàng S07 '!$J$2),Nhaplieu!L712,IF(OR(Nhaplieu!$M712='Sổ ngân hàng S07 '!$J$2,Nhaplieu!$N712='Sổ ngân hàng S07 '!$J$2),Nhaplieu!L712,""))</f>
        <v/>
      </c>
      <c r="D707" s="78" t="str">
        <f>IF(LEFT(Nhaplieu!$M712,3)='Sổ ngân hàng S07 '!$J$2,Nhaplieu!N712,IF(LEFT(Nhaplieu!$N712,3)='Sổ ngân hàng S07 '!$J$2,Nhaplieu!M712,IF(Nhaplieu!$M712='Sổ ngân hàng S07 '!$J$2,Nhaplieu!N712,IF(Nhaplieu!$N712='Sổ ngân hàng S07 '!$J$2,Nhaplieu!M712,""))))</f>
        <v/>
      </c>
      <c r="E707" s="77" t="str">
        <f>IF(LEFT(Nhaplieu!M712,3)='Sổ ngân hàng S07 '!$J$2,Nhaplieu!$O712,IF(Nhaplieu!M712='Sổ ngân hàng S07 '!$J$2,Nhaplieu!$O712,""))</f>
        <v/>
      </c>
      <c r="F707" s="77" t="str">
        <f>IF(LEFT(Nhaplieu!N712,3)='Sổ ngân hàng S07 '!$J$2,Nhaplieu!$O712,IF(Nhaplieu!N712='Sổ ngân hàng S07 '!$J$2,Nhaplieu!$O712,""))</f>
        <v/>
      </c>
      <c r="G707" s="572">
        <f>IF(SUM(E707:F707)=0,0,$G$10+SUM(E$11:$E707)-SUM(F$11:$F707))</f>
        <v>0</v>
      </c>
      <c r="H707" s="573"/>
    </row>
    <row r="708" spans="1:8" s="4" customFormat="1" ht="15.6">
      <c r="A708" s="76" t="str">
        <f>IF(OR(LEFT(Nhaplieu!$M713,3)='Sổ ngân hàng S07 '!$J$2,LEFT(Nhaplieu!$N713,3)='Sổ ngân hàng S07 '!$J$2),Nhaplieu!F713,IF(OR(Nhaplieu!$M713='Sổ ngân hàng S07 '!$J$2,Nhaplieu!$N713='Sổ ngân hàng S07 '!$J$2),Nhaplieu!F713,""))</f>
        <v/>
      </c>
      <c r="B708" s="77" t="str">
        <f>IF(OR(LEFT(Nhaplieu!$M713,3)='Sổ ngân hàng S07 '!$J$2,LEFT(Nhaplieu!$N713,3)='Sổ ngân hàng S07 '!$J$2),Nhaplieu!E713,IF(OR(Nhaplieu!$M713='Sổ ngân hàng S07 '!$J$2,Nhaplieu!$N713='Sổ ngân hàng S07 '!$J$2),Nhaplieu!E713,""))</f>
        <v/>
      </c>
      <c r="C708" s="571" t="str">
        <f>IF(OR(LEFT(Nhaplieu!$M713,3)='Sổ ngân hàng S07 '!$J$2,LEFT(Nhaplieu!$N713,3)='Sổ ngân hàng S07 '!$J$2),Nhaplieu!L713,IF(OR(Nhaplieu!$M713='Sổ ngân hàng S07 '!$J$2,Nhaplieu!$N713='Sổ ngân hàng S07 '!$J$2),Nhaplieu!L713,""))</f>
        <v/>
      </c>
      <c r="D708" s="78" t="str">
        <f>IF(LEFT(Nhaplieu!$M713,3)='Sổ ngân hàng S07 '!$J$2,Nhaplieu!N713,IF(LEFT(Nhaplieu!$N713,3)='Sổ ngân hàng S07 '!$J$2,Nhaplieu!M713,IF(Nhaplieu!$M713='Sổ ngân hàng S07 '!$J$2,Nhaplieu!N713,IF(Nhaplieu!$N713='Sổ ngân hàng S07 '!$J$2,Nhaplieu!M713,""))))</f>
        <v/>
      </c>
      <c r="E708" s="77" t="str">
        <f>IF(LEFT(Nhaplieu!M713,3)='Sổ ngân hàng S07 '!$J$2,Nhaplieu!$O713,IF(Nhaplieu!M713='Sổ ngân hàng S07 '!$J$2,Nhaplieu!$O713,""))</f>
        <v/>
      </c>
      <c r="F708" s="77" t="str">
        <f>IF(LEFT(Nhaplieu!N713,3)='Sổ ngân hàng S07 '!$J$2,Nhaplieu!$O713,IF(Nhaplieu!N713='Sổ ngân hàng S07 '!$J$2,Nhaplieu!$O713,""))</f>
        <v/>
      </c>
      <c r="G708" s="572">
        <f>IF(SUM(E708:F708)=0,0,$G$10+SUM(E$11:$E708)-SUM(F$11:$F708))</f>
        <v>0</v>
      </c>
      <c r="H708" s="573"/>
    </row>
    <row r="709" spans="1:8" s="4" customFormat="1" ht="15.6">
      <c r="A709" s="76" t="str">
        <f>IF(OR(LEFT(Nhaplieu!$M714,3)='Sổ ngân hàng S07 '!$J$2,LEFT(Nhaplieu!$N714,3)='Sổ ngân hàng S07 '!$J$2),Nhaplieu!F714,IF(OR(Nhaplieu!$M714='Sổ ngân hàng S07 '!$J$2,Nhaplieu!$N714='Sổ ngân hàng S07 '!$J$2),Nhaplieu!F714,""))</f>
        <v/>
      </c>
      <c r="B709" s="77" t="str">
        <f>IF(OR(LEFT(Nhaplieu!$M714,3)='Sổ ngân hàng S07 '!$J$2,LEFT(Nhaplieu!$N714,3)='Sổ ngân hàng S07 '!$J$2),Nhaplieu!E714,IF(OR(Nhaplieu!$M714='Sổ ngân hàng S07 '!$J$2,Nhaplieu!$N714='Sổ ngân hàng S07 '!$J$2),Nhaplieu!E714,""))</f>
        <v/>
      </c>
      <c r="C709" s="571" t="str">
        <f>IF(OR(LEFT(Nhaplieu!$M714,3)='Sổ ngân hàng S07 '!$J$2,LEFT(Nhaplieu!$N714,3)='Sổ ngân hàng S07 '!$J$2),Nhaplieu!L714,IF(OR(Nhaplieu!$M714='Sổ ngân hàng S07 '!$J$2,Nhaplieu!$N714='Sổ ngân hàng S07 '!$J$2),Nhaplieu!L714,""))</f>
        <v/>
      </c>
      <c r="D709" s="78" t="str">
        <f>IF(LEFT(Nhaplieu!$M714,3)='Sổ ngân hàng S07 '!$J$2,Nhaplieu!N714,IF(LEFT(Nhaplieu!$N714,3)='Sổ ngân hàng S07 '!$J$2,Nhaplieu!M714,IF(Nhaplieu!$M714='Sổ ngân hàng S07 '!$J$2,Nhaplieu!N714,IF(Nhaplieu!$N714='Sổ ngân hàng S07 '!$J$2,Nhaplieu!M714,""))))</f>
        <v/>
      </c>
      <c r="E709" s="77" t="str">
        <f>IF(LEFT(Nhaplieu!M714,3)='Sổ ngân hàng S07 '!$J$2,Nhaplieu!$O714,IF(Nhaplieu!M714='Sổ ngân hàng S07 '!$J$2,Nhaplieu!$O714,""))</f>
        <v/>
      </c>
      <c r="F709" s="77" t="str">
        <f>IF(LEFT(Nhaplieu!N714,3)='Sổ ngân hàng S07 '!$J$2,Nhaplieu!$O714,IF(Nhaplieu!N714='Sổ ngân hàng S07 '!$J$2,Nhaplieu!$O714,""))</f>
        <v/>
      </c>
      <c r="G709" s="572">
        <f>IF(SUM(E709:F709)=0,0,$G$10+SUM(E$11:$E709)-SUM(F$11:$F709))</f>
        <v>0</v>
      </c>
      <c r="H709" s="573"/>
    </row>
    <row r="710" spans="1:8" s="4" customFormat="1" ht="15.6">
      <c r="A710" s="76" t="str">
        <f>IF(OR(LEFT(Nhaplieu!$M715,3)='Sổ ngân hàng S07 '!$J$2,LEFT(Nhaplieu!$N715,3)='Sổ ngân hàng S07 '!$J$2),Nhaplieu!F715,IF(OR(Nhaplieu!$M715='Sổ ngân hàng S07 '!$J$2,Nhaplieu!$N715='Sổ ngân hàng S07 '!$J$2),Nhaplieu!F715,""))</f>
        <v/>
      </c>
      <c r="B710" s="77" t="str">
        <f>IF(OR(LEFT(Nhaplieu!$M715,3)='Sổ ngân hàng S07 '!$J$2,LEFT(Nhaplieu!$N715,3)='Sổ ngân hàng S07 '!$J$2),Nhaplieu!E715,IF(OR(Nhaplieu!$M715='Sổ ngân hàng S07 '!$J$2,Nhaplieu!$N715='Sổ ngân hàng S07 '!$J$2),Nhaplieu!E715,""))</f>
        <v/>
      </c>
      <c r="C710" s="571" t="str">
        <f>IF(OR(LEFT(Nhaplieu!$M715,3)='Sổ ngân hàng S07 '!$J$2,LEFT(Nhaplieu!$N715,3)='Sổ ngân hàng S07 '!$J$2),Nhaplieu!L715,IF(OR(Nhaplieu!$M715='Sổ ngân hàng S07 '!$J$2,Nhaplieu!$N715='Sổ ngân hàng S07 '!$J$2),Nhaplieu!L715,""))</f>
        <v/>
      </c>
      <c r="D710" s="78" t="str">
        <f>IF(LEFT(Nhaplieu!$M715,3)='Sổ ngân hàng S07 '!$J$2,Nhaplieu!N715,IF(LEFT(Nhaplieu!$N715,3)='Sổ ngân hàng S07 '!$J$2,Nhaplieu!M715,IF(Nhaplieu!$M715='Sổ ngân hàng S07 '!$J$2,Nhaplieu!N715,IF(Nhaplieu!$N715='Sổ ngân hàng S07 '!$J$2,Nhaplieu!M715,""))))</f>
        <v/>
      </c>
      <c r="E710" s="77" t="str">
        <f>IF(LEFT(Nhaplieu!M715,3)='Sổ ngân hàng S07 '!$J$2,Nhaplieu!$O715,IF(Nhaplieu!M715='Sổ ngân hàng S07 '!$J$2,Nhaplieu!$O715,""))</f>
        <v/>
      </c>
      <c r="F710" s="77" t="str">
        <f>IF(LEFT(Nhaplieu!N715,3)='Sổ ngân hàng S07 '!$J$2,Nhaplieu!$O715,IF(Nhaplieu!N715='Sổ ngân hàng S07 '!$J$2,Nhaplieu!$O715,""))</f>
        <v/>
      </c>
      <c r="G710" s="572">
        <f>IF(SUM(E710:F710)=0,0,$G$10+SUM(E$11:$E710)-SUM(F$11:$F710))</f>
        <v>0</v>
      </c>
      <c r="H710" s="573"/>
    </row>
    <row r="711" spans="1:8" s="4" customFormat="1" ht="15.6">
      <c r="A711" s="76" t="str">
        <f>IF(OR(LEFT(Nhaplieu!$M716,3)='Sổ ngân hàng S07 '!$J$2,LEFT(Nhaplieu!$N716,3)='Sổ ngân hàng S07 '!$J$2),Nhaplieu!F716,IF(OR(Nhaplieu!$M716='Sổ ngân hàng S07 '!$J$2,Nhaplieu!$N716='Sổ ngân hàng S07 '!$J$2),Nhaplieu!F716,""))</f>
        <v/>
      </c>
      <c r="B711" s="77" t="str">
        <f>IF(OR(LEFT(Nhaplieu!$M716,3)='Sổ ngân hàng S07 '!$J$2,LEFT(Nhaplieu!$N716,3)='Sổ ngân hàng S07 '!$J$2),Nhaplieu!E716,IF(OR(Nhaplieu!$M716='Sổ ngân hàng S07 '!$J$2,Nhaplieu!$N716='Sổ ngân hàng S07 '!$J$2),Nhaplieu!E716,""))</f>
        <v/>
      </c>
      <c r="C711" s="571" t="str">
        <f>IF(OR(LEFT(Nhaplieu!$M716,3)='Sổ ngân hàng S07 '!$J$2,LEFT(Nhaplieu!$N716,3)='Sổ ngân hàng S07 '!$J$2),Nhaplieu!L716,IF(OR(Nhaplieu!$M716='Sổ ngân hàng S07 '!$J$2,Nhaplieu!$N716='Sổ ngân hàng S07 '!$J$2),Nhaplieu!L716,""))</f>
        <v/>
      </c>
      <c r="D711" s="78" t="str">
        <f>IF(LEFT(Nhaplieu!$M716,3)='Sổ ngân hàng S07 '!$J$2,Nhaplieu!N716,IF(LEFT(Nhaplieu!$N716,3)='Sổ ngân hàng S07 '!$J$2,Nhaplieu!M716,IF(Nhaplieu!$M716='Sổ ngân hàng S07 '!$J$2,Nhaplieu!N716,IF(Nhaplieu!$N716='Sổ ngân hàng S07 '!$J$2,Nhaplieu!M716,""))))</f>
        <v/>
      </c>
      <c r="E711" s="77" t="str">
        <f>IF(LEFT(Nhaplieu!M716,3)='Sổ ngân hàng S07 '!$J$2,Nhaplieu!$O716,IF(Nhaplieu!M716='Sổ ngân hàng S07 '!$J$2,Nhaplieu!$O716,""))</f>
        <v/>
      </c>
      <c r="F711" s="77" t="str">
        <f>IF(LEFT(Nhaplieu!N716,3)='Sổ ngân hàng S07 '!$J$2,Nhaplieu!$O716,IF(Nhaplieu!N716='Sổ ngân hàng S07 '!$J$2,Nhaplieu!$O716,""))</f>
        <v/>
      </c>
      <c r="G711" s="572">
        <f>IF(SUM(E711:F711)=0,0,$G$10+SUM(E$11:$E711)-SUM(F$11:$F711))</f>
        <v>0</v>
      </c>
      <c r="H711" s="573"/>
    </row>
    <row r="712" spans="1:8" s="4" customFormat="1" ht="15.6">
      <c r="A712" s="76" t="str">
        <f>IF(OR(LEFT(Nhaplieu!$M717,3)='Sổ ngân hàng S07 '!$J$2,LEFT(Nhaplieu!$N717,3)='Sổ ngân hàng S07 '!$J$2),Nhaplieu!F717,IF(OR(Nhaplieu!$M717='Sổ ngân hàng S07 '!$J$2,Nhaplieu!$N717='Sổ ngân hàng S07 '!$J$2),Nhaplieu!F717,""))</f>
        <v/>
      </c>
      <c r="B712" s="77" t="str">
        <f>IF(OR(LEFT(Nhaplieu!$M717,3)='Sổ ngân hàng S07 '!$J$2,LEFT(Nhaplieu!$N717,3)='Sổ ngân hàng S07 '!$J$2),Nhaplieu!E717,IF(OR(Nhaplieu!$M717='Sổ ngân hàng S07 '!$J$2,Nhaplieu!$N717='Sổ ngân hàng S07 '!$J$2),Nhaplieu!E717,""))</f>
        <v/>
      </c>
      <c r="C712" s="571" t="str">
        <f>IF(OR(LEFT(Nhaplieu!$M717,3)='Sổ ngân hàng S07 '!$J$2,LEFT(Nhaplieu!$N717,3)='Sổ ngân hàng S07 '!$J$2),Nhaplieu!L717,IF(OR(Nhaplieu!$M717='Sổ ngân hàng S07 '!$J$2,Nhaplieu!$N717='Sổ ngân hàng S07 '!$J$2),Nhaplieu!L717,""))</f>
        <v/>
      </c>
      <c r="D712" s="78" t="str">
        <f>IF(LEFT(Nhaplieu!$M717,3)='Sổ ngân hàng S07 '!$J$2,Nhaplieu!N717,IF(LEFT(Nhaplieu!$N717,3)='Sổ ngân hàng S07 '!$J$2,Nhaplieu!M717,IF(Nhaplieu!$M717='Sổ ngân hàng S07 '!$J$2,Nhaplieu!N717,IF(Nhaplieu!$N717='Sổ ngân hàng S07 '!$J$2,Nhaplieu!M717,""))))</f>
        <v/>
      </c>
      <c r="E712" s="77" t="str">
        <f>IF(LEFT(Nhaplieu!M717,3)='Sổ ngân hàng S07 '!$J$2,Nhaplieu!$O717,IF(Nhaplieu!M717='Sổ ngân hàng S07 '!$J$2,Nhaplieu!$O717,""))</f>
        <v/>
      </c>
      <c r="F712" s="77" t="str">
        <f>IF(LEFT(Nhaplieu!N717,3)='Sổ ngân hàng S07 '!$J$2,Nhaplieu!$O717,IF(Nhaplieu!N717='Sổ ngân hàng S07 '!$J$2,Nhaplieu!$O717,""))</f>
        <v/>
      </c>
      <c r="G712" s="572">
        <f>IF(SUM(E712:F712)=0,0,$G$10+SUM(E$11:$E712)-SUM(F$11:$F712))</f>
        <v>0</v>
      </c>
      <c r="H712" s="573"/>
    </row>
    <row r="713" spans="1:8" s="4" customFormat="1" ht="15.6">
      <c r="A713" s="76" t="str">
        <f>IF(OR(LEFT(Nhaplieu!$M718,3)='Sổ ngân hàng S07 '!$J$2,LEFT(Nhaplieu!$N718,3)='Sổ ngân hàng S07 '!$J$2),Nhaplieu!F718,IF(OR(Nhaplieu!$M718='Sổ ngân hàng S07 '!$J$2,Nhaplieu!$N718='Sổ ngân hàng S07 '!$J$2),Nhaplieu!F718,""))</f>
        <v/>
      </c>
      <c r="B713" s="77" t="str">
        <f>IF(OR(LEFT(Nhaplieu!$M718,3)='Sổ ngân hàng S07 '!$J$2,LEFT(Nhaplieu!$N718,3)='Sổ ngân hàng S07 '!$J$2),Nhaplieu!E718,IF(OR(Nhaplieu!$M718='Sổ ngân hàng S07 '!$J$2,Nhaplieu!$N718='Sổ ngân hàng S07 '!$J$2),Nhaplieu!E718,""))</f>
        <v/>
      </c>
      <c r="C713" s="571" t="str">
        <f>IF(OR(LEFT(Nhaplieu!$M718,3)='Sổ ngân hàng S07 '!$J$2,LEFT(Nhaplieu!$N718,3)='Sổ ngân hàng S07 '!$J$2),Nhaplieu!L718,IF(OR(Nhaplieu!$M718='Sổ ngân hàng S07 '!$J$2,Nhaplieu!$N718='Sổ ngân hàng S07 '!$J$2),Nhaplieu!L718,""))</f>
        <v/>
      </c>
      <c r="D713" s="78" t="str">
        <f>IF(LEFT(Nhaplieu!$M718,3)='Sổ ngân hàng S07 '!$J$2,Nhaplieu!N718,IF(LEFT(Nhaplieu!$N718,3)='Sổ ngân hàng S07 '!$J$2,Nhaplieu!M718,IF(Nhaplieu!$M718='Sổ ngân hàng S07 '!$J$2,Nhaplieu!N718,IF(Nhaplieu!$N718='Sổ ngân hàng S07 '!$J$2,Nhaplieu!M718,""))))</f>
        <v/>
      </c>
      <c r="E713" s="77" t="str">
        <f>IF(LEFT(Nhaplieu!M718,3)='Sổ ngân hàng S07 '!$J$2,Nhaplieu!$O718,IF(Nhaplieu!M718='Sổ ngân hàng S07 '!$J$2,Nhaplieu!$O718,""))</f>
        <v/>
      </c>
      <c r="F713" s="77" t="str">
        <f>IF(LEFT(Nhaplieu!N718,3)='Sổ ngân hàng S07 '!$J$2,Nhaplieu!$O718,IF(Nhaplieu!N718='Sổ ngân hàng S07 '!$J$2,Nhaplieu!$O718,""))</f>
        <v/>
      </c>
      <c r="G713" s="572">
        <f>IF(SUM(E713:F713)=0,0,$G$10+SUM(E$11:$E713)-SUM(F$11:$F713))</f>
        <v>0</v>
      </c>
      <c r="H713" s="573"/>
    </row>
    <row r="714" spans="1:8" s="4" customFormat="1" ht="15.6">
      <c r="A714" s="76" t="str">
        <f>IF(OR(LEFT(Nhaplieu!$M719,3)='Sổ ngân hàng S07 '!$J$2,LEFT(Nhaplieu!$N719,3)='Sổ ngân hàng S07 '!$J$2),Nhaplieu!F719,IF(OR(Nhaplieu!$M719='Sổ ngân hàng S07 '!$J$2,Nhaplieu!$N719='Sổ ngân hàng S07 '!$J$2),Nhaplieu!F719,""))</f>
        <v/>
      </c>
      <c r="B714" s="77" t="str">
        <f>IF(OR(LEFT(Nhaplieu!$M719,3)='Sổ ngân hàng S07 '!$J$2,LEFT(Nhaplieu!$N719,3)='Sổ ngân hàng S07 '!$J$2),Nhaplieu!E719,IF(OR(Nhaplieu!$M719='Sổ ngân hàng S07 '!$J$2,Nhaplieu!$N719='Sổ ngân hàng S07 '!$J$2),Nhaplieu!E719,""))</f>
        <v/>
      </c>
      <c r="C714" s="571" t="str">
        <f>IF(OR(LEFT(Nhaplieu!$M719,3)='Sổ ngân hàng S07 '!$J$2,LEFT(Nhaplieu!$N719,3)='Sổ ngân hàng S07 '!$J$2),Nhaplieu!L719,IF(OR(Nhaplieu!$M719='Sổ ngân hàng S07 '!$J$2,Nhaplieu!$N719='Sổ ngân hàng S07 '!$J$2),Nhaplieu!L719,""))</f>
        <v/>
      </c>
      <c r="D714" s="78" t="str">
        <f>IF(LEFT(Nhaplieu!$M719,3)='Sổ ngân hàng S07 '!$J$2,Nhaplieu!N719,IF(LEFT(Nhaplieu!$N719,3)='Sổ ngân hàng S07 '!$J$2,Nhaplieu!M719,IF(Nhaplieu!$M719='Sổ ngân hàng S07 '!$J$2,Nhaplieu!N719,IF(Nhaplieu!$N719='Sổ ngân hàng S07 '!$J$2,Nhaplieu!M719,""))))</f>
        <v/>
      </c>
      <c r="E714" s="77" t="str">
        <f>IF(LEFT(Nhaplieu!M719,3)='Sổ ngân hàng S07 '!$J$2,Nhaplieu!$O719,IF(Nhaplieu!M719='Sổ ngân hàng S07 '!$J$2,Nhaplieu!$O719,""))</f>
        <v/>
      </c>
      <c r="F714" s="77" t="str">
        <f>IF(LEFT(Nhaplieu!N719,3)='Sổ ngân hàng S07 '!$J$2,Nhaplieu!$O719,IF(Nhaplieu!N719='Sổ ngân hàng S07 '!$J$2,Nhaplieu!$O719,""))</f>
        <v/>
      </c>
      <c r="G714" s="572">
        <f>IF(SUM(E714:F714)=0,0,$G$10+SUM(E$11:$E714)-SUM(F$11:$F714))</f>
        <v>0</v>
      </c>
      <c r="H714" s="573"/>
    </row>
    <row r="715" spans="1:8" s="4" customFormat="1" ht="15.6">
      <c r="A715" s="76" t="str">
        <f>IF(OR(LEFT(Nhaplieu!$M720,3)='Sổ ngân hàng S07 '!$J$2,LEFT(Nhaplieu!$N720,3)='Sổ ngân hàng S07 '!$J$2),Nhaplieu!F720,IF(OR(Nhaplieu!$M720='Sổ ngân hàng S07 '!$J$2,Nhaplieu!$N720='Sổ ngân hàng S07 '!$J$2),Nhaplieu!F720,""))</f>
        <v/>
      </c>
      <c r="B715" s="77" t="str">
        <f>IF(OR(LEFT(Nhaplieu!$M720,3)='Sổ ngân hàng S07 '!$J$2,LEFT(Nhaplieu!$N720,3)='Sổ ngân hàng S07 '!$J$2),Nhaplieu!E720,IF(OR(Nhaplieu!$M720='Sổ ngân hàng S07 '!$J$2,Nhaplieu!$N720='Sổ ngân hàng S07 '!$J$2),Nhaplieu!E720,""))</f>
        <v/>
      </c>
      <c r="C715" s="571" t="str">
        <f>IF(OR(LEFT(Nhaplieu!$M720,3)='Sổ ngân hàng S07 '!$J$2,LEFT(Nhaplieu!$N720,3)='Sổ ngân hàng S07 '!$J$2),Nhaplieu!L720,IF(OR(Nhaplieu!$M720='Sổ ngân hàng S07 '!$J$2,Nhaplieu!$N720='Sổ ngân hàng S07 '!$J$2),Nhaplieu!L720,""))</f>
        <v/>
      </c>
      <c r="D715" s="78" t="str">
        <f>IF(LEFT(Nhaplieu!$M720,3)='Sổ ngân hàng S07 '!$J$2,Nhaplieu!N720,IF(LEFT(Nhaplieu!$N720,3)='Sổ ngân hàng S07 '!$J$2,Nhaplieu!M720,IF(Nhaplieu!$M720='Sổ ngân hàng S07 '!$J$2,Nhaplieu!N720,IF(Nhaplieu!$N720='Sổ ngân hàng S07 '!$J$2,Nhaplieu!M720,""))))</f>
        <v/>
      </c>
      <c r="E715" s="77" t="str">
        <f>IF(LEFT(Nhaplieu!M720,3)='Sổ ngân hàng S07 '!$J$2,Nhaplieu!$O720,IF(Nhaplieu!M720='Sổ ngân hàng S07 '!$J$2,Nhaplieu!$O720,""))</f>
        <v/>
      </c>
      <c r="F715" s="77" t="str">
        <f>IF(LEFT(Nhaplieu!N720,3)='Sổ ngân hàng S07 '!$J$2,Nhaplieu!$O720,IF(Nhaplieu!N720='Sổ ngân hàng S07 '!$J$2,Nhaplieu!$O720,""))</f>
        <v/>
      </c>
      <c r="G715" s="572">
        <f>IF(SUM(E715:F715)=0,0,$G$10+SUM(E$11:$E715)-SUM(F$11:$F715))</f>
        <v>0</v>
      </c>
      <c r="H715" s="573"/>
    </row>
    <row r="716" spans="1:8" s="4" customFormat="1" ht="15.6">
      <c r="A716" s="76" t="str">
        <f>IF(OR(LEFT(Nhaplieu!$M721,3)='Sổ ngân hàng S07 '!$J$2,LEFT(Nhaplieu!$N721,3)='Sổ ngân hàng S07 '!$J$2),Nhaplieu!F721,IF(OR(Nhaplieu!$M721='Sổ ngân hàng S07 '!$J$2,Nhaplieu!$N721='Sổ ngân hàng S07 '!$J$2),Nhaplieu!F721,""))</f>
        <v/>
      </c>
      <c r="B716" s="77" t="str">
        <f>IF(OR(LEFT(Nhaplieu!$M721,3)='Sổ ngân hàng S07 '!$J$2,LEFT(Nhaplieu!$N721,3)='Sổ ngân hàng S07 '!$J$2),Nhaplieu!E721,IF(OR(Nhaplieu!$M721='Sổ ngân hàng S07 '!$J$2,Nhaplieu!$N721='Sổ ngân hàng S07 '!$J$2),Nhaplieu!E721,""))</f>
        <v/>
      </c>
      <c r="C716" s="571" t="str">
        <f>IF(OR(LEFT(Nhaplieu!$M721,3)='Sổ ngân hàng S07 '!$J$2,LEFT(Nhaplieu!$N721,3)='Sổ ngân hàng S07 '!$J$2),Nhaplieu!L721,IF(OR(Nhaplieu!$M721='Sổ ngân hàng S07 '!$J$2,Nhaplieu!$N721='Sổ ngân hàng S07 '!$J$2),Nhaplieu!L721,""))</f>
        <v/>
      </c>
      <c r="D716" s="78" t="str">
        <f>IF(LEFT(Nhaplieu!$M721,3)='Sổ ngân hàng S07 '!$J$2,Nhaplieu!N721,IF(LEFT(Nhaplieu!$N721,3)='Sổ ngân hàng S07 '!$J$2,Nhaplieu!M721,IF(Nhaplieu!$M721='Sổ ngân hàng S07 '!$J$2,Nhaplieu!N721,IF(Nhaplieu!$N721='Sổ ngân hàng S07 '!$J$2,Nhaplieu!M721,""))))</f>
        <v/>
      </c>
      <c r="E716" s="77" t="str">
        <f>IF(LEFT(Nhaplieu!M721,3)='Sổ ngân hàng S07 '!$J$2,Nhaplieu!$O721,IF(Nhaplieu!M721='Sổ ngân hàng S07 '!$J$2,Nhaplieu!$O721,""))</f>
        <v/>
      </c>
      <c r="F716" s="77" t="str">
        <f>IF(LEFT(Nhaplieu!N721,3)='Sổ ngân hàng S07 '!$J$2,Nhaplieu!$O721,IF(Nhaplieu!N721='Sổ ngân hàng S07 '!$J$2,Nhaplieu!$O721,""))</f>
        <v/>
      </c>
      <c r="G716" s="572">
        <f>IF(SUM(E716:F716)=0,0,$G$10+SUM(E$11:$E716)-SUM(F$11:$F716))</f>
        <v>0</v>
      </c>
      <c r="H716" s="573"/>
    </row>
    <row r="717" spans="1:8" s="4" customFormat="1" ht="15.6">
      <c r="A717" s="76" t="str">
        <f>IF(OR(LEFT(Nhaplieu!$M722,3)='Sổ ngân hàng S07 '!$J$2,LEFT(Nhaplieu!$N722,3)='Sổ ngân hàng S07 '!$J$2),Nhaplieu!F722,IF(OR(Nhaplieu!$M722='Sổ ngân hàng S07 '!$J$2,Nhaplieu!$N722='Sổ ngân hàng S07 '!$J$2),Nhaplieu!F722,""))</f>
        <v/>
      </c>
      <c r="B717" s="77" t="str">
        <f>IF(OR(LEFT(Nhaplieu!$M722,3)='Sổ ngân hàng S07 '!$J$2,LEFT(Nhaplieu!$N722,3)='Sổ ngân hàng S07 '!$J$2),Nhaplieu!E722,IF(OR(Nhaplieu!$M722='Sổ ngân hàng S07 '!$J$2,Nhaplieu!$N722='Sổ ngân hàng S07 '!$J$2),Nhaplieu!E722,""))</f>
        <v/>
      </c>
      <c r="C717" s="571" t="str">
        <f>IF(OR(LEFT(Nhaplieu!$M722,3)='Sổ ngân hàng S07 '!$J$2,LEFT(Nhaplieu!$N722,3)='Sổ ngân hàng S07 '!$J$2),Nhaplieu!L722,IF(OR(Nhaplieu!$M722='Sổ ngân hàng S07 '!$J$2,Nhaplieu!$N722='Sổ ngân hàng S07 '!$J$2),Nhaplieu!L722,""))</f>
        <v/>
      </c>
      <c r="D717" s="78" t="str">
        <f>IF(LEFT(Nhaplieu!$M722,3)='Sổ ngân hàng S07 '!$J$2,Nhaplieu!N722,IF(LEFT(Nhaplieu!$N722,3)='Sổ ngân hàng S07 '!$J$2,Nhaplieu!M722,IF(Nhaplieu!$M722='Sổ ngân hàng S07 '!$J$2,Nhaplieu!N722,IF(Nhaplieu!$N722='Sổ ngân hàng S07 '!$J$2,Nhaplieu!M722,""))))</f>
        <v/>
      </c>
      <c r="E717" s="77" t="str">
        <f>IF(LEFT(Nhaplieu!M722,3)='Sổ ngân hàng S07 '!$J$2,Nhaplieu!$O722,IF(Nhaplieu!M722='Sổ ngân hàng S07 '!$J$2,Nhaplieu!$O722,""))</f>
        <v/>
      </c>
      <c r="F717" s="77" t="str">
        <f>IF(LEFT(Nhaplieu!N722,3)='Sổ ngân hàng S07 '!$J$2,Nhaplieu!$O722,IF(Nhaplieu!N722='Sổ ngân hàng S07 '!$J$2,Nhaplieu!$O722,""))</f>
        <v/>
      </c>
      <c r="G717" s="572">
        <f>IF(SUM(E717:F717)=0,0,$G$10+SUM(E$11:$E717)-SUM(F$11:$F717))</f>
        <v>0</v>
      </c>
      <c r="H717" s="573"/>
    </row>
    <row r="718" spans="1:8" s="4" customFormat="1" ht="15.6">
      <c r="A718" s="76" t="str">
        <f>IF(OR(LEFT(Nhaplieu!$M723,3)='Sổ ngân hàng S07 '!$J$2,LEFT(Nhaplieu!$N723,3)='Sổ ngân hàng S07 '!$J$2),Nhaplieu!F723,IF(OR(Nhaplieu!$M723='Sổ ngân hàng S07 '!$J$2,Nhaplieu!$N723='Sổ ngân hàng S07 '!$J$2),Nhaplieu!F723,""))</f>
        <v/>
      </c>
      <c r="B718" s="77" t="str">
        <f>IF(OR(LEFT(Nhaplieu!$M723,3)='Sổ ngân hàng S07 '!$J$2,LEFT(Nhaplieu!$N723,3)='Sổ ngân hàng S07 '!$J$2),Nhaplieu!E723,IF(OR(Nhaplieu!$M723='Sổ ngân hàng S07 '!$J$2,Nhaplieu!$N723='Sổ ngân hàng S07 '!$J$2),Nhaplieu!E723,""))</f>
        <v/>
      </c>
      <c r="C718" s="571" t="str">
        <f>IF(OR(LEFT(Nhaplieu!$M723,3)='Sổ ngân hàng S07 '!$J$2,LEFT(Nhaplieu!$N723,3)='Sổ ngân hàng S07 '!$J$2),Nhaplieu!L723,IF(OR(Nhaplieu!$M723='Sổ ngân hàng S07 '!$J$2,Nhaplieu!$N723='Sổ ngân hàng S07 '!$J$2),Nhaplieu!L723,""))</f>
        <v/>
      </c>
      <c r="D718" s="78" t="str">
        <f>IF(LEFT(Nhaplieu!$M723,3)='Sổ ngân hàng S07 '!$J$2,Nhaplieu!N723,IF(LEFT(Nhaplieu!$N723,3)='Sổ ngân hàng S07 '!$J$2,Nhaplieu!M723,IF(Nhaplieu!$M723='Sổ ngân hàng S07 '!$J$2,Nhaplieu!N723,IF(Nhaplieu!$N723='Sổ ngân hàng S07 '!$J$2,Nhaplieu!M723,""))))</f>
        <v/>
      </c>
      <c r="E718" s="77" t="str">
        <f>IF(LEFT(Nhaplieu!M723,3)='Sổ ngân hàng S07 '!$J$2,Nhaplieu!$O723,IF(Nhaplieu!M723='Sổ ngân hàng S07 '!$J$2,Nhaplieu!$O723,""))</f>
        <v/>
      </c>
      <c r="F718" s="77" t="str">
        <f>IF(LEFT(Nhaplieu!N723,3)='Sổ ngân hàng S07 '!$J$2,Nhaplieu!$O723,IF(Nhaplieu!N723='Sổ ngân hàng S07 '!$J$2,Nhaplieu!$O723,""))</f>
        <v/>
      </c>
      <c r="G718" s="572">
        <f>IF(SUM(E718:F718)=0,0,$G$10+SUM(E$11:$E718)-SUM(F$11:$F718))</f>
        <v>0</v>
      </c>
      <c r="H718" s="573"/>
    </row>
    <row r="719" spans="1:8" s="4" customFormat="1" ht="15.6">
      <c r="A719" s="76" t="str">
        <f>IF(OR(LEFT(Nhaplieu!$M724,3)='Sổ ngân hàng S07 '!$J$2,LEFT(Nhaplieu!$N724,3)='Sổ ngân hàng S07 '!$J$2),Nhaplieu!F724,IF(OR(Nhaplieu!$M724='Sổ ngân hàng S07 '!$J$2,Nhaplieu!$N724='Sổ ngân hàng S07 '!$J$2),Nhaplieu!F724,""))</f>
        <v/>
      </c>
      <c r="B719" s="77" t="str">
        <f>IF(OR(LEFT(Nhaplieu!$M724,3)='Sổ ngân hàng S07 '!$J$2,LEFT(Nhaplieu!$N724,3)='Sổ ngân hàng S07 '!$J$2),Nhaplieu!E724,IF(OR(Nhaplieu!$M724='Sổ ngân hàng S07 '!$J$2,Nhaplieu!$N724='Sổ ngân hàng S07 '!$J$2),Nhaplieu!E724,""))</f>
        <v/>
      </c>
      <c r="C719" s="571" t="str">
        <f>IF(OR(LEFT(Nhaplieu!$M724,3)='Sổ ngân hàng S07 '!$J$2,LEFT(Nhaplieu!$N724,3)='Sổ ngân hàng S07 '!$J$2),Nhaplieu!L724,IF(OR(Nhaplieu!$M724='Sổ ngân hàng S07 '!$J$2,Nhaplieu!$N724='Sổ ngân hàng S07 '!$J$2),Nhaplieu!L724,""))</f>
        <v/>
      </c>
      <c r="D719" s="78" t="str">
        <f>IF(LEFT(Nhaplieu!$M724,3)='Sổ ngân hàng S07 '!$J$2,Nhaplieu!N724,IF(LEFT(Nhaplieu!$N724,3)='Sổ ngân hàng S07 '!$J$2,Nhaplieu!M724,IF(Nhaplieu!$M724='Sổ ngân hàng S07 '!$J$2,Nhaplieu!N724,IF(Nhaplieu!$N724='Sổ ngân hàng S07 '!$J$2,Nhaplieu!M724,""))))</f>
        <v/>
      </c>
      <c r="E719" s="77" t="str">
        <f>IF(LEFT(Nhaplieu!M724,3)='Sổ ngân hàng S07 '!$J$2,Nhaplieu!$O724,IF(Nhaplieu!M724='Sổ ngân hàng S07 '!$J$2,Nhaplieu!$O724,""))</f>
        <v/>
      </c>
      <c r="F719" s="77" t="str">
        <f>IF(LEFT(Nhaplieu!N724,3)='Sổ ngân hàng S07 '!$J$2,Nhaplieu!$O724,IF(Nhaplieu!N724='Sổ ngân hàng S07 '!$J$2,Nhaplieu!$O724,""))</f>
        <v/>
      </c>
      <c r="G719" s="572">
        <f>IF(SUM(E719:F719)=0,0,$G$10+SUM(E$11:$E719)-SUM(F$11:$F719))</f>
        <v>0</v>
      </c>
      <c r="H719" s="573"/>
    </row>
    <row r="720" spans="1:8" s="4" customFormat="1" ht="15.6">
      <c r="A720" s="76" t="str">
        <f>IF(OR(LEFT(Nhaplieu!$M725,3)='Sổ ngân hàng S07 '!$J$2,LEFT(Nhaplieu!$N725,3)='Sổ ngân hàng S07 '!$J$2),Nhaplieu!F725,IF(OR(Nhaplieu!$M725='Sổ ngân hàng S07 '!$J$2,Nhaplieu!$N725='Sổ ngân hàng S07 '!$J$2),Nhaplieu!F725,""))</f>
        <v/>
      </c>
      <c r="B720" s="77" t="str">
        <f>IF(OR(LEFT(Nhaplieu!$M725,3)='Sổ ngân hàng S07 '!$J$2,LEFT(Nhaplieu!$N725,3)='Sổ ngân hàng S07 '!$J$2),Nhaplieu!E725,IF(OR(Nhaplieu!$M725='Sổ ngân hàng S07 '!$J$2,Nhaplieu!$N725='Sổ ngân hàng S07 '!$J$2),Nhaplieu!E725,""))</f>
        <v/>
      </c>
      <c r="C720" s="571" t="str">
        <f>IF(OR(LEFT(Nhaplieu!$M725,3)='Sổ ngân hàng S07 '!$J$2,LEFT(Nhaplieu!$N725,3)='Sổ ngân hàng S07 '!$J$2),Nhaplieu!L725,IF(OR(Nhaplieu!$M725='Sổ ngân hàng S07 '!$J$2,Nhaplieu!$N725='Sổ ngân hàng S07 '!$J$2),Nhaplieu!L725,""))</f>
        <v/>
      </c>
      <c r="D720" s="78" t="str">
        <f>IF(LEFT(Nhaplieu!$M725,3)='Sổ ngân hàng S07 '!$J$2,Nhaplieu!N725,IF(LEFT(Nhaplieu!$N725,3)='Sổ ngân hàng S07 '!$J$2,Nhaplieu!M725,IF(Nhaplieu!$M725='Sổ ngân hàng S07 '!$J$2,Nhaplieu!N725,IF(Nhaplieu!$N725='Sổ ngân hàng S07 '!$J$2,Nhaplieu!M725,""))))</f>
        <v/>
      </c>
      <c r="E720" s="77" t="str">
        <f>IF(LEFT(Nhaplieu!M725,3)='Sổ ngân hàng S07 '!$J$2,Nhaplieu!$O725,IF(Nhaplieu!M725='Sổ ngân hàng S07 '!$J$2,Nhaplieu!$O725,""))</f>
        <v/>
      </c>
      <c r="F720" s="77" t="str">
        <f>IF(LEFT(Nhaplieu!N725,3)='Sổ ngân hàng S07 '!$J$2,Nhaplieu!$O725,IF(Nhaplieu!N725='Sổ ngân hàng S07 '!$J$2,Nhaplieu!$O725,""))</f>
        <v/>
      </c>
      <c r="G720" s="572">
        <f>IF(SUM(E720:F720)=0,0,$G$10+SUM(E$11:$E720)-SUM(F$11:$F720))</f>
        <v>0</v>
      </c>
      <c r="H720" s="573"/>
    </row>
    <row r="721" spans="1:8" s="4" customFormat="1" ht="15.6">
      <c r="A721" s="76" t="str">
        <f>IF(OR(LEFT(Nhaplieu!$M726,3)='Sổ ngân hàng S07 '!$J$2,LEFT(Nhaplieu!$N726,3)='Sổ ngân hàng S07 '!$J$2),Nhaplieu!F726,IF(OR(Nhaplieu!$M726='Sổ ngân hàng S07 '!$J$2,Nhaplieu!$N726='Sổ ngân hàng S07 '!$J$2),Nhaplieu!F726,""))</f>
        <v/>
      </c>
      <c r="B721" s="77" t="str">
        <f>IF(OR(LEFT(Nhaplieu!$M726,3)='Sổ ngân hàng S07 '!$J$2,LEFT(Nhaplieu!$N726,3)='Sổ ngân hàng S07 '!$J$2),Nhaplieu!E726,IF(OR(Nhaplieu!$M726='Sổ ngân hàng S07 '!$J$2,Nhaplieu!$N726='Sổ ngân hàng S07 '!$J$2),Nhaplieu!E726,""))</f>
        <v/>
      </c>
      <c r="C721" s="571" t="str">
        <f>IF(OR(LEFT(Nhaplieu!$M726,3)='Sổ ngân hàng S07 '!$J$2,LEFT(Nhaplieu!$N726,3)='Sổ ngân hàng S07 '!$J$2),Nhaplieu!L726,IF(OR(Nhaplieu!$M726='Sổ ngân hàng S07 '!$J$2,Nhaplieu!$N726='Sổ ngân hàng S07 '!$J$2),Nhaplieu!L726,""))</f>
        <v/>
      </c>
      <c r="D721" s="78" t="str">
        <f>IF(LEFT(Nhaplieu!$M726,3)='Sổ ngân hàng S07 '!$J$2,Nhaplieu!N726,IF(LEFT(Nhaplieu!$N726,3)='Sổ ngân hàng S07 '!$J$2,Nhaplieu!M726,IF(Nhaplieu!$M726='Sổ ngân hàng S07 '!$J$2,Nhaplieu!N726,IF(Nhaplieu!$N726='Sổ ngân hàng S07 '!$J$2,Nhaplieu!M726,""))))</f>
        <v/>
      </c>
      <c r="E721" s="77" t="str">
        <f>IF(LEFT(Nhaplieu!M726,3)='Sổ ngân hàng S07 '!$J$2,Nhaplieu!$O726,IF(Nhaplieu!M726='Sổ ngân hàng S07 '!$J$2,Nhaplieu!$O726,""))</f>
        <v/>
      </c>
      <c r="F721" s="77" t="str">
        <f>IF(LEFT(Nhaplieu!N726,3)='Sổ ngân hàng S07 '!$J$2,Nhaplieu!$O726,IF(Nhaplieu!N726='Sổ ngân hàng S07 '!$J$2,Nhaplieu!$O726,""))</f>
        <v/>
      </c>
      <c r="G721" s="572">
        <f>IF(SUM(E721:F721)=0,0,$G$10+SUM(E$11:$E721)-SUM(F$11:$F721))</f>
        <v>0</v>
      </c>
      <c r="H721" s="573"/>
    </row>
    <row r="722" spans="1:8" s="4" customFormat="1" ht="15.6">
      <c r="A722" s="76" t="str">
        <f>IF(OR(LEFT(Nhaplieu!$M727,3)='Sổ ngân hàng S07 '!$J$2,LEFT(Nhaplieu!$N727,3)='Sổ ngân hàng S07 '!$J$2),Nhaplieu!F727,IF(OR(Nhaplieu!$M727='Sổ ngân hàng S07 '!$J$2,Nhaplieu!$N727='Sổ ngân hàng S07 '!$J$2),Nhaplieu!F727,""))</f>
        <v/>
      </c>
      <c r="B722" s="77" t="str">
        <f>IF(OR(LEFT(Nhaplieu!$M727,3)='Sổ ngân hàng S07 '!$J$2,LEFT(Nhaplieu!$N727,3)='Sổ ngân hàng S07 '!$J$2),Nhaplieu!E727,IF(OR(Nhaplieu!$M727='Sổ ngân hàng S07 '!$J$2,Nhaplieu!$N727='Sổ ngân hàng S07 '!$J$2),Nhaplieu!E727,""))</f>
        <v/>
      </c>
      <c r="C722" s="571" t="str">
        <f>IF(OR(LEFT(Nhaplieu!$M727,3)='Sổ ngân hàng S07 '!$J$2,LEFT(Nhaplieu!$N727,3)='Sổ ngân hàng S07 '!$J$2),Nhaplieu!L727,IF(OR(Nhaplieu!$M727='Sổ ngân hàng S07 '!$J$2,Nhaplieu!$N727='Sổ ngân hàng S07 '!$J$2),Nhaplieu!L727,""))</f>
        <v/>
      </c>
      <c r="D722" s="78" t="str">
        <f>IF(LEFT(Nhaplieu!$M727,3)='Sổ ngân hàng S07 '!$J$2,Nhaplieu!N727,IF(LEFT(Nhaplieu!$N727,3)='Sổ ngân hàng S07 '!$J$2,Nhaplieu!M727,IF(Nhaplieu!$M727='Sổ ngân hàng S07 '!$J$2,Nhaplieu!N727,IF(Nhaplieu!$N727='Sổ ngân hàng S07 '!$J$2,Nhaplieu!M727,""))))</f>
        <v/>
      </c>
      <c r="E722" s="77" t="str">
        <f>IF(LEFT(Nhaplieu!M727,3)='Sổ ngân hàng S07 '!$J$2,Nhaplieu!$O727,IF(Nhaplieu!M727='Sổ ngân hàng S07 '!$J$2,Nhaplieu!$O727,""))</f>
        <v/>
      </c>
      <c r="F722" s="77" t="str">
        <f>IF(LEFT(Nhaplieu!N727,3)='Sổ ngân hàng S07 '!$J$2,Nhaplieu!$O727,IF(Nhaplieu!N727='Sổ ngân hàng S07 '!$J$2,Nhaplieu!$O727,""))</f>
        <v/>
      </c>
      <c r="G722" s="572">
        <f>IF(SUM(E722:F722)=0,0,$G$10+SUM(E$11:$E722)-SUM(F$11:$F722))</f>
        <v>0</v>
      </c>
      <c r="H722" s="573"/>
    </row>
    <row r="723" spans="1:8" s="4" customFormat="1" ht="15.6">
      <c r="A723" s="76" t="str">
        <f>IF(OR(LEFT(Nhaplieu!$M728,3)='Sổ ngân hàng S07 '!$J$2,LEFT(Nhaplieu!$N728,3)='Sổ ngân hàng S07 '!$J$2),Nhaplieu!F728,IF(OR(Nhaplieu!$M728='Sổ ngân hàng S07 '!$J$2,Nhaplieu!$N728='Sổ ngân hàng S07 '!$J$2),Nhaplieu!F728,""))</f>
        <v/>
      </c>
      <c r="B723" s="77" t="str">
        <f>IF(OR(LEFT(Nhaplieu!$M728,3)='Sổ ngân hàng S07 '!$J$2,LEFT(Nhaplieu!$N728,3)='Sổ ngân hàng S07 '!$J$2),Nhaplieu!E728,IF(OR(Nhaplieu!$M728='Sổ ngân hàng S07 '!$J$2,Nhaplieu!$N728='Sổ ngân hàng S07 '!$J$2),Nhaplieu!E728,""))</f>
        <v/>
      </c>
      <c r="C723" s="571" t="str">
        <f>IF(OR(LEFT(Nhaplieu!$M728,3)='Sổ ngân hàng S07 '!$J$2,LEFT(Nhaplieu!$N728,3)='Sổ ngân hàng S07 '!$J$2),Nhaplieu!L728,IF(OR(Nhaplieu!$M728='Sổ ngân hàng S07 '!$J$2,Nhaplieu!$N728='Sổ ngân hàng S07 '!$J$2),Nhaplieu!L728,""))</f>
        <v/>
      </c>
      <c r="D723" s="78" t="str">
        <f>IF(LEFT(Nhaplieu!$M728,3)='Sổ ngân hàng S07 '!$J$2,Nhaplieu!N728,IF(LEFT(Nhaplieu!$N728,3)='Sổ ngân hàng S07 '!$J$2,Nhaplieu!M728,IF(Nhaplieu!$M728='Sổ ngân hàng S07 '!$J$2,Nhaplieu!N728,IF(Nhaplieu!$N728='Sổ ngân hàng S07 '!$J$2,Nhaplieu!M728,""))))</f>
        <v/>
      </c>
      <c r="E723" s="77" t="str">
        <f>IF(LEFT(Nhaplieu!M728,3)='Sổ ngân hàng S07 '!$J$2,Nhaplieu!$O728,IF(Nhaplieu!M728='Sổ ngân hàng S07 '!$J$2,Nhaplieu!$O728,""))</f>
        <v/>
      </c>
      <c r="F723" s="77" t="str">
        <f>IF(LEFT(Nhaplieu!N728,3)='Sổ ngân hàng S07 '!$J$2,Nhaplieu!$O728,IF(Nhaplieu!N728='Sổ ngân hàng S07 '!$J$2,Nhaplieu!$O728,""))</f>
        <v/>
      </c>
      <c r="G723" s="572">
        <f>IF(SUM(E723:F723)=0,0,$G$10+SUM(E$11:$E723)-SUM(F$11:$F723))</f>
        <v>0</v>
      </c>
      <c r="H723" s="573"/>
    </row>
    <row r="724" spans="1:8" s="4" customFormat="1" ht="15.6">
      <c r="A724" s="76" t="str">
        <f>IF(OR(LEFT(Nhaplieu!$M729,3)='Sổ ngân hàng S07 '!$J$2,LEFT(Nhaplieu!$N729,3)='Sổ ngân hàng S07 '!$J$2),Nhaplieu!F729,IF(OR(Nhaplieu!$M729='Sổ ngân hàng S07 '!$J$2,Nhaplieu!$N729='Sổ ngân hàng S07 '!$J$2),Nhaplieu!F729,""))</f>
        <v/>
      </c>
      <c r="B724" s="77" t="str">
        <f>IF(OR(LEFT(Nhaplieu!$M729,3)='Sổ ngân hàng S07 '!$J$2,LEFT(Nhaplieu!$N729,3)='Sổ ngân hàng S07 '!$J$2),Nhaplieu!E729,IF(OR(Nhaplieu!$M729='Sổ ngân hàng S07 '!$J$2,Nhaplieu!$N729='Sổ ngân hàng S07 '!$J$2),Nhaplieu!E729,""))</f>
        <v/>
      </c>
      <c r="C724" s="571" t="str">
        <f>IF(OR(LEFT(Nhaplieu!$M729,3)='Sổ ngân hàng S07 '!$J$2,LEFT(Nhaplieu!$N729,3)='Sổ ngân hàng S07 '!$J$2),Nhaplieu!L729,IF(OR(Nhaplieu!$M729='Sổ ngân hàng S07 '!$J$2,Nhaplieu!$N729='Sổ ngân hàng S07 '!$J$2),Nhaplieu!L729,""))</f>
        <v/>
      </c>
      <c r="D724" s="78" t="str">
        <f>IF(LEFT(Nhaplieu!$M729,3)='Sổ ngân hàng S07 '!$J$2,Nhaplieu!N729,IF(LEFT(Nhaplieu!$N729,3)='Sổ ngân hàng S07 '!$J$2,Nhaplieu!M729,IF(Nhaplieu!$M729='Sổ ngân hàng S07 '!$J$2,Nhaplieu!N729,IF(Nhaplieu!$N729='Sổ ngân hàng S07 '!$J$2,Nhaplieu!M729,""))))</f>
        <v/>
      </c>
      <c r="E724" s="77" t="str">
        <f>IF(LEFT(Nhaplieu!M729,3)='Sổ ngân hàng S07 '!$J$2,Nhaplieu!$O729,IF(Nhaplieu!M729='Sổ ngân hàng S07 '!$J$2,Nhaplieu!$O729,""))</f>
        <v/>
      </c>
      <c r="F724" s="77" t="str">
        <f>IF(LEFT(Nhaplieu!N729,3)='Sổ ngân hàng S07 '!$J$2,Nhaplieu!$O729,IF(Nhaplieu!N729='Sổ ngân hàng S07 '!$J$2,Nhaplieu!$O729,""))</f>
        <v/>
      </c>
      <c r="G724" s="572">
        <f>IF(SUM(E724:F724)=0,0,$G$10+SUM(E$11:$E724)-SUM(F$11:$F724))</f>
        <v>0</v>
      </c>
      <c r="H724" s="573"/>
    </row>
    <row r="725" spans="1:8" s="4" customFormat="1" ht="15.6">
      <c r="A725" s="76" t="str">
        <f>IF(OR(LEFT(Nhaplieu!$M730,3)='Sổ ngân hàng S07 '!$J$2,LEFT(Nhaplieu!$N730,3)='Sổ ngân hàng S07 '!$J$2),Nhaplieu!F730,IF(OR(Nhaplieu!$M730='Sổ ngân hàng S07 '!$J$2,Nhaplieu!$N730='Sổ ngân hàng S07 '!$J$2),Nhaplieu!F730,""))</f>
        <v/>
      </c>
      <c r="B725" s="77" t="str">
        <f>IF(OR(LEFT(Nhaplieu!$M730,3)='Sổ ngân hàng S07 '!$J$2,LEFT(Nhaplieu!$N730,3)='Sổ ngân hàng S07 '!$J$2),Nhaplieu!E730,IF(OR(Nhaplieu!$M730='Sổ ngân hàng S07 '!$J$2,Nhaplieu!$N730='Sổ ngân hàng S07 '!$J$2),Nhaplieu!E730,""))</f>
        <v/>
      </c>
      <c r="C725" s="571" t="str">
        <f>IF(OR(LEFT(Nhaplieu!$M730,3)='Sổ ngân hàng S07 '!$J$2,LEFT(Nhaplieu!$N730,3)='Sổ ngân hàng S07 '!$J$2),Nhaplieu!L730,IF(OR(Nhaplieu!$M730='Sổ ngân hàng S07 '!$J$2,Nhaplieu!$N730='Sổ ngân hàng S07 '!$J$2),Nhaplieu!L730,""))</f>
        <v/>
      </c>
      <c r="D725" s="78" t="str">
        <f>IF(LEFT(Nhaplieu!$M730,3)='Sổ ngân hàng S07 '!$J$2,Nhaplieu!N730,IF(LEFT(Nhaplieu!$N730,3)='Sổ ngân hàng S07 '!$J$2,Nhaplieu!M730,IF(Nhaplieu!$M730='Sổ ngân hàng S07 '!$J$2,Nhaplieu!N730,IF(Nhaplieu!$N730='Sổ ngân hàng S07 '!$J$2,Nhaplieu!M730,""))))</f>
        <v/>
      </c>
      <c r="E725" s="77" t="str">
        <f>IF(LEFT(Nhaplieu!M730,3)='Sổ ngân hàng S07 '!$J$2,Nhaplieu!$O730,IF(Nhaplieu!M730='Sổ ngân hàng S07 '!$J$2,Nhaplieu!$O730,""))</f>
        <v/>
      </c>
      <c r="F725" s="77" t="str">
        <f>IF(LEFT(Nhaplieu!N730,3)='Sổ ngân hàng S07 '!$J$2,Nhaplieu!$O730,IF(Nhaplieu!N730='Sổ ngân hàng S07 '!$J$2,Nhaplieu!$O730,""))</f>
        <v/>
      </c>
      <c r="G725" s="572">
        <f>IF(SUM(E725:F725)=0,0,$G$10+SUM(E$11:$E725)-SUM(F$11:$F725))</f>
        <v>0</v>
      </c>
      <c r="H725" s="573"/>
    </row>
    <row r="726" spans="1:8" s="4" customFormat="1" ht="15.6">
      <c r="A726" s="76" t="str">
        <f>IF(OR(LEFT(Nhaplieu!$M731,3)='Sổ ngân hàng S07 '!$J$2,LEFT(Nhaplieu!$N731,3)='Sổ ngân hàng S07 '!$J$2),Nhaplieu!F731,IF(OR(Nhaplieu!$M731='Sổ ngân hàng S07 '!$J$2,Nhaplieu!$N731='Sổ ngân hàng S07 '!$J$2),Nhaplieu!F731,""))</f>
        <v/>
      </c>
      <c r="B726" s="77" t="str">
        <f>IF(OR(LEFT(Nhaplieu!$M731,3)='Sổ ngân hàng S07 '!$J$2,LEFT(Nhaplieu!$N731,3)='Sổ ngân hàng S07 '!$J$2),Nhaplieu!E731,IF(OR(Nhaplieu!$M731='Sổ ngân hàng S07 '!$J$2,Nhaplieu!$N731='Sổ ngân hàng S07 '!$J$2),Nhaplieu!E731,""))</f>
        <v/>
      </c>
      <c r="C726" s="571" t="str">
        <f>IF(OR(LEFT(Nhaplieu!$M731,3)='Sổ ngân hàng S07 '!$J$2,LEFT(Nhaplieu!$N731,3)='Sổ ngân hàng S07 '!$J$2),Nhaplieu!L731,IF(OR(Nhaplieu!$M731='Sổ ngân hàng S07 '!$J$2,Nhaplieu!$N731='Sổ ngân hàng S07 '!$J$2),Nhaplieu!L731,""))</f>
        <v/>
      </c>
      <c r="D726" s="78" t="str">
        <f>IF(LEFT(Nhaplieu!$M731,3)='Sổ ngân hàng S07 '!$J$2,Nhaplieu!N731,IF(LEFT(Nhaplieu!$N731,3)='Sổ ngân hàng S07 '!$J$2,Nhaplieu!M731,IF(Nhaplieu!$M731='Sổ ngân hàng S07 '!$J$2,Nhaplieu!N731,IF(Nhaplieu!$N731='Sổ ngân hàng S07 '!$J$2,Nhaplieu!M731,""))))</f>
        <v/>
      </c>
      <c r="E726" s="77" t="str">
        <f>IF(LEFT(Nhaplieu!M731,3)='Sổ ngân hàng S07 '!$J$2,Nhaplieu!$O731,IF(Nhaplieu!M731='Sổ ngân hàng S07 '!$J$2,Nhaplieu!$O731,""))</f>
        <v/>
      </c>
      <c r="F726" s="77" t="str">
        <f>IF(LEFT(Nhaplieu!N731,3)='Sổ ngân hàng S07 '!$J$2,Nhaplieu!$O731,IF(Nhaplieu!N731='Sổ ngân hàng S07 '!$J$2,Nhaplieu!$O731,""))</f>
        <v/>
      </c>
      <c r="G726" s="572">
        <f>IF(SUM(E726:F726)=0,0,$G$10+SUM(E$11:$E726)-SUM(F$11:$F726))</f>
        <v>0</v>
      </c>
      <c r="H726" s="573"/>
    </row>
    <row r="727" spans="1:8" s="4" customFormat="1" ht="15.6">
      <c r="A727" s="76" t="str">
        <f>IF(OR(LEFT(Nhaplieu!$M732,3)='Sổ ngân hàng S07 '!$J$2,LEFT(Nhaplieu!$N732,3)='Sổ ngân hàng S07 '!$J$2),Nhaplieu!F732,IF(OR(Nhaplieu!$M732='Sổ ngân hàng S07 '!$J$2,Nhaplieu!$N732='Sổ ngân hàng S07 '!$J$2),Nhaplieu!F732,""))</f>
        <v/>
      </c>
      <c r="B727" s="77" t="str">
        <f>IF(OR(LEFT(Nhaplieu!$M732,3)='Sổ ngân hàng S07 '!$J$2,LEFT(Nhaplieu!$N732,3)='Sổ ngân hàng S07 '!$J$2),Nhaplieu!E732,IF(OR(Nhaplieu!$M732='Sổ ngân hàng S07 '!$J$2,Nhaplieu!$N732='Sổ ngân hàng S07 '!$J$2),Nhaplieu!E732,""))</f>
        <v/>
      </c>
      <c r="C727" s="571" t="str">
        <f>IF(OR(LEFT(Nhaplieu!$M732,3)='Sổ ngân hàng S07 '!$J$2,LEFT(Nhaplieu!$N732,3)='Sổ ngân hàng S07 '!$J$2),Nhaplieu!L732,IF(OR(Nhaplieu!$M732='Sổ ngân hàng S07 '!$J$2,Nhaplieu!$N732='Sổ ngân hàng S07 '!$J$2),Nhaplieu!L732,""))</f>
        <v/>
      </c>
      <c r="D727" s="78" t="str">
        <f>IF(LEFT(Nhaplieu!$M732,3)='Sổ ngân hàng S07 '!$J$2,Nhaplieu!N732,IF(LEFT(Nhaplieu!$N732,3)='Sổ ngân hàng S07 '!$J$2,Nhaplieu!M732,IF(Nhaplieu!$M732='Sổ ngân hàng S07 '!$J$2,Nhaplieu!N732,IF(Nhaplieu!$N732='Sổ ngân hàng S07 '!$J$2,Nhaplieu!M732,""))))</f>
        <v/>
      </c>
      <c r="E727" s="77" t="str">
        <f>IF(LEFT(Nhaplieu!M732,3)='Sổ ngân hàng S07 '!$J$2,Nhaplieu!$O732,IF(Nhaplieu!M732='Sổ ngân hàng S07 '!$J$2,Nhaplieu!$O732,""))</f>
        <v/>
      </c>
      <c r="F727" s="77" t="str">
        <f>IF(LEFT(Nhaplieu!N732,3)='Sổ ngân hàng S07 '!$J$2,Nhaplieu!$O732,IF(Nhaplieu!N732='Sổ ngân hàng S07 '!$J$2,Nhaplieu!$O732,""))</f>
        <v/>
      </c>
      <c r="G727" s="572">
        <f>IF(SUM(E727:F727)=0,0,$G$10+SUM(E$11:$E727)-SUM(F$11:$F727))</f>
        <v>0</v>
      </c>
      <c r="H727" s="573"/>
    </row>
    <row r="728" spans="1:8" s="4" customFormat="1" ht="15.6">
      <c r="A728" s="76" t="str">
        <f>IF(OR(LEFT(Nhaplieu!$M733,3)='Sổ ngân hàng S07 '!$J$2,LEFT(Nhaplieu!$N733,3)='Sổ ngân hàng S07 '!$J$2),Nhaplieu!F733,IF(OR(Nhaplieu!$M733='Sổ ngân hàng S07 '!$J$2,Nhaplieu!$N733='Sổ ngân hàng S07 '!$J$2),Nhaplieu!F733,""))</f>
        <v/>
      </c>
      <c r="B728" s="77" t="str">
        <f>IF(OR(LEFT(Nhaplieu!$M733,3)='Sổ ngân hàng S07 '!$J$2,LEFT(Nhaplieu!$N733,3)='Sổ ngân hàng S07 '!$J$2),Nhaplieu!E733,IF(OR(Nhaplieu!$M733='Sổ ngân hàng S07 '!$J$2,Nhaplieu!$N733='Sổ ngân hàng S07 '!$J$2),Nhaplieu!E733,""))</f>
        <v/>
      </c>
      <c r="C728" s="571" t="str">
        <f>IF(OR(LEFT(Nhaplieu!$M733,3)='Sổ ngân hàng S07 '!$J$2,LEFT(Nhaplieu!$N733,3)='Sổ ngân hàng S07 '!$J$2),Nhaplieu!L733,IF(OR(Nhaplieu!$M733='Sổ ngân hàng S07 '!$J$2,Nhaplieu!$N733='Sổ ngân hàng S07 '!$J$2),Nhaplieu!L733,""))</f>
        <v/>
      </c>
      <c r="D728" s="78" t="str">
        <f>IF(LEFT(Nhaplieu!$M733,3)='Sổ ngân hàng S07 '!$J$2,Nhaplieu!N733,IF(LEFT(Nhaplieu!$N733,3)='Sổ ngân hàng S07 '!$J$2,Nhaplieu!M733,IF(Nhaplieu!$M733='Sổ ngân hàng S07 '!$J$2,Nhaplieu!N733,IF(Nhaplieu!$N733='Sổ ngân hàng S07 '!$J$2,Nhaplieu!M733,""))))</f>
        <v/>
      </c>
      <c r="E728" s="77" t="str">
        <f>IF(LEFT(Nhaplieu!M733,3)='Sổ ngân hàng S07 '!$J$2,Nhaplieu!$O733,IF(Nhaplieu!M733='Sổ ngân hàng S07 '!$J$2,Nhaplieu!$O733,""))</f>
        <v/>
      </c>
      <c r="F728" s="77" t="str">
        <f>IF(LEFT(Nhaplieu!N733,3)='Sổ ngân hàng S07 '!$J$2,Nhaplieu!$O733,IF(Nhaplieu!N733='Sổ ngân hàng S07 '!$J$2,Nhaplieu!$O733,""))</f>
        <v/>
      </c>
      <c r="G728" s="572">
        <f>IF(SUM(E728:F728)=0,0,$G$10+SUM(E$11:$E728)-SUM(F$11:$F728))</f>
        <v>0</v>
      </c>
      <c r="H728" s="573"/>
    </row>
    <row r="729" spans="1:8" s="4" customFormat="1" ht="15.6">
      <c r="A729" s="76" t="str">
        <f>IF(OR(LEFT(Nhaplieu!$M734,3)='Sổ ngân hàng S07 '!$J$2,LEFT(Nhaplieu!$N734,3)='Sổ ngân hàng S07 '!$J$2),Nhaplieu!F734,IF(OR(Nhaplieu!$M734='Sổ ngân hàng S07 '!$J$2,Nhaplieu!$N734='Sổ ngân hàng S07 '!$J$2),Nhaplieu!F734,""))</f>
        <v/>
      </c>
      <c r="B729" s="77" t="str">
        <f>IF(OR(LEFT(Nhaplieu!$M734,3)='Sổ ngân hàng S07 '!$J$2,LEFT(Nhaplieu!$N734,3)='Sổ ngân hàng S07 '!$J$2),Nhaplieu!E734,IF(OR(Nhaplieu!$M734='Sổ ngân hàng S07 '!$J$2,Nhaplieu!$N734='Sổ ngân hàng S07 '!$J$2),Nhaplieu!E734,""))</f>
        <v/>
      </c>
      <c r="C729" s="571" t="str">
        <f>IF(OR(LEFT(Nhaplieu!$M734,3)='Sổ ngân hàng S07 '!$J$2,LEFT(Nhaplieu!$N734,3)='Sổ ngân hàng S07 '!$J$2),Nhaplieu!L734,IF(OR(Nhaplieu!$M734='Sổ ngân hàng S07 '!$J$2,Nhaplieu!$N734='Sổ ngân hàng S07 '!$J$2),Nhaplieu!L734,""))</f>
        <v/>
      </c>
      <c r="D729" s="78" t="str">
        <f>IF(LEFT(Nhaplieu!$M734,3)='Sổ ngân hàng S07 '!$J$2,Nhaplieu!N734,IF(LEFT(Nhaplieu!$N734,3)='Sổ ngân hàng S07 '!$J$2,Nhaplieu!M734,IF(Nhaplieu!$M734='Sổ ngân hàng S07 '!$J$2,Nhaplieu!N734,IF(Nhaplieu!$N734='Sổ ngân hàng S07 '!$J$2,Nhaplieu!M734,""))))</f>
        <v/>
      </c>
      <c r="E729" s="77" t="str">
        <f>IF(LEFT(Nhaplieu!M734,3)='Sổ ngân hàng S07 '!$J$2,Nhaplieu!$O734,IF(Nhaplieu!M734='Sổ ngân hàng S07 '!$J$2,Nhaplieu!$O734,""))</f>
        <v/>
      </c>
      <c r="F729" s="77" t="str">
        <f>IF(LEFT(Nhaplieu!N734,3)='Sổ ngân hàng S07 '!$J$2,Nhaplieu!$O734,IF(Nhaplieu!N734='Sổ ngân hàng S07 '!$J$2,Nhaplieu!$O734,""))</f>
        <v/>
      </c>
      <c r="G729" s="572">
        <f>IF(SUM(E729:F729)=0,0,$G$10+SUM(E$11:$E729)-SUM(F$11:$F729))</f>
        <v>0</v>
      </c>
      <c r="H729" s="573"/>
    </row>
    <row r="730" spans="1:8" s="4" customFormat="1" ht="15.6">
      <c r="A730" s="76" t="str">
        <f>IF(OR(LEFT(Nhaplieu!$M735,3)='Sổ ngân hàng S07 '!$J$2,LEFT(Nhaplieu!$N735,3)='Sổ ngân hàng S07 '!$J$2),Nhaplieu!F735,IF(OR(Nhaplieu!$M735='Sổ ngân hàng S07 '!$J$2,Nhaplieu!$N735='Sổ ngân hàng S07 '!$J$2),Nhaplieu!F735,""))</f>
        <v/>
      </c>
      <c r="B730" s="77" t="str">
        <f>IF(OR(LEFT(Nhaplieu!$M735,3)='Sổ ngân hàng S07 '!$J$2,LEFT(Nhaplieu!$N735,3)='Sổ ngân hàng S07 '!$J$2),Nhaplieu!E735,IF(OR(Nhaplieu!$M735='Sổ ngân hàng S07 '!$J$2,Nhaplieu!$N735='Sổ ngân hàng S07 '!$J$2),Nhaplieu!E735,""))</f>
        <v/>
      </c>
      <c r="C730" s="571" t="str">
        <f>IF(OR(LEFT(Nhaplieu!$M735,3)='Sổ ngân hàng S07 '!$J$2,LEFT(Nhaplieu!$N735,3)='Sổ ngân hàng S07 '!$J$2),Nhaplieu!L735,IF(OR(Nhaplieu!$M735='Sổ ngân hàng S07 '!$J$2,Nhaplieu!$N735='Sổ ngân hàng S07 '!$J$2),Nhaplieu!L735,""))</f>
        <v/>
      </c>
      <c r="D730" s="78" t="str">
        <f>IF(LEFT(Nhaplieu!$M735,3)='Sổ ngân hàng S07 '!$J$2,Nhaplieu!N735,IF(LEFT(Nhaplieu!$N735,3)='Sổ ngân hàng S07 '!$J$2,Nhaplieu!M735,IF(Nhaplieu!$M735='Sổ ngân hàng S07 '!$J$2,Nhaplieu!N735,IF(Nhaplieu!$N735='Sổ ngân hàng S07 '!$J$2,Nhaplieu!M735,""))))</f>
        <v/>
      </c>
      <c r="E730" s="77" t="str">
        <f>IF(LEFT(Nhaplieu!M735,3)='Sổ ngân hàng S07 '!$J$2,Nhaplieu!$O735,IF(Nhaplieu!M735='Sổ ngân hàng S07 '!$J$2,Nhaplieu!$O735,""))</f>
        <v/>
      </c>
      <c r="F730" s="77" t="str">
        <f>IF(LEFT(Nhaplieu!N735,3)='Sổ ngân hàng S07 '!$J$2,Nhaplieu!$O735,IF(Nhaplieu!N735='Sổ ngân hàng S07 '!$J$2,Nhaplieu!$O735,""))</f>
        <v/>
      </c>
      <c r="G730" s="572">
        <f>IF(SUM(E730:F730)=0,0,$G$10+SUM(E$11:$E730)-SUM(F$11:$F730))</f>
        <v>0</v>
      </c>
      <c r="H730" s="573"/>
    </row>
    <row r="731" spans="1:8" s="4" customFormat="1" ht="15.6">
      <c r="A731" s="76" t="str">
        <f>IF(OR(LEFT(Nhaplieu!$M736,3)='Sổ ngân hàng S07 '!$J$2,LEFT(Nhaplieu!$N736,3)='Sổ ngân hàng S07 '!$J$2),Nhaplieu!F736,IF(OR(Nhaplieu!$M736='Sổ ngân hàng S07 '!$J$2,Nhaplieu!$N736='Sổ ngân hàng S07 '!$J$2),Nhaplieu!F736,""))</f>
        <v/>
      </c>
      <c r="B731" s="77" t="str">
        <f>IF(OR(LEFT(Nhaplieu!$M736,3)='Sổ ngân hàng S07 '!$J$2,LEFT(Nhaplieu!$N736,3)='Sổ ngân hàng S07 '!$J$2),Nhaplieu!E736,IF(OR(Nhaplieu!$M736='Sổ ngân hàng S07 '!$J$2,Nhaplieu!$N736='Sổ ngân hàng S07 '!$J$2),Nhaplieu!E736,""))</f>
        <v/>
      </c>
      <c r="C731" s="571" t="str">
        <f>IF(OR(LEFT(Nhaplieu!$M736,3)='Sổ ngân hàng S07 '!$J$2,LEFT(Nhaplieu!$N736,3)='Sổ ngân hàng S07 '!$J$2),Nhaplieu!L736,IF(OR(Nhaplieu!$M736='Sổ ngân hàng S07 '!$J$2,Nhaplieu!$N736='Sổ ngân hàng S07 '!$J$2),Nhaplieu!L736,""))</f>
        <v/>
      </c>
      <c r="D731" s="78" t="str">
        <f>IF(LEFT(Nhaplieu!$M736,3)='Sổ ngân hàng S07 '!$J$2,Nhaplieu!N736,IF(LEFT(Nhaplieu!$N736,3)='Sổ ngân hàng S07 '!$J$2,Nhaplieu!M736,IF(Nhaplieu!$M736='Sổ ngân hàng S07 '!$J$2,Nhaplieu!N736,IF(Nhaplieu!$N736='Sổ ngân hàng S07 '!$J$2,Nhaplieu!M736,""))))</f>
        <v/>
      </c>
      <c r="E731" s="77" t="str">
        <f>IF(LEFT(Nhaplieu!M736,3)='Sổ ngân hàng S07 '!$J$2,Nhaplieu!$O736,IF(Nhaplieu!M736='Sổ ngân hàng S07 '!$J$2,Nhaplieu!$O736,""))</f>
        <v/>
      </c>
      <c r="F731" s="77" t="str">
        <f>IF(LEFT(Nhaplieu!N736,3)='Sổ ngân hàng S07 '!$J$2,Nhaplieu!$O736,IF(Nhaplieu!N736='Sổ ngân hàng S07 '!$J$2,Nhaplieu!$O736,""))</f>
        <v/>
      </c>
      <c r="G731" s="572">
        <f>IF(SUM(E731:F731)=0,0,$G$10+SUM(E$11:$E731)-SUM(F$11:$F731))</f>
        <v>0</v>
      </c>
      <c r="H731" s="573"/>
    </row>
    <row r="732" spans="1:8" s="4" customFormat="1" ht="15.6">
      <c r="A732" s="76" t="str">
        <f>IF(OR(LEFT(Nhaplieu!$M737,3)='Sổ ngân hàng S07 '!$J$2,LEFT(Nhaplieu!$N737,3)='Sổ ngân hàng S07 '!$J$2),Nhaplieu!F737,IF(OR(Nhaplieu!$M737='Sổ ngân hàng S07 '!$J$2,Nhaplieu!$N737='Sổ ngân hàng S07 '!$J$2),Nhaplieu!F737,""))</f>
        <v/>
      </c>
      <c r="B732" s="77" t="str">
        <f>IF(OR(LEFT(Nhaplieu!$M737,3)='Sổ ngân hàng S07 '!$J$2,LEFT(Nhaplieu!$N737,3)='Sổ ngân hàng S07 '!$J$2),Nhaplieu!E737,IF(OR(Nhaplieu!$M737='Sổ ngân hàng S07 '!$J$2,Nhaplieu!$N737='Sổ ngân hàng S07 '!$J$2),Nhaplieu!E737,""))</f>
        <v/>
      </c>
      <c r="C732" s="571" t="str">
        <f>IF(OR(LEFT(Nhaplieu!$M737,3)='Sổ ngân hàng S07 '!$J$2,LEFT(Nhaplieu!$N737,3)='Sổ ngân hàng S07 '!$J$2),Nhaplieu!L737,IF(OR(Nhaplieu!$M737='Sổ ngân hàng S07 '!$J$2,Nhaplieu!$N737='Sổ ngân hàng S07 '!$J$2),Nhaplieu!L737,""))</f>
        <v/>
      </c>
      <c r="D732" s="78" t="str">
        <f>IF(LEFT(Nhaplieu!$M737,3)='Sổ ngân hàng S07 '!$J$2,Nhaplieu!N737,IF(LEFT(Nhaplieu!$N737,3)='Sổ ngân hàng S07 '!$J$2,Nhaplieu!M737,IF(Nhaplieu!$M737='Sổ ngân hàng S07 '!$J$2,Nhaplieu!N737,IF(Nhaplieu!$N737='Sổ ngân hàng S07 '!$J$2,Nhaplieu!M737,""))))</f>
        <v/>
      </c>
      <c r="E732" s="77" t="str">
        <f>IF(LEFT(Nhaplieu!M737,3)='Sổ ngân hàng S07 '!$J$2,Nhaplieu!$O737,IF(Nhaplieu!M737='Sổ ngân hàng S07 '!$J$2,Nhaplieu!$O737,""))</f>
        <v/>
      </c>
      <c r="F732" s="77" t="str">
        <f>IF(LEFT(Nhaplieu!N737,3)='Sổ ngân hàng S07 '!$J$2,Nhaplieu!$O737,IF(Nhaplieu!N737='Sổ ngân hàng S07 '!$J$2,Nhaplieu!$O737,""))</f>
        <v/>
      </c>
      <c r="G732" s="572">
        <f>IF(SUM(E732:F732)=0,0,$G$10+SUM(E$11:$E732)-SUM(F$11:$F732))</f>
        <v>0</v>
      </c>
      <c r="H732" s="573"/>
    </row>
    <row r="733" spans="1:8" s="4" customFormat="1" ht="15.6">
      <c r="A733" s="76" t="str">
        <f>IF(OR(LEFT(Nhaplieu!$M738,3)='Sổ ngân hàng S07 '!$J$2,LEFT(Nhaplieu!$N738,3)='Sổ ngân hàng S07 '!$J$2),Nhaplieu!F738,IF(OR(Nhaplieu!$M738='Sổ ngân hàng S07 '!$J$2,Nhaplieu!$N738='Sổ ngân hàng S07 '!$J$2),Nhaplieu!F738,""))</f>
        <v/>
      </c>
      <c r="B733" s="77" t="str">
        <f>IF(OR(LEFT(Nhaplieu!$M738,3)='Sổ ngân hàng S07 '!$J$2,LEFT(Nhaplieu!$N738,3)='Sổ ngân hàng S07 '!$J$2),Nhaplieu!E738,IF(OR(Nhaplieu!$M738='Sổ ngân hàng S07 '!$J$2,Nhaplieu!$N738='Sổ ngân hàng S07 '!$J$2),Nhaplieu!E738,""))</f>
        <v/>
      </c>
      <c r="C733" s="571" t="str">
        <f>IF(OR(LEFT(Nhaplieu!$M738,3)='Sổ ngân hàng S07 '!$J$2,LEFT(Nhaplieu!$N738,3)='Sổ ngân hàng S07 '!$J$2),Nhaplieu!L738,IF(OR(Nhaplieu!$M738='Sổ ngân hàng S07 '!$J$2,Nhaplieu!$N738='Sổ ngân hàng S07 '!$J$2),Nhaplieu!L738,""))</f>
        <v/>
      </c>
      <c r="D733" s="78" t="str">
        <f>IF(LEFT(Nhaplieu!$M738,3)='Sổ ngân hàng S07 '!$J$2,Nhaplieu!N738,IF(LEFT(Nhaplieu!$N738,3)='Sổ ngân hàng S07 '!$J$2,Nhaplieu!M738,IF(Nhaplieu!$M738='Sổ ngân hàng S07 '!$J$2,Nhaplieu!N738,IF(Nhaplieu!$N738='Sổ ngân hàng S07 '!$J$2,Nhaplieu!M738,""))))</f>
        <v/>
      </c>
      <c r="E733" s="77" t="str">
        <f>IF(LEFT(Nhaplieu!M738,3)='Sổ ngân hàng S07 '!$J$2,Nhaplieu!$O738,IF(Nhaplieu!M738='Sổ ngân hàng S07 '!$J$2,Nhaplieu!$O738,""))</f>
        <v/>
      </c>
      <c r="F733" s="77" t="str">
        <f>IF(LEFT(Nhaplieu!N738,3)='Sổ ngân hàng S07 '!$J$2,Nhaplieu!$O738,IF(Nhaplieu!N738='Sổ ngân hàng S07 '!$J$2,Nhaplieu!$O738,""))</f>
        <v/>
      </c>
      <c r="G733" s="572">
        <f>IF(SUM(E733:F733)=0,0,$G$10+SUM(E$11:$E733)-SUM(F$11:$F733))</f>
        <v>0</v>
      </c>
      <c r="H733" s="573"/>
    </row>
    <row r="734" spans="1:8" s="4" customFormat="1" ht="15.6">
      <c r="A734" s="76" t="str">
        <f>IF(OR(LEFT(Nhaplieu!$M739,3)='Sổ ngân hàng S07 '!$J$2,LEFT(Nhaplieu!$N739,3)='Sổ ngân hàng S07 '!$J$2),Nhaplieu!F739,IF(OR(Nhaplieu!$M739='Sổ ngân hàng S07 '!$J$2,Nhaplieu!$N739='Sổ ngân hàng S07 '!$J$2),Nhaplieu!F739,""))</f>
        <v/>
      </c>
      <c r="B734" s="77" t="str">
        <f>IF(OR(LEFT(Nhaplieu!$M739,3)='Sổ ngân hàng S07 '!$J$2,LEFT(Nhaplieu!$N739,3)='Sổ ngân hàng S07 '!$J$2),Nhaplieu!E739,IF(OR(Nhaplieu!$M739='Sổ ngân hàng S07 '!$J$2,Nhaplieu!$N739='Sổ ngân hàng S07 '!$J$2),Nhaplieu!E739,""))</f>
        <v/>
      </c>
      <c r="C734" s="571" t="str">
        <f>IF(OR(LEFT(Nhaplieu!$M739,3)='Sổ ngân hàng S07 '!$J$2,LEFT(Nhaplieu!$N739,3)='Sổ ngân hàng S07 '!$J$2),Nhaplieu!L739,IF(OR(Nhaplieu!$M739='Sổ ngân hàng S07 '!$J$2,Nhaplieu!$N739='Sổ ngân hàng S07 '!$J$2),Nhaplieu!L739,""))</f>
        <v/>
      </c>
      <c r="D734" s="78" t="str">
        <f>IF(LEFT(Nhaplieu!$M739,3)='Sổ ngân hàng S07 '!$J$2,Nhaplieu!N739,IF(LEFT(Nhaplieu!$N739,3)='Sổ ngân hàng S07 '!$J$2,Nhaplieu!M739,IF(Nhaplieu!$M739='Sổ ngân hàng S07 '!$J$2,Nhaplieu!N739,IF(Nhaplieu!$N739='Sổ ngân hàng S07 '!$J$2,Nhaplieu!M739,""))))</f>
        <v/>
      </c>
      <c r="E734" s="77" t="str">
        <f>IF(LEFT(Nhaplieu!M739,3)='Sổ ngân hàng S07 '!$J$2,Nhaplieu!$O739,IF(Nhaplieu!M739='Sổ ngân hàng S07 '!$J$2,Nhaplieu!$O739,""))</f>
        <v/>
      </c>
      <c r="F734" s="77" t="str">
        <f>IF(LEFT(Nhaplieu!N739,3)='Sổ ngân hàng S07 '!$J$2,Nhaplieu!$O739,IF(Nhaplieu!N739='Sổ ngân hàng S07 '!$J$2,Nhaplieu!$O739,""))</f>
        <v/>
      </c>
      <c r="G734" s="572">
        <f>IF(SUM(E734:F734)=0,0,$G$10+SUM(E$11:$E734)-SUM(F$11:$F734))</f>
        <v>0</v>
      </c>
      <c r="H734" s="573"/>
    </row>
    <row r="735" spans="1:8" s="4" customFormat="1" ht="15.6">
      <c r="A735" s="76" t="str">
        <f>IF(OR(LEFT(Nhaplieu!$M740,3)='Sổ ngân hàng S07 '!$J$2,LEFT(Nhaplieu!$N740,3)='Sổ ngân hàng S07 '!$J$2),Nhaplieu!F740,IF(OR(Nhaplieu!$M740='Sổ ngân hàng S07 '!$J$2,Nhaplieu!$N740='Sổ ngân hàng S07 '!$J$2),Nhaplieu!F740,""))</f>
        <v/>
      </c>
      <c r="B735" s="77" t="str">
        <f>IF(OR(LEFT(Nhaplieu!$M740,3)='Sổ ngân hàng S07 '!$J$2,LEFT(Nhaplieu!$N740,3)='Sổ ngân hàng S07 '!$J$2),Nhaplieu!E740,IF(OR(Nhaplieu!$M740='Sổ ngân hàng S07 '!$J$2,Nhaplieu!$N740='Sổ ngân hàng S07 '!$J$2),Nhaplieu!E740,""))</f>
        <v/>
      </c>
      <c r="C735" s="571" t="str">
        <f>IF(OR(LEFT(Nhaplieu!$M740,3)='Sổ ngân hàng S07 '!$J$2,LEFT(Nhaplieu!$N740,3)='Sổ ngân hàng S07 '!$J$2),Nhaplieu!L740,IF(OR(Nhaplieu!$M740='Sổ ngân hàng S07 '!$J$2,Nhaplieu!$N740='Sổ ngân hàng S07 '!$J$2),Nhaplieu!L740,""))</f>
        <v/>
      </c>
      <c r="D735" s="78" t="str">
        <f>IF(LEFT(Nhaplieu!$M740,3)='Sổ ngân hàng S07 '!$J$2,Nhaplieu!N740,IF(LEFT(Nhaplieu!$N740,3)='Sổ ngân hàng S07 '!$J$2,Nhaplieu!M740,IF(Nhaplieu!$M740='Sổ ngân hàng S07 '!$J$2,Nhaplieu!N740,IF(Nhaplieu!$N740='Sổ ngân hàng S07 '!$J$2,Nhaplieu!M740,""))))</f>
        <v/>
      </c>
      <c r="E735" s="77" t="str">
        <f>IF(LEFT(Nhaplieu!M740,3)='Sổ ngân hàng S07 '!$J$2,Nhaplieu!$O740,IF(Nhaplieu!M740='Sổ ngân hàng S07 '!$J$2,Nhaplieu!$O740,""))</f>
        <v/>
      </c>
      <c r="F735" s="77" t="str">
        <f>IF(LEFT(Nhaplieu!N740,3)='Sổ ngân hàng S07 '!$J$2,Nhaplieu!$O740,IF(Nhaplieu!N740='Sổ ngân hàng S07 '!$J$2,Nhaplieu!$O740,""))</f>
        <v/>
      </c>
      <c r="G735" s="572">
        <f>IF(SUM(E735:F735)=0,0,$G$10+SUM(E$11:$E735)-SUM(F$11:$F735))</f>
        <v>0</v>
      </c>
      <c r="H735" s="573"/>
    </row>
    <row r="736" spans="1:8" s="4" customFormat="1" ht="15.6">
      <c r="A736" s="76" t="str">
        <f>IF(OR(LEFT(Nhaplieu!$M741,3)='Sổ ngân hàng S07 '!$J$2,LEFT(Nhaplieu!$N741,3)='Sổ ngân hàng S07 '!$J$2),Nhaplieu!F741,IF(OR(Nhaplieu!$M741='Sổ ngân hàng S07 '!$J$2,Nhaplieu!$N741='Sổ ngân hàng S07 '!$J$2),Nhaplieu!F741,""))</f>
        <v/>
      </c>
      <c r="B736" s="77" t="str">
        <f>IF(OR(LEFT(Nhaplieu!$M741,3)='Sổ ngân hàng S07 '!$J$2,LEFT(Nhaplieu!$N741,3)='Sổ ngân hàng S07 '!$J$2),Nhaplieu!E741,IF(OR(Nhaplieu!$M741='Sổ ngân hàng S07 '!$J$2,Nhaplieu!$N741='Sổ ngân hàng S07 '!$J$2),Nhaplieu!E741,""))</f>
        <v/>
      </c>
      <c r="C736" s="571" t="str">
        <f>IF(OR(LEFT(Nhaplieu!$M741,3)='Sổ ngân hàng S07 '!$J$2,LEFT(Nhaplieu!$N741,3)='Sổ ngân hàng S07 '!$J$2),Nhaplieu!L741,IF(OR(Nhaplieu!$M741='Sổ ngân hàng S07 '!$J$2,Nhaplieu!$N741='Sổ ngân hàng S07 '!$J$2),Nhaplieu!L741,""))</f>
        <v/>
      </c>
      <c r="D736" s="78" t="str">
        <f>IF(LEFT(Nhaplieu!$M741,3)='Sổ ngân hàng S07 '!$J$2,Nhaplieu!N741,IF(LEFT(Nhaplieu!$N741,3)='Sổ ngân hàng S07 '!$J$2,Nhaplieu!M741,IF(Nhaplieu!$M741='Sổ ngân hàng S07 '!$J$2,Nhaplieu!N741,IF(Nhaplieu!$N741='Sổ ngân hàng S07 '!$J$2,Nhaplieu!M741,""))))</f>
        <v/>
      </c>
      <c r="E736" s="77" t="str">
        <f>IF(LEFT(Nhaplieu!M741,3)='Sổ ngân hàng S07 '!$J$2,Nhaplieu!$O741,IF(Nhaplieu!M741='Sổ ngân hàng S07 '!$J$2,Nhaplieu!$O741,""))</f>
        <v/>
      </c>
      <c r="F736" s="77" t="str">
        <f>IF(LEFT(Nhaplieu!N741,3)='Sổ ngân hàng S07 '!$J$2,Nhaplieu!$O741,IF(Nhaplieu!N741='Sổ ngân hàng S07 '!$J$2,Nhaplieu!$O741,""))</f>
        <v/>
      </c>
      <c r="G736" s="572">
        <f>IF(SUM(E736:F736)=0,0,$G$10+SUM(E$11:$E736)-SUM(F$11:$F736))</f>
        <v>0</v>
      </c>
      <c r="H736" s="573"/>
    </row>
    <row r="737" spans="1:8" s="4" customFormat="1" ht="15.6">
      <c r="A737" s="76" t="str">
        <f>IF(OR(LEFT(Nhaplieu!$M742,3)='Sổ ngân hàng S07 '!$J$2,LEFT(Nhaplieu!$N742,3)='Sổ ngân hàng S07 '!$J$2),Nhaplieu!F742,IF(OR(Nhaplieu!$M742='Sổ ngân hàng S07 '!$J$2,Nhaplieu!$N742='Sổ ngân hàng S07 '!$J$2),Nhaplieu!F742,""))</f>
        <v/>
      </c>
      <c r="B737" s="77" t="str">
        <f>IF(OR(LEFT(Nhaplieu!$M742,3)='Sổ ngân hàng S07 '!$J$2,LEFT(Nhaplieu!$N742,3)='Sổ ngân hàng S07 '!$J$2),Nhaplieu!E742,IF(OR(Nhaplieu!$M742='Sổ ngân hàng S07 '!$J$2,Nhaplieu!$N742='Sổ ngân hàng S07 '!$J$2),Nhaplieu!E742,""))</f>
        <v/>
      </c>
      <c r="C737" s="571" t="str">
        <f>IF(OR(LEFT(Nhaplieu!$M742,3)='Sổ ngân hàng S07 '!$J$2,LEFT(Nhaplieu!$N742,3)='Sổ ngân hàng S07 '!$J$2),Nhaplieu!L742,IF(OR(Nhaplieu!$M742='Sổ ngân hàng S07 '!$J$2,Nhaplieu!$N742='Sổ ngân hàng S07 '!$J$2),Nhaplieu!L742,""))</f>
        <v/>
      </c>
      <c r="D737" s="78" t="str">
        <f>IF(LEFT(Nhaplieu!$M742,3)='Sổ ngân hàng S07 '!$J$2,Nhaplieu!N742,IF(LEFT(Nhaplieu!$N742,3)='Sổ ngân hàng S07 '!$J$2,Nhaplieu!M742,IF(Nhaplieu!$M742='Sổ ngân hàng S07 '!$J$2,Nhaplieu!N742,IF(Nhaplieu!$N742='Sổ ngân hàng S07 '!$J$2,Nhaplieu!M742,""))))</f>
        <v/>
      </c>
      <c r="E737" s="77" t="str">
        <f>IF(LEFT(Nhaplieu!M742,3)='Sổ ngân hàng S07 '!$J$2,Nhaplieu!$O742,IF(Nhaplieu!M742='Sổ ngân hàng S07 '!$J$2,Nhaplieu!$O742,""))</f>
        <v/>
      </c>
      <c r="F737" s="77" t="str">
        <f>IF(LEFT(Nhaplieu!N742,3)='Sổ ngân hàng S07 '!$J$2,Nhaplieu!$O742,IF(Nhaplieu!N742='Sổ ngân hàng S07 '!$J$2,Nhaplieu!$O742,""))</f>
        <v/>
      </c>
      <c r="G737" s="572">
        <f>IF(SUM(E737:F737)=0,0,$G$10+SUM(E$11:$E737)-SUM(F$11:$F737))</f>
        <v>0</v>
      </c>
      <c r="H737" s="573"/>
    </row>
    <row r="738" spans="1:8" s="4" customFormat="1" ht="15.6">
      <c r="A738" s="76" t="str">
        <f>IF(OR(LEFT(Nhaplieu!$M743,3)='Sổ ngân hàng S07 '!$J$2,LEFT(Nhaplieu!$N743,3)='Sổ ngân hàng S07 '!$J$2),Nhaplieu!F743,IF(OR(Nhaplieu!$M743='Sổ ngân hàng S07 '!$J$2,Nhaplieu!$N743='Sổ ngân hàng S07 '!$J$2),Nhaplieu!F743,""))</f>
        <v/>
      </c>
      <c r="B738" s="77" t="str">
        <f>IF(OR(LEFT(Nhaplieu!$M743,3)='Sổ ngân hàng S07 '!$J$2,LEFT(Nhaplieu!$N743,3)='Sổ ngân hàng S07 '!$J$2),Nhaplieu!E743,IF(OR(Nhaplieu!$M743='Sổ ngân hàng S07 '!$J$2,Nhaplieu!$N743='Sổ ngân hàng S07 '!$J$2),Nhaplieu!E743,""))</f>
        <v/>
      </c>
      <c r="C738" s="571" t="str">
        <f>IF(OR(LEFT(Nhaplieu!$M743,3)='Sổ ngân hàng S07 '!$J$2,LEFT(Nhaplieu!$N743,3)='Sổ ngân hàng S07 '!$J$2),Nhaplieu!L743,IF(OR(Nhaplieu!$M743='Sổ ngân hàng S07 '!$J$2,Nhaplieu!$N743='Sổ ngân hàng S07 '!$J$2),Nhaplieu!L743,""))</f>
        <v/>
      </c>
      <c r="D738" s="78" t="str">
        <f>IF(LEFT(Nhaplieu!$M743,3)='Sổ ngân hàng S07 '!$J$2,Nhaplieu!N743,IF(LEFT(Nhaplieu!$N743,3)='Sổ ngân hàng S07 '!$J$2,Nhaplieu!M743,IF(Nhaplieu!$M743='Sổ ngân hàng S07 '!$J$2,Nhaplieu!N743,IF(Nhaplieu!$N743='Sổ ngân hàng S07 '!$J$2,Nhaplieu!M743,""))))</f>
        <v/>
      </c>
      <c r="E738" s="77" t="str">
        <f>IF(LEFT(Nhaplieu!M743,3)='Sổ ngân hàng S07 '!$J$2,Nhaplieu!$O743,IF(Nhaplieu!M743='Sổ ngân hàng S07 '!$J$2,Nhaplieu!$O743,""))</f>
        <v/>
      </c>
      <c r="F738" s="77" t="str">
        <f>IF(LEFT(Nhaplieu!N743,3)='Sổ ngân hàng S07 '!$J$2,Nhaplieu!$O743,IF(Nhaplieu!N743='Sổ ngân hàng S07 '!$J$2,Nhaplieu!$O743,""))</f>
        <v/>
      </c>
      <c r="G738" s="572">
        <f>IF(SUM(E738:F738)=0,0,$G$10+SUM(E$11:$E738)-SUM(F$11:$F738))</f>
        <v>0</v>
      </c>
      <c r="H738" s="573"/>
    </row>
    <row r="739" spans="1:8" s="4" customFormat="1" ht="15.6">
      <c r="A739" s="76" t="str">
        <f>IF(OR(LEFT(Nhaplieu!$M744,3)='Sổ ngân hàng S07 '!$J$2,LEFT(Nhaplieu!$N744,3)='Sổ ngân hàng S07 '!$J$2),Nhaplieu!F744,IF(OR(Nhaplieu!$M744='Sổ ngân hàng S07 '!$J$2,Nhaplieu!$N744='Sổ ngân hàng S07 '!$J$2),Nhaplieu!F744,""))</f>
        <v/>
      </c>
      <c r="B739" s="77" t="str">
        <f>IF(OR(LEFT(Nhaplieu!$M744,3)='Sổ ngân hàng S07 '!$J$2,LEFT(Nhaplieu!$N744,3)='Sổ ngân hàng S07 '!$J$2),Nhaplieu!E744,IF(OR(Nhaplieu!$M744='Sổ ngân hàng S07 '!$J$2,Nhaplieu!$N744='Sổ ngân hàng S07 '!$J$2),Nhaplieu!E744,""))</f>
        <v/>
      </c>
      <c r="C739" s="571" t="str">
        <f>IF(OR(LEFT(Nhaplieu!$M744,3)='Sổ ngân hàng S07 '!$J$2,LEFT(Nhaplieu!$N744,3)='Sổ ngân hàng S07 '!$J$2),Nhaplieu!L744,IF(OR(Nhaplieu!$M744='Sổ ngân hàng S07 '!$J$2,Nhaplieu!$N744='Sổ ngân hàng S07 '!$J$2),Nhaplieu!L744,""))</f>
        <v/>
      </c>
      <c r="D739" s="78" t="str">
        <f>IF(LEFT(Nhaplieu!$M744,3)='Sổ ngân hàng S07 '!$J$2,Nhaplieu!N744,IF(LEFT(Nhaplieu!$N744,3)='Sổ ngân hàng S07 '!$J$2,Nhaplieu!M744,IF(Nhaplieu!$M744='Sổ ngân hàng S07 '!$J$2,Nhaplieu!N744,IF(Nhaplieu!$N744='Sổ ngân hàng S07 '!$J$2,Nhaplieu!M744,""))))</f>
        <v/>
      </c>
      <c r="E739" s="77" t="str">
        <f>IF(LEFT(Nhaplieu!M744,3)='Sổ ngân hàng S07 '!$J$2,Nhaplieu!$O744,IF(Nhaplieu!M744='Sổ ngân hàng S07 '!$J$2,Nhaplieu!$O744,""))</f>
        <v/>
      </c>
      <c r="F739" s="77" t="str">
        <f>IF(LEFT(Nhaplieu!N744,3)='Sổ ngân hàng S07 '!$J$2,Nhaplieu!$O744,IF(Nhaplieu!N744='Sổ ngân hàng S07 '!$J$2,Nhaplieu!$O744,""))</f>
        <v/>
      </c>
      <c r="G739" s="572">
        <f>IF(SUM(E739:F739)=0,0,$G$10+SUM(E$11:$E739)-SUM(F$11:$F739))</f>
        <v>0</v>
      </c>
      <c r="H739" s="573"/>
    </row>
    <row r="740" spans="1:8" s="4" customFormat="1" ht="15.6">
      <c r="A740" s="76" t="str">
        <f>IF(OR(LEFT(Nhaplieu!$M745,3)='Sổ ngân hàng S07 '!$J$2,LEFT(Nhaplieu!$N745,3)='Sổ ngân hàng S07 '!$J$2),Nhaplieu!F745,IF(OR(Nhaplieu!$M745='Sổ ngân hàng S07 '!$J$2,Nhaplieu!$N745='Sổ ngân hàng S07 '!$J$2),Nhaplieu!F745,""))</f>
        <v/>
      </c>
      <c r="B740" s="77" t="str">
        <f>IF(OR(LEFT(Nhaplieu!$M745,3)='Sổ ngân hàng S07 '!$J$2,LEFT(Nhaplieu!$N745,3)='Sổ ngân hàng S07 '!$J$2),Nhaplieu!E745,IF(OR(Nhaplieu!$M745='Sổ ngân hàng S07 '!$J$2,Nhaplieu!$N745='Sổ ngân hàng S07 '!$J$2),Nhaplieu!E745,""))</f>
        <v/>
      </c>
      <c r="C740" s="571" t="str">
        <f>IF(OR(LEFT(Nhaplieu!$M745,3)='Sổ ngân hàng S07 '!$J$2,LEFT(Nhaplieu!$N745,3)='Sổ ngân hàng S07 '!$J$2),Nhaplieu!L745,IF(OR(Nhaplieu!$M745='Sổ ngân hàng S07 '!$J$2,Nhaplieu!$N745='Sổ ngân hàng S07 '!$J$2),Nhaplieu!L745,""))</f>
        <v/>
      </c>
      <c r="D740" s="78" t="str">
        <f>IF(LEFT(Nhaplieu!$M745,3)='Sổ ngân hàng S07 '!$J$2,Nhaplieu!N745,IF(LEFT(Nhaplieu!$N745,3)='Sổ ngân hàng S07 '!$J$2,Nhaplieu!M745,IF(Nhaplieu!$M745='Sổ ngân hàng S07 '!$J$2,Nhaplieu!N745,IF(Nhaplieu!$N745='Sổ ngân hàng S07 '!$J$2,Nhaplieu!M745,""))))</f>
        <v/>
      </c>
      <c r="E740" s="77" t="str">
        <f>IF(LEFT(Nhaplieu!M745,3)='Sổ ngân hàng S07 '!$J$2,Nhaplieu!$O745,IF(Nhaplieu!M745='Sổ ngân hàng S07 '!$J$2,Nhaplieu!$O745,""))</f>
        <v/>
      </c>
      <c r="F740" s="77" t="str">
        <f>IF(LEFT(Nhaplieu!N745,3)='Sổ ngân hàng S07 '!$J$2,Nhaplieu!$O745,IF(Nhaplieu!N745='Sổ ngân hàng S07 '!$J$2,Nhaplieu!$O745,""))</f>
        <v/>
      </c>
      <c r="G740" s="572">
        <f>IF(SUM(E740:F740)=0,0,$G$10+SUM(E$11:$E740)-SUM(F$11:$F740))</f>
        <v>0</v>
      </c>
      <c r="H740" s="573"/>
    </row>
    <row r="741" spans="1:8" s="4" customFormat="1" ht="15.6">
      <c r="A741" s="76" t="str">
        <f>IF(OR(LEFT(Nhaplieu!$M746,3)='Sổ ngân hàng S07 '!$J$2,LEFT(Nhaplieu!$N746,3)='Sổ ngân hàng S07 '!$J$2),Nhaplieu!F746,IF(OR(Nhaplieu!$M746='Sổ ngân hàng S07 '!$J$2,Nhaplieu!$N746='Sổ ngân hàng S07 '!$J$2),Nhaplieu!F746,""))</f>
        <v/>
      </c>
      <c r="B741" s="77" t="str">
        <f>IF(OR(LEFT(Nhaplieu!$M746,3)='Sổ ngân hàng S07 '!$J$2,LEFT(Nhaplieu!$N746,3)='Sổ ngân hàng S07 '!$J$2),Nhaplieu!E746,IF(OR(Nhaplieu!$M746='Sổ ngân hàng S07 '!$J$2,Nhaplieu!$N746='Sổ ngân hàng S07 '!$J$2),Nhaplieu!E746,""))</f>
        <v/>
      </c>
      <c r="C741" s="571" t="str">
        <f>IF(OR(LEFT(Nhaplieu!$M746,3)='Sổ ngân hàng S07 '!$J$2,LEFT(Nhaplieu!$N746,3)='Sổ ngân hàng S07 '!$J$2),Nhaplieu!L746,IF(OR(Nhaplieu!$M746='Sổ ngân hàng S07 '!$J$2,Nhaplieu!$N746='Sổ ngân hàng S07 '!$J$2),Nhaplieu!L746,""))</f>
        <v/>
      </c>
      <c r="D741" s="78" t="str">
        <f>IF(LEFT(Nhaplieu!$M746,3)='Sổ ngân hàng S07 '!$J$2,Nhaplieu!N746,IF(LEFT(Nhaplieu!$N746,3)='Sổ ngân hàng S07 '!$J$2,Nhaplieu!M746,IF(Nhaplieu!$M746='Sổ ngân hàng S07 '!$J$2,Nhaplieu!N746,IF(Nhaplieu!$N746='Sổ ngân hàng S07 '!$J$2,Nhaplieu!M746,""))))</f>
        <v/>
      </c>
      <c r="E741" s="77" t="str">
        <f>IF(LEFT(Nhaplieu!M746,3)='Sổ ngân hàng S07 '!$J$2,Nhaplieu!$O746,IF(Nhaplieu!M746='Sổ ngân hàng S07 '!$J$2,Nhaplieu!$O746,""))</f>
        <v/>
      </c>
      <c r="F741" s="77" t="str">
        <f>IF(LEFT(Nhaplieu!N746,3)='Sổ ngân hàng S07 '!$J$2,Nhaplieu!$O746,IF(Nhaplieu!N746='Sổ ngân hàng S07 '!$J$2,Nhaplieu!$O746,""))</f>
        <v/>
      </c>
      <c r="G741" s="572">
        <f>IF(SUM(E741:F741)=0,0,$G$10+SUM(E$11:$E741)-SUM(F$11:$F741))</f>
        <v>0</v>
      </c>
      <c r="H741" s="573"/>
    </row>
    <row r="742" spans="1:8" s="4" customFormat="1" ht="15.6">
      <c r="A742" s="76" t="str">
        <f>IF(OR(LEFT(Nhaplieu!$M747,3)='Sổ ngân hàng S07 '!$J$2,LEFT(Nhaplieu!$N747,3)='Sổ ngân hàng S07 '!$J$2),Nhaplieu!F747,IF(OR(Nhaplieu!$M747='Sổ ngân hàng S07 '!$J$2,Nhaplieu!$N747='Sổ ngân hàng S07 '!$J$2),Nhaplieu!F747,""))</f>
        <v/>
      </c>
      <c r="B742" s="77" t="str">
        <f>IF(OR(LEFT(Nhaplieu!$M747,3)='Sổ ngân hàng S07 '!$J$2,LEFT(Nhaplieu!$N747,3)='Sổ ngân hàng S07 '!$J$2),Nhaplieu!E747,IF(OR(Nhaplieu!$M747='Sổ ngân hàng S07 '!$J$2,Nhaplieu!$N747='Sổ ngân hàng S07 '!$J$2),Nhaplieu!E747,""))</f>
        <v/>
      </c>
      <c r="C742" s="571" t="str">
        <f>IF(OR(LEFT(Nhaplieu!$M747,3)='Sổ ngân hàng S07 '!$J$2,LEFT(Nhaplieu!$N747,3)='Sổ ngân hàng S07 '!$J$2),Nhaplieu!L747,IF(OR(Nhaplieu!$M747='Sổ ngân hàng S07 '!$J$2,Nhaplieu!$N747='Sổ ngân hàng S07 '!$J$2),Nhaplieu!L747,""))</f>
        <v/>
      </c>
      <c r="D742" s="78" t="str">
        <f>IF(LEFT(Nhaplieu!$M747,3)='Sổ ngân hàng S07 '!$J$2,Nhaplieu!N747,IF(LEFT(Nhaplieu!$N747,3)='Sổ ngân hàng S07 '!$J$2,Nhaplieu!M747,IF(Nhaplieu!$M747='Sổ ngân hàng S07 '!$J$2,Nhaplieu!N747,IF(Nhaplieu!$N747='Sổ ngân hàng S07 '!$J$2,Nhaplieu!M747,""))))</f>
        <v/>
      </c>
      <c r="E742" s="77" t="str">
        <f>IF(LEFT(Nhaplieu!M747,3)='Sổ ngân hàng S07 '!$J$2,Nhaplieu!$O747,IF(Nhaplieu!M747='Sổ ngân hàng S07 '!$J$2,Nhaplieu!$O747,""))</f>
        <v/>
      </c>
      <c r="F742" s="77" t="str">
        <f>IF(LEFT(Nhaplieu!N747,3)='Sổ ngân hàng S07 '!$J$2,Nhaplieu!$O747,IF(Nhaplieu!N747='Sổ ngân hàng S07 '!$J$2,Nhaplieu!$O747,""))</f>
        <v/>
      </c>
      <c r="G742" s="572">
        <f>IF(SUM(E742:F742)=0,0,$G$10+SUM(E$11:$E742)-SUM(F$11:$F742))</f>
        <v>0</v>
      </c>
      <c r="H742" s="573"/>
    </row>
    <row r="743" spans="1:8" s="4" customFormat="1" ht="15.6">
      <c r="A743" s="76" t="str">
        <f>IF(OR(LEFT(Nhaplieu!$M748,3)='Sổ ngân hàng S07 '!$J$2,LEFT(Nhaplieu!$N748,3)='Sổ ngân hàng S07 '!$J$2),Nhaplieu!F748,IF(OR(Nhaplieu!$M748='Sổ ngân hàng S07 '!$J$2,Nhaplieu!$N748='Sổ ngân hàng S07 '!$J$2),Nhaplieu!F748,""))</f>
        <v/>
      </c>
      <c r="B743" s="77" t="str">
        <f>IF(OR(LEFT(Nhaplieu!$M748,3)='Sổ ngân hàng S07 '!$J$2,LEFT(Nhaplieu!$N748,3)='Sổ ngân hàng S07 '!$J$2),Nhaplieu!E748,IF(OR(Nhaplieu!$M748='Sổ ngân hàng S07 '!$J$2,Nhaplieu!$N748='Sổ ngân hàng S07 '!$J$2),Nhaplieu!E748,""))</f>
        <v/>
      </c>
      <c r="C743" s="571" t="str">
        <f>IF(OR(LEFT(Nhaplieu!$M748,3)='Sổ ngân hàng S07 '!$J$2,LEFT(Nhaplieu!$N748,3)='Sổ ngân hàng S07 '!$J$2),Nhaplieu!L748,IF(OR(Nhaplieu!$M748='Sổ ngân hàng S07 '!$J$2,Nhaplieu!$N748='Sổ ngân hàng S07 '!$J$2),Nhaplieu!L748,""))</f>
        <v/>
      </c>
      <c r="D743" s="78" t="str">
        <f>IF(LEFT(Nhaplieu!$M748,3)='Sổ ngân hàng S07 '!$J$2,Nhaplieu!N748,IF(LEFT(Nhaplieu!$N748,3)='Sổ ngân hàng S07 '!$J$2,Nhaplieu!M748,IF(Nhaplieu!$M748='Sổ ngân hàng S07 '!$J$2,Nhaplieu!N748,IF(Nhaplieu!$N748='Sổ ngân hàng S07 '!$J$2,Nhaplieu!M748,""))))</f>
        <v/>
      </c>
      <c r="E743" s="77" t="str">
        <f>IF(LEFT(Nhaplieu!M748,3)='Sổ ngân hàng S07 '!$J$2,Nhaplieu!$O748,IF(Nhaplieu!M748='Sổ ngân hàng S07 '!$J$2,Nhaplieu!$O748,""))</f>
        <v/>
      </c>
      <c r="F743" s="77" t="str">
        <f>IF(LEFT(Nhaplieu!N748,3)='Sổ ngân hàng S07 '!$J$2,Nhaplieu!$O748,IF(Nhaplieu!N748='Sổ ngân hàng S07 '!$J$2,Nhaplieu!$O748,""))</f>
        <v/>
      </c>
      <c r="G743" s="572">
        <f>IF(SUM(E743:F743)=0,0,$G$10+SUM(E$11:$E743)-SUM(F$11:$F743))</f>
        <v>0</v>
      </c>
      <c r="H743" s="573"/>
    </row>
    <row r="744" spans="1:8" s="4" customFormat="1" ht="15.6">
      <c r="A744" s="76" t="str">
        <f>IF(OR(LEFT(Nhaplieu!$M749,3)='Sổ ngân hàng S07 '!$J$2,LEFT(Nhaplieu!$N749,3)='Sổ ngân hàng S07 '!$J$2),Nhaplieu!F749,IF(OR(Nhaplieu!$M749='Sổ ngân hàng S07 '!$J$2,Nhaplieu!$N749='Sổ ngân hàng S07 '!$J$2),Nhaplieu!F749,""))</f>
        <v/>
      </c>
      <c r="B744" s="77" t="str">
        <f>IF(OR(LEFT(Nhaplieu!$M749,3)='Sổ ngân hàng S07 '!$J$2,LEFT(Nhaplieu!$N749,3)='Sổ ngân hàng S07 '!$J$2),Nhaplieu!E749,IF(OR(Nhaplieu!$M749='Sổ ngân hàng S07 '!$J$2,Nhaplieu!$N749='Sổ ngân hàng S07 '!$J$2),Nhaplieu!E749,""))</f>
        <v/>
      </c>
      <c r="C744" s="571" t="str">
        <f>IF(OR(LEFT(Nhaplieu!$M749,3)='Sổ ngân hàng S07 '!$J$2,LEFT(Nhaplieu!$N749,3)='Sổ ngân hàng S07 '!$J$2),Nhaplieu!L749,IF(OR(Nhaplieu!$M749='Sổ ngân hàng S07 '!$J$2,Nhaplieu!$N749='Sổ ngân hàng S07 '!$J$2),Nhaplieu!L749,""))</f>
        <v/>
      </c>
      <c r="D744" s="78" t="str">
        <f>IF(LEFT(Nhaplieu!$M749,3)='Sổ ngân hàng S07 '!$J$2,Nhaplieu!N749,IF(LEFT(Nhaplieu!$N749,3)='Sổ ngân hàng S07 '!$J$2,Nhaplieu!M749,IF(Nhaplieu!$M749='Sổ ngân hàng S07 '!$J$2,Nhaplieu!N749,IF(Nhaplieu!$N749='Sổ ngân hàng S07 '!$J$2,Nhaplieu!M749,""))))</f>
        <v/>
      </c>
      <c r="E744" s="77" t="str">
        <f>IF(LEFT(Nhaplieu!M749,3)='Sổ ngân hàng S07 '!$J$2,Nhaplieu!$O749,IF(Nhaplieu!M749='Sổ ngân hàng S07 '!$J$2,Nhaplieu!$O749,""))</f>
        <v/>
      </c>
      <c r="F744" s="77" t="str">
        <f>IF(LEFT(Nhaplieu!N749,3)='Sổ ngân hàng S07 '!$J$2,Nhaplieu!$O749,IF(Nhaplieu!N749='Sổ ngân hàng S07 '!$J$2,Nhaplieu!$O749,""))</f>
        <v/>
      </c>
      <c r="G744" s="572">
        <f>IF(SUM(E744:F744)=0,0,$G$10+SUM(E$11:$E744)-SUM(F$11:$F744))</f>
        <v>0</v>
      </c>
      <c r="H744" s="573"/>
    </row>
    <row r="745" spans="1:8" s="4" customFormat="1" ht="15.6">
      <c r="A745" s="76" t="str">
        <f>IF(OR(LEFT(Nhaplieu!$M750,3)='Sổ ngân hàng S07 '!$J$2,LEFT(Nhaplieu!$N750,3)='Sổ ngân hàng S07 '!$J$2),Nhaplieu!F750,IF(OR(Nhaplieu!$M750='Sổ ngân hàng S07 '!$J$2,Nhaplieu!$N750='Sổ ngân hàng S07 '!$J$2),Nhaplieu!F750,""))</f>
        <v/>
      </c>
      <c r="B745" s="77" t="str">
        <f>IF(OR(LEFT(Nhaplieu!$M750,3)='Sổ ngân hàng S07 '!$J$2,LEFT(Nhaplieu!$N750,3)='Sổ ngân hàng S07 '!$J$2),Nhaplieu!E750,IF(OR(Nhaplieu!$M750='Sổ ngân hàng S07 '!$J$2,Nhaplieu!$N750='Sổ ngân hàng S07 '!$J$2),Nhaplieu!E750,""))</f>
        <v/>
      </c>
      <c r="C745" s="571" t="str">
        <f>IF(OR(LEFT(Nhaplieu!$M750,3)='Sổ ngân hàng S07 '!$J$2,LEFT(Nhaplieu!$N750,3)='Sổ ngân hàng S07 '!$J$2),Nhaplieu!L750,IF(OR(Nhaplieu!$M750='Sổ ngân hàng S07 '!$J$2,Nhaplieu!$N750='Sổ ngân hàng S07 '!$J$2),Nhaplieu!L750,""))</f>
        <v/>
      </c>
      <c r="D745" s="78" t="str">
        <f>IF(LEFT(Nhaplieu!$M750,3)='Sổ ngân hàng S07 '!$J$2,Nhaplieu!N750,IF(LEFT(Nhaplieu!$N750,3)='Sổ ngân hàng S07 '!$J$2,Nhaplieu!M750,IF(Nhaplieu!$M750='Sổ ngân hàng S07 '!$J$2,Nhaplieu!N750,IF(Nhaplieu!$N750='Sổ ngân hàng S07 '!$J$2,Nhaplieu!M750,""))))</f>
        <v/>
      </c>
      <c r="E745" s="77" t="str">
        <f>IF(LEFT(Nhaplieu!M750,3)='Sổ ngân hàng S07 '!$J$2,Nhaplieu!$O750,IF(Nhaplieu!M750='Sổ ngân hàng S07 '!$J$2,Nhaplieu!$O750,""))</f>
        <v/>
      </c>
      <c r="F745" s="77" t="str">
        <f>IF(LEFT(Nhaplieu!N750,3)='Sổ ngân hàng S07 '!$J$2,Nhaplieu!$O750,IF(Nhaplieu!N750='Sổ ngân hàng S07 '!$J$2,Nhaplieu!$O750,""))</f>
        <v/>
      </c>
      <c r="G745" s="572">
        <f>IF(SUM(E745:F745)=0,0,$G$10+SUM(E$11:$E745)-SUM(F$11:$F745))</f>
        <v>0</v>
      </c>
      <c r="H745" s="573"/>
    </row>
    <row r="746" spans="1:8" s="4" customFormat="1" ht="15.6">
      <c r="A746" s="76" t="str">
        <f>IF(OR(LEFT(Nhaplieu!$M751,3)='Sổ ngân hàng S07 '!$J$2,LEFT(Nhaplieu!$N751,3)='Sổ ngân hàng S07 '!$J$2),Nhaplieu!F751,IF(OR(Nhaplieu!$M751='Sổ ngân hàng S07 '!$J$2,Nhaplieu!$N751='Sổ ngân hàng S07 '!$J$2),Nhaplieu!F751,""))</f>
        <v/>
      </c>
      <c r="B746" s="77" t="str">
        <f>IF(OR(LEFT(Nhaplieu!$M751,3)='Sổ ngân hàng S07 '!$J$2,LEFT(Nhaplieu!$N751,3)='Sổ ngân hàng S07 '!$J$2),Nhaplieu!E751,IF(OR(Nhaplieu!$M751='Sổ ngân hàng S07 '!$J$2,Nhaplieu!$N751='Sổ ngân hàng S07 '!$J$2),Nhaplieu!E751,""))</f>
        <v/>
      </c>
      <c r="C746" s="571" t="str">
        <f>IF(OR(LEFT(Nhaplieu!$M751,3)='Sổ ngân hàng S07 '!$J$2,LEFT(Nhaplieu!$N751,3)='Sổ ngân hàng S07 '!$J$2),Nhaplieu!L751,IF(OR(Nhaplieu!$M751='Sổ ngân hàng S07 '!$J$2,Nhaplieu!$N751='Sổ ngân hàng S07 '!$J$2),Nhaplieu!L751,""))</f>
        <v/>
      </c>
      <c r="D746" s="78" t="str">
        <f>IF(LEFT(Nhaplieu!$M751,3)='Sổ ngân hàng S07 '!$J$2,Nhaplieu!N751,IF(LEFT(Nhaplieu!$N751,3)='Sổ ngân hàng S07 '!$J$2,Nhaplieu!M751,IF(Nhaplieu!$M751='Sổ ngân hàng S07 '!$J$2,Nhaplieu!N751,IF(Nhaplieu!$N751='Sổ ngân hàng S07 '!$J$2,Nhaplieu!M751,""))))</f>
        <v/>
      </c>
      <c r="E746" s="77" t="str">
        <f>IF(LEFT(Nhaplieu!M751,3)='Sổ ngân hàng S07 '!$J$2,Nhaplieu!$O751,IF(Nhaplieu!M751='Sổ ngân hàng S07 '!$J$2,Nhaplieu!$O751,""))</f>
        <v/>
      </c>
      <c r="F746" s="77" t="str">
        <f>IF(LEFT(Nhaplieu!N751,3)='Sổ ngân hàng S07 '!$J$2,Nhaplieu!$O751,IF(Nhaplieu!N751='Sổ ngân hàng S07 '!$J$2,Nhaplieu!$O751,""))</f>
        <v/>
      </c>
      <c r="G746" s="572">
        <f>IF(SUM(E746:F746)=0,0,$G$10+SUM(E$11:$E746)-SUM(F$11:$F746))</f>
        <v>0</v>
      </c>
      <c r="H746" s="573"/>
    </row>
    <row r="747" spans="1:8" s="4" customFormat="1" ht="15.6">
      <c r="A747" s="76" t="str">
        <f>IF(OR(LEFT(Nhaplieu!$M752,3)='Sổ ngân hàng S07 '!$J$2,LEFT(Nhaplieu!$N752,3)='Sổ ngân hàng S07 '!$J$2),Nhaplieu!F752,IF(OR(Nhaplieu!$M752='Sổ ngân hàng S07 '!$J$2,Nhaplieu!$N752='Sổ ngân hàng S07 '!$J$2),Nhaplieu!F752,""))</f>
        <v/>
      </c>
      <c r="B747" s="77" t="str">
        <f>IF(OR(LEFT(Nhaplieu!$M752,3)='Sổ ngân hàng S07 '!$J$2,LEFT(Nhaplieu!$N752,3)='Sổ ngân hàng S07 '!$J$2),Nhaplieu!E752,IF(OR(Nhaplieu!$M752='Sổ ngân hàng S07 '!$J$2,Nhaplieu!$N752='Sổ ngân hàng S07 '!$J$2),Nhaplieu!E752,""))</f>
        <v/>
      </c>
      <c r="C747" s="571" t="str">
        <f>IF(OR(LEFT(Nhaplieu!$M752,3)='Sổ ngân hàng S07 '!$J$2,LEFT(Nhaplieu!$N752,3)='Sổ ngân hàng S07 '!$J$2),Nhaplieu!L752,IF(OR(Nhaplieu!$M752='Sổ ngân hàng S07 '!$J$2,Nhaplieu!$N752='Sổ ngân hàng S07 '!$J$2),Nhaplieu!L752,""))</f>
        <v/>
      </c>
      <c r="D747" s="78" t="str">
        <f>IF(LEFT(Nhaplieu!$M752,3)='Sổ ngân hàng S07 '!$J$2,Nhaplieu!N752,IF(LEFT(Nhaplieu!$N752,3)='Sổ ngân hàng S07 '!$J$2,Nhaplieu!M752,IF(Nhaplieu!$M752='Sổ ngân hàng S07 '!$J$2,Nhaplieu!N752,IF(Nhaplieu!$N752='Sổ ngân hàng S07 '!$J$2,Nhaplieu!M752,""))))</f>
        <v/>
      </c>
      <c r="E747" s="77" t="str">
        <f>IF(LEFT(Nhaplieu!M752,3)='Sổ ngân hàng S07 '!$J$2,Nhaplieu!$O752,IF(Nhaplieu!M752='Sổ ngân hàng S07 '!$J$2,Nhaplieu!$O752,""))</f>
        <v/>
      </c>
      <c r="F747" s="77" t="str">
        <f>IF(LEFT(Nhaplieu!N752,3)='Sổ ngân hàng S07 '!$J$2,Nhaplieu!$O752,IF(Nhaplieu!N752='Sổ ngân hàng S07 '!$J$2,Nhaplieu!$O752,""))</f>
        <v/>
      </c>
      <c r="G747" s="572">
        <f>IF(SUM(E747:F747)=0,0,$G$10+SUM(E$11:$E747)-SUM(F$11:$F747))</f>
        <v>0</v>
      </c>
      <c r="H747" s="573"/>
    </row>
    <row r="748" spans="1:8" s="4" customFormat="1" ht="15.6">
      <c r="A748" s="76" t="str">
        <f>IF(OR(LEFT(Nhaplieu!$M753,3)='Sổ ngân hàng S07 '!$J$2,LEFT(Nhaplieu!$N753,3)='Sổ ngân hàng S07 '!$J$2),Nhaplieu!F753,IF(OR(Nhaplieu!$M753='Sổ ngân hàng S07 '!$J$2,Nhaplieu!$N753='Sổ ngân hàng S07 '!$J$2),Nhaplieu!F753,""))</f>
        <v/>
      </c>
      <c r="B748" s="77" t="str">
        <f>IF(OR(LEFT(Nhaplieu!$M753,3)='Sổ ngân hàng S07 '!$J$2,LEFT(Nhaplieu!$N753,3)='Sổ ngân hàng S07 '!$J$2),Nhaplieu!E753,IF(OR(Nhaplieu!$M753='Sổ ngân hàng S07 '!$J$2,Nhaplieu!$N753='Sổ ngân hàng S07 '!$J$2),Nhaplieu!E753,""))</f>
        <v/>
      </c>
      <c r="C748" s="571" t="str">
        <f>IF(OR(LEFT(Nhaplieu!$M753,3)='Sổ ngân hàng S07 '!$J$2,LEFT(Nhaplieu!$N753,3)='Sổ ngân hàng S07 '!$J$2),Nhaplieu!L753,IF(OR(Nhaplieu!$M753='Sổ ngân hàng S07 '!$J$2,Nhaplieu!$N753='Sổ ngân hàng S07 '!$J$2),Nhaplieu!L753,""))</f>
        <v/>
      </c>
      <c r="D748" s="78" t="str">
        <f>IF(LEFT(Nhaplieu!$M753,3)='Sổ ngân hàng S07 '!$J$2,Nhaplieu!N753,IF(LEFT(Nhaplieu!$N753,3)='Sổ ngân hàng S07 '!$J$2,Nhaplieu!M753,IF(Nhaplieu!$M753='Sổ ngân hàng S07 '!$J$2,Nhaplieu!N753,IF(Nhaplieu!$N753='Sổ ngân hàng S07 '!$J$2,Nhaplieu!M753,""))))</f>
        <v/>
      </c>
      <c r="E748" s="77" t="str">
        <f>IF(LEFT(Nhaplieu!M753,3)='Sổ ngân hàng S07 '!$J$2,Nhaplieu!$O753,IF(Nhaplieu!M753='Sổ ngân hàng S07 '!$J$2,Nhaplieu!$O753,""))</f>
        <v/>
      </c>
      <c r="F748" s="77" t="str">
        <f>IF(LEFT(Nhaplieu!N753,3)='Sổ ngân hàng S07 '!$J$2,Nhaplieu!$O753,IF(Nhaplieu!N753='Sổ ngân hàng S07 '!$J$2,Nhaplieu!$O753,""))</f>
        <v/>
      </c>
      <c r="G748" s="572">
        <f>IF(SUM(E748:F748)=0,0,$G$10+SUM(E$11:$E748)-SUM(F$11:$F748))</f>
        <v>0</v>
      </c>
      <c r="H748" s="573"/>
    </row>
    <row r="749" spans="1:8" s="4" customFormat="1" ht="15.6">
      <c r="A749" s="76" t="str">
        <f>IF(OR(LEFT(Nhaplieu!$M754,3)='Sổ ngân hàng S07 '!$J$2,LEFT(Nhaplieu!$N754,3)='Sổ ngân hàng S07 '!$J$2),Nhaplieu!F754,IF(OR(Nhaplieu!$M754='Sổ ngân hàng S07 '!$J$2,Nhaplieu!$N754='Sổ ngân hàng S07 '!$J$2),Nhaplieu!F754,""))</f>
        <v/>
      </c>
      <c r="B749" s="77" t="str">
        <f>IF(OR(LEFT(Nhaplieu!$M754,3)='Sổ ngân hàng S07 '!$J$2,LEFT(Nhaplieu!$N754,3)='Sổ ngân hàng S07 '!$J$2),Nhaplieu!E754,IF(OR(Nhaplieu!$M754='Sổ ngân hàng S07 '!$J$2,Nhaplieu!$N754='Sổ ngân hàng S07 '!$J$2),Nhaplieu!E754,""))</f>
        <v/>
      </c>
      <c r="C749" s="571" t="str">
        <f>IF(OR(LEFT(Nhaplieu!$M754,3)='Sổ ngân hàng S07 '!$J$2,LEFT(Nhaplieu!$N754,3)='Sổ ngân hàng S07 '!$J$2),Nhaplieu!L754,IF(OR(Nhaplieu!$M754='Sổ ngân hàng S07 '!$J$2,Nhaplieu!$N754='Sổ ngân hàng S07 '!$J$2),Nhaplieu!L754,""))</f>
        <v/>
      </c>
      <c r="D749" s="78" t="str">
        <f>IF(LEFT(Nhaplieu!$M754,3)='Sổ ngân hàng S07 '!$J$2,Nhaplieu!N754,IF(LEFT(Nhaplieu!$N754,3)='Sổ ngân hàng S07 '!$J$2,Nhaplieu!M754,IF(Nhaplieu!$M754='Sổ ngân hàng S07 '!$J$2,Nhaplieu!N754,IF(Nhaplieu!$N754='Sổ ngân hàng S07 '!$J$2,Nhaplieu!M754,""))))</f>
        <v/>
      </c>
      <c r="E749" s="77" t="str">
        <f>IF(LEFT(Nhaplieu!M754,3)='Sổ ngân hàng S07 '!$J$2,Nhaplieu!$O754,IF(Nhaplieu!M754='Sổ ngân hàng S07 '!$J$2,Nhaplieu!$O754,""))</f>
        <v/>
      </c>
      <c r="F749" s="77" t="str">
        <f>IF(LEFT(Nhaplieu!N754,3)='Sổ ngân hàng S07 '!$J$2,Nhaplieu!$O754,IF(Nhaplieu!N754='Sổ ngân hàng S07 '!$J$2,Nhaplieu!$O754,""))</f>
        <v/>
      </c>
      <c r="G749" s="572">
        <f>IF(SUM(E749:F749)=0,0,$G$10+SUM(E$11:$E749)-SUM(F$11:$F749))</f>
        <v>0</v>
      </c>
      <c r="H749" s="573"/>
    </row>
    <row r="750" spans="1:8" s="4" customFormat="1" ht="15.6">
      <c r="A750" s="76" t="str">
        <f>IF(OR(LEFT(Nhaplieu!$M755,3)='Sổ ngân hàng S07 '!$J$2,LEFT(Nhaplieu!$N755,3)='Sổ ngân hàng S07 '!$J$2),Nhaplieu!F755,IF(OR(Nhaplieu!$M755='Sổ ngân hàng S07 '!$J$2,Nhaplieu!$N755='Sổ ngân hàng S07 '!$J$2),Nhaplieu!F755,""))</f>
        <v/>
      </c>
      <c r="B750" s="77" t="str">
        <f>IF(OR(LEFT(Nhaplieu!$M755,3)='Sổ ngân hàng S07 '!$J$2,LEFT(Nhaplieu!$N755,3)='Sổ ngân hàng S07 '!$J$2),Nhaplieu!E755,IF(OR(Nhaplieu!$M755='Sổ ngân hàng S07 '!$J$2,Nhaplieu!$N755='Sổ ngân hàng S07 '!$J$2),Nhaplieu!E755,""))</f>
        <v/>
      </c>
      <c r="C750" s="571" t="str">
        <f>IF(OR(LEFT(Nhaplieu!$M755,3)='Sổ ngân hàng S07 '!$J$2,LEFT(Nhaplieu!$N755,3)='Sổ ngân hàng S07 '!$J$2),Nhaplieu!L755,IF(OR(Nhaplieu!$M755='Sổ ngân hàng S07 '!$J$2,Nhaplieu!$N755='Sổ ngân hàng S07 '!$J$2),Nhaplieu!L755,""))</f>
        <v/>
      </c>
      <c r="D750" s="78" t="str">
        <f>IF(LEFT(Nhaplieu!$M755,3)='Sổ ngân hàng S07 '!$J$2,Nhaplieu!N755,IF(LEFT(Nhaplieu!$N755,3)='Sổ ngân hàng S07 '!$J$2,Nhaplieu!M755,IF(Nhaplieu!$M755='Sổ ngân hàng S07 '!$J$2,Nhaplieu!N755,IF(Nhaplieu!$N755='Sổ ngân hàng S07 '!$J$2,Nhaplieu!M755,""))))</f>
        <v/>
      </c>
      <c r="E750" s="77" t="str">
        <f>IF(LEFT(Nhaplieu!M755,3)='Sổ ngân hàng S07 '!$J$2,Nhaplieu!$O755,IF(Nhaplieu!M755='Sổ ngân hàng S07 '!$J$2,Nhaplieu!$O755,""))</f>
        <v/>
      </c>
      <c r="F750" s="77" t="str">
        <f>IF(LEFT(Nhaplieu!N755,3)='Sổ ngân hàng S07 '!$J$2,Nhaplieu!$O755,IF(Nhaplieu!N755='Sổ ngân hàng S07 '!$J$2,Nhaplieu!$O755,""))</f>
        <v/>
      </c>
      <c r="G750" s="572">
        <f>IF(SUM(E750:F750)=0,0,$G$10+SUM(E$11:$E750)-SUM(F$11:$F750))</f>
        <v>0</v>
      </c>
      <c r="H750" s="573"/>
    </row>
    <row r="751" spans="1:8" s="4" customFormat="1" ht="15.6">
      <c r="A751" s="76" t="str">
        <f>IF(OR(LEFT(Nhaplieu!$M756,3)='Sổ ngân hàng S07 '!$J$2,LEFT(Nhaplieu!$N756,3)='Sổ ngân hàng S07 '!$J$2),Nhaplieu!F756,IF(OR(Nhaplieu!$M756='Sổ ngân hàng S07 '!$J$2,Nhaplieu!$N756='Sổ ngân hàng S07 '!$J$2),Nhaplieu!F756,""))</f>
        <v/>
      </c>
      <c r="B751" s="77" t="str">
        <f>IF(OR(LEFT(Nhaplieu!$M756,3)='Sổ ngân hàng S07 '!$J$2,LEFT(Nhaplieu!$N756,3)='Sổ ngân hàng S07 '!$J$2),Nhaplieu!E756,IF(OR(Nhaplieu!$M756='Sổ ngân hàng S07 '!$J$2,Nhaplieu!$N756='Sổ ngân hàng S07 '!$J$2),Nhaplieu!E756,""))</f>
        <v/>
      </c>
      <c r="C751" s="571" t="str">
        <f>IF(OR(LEFT(Nhaplieu!$M756,3)='Sổ ngân hàng S07 '!$J$2,LEFT(Nhaplieu!$N756,3)='Sổ ngân hàng S07 '!$J$2),Nhaplieu!L756,IF(OR(Nhaplieu!$M756='Sổ ngân hàng S07 '!$J$2,Nhaplieu!$N756='Sổ ngân hàng S07 '!$J$2),Nhaplieu!L756,""))</f>
        <v/>
      </c>
      <c r="D751" s="78" t="str">
        <f>IF(LEFT(Nhaplieu!$M756,3)='Sổ ngân hàng S07 '!$J$2,Nhaplieu!N756,IF(LEFT(Nhaplieu!$N756,3)='Sổ ngân hàng S07 '!$J$2,Nhaplieu!M756,IF(Nhaplieu!$M756='Sổ ngân hàng S07 '!$J$2,Nhaplieu!N756,IF(Nhaplieu!$N756='Sổ ngân hàng S07 '!$J$2,Nhaplieu!M756,""))))</f>
        <v/>
      </c>
      <c r="E751" s="77" t="str">
        <f>IF(LEFT(Nhaplieu!M756,3)='Sổ ngân hàng S07 '!$J$2,Nhaplieu!$O756,IF(Nhaplieu!M756='Sổ ngân hàng S07 '!$J$2,Nhaplieu!$O756,""))</f>
        <v/>
      </c>
      <c r="F751" s="77" t="str">
        <f>IF(LEFT(Nhaplieu!N756,3)='Sổ ngân hàng S07 '!$J$2,Nhaplieu!$O756,IF(Nhaplieu!N756='Sổ ngân hàng S07 '!$J$2,Nhaplieu!$O756,""))</f>
        <v/>
      </c>
      <c r="G751" s="572">
        <f>IF(SUM(E751:F751)=0,0,$G$10+SUM(E$11:$E751)-SUM(F$11:$F751))</f>
        <v>0</v>
      </c>
      <c r="H751" s="573"/>
    </row>
    <row r="752" spans="1:8" s="4" customFormat="1" ht="15.6">
      <c r="A752" s="76" t="str">
        <f>IF(OR(LEFT(Nhaplieu!$M757,3)='Sổ ngân hàng S07 '!$J$2,LEFT(Nhaplieu!$N757,3)='Sổ ngân hàng S07 '!$J$2),Nhaplieu!F757,IF(OR(Nhaplieu!$M757='Sổ ngân hàng S07 '!$J$2,Nhaplieu!$N757='Sổ ngân hàng S07 '!$J$2),Nhaplieu!F757,""))</f>
        <v/>
      </c>
      <c r="B752" s="77" t="str">
        <f>IF(OR(LEFT(Nhaplieu!$M757,3)='Sổ ngân hàng S07 '!$J$2,LEFT(Nhaplieu!$N757,3)='Sổ ngân hàng S07 '!$J$2),Nhaplieu!E757,IF(OR(Nhaplieu!$M757='Sổ ngân hàng S07 '!$J$2,Nhaplieu!$N757='Sổ ngân hàng S07 '!$J$2),Nhaplieu!E757,""))</f>
        <v/>
      </c>
      <c r="C752" s="571" t="str">
        <f>IF(OR(LEFT(Nhaplieu!$M757,3)='Sổ ngân hàng S07 '!$J$2,LEFT(Nhaplieu!$N757,3)='Sổ ngân hàng S07 '!$J$2),Nhaplieu!L757,IF(OR(Nhaplieu!$M757='Sổ ngân hàng S07 '!$J$2,Nhaplieu!$N757='Sổ ngân hàng S07 '!$J$2),Nhaplieu!L757,""))</f>
        <v/>
      </c>
      <c r="D752" s="78" t="str">
        <f>IF(LEFT(Nhaplieu!$M757,3)='Sổ ngân hàng S07 '!$J$2,Nhaplieu!N757,IF(LEFT(Nhaplieu!$N757,3)='Sổ ngân hàng S07 '!$J$2,Nhaplieu!M757,IF(Nhaplieu!$M757='Sổ ngân hàng S07 '!$J$2,Nhaplieu!N757,IF(Nhaplieu!$N757='Sổ ngân hàng S07 '!$J$2,Nhaplieu!M757,""))))</f>
        <v/>
      </c>
      <c r="E752" s="77" t="str">
        <f>IF(LEFT(Nhaplieu!M757,3)='Sổ ngân hàng S07 '!$J$2,Nhaplieu!$O757,IF(Nhaplieu!M757='Sổ ngân hàng S07 '!$J$2,Nhaplieu!$O757,""))</f>
        <v/>
      </c>
      <c r="F752" s="77" t="str">
        <f>IF(LEFT(Nhaplieu!N757,3)='Sổ ngân hàng S07 '!$J$2,Nhaplieu!$O757,IF(Nhaplieu!N757='Sổ ngân hàng S07 '!$J$2,Nhaplieu!$O757,""))</f>
        <v/>
      </c>
      <c r="G752" s="572">
        <f>IF(SUM(E752:F752)=0,0,$G$10+SUM(E$11:$E752)-SUM(F$11:$F752))</f>
        <v>0</v>
      </c>
      <c r="H752" s="573"/>
    </row>
    <row r="753" spans="1:8" s="4" customFormat="1" ht="15.6">
      <c r="A753" s="76" t="str">
        <f>IF(OR(LEFT(Nhaplieu!$M758,3)='Sổ ngân hàng S07 '!$J$2,LEFT(Nhaplieu!$N758,3)='Sổ ngân hàng S07 '!$J$2),Nhaplieu!F758,IF(OR(Nhaplieu!$M758='Sổ ngân hàng S07 '!$J$2,Nhaplieu!$N758='Sổ ngân hàng S07 '!$J$2),Nhaplieu!F758,""))</f>
        <v/>
      </c>
      <c r="B753" s="77" t="str">
        <f>IF(OR(LEFT(Nhaplieu!$M758,3)='Sổ ngân hàng S07 '!$J$2,LEFT(Nhaplieu!$N758,3)='Sổ ngân hàng S07 '!$J$2),Nhaplieu!E758,IF(OR(Nhaplieu!$M758='Sổ ngân hàng S07 '!$J$2,Nhaplieu!$N758='Sổ ngân hàng S07 '!$J$2),Nhaplieu!E758,""))</f>
        <v/>
      </c>
      <c r="C753" s="571" t="str">
        <f>IF(OR(LEFT(Nhaplieu!$M758,3)='Sổ ngân hàng S07 '!$J$2,LEFT(Nhaplieu!$N758,3)='Sổ ngân hàng S07 '!$J$2),Nhaplieu!L758,IF(OR(Nhaplieu!$M758='Sổ ngân hàng S07 '!$J$2,Nhaplieu!$N758='Sổ ngân hàng S07 '!$J$2),Nhaplieu!L758,""))</f>
        <v/>
      </c>
      <c r="D753" s="78" t="str">
        <f>IF(LEFT(Nhaplieu!$M758,3)='Sổ ngân hàng S07 '!$J$2,Nhaplieu!N758,IF(LEFT(Nhaplieu!$N758,3)='Sổ ngân hàng S07 '!$J$2,Nhaplieu!M758,IF(Nhaplieu!$M758='Sổ ngân hàng S07 '!$J$2,Nhaplieu!N758,IF(Nhaplieu!$N758='Sổ ngân hàng S07 '!$J$2,Nhaplieu!M758,""))))</f>
        <v/>
      </c>
      <c r="E753" s="77" t="str">
        <f>IF(LEFT(Nhaplieu!M758,3)='Sổ ngân hàng S07 '!$J$2,Nhaplieu!$O758,IF(Nhaplieu!M758='Sổ ngân hàng S07 '!$J$2,Nhaplieu!$O758,""))</f>
        <v/>
      </c>
      <c r="F753" s="77" t="str">
        <f>IF(LEFT(Nhaplieu!N758,3)='Sổ ngân hàng S07 '!$J$2,Nhaplieu!$O758,IF(Nhaplieu!N758='Sổ ngân hàng S07 '!$J$2,Nhaplieu!$O758,""))</f>
        <v/>
      </c>
      <c r="G753" s="572">
        <f>IF(SUM(E753:F753)=0,0,$G$10+SUM(E$11:$E753)-SUM(F$11:$F753))</f>
        <v>0</v>
      </c>
      <c r="H753" s="573"/>
    </row>
    <row r="754" spans="1:8" s="4" customFormat="1" ht="15.6">
      <c r="A754" s="76" t="str">
        <f>IF(OR(LEFT(Nhaplieu!$M759,3)='Sổ ngân hàng S07 '!$J$2,LEFT(Nhaplieu!$N759,3)='Sổ ngân hàng S07 '!$J$2),Nhaplieu!F759,IF(OR(Nhaplieu!$M759='Sổ ngân hàng S07 '!$J$2,Nhaplieu!$N759='Sổ ngân hàng S07 '!$J$2),Nhaplieu!F759,""))</f>
        <v/>
      </c>
      <c r="B754" s="77" t="str">
        <f>IF(OR(LEFT(Nhaplieu!$M759,3)='Sổ ngân hàng S07 '!$J$2,LEFT(Nhaplieu!$N759,3)='Sổ ngân hàng S07 '!$J$2),Nhaplieu!E759,IF(OR(Nhaplieu!$M759='Sổ ngân hàng S07 '!$J$2,Nhaplieu!$N759='Sổ ngân hàng S07 '!$J$2),Nhaplieu!E759,""))</f>
        <v/>
      </c>
      <c r="C754" s="571" t="str">
        <f>IF(OR(LEFT(Nhaplieu!$M759,3)='Sổ ngân hàng S07 '!$J$2,LEFT(Nhaplieu!$N759,3)='Sổ ngân hàng S07 '!$J$2),Nhaplieu!L759,IF(OR(Nhaplieu!$M759='Sổ ngân hàng S07 '!$J$2,Nhaplieu!$N759='Sổ ngân hàng S07 '!$J$2),Nhaplieu!L759,""))</f>
        <v/>
      </c>
      <c r="D754" s="78" t="str">
        <f>IF(LEFT(Nhaplieu!$M759,3)='Sổ ngân hàng S07 '!$J$2,Nhaplieu!N759,IF(LEFT(Nhaplieu!$N759,3)='Sổ ngân hàng S07 '!$J$2,Nhaplieu!M759,IF(Nhaplieu!$M759='Sổ ngân hàng S07 '!$J$2,Nhaplieu!N759,IF(Nhaplieu!$N759='Sổ ngân hàng S07 '!$J$2,Nhaplieu!M759,""))))</f>
        <v/>
      </c>
      <c r="E754" s="77" t="str">
        <f>IF(LEFT(Nhaplieu!M759,3)='Sổ ngân hàng S07 '!$J$2,Nhaplieu!$O759,IF(Nhaplieu!M759='Sổ ngân hàng S07 '!$J$2,Nhaplieu!$O759,""))</f>
        <v/>
      </c>
      <c r="F754" s="77" t="str">
        <f>IF(LEFT(Nhaplieu!N759,3)='Sổ ngân hàng S07 '!$J$2,Nhaplieu!$O759,IF(Nhaplieu!N759='Sổ ngân hàng S07 '!$J$2,Nhaplieu!$O759,""))</f>
        <v/>
      </c>
      <c r="G754" s="572">
        <f>IF(SUM(E754:F754)=0,0,$G$10+SUM(E$11:$E754)-SUM(F$11:$F754))</f>
        <v>0</v>
      </c>
      <c r="H754" s="573"/>
    </row>
    <row r="755" spans="1:8" s="4" customFormat="1" ht="15.6">
      <c r="A755" s="76" t="str">
        <f>IF(OR(LEFT(Nhaplieu!$M760,3)='Sổ ngân hàng S07 '!$J$2,LEFT(Nhaplieu!$N760,3)='Sổ ngân hàng S07 '!$J$2),Nhaplieu!F760,IF(OR(Nhaplieu!$M760='Sổ ngân hàng S07 '!$J$2,Nhaplieu!$N760='Sổ ngân hàng S07 '!$J$2),Nhaplieu!F760,""))</f>
        <v/>
      </c>
      <c r="B755" s="77" t="str">
        <f>IF(OR(LEFT(Nhaplieu!$M760,3)='Sổ ngân hàng S07 '!$J$2,LEFT(Nhaplieu!$N760,3)='Sổ ngân hàng S07 '!$J$2),Nhaplieu!E760,IF(OR(Nhaplieu!$M760='Sổ ngân hàng S07 '!$J$2,Nhaplieu!$N760='Sổ ngân hàng S07 '!$J$2),Nhaplieu!E760,""))</f>
        <v/>
      </c>
      <c r="C755" s="571" t="str">
        <f>IF(OR(LEFT(Nhaplieu!$M760,3)='Sổ ngân hàng S07 '!$J$2,LEFT(Nhaplieu!$N760,3)='Sổ ngân hàng S07 '!$J$2),Nhaplieu!L760,IF(OR(Nhaplieu!$M760='Sổ ngân hàng S07 '!$J$2,Nhaplieu!$N760='Sổ ngân hàng S07 '!$J$2),Nhaplieu!L760,""))</f>
        <v/>
      </c>
      <c r="D755" s="78" t="str">
        <f>IF(LEFT(Nhaplieu!$M760,3)='Sổ ngân hàng S07 '!$J$2,Nhaplieu!N760,IF(LEFT(Nhaplieu!$N760,3)='Sổ ngân hàng S07 '!$J$2,Nhaplieu!M760,IF(Nhaplieu!$M760='Sổ ngân hàng S07 '!$J$2,Nhaplieu!N760,IF(Nhaplieu!$N760='Sổ ngân hàng S07 '!$J$2,Nhaplieu!M760,""))))</f>
        <v/>
      </c>
      <c r="E755" s="77" t="str">
        <f>IF(LEFT(Nhaplieu!M760,3)='Sổ ngân hàng S07 '!$J$2,Nhaplieu!$O760,IF(Nhaplieu!M760='Sổ ngân hàng S07 '!$J$2,Nhaplieu!$O760,""))</f>
        <v/>
      </c>
      <c r="F755" s="77" t="str">
        <f>IF(LEFT(Nhaplieu!N760,3)='Sổ ngân hàng S07 '!$J$2,Nhaplieu!$O760,IF(Nhaplieu!N760='Sổ ngân hàng S07 '!$J$2,Nhaplieu!$O760,""))</f>
        <v/>
      </c>
      <c r="G755" s="572">
        <f>IF(SUM(E755:F755)=0,0,$G$10+SUM(E$11:$E755)-SUM(F$11:$F755))</f>
        <v>0</v>
      </c>
      <c r="H755" s="573"/>
    </row>
    <row r="756" spans="1:8" s="4" customFormat="1" ht="15.6">
      <c r="A756" s="76" t="str">
        <f>IF(OR(LEFT(Nhaplieu!$M761,3)='Sổ ngân hàng S07 '!$J$2,LEFT(Nhaplieu!$N761,3)='Sổ ngân hàng S07 '!$J$2),Nhaplieu!F761,IF(OR(Nhaplieu!$M761='Sổ ngân hàng S07 '!$J$2,Nhaplieu!$N761='Sổ ngân hàng S07 '!$J$2),Nhaplieu!F761,""))</f>
        <v/>
      </c>
      <c r="B756" s="77" t="str">
        <f>IF(OR(LEFT(Nhaplieu!$M761,3)='Sổ ngân hàng S07 '!$J$2,LEFT(Nhaplieu!$N761,3)='Sổ ngân hàng S07 '!$J$2),Nhaplieu!E761,IF(OR(Nhaplieu!$M761='Sổ ngân hàng S07 '!$J$2,Nhaplieu!$N761='Sổ ngân hàng S07 '!$J$2),Nhaplieu!E761,""))</f>
        <v/>
      </c>
      <c r="C756" s="571" t="str">
        <f>IF(OR(LEFT(Nhaplieu!$M761,3)='Sổ ngân hàng S07 '!$J$2,LEFT(Nhaplieu!$N761,3)='Sổ ngân hàng S07 '!$J$2),Nhaplieu!L761,IF(OR(Nhaplieu!$M761='Sổ ngân hàng S07 '!$J$2,Nhaplieu!$N761='Sổ ngân hàng S07 '!$J$2),Nhaplieu!L761,""))</f>
        <v/>
      </c>
      <c r="D756" s="78" t="str">
        <f>IF(LEFT(Nhaplieu!$M761,3)='Sổ ngân hàng S07 '!$J$2,Nhaplieu!N761,IF(LEFT(Nhaplieu!$N761,3)='Sổ ngân hàng S07 '!$J$2,Nhaplieu!M761,IF(Nhaplieu!$M761='Sổ ngân hàng S07 '!$J$2,Nhaplieu!N761,IF(Nhaplieu!$N761='Sổ ngân hàng S07 '!$J$2,Nhaplieu!M761,""))))</f>
        <v/>
      </c>
      <c r="E756" s="77" t="str">
        <f>IF(LEFT(Nhaplieu!M761,3)='Sổ ngân hàng S07 '!$J$2,Nhaplieu!$O761,IF(Nhaplieu!M761='Sổ ngân hàng S07 '!$J$2,Nhaplieu!$O761,""))</f>
        <v/>
      </c>
      <c r="F756" s="77" t="str">
        <f>IF(LEFT(Nhaplieu!N761,3)='Sổ ngân hàng S07 '!$J$2,Nhaplieu!$O761,IF(Nhaplieu!N761='Sổ ngân hàng S07 '!$J$2,Nhaplieu!$O761,""))</f>
        <v/>
      </c>
      <c r="G756" s="572">
        <f>IF(SUM(E756:F756)=0,0,$G$10+SUM(E$11:$E756)-SUM(F$11:$F756))</f>
        <v>0</v>
      </c>
      <c r="H756" s="573"/>
    </row>
    <row r="757" spans="1:8" s="4" customFormat="1" ht="15.6">
      <c r="A757" s="76" t="str">
        <f>IF(OR(LEFT(Nhaplieu!$M762,3)='Sổ ngân hàng S07 '!$J$2,LEFT(Nhaplieu!$N762,3)='Sổ ngân hàng S07 '!$J$2),Nhaplieu!F762,IF(OR(Nhaplieu!$M762='Sổ ngân hàng S07 '!$J$2,Nhaplieu!$N762='Sổ ngân hàng S07 '!$J$2),Nhaplieu!F762,""))</f>
        <v/>
      </c>
      <c r="B757" s="77" t="str">
        <f>IF(OR(LEFT(Nhaplieu!$M762,3)='Sổ ngân hàng S07 '!$J$2,LEFT(Nhaplieu!$N762,3)='Sổ ngân hàng S07 '!$J$2),Nhaplieu!E762,IF(OR(Nhaplieu!$M762='Sổ ngân hàng S07 '!$J$2,Nhaplieu!$N762='Sổ ngân hàng S07 '!$J$2),Nhaplieu!E762,""))</f>
        <v/>
      </c>
      <c r="C757" s="571" t="str">
        <f>IF(OR(LEFT(Nhaplieu!$M762,3)='Sổ ngân hàng S07 '!$J$2,LEFT(Nhaplieu!$N762,3)='Sổ ngân hàng S07 '!$J$2),Nhaplieu!L762,IF(OR(Nhaplieu!$M762='Sổ ngân hàng S07 '!$J$2,Nhaplieu!$N762='Sổ ngân hàng S07 '!$J$2),Nhaplieu!L762,""))</f>
        <v/>
      </c>
      <c r="D757" s="78" t="str">
        <f>IF(LEFT(Nhaplieu!$M762,3)='Sổ ngân hàng S07 '!$J$2,Nhaplieu!N762,IF(LEFT(Nhaplieu!$N762,3)='Sổ ngân hàng S07 '!$J$2,Nhaplieu!M762,IF(Nhaplieu!$M762='Sổ ngân hàng S07 '!$J$2,Nhaplieu!N762,IF(Nhaplieu!$N762='Sổ ngân hàng S07 '!$J$2,Nhaplieu!M762,""))))</f>
        <v/>
      </c>
      <c r="E757" s="77" t="str">
        <f>IF(LEFT(Nhaplieu!M762,3)='Sổ ngân hàng S07 '!$J$2,Nhaplieu!$O762,IF(Nhaplieu!M762='Sổ ngân hàng S07 '!$J$2,Nhaplieu!$O762,""))</f>
        <v/>
      </c>
      <c r="F757" s="77" t="str">
        <f>IF(LEFT(Nhaplieu!N762,3)='Sổ ngân hàng S07 '!$J$2,Nhaplieu!$O762,IF(Nhaplieu!N762='Sổ ngân hàng S07 '!$J$2,Nhaplieu!$O762,""))</f>
        <v/>
      </c>
      <c r="G757" s="572">
        <f>IF(SUM(E757:F757)=0,0,$G$10+SUM(E$11:$E757)-SUM(F$11:$F757))</f>
        <v>0</v>
      </c>
      <c r="H757" s="573"/>
    </row>
    <row r="758" spans="1:8" s="4" customFormat="1" ht="15.6">
      <c r="A758" s="76" t="str">
        <f>IF(OR(LEFT(Nhaplieu!$M763,3)='Sổ ngân hàng S07 '!$J$2,LEFT(Nhaplieu!$N763,3)='Sổ ngân hàng S07 '!$J$2),Nhaplieu!F763,IF(OR(Nhaplieu!$M763='Sổ ngân hàng S07 '!$J$2,Nhaplieu!$N763='Sổ ngân hàng S07 '!$J$2),Nhaplieu!F763,""))</f>
        <v/>
      </c>
      <c r="B758" s="77" t="str">
        <f>IF(OR(LEFT(Nhaplieu!$M763,3)='Sổ ngân hàng S07 '!$J$2,LEFT(Nhaplieu!$N763,3)='Sổ ngân hàng S07 '!$J$2),Nhaplieu!E763,IF(OR(Nhaplieu!$M763='Sổ ngân hàng S07 '!$J$2,Nhaplieu!$N763='Sổ ngân hàng S07 '!$J$2),Nhaplieu!E763,""))</f>
        <v/>
      </c>
      <c r="C758" s="571" t="str">
        <f>IF(OR(LEFT(Nhaplieu!$M763,3)='Sổ ngân hàng S07 '!$J$2,LEFT(Nhaplieu!$N763,3)='Sổ ngân hàng S07 '!$J$2),Nhaplieu!L763,IF(OR(Nhaplieu!$M763='Sổ ngân hàng S07 '!$J$2,Nhaplieu!$N763='Sổ ngân hàng S07 '!$J$2),Nhaplieu!L763,""))</f>
        <v/>
      </c>
      <c r="D758" s="78" t="str">
        <f>IF(LEFT(Nhaplieu!$M763,3)='Sổ ngân hàng S07 '!$J$2,Nhaplieu!N763,IF(LEFT(Nhaplieu!$N763,3)='Sổ ngân hàng S07 '!$J$2,Nhaplieu!M763,IF(Nhaplieu!$M763='Sổ ngân hàng S07 '!$J$2,Nhaplieu!N763,IF(Nhaplieu!$N763='Sổ ngân hàng S07 '!$J$2,Nhaplieu!M763,""))))</f>
        <v/>
      </c>
      <c r="E758" s="77" t="str">
        <f>IF(LEFT(Nhaplieu!M763,3)='Sổ ngân hàng S07 '!$J$2,Nhaplieu!$O763,IF(Nhaplieu!M763='Sổ ngân hàng S07 '!$J$2,Nhaplieu!$O763,""))</f>
        <v/>
      </c>
      <c r="F758" s="77" t="str">
        <f>IF(LEFT(Nhaplieu!N763,3)='Sổ ngân hàng S07 '!$J$2,Nhaplieu!$O763,IF(Nhaplieu!N763='Sổ ngân hàng S07 '!$J$2,Nhaplieu!$O763,""))</f>
        <v/>
      </c>
      <c r="G758" s="572">
        <f>IF(SUM(E758:F758)=0,0,$G$10+SUM(E$11:$E758)-SUM(F$11:$F758))</f>
        <v>0</v>
      </c>
      <c r="H758" s="573"/>
    </row>
    <row r="759" spans="1:8" s="4" customFormat="1" ht="15.6">
      <c r="A759" s="76" t="str">
        <f>IF(OR(LEFT(Nhaplieu!$M764,3)='Sổ ngân hàng S07 '!$J$2,LEFT(Nhaplieu!$N764,3)='Sổ ngân hàng S07 '!$J$2),Nhaplieu!F764,IF(OR(Nhaplieu!$M764='Sổ ngân hàng S07 '!$J$2,Nhaplieu!$N764='Sổ ngân hàng S07 '!$J$2),Nhaplieu!F764,""))</f>
        <v/>
      </c>
      <c r="B759" s="77" t="str">
        <f>IF(OR(LEFT(Nhaplieu!$M764,3)='Sổ ngân hàng S07 '!$J$2,LEFT(Nhaplieu!$N764,3)='Sổ ngân hàng S07 '!$J$2),Nhaplieu!E764,IF(OR(Nhaplieu!$M764='Sổ ngân hàng S07 '!$J$2,Nhaplieu!$N764='Sổ ngân hàng S07 '!$J$2),Nhaplieu!E764,""))</f>
        <v/>
      </c>
      <c r="C759" s="571" t="str">
        <f>IF(OR(LEFT(Nhaplieu!$M764,3)='Sổ ngân hàng S07 '!$J$2,LEFT(Nhaplieu!$N764,3)='Sổ ngân hàng S07 '!$J$2),Nhaplieu!L764,IF(OR(Nhaplieu!$M764='Sổ ngân hàng S07 '!$J$2,Nhaplieu!$N764='Sổ ngân hàng S07 '!$J$2),Nhaplieu!L764,""))</f>
        <v/>
      </c>
      <c r="D759" s="78" t="str">
        <f>IF(LEFT(Nhaplieu!$M764,3)='Sổ ngân hàng S07 '!$J$2,Nhaplieu!N764,IF(LEFT(Nhaplieu!$N764,3)='Sổ ngân hàng S07 '!$J$2,Nhaplieu!M764,IF(Nhaplieu!$M764='Sổ ngân hàng S07 '!$J$2,Nhaplieu!N764,IF(Nhaplieu!$N764='Sổ ngân hàng S07 '!$J$2,Nhaplieu!M764,""))))</f>
        <v/>
      </c>
      <c r="E759" s="77" t="str">
        <f>IF(LEFT(Nhaplieu!M764,3)='Sổ ngân hàng S07 '!$J$2,Nhaplieu!$O764,IF(Nhaplieu!M764='Sổ ngân hàng S07 '!$J$2,Nhaplieu!$O764,""))</f>
        <v/>
      </c>
      <c r="F759" s="77" t="str">
        <f>IF(LEFT(Nhaplieu!N764,3)='Sổ ngân hàng S07 '!$J$2,Nhaplieu!$O764,IF(Nhaplieu!N764='Sổ ngân hàng S07 '!$J$2,Nhaplieu!$O764,""))</f>
        <v/>
      </c>
      <c r="G759" s="572">
        <f>IF(SUM(E759:F759)=0,0,$G$10+SUM(E$11:$E759)-SUM(F$11:$F759))</f>
        <v>0</v>
      </c>
      <c r="H759" s="573"/>
    </row>
    <row r="760" spans="1:8" s="4" customFormat="1" ht="15.6">
      <c r="A760" s="76" t="str">
        <f>IF(OR(LEFT(Nhaplieu!$M765,3)='Sổ ngân hàng S07 '!$J$2,LEFT(Nhaplieu!$N765,3)='Sổ ngân hàng S07 '!$J$2),Nhaplieu!F765,IF(OR(Nhaplieu!$M765='Sổ ngân hàng S07 '!$J$2,Nhaplieu!$N765='Sổ ngân hàng S07 '!$J$2),Nhaplieu!F765,""))</f>
        <v/>
      </c>
      <c r="B760" s="77" t="str">
        <f>IF(OR(LEFT(Nhaplieu!$M765,3)='Sổ ngân hàng S07 '!$J$2,LEFT(Nhaplieu!$N765,3)='Sổ ngân hàng S07 '!$J$2),Nhaplieu!E765,IF(OR(Nhaplieu!$M765='Sổ ngân hàng S07 '!$J$2,Nhaplieu!$N765='Sổ ngân hàng S07 '!$J$2),Nhaplieu!E765,""))</f>
        <v/>
      </c>
      <c r="C760" s="571" t="str">
        <f>IF(OR(LEFT(Nhaplieu!$M765,3)='Sổ ngân hàng S07 '!$J$2,LEFT(Nhaplieu!$N765,3)='Sổ ngân hàng S07 '!$J$2),Nhaplieu!L765,IF(OR(Nhaplieu!$M765='Sổ ngân hàng S07 '!$J$2,Nhaplieu!$N765='Sổ ngân hàng S07 '!$J$2),Nhaplieu!L765,""))</f>
        <v/>
      </c>
      <c r="D760" s="78" t="str">
        <f>IF(LEFT(Nhaplieu!$M765,3)='Sổ ngân hàng S07 '!$J$2,Nhaplieu!N765,IF(LEFT(Nhaplieu!$N765,3)='Sổ ngân hàng S07 '!$J$2,Nhaplieu!M765,IF(Nhaplieu!$M765='Sổ ngân hàng S07 '!$J$2,Nhaplieu!N765,IF(Nhaplieu!$N765='Sổ ngân hàng S07 '!$J$2,Nhaplieu!M765,""))))</f>
        <v/>
      </c>
      <c r="E760" s="77" t="str">
        <f>IF(LEFT(Nhaplieu!M765,3)='Sổ ngân hàng S07 '!$J$2,Nhaplieu!$O765,IF(Nhaplieu!M765='Sổ ngân hàng S07 '!$J$2,Nhaplieu!$O765,""))</f>
        <v/>
      </c>
      <c r="F760" s="77" t="str">
        <f>IF(LEFT(Nhaplieu!N765,3)='Sổ ngân hàng S07 '!$J$2,Nhaplieu!$O765,IF(Nhaplieu!N765='Sổ ngân hàng S07 '!$J$2,Nhaplieu!$O765,""))</f>
        <v/>
      </c>
      <c r="G760" s="572">
        <f>IF(SUM(E760:F760)=0,0,$G$10+SUM(E$11:$E760)-SUM(F$11:$F760))</f>
        <v>0</v>
      </c>
      <c r="H760" s="573"/>
    </row>
    <row r="761" spans="1:8" s="4" customFormat="1" ht="15.6">
      <c r="A761" s="76" t="str">
        <f>IF(OR(LEFT(Nhaplieu!$M766,3)='Sổ ngân hàng S07 '!$J$2,LEFT(Nhaplieu!$N766,3)='Sổ ngân hàng S07 '!$J$2),Nhaplieu!F766,IF(OR(Nhaplieu!$M766='Sổ ngân hàng S07 '!$J$2,Nhaplieu!$N766='Sổ ngân hàng S07 '!$J$2),Nhaplieu!F766,""))</f>
        <v/>
      </c>
      <c r="B761" s="77" t="str">
        <f>IF(OR(LEFT(Nhaplieu!$M766,3)='Sổ ngân hàng S07 '!$J$2,LEFT(Nhaplieu!$N766,3)='Sổ ngân hàng S07 '!$J$2),Nhaplieu!E766,IF(OR(Nhaplieu!$M766='Sổ ngân hàng S07 '!$J$2,Nhaplieu!$N766='Sổ ngân hàng S07 '!$J$2),Nhaplieu!E766,""))</f>
        <v/>
      </c>
      <c r="C761" s="571" t="str">
        <f>IF(OR(LEFT(Nhaplieu!$M766,3)='Sổ ngân hàng S07 '!$J$2,LEFT(Nhaplieu!$N766,3)='Sổ ngân hàng S07 '!$J$2),Nhaplieu!L766,IF(OR(Nhaplieu!$M766='Sổ ngân hàng S07 '!$J$2,Nhaplieu!$N766='Sổ ngân hàng S07 '!$J$2),Nhaplieu!L766,""))</f>
        <v/>
      </c>
      <c r="D761" s="78" t="str">
        <f>IF(LEFT(Nhaplieu!$M766,3)='Sổ ngân hàng S07 '!$J$2,Nhaplieu!N766,IF(LEFT(Nhaplieu!$N766,3)='Sổ ngân hàng S07 '!$J$2,Nhaplieu!M766,IF(Nhaplieu!$M766='Sổ ngân hàng S07 '!$J$2,Nhaplieu!N766,IF(Nhaplieu!$N766='Sổ ngân hàng S07 '!$J$2,Nhaplieu!M766,""))))</f>
        <v/>
      </c>
      <c r="E761" s="77" t="str">
        <f>IF(LEFT(Nhaplieu!M766,3)='Sổ ngân hàng S07 '!$J$2,Nhaplieu!$O766,IF(Nhaplieu!M766='Sổ ngân hàng S07 '!$J$2,Nhaplieu!$O766,""))</f>
        <v/>
      </c>
      <c r="F761" s="77" t="str">
        <f>IF(LEFT(Nhaplieu!N766,3)='Sổ ngân hàng S07 '!$J$2,Nhaplieu!$O766,IF(Nhaplieu!N766='Sổ ngân hàng S07 '!$J$2,Nhaplieu!$O766,""))</f>
        <v/>
      </c>
      <c r="G761" s="572">
        <f>IF(SUM(E761:F761)=0,0,$G$10+SUM(E$11:$E761)-SUM(F$11:$F761))</f>
        <v>0</v>
      </c>
      <c r="H761" s="573"/>
    </row>
    <row r="762" spans="1:8" s="4" customFormat="1" ht="15.6">
      <c r="A762" s="76" t="str">
        <f>IF(OR(LEFT(Nhaplieu!$M767,3)='Sổ ngân hàng S07 '!$J$2,LEFT(Nhaplieu!$N767,3)='Sổ ngân hàng S07 '!$J$2),Nhaplieu!F767,IF(OR(Nhaplieu!$M767='Sổ ngân hàng S07 '!$J$2,Nhaplieu!$N767='Sổ ngân hàng S07 '!$J$2),Nhaplieu!F767,""))</f>
        <v/>
      </c>
      <c r="B762" s="77" t="str">
        <f>IF(OR(LEFT(Nhaplieu!$M767,3)='Sổ ngân hàng S07 '!$J$2,LEFT(Nhaplieu!$N767,3)='Sổ ngân hàng S07 '!$J$2),Nhaplieu!E767,IF(OR(Nhaplieu!$M767='Sổ ngân hàng S07 '!$J$2,Nhaplieu!$N767='Sổ ngân hàng S07 '!$J$2),Nhaplieu!E767,""))</f>
        <v/>
      </c>
      <c r="C762" s="571" t="str">
        <f>IF(OR(LEFT(Nhaplieu!$M767,3)='Sổ ngân hàng S07 '!$J$2,LEFT(Nhaplieu!$N767,3)='Sổ ngân hàng S07 '!$J$2),Nhaplieu!L767,IF(OR(Nhaplieu!$M767='Sổ ngân hàng S07 '!$J$2,Nhaplieu!$N767='Sổ ngân hàng S07 '!$J$2),Nhaplieu!L767,""))</f>
        <v/>
      </c>
      <c r="D762" s="78" t="str">
        <f>IF(LEFT(Nhaplieu!$M767,3)='Sổ ngân hàng S07 '!$J$2,Nhaplieu!N767,IF(LEFT(Nhaplieu!$N767,3)='Sổ ngân hàng S07 '!$J$2,Nhaplieu!M767,IF(Nhaplieu!$M767='Sổ ngân hàng S07 '!$J$2,Nhaplieu!N767,IF(Nhaplieu!$N767='Sổ ngân hàng S07 '!$J$2,Nhaplieu!M767,""))))</f>
        <v/>
      </c>
      <c r="E762" s="77" t="str">
        <f>IF(LEFT(Nhaplieu!M767,3)='Sổ ngân hàng S07 '!$J$2,Nhaplieu!$O767,IF(Nhaplieu!M767='Sổ ngân hàng S07 '!$J$2,Nhaplieu!$O767,""))</f>
        <v/>
      </c>
      <c r="F762" s="77" t="str">
        <f>IF(LEFT(Nhaplieu!N767,3)='Sổ ngân hàng S07 '!$J$2,Nhaplieu!$O767,IF(Nhaplieu!N767='Sổ ngân hàng S07 '!$J$2,Nhaplieu!$O767,""))</f>
        <v/>
      </c>
      <c r="G762" s="572">
        <f>IF(SUM(E762:F762)=0,0,$G$10+SUM(E$11:$E762)-SUM(F$11:$F762))</f>
        <v>0</v>
      </c>
      <c r="H762" s="573"/>
    </row>
    <row r="763" spans="1:8" s="4" customFormat="1" ht="15.6">
      <c r="A763" s="76" t="str">
        <f>IF(OR(LEFT(Nhaplieu!$M768,3)='Sổ ngân hàng S07 '!$J$2,LEFT(Nhaplieu!$N768,3)='Sổ ngân hàng S07 '!$J$2),Nhaplieu!F768,IF(OR(Nhaplieu!$M768='Sổ ngân hàng S07 '!$J$2,Nhaplieu!$N768='Sổ ngân hàng S07 '!$J$2),Nhaplieu!F768,""))</f>
        <v/>
      </c>
      <c r="B763" s="77" t="str">
        <f>IF(OR(LEFT(Nhaplieu!$M768,3)='Sổ ngân hàng S07 '!$J$2,LEFT(Nhaplieu!$N768,3)='Sổ ngân hàng S07 '!$J$2),Nhaplieu!E768,IF(OR(Nhaplieu!$M768='Sổ ngân hàng S07 '!$J$2,Nhaplieu!$N768='Sổ ngân hàng S07 '!$J$2),Nhaplieu!E768,""))</f>
        <v/>
      </c>
      <c r="C763" s="571" t="str">
        <f>IF(OR(LEFT(Nhaplieu!$M768,3)='Sổ ngân hàng S07 '!$J$2,LEFT(Nhaplieu!$N768,3)='Sổ ngân hàng S07 '!$J$2),Nhaplieu!L768,IF(OR(Nhaplieu!$M768='Sổ ngân hàng S07 '!$J$2,Nhaplieu!$N768='Sổ ngân hàng S07 '!$J$2),Nhaplieu!L768,""))</f>
        <v/>
      </c>
      <c r="D763" s="78" t="str">
        <f>IF(LEFT(Nhaplieu!$M768,3)='Sổ ngân hàng S07 '!$J$2,Nhaplieu!N768,IF(LEFT(Nhaplieu!$N768,3)='Sổ ngân hàng S07 '!$J$2,Nhaplieu!M768,IF(Nhaplieu!$M768='Sổ ngân hàng S07 '!$J$2,Nhaplieu!N768,IF(Nhaplieu!$N768='Sổ ngân hàng S07 '!$J$2,Nhaplieu!M768,""))))</f>
        <v/>
      </c>
      <c r="E763" s="77" t="str">
        <f>IF(LEFT(Nhaplieu!M768,3)='Sổ ngân hàng S07 '!$J$2,Nhaplieu!$O768,IF(Nhaplieu!M768='Sổ ngân hàng S07 '!$J$2,Nhaplieu!$O768,""))</f>
        <v/>
      </c>
      <c r="F763" s="77" t="str">
        <f>IF(LEFT(Nhaplieu!N768,3)='Sổ ngân hàng S07 '!$J$2,Nhaplieu!$O768,IF(Nhaplieu!N768='Sổ ngân hàng S07 '!$J$2,Nhaplieu!$O768,""))</f>
        <v/>
      </c>
      <c r="G763" s="572">
        <f>IF(SUM(E763:F763)=0,0,$G$10+SUM(E$11:$E763)-SUM(F$11:$F763))</f>
        <v>0</v>
      </c>
      <c r="H763" s="573"/>
    </row>
    <row r="764" spans="1:8" s="4" customFormat="1" ht="15.6">
      <c r="A764" s="76" t="str">
        <f>IF(OR(LEFT(Nhaplieu!$M769,3)='Sổ ngân hàng S07 '!$J$2,LEFT(Nhaplieu!$N769,3)='Sổ ngân hàng S07 '!$J$2),Nhaplieu!F769,IF(OR(Nhaplieu!$M769='Sổ ngân hàng S07 '!$J$2,Nhaplieu!$N769='Sổ ngân hàng S07 '!$J$2),Nhaplieu!F769,""))</f>
        <v/>
      </c>
      <c r="B764" s="77" t="str">
        <f>IF(OR(LEFT(Nhaplieu!$M769,3)='Sổ ngân hàng S07 '!$J$2,LEFT(Nhaplieu!$N769,3)='Sổ ngân hàng S07 '!$J$2),Nhaplieu!E769,IF(OR(Nhaplieu!$M769='Sổ ngân hàng S07 '!$J$2,Nhaplieu!$N769='Sổ ngân hàng S07 '!$J$2),Nhaplieu!E769,""))</f>
        <v/>
      </c>
      <c r="C764" s="571" t="str">
        <f>IF(OR(LEFT(Nhaplieu!$M769,3)='Sổ ngân hàng S07 '!$J$2,LEFT(Nhaplieu!$N769,3)='Sổ ngân hàng S07 '!$J$2),Nhaplieu!L769,IF(OR(Nhaplieu!$M769='Sổ ngân hàng S07 '!$J$2,Nhaplieu!$N769='Sổ ngân hàng S07 '!$J$2),Nhaplieu!L769,""))</f>
        <v/>
      </c>
      <c r="D764" s="78" t="str">
        <f>IF(LEFT(Nhaplieu!$M769,3)='Sổ ngân hàng S07 '!$J$2,Nhaplieu!N769,IF(LEFT(Nhaplieu!$N769,3)='Sổ ngân hàng S07 '!$J$2,Nhaplieu!M769,IF(Nhaplieu!$M769='Sổ ngân hàng S07 '!$J$2,Nhaplieu!N769,IF(Nhaplieu!$N769='Sổ ngân hàng S07 '!$J$2,Nhaplieu!M769,""))))</f>
        <v/>
      </c>
      <c r="E764" s="77" t="str">
        <f>IF(LEFT(Nhaplieu!M769,3)='Sổ ngân hàng S07 '!$J$2,Nhaplieu!$O769,IF(Nhaplieu!M769='Sổ ngân hàng S07 '!$J$2,Nhaplieu!$O769,""))</f>
        <v/>
      </c>
      <c r="F764" s="77" t="str">
        <f>IF(LEFT(Nhaplieu!N769,3)='Sổ ngân hàng S07 '!$J$2,Nhaplieu!$O769,IF(Nhaplieu!N769='Sổ ngân hàng S07 '!$J$2,Nhaplieu!$O769,""))</f>
        <v/>
      </c>
      <c r="G764" s="572">
        <f>IF(SUM(E764:F764)=0,0,$G$10+SUM(E$11:$E764)-SUM(F$11:$F764))</f>
        <v>0</v>
      </c>
      <c r="H764" s="573"/>
    </row>
    <row r="765" spans="1:8" s="4" customFormat="1" ht="15.6">
      <c r="A765" s="76" t="str">
        <f>IF(OR(LEFT(Nhaplieu!$M770,3)='Sổ ngân hàng S07 '!$J$2,LEFT(Nhaplieu!$N770,3)='Sổ ngân hàng S07 '!$J$2),Nhaplieu!F770,IF(OR(Nhaplieu!$M770='Sổ ngân hàng S07 '!$J$2,Nhaplieu!$N770='Sổ ngân hàng S07 '!$J$2),Nhaplieu!F770,""))</f>
        <v/>
      </c>
      <c r="B765" s="77" t="str">
        <f>IF(OR(LEFT(Nhaplieu!$M770,3)='Sổ ngân hàng S07 '!$J$2,LEFT(Nhaplieu!$N770,3)='Sổ ngân hàng S07 '!$J$2),Nhaplieu!E770,IF(OR(Nhaplieu!$M770='Sổ ngân hàng S07 '!$J$2,Nhaplieu!$N770='Sổ ngân hàng S07 '!$J$2),Nhaplieu!E770,""))</f>
        <v/>
      </c>
      <c r="C765" s="571" t="str">
        <f>IF(OR(LEFT(Nhaplieu!$M770,3)='Sổ ngân hàng S07 '!$J$2,LEFT(Nhaplieu!$N770,3)='Sổ ngân hàng S07 '!$J$2),Nhaplieu!L770,IF(OR(Nhaplieu!$M770='Sổ ngân hàng S07 '!$J$2,Nhaplieu!$N770='Sổ ngân hàng S07 '!$J$2),Nhaplieu!L770,""))</f>
        <v/>
      </c>
      <c r="D765" s="78" t="str">
        <f>IF(LEFT(Nhaplieu!$M770,3)='Sổ ngân hàng S07 '!$J$2,Nhaplieu!N770,IF(LEFT(Nhaplieu!$N770,3)='Sổ ngân hàng S07 '!$J$2,Nhaplieu!M770,IF(Nhaplieu!$M770='Sổ ngân hàng S07 '!$J$2,Nhaplieu!N770,IF(Nhaplieu!$N770='Sổ ngân hàng S07 '!$J$2,Nhaplieu!M770,""))))</f>
        <v/>
      </c>
      <c r="E765" s="77" t="str">
        <f>IF(LEFT(Nhaplieu!M770,3)='Sổ ngân hàng S07 '!$J$2,Nhaplieu!$O770,IF(Nhaplieu!M770='Sổ ngân hàng S07 '!$J$2,Nhaplieu!$O770,""))</f>
        <v/>
      </c>
      <c r="F765" s="77" t="str">
        <f>IF(LEFT(Nhaplieu!N770,3)='Sổ ngân hàng S07 '!$J$2,Nhaplieu!$O770,IF(Nhaplieu!N770='Sổ ngân hàng S07 '!$J$2,Nhaplieu!$O770,""))</f>
        <v/>
      </c>
      <c r="G765" s="572">
        <f>IF(SUM(E765:F765)=0,0,$G$10+SUM(E$11:$E765)-SUM(F$11:$F765))</f>
        <v>0</v>
      </c>
      <c r="H765" s="573"/>
    </row>
    <row r="766" spans="1:8" s="4" customFormat="1" ht="15.6">
      <c r="A766" s="76" t="str">
        <f>IF(OR(LEFT(Nhaplieu!$M771,3)='Sổ ngân hàng S07 '!$J$2,LEFT(Nhaplieu!$N771,3)='Sổ ngân hàng S07 '!$J$2),Nhaplieu!F771,IF(OR(Nhaplieu!$M771='Sổ ngân hàng S07 '!$J$2,Nhaplieu!$N771='Sổ ngân hàng S07 '!$J$2),Nhaplieu!F771,""))</f>
        <v/>
      </c>
      <c r="B766" s="77" t="str">
        <f>IF(OR(LEFT(Nhaplieu!$M771,3)='Sổ ngân hàng S07 '!$J$2,LEFT(Nhaplieu!$N771,3)='Sổ ngân hàng S07 '!$J$2),Nhaplieu!E771,IF(OR(Nhaplieu!$M771='Sổ ngân hàng S07 '!$J$2,Nhaplieu!$N771='Sổ ngân hàng S07 '!$J$2),Nhaplieu!E771,""))</f>
        <v/>
      </c>
      <c r="C766" s="571" t="str">
        <f>IF(OR(LEFT(Nhaplieu!$M771,3)='Sổ ngân hàng S07 '!$J$2,LEFT(Nhaplieu!$N771,3)='Sổ ngân hàng S07 '!$J$2),Nhaplieu!L771,IF(OR(Nhaplieu!$M771='Sổ ngân hàng S07 '!$J$2,Nhaplieu!$N771='Sổ ngân hàng S07 '!$J$2),Nhaplieu!L771,""))</f>
        <v/>
      </c>
      <c r="D766" s="78" t="str">
        <f>IF(LEFT(Nhaplieu!$M771,3)='Sổ ngân hàng S07 '!$J$2,Nhaplieu!N771,IF(LEFT(Nhaplieu!$N771,3)='Sổ ngân hàng S07 '!$J$2,Nhaplieu!M771,IF(Nhaplieu!$M771='Sổ ngân hàng S07 '!$J$2,Nhaplieu!N771,IF(Nhaplieu!$N771='Sổ ngân hàng S07 '!$J$2,Nhaplieu!M771,""))))</f>
        <v/>
      </c>
      <c r="E766" s="77" t="str">
        <f>IF(LEFT(Nhaplieu!M771,3)='Sổ ngân hàng S07 '!$J$2,Nhaplieu!$O771,IF(Nhaplieu!M771='Sổ ngân hàng S07 '!$J$2,Nhaplieu!$O771,""))</f>
        <v/>
      </c>
      <c r="F766" s="77" t="str">
        <f>IF(LEFT(Nhaplieu!N771,3)='Sổ ngân hàng S07 '!$J$2,Nhaplieu!$O771,IF(Nhaplieu!N771='Sổ ngân hàng S07 '!$J$2,Nhaplieu!$O771,""))</f>
        <v/>
      </c>
      <c r="G766" s="572">
        <f>IF(SUM(E766:F766)=0,0,$G$10+SUM(E$11:$E766)-SUM(F$11:$F766))</f>
        <v>0</v>
      </c>
      <c r="H766" s="573"/>
    </row>
    <row r="767" spans="1:8" s="4" customFormat="1" ht="15.6">
      <c r="A767" s="76" t="str">
        <f>IF(OR(LEFT(Nhaplieu!$M772,3)='Sổ ngân hàng S07 '!$J$2,LEFT(Nhaplieu!$N772,3)='Sổ ngân hàng S07 '!$J$2),Nhaplieu!F772,IF(OR(Nhaplieu!$M772='Sổ ngân hàng S07 '!$J$2,Nhaplieu!$N772='Sổ ngân hàng S07 '!$J$2),Nhaplieu!F772,""))</f>
        <v/>
      </c>
      <c r="B767" s="77" t="str">
        <f>IF(OR(LEFT(Nhaplieu!$M772,3)='Sổ ngân hàng S07 '!$J$2,LEFT(Nhaplieu!$N772,3)='Sổ ngân hàng S07 '!$J$2),Nhaplieu!E772,IF(OR(Nhaplieu!$M772='Sổ ngân hàng S07 '!$J$2,Nhaplieu!$N772='Sổ ngân hàng S07 '!$J$2),Nhaplieu!E772,""))</f>
        <v/>
      </c>
      <c r="C767" s="571" t="str">
        <f>IF(OR(LEFT(Nhaplieu!$M772,3)='Sổ ngân hàng S07 '!$J$2,LEFT(Nhaplieu!$N772,3)='Sổ ngân hàng S07 '!$J$2),Nhaplieu!L772,IF(OR(Nhaplieu!$M772='Sổ ngân hàng S07 '!$J$2,Nhaplieu!$N772='Sổ ngân hàng S07 '!$J$2),Nhaplieu!L772,""))</f>
        <v/>
      </c>
      <c r="D767" s="78" t="str">
        <f>IF(LEFT(Nhaplieu!$M772,3)='Sổ ngân hàng S07 '!$J$2,Nhaplieu!N772,IF(LEFT(Nhaplieu!$N772,3)='Sổ ngân hàng S07 '!$J$2,Nhaplieu!M772,IF(Nhaplieu!$M772='Sổ ngân hàng S07 '!$J$2,Nhaplieu!N772,IF(Nhaplieu!$N772='Sổ ngân hàng S07 '!$J$2,Nhaplieu!M772,""))))</f>
        <v/>
      </c>
      <c r="E767" s="77" t="str">
        <f>IF(LEFT(Nhaplieu!M772,3)='Sổ ngân hàng S07 '!$J$2,Nhaplieu!$O772,IF(Nhaplieu!M772='Sổ ngân hàng S07 '!$J$2,Nhaplieu!$O772,""))</f>
        <v/>
      </c>
      <c r="F767" s="77" t="str">
        <f>IF(LEFT(Nhaplieu!N772,3)='Sổ ngân hàng S07 '!$J$2,Nhaplieu!$O772,IF(Nhaplieu!N772='Sổ ngân hàng S07 '!$J$2,Nhaplieu!$O772,""))</f>
        <v/>
      </c>
      <c r="G767" s="572">
        <f>IF(SUM(E767:F767)=0,0,$G$10+SUM(E$11:$E767)-SUM(F$11:$F767))</f>
        <v>0</v>
      </c>
      <c r="H767" s="573"/>
    </row>
    <row r="768" spans="1:8" s="4" customFormat="1" ht="15.6">
      <c r="A768" s="76" t="str">
        <f>IF(OR(LEFT(Nhaplieu!$M773,3)='Sổ ngân hàng S07 '!$J$2,LEFT(Nhaplieu!$N773,3)='Sổ ngân hàng S07 '!$J$2),Nhaplieu!F773,IF(OR(Nhaplieu!$M773='Sổ ngân hàng S07 '!$J$2,Nhaplieu!$N773='Sổ ngân hàng S07 '!$J$2),Nhaplieu!F773,""))</f>
        <v/>
      </c>
      <c r="B768" s="77" t="str">
        <f>IF(OR(LEFT(Nhaplieu!$M773,3)='Sổ ngân hàng S07 '!$J$2,LEFT(Nhaplieu!$N773,3)='Sổ ngân hàng S07 '!$J$2),Nhaplieu!E773,IF(OR(Nhaplieu!$M773='Sổ ngân hàng S07 '!$J$2,Nhaplieu!$N773='Sổ ngân hàng S07 '!$J$2),Nhaplieu!E773,""))</f>
        <v/>
      </c>
      <c r="C768" s="571" t="str">
        <f>IF(OR(LEFT(Nhaplieu!$M773,3)='Sổ ngân hàng S07 '!$J$2,LEFT(Nhaplieu!$N773,3)='Sổ ngân hàng S07 '!$J$2),Nhaplieu!L773,IF(OR(Nhaplieu!$M773='Sổ ngân hàng S07 '!$J$2,Nhaplieu!$N773='Sổ ngân hàng S07 '!$J$2),Nhaplieu!L773,""))</f>
        <v/>
      </c>
      <c r="D768" s="78" t="str">
        <f>IF(LEFT(Nhaplieu!$M773,3)='Sổ ngân hàng S07 '!$J$2,Nhaplieu!N773,IF(LEFT(Nhaplieu!$N773,3)='Sổ ngân hàng S07 '!$J$2,Nhaplieu!M773,IF(Nhaplieu!$M773='Sổ ngân hàng S07 '!$J$2,Nhaplieu!N773,IF(Nhaplieu!$N773='Sổ ngân hàng S07 '!$J$2,Nhaplieu!M773,""))))</f>
        <v/>
      </c>
      <c r="E768" s="77" t="str">
        <f>IF(LEFT(Nhaplieu!M773,3)='Sổ ngân hàng S07 '!$J$2,Nhaplieu!$O773,IF(Nhaplieu!M773='Sổ ngân hàng S07 '!$J$2,Nhaplieu!$O773,""))</f>
        <v/>
      </c>
      <c r="F768" s="77" t="str">
        <f>IF(LEFT(Nhaplieu!N773,3)='Sổ ngân hàng S07 '!$J$2,Nhaplieu!$O773,IF(Nhaplieu!N773='Sổ ngân hàng S07 '!$J$2,Nhaplieu!$O773,""))</f>
        <v/>
      </c>
      <c r="G768" s="572">
        <f>IF(SUM(E768:F768)=0,0,$G$10+SUM(E$11:$E768)-SUM(F$11:$F768))</f>
        <v>0</v>
      </c>
      <c r="H768" s="573"/>
    </row>
    <row r="769" spans="1:8" s="4" customFormat="1" ht="15.6">
      <c r="A769" s="76" t="str">
        <f>IF(OR(LEFT(Nhaplieu!$M774,3)='Sổ ngân hàng S07 '!$J$2,LEFT(Nhaplieu!$N774,3)='Sổ ngân hàng S07 '!$J$2),Nhaplieu!F774,IF(OR(Nhaplieu!$M774='Sổ ngân hàng S07 '!$J$2,Nhaplieu!$N774='Sổ ngân hàng S07 '!$J$2),Nhaplieu!F774,""))</f>
        <v/>
      </c>
      <c r="B769" s="77" t="str">
        <f>IF(OR(LEFT(Nhaplieu!$M774,3)='Sổ ngân hàng S07 '!$J$2,LEFT(Nhaplieu!$N774,3)='Sổ ngân hàng S07 '!$J$2),Nhaplieu!E774,IF(OR(Nhaplieu!$M774='Sổ ngân hàng S07 '!$J$2,Nhaplieu!$N774='Sổ ngân hàng S07 '!$J$2),Nhaplieu!E774,""))</f>
        <v/>
      </c>
      <c r="C769" s="571" t="str">
        <f>IF(OR(LEFT(Nhaplieu!$M774,3)='Sổ ngân hàng S07 '!$J$2,LEFT(Nhaplieu!$N774,3)='Sổ ngân hàng S07 '!$J$2),Nhaplieu!L774,IF(OR(Nhaplieu!$M774='Sổ ngân hàng S07 '!$J$2,Nhaplieu!$N774='Sổ ngân hàng S07 '!$J$2),Nhaplieu!L774,""))</f>
        <v/>
      </c>
      <c r="D769" s="78" t="str">
        <f>IF(LEFT(Nhaplieu!$M774,3)='Sổ ngân hàng S07 '!$J$2,Nhaplieu!N774,IF(LEFT(Nhaplieu!$N774,3)='Sổ ngân hàng S07 '!$J$2,Nhaplieu!M774,IF(Nhaplieu!$M774='Sổ ngân hàng S07 '!$J$2,Nhaplieu!N774,IF(Nhaplieu!$N774='Sổ ngân hàng S07 '!$J$2,Nhaplieu!M774,""))))</f>
        <v/>
      </c>
      <c r="E769" s="77" t="str">
        <f>IF(LEFT(Nhaplieu!M774,3)='Sổ ngân hàng S07 '!$J$2,Nhaplieu!$O774,IF(Nhaplieu!M774='Sổ ngân hàng S07 '!$J$2,Nhaplieu!$O774,""))</f>
        <v/>
      </c>
      <c r="F769" s="77" t="str">
        <f>IF(LEFT(Nhaplieu!N774,3)='Sổ ngân hàng S07 '!$J$2,Nhaplieu!$O774,IF(Nhaplieu!N774='Sổ ngân hàng S07 '!$J$2,Nhaplieu!$O774,""))</f>
        <v/>
      </c>
      <c r="G769" s="572">
        <f>IF(SUM(E769:F769)=0,0,$G$10+SUM(E$11:$E769)-SUM(F$11:$F769))</f>
        <v>0</v>
      </c>
      <c r="H769" s="573"/>
    </row>
    <row r="770" spans="1:8" s="4" customFormat="1" ht="15.6">
      <c r="A770" s="76" t="str">
        <f>IF(OR(LEFT(Nhaplieu!$M775,3)='Sổ ngân hàng S07 '!$J$2,LEFT(Nhaplieu!$N775,3)='Sổ ngân hàng S07 '!$J$2),Nhaplieu!F775,IF(OR(Nhaplieu!$M775='Sổ ngân hàng S07 '!$J$2,Nhaplieu!$N775='Sổ ngân hàng S07 '!$J$2),Nhaplieu!F775,""))</f>
        <v/>
      </c>
      <c r="B770" s="77" t="str">
        <f>IF(OR(LEFT(Nhaplieu!$M775,3)='Sổ ngân hàng S07 '!$J$2,LEFT(Nhaplieu!$N775,3)='Sổ ngân hàng S07 '!$J$2),Nhaplieu!E775,IF(OR(Nhaplieu!$M775='Sổ ngân hàng S07 '!$J$2,Nhaplieu!$N775='Sổ ngân hàng S07 '!$J$2),Nhaplieu!E775,""))</f>
        <v/>
      </c>
      <c r="C770" s="571" t="str">
        <f>IF(OR(LEFT(Nhaplieu!$M775,3)='Sổ ngân hàng S07 '!$J$2,LEFT(Nhaplieu!$N775,3)='Sổ ngân hàng S07 '!$J$2),Nhaplieu!L775,IF(OR(Nhaplieu!$M775='Sổ ngân hàng S07 '!$J$2,Nhaplieu!$N775='Sổ ngân hàng S07 '!$J$2),Nhaplieu!L775,""))</f>
        <v/>
      </c>
      <c r="D770" s="78" t="str">
        <f>IF(LEFT(Nhaplieu!$M775,3)='Sổ ngân hàng S07 '!$J$2,Nhaplieu!N775,IF(LEFT(Nhaplieu!$N775,3)='Sổ ngân hàng S07 '!$J$2,Nhaplieu!M775,IF(Nhaplieu!$M775='Sổ ngân hàng S07 '!$J$2,Nhaplieu!N775,IF(Nhaplieu!$N775='Sổ ngân hàng S07 '!$J$2,Nhaplieu!M775,""))))</f>
        <v/>
      </c>
      <c r="E770" s="77" t="str">
        <f>IF(LEFT(Nhaplieu!M775,3)='Sổ ngân hàng S07 '!$J$2,Nhaplieu!$O775,IF(Nhaplieu!M775='Sổ ngân hàng S07 '!$J$2,Nhaplieu!$O775,""))</f>
        <v/>
      </c>
      <c r="F770" s="77" t="str">
        <f>IF(LEFT(Nhaplieu!N775,3)='Sổ ngân hàng S07 '!$J$2,Nhaplieu!$O775,IF(Nhaplieu!N775='Sổ ngân hàng S07 '!$J$2,Nhaplieu!$O775,""))</f>
        <v/>
      </c>
      <c r="G770" s="572">
        <f>IF(SUM(E770:F770)=0,0,$G$10+SUM(E$11:$E770)-SUM(F$11:$F770))</f>
        <v>0</v>
      </c>
      <c r="H770" s="573"/>
    </row>
    <row r="771" spans="1:8" s="4" customFormat="1" ht="15.6">
      <c r="A771" s="76" t="str">
        <f>IF(OR(LEFT(Nhaplieu!$M776,3)='Sổ ngân hàng S07 '!$J$2,LEFT(Nhaplieu!$N776,3)='Sổ ngân hàng S07 '!$J$2),Nhaplieu!F776,IF(OR(Nhaplieu!$M776='Sổ ngân hàng S07 '!$J$2,Nhaplieu!$N776='Sổ ngân hàng S07 '!$J$2),Nhaplieu!F776,""))</f>
        <v/>
      </c>
      <c r="B771" s="77" t="str">
        <f>IF(OR(LEFT(Nhaplieu!$M776,3)='Sổ ngân hàng S07 '!$J$2,LEFT(Nhaplieu!$N776,3)='Sổ ngân hàng S07 '!$J$2),Nhaplieu!E776,IF(OR(Nhaplieu!$M776='Sổ ngân hàng S07 '!$J$2,Nhaplieu!$N776='Sổ ngân hàng S07 '!$J$2),Nhaplieu!E776,""))</f>
        <v/>
      </c>
      <c r="C771" s="571" t="str">
        <f>IF(OR(LEFT(Nhaplieu!$M776,3)='Sổ ngân hàng S07 '!$J$2,LEFT(Nhaplieu!$N776,3)='Sổ ngân hàng S07 '!$J$2),Nhaplieu!L776,IF(OR(Nhaplieu!$M776='Sổ ngân hàng S07 '!$J$2,Nhaplieu!$N776='Sổ ngân hàng S07 '!$J$2),Nhaplieu!L776,""))</f>
        <v/>
      </c>
      <c r="D771" s="78" t="str">
        <f>IF(LEFT(Nhaplieu!$M776,3)='Sổ ngân hàng S07 '!$J$2,Nhaplieu!N776,IF(LEFT(Nhaplieu!$N776,3)='Sổ ngân hàng S07 '!$J$2,Nhaplieu!M776,IF(Nhaplieu!$M776='Sổ ngân hàng S07 '!$J$2,Nhaplieu!N776,IF(Nhaplieu!$N776='Sổ ngân hàng S07 '!$J$2,Nhaplieu!M776,""))))</f>
        <v/>
      </c>
      <c r="E771" s="77" t="str">
        <f>IF(LEFT(Nhaplieu!M776,3)='Sổ ngân hàng S07 '!$J$2,Nhaplieu!$O776,IF(Nhaplieu!M776='Sổ ngân hàng S07 '!$J$2,Nhaplieu!$O776,""))</f>
        <v/>
      </c>
      <c r="F771" s="77" t="str">
        <f>IF(LEFT(Nhaplieu!N776,3)='Sổ ngân hàng S07 '!$J$2,Nhaplieu!$O776,IF(Nhaplieu!N776='Sổ ngân hàng S07 '!$J$2,Nhaplieu!$O776,""))</f>
        <v/>
      </c>
      <c r="G771" s="572">
        <f>IF(SUM(E771:F771)=0,0,$G$10+SUM(E$11:$E771)-SUM(F$11:$F771))</f>
        <v>0</v>
      </c>
      <c r="H771" s="573"/>
    </row>
    <row r="772" spans="1:8" s="4" customFormat="1" ht="15.6">
      <c r="A772" s="76" t="str">
        <f>IF(OR(LEFT(Nhaplieu!$M777,3)='Sổ ngân hàng S07 '!$J$2,LEFT(Nhaplieu!$N777,3)='Sổ ngân hàng S07 '!$J$2),Nhaplieu!F777,IF(OR(Nhaplieu!$M777='Sổ ngân hàng S07 '!$J$2,Nhaplieu!$N777='Sổ ngân hàng S07 '!$J$2),Nhaplieu!F777,""))</f>
        <v/>
      </c>
      <c r="B772" s="77" t="str">
        <f>IF(OR(LEFT(Nhaplieu!$M777,3)='Sổ ngân hàng S07 '!$J$2,LEFT(Nhaplieu!$N777,3)='Sổ ngân hàng S07 '!$J$2),Nhaplieu!E777,IF(OR(Nhaplieu!$M777='Sổ ngân hàng S07 '!$J$2,Nhaplieu!$N777='Sổ ngân hàng S07 '!$J$2),Nhaplieu!E777,""))</f>
        <v/>
      </c>
      <c r="C772" s="571" t="str">
        <f>IF(OR(LEFT(Nhaplieu!$M777,3)='Sổ ngân hàng S07 '!$J$2,LEFT(Nhaplieu!$N777,3)='Sổ ngân hàng S07 '!$J$2),Nhaplieu!L777,IF(OR(Nhaplieu!$M777='Sổ ngân hàng S07 '!$J$2,Nhaplieu!$N777='Sổ ngân hàng S07 '!$J$2),Nhaplieu!L777,""))</f>
        <v/>
      </c>
      <c r="D772" s="78" t="str">
        <f>IF(LEFT(Nhaplieu!$M777,3)='Sổ ngân hàng S07 '!$J$2,Nhaplieu!N777,IF(LEFT(Nhaplieu!$N777,3)='Sổ ngân hàng S07 '!$J$2,Nhaplieu!M777,IF(Nhaplieu!$M777='Sổ ngân hàng S07 '!$J$2,Nhaplieu!N777,IF(Nhaplieu!$N777='Sổ ngân hàng S07 '!$J$2,Nhaplieu!M777,""))))</f>
        <v/>
      </c>
      <c r="E772" s="77" t="str">
        <f>IF(LEFT(Nhaplieu!M777,3)='Sổ ngân hàng S07 '!$J$2,Nhaplieu!$O777,IF(Nhaplieu!M777='Sổ ngân hàng S07 '!$J$2,Nhaplieu!$O777,""))</f>
        <v/>
      </c>
      <c r="F772" s="77" t="str">
        <f>IF(LEFT(Nhaplieu!N777,3)='Sổ ngân hàng S07 '!$J$2,Nhaplieu!$O777,IF(Nhaplieu!N777='Sổ ngân hàng S07 '!$J$2,Nhaplieu!$O777,""))</f>
        <v/>
      </c>
      <c r="G772" s="572">
        <f>IF(SUM(E772:F772)=0,0,$G$10+SUM(E$11:$E772)-SUM(F$11:$F772))</f>
        <v>0</v>
      </c>
      <c r="H772" s="573"/>
    </row>
    <row r="773" spans="1:8" s="4" customFormat="1" ht="15.6">
      <c r="A773" s="76" t="str">
        <f>IF(OR(LEFT(Nhaplieu!$M778,3)='Sổ ngân hàng S07 '!$J$2,LEFT(Nhaplieu!$N778,3)='Sổ ngân hàng S07 '!$J$2),Nhaplieu!F778,IF(OR(Nhaplieu!$M778='Sổ ngân hàng S07 '!$J$2,Nhaplieu!$N778='Sổ ngân hàng S07 '!$J$2),Nhaplieu!F778,""))</f>
        <v/>
      </c>
      <c r="B773" s="77" t="str">
        <f>IF(OR(LEFT(Nhaplieu!$M778,3)='Sổ ngân hàng S07 '!$J$2,LEFT(Nhaplieu!$N778,3)='Sổ ngân hàng S07 '!$J$2),Nhaplieu!E778,IF(OR(Nhaplieu!$M778='Sổ ngân hàng S07 '!$J$2,Nhaplieu!$N778='Sổ ngân hàng S07 '!$J$2),Nhaplieu!E778,""))</f>
        <v/>
      </c>
      <c r="C773" s="571" t="str">
        <f>IF(OR(LEFT(Nhaplieu!$M778,3)='Sổ ngân hàng S07 '!$J$2,LEFT(Nhaplieu!$N778,3)='Sổ ngân hàng S07 '!$J$2),Nhaplieu!L778,IF(OR(Nhaplieu!$M778='Sổ ngân hàng S07 '!$J$2,Nhaplieu!$N778='Sổ ngân hàng S07 '!$J$2),Nhaplieu!L778,""))</f>
        <v/>
      </c>
      <c r="D773" s="78" t="str">
        <f>IF(LEFT(Nhaplieu!$M778,3)='Sổ ngân hàng S07 '!$J$2,Nhaplieu!N778,IF(LEFT(Nhaplieu!$N778,3)='Sổ ngân hàng S07 '!$J$2,Nhaplieu!M778,IF(Nhaplieu!$M778='Sổ ngân hàng S07 '!$J$2,Nhaplieu!N778,IF(Nhaplieu!$N778='Sổ ngân hàng S07 '!$J$2,Nhaplieu!M778,""))))</f>
        <v/>
      </c>
      <c r="E773" s="77" t="str">
        <f>IF(LEFT(Nhaplieu!M778,3)='Sổ ngân hàng S07 '!$J$2,Nhaplieu!$O778,IF(Nhaplieu!M778='Sổ ngân hàng S07 '!$J$2,Nhaplieu!$O778,""))</f>
        <v/>
      </c>
      <c r="F773" s="77" t="str">
        <f>IF(LEFT(Nhaplieu!N778,3)='Sổ ngân hàng S07 '!$J$2,Nhaplieu!$O778,IF(Nhaplieu!N778='Sổ ngân hàng S07 '!$J$2,Nhaplieu!$O778,""))</f>
        <v/>
      </c>
      <c r="G773" s="572">
        <f>IF(SUM(E773:F773)=0,0,$G$10+SUM(E$11:$E773)-SUM(F$11:$F773))</f>
        <v>0</v>
      </c>
      <c r="H773" s="573"/>
    </row>
    <row r="774" spans="1:8" s="4" customFormat="1" ht="15.6">
      <c r="A774" s="76" t="str">
        <f>IF(OR(LEFT(Nhaplieu!$M779,3)='Sổ ngân hàng S07 '!$J$2,LEFT(Nhaplieu!$N779,3)='Sổ ngân hàng S07 '!$J$2),Nhaplieu!F779,IF(OR(Nhaplieu!$M779='Sổ ngân hàng S07 '!$J$2,Nhaplieu!$N779='Sổ ngân hàng S07 '!$J$2),Nhaplieu!F779,""))</f>
        <v/>
      </c>
      <c r="B774" s="77" t="str">
        <f>IF(OR(LEFT(Nhaplieu!$M779,3)='Sổ ngân hàng S07 '!$J$2,LEFT(Nhaplieu!$N779,3)='Sổ ngân hàng S07 '!$J$2),Nhaplieu!E779,IF(OR(Nhaplieu!$M779='Sổ ngân hàng S07 '!$J$2,Nhaplieu!$N779='Sổ ngân hàng S07 '!$J$2),Nhaplieu!E779,""))</f>
        <v/>
      </c>
      <c r="C774" s="571" t="str">
        <f>IF(OR(LEFT(Nhaplieu!$M779,3)='Sổ ngân hàng S07 '!$J$2,LEFT(Nhaplieu!$N779,3)='Sổ ngân hàng S07 '!$J$2),Nhaplieu!L779,IF(OR(Nhaplieu!$M779='Sổ ngân hàng S07 '!$J$2,Nhaplieu!$N779='Sổ ngân hàng S07 '!$J$2),Nhaplieu!L779,""))</f>
        <v/>
      </c>
      <c r="D774" s="78" t="str">
        <f>IF(LEFT(Nhaplieu!$M779,3)='Sổ ngân hàng S07 '!$J$2,Nhaplieu!N779,IF(LEFT(Nhaplieu!$N779,3)='Sổ ngân hàng S07 '!$J$2,Nhaplieu!M779,IF(Nhaplieu!$M779='Sổ ngân hàng S07 '!$J$2,Nhaplieu!N779,IF(Nhaplieu!$N779='Sổ ngân hàng S07 '!$J$2,Nhaplieu!M779,""))))</f>
        <v/>
      </c>
      <c r="E774" s="77" t="str">
        <f>IF(LEFT(Nhaplieu!M779,3)='Sổ ngân hàng S07 '!$J$2,Nhaplieu!$O779,IF(Nhaplieu!M779='Sổ ngân hàng S07 '!$J$2,Nhaplieu!$O779,""))</f>
        <v/>
      </c>
      <c r="F774" s="77" t="str">
        <f>IF(LEFT(Nhaplieu!N779,3)='Sổ ngân hàng S07 '!$J$2,Nhaplieu!$O779,IF(Nhaplieu!N779='Sổ ngân hàng S07 '!$J$2,Nhaplieu!$O779,""))</f>
        <v/>
      </c>
      <c r="G774" s="572">
        <f>IF(SUM(E774:F774)=0,0,$G$10+SUM(E$11:$E774)-SUM(F$11:$F774))</f>
        <v>0</v>
      </c>
      <c r="H774" s="573"/>
    </row>
    <row r="775" spans="1:8" s="4" customFormat="1" ht="15.6">
      <c r="A775" s="76" t="str">
        <f>IF(OR(LEFT(Nhaplieu!$M780,3)='Sổ ngân hàng S07 '!$J$2,LEFT(Nhaplieu!$N780,3)='Sổ ngân hàng S07 '!$J$2),Nhaplieu!F780,IF(OR(Nhaplieu!$M780='Sổ ngân hàng S07 '!$J$2,Nhaplieu!$N780='Sổ ngân hàng S07 '!$J$2),Nhaplieu!F780,""))</f>
        <v/>
      </c>
      <c r="B775" s="77" t="str">
        <f>IF(OR(LEFT(Nhaplieu!$M780,3)='Sổ ngân hàng S07 '!$J$2,LEFT(Nhaplieu!$N780,3)='Sổ ngân hàng S07 '!$J$2),Nhaplieu!E780,IF(OR(Nhaplieu!$M780='Sổ ngân hàng S07 '!$J$2,Nhaplieu!$N780='Sổ ngân hàng S07 '!$J$2),Nhaplieu!E780,""))</f>
        <v/>
      </c>
      <c r="C775" s="571" t="str">
        <f>IF(OR(LEFT(Nhaplieu!$M780,3)='Sổ ngân hàng S07 '!$J$2,LEFT(Nhaplieu!$N780,3)='Sổ ngân hàng S07 '!$J$2),Nhaplieu!L780,IF(OR(Nhaplieu!$M780='Sổ ngân hàng S07 '!$J$2,Nhaplieu!$N780='Sổ ngân hàng S07 '!$J$2),Nhaplieu!L780,""))</f>
        <v/>
      </c>
      <c r="D775" s="78" t="str">
        <f>IF(LEFT(Nhaplieu!$M780,3)='Sổ ngân hàng S07 '!$J$2,Nhaplieu!N780,IF(LEFT(Nhaplieu!$N780,3)='Sổ ngân hàng S07 '!$J$2,Nhaplieu!M780,IF(Nhaplieu!$M780='Sổ ngân hàng S07 '!$J$2,Nhaplieu!N780,IF(Nhaplieu!$N780='Sổ ngân hàng S07 '!$J$2,Nhaplieu!M780,""))))</f>
        <v/>
      </c>
      <c r="E775" s="77" t="str">
        <f>IF(LEFT(Nhaplieu!M780,3)='Sổ ngân hàng S07 '!$J$2,Nhaplieu!$O780,IF(Nhaplieu!M780='Sổ ngân hàng S07 '!$J$2,Nhaplieu!$O780,""))</f>
        <v/>
      </c>
      <c r="F775" s="77" t="str">
        <f>IF(LEFT(Nhaplieu!N780,3)='Sổ ngân hàng S07 '!$J$2,Nhaplieu!$O780,IF(Nhaplieu!N780='Sổ ngân hàng S07 '!$J$2,Nhaplieu!$O780,""))</f>
        <v/>
      </c>
      <c r="G775" s="572">
        <f>IF(SUM(E775:F775)=0,0,$G$10+SUM(E$11:$E775)-SUM(F$11:$F775))</f>
        <v>0</v>
      </c>
      <c r="H775" s="573"/>
    </row>
    <row r="776" spans="1:8" s="4" customFormat="1" ht="15.6">
      <c r="A776" s="76" t="str">
        <f>IF(OR(LEFT(Nhaplieu!$M781,3)='Sổ ngân hàng S07 '!$J$2,LEFT(Nhaplieu!$N781,3)='Sổ ngân hàng S07 '!$J$2),Nhaplieu!F781,IF(OR(Nhaplieu!$M781='Sổ ngân hàng S07 '!$J$2,Nhaplieu!$N781='Sổ ngân hàng S07 '!$J$2),Nhaplieu!F781,""))</f>
        <v/>
      </c>
      <c r="B776" s="77" t="str">
        <f>IF(OR(LEFT(Nhaplieu!$M781,3)='Sổ ngân hàng S07 '!$J$2,LEFT(Nhaplieu!$N781,3)='Sổ ngân hàng S07 '!$J$2),Nhaplieu!E781,IF(OR(Nhaplieu!$M781='Sổ ngân hàng S07 '!$J$2,Nhaplieu!$N781='Sổ ngân hàng S07 '!$J$2),Nhaplieu!E781,""))</f>
        <v/>
      </c>
      <c r="C776" s="571" t="str">
        <f>IF(OR(LEFT(Nhaplieu!$M781,3)='Sổ ngân hàng S07 '!$J$2,LEFT(Nhaplieu!$N781,3)='Sổ ngân hàng S07 '!$J$2),Nhaplieu!L781,IF(OR(Nhaplieu!$M781='Sổ ngân hàng S07 '!$J$2,Nhaplieu!$N781='Sổ ngân hàng S07 '!$J$2),Nhaplieu!L781,""))</f>
        <v/>
      </c>
      <c r="D776" s="78" t="str">
        <f>IF(LEFT(Nhaplieu!$M781,3)='Sổ ngân hàng S07 '!$J$2,Nhaplieu!N781,IF(LEFT(Nhaplieu!$N781,3)='Sổ ngân hàng S07 '!$J$2,Nhaplieu!M781,IF(Nhaplieu!$M781='Sổ ngân hàng S07 '!$J$2,Nhaplieu!N781,IF(Nhaplieu!$N781='Sổ ngân hàng S07 '!$J$2,Nhaplieu!M781,""))))</f>
        <v/>
      </c>
      <c r="E776" s="77" t="str">
        <f>IF(LEFT(Nhaplieu!M781,3)='Sổ ngân hàng S07 '!$J$2,Nhaplieu!$O781,IF(Nhaplieu!M781='Sổ ngân hàng S07 '!$J$2,Nhaplieu!$O781,""))</f>
        <v/>
      </c>
      <c r="F776" s="77" t="str">
        <f>IF(LEFT(Nhaplieu!N781,3)='Sổ ngân hàng S07 '!$J$2,Nhaplieu!$O781,IF(Nhaplieu!N781='Sổ ngân hàng S07 '!$J$2,Nhaplieu!$O781,""))</f>
        <v/>
      </c>
      <c r="G776" s="572">
        <f>IF(SUM(E776:F776)=0,0,$G$10+SUM(E$11:$E776)-SUM(F$11:$F776))</f>
        <v>0</v>
      </c>
      <c r="H776" s="573"/>
    </row>
    <row r="777" spans="1:8" s="4" customFormat="1" ht="15.6">
      <c r="A777" s="76" t="str">
        <f>IF(OR(LEFT(Nhaplieu!$M782,3)='Sổ ngân hàng S07 '!$J$2,LEFT(Nhaplieu!$N782,3)='Sổ ngân hàng S07 '!$J$2),Nhaplieu!F782,IF(OR(Nhaplieu!$M782='Sổ ngân hàng S07 '!$J$2,Nhaplieu!$N782='Sổ ngân hàng S07 '!$J$2),Nhaplieu!F782,""))</f>
        <v/>
      </c>
      <c r="B777" s="77" t="str">
        <f>IF(OR(LEFT(Nhaplieu!$M782,3)='Sổ ngân hàng S07 '!$J$2,LEFT(Nhaplieu!$N782,3)='Sổ ngân hàng S07 '!$J$2),Nhaplieu!E782,IF(OR(Nhaplieu!$M782='Sổ ngân hàng S07 '!$J$2,Nhaplieu!$N782='Sổ ngân hàng S07 '!$J$2),Nhaplieu!E782,""))</f>
        <v/>
      </c>
      <c r="C777" s="571" t="str">
        <f>IF(OR(LEFT(Nhaplieu!$M782,3)='Sổ ngân hàng S07 '!$J$2,LEFT(Nhaplieu!$N782,3)='Sổ ngân hàng S07 '!$J$2),Nhaplieu!L782,IF(OR(Nhaplieu!$M782='Sổ ngân hàng S07 '!$J$2,Nhaplieu!$N782='Sổ ngân hàng S07 '!$J$2),Nhaplieu!L782,""))</f>
        <v/>
      </c>
      <c r="D777" s="78" t="str">
        <f>IF(LEFT(Nhaplieu!$M782,3)='Sổ ngân hàng S07 '!$J$2,Nhaplieu!N782,IF(LEFT(Nhaplieu!$N782,3)='Sổ ngân hàng S07 '!$J$2,Nhaplieu!M782,IF(Nhaplieu!$M782='Sổ ngân hàng S07 '!$J$2,Nhaplieu!N782,IF(Nhaplieu!$N782='Sổ ngân hàng S07 '!$J$2,Nhaplieu!M782,""))))</f>
        <v/>
      </c>
      <c r="E777" s="77" t="str">
        <f>IF(LEFT(Nhaplieu!M782,3)='Sổ ngân hàng S07 '!$J$2,Nhaplieu!$O782,IF(Nhaplieu!M782='Sổ ngân hàng S07 '!$J$2,Nhaplieu!$O782,""))</f>
        <v/>
      </c>
      <c r="F777" s="77" t="str">
        <f>IF(LEFT(Nhaplieu!N782,3)='Sổ ngân hàng S07 '!$J$2,Nhaplieu!$O782,IF(Nhaplieu!N782='Sổ ngân hàng S07 '!$J$2,Nhaplieu!$O782,""))</f>
        <v/>
      </c>
      <c r="G777" s="572">
        <f>IF(SUM(E777:F777)=0,0,$G$10+SUM(E$11:$E777)-SUM(F$11:$F777))</f>
        <v>0</v>
      </c>
      <c r="H777" s="573"/>
    </row>
    <row r="778" spans="1:8" s="4" customFormat="1" ht="15.6">
      <c r="A778" s="76" t="str">
        <f>IF(OR(LEFT(Nhaplieu!$M783,3)='Sổ ngân hàng S07 '!$J$2,LEFT(Nhaplieu!$N783,3)='Sổ ngân hàng S07 '!$J$2),Nhaplieu!F783,IF(OR(Nhaplieu!$M783='Sổ ngân hàng S07 '!$J$2,Nhaplieu!$N783='Sổ ngân hàng S07 '!$J$2),Nhaplieu!F783,""))</f>
        <v/>
      </c>
      <c r="B778" s="77" t="str">
        <f>IF(OR(LEFT(Nhaplieu!$M783,3)='Sổ ngân hàng S07 '!$J$2,LEFT(Nhaplieu!$N783,3)='Sổ ngân hàng S07 '!$J$2),Nhaplieu!E783,IF(OR(Nhaplieu!$M783='Sổ ngân hàng S07 '!$J$2,Nhaplieu!$N783='Sổ ngân hàng S07 '!$J$2),Nhaplieu!E783,""))</f>
        <v/>
      </c>
      <c r="C778" s="571" t="str">
        <f>IF(OR(LEFT(Nhaplieu!$M783,3)='Sổ ngân hàng S07 '!$J$2,LEFT(Nhaplieu!$N783,3)='Sổ ngân hàng S07 '!$J$2),Nhaplieu!L783,IF(OR(Nhaplieu!$M783='Sổ ngân hàng S07 '!$J$2,Nhaplieu!$N783='Sổ ngân hàng S07 '!$J$2),Nhaplieu!L783,""))</f>
        <v/>
      </c>
      <c r="D778" s="78" t="str">
        <f>IF(LEFT(Nhaplieu!$M783,3)='Sổ ngân hàng S07 '!$J$2,Nhaplieu!N783,IF(LEFT(Nhaplieu!$N783,3)='Sổ ngân hàng S07 '!$J$2,Nhaplieu!M783,IF(Nhaplieu!$M783='Sổ ngân hàng S07 '!$J$2,Nhaplieu!N783,IF(Nhaplieu!$N783='Sổ ngân hàng S07 '!$J$2,Nhaplieu!M783,""))))</f>
        <v/>
      </c>
      <c r="E778" s="77" t="str">
        <f>IF(LEFT(Nhaplieu!M783,3)='Sổ ngân hàng S07 '!$J$2,Nhaplieu!$O783,IF(Nhaplieu!M783='Sổ ngân hàng S07 '!$J$2,Nhaplieu!$O783,""))</f>
        <v/>
      </c>
      <c r="F778" s="77" t="str">
        <f>IF(LEFT(Nhaplieu!N783,3)='Sổ ngân hàng S07 '!$J$2,Nhaplieu!$O783,IF(Nhaplieu!N783='Sổ ngân hàng S07 '!$J$2,Nhaplieu!$O783,""))</f>
        <v/>
      </c>
      <c r="G778" s="572">
        <f>IF(SUM(E778:F778)=0,0,$G$10+SUM(E$11:$E778)-SUM(F$11:$F778))</f>
        <v>0</v>
      </c>
      <c r="H778" s="573"/>
    </row>
    <row r="779" spans="1:8" s="4" customFormat="1" ht="15.6">
      <c r="A779" s="76" t="str">
        <f>IF(OR(LEFT(Nhaplieu!$M784,3)='Sổ ngân hàng S07 '!$J$2,LEFT(Nhaplieu!$N784,3)='Sổ ngân hàng S07 '!$J$2),Nhaplieu!F784,IF(OR(Nhaplieu!$M784='Sổ ngân hàng S07 '!$J$2,Nhaplieu!$N784='Sổ ngân hàng S07 '!$J$2),Nhaplieu!F784,""))</f>
        <v/>
      </c>
      <c r="B779" s="77" t="str">
        <f>IF(OR(LEFT(Nhaplieu!$M784,3)='Sổ ngân hàng S07 '!$J$2,LEFT(Nhaplieu!$N784,3)='Sổ ngân hàng S07 '!$J$2),Nhaplieu!E784,IF(OR(Nhaplieu!$M784='Sổ ngân hàng S07 '!$J$2,Nhaplieu!$N784='Sổ ngân hàng S07 '!$J$2),Nhaplieu!E784,""))</f>
        <v/>
      </c>
      <c r="C779" s="571" t="str">
        <f>IF(OR(LEFT(Nhaplieu!$M784,3)='Sổ ngân hàng S07 '!$J$2,LEFT(Nhaplieu!$N784,3)='Sổ ngân hàng S07 '!$J$2),Nhaplieu!L784,IF(OR(Nhaplieu!$M784='Sổ ngân hàng S07 '!$J$2,Nhaplieu!$N784='Sổ ngân hàng S07 '!$J$2),Nhaplieu!L784,""))</f>
        <v/>
      </c>
      <c r="D779" s="78" t="str">
        <f>IF(LEFT(Nhaplieu!$M784,3)='Sổ ngân hàng S07 '!$J$2,Nhaplieu!N784,IF(LEFT(Nhaplieu!$N784,3)='Sổ ngân hàng S07 '!$J$2,Nhaplieu!M784,IF(Nhaplieu!$M784='Sổ ngân hàng S07 '!$J$2,Nhaplieu!N784,IF(Nhaplieu!$N784='Sổ ngân hàng S07 '!$J$2,Nhaplieu!M784,""))))</f>
        <v/>
      </c>
      <c r="E779" s="77" t="str">
        <f>IF(LEFT(Nhaplieu!M784,3)='Sổ ngân hàng S07 '!$J$2,Nhaplieu!$O784,IF(Nhaplieu!M784='Sổ ngân hàng S07 '!$J$2,Nhaplieu!$O784,""))</f>
        <v/>
      </c>
      <c r="F779" s="77" t="str">
        <f>IF(LEFT(Nhaplieu!N784,3)='Sổ ngân hàng S07 '!$J$2,Nhaplieu!$O784,IF(Nhaplieu!N784='Sổ ngân hàng S07 '!$J$2,Nhaplieu!$O784,""))</f>
        <v/>
      </c>
      <c r="G779" s="572">
        <f>IF(SUM(E779:F779)=0,0,$G$10+SUM(E$11:$E779)-SUM(F$11:$F779))</f>
        <v>0</v>
      </c>
      <c r="H779" s="573"/>
    </row>
    <row r="780" spans="1:8" s="4" customFormat="1" ht="15.6">
      <c r="A780" s="76" t="str">
        <f>IF(OR(LEFT(Nhaplieu!$M785,3)='Sổ ngân hàng S07 '!$J$2,LEFT(Nhaplieu!$N785,3)='Sổ ngân hàng S07 '!$J$2),Nhaplieu!F785,IF(OR(Nhaplieu!$M785='Sổ ngân hàng S07 '!$J$2,Nhaplieu!$N785='Sổ ngân hàng S07 '!$J$2),Nhaplieu!F785,""))</f>
        <v/>
      </c>
      <c r="B780" s="77" t="str">
        <f>IF(OR(LEFT(Nhaplieu!$M785,3)='Sổ ngân hàng S07 '!$J$2,LEFT(Nhaplieu!$N785,3)='Sổ ngân hàng S07 '!$J$2),Nhaplieu!E785,IF(OR(Nhaplieu!$M785='Sổ ngân hàng S07 '!$J$2,Nhaplieu!$N785='Sổ ngân hàng S07 '!$J$2),Nhaplieu!E785,""))</f>
        <v/>
      </c>
      <c r="C780" s="571" t="str">
        <f>IF(OR(LEFT(Nhaplieu!$M785,3)='Sổ ngân hàng S07 '!$J$2,LEFT(Nhaplieu!$N785,3)='Sổ ngân hàng S07 '!$J$2),Nhaplieu!L785,IF(OR(Nhaplieu!$M785='Sổ ngân hàng S07 '!$J$2,Nhaplieu!$N785='Sổ ngân hàng S07 '!$J$2),Nhaplieu!L785,""))</f>
        <v/>
      </c>
      <c r="D780" s="78" t="str">
        <f>IF(LEFT(Nhaplieu!$M785,3)='Sổ ngân hàng S07 '!$J$2,Nhaplieu!N785,IF(LEFT(Nhaplieu!$N785,3)='Sổ ngân hàng S07 '!$J$2,Nhaplieu!M785,IF(Nhaplieu!$M785='Sổ ngân hàng S07 '!$J$2,Nhaplieu!N785,IF(Nhaplieu!$N785='Sổ ngân hàng S07 '!$J$2,Nhaplieu!M785,""))))</f>
        <v/>
      </c>
      <c r="E780" s="77" t="str">
        <f>IF(LEFT(Nhaplieu!M785,3)='Sổ ngân hàng S07 '!$J$2,Nhaplieu!$O785,IF(Nhaplieu!M785='Sổ ngân hàng S07 '!$J$2,Nhaplieu!$O785,""))</f>
        <v/>
      </c>
      <c r="F780" s="77" t="str">
        <f>IF(LEFT(Nhaplieu!N785,3)='Sổ ngân hàng S07 '!$J$2,Nhaplieu!$O785,IF(Nhaplieu!N785='Sổ ngân hàng S07 '!$J$2,Nhaplieu!$O785,""))</f>
        <v/>
      </c>
      <c r="G780" s="572">
        <f>IF(SUM(E780:F780)=0,0,$G$10+SUM(E$11:$E780)-SUM(F$11:$F780))</f>
        <v>0</v>
      </c>
      <c r="H780" s="573"/>
    </row>
    <row r="781" spans="1:8" s="4" customFormat="1" ht="15.6">
      <c r="A781" s="76" t="str">
        <f>IF(OR(LEFT(Nhaplieu!$M786,3)='Sổ ngân hàng S07 '!$J$2,LEFT(Nhaplieu!$N786,3)='Sổ ngân hàng S07 '!$J$2),Nhaplieu!F786,IF(OR(Nhaplieu!$M786='Sổ ngân hàng S07 '!$J$2,Nhaplieu!$N786='Sổ ngân hàng S07 '!$J$2),Nhaplieu!F786,""))</f>
        <v/>
      </c>
      <c r="B781" s="77" t="str">
        <f>IF(OR(LEFT(Nhaplieu!$M786,3)='Sổ ngân hàng S07 '!$J$2,LEFT(Nhaplieu!$N786,3)='Sổ ngân hàng S07 '!$J$2),Nhaplieu!E786,IF(OR(Nhaplieu!$M786='Sổ ngân hàng S07 '!$J$2,Nhaplieu!$N786='Sổ ngân hàng S07 '!$J$2),Nhaplieu!E786,""))</f>
        <v/>
      </c>
      <c r="C781" s="571" t="str">
        <f>IF(OR(LEFT(Nhaplieu!$M786,3)='Sổ ngân hàng S07 '!$J$2,LEFT(Nhaplieu!$N786,3)='Sổ ngân hàng S07 '!$J$2),Nhaplieu!L786,IF(OR(Nhaplieu!$M786='Sổ ngân hàng S07 '!$J$2,Nhaplieu!$N786='Sổ ngân hàng S07 '!$J$2),Nhaplieu!L786,""))</f>
        <v/>
      </c>
      <c r="D781" s="78" t="str">
        <f>IF(LEFT(Nhaplieu!$M786,3)='Sổ ngân hàng S07 '!$J$2,Nhaplieu!N786,IF(LEFT(Nhaplieu!$N786,3)='Sổ ngân hàng S07 '!$J$2,Nhaplieu!M786,IF(Nhaplieu!$M786='Sổ ngân hàng S07 '!$J$2,Nhaplieu!N786,IF(Nhaplieu!$N786='Sổ ngân hàng S07 '!$J$2,Nhaplieu!M786,""))))</f>
        <v/>
      </c>
      <c r="E781" s="77" t="str">
        <f>IF(LEFT(Nhaplieu!M786,3)='Sổ ngân hàng S07 '!$J$2,Nhaplieu!$O786,IF(Nhaplieu!M786='Sổ ngân hàng S07 '!$J$2,Nhaplieu!$O786,""))</f>
        <v/>
      </c>
      <c r="F781" s="77" t="str">
        <f>IF(LEFT(Nhaplieu!N786,3)='Sổ ngân hàng S07 '!$J$2,Nhaplieu!$O786,IF(Nhaplieu!N786='Sổ ngân hàng S07 '!$J$2,Nhaplieu!$O786,""))</f>
        <v/>
      </c>
      <c r="G781" s="572">
        <f>IF(SUM(E781:F781)=0,0,$G$10+SUM(E$11:$E781)-SUM(F$11:$F781))</f>
        <v>0</v>
      </c>
      <c r="H781" s="573"/>
    </row>
    <row r="782" spans="1:8" s="4" customFormat="1" ht="15.6">
      <c r="A782" s="76" t="str">
        <f>IF(OR(LEFT(Nhaplieu!$M787,3)='Sổ ngân hàng S07 '!$J$2,LEFT(Nhaplieu!$N787,3)='Sổ ngân hàng S07 '!$J$2),Nhaplieu!F787,IF(OR(Nhaplieu!$M787='Sổ ngân hàng S07 '!$J$2,Nhaplieu!$N787='Sổ ngân hàng S07 '!$J$2),Nhaplieu!F787,""))</f>
        <v/>
      </c>
      <c r="B782" s="77" t="str">
        <f>IF(OR(LEFT(Nhaplieu!$M787,3)='Sổ ngân hàng S07 '!$J$2,LEFT(Nhaplieu!$N787,3)='Sổ ngân hàng S07 '!$J$2),Nhaplieu!E787,IF(OR(Nhaplieu!$M787='Sổ ngân hàng S07 '!$J$2,Nhaplieu!$N787='Sổ ngân hàng S07 '!$J$2),Nhaplieu!E787,""))</f>
        <v/>
      </c>
      <c r="C782" s="571" t="str">
        <f>IF(OR(LEFT(Nhaplieu!$M787,3)='Sổ ngân hàng S07 '!$J$2,LEFT(Nhaplieu!$N787,3)='Sổ ngân hàng S07 '!$J$2),Nhaplieu!L787,IF(OR(Nhaplieu!$M787='Sổ ngân hàng S07 '!$J$2,Nhaplieu!$N787='Sổ ngân hàng S07 '!$J$2),Nhaplieu!L787,""))</f>
        <v/>
      </c>
      <c r="D782" s="78" t="str">
        <f>IF(LEFT(Nhaplieu!$M787,3)='Sổ ngân hàng S07 '!$J$2,Nhaplieu!N787,IF(LEFT(Nhaplieu!$N787,3)='Sổ ngân hàng S07 '!$J$2,Nhaplieu!M787,IF(Nhaplieu!$M787='Sổ ngân hàng S07 '!$J$2,Nhaplieu!N787,IF(Nhaplieu!$N787='Sổ ngân hàng S07 '!$J$2,Nhaplieu!M787,""))))</f>
        <v/>
      </c>
      <c r="E782" s="77" t="str">
        <f>IF(LEFT(Nhaplieu!M787,3)='Sổ ngân hàng S07 '!$J$2,Nhaplieu!$O787,IF(Nhaplieu!M787='Sổ ngân hàng S07 '!$J$2,Nhaplieu!$O787,""))</f>
        <v/>
      </c>
      <c r="F782" s="77" t="str">
        <f>IF(LEFT(Nhaplieu!N787,3)='Sổ ngân hàng S07 '!$J$2,Nhaplieu!$O787,IF(Nhaplieu!N787='Sổ ngân hàng S07 '!$J$2,Nhaplieu!$O787,""))</f>
        <v/>
      </c>
      <c r="G782" s="572">
        <f>IF(SUM(E782:F782)=0,0,$G$10+SUM(E$11:$E782)-SUM(F$11:$F782))</f>
        <v>0</v>
      </c>
      <c r="H782" s="573"/>
    </row>
    <row r="783" spans="1:8" s="4" customFormat="1" ht="15.6">
      <c r="A783" s="76" t="str">
        <f>IF(OR(LEFT(Nhaplieu!$M788,3)='Sổ ngân hàng S07 '!$J$2,LEFT(Nhaplieu!$N788,3)='Sổ ngân hàng S07 '!$J$2),Nhaplieu!F788,IF(OR(Nhaplieu!$M788='Sổ ngân hàng S07 '!$J$2,Nhaplieu!$N788='Sổ ngân hàng S07 '!$J$2),Nhaplieu!F788,""))</f>
        <v/>
      </c>
      <c r="B783" s="77" t="str">
        <f>IF(OR(LEFT(Nhaplieu!$M788,3)='Sổ ngân hàng S07 '!$J$2,LEFT(Nhaplieu!$N788,3)='Sổ ngân hàng S07 '!$J$2),Nhaplieu!E788,IF(OR(Nhaplieu!$M788='Sổ ngân hàng S07 '!$J$2,Nhaplieu!$N788='Sổ ngân hàng S07 '!$J$2),Nhaplieu!E788,""))</f>
        <v/>
      </c>
      <c r="C783" s="571" t="str">
        <f>IF(OR(LEFT(Nhaplieu!$M788,3)='Sổ ngân hàng S07 '!$J$2,LEFT(Nhaplieu!$N788,3)='Sổ ngân hàng S07 '!$J$2),Nhaplieu!L788,IF(OR(Nhaplieu!$M788='Sổ ngân hàng S07 '!$J$2,Nhaplieu!$N788='Sổ ngân hàng S07 '!$J$2),Nhaplieu!L788,""))</f>
        <v/>
      </c>
      <c r="D783" s="78" t="str">
        <f>IF(LEFT(Nhaplieu!$M788,3)='Sổ ngân hàng S07 '!$J$2,Nhaplieu!N788,IF(LEFT(Nhaplieu!$N788,3)='Sổ ngân hàng S07 '!$J$2,Nhaplieu!M788,IF(Nhaplieu!$M788='Sổ ngân hàng S07 '!$J$2,Nhaplieu!N788,IF(Nhaplieu!$N788='Sổ ngân hàng S07 '!$J$2,Nhaplieu!M788,""))))</f>
        <v/>
      </c>
      <c r="E783" s="77" t="str">
        <f>IF(LEFT(Nhaplieu!M788,3)='Sổ ngân hàng S07 '!$J$2,Nhaplieu!$O788,IF(Nhaplieu!M788='Sổ ngân hàng S07 '!$J$2,Nhaplieu!$O788,""))</f>
        <v/>
      </c>
      <c r="F783" s="77" t="str">
        <f>IF(LEFT(Nhaplieu!N788,3)='Sổ ngân hàng S07 '!$J$2,Nhaplieu!$O788,IF(Nhaplieu!N788='Sổ ngân hàng S07 '!$J$2,Nhaplieu!$O788,""))</f>
        <v/>
      </c>
      <c r="G783" s="572">
        <f>IF(SUM(E783:F783)=0,0,$G$10+SUM(E$11:$E783)-SUM(F$11:$F783))</f>
        <v>0</v>
      </c>
      <c r="H783" s="573"/>
    </row>
    <row r="784" spans="1:8" s="4" customFormat="1" ht="15.6">
      <c r="A784" s="76" t="str">
        <f>IF(OR(LEFT(Nhaplieu!$M789,3)='Sổ ngân hàng S07 '!$J$2,LEFT(Nhaplieu!$N789,3)='Sổ ngân hàng S07 '!$J$2),Nhaplieu!F789,IF(OR(Nhaplieu!$M789='Sổ ngân hàng S07 '!$J$2,Nhaplieu!$N789='Sổ ngân hàng S07 '!$J$2),Nhaplieu!F789,""))</f>
        <v/>
      </c>
      <c r="B784" s="77" t="str">
        <f>IF(OR(LEFT(Nhaplieu!$M789,3)='Sổ ngân hàng S07 '!$J$2,LEFT(Nhaplieu!$N789,3)='Sổ ngân hàng S07 '!$J$2),Nhaplieu!E789,IF(OR(Nhaplieu!$M789='Sổ ngân hàng S07 '!$J$2,Nhaplieu!$N789='Sổ ngân hàng S07 '!$J$2),Nhaplieu!E789,""))</f>
        <v/>
      </c>
      <c r="C784" s="571" t="str">
        <f>IF(OR(LEFT(Nhaplieu!$M789,3)='Sổ ngân hàng S07 '!$J$2,LEFT(Nhaplieu!$N789,3)='Sổ ngân hàng S07 '!$J$2),Nhaplieu!L789,IF(OR(Nhaplieu!$M789='Sổ ngân hàng S07 '!$J$2,Nhaplieu!$N789='Sổ ngân hàng S07 '!$J$2),Nhaplieu!L789,""))</f>
        <v/>
      </c>
      <c r="D784" s="78" t="str">
        <f>IF(LEFT(Nhaplieu!$M789,3)='Sổ ngân hàng S07 '!$J$2,Nhaplieu!N789,IF(LEFT(Nhaplieu!$N789,3)='Sổ ngân hàng S07 '!$J$2,Nhaplieu!M789,IF(Nhaplieu!$M789='Sổ ngân hàng S07 '!$J$2,Nhaplieu!N789,IF(Nhaplieu!$N789='Sổ ngân hàng S07 '!$J$2,Nhaplieu!M789,""))))</f>
        <v/>
      </c>
      <c r="E784" s="77" t="str">
        <f>IF(LEFT(Nhaplieu!M789,3)='Sổ ngân hàng S07 '!$J$2,Nhaplieu!$O789,IF(Nhaplieu!M789='Sổ ngân hàng S07 '!$J$2,Nhaplieu!$O789,""))</f>
        <v/>
      </c>
      <c r="F784" s="77" t="str">
        <f>IF(LEFT(Nhaplieu!N789,3)='Sổ ngân hàng S07 '!$J$2,Nhaplieu!$O789,IF(Nhaplieu!N789='Sổ ngân hàng S07 '!$J$2,Nhaplieu!$O789,""))</f>
        <v/>
      </c>
      <c r="G784" s="572">
        <f>IF(SUM(E784:F784)=0,0,$G$10+SUM(E$11:$E784)-SUM(F$11:$F784))</f>
        <v>0</v>
      </c>
      <c r="H784" s="573"/>
    </row>
    <row r="785" spans="1:8" s="4" customFormat="1" ht="15.6">
      <c r="A785" s="76" t="str">
        <f>IF(OR(LEFT(Nhaplieu!$M790,3)='Sổ ngân hàng S07 '!$J$2,LEFT(Nhaplieu!$N790,3)='Sổ ngân hàng S07 '!$J$2),Nhaplieu!F790,IF(OR(Nhaplieu!$M790='Sổ ngân hàng S07 '!$J$2,Nhaplieu!$N790='Sổ ngân hàng S07 '!$J$2),Nhaplieu!F790,""))</f>
        <v/>
      </c>
      <c r="B785" s="77" t="str">
        <f>IF(OR(LEFT(Nhaplieu!$M790,3)='Sổ ngân hàng S07 '!$J$2,LEFT(Nhaplieu!$N790,3)='Sổ ngân hàng S07 '!$J$2),Nhaplieu!E790,IF(OR(Nhaplieu!$M790='Sổ ngân hàng S07 '!$J$2,Nhaplieu!$N790='Sổ ngân hàng S07 '!$J$2),Nhaplieu!E790,""))</f>
        <v/>
      </c>
      <c r="C785" s="571" t="str">
        <f>IF(OR(LEFT(Nhaplieu!$M790,3)='Sổ ngân hàng S07 '!$J$2,LEFT(Nhaplieu!$N790,3)='Sổ ngân hàng S07 '!$J$2),Nhaplieu!L790,IF(OR(Nhaplieu!$M790='Sổ ngân hàng S07 '!$J$2,Nhaplieu!$N790='Sổ ngân hàng S07 '!$J$2),Nhaplieu!L790,""))</f>
        <v/>
      </c>
      <c r="D785" s="78" t="str">
        <f>IF(LEFT(Nhaplieu!$M790,3)='Sổ ngân hàng S07 '!$J$2,Nhaplieu!N790,IF(LEFT(Nhaplieu!$N790,3)='Sổ ngân hàng S07 '!$J$2,Nhaplieu!M790,IF(Nhaplieu!$M790='Sổ ngân hàng S07 '!$J$2,Nhaplieu!N790,IF(Nhaplieu!$N790='Sổ ngân hàng S07 '!$J$2,Nhaplieu!M790,""))))</f>
        <v/>
      </c>
      <c r="E785" s="77" t="str">
        <f>IF(LEFT(Nhaplieu!M790,3)='Sổ ngân hàng S07 '!$J$2,Nhaplieu!$O790,IF(Nhaplieu!M790='Sổ ngân hàng S07 '!$J$2,Nhaplieu!$O790,""))</f>
        <v/>
      </c>
      <c r="F785" s="77" t="str">
        <f>IF(LEFT(Nhaplieu!N790,3)='Sổ ngân hàng S07 '!$J$2,Nhaplieu!$O790,IF(Nhaplieu!N790='Sổ ngân hàng S07 '!$J$2,Nhaplieu!$O790,""))</f>
        <v/>
      </c>
      <c r="G785" s="572">
        <f>IF(SUM(E785:F785)=0,0,$G$10+SUM(E$11:$E785)-SUM(F$11:$F785))</f>
        <v>0</v>
      </c>
      <c r="H785" s="573"/>
    </row>
    <row r="786" spans="1:8" s="4" customFormat="1" ht="15.6">
      <c r="A786" s="76" t="str">
        <f>IF(OR(LEFT(Nhaplieu!$M791,3)='Sổ ngân hàng S07 '!$J$2,LEFT(Nhaplieu!$N791,3)='Sổ ngân hàng S07 '!$J$2),Nhaplieu!F791,IF(OR(Nhaplieu!$M791='Sổ ngân hàng S07 '!$J$2,Nhaplieu!$N791='Sổ ngân hàng S07 '!$J$2),Nhaplieu!F791,""))</f>
        <v/>
      </c>
      <c r="B786" s="77" t="str">
        <f>IF(OR(LEFT(Nhaplieu!$M791,3)='Sổ ngân hàng S07 '!$J$2,LEFT(Nhaplieu!$N791,3)='Sổ ngân hàng S07 '!$J$2),Nhaplieu!E791,IF(OR(Nhaplieu!$M791='Sổ ngân hàng S07 '!$J$2,Nhaplieu!$N791='Sổ ngân hàng S07 '!$J$2),Nhaplieu!E791,""))</f>
        <v/>
      </c>
      <c r="C786" s="571" t="str">
        <f>IF(OR(LEFT(Nhaplieu!$M791,3)='Sổ ngân hàng S07 '!$J$2,LEFT(Nhaplieu!$N791,3)='Sổ ngân hàng S07 '!$J$2),Nhaplieu!L791,IF(OR(Nhaplieu!$M791='Sổ ngân hàng S07 '!$J$2,Nhaplieu!$N791='Sổ ngân hàng S07 '!$J$2),Nhaplieu!L791,""))</f>
        <v/>
      </c>
      <c r="D786" s="78" t="str">
        <f>IF(LEFT(Nhaplieu!$M791,3)='Sổ ngân hàng S07 '!$J$2,Nhaplieu!N791,IF(LEFT(Nhaplieu!$N791,3)='Sổ ngân hàng S07 '!$J$2,Nhaplieu!M791,IF(Nhaplieu!$M791='Sổ ngân hàng S07 '!$J$2,Nhaplieu!N791,IF(Nhaplieu!$N791='Sổ ngân hàng S07 '!$J$2,Nhaplieu!M791,""))))</f>
        <v/>
      </c>
      <c r="E786" s="77" t="str">
        <f>IF(LEFT(Nhaplieu!M791,3)='Sổ ngân hàng S07 '!$J$2,Nhaplieu!$O791,IF(Nhaplieu!M791='Sổ ngân hàng S07 '!$J$2,Nhaplieu!$O791,""))</f>
        <v/>
      </c>
      <c r="F786" s="77" t="str">
        <f>IF(LEFT(Nhaplieu!N791,3)='Sổ ngân hàng S07 '!$J$2,Nhaplieu!$O791,IF(Nhaplieu!N791='Sổ ngân hàng S07 '!$J$2,Nhaplieu!$O791,""))</f>
        <v/>
      </c>
      <c r="G786" s="572">
        <f>IF(SUM(E786:F786)=0,0,$G$10+SUM(E$11:$E786)-SUM(F$11:$F786))</f>
        <v>0</v>
      </c>
      <c r="H786" s="573"/>
    </row>
    <row r="787" spans="1:8" s="4" customFormat="1" ht="15.6">
      <c r="A787" s="76" t="str">
        <f>IF(OR(LEFT(Nhaplieu!$M792,3)='Sổ ngân hàng S07 '!$J$2,LEFT(Nhaplieu!$N792,3)='Sổ ngân hàng S07 '!$J$2),Nhaplieu!F792,IF(OR(Nhaplieu!$M792='Sổ ngân hàng S07 '!$J$2,Nhaplieu!$N792='Sổ ngân hàng S07 '!$J$2),Nhaplieu!F792,""))</f>
        <v/>
      </c>
      <c r="B787" s="77" t="str">
        <f>IF(OR(LEFT(Nhaplieu!$M792,3)='Sổ ngân hàng S07 '!$J$2,LEFT(Nhaplieu!$N792,3)='Sổ ngân hàng S07 '!$J$2),Nhaplieu!E792,IF(OR(Nhaplieu!$M792='Sổ ngân hàng S07 '!$J$2,Nhaplieu!$N792='Sổ ngân hàng S07 '!$J$2),Nhaplieu!E792,""))</f>
        <v/>
      </c>
      <c r="C787" s="571" t="str">
        <f>IF(OR(LEFT(Nhaplieu!$M792,3)='Sổ ngân hàng S07 '!$J$2,LEFT(Nhaplieu!$N792,3)='Sổ ngân hàng S07 '!$J$2),Nhaplieu!L792,IF(OR(Nhaplieu!$M792='Sổ ngân hàng S07 '!$J$2,Nhaplieu!$N792='Sổ ngân hàng S07 '!$J$2),Nhaplieu!L792,""))</f>
        <v/>
      </c>
      <c r="D787" s="78" t="str">
        <f>IF(LEFT(Nhaplieu!$M792,3)='Sổ ngân hàng S07 '!$J$2,Nhaplieu!N792,IF(LEFT(Nhaplieu!$N792,3)='Sổ ngân hàng S07 '!$J$2,Nhaplieu!M792,IF(Nhaplieu!$M792='Sổ ngân hàng S07 '!$J$2,Nhaplieu!N792,IF(Nhaplieu!$N792='Sổ ngân hàng S07 '!$J$2,Nhaplieu!M792,""))))</f>
        <v/>
      </c>
      <c r="E787" s="77" t="str">
        <f>IF(LEFT(Nhaplieu!M792,3)='Sổ ngân hàng S07 '!$J$2,Nhaplieu!$O792,IF(Nhaplieu!M792='Sổ ngân hàng S07 '!$J$2,Nhaplieu!$O792,""))</f>
        <v/>
      </c>
      <c r="F787" s="77" t="str">
        <f>IF(LEFT(Nhaplieu!N792,3)='Sổ ngân hàng S07 '!$J$2,Nhaplieu!$O792,IF(Nhaplieu!N792='Sổ ngân hàng S07 '!$J$2,Nhaplieu!$O792,""))</f>
        <v/>
      </c>
      <c r="G787" s="572">
        <f>IF(SUM(E787:F787)=0,0,$G$10+SUM(E$11:$E787)-SUM(F$11:$F787))</f>
        <v>0</v>
      </c>
      <c r="H787" s="573"/>
    </row>
    <row r="788" spans="1:8" s="4" customFormat="1" ht="15.6">
      <c r="A788" s="76" t="str">
        <f>IF(OR(LEFT(Nhaplieu!$M793,3)='Sổ ngân hàng S07 '!$J$2,LEFT(Nhaplieu!$N793,3)='Sổ ngân hàng S07 '!$J$2),Nhaplieu!F793,IF(OR(Nhaplieu!$M793='Sổ ngân hàng S07 '!$J$2,Nhaplieu!$N793='Sổ ngân hàng S07 '!$J$2),Nhaplieu!F793,""))</f>
        <v/>
      </c>
      <c r="B788" s="77" t="str">
        <f>IF(OR(LEFT(Nhaplieu!$M793,3)='Sổ ngân hàng S07 '!$J$2,LEFT(Nhaplieu!$N793,3)='Sổ ngân hàng S07 '!$J$2),Nhaplieu!E793,IF(OR(Nhaplieu!$M793='Sổ ngân hàng S07 '!$J$2,Nhaplieu!$N793='Sổ ngân hàng S07 '!$J$2),Nhaplieu!E793,""))</f>
        <v/>
      </c>
      <c r="C788" s="571" t="str">
        <f>IF(OR(LEFT(Nhaplieu!$M793,3)='Sổ ngân hàng S07 '!$J$2,LEFT(Nhaplieu!$N793,3)='Sổ ngân hàng S07 '!$J$2),Nhaplieu!L793,IF(OR(Nhaplieu!$M793='Sổ ngân hàng S07 '!$J$2,Nhaplieu!$N793='Sổ ngân hàng S07 '!$J$2),Nhaplieu!L793,""))</f>
        <v/>
      </c>
      <c r="D788" s="78" t="str">
        <f>IF(LEFT(Nhaplieu!$M793,3)='Sổ ngân hàng S07 '!$J$2,Nhaplieu!N793,IF(LEFT(Nhaplieu!$N793,3)='Sổ ngân hàng S07 '!$J$2,Nhaplieu!M793,IF(Nhaplieu!$M793='Sổ ngân hàng S07 '!$J$2,Nhaplieu!N793,IF(Nhaplieu!$N793='Sổ ngân hàng S07 '!$J$2,Nhaplieu!M793,""))))</f>
        <v/>
      </c>
      <c r="E788" s="77" t="str">
        <f>IF(LEFT(Nhaplieu!M793,3)='Sổ ngân hàng S07 '!$J$2,Nhaplieu!$O793,IF(Nhaplieu!M793='Sổ ngân hàng S07 '!$J$2,Nhaplieu!$O793,""))</f>
        <v/>
      </c>
      <c r="F788" s="77" t="str">
        <f>IF(LEFT(Nhaplieu!N793,3)='Sổ ngân hàng S07 '!$J$2,Nhaplieu!$O793,IF(Nhaplieu!N793='Sổ ngân hàng S07 '!$J$2,Nhaplieu!$O793,""))</f>
        <v/>
      </c>
      <c r="G788" s="572">
        <f>IF(SUM(E788:F788)=0,0,$G$10+SUM(E$11:$E788)-SUM(F$11:$F788))</f>
        <v>0</v>
      </c>
      <c r="H788" s="573"/>
    </row>
    <row r="789" spans="1:8" s="4" customFormat="1" ht="15.6">
      <c r="A789" s="76" t="str">
        <f>IF(OR(LEFT(Nhaplieu!$M794,3)='Sổ ngân hàng S07 '!$J$2,LEFT(Nhaplieu!$N794,3)='Sổ ngân hàng S07 '!$J$2),Nhaplieu!F794,IF(OR(Nhaplieu!$M794='Sổ ngân hàng S07 '!$J$2,Nhaplieu!$N794='Sổ ngân hàng S07 '!$J$2),Nhaplieu!F794,""))</f>
        <v/>
      </c>
      <c r="B789" s="77" t="str">
        <f>IF(OR(LEFT(Nhaplieu!$M794,3)='Sổ ngân hàng S07 '!$J$2,LEFT(Nhaplieu!$N794,3)='Sổ ngân hàng S07 '!$J$2),Nhaplieu!E794,IF(OR(Nhaplieu!$M794='Sổ ngân hàng S07 '!$J$2,Nhaplieu!$N794='Sổ ngân hàng S07 '!$J$2),Nhaplieu!E794,""))</f>
        <v/>
      </c>
      <c r="C789" s="571" t="str">
        <f>IF(OR(LEFT(Nhaplieu!$M794,3)='Sổ ngân hàng S07 '!$J$2,LEFT(Nhaplieu!$N794,3)='Sổ ngân hàng S07 '!$J$2),Nhaplieu!L794,IF(OR(Nhaplieu!$M794='Sổ ngân hàng S07 '!$J$2,Nhaplieu!$N794='Sổ ngân hàng S07 '!$J$2),Nhaplieu!L794,""))</f>
        <v/>
      </c>
      <c r="D789" s="78" t="str">
        <f>IF(LEFT(Nhaplieu!$M794,3)='Sổ ngân hàng S07 '!$J$2,Nhaplieu!N794,IF(LEFT(Nhaplieu!$N794,3)='Sổ ngân hàng S07 '!$J$2,Nhaplieu!M794,IF(Nhaplieu!$M794='Sổ ngân hàng S07 '!$J$2,Nhaplieu!N794,IF(Nhaplieu!$N794='Sổ ngân hàng S07 '!$J$2,Nhaplieu!M794,""))))</f>
        <v/>
      </c>
      <c r="E789" s="77" t="str">
        <f>IF(LEFT(Nhaplieu!M794,3)='Sổ ngân hàng S07 '!$J$2,Nhaplieu!$O794,IF(Nhaplieu!M794='Sổ ngân hàng S07 '!$J$2,Nhaplieu!$O794,""))</f>
        <v/>
      </c>
      <c r="F789" s="77" t="str">
        <f>IF(LEFT(Nhaplieu!N794,3)='Sổ ngân hàng S07 '!$J$2,Nhaplieu!$O794,IF(Nhaplieu!N794='Sổ ngân hàng S07 '!$J$2,Nhaplieu!$O794,""))</f>
        <v/>
      </c>
      <c r="G789" s="572">
        <f>IF(SUM(E789:F789)=0,0,$G$10+SUM(E$11:$E789)-SUM(F$11:$F789))</f>
        <v>0</v>
      </c>
      <c r="H789" s="573"/>
    </row>
    <row r="790" spans="1:8" s="4" customFormat="1" ht="15.6">
      <c r="A790" s="76" t="str">
        <f>IF(OR(LEFT(Nhaplieu!$M795,3)='Sổ ngân hàng S07 '!$J$2,LEFT(Nhaplieu!$N795,3)='Sổ ngân hàng S07 '!$J$2),Nhaplieu!F795,IF(OR(Nhaplieu!$M795='Sổ ngân hàng S07 '!$J$2,Nhaplieu!$N795='Sổ ngân hàng S07 '!$J$2),Nhaplieu!F795,""))</f>
        <v/>
      </c>
      <c r="B790" s="77" t="str">
        <f>IF(OR(LEFT(Nhaplieu!$M795,3)='Sổ ngân hàng S07 '!$J$2,LEFT(Nhaplieu!$N795,3)='Sổ ngân hàng S07 '!$J$2),Nhaplieu!E795,IF(OR(Nhaplieu!$M795='Sổ ngân hàng S07 '!$J$2,Nhaplieu!$N795='Sổ ngân hàng S07 '!$J$2),Nhaplieu!E795,""))</f>
        <v/>
      </c>
      <c r="C790" s="571" t="str">
        <f>IF(OR(LEFT(Nhaplieu!$M795,3)='Sổ ngân hàng S07 '!$J$2,LEFT(Nhaplieu!$N795,3)='Sổ ngân hàng S07 '!$J$2),Nhaplieu!L795,IF(OR(Nhaplieu!$M795='Sổ ngân hàng S07 '!$J$2,Nhaplieu!$N795='Sổ ngân hàng S07 '!$J$2),Nhaplieu!L795,""))</f>
        <v/>
      </c>
      <c r="D790" s="78" t="str">
        <f>IF(LEFT(Nhaplieu!$M795,3)='Sổ ngân hàng S07 '!$J$2,Nhaplieu!N795,IF(LEFT(Nhaplieu!$N795,3)='Sổ ngân hàng S07 '!$J$2,Nhaplieu!M795,IF(Nhaplieu!$M795='Sổ ngân hàng S07 '!$J$2,Nhaplieu!N795,IF(Nhaplieu!$N795='Sổ ngân hàng S07 '!$J$2,Nhaplieu!M795,""))))</f>
        <v/>
      </c>
      <c r="E790" s="77" t="str">
        <f>IF(LEFT(Nhaplieu!M795,3)='Sổ ngân hàng S07 '!$J$2,Nhaplieu!$O795,IF(Nhaplieu!M795='Sổ ngân hàng S07 '!$J$2,Nhaplieu!$O795,""))</f>
        <v/>
      </c>
      <c r="F790" s="77" t="str">
        <f>IF(LEFT(Nhaplieu!N795,3)='Sổ ngân hàng S07 '!$J$2,Nhaplieu!$O795,IF(Nhaplieu!N795='Sổ ngân hàng S07 '!$J$2,Nhaplieu!$O795,""))</f>
        <v/>
      </c>
      <c r="G790" s="572">
        <f>IF(SUM(E790:F790)=0,0,$G$10+SUM(E$11:$E790)-SUM(F$11:$F790))</f>
        <v>0</v>
      </c>
      <c r="H790" s="573"/>
    </row>
    <row r="791" spans="1:8" s="4" customFormat="1" ht="15.6">
      <c r="A791" s="76" t="str">
        <f>IF(OR(LEFT(Nhaplieu!$M796,3)='Sổ ngân hàng S07 '!$J$2,LEFT(Nhaplieu!$N796,3)='Sổ ngân hàng S07 '!$J$2),Nhaplieu!F796,IF(OR(Nhaplieu!$M796='Sổ ngân hàng S07 '!$J$2,Nhaplieu!$N796='Sổ ngân hàng S07 '!$J$2),Nhaplieu!F796,""))</f>
        <v/>
      </c>
      <c r="B791" s="77" t="str">
        <f>IF(OR(LEFT(Nhaplieu!$M796,3)='Sổ ngân hàng S07 '!$J$2,LEFT(Nhaplieu!$N796,3)='Sổ ngân hàng S07 '!$J$2),Nhaplieu!E796,IF(OR(Nhaplieu!$M796='Sổ ngân hàng S07 '!$J$2,Nhaplieu!$N796='Sổ ngân hàng S07 '!$J$2),Nhaplieu!E796,""))</f>
        <v/>
      </c>
      <c r="C791" s="571" t="str">
        <f>IF(OR(LEFT(Nhaplieu!$M796,3)='Sổ ngân hàng S07 '!$J$2,LEFT(Nhaplieu!$N796,3)='Sổ ngân hàng S07 '!$J$2),Nhaplieu!L796,IF(OR(Nhaplieu!$M796='Sổ ngân hàng S07 '!$J$2,Nhaplieu!$N796='Sổ ngân hàng S07 '!$J$2),Nhaplieu!L796,""))</f>
        <v/>
      </c>
      <c r="D791" s="78" t="str">
        <f>IF(LEFT(Nhaplieu!$M796,3)='Sổ ngân hàng S07 '!$J$2,Nhaplieu!N796,IF(LEFT(Nhaplieu!$N796,3)='Sổ ngân hàng S07 '!$J$2,Nhaplieu!M796,IF(Nhaplieu!$M796='Sổ ngân hàng S07 '!$J$2,Nhaplieu!N796,IF(Nhaplieu!$N796='Sổ ngân hàng S07 '!$J$2,Nhaplieu!M796,""))))</f>
        <v/>
      </c>
      <c r="E791" s="77" t="str">
        <f>IF(LEFT(Nhaplieu!M796,3)='Sổ ngân hàng S07 '!$J$2,Nhaplieu!$O796,IF(Nhaplieu!M796='Sổ ngân hàng S07 '!$J$2,Nhaplieu!$O796,""))</f>
        <v/>
      </c>
      <c r="F791" s="77" t="str">
        <f>IF(LEFT(Nhaplieu!N796,3)='Sổ ngân hàng S07 '!$J$2,Nhaplieu!$O796,IF(Nhaplieu!N796='Sổ ngân hàng S07 '!$J$2,Nhaplieu!$O796,""))</f>
        <v/>
      </c>
      <c r="G791" s="572">
        <f>IF(SUM(E791:F791)=0,0,$G$10+SUM(E$11:$E791)-SUM(F$11:$F791))</f>
        <v>0</v>
      </c>
      <c r="H791" s="573"/>
    </row>
    <row r="792" spans="1:8" s="4" customFormat="1" ht="15.6">
      <c r="A792" s="76" t="str">
        <f>IF(OR(LEFT(Nhaplieu!$M797,3)='Sổ ngân hàng S07 '!$J$2,LEFT(Nhaplieu!$N797,3)='Sổ ngân hàng S07 '!$J$2),Nhaplieu!F797,IF(OR(Nhaplieu!$M797='Sổ ngân hàng S07 '!$J$2,Nhaplieu!$N797='Sổ ngân hàng S07 '!$J$2),Nhaplieu!F797,""))</f>
        <v/>
      </c>
      <c r="B792" s="77" t="str">
        <f>IF(OR(LEFT(Nhaplieu!$M797,3)='Sổ ngân hàng S07 '!$J$2,LEFT(Nhaplieu!$N797,3)='Sổ ngân hàng S07 '!$J$2),Nhaplieu!E797,IF(OR(Nhaplieu!$M797='Sổ ngân hàng S07 '!$J$2,Nhaplieu!$N797='Sổ ngân hàng S07 '!$J$2),Nhaplieu!E797,""))</f>
        <v/>
      </c>
      <c r="C792" s="571" t="str">
        <f>IF(OR(LEFT(Nhaplieu!$M797,3)='Sổ ngân hàng S07 '!$J$2,LEFT(Nhaplieu!$N797,3)='Sổ ngân hàng S07 '!$J$2),Nhaplieu!L797,IF(OR(Nhaplieu!$M797='Sổ ngân hàng S07 '!$J$2,Nhaplieu!$N797='Sổ ngân hàng S07 '!$J$2),Nhaplieu!L797,""))</f>
        <v/>
      </c>
      <c r="D792" s="78" t="str">
        <f>IF(LEFT(Nhaplieu!$M797,3)='Sổ ngân hàng S07 '!$J$2,Nhaplieu!N797,IF(LEFT(Nhaplieu!$N797,3)='Sổ ngân hàng S07 '!$J$2,Nhaplieu!M797,IF(Nhaplieu!$M797='Sổ ngân hàng S07 '!$J$2,Nhaplieu!N797,IF(Nhaplieu!$N797='Sổ ngân hàng S07 '!$J$2,Nhaplieu!M797,""))))</f>
        <v/>
      </c>
      <c r="E792" s="77" t="str">
        <f>IF(LEFT(Nhaplieu!M797,3)='Sổ ngân hàng S07 '!$J$2,Nhaplieu!$O797,IF(Nhaplieu!M797='Sổ ngân hàng S07 '!$J$2,Nhaplieu!$O797,""))</f>
        <v/>
      </c>
      <c r="F792" s="77" t="str">
        <f>IF(LEFT(Nhaplieu!N797,3)='Sổ ngân hàng S07 '!$J$2,Nhaplieu!$O797,IF(Nhaplieu!N797='Sổ ngân hàng S07 '!$J$2,Nhaplieu!$O797,""))</f>
        <v/>
      </c>
      <c r="G792" s="572">
        <f>IF(SUM(E792:F792)=0,0,$G$10+SUM(E$11:$E792)-SUM(F$11:$F792))</f>
        <v>0</v>
      </c>
      <c r="H792" s="573"/>
    </row>
    <row r="793" spans="1:8" s="4" customFormat="1" ht="15.6">
      <c r="A793" s="76" t="str">
        <f>IF(OR(LEFT(Nhaplieu!$M798,3)='Sổ ngân hàng S07 '!$J$2,LEFT(Nhaplieu!$N798,3)='Sổ ngân hàng S07 '!$J$2),Nhaplieu!F798,IF(OR(Nhaplieu!$M798='Sổ ngân hàng S07 '!$J$2,Nhaplieu!$N798='Sổ ngân hàng S07 '!$J$2),Nhaplieu!F798,""))</f>
        <v/>
      </c>
      <c r="B793" s="77" t="str">
        <f>IF(OR(LEFT(Nhaplieu!$M798,3)='Sổ ngân hàng S07 '!$J$2,LEFT(Nhaplieu!$N798,3)='Sổ ngân hàng S07 '!$J$2),Nhaplieu!E798,IF(OR(Nhaplieu!$M798='Sổ ngân hàng S07 '!$J$2,Nhaplieu!$N798='Sổ ngân hàng S07 '!$J$2),Nhaplieu!E798,""))</f>
        <v/>
      </c>
      <c r="C793" s="571" t="str">
        <f>IF(OR(LEFT(Nhaplieu!$M798,3)='Sổ ngân hàng S07 '!$J$2,LEFT(Nhaplieu!$N798,3)='Sổ ngân hàng S07 '!$J$2),Nhaplieu!L798,IF(OR(Nhaplieu!$M798='Sổ ngân hàng S07 '!$J$2,Nhaplieu!$N798='Sổ ngân hàng S07 '!$J$2),Nhaplieu!L798,""))</f>
        <v/>
      </c>
      <c r="D793" s="78" t="str">
        <f>IF(LEFT(Nhaplieu!$M798,3)='Sổ ngân hàng S07 '!$J$2,Nhaplieu!N798,IF(LEFT(Nhaplieu!$N798,3)='Sổ ngân hàng S07 '!$J$2,Nhaplieu!M798,IF(Nhaplieu!$M798='Sổ ngân hàng S07 '!$J$2,Nhaplieu!N798,IF(Nhaplieu!$N798='Sổ ngân hàng S07 '!$J$2,Nhaplieu!M798,""))))</f>
        <v/>
      </c>
      <c r="E793" s="77" t="str">
        <f>IF(LEFT(Nhaplieu!M798,3)='Sổ ngân hàng S07 '!$J$2,Nhaplieu!$O798,IF(Nhaplieu!M798='Sổ ngân hàng S07 '!$J$2,Nhaplieu!$O798,""))</f>
        <v/>
      </c>
      <c r="F793" s="77" t="str">
        <f>IF(LEFT(Nhaplieu!N798,3)='Sổ ngân hàng S07 '!$J$2,Nhaplieu!$O798,IF(Nhaplieu!N798='Sổ ngân hàng S07 '!$J$2,Nhaplieu!$O798,""))</f>
        <v/>
      </c>
      <c r="G793" s="572">
        <f>IF(SUM(E793:F793)=0,0,$G$10+SUM(E$11:$E793)-SUM(F$11:$F793))</f>
        <v>0</v>
      </c>
      <c r="H793" s="573"/>
    </row>
    <row r="794" spans="1:8" s="4" customFormat="1" ht="15.6">
      <c r="A794" s="76" t="str">
        <f>IF(OR(LEFT(Nhaplieu!$M799,3)='Sổ ngân hàng S07 '!$J$2,LEFT(Nhaplieu!$N799,3)='Sổ ngân hàng S07 '!$J$2),Nhaplieu!F799,IF(OR(Nhaplieu!$M799='Sổ ngân hàng S07 '!$J$2,Nhaplieu!$N799='Sổ ngân hàng S07 '!$J$2),Nhaplieu!F799,""))</f>
        <v/>
      </c>
      <c r="B794" s="77" t="str">
        <f>IF(OR(LEFT(Nhaplieu!$M799,3)='Sổ ngân hàng S07 '!$J$2,LEFT(Nhaplieu!$N799,3)='Sổ ngân hàng S07 '!$J$2),Nhaplieu!E799,IF(OR(Nhaplieu!$M799='Sổ ngân hàng S07 '!$J$2,Nhaplieu!$N799='Sổ ngân hàng S07 '!$J$2),Nhaplieu!E799,""))</f>
        <v/>
      </c>
      <c r="C794" s="571" t="str">
        <f>IF(OR(LEFT(Nhaplieu!$M799,3)='Sổ ngân hàng S07 '!$J$2,LEFT(Nhaplieu!$N799,3)='Sổ ngân hàng S07 '!$J$2),Nhaplieu!L799,IF(OR(Nhaplieu!$M799='Sổ ngân hàng S07 '!$J$2,Nhaplieu!$N799='Sổ ngân hàng S07 '!$J$2),Nhaplieu!L799,""))</f>
        <v/>
      </c>
      <c r="D794" s="78" t="str">
        <f>IF(LEFT(Nhaplieu!$M799,3)='Sổ ngân hàng S07 '!$J$2,Nhaplieu!N799,IF(LEFT(Nhaplieu!$N799,3)='Sổ ngân hàng S07 '!$J$2,Nhaplieu!M799,IF(Nhaplieu!$M799='Sổ ngân hàng S07 '!$J$2,Nhaplieu!N799,IF(Nhaplieu!$N799='Sổ ngân hàng S07 '!$J$2,Nhaplieu!M799,""))))</f>
        <v/>
      </c>
      <c r="E794" s="77" t="str">
        <f>IF(LEFT(Nhaplieu!M799,3)='Sổ ngân hàng S07 '!$J$2,Nhaplieu!$O799,IF(Nhaplieu!M799='Sổ ngân hàng S07 '!$J$2,Nhaplieu!$O799,""))</f>
        <v/>
      </c>
      <c r="F794" s="77" t="str">
        <f>IF(LEFT(Nhaplieu!N799,3)='Sổ ngân hàng S07 '!$J$2,Nhaplieu!$O799,IF(Nhaplieu!N799='Sổ ngân hàng S07 '!$J$2,Nhaplieu!$O799,""))</f>
        <v/>
      </c>
      <c r="G794" s="572">
        <f>IF(SUM(E794:F794)=0,0,$G$10+SUM(E$11:$E794)-SUM(F$11:$F794))</f>
        <v>0</v>
      </c>
      <c r="H794" s="573"/>
    </row>
    <row r="795" spans="1:8" s="4" customFormat="1" ht="15.6">
      <c r="A795" s="76" t="str">
        <f>IF(OR(LEFT(Nhaplieu!$M800,3)='Sổ ngân hàng S07 '!$J$2,LEFT(Nhaplieu!$N800,3)='Sổ ngân hàng S07 '!$J$2),Nhaplieu!F800,IF(OR(Nhaplieu!$M800='Sổ ngân hàng S07 '!$J$2,Nhaplieu!$N800='Sổ ngân hàng S07 '!$J$2),Nhaplieu!F800,""))</f>
        <v/>
      </c>
      <c r="B795" s="77" t="str">
        <f>IF(OR(LEFT(Nhaplieu!$M800,3)='Sổ ngân hàng S07 '!$J$2,LEFT(Nhaplieu!$N800,3)='Sổ ngân hàng S07 '!$J$2),Nhaplieu!E800,IF(OR(Nhaplieu!$M800='Sổ ngân hàng S07 '!$J$2,Nhaplieu!$N800='Sổ ngân hàng S07 '!$J$2),Nhaplieu!E800,""))</f>
        <v/>
      </c>
      <c r="C795" s="571" t="str">
        <f>IF(OR(LEFT(Nhaplieu!$M800,3)='Sổ ngân hàng S07 '!$J$2,LEFT(Nhaplieu!$N800,3)='Sổ ngân hàng S07 '!$J$2),Nhaplieu!L800,IF(OR(Nhaplieu!$M800='Sổ ngân hàng S07 '!$J$2,Nhaplieu!$N800='Sổ ngân hàng S07 '!$J$2),Nhaplieu!L800,""))</f>
        <v/>
      </c>
      <c r="D795" s="78" t="str">
        <f>IF(LEFT(Nhaplieu!$M800,3)='Sổ ngân hàng S07 '!$J$2,Nhaplieu!N800,IF(LEFT(Nhaplieu!$N800,3)='Sổ ngân hàng S07 '!$J$2,Nhaplieu!M800,IF(Nhaplieu!$M800='Sổ ngân hàng S07 '!$J$2,Nhaplieu!N800,IF(Nhaplieu!$N800='Sổ ngân hàng S07 '!$J$2,Nhaplieu!M800,""))))</f>
        <v/>
      </c>
      <c r="E795" s="77" t="str">
        <f>IF(LEFT(Nhaplieu!M800,3)='Sổ ngân hàng S07 '!$J$2,Nhaplieu!$O800,IF(Nhaplieu!M800='Sổ ngân hàng S07 '!$J$2,Nhaplieu!$O800,""))</f>
        <v/>
      </c>
      <c r="F795" s="77" t="str">
        <f>IF(LEFT(Nhaplieu!N800,3)='Sổ ngân hàng S07 '!$J$2,Nhaplieu!$O800,IF(Nhaplieu!N800='Sổ ngân hàng S07 '!$J$2,Nhaplieu!$O800,""))</f>
        <v/>
      </c>
      <c r="G795" s="572">
        <f>IF(SUM(E795:F795)=0,0,$G$10+SUM(E$11:$E795)-SUM(F$11:$F795))</f>
        <v>0</v>
      </c>
      <c r="H795" s="573"/>
    </row>
    <row r="796" spans="1:8" s="4" customFormat="1" ht="15.6">
      <c r="A796" s="76" t="str">
        <f>IF(OR(LEFT(Nhaplieu!$M801,3)='Sổ ngân hàng S07 '!$J$2,LEFT(Nhaplieu!$N801,3)='Sổ ngân hàng S07 '!$J$2),Nhaplieu!F801,IF(OR(Nhaplieu!$M801='Sổ ngân hàng S07 '!$J$2,Nhaplieu!$N801='Sổ ngân hàng S07 '!$J$2),Nhaplieu!F801,""))</f>
        <v/>
      </c>
      <c r="B796" s="77" t="str">
        <f>IF(OR(LEFT(Nhaplieu!$M801,3)='Sổ ngân hàng S07 '!$J$2,LEFT(Nhaplieu!$N801,3)='Sổ ngân hàng S07 '!$J$2),Nhaplieu!E801,IF(OR(Nhaplieu!$M801='Sổ ngân hàng S07 '!$J$2,Nhaplieu!$N801='Sổ ngân hàng S07 '!$J$2),Nhaplieu!E801,""))</f>
        <v/>
      </c>
      <c r="C796" s="571" t="str">
        <f>IF(OR(LEFT(Nhaplieu!$M801,3)='Sổ ngân hàng S07 '!$J$2,LEFT(Nhaplieu!$N801,3)='Sổ ngân hàng S07 '!$J$2),Nhaplieu!L801,IF(OR(Nhaplieu!$M801='Sổ ngân hàng S07 '!$J$2,Nhaplieu!$N801='Sổ ngân hàng S07 '!$J$2),Nhaplieu!L801,""))</f>
        <v/>
      </c>
      <c r="D796" s="78" t="str">
        <f>IF(LEFT(Nhaplieu!$M801,3)='Sổ ngân hàng S07 '!$J$2,Nhaplieu!N801,IF(LEFT(Nhaplieu!$N801,3)='Sổ ngân hàng S07 '!$J$2,Nhaplieu!M801,IF(Nhaplieu!$M801='Sổ ngân hàng S07 '!$J$2,Nhaplieu!N801,IF(Nhaplieu!$N801='Sổ ngân hàng S07 '!$J$2,Nhaplieu!M801,""))))</f>
        <v/>
      </c>
      <c r="E796" s="77" t="str">
        <f>IF(LEFT(Nhaplieu!M801,3)='Sổ ngân hàng S07 '!$J$2,Nhaplieu!$O801,IF(Nhaplieu!M801='Sổ ngân hàng S07 '!$J$2,Nhaplieu!$O801,""))</f>
        <v/>
      </c>
      <c r="F796" s="77" t="str">
        <f>IF(LEFT(Nhaplieu!N801,3)='Sổ ngân hàng S07 '!$J$2,Nhaplieu!$O801,IF(Nhaplieu!N801='Sổ ngân hàng S07 '!$J$2,Nhaplieu!$O801,""))</f>
        <v/>
      </c>
      <c r="G796" s="572">
        <f>IF(SUM(E796:F796)=0,0,$G$10+SUM(E$11:$E796)-SUM(F$11:$F796))</f>
        <v>0</v>
      </c>
      <c r="H796" s="573"/>
    </row>
    <row r="797" spans="1:8" s="4" customFormat="1" ht="15.6">
      <c r="A797" s="76" t="str">
        <f>IF(OR(LEFT(Nhaplieu!$M802,3)='Sổ ngân hàng S07 '!$J$2,LEFT(Nhaplieu!$N802,3)='Sổ ngân hàng S07 '!$J$2),Nhaplieu!F802,IF(OR(Nhaplieu!$M802='Sổ ngân hàng S07 '!$J$2,Nhaplieu!$N802='Sổ ngân hàng S07 '!$J$2),Nhaplieu!F802,""))</f>
        <v/>
      </c>
      <c r="B797" s="77" t="str">
        <f>IF(OR(LEFT(Nhaplieu!$M802,3)='Sổ ngân hàng S07 '!$J$2,LEFT(Nhaplieu!$N802,3)='Sổ ngân hàng S07 '!$J$2),Nhaplieu!E802,IF(OR(Nhaplieu!$M802='Sổ ngân hàng S07 '!$J$2,Nhaplieu!$N802='Sổ ngân hàng S07 '!$J$2),Nhaplieu!E802,""))</f>
        <v/>
      </c>
      <c r="C797" s="571" t="str">
        <f>IF(OR(LEFT(Nhaplieu!$M802,3)='Sổ ngân hàng S07 '!$J$2,LEFT(Nhaplieu!$N802,3)='Sổ ngân hàng S07 '!$J$2),Nhaplieu!L802,IF(OR(Nhaplieu!$M802='Sổ ngân hàng S07 '!$J$2,Nhaplieu!$N802='Sổ ngân hàng S07 '!$J$2),Nhaplieu!L802,""))</f>
        <v/>
      </c>
      <c r="D797" s="78" t="str">
        <f>IF(LEFT(Nhaplieu!$M802,3)='Sổ ngân hàng S07 '!$J$2,Nhaplieu!N802,IF(LEFT(Nhaplieu!$N802,3)='Sổ ngân hàng S07 '!$J$2,Nhaplieu!M802,IF(Nhaplieu!$M802='Sổ ngân hàng S07 '!$J$2,Nhaplieu!N802,IF(Nhaplieu!$N802='Sổ ngân hàng S07 '!$J$2,Nhaplieu!M802,""))))</f>
        <v/>
      </c>
      <c r="E797" s="77" t="str">
        <f>IF(LEFT(Nhaplieu!M802,3)='Sổ ngân hàng S07 '!$J$2,Nhaplieu!$O802,IF(Nhaplieu!M802='Sổ ngân hàng S07 '!$J$2,Nhaplieu!$O802,""))</f>
        <v/>
      </c>
      <c r="F797" s="77" t="str">
        <f>IF(LEFT(Nhaplieu!N802,3)='Sổ ngân hàng S07 '!$J$2,Nhaplieu!$O802,IF(Nhaplieu!N802='Sổ ngân hàng S07 '!$J$2,Nhaplieu!$O802,""))</f>
        <v/>
      </c>
      <c r="G797" s="572">
        <f>IF(SUM(E797:F797)=0,0,$G$10+SUM(E$11:$E797)-SUM(F$11:$F797))</f>
        <v>0</v>
      </c>
      <c r="H797" s="573"/>
    </row>
    <row r="798" spans="1:8" s="4" customFormat="1" ht="15.6">
      <c r="A798" s="76" t="str">
        <f>IF(OR(LEFT(Nhaplieu!$M803,3)='Sổ ngân hàng S07 '!$J$2,LEFT(Nhaplieu!$N803,3)='Sổ ngân hàng S07 '!$J$2),Nhaplieu!F803,IF(OR(Nhaplieu!$M803='Sổ ngân hàng S07 '!$J$2,Nhaplieu!$N803='Sổ ngân hàng S07 '!$J$2),Nhaplieu!F803,""))</f>
        <v/>
      </c>
      <c r="B798" s="77" t="str">
        <f>IF(OR(LEFT(Nhaplieu!$M803,3)='Sổ ngân hàng S07 '!$J$2,LEFT(Nhaplieu!$N803,3)='Sổ ngân hàng S07 '!$J$2),Nhaplieu!E803,IF(OR(Nhaplieu!$M803='Sổ ngân hàng S07 '!$J$2,Nhaplieu!$N803='Sổ ngân hàng S07 '!$J$2),Nhaplieu!E803,""))</f>
        <v/>
      </c>
      <c r="C798" s="571" t="str">
        <f>IF(OR(LEFT(Nhaplieu!$M803,3)='Sổ ngân hàng S07 '!$J$2,LEFT(Nhaplieu!$N803,3)='Sổ ngân hàng S07 '!$J$2),Nhaplieu!L803,IF(OR(Nhaplieu!$M803='Sổ ngân hàng S07 '!$J$2,Nhaplieu!$N803='Sổ ngân hàng S07 '!$J$2),Nhaplieu!L803,""))</f>
        <v/>
      </c>
      <c r="D798" s="78" t="str">
        <f>IF(LEFT(Nhaplieu!$M803,3)='Sổ ngân hàng S07 '!$J$2,Nhaplieu!N803,IF(LEFT(Nhaplieu!$N803,3)='Sổ ngân hàng S07 '!$J$2,Nhaplieu!M803,IF(Nhaplieu!$M803='Sổ ngân hàng S07 '!$J$2,Nhaplieu!N803,IF(Nhaplieu!$N803='Sổ ngân hàng S07 '!$J$2,Nhaplieu!M803,""))))</f>
        <v/>
      </c>
      <c r="E798" s="77" t="str">
        <f>IF(LEFT(Nhaplieu!M803,3)='Sổ ngân hàng S07 '!$J$2,Nhaplieu!$O803,IF(Nhaplieu!M803='Sổ ngân hàng S07 '!$J$2,Nhaplieu!$O803,""))</f>
        <v/>
      </c>
      <c r="F798" s="77" t="str">
        <f>IF(LEFT(Nhaplieu!N803,3)='Sổ ngân hàng S07 '!$J$2,Nhaplieu!$O803,IF(Nhaplieu!N803='Sổ ngân hàng S07 '!$J$2,Nhaplieu!$O803,""))</f>
        <v/>
      </c>
      <c r="G798" s="572">
        <f>IF(SUM(E798:F798)=0,0,$G$10+SUM(E$11:$E798)-SUM(F$11:$F798))</f>
        <v>0</v>
      </c>
      <c r="H798" s="573"/>
    </row>
    <row r="799" spans="1:8" s="4" customFormat="1" ht="15.6">
      <c r="A799" s="76" t="str">
        <f>IF(OR(LEFT(Nhaplieu!$M804,3)='Sổ ngân hàng S07 '!$J$2,LEFT(Nhaplieu!$N804,3)='Sổ ngân hàng S07 '!$J$2),Nhaplieu!F804,IF(OR(Nhaplieu!$M804='Sổ ngân hàng S07 '!$J$2,Nhaplieu!$N804='Sổ ngân hàng S07 '!$J$2),Nhaplieu!F804,""))</f>
        <v/>
      </c>
      <c r="B799" s="77" t="str">
        <f>IF(OR(LEFT(Nhaplieu!$M804,3)='Sổ ngân hàng S07 '!$J$2,LEFT(Nhaplieu!$N804,3)='Sổ ngân hàng S07 '!$J$2),Nhaplieu!E804,IF(OR(Nhaplieu!$M804='Sổ ngân hàng S07 '!$J$2,Nhaplieu!$N804='Sổ ngân hàng S07 '!$J$2),Nhaplieu!E804,""))</f>
        <v/>
      </c>
      <c r="C799" s="571" t="str">
        <f>IF(OR(LEFT(Nhaplieu!$M804,3)='Sổ ngân hàng S07 '!$J$2,LEFT(Nhaplieu!$N804,3)='Sổ ngân hàng S07 '!$J$2),Nhaplieu!L804,IF(OR(Nhaplieu!$M804='Sổ ngân hàng S07 '!$J$2,Nhaplieu!$N804='Sổ ngân hàng S07 '!$J$2),Nhaplieu!L804,""))</f>
        <v/>
      </c>
      <c r="D799" s="78" t="str">
        <f>IF(LEFT(Nhaplieu!$M804,3)='Sổ ngân hàng S07 '!$J$2,Nhaplieu!N804,IF(LEFT(Nhaplieu!$N804,3)='Sổ ngân hàng S07 '!$J$2,Nhaplieu!M804,IF(Nhaplieu!$M804='Sổ ngân hàng S07 '!$J$2,Nhaplieu!N804,IF(Nhaplieu!$N804='Sổ ngân hàng S07 '!$J$2,Nhaplieu!M804,""))))</f>
        <v/>
      </c>
      <c r="E799" s="77" t="str">
        <f>IF(LEFT(Nhaplieu!M804,3)='Sổ ngân hàng S07 '!$J$2,Nhaplieu!$O804,IF(Nhaplieu!M804='Sổ ngân hàng S07 '!$J$2,Nhaplieu!$O804,""))</f>
        <v/>
      </c>
      <c r="F799" s="77" t="str">
        <f>IF(LEFT(Nhaplieu!N804,3)='Sổ ngân hàng S07 '!$J$2,Nhaplieu!$O804,IF(Nhaplieu!N804='Sổ ngân hàng S07 '!$J$2,Nhaplieu!$O804,""))</f>
        <v/>
      </c>
      <c r="G799" s="572">
        <f>IF(SUM(E799:F799)=0,0,$G$10+SUM(E$11:$E799)-SUM(F$11:$F799))</f>
        <v>0</v>
      </c>
      <c r="H799" s="573"/>
    </row>
    <row r="800" spans="1:8" s="4" customFormat="1" ht="15.6">
      <c r="A800" s="76" t="str">
        <f>IF(OR(LEFT(Nhaplieu!$M805,3)='Sổ ngân hàng S07 '!$J$2,LEFT(Nhaplieu!$N805,3)='Sổ ngân hàng S07 '!$J$2),Nhaplieu!F805,IF(OR(Nhaplieu!$M805='Sổ ngân hàng S07 '!$J$2,Nhaplieu!$N805='Sổ ngân hàng S07 '!$J$2),Nhaplieu!F805,""))</f>
        <v/>
      </c>
      <c r="B800" s="77" t="str">
        <f>IF(OR(LEFT(Nhaplieu!$M805,3)='Sổ ngân hàng S07 '!$J$2,LEFT(Nhaplieu!$N805,3)='Sổ ngân hàng S07 '!$J$2),Nhaplieu!E805,IF(OR(Nhaplieu!$M805='Sổ ngân hàng S07 '!$J$2,Nhaplieu!$N805='Sổ ngân hàng S07 '!$J$2),Nhaplieu!E805,""))</f>
        <v/>
      </c>
      <c r="C800" s="571" t="str">
        <f>IF(OR(LEFT(Nhaplieu!$M805,3)='Sổ ngân hàng S07 '!$J$2,LEFT(Nhaplieu!$N805,3)='Sổ ngân hàng S07 '!$J$2),Nhaplieu!L805,IF(OR(Nhaplieu!$M805='Sổ ngân hàng S07 '!$J$2,Nhaplieu!$N805='Sổ ngân hàng S07 '!$J$2),Nhaplieu!L805,""))</f>
        <v/>
      </c>
      <c r="D800" s="78" t="str">
        <f>IF(LEFT(Nhaplieu!$M805,3)='Sổ ngân hàng S07 '!$J$2,Nhaplieu!N805,IF(LEFT(Nhaplieu!$N805,3)='Sổ ngân hàng S07 '!$J$2,Nhaplieu!M805,IF(Nhaplieu!$M805='Sổ ngân hàng S07 '!$J$2,Nhaplieu!N805,IF(Nhaplieu!$N805='Sổ ngân hàng S07 '!$J$2,Nhaplieu!M805,""))))</f>
        <v/>
      </c>
      <c r="E800" s="77" t="str">
        <f>IF(LEFT(Nhaplieu!M805,3)='Sổ ngân hàng S07 '!$J$2,Nhaplieu!$O805,IF(Nhaplieu!M805='Sổ ngân hàng S07 '!$J$2,Nhaplieu!$O805,""))</f>
        <v/>
      </c>
      <c r="F800" s="77" t="str">
        <f>IF(LEFT(Nhaplieu!N805,3)='Sổ ngân hàng S07 '!$J$2,Nhaplieu!$O805,IF(Nhaplieu!N805='Sổ ngân hàng S07 '!$J$2,Nhaplieu!$O805,""))</f>
        <v/>
      </c>
      <c r="G800" s="572">
        <f>IF(SUM(E800:F800)=0,0,$G$10+SUM(E$11:$E800)-SUM(F$11:$F800))</f>
        <v>0</v>
      </c>
      <c r="H800" s="573"/>
    </row>
    <row r="801" spans="1:8" s="4" customFormat="1" ht="15.6">
      <c r="A801" s="76" t="str">
        <f>IF(OR(LEFT(Nhaplieu!$M806,3)='Sổ ngân hàng S07 '!$J$2,LEFT(Nhaplieu!$N806,3)='Sổ ngân hàng S07 '!$J$2),Nhaplieu!F806,IF(OR(Nhaplieu!$M806='Sổ ngân hàng S07 '!$J$2,Nhaplieu!$N806='Sổ ngân hàng S07 '!$J$2),Nhaplieu!F806,""))</f>
        <v/>
      </c>
      <c r="B801" s="77" t="str">
        <f>IF(OR(LEFT(Nhaplieu!$M806,3)='Sổ ngân hàng S07 '!$J$2,LEFT(Nhaplieu!$N806,3)='Sổ ngân hàng S07 '!$J$2),Nhaplieu!E806,IF(OR(Nhaplieu!$M806='Sổ ngân hàng S07 '!$J$2,Nhaplieu!$N806='Sổ ngân hàng S07 '!$J$2),Nhaplieu!E806,""))</f>
        <v/>
      </c>
      <c r="C801" s="571" t="str">
        <f>IF(OR(LEFT(Nhaplieu!$M806,3)='Sổ ngân hàng S07 '!$J$2,LEFT(Nhaplieu!$N806,3)='Sổ ngân hàng S07 '!$J$2),Nhaplieu!L806,IF(OR(Nhaplieu!$M806='Sổ ngân hàng S07 '!$J$2,Nhaplieu!$N806='Sổ ngân hàng S07 '!$J$2),Nhaplieu!L806,""))</f>
        <v/>
      </c>
      <c r="D801" s="78" t="str">
        <f>IF(LEFT(Nhaplieu!$M806,3)='Sổ ngân hàng S07 '!$J$2,Nhaplieu!N806,IF(LEFT(Nhaplieu!$N806,3)='Sổ ngân hàng S07 '!$J$2,Nhaplieu!M806,IF(Nhaplieu!$M806='Sổ ngân hàng S07 '!$J$2,Nhaplieu!N806,IF(Nhaplieu!$N806='Sổ ngân hàng S07 '!$J$2,Nhaplieu!M806,""))))</f>
        <v/>
      </c>
      <c r="E801" s="77" t="str">
        <f>IF(LEFT(Nhaplieu!M806,3)='Sổ ngân hàng S07 '!$J$2,Nhaplieu!$O806,IF(Nhaplieu!M806='Sổ ngân hàng S07 '!$J$2,Nhaplieu!$O806,""))</f>
        <v/>
      </c>
      <c r="F801" s="77" t="str">
        <f>IF(LEFT(Nhaplieu!N806,3)='Sổ ngân hàng S07 '!$J$2,Nhaplieu!$O806,IF(Nhaplieu!N806='Sổ ngân hàng S07 '!$J$2,Nhaplieu!$O806,""))</f>
        <v/>
      </c>
      <c r="G801" s="572">
        <f>IF(SUM(E801:F801)=0,0,$G$10+SUM(E$11:$E801)-SUM(F$11:$F801))</f>
        <v>0</v>
      </c>
      <c r="H801" s="573"/>
    </row>
    <row r="802" spans="1:8" s="4" customFormat="1" ht="15.6">
      <c r="A802" s="76" t="str">
        <f>IF(OR(LEFT(Nhaplieu!$M807,3)='Sổ ngân hàng S07 '!$J$2,LEFT(Nhaplieu!$N807,3)='Sổ ngân hàng S07 '!$J$2),Nhaplieu!F807,IF(OR(Nhaplieu!$M807='Sổ ngân hàng S07 '!$J$2,Nhaplieu!$N807='Sổ ngân hàng S07 '!$J$2),Nhaplieu!F807,""))</f>
        <v/>
      </c>
      <c r="B802" s="77" t="str">
        <f>IF(OR(LEFT(Nhaplieu!$M807,3)='Sổ ngân hàng S07 '!$J$2,LEFT(Nhaplieu!$N807,3)='Sổ ngân hàng S07 '!$J$2),Nhaplieu!E807,IF(OR(Nhaplieu!$M807='Sổ ngân hàng S07 '!$J$2,Nhaplieu!$N807='Sổ ngân hàng S07 '!$J$2),Nhaplieu!E807,""))</f>
        <v/>
      </c>
      <c r="C802" s="571" t="str">
        <f>IF(OR(LEFT(Nhaplieu!$M807,3)='Sổ ngân hàng S07 '!$J$2,LEFT(Nhaplieu!$N807,3)='Sổ ngân hàng S07 '!$J$2),Nhaplieu!L807,IF(OR(Nhaplieu!$M807='Sổ ngân hàng S07 '!$J$2,Nhaplieu!$N807='Sổ ngân hàng S07 '!$J$2),Nhaplieu!L807,""))</f>
        <v/>
      </c>
      <c r="D802" s="78" t="str">
        <f>IF(LEFT(Nhaplieu!$M807,3)='Sổ ngân hàng S07 '!$J$2,Nhaplieu!N807,IF(LEFT(Nhaplieu!$N807,3)='Sổ ngân hàng S07 '!$J$2,Nhaplieu!M807,IF(Nhaplieu!$M807='Sổ ngân hàng S07 '!$J$2,Nhaplieu!N807,IF(Nhaplieu!$N807='Sổ ngân hàng S07 '!$J$2,Nhaplieu!M807,""))))</f>
        <v/>
      </c>
      <c r="E802" s="77" t="str">
        <f>IF(LEFT(Nhaplieu!M807,3)='Sổ ngân hàng S07 '!$J$2,Nhaplieu!$O807,IF(Nhaplieu!M807='Sổ ngân hàng S07 '!$J$2,Nhaplieu!$O807,""))</f>
        <v/>
      </c>
      <c r="F802" s="77" t="str">
        <f>IF(LEFT(Nhaplieu!N807,3)='Sổ ngân hàng S07 '!$J$2,Nhaplieu!$O807,IF(Nhaplieu!N807='Sổ ngân hàng S07 '!$J$2,Nhaplieu!$O807,""))</f>
        <v/>
      </c>
      <c r="G802" s="572">
        <f>IF(SUM(E802:F802)=0,0,$G$10+SUM(E$11:$E802)-SUM(F$11:$F802))</f>
        <v>0</v>
      </c>
      <c r="H802" s="573"/>
    </row>
    <row r="803" spans="1:8" s="4" customFormat="1" ht="15.6">
      <c r="A803" s="76" t="str">
        <f>IF(OR(LEFT(Nhaplieu!$M808,3)='Sổ ngân hàng S07 '!$J$2,LEFT(Nhaplieu!$N808,3)='Sổ ngân hàng S07 '!$J$2),Nhaplieu!F808,IF(OR(Nhaplieu!$M808='Sổ ngân hàng S07 '!$J$2,Nhaplieu!$N808='Sổ ngân hàng S07 '!$J$2),Nhaplieu!F808,""))</f>
        <v/>
      </c>
      <c r="B803" s="77" t="str">
        <f>IF(OR(LEFT(Nhaplieu!$M808,3)='Sổ ngân hàng S07 '!$J$2,LEFT(Nhaplieu!$N808,3)='Sổ ngân hàng S07 '!$J$2),Nhaplieu!E808,IF(OR(Nhaplieu!$M808='Sổ ngân hàng S07 '!$J$2,Nhaplieu!$N808='Sổ ngân hàng S07 '!$J$2),Nhaplieu!E808,""))</f>
        <v/>
      </c>
      <c r="C803" s="571" t="str">
        <f>IF(OR(LEFT(Nhaplieu!$M808,3)='Sổ ngân hàng S07 '!$J$2,LEFT(Nhaplieu!$N808,3)='Sổ ngân hàng S07 '!$J$2),Nhaplieu!L808,IF(OR(Nhaplieu!$M808='Sổ ngân hàng S07 '!$J$2,Nhaplieu!$N808='Sổ ngân hàng S07 '!$J$2),Nhaplieu!L808,""))</f>
        <v/>
      </c>
      <c r="D803" s="78" t="str">
        <f>IF(LEFT(Nhaplieu!$M808,3)='Sổ ngân hàng S07 '!$J$2,Nhaplieu!N808,IF(LEFT(Nhaplieu!$N808,3)='Sổ ngân hàng S07 '!$J$2,Nhaplieu!M808,IF(Nhaplieu!$M808='Sổ ngân hàng S07 '!$J$2,Nhaplieu!N808,IF(Nhaplieu!$N808='Sổ ngân hàng S07 '!$J$2,Nhaplieu!M808,""))))</f>
        <v/>
      </c>
      <c r="E803" s="77" t="str">
        <f>IF(LEFT(Nhaplieu!M808,3)='Sổ ngân hàng S07 '!$J$2,Nhaplieu!$O808,IF(Nhaplieu!M808='Sổ ngân hàng S07 '!$J$2,Nhaplieu!$O808,""))</f>
        <v/>
      </c>
      <c r="F803" s="77" t="str">
        <f>IF(LEFT(Nhaplieu!N808,3)='Sổ ngân hàng S07 '!$J$2,Nhaplieu!$O808,IF(Nhaplieu!N808='Sổ ngân hàng S07 '!$J$2,Nhaplieu!$O808,""))</f>
        <v/>
      </c>
      <c r="G803" s="572">
        <f>IF(SUM(E803:F803)=0,0,$G$10+SUM(E$11:$E803)-SUM(F$11:$F803))</f>
        <v>0</v>
      </c>
      <c r="H803" s="573"/>
    </row>
    <row r="804" spans="1:8" s="4" customFormat="1" ht="15.6">
      <c r="A804" s="76" t="str">
        <f>IF(OR(LEFT(Nhaplieu!$M809,3)='Sổ ngân hàng S07 '!$J$2,LEFT(Nhaplieu!$N809,3)='Sổ ngân hàng S07 '!$J$2),Nhaplieu!F809,IF(OR(Nhaplieu!$M809='Sổ ngân hàng S07 '!$J$2,Nhaplieu!$N809='Sổ ngân hàng S07 '!$J$2),Nhaplieu!F809,""))</f>
        <v/>
      </c>
      <c r="B804" s="77" t="str">
        <f>IF(OR(LEFT(Nhaplieu!$M809,3)='Sổ ngân hàng S07 '!$J$2,LEFT(Nhaplieu!$N809,3)='Sổ ngân hàng S07 '!$J$2),Nhaplieu!E809,IF(OR(Nhaplieu!$M809='Sổ ngân hàng S07 '!$J$2,Nhaplieu!$N809='Sổ ngân hàng S07 '!$J$2),Nhaplieu!E809,""))</f>
        <v/>
      </c>
      <c r="C804" s="571" t="str">
        <f>IF(OR(LEFT(Nhaplieu!$M809,3)='Sổ ngân hàng S07 '!$J$2,LEFT(Nhaplieu!$N809,3)='Sổ ngân hàng S07 '!$J$2),Nhaplieu!L809,IF(OR(Nhaplieu!$M809='Sổ ngân hàng S07 '!$J$2,Nhaplieu!$N809='Sổ ngân hàng S07 '!$J$2),Nhaplieu!L809,""))</f>
        <v/>
      </c>
      <c r="D804" s="78" t="str">
        <f>IF(LEFT(Nhaplieu!$M809,3)='Sổ ngân hàng S07 '!$J$2,Nhaplieu!N809,IF(LEFT(Nhaplieu!$N809,3)='Sổ ngân hàng S07 '!$J$2,Nhaplieu!M809,IF(Nhaplieu!$M809='Sổ ngân hàng S07 '!$J$2,Nhaplieu!N809,IF(Nhaplieu!$N809='Sổ ngân hàng S07 '!$J$2,Nhaplieu!M809,""))))</f>
        <v/>
      </c>
      <c r="E804" s="77" t="str">
        <f>IF(LEFT(Nhaplieu!M809,3)='Sổ ngân hàng S07 '!$J$2,Nhaplieu!$O809,IF(Nhaplieu!M809='Sổ ngân hàng S07 '!$J$2,Nhaplieu!$O809,""))</f>
        <v/>
      </c>
      <c r="F804" s="77" t="str">
        <f>IF(LEFT(Nhaplieu!N809,3)='Sổ ngân hàng S07 '!$J$2,Nhaplieu!$O809,IF(Nhaplieu!N809='Sổ ngân hàng S07 '!$J$2,Nhaplieu!$O809,""))</f>
        <v/>
      </c>
      <c r="G804" s="572">
        <f>IF(SUM(E804:F804)=0,0,$G$10+SUM(E$11:$E804)-SUM(F$11:$F804))</f>
        <v>0</v>
      </c>
      <c r="H804" s="573"/>
    </row>
    <row r="805" spans="1:8" s="4" customFormat="1" ht="15.6">
      <c r="A805" s="76" t="str">
        <f>IF(OR(LEFT(Nhaplieu!$M810,3)='Sổ ngân hàng S07 '!$J$2,LEFT(Nhaplieu!$N810,3)='Sổ ngân hàng S07 '!$J$2),Nhaplieu!F810,IF(OR(Nhaplieu!$M810='Sổ ngân hàng S07 '!$J$2,Nhaplieu!$N810='Sổ ngân hàng S07 '!$J$2),Nhaplieu!F810,""))</f>
        <v/>
      </c>
      <c r="B805" s="77" t="str">
        <f>IF(OR(LEFT(Nhaplieu!$M810,3)='Sổ ngân hàng S07 '!$J$2,LEFT(Nhaplieu!$N810,3)='Sổ ngân hàng S07 '!$J$2),Nhaplieu!E810,IF(OR(Nhaplieu!$M810='Sổ ngân hàng S07 '!$J$2,Nhaplieu!$N810='Sổ ngân hàng S07 '!$J$2),Nhaplieu!E810,""))</f>
        <v/>
      </c>
      <c r="C805" s="571" t="str">
        <f>IF(OR(LEFT(Nhaplieu!$M810,3)='Sổ ngân hàng S07 '!$J$2,LEFT(Nhaplieu!$N810,3)='Sổ ngân hàng S07 '!$J$2),Nhaplieu!L810,IF(OR(Nhaplieu!$M810='Sổ ngân hàng S07 '!$J$2,Nhaplieu!$N810='Sổ ngân hàng S07 '!$J$2),Nhaplieu!L810,""))</f>
        <v/>
      </c>
      <c r="D805" s="78" t="str">
        <f>IF(LEFT(Nhaplieu!$M810,3)='Sổ ngân hàng S07 '!$J$2,Nhaplieu!N810,IF(LEFT(Nhaplieu!$N810,3)='Sổ ngân hàng S07 '!$J$2,Nhaplieu!M810,IF(Nhaplieu!$M810='Sổ ngân hàng S07 '!$J$2,Nhaplieu!N810,IF(Nhaplieu!$N810='Sổ ngân hàng S07 '!$J$2,Nhaplieu!M810,""))))</f>
        <v/>
      </c>
      <c r="E805" s="77" t="str">
        <f>IF(LEFT(Nhaplieu!M810,3)='Sổ ngân hàng S07 '!$J$2,Nhaplieu!$O810,IF(Nhaplieu!M810='Sổ ngân hàng S07 '!$J$2,Nhaplieu!$O810,""))</f>
        <v/>
      </c>
      <c r="F805" s="77" t="str">
        <f>IF(LEFT(Nhaplieu!N810,3)='Sổ ngân hàng S07 '!$J$2,Nhaplieu!$O810,IF(Nhaplieu!N810='Sổ ngân hàng S07 '!$J$2,Nhaplieu!$O810,""))</f>
        <v/>
      </c>
      <c r="G805" s="572">
        <f>IF(SUM(E805:F805)=0,0,$G$10+SUM(E$11:$E805)-SUM(F$11:$F805))</f>
        <v>0</v>
      </c>
      <c r="H805" s="573"/>
    </row>
    <row r="806" spans="1:8" s="4" customFormat="1" ht="15.6">
      <c r="A806" s="76" t="str">
        <f>IF(OR(LEFT(Nhaplieu!$M811,3)='Sổ ngân hàng S07 '!$J$2,LEFT(Nhaplieu!$N811,3)='Sổ ngân hàng S07 '!$J$2),Nhaplieu!F811,IF(OR(Nhaplieu!$M811='Sổ ngân hàng S07 '!$J$2,Nhaplieu!$N811='Sổ ngân hàng S07 '!$J$2),Nhaplieu!F811,""))</f>
        <v/>
      </c>
      <c r="B806" s="77" t="str">
        <f>IF(OR(LEFT(Nhaplieu!$M811,3)='Sổ ngân hàng S07 '!$J$2,LEFT(Nhaplieu!$N811,3)='Sổ ngân hàng S07 '!$J$2),Nhaplieu!E811,IF(OR(Nhaplieu!$M811='Sổ ngân hàng S07 '!$J$2,Nhaplieu!$N811='Sổ ngân hàng S07 '!$J$2),Nhaplieu!E811,""))</f>
        <v/>
      </c>
      <c r="C806" s="571" t="str">
        <f>IF(OR(LEFT(Nhaplieu!$M811,3)='Sổ ngân hàng S07 '!$J$2,LEFT(Nhaplieu!$N811,3)='Sổ ngân hàng S07 '!$J$2),Nhaplieu!L811,IF(OR(Nhaplieu!$M811='Sổ ngân hàng S07 '!$J$2,Nhaplieu!$N811='Sổ ngân hàng S07 '!$J$2),Nhaplieu!L811,""))</f>
        <v/>
      </c>
      <c r="D806" s="78" t="str">
        <f>IF(LEFT(Nhaplieu!$M811,3)='Sổ ngân hàng S07 '!$J$2,Nhaplieu!N811,IF(LEFT(Nhaplieu!$N811,3)='Sổ ngân hàng S07 '!$J$2,Nhaplieu!M811,IF(Nhaplieu!$M811='Sổ ngân hàng S07 '!$J$2,Nhaplieu!N811,IF(Nhaplieu!$N811='Sổ ngân hàng S07 '!$J$2,Nhaplieu!M811,""))))</f>
        <v/>
      </c>
      <c r="E806" s="77" t="str">
        <f>IF(LEFT(Nhaplieu!M811,3)='Sổ ngân hàng S07 '!$J$2,Nhaplieu!$O811,IF(Nhaplieu!M811='Sổ ngân hàng S07 '!$J$2,Nhaplieu!$O811,""))</f>
        <v/>
      </c>
      <c r="F806" s="77" t="str">
        <f>IF(LEFT(Nhaplieu!N811,3)='Sổ ngân hàng S07 '!$J$2,Nhaplieu!$O811,IF(Nhaplieu!N811='Sổ ngân hàng S07 '!$J$2,Nhaplieu!$O811,""))</f>
        <v/>
      </c>
      <c r="G806" s="572">
        <f>IF(SUM(E806:F806)=0,0,$G$10+SUM(E$11:$E806)-SUM(F$11:$F806))</f>
        <v>0</v>
      </c>
      <c r="H806" s="573"/>
    </row>
    <row r="807" spans="1:8" s="4" customFormat="1" ht="15.6">
      <c r="A807" s="76" t="str">
        <f>IF(OR(LEFT(Nhaplieu!$M812,3)='Sổ ngân hàng S07 '!$J$2,LEFT(Nhaplieu!$N812,3)='Sổ ngân hàng S07 '!$J$2),Nhaplieu!F812,IF(OR(Nhaplieu!$M812='Sổ ngân hàng S07 '!$J$2,Nhaplieu!$N812='Sổ ngân hàng S07 '!$J$2),Nhaplieu!F812,""))</f>
        <v/>
      </c>
      <c r="B807" s="77" t="str">
        <f>IF(OR(LEFT(Nhaplieu!$M812,3)='Sổ ngân hàng S07 '!$J$2,LEFT(Nhaplieu!$N812,3)='Sổ ngân hàng S07 '!$J$2),Nhaplieu!E812,IF(OR(Nhaplieu!$M812='Sổ ngân hàng S07 '!$J$2,Nhaplieu!$N812='Sổ ngân hàng S07 '!$J$2),Nhaplieu!E812,""))</f>
        <v/>
      </c>
      <c r="C807" s="571" t="str">
        <f>IF(OR(LEFT(Nhaplieu!$M812,3)='Sổ ngân hàng S07 '!$J$2,LEFT(Nhaplieu!$N812,3)='Sổ ngân hàng S07 '!$J$2),Nhaplieu!L812,IF(OR(Nhaplieu!$M812='Sổ ngân hàng S07 '!$J$2,Nhaplieu!$N812='Sổ ngân hàng S07 '!$J$2),Nhaplieu!L812,""))</f>
        <v/>
      </c>
      <c r="D807" s="78" t="str">
        <f>IF(LEFT(Nhaplieu!$M812,3)='Sổ ngân hàng S07 '!$J$2,Nhaplieu!N812,IF(LEFT(Nhaplieu!$N812,3)='Sổ ngân hàng S07 '!$J$2,Nhaplieu!M812,IF(Nhaplieu!$M812='Sổ ngân hàng S07 '!$J$2,Nhaplieu!N812,IF(Nhaplieu!$N812='Sổ ngân hàng S07 '!$J$2,Nhaplieu!M812,""))))</f>
        <v/>
      </c>
      <c r="E807" s="77" t="str">
        <f>IF(LEFT(Nhaplieu!M812,3)='Sổ ngân hàng S07 '!$J$2,Nhaplieu!$O812,IF(Nhaplieu!M812='Sổ ngân hàng S07 '!$J$2,Nhaplieu!$O812,""))</f>
        <v/>
      </c>
      <c r="F807" s="77" t="str">
        <f>IF(LEFT(Nhaplieu!N812,3)='Sổ ngân hàng S07 '!$J$2,Nhaplieu!$O812,IF(Nhaplieu!N812='Sổ ngân hàng S07 '!$J$2,Nhaplieu!$O812,""))</f>
        <v/>
      </c>
      <c r="G807" s="572">
        <f>IF(SUM(E807:F807)=0,0,$G$10+SUM(E$11:$E807)-SUM(F$11:$F807))</f>
        <v>0</v>
      </c>
      <c r="H807" s="573"/>
    </row>
    <row r="808" spans="1:8" s="4" customFormat="1" ht="15.6">
      <c r="A808" s="76" t="str">
        <f>IF(OR(LEFT(Nhaplieu!$M813,3)='Sổ ngân hàng S07 '!$J$2,LEFT(Nhaplieu!$N813,3)='Sổ ngân hàng S07 '!$J$2),Nhaplieu!F813,IF(OR(Nhaplieu!$M813='Sổ ngân hàng S07 '!$J$2,Nhaplieu!$N813='Sổ ngân hàng S07 '!$J$2),Nhaplieu!F813,""))</f>
        <v/>
      </c>
      <c r="B808" s="77" t="str">
        <f>IF(OR(LEFT(Nhaplieu!$M813,3)='Sổ ngân hàng S07 '!$J$2,LEFT(Nhaplieu!$N813,3)='Sổ ngân hàng S07 '!$J$2),Nhaplieu!E813,IF(OR(Nhaplieu!$M813='Sổ ngân hàng S07 '!$J$2,Nhaplieu!$N813='Sổ ngân hàng S07 '!$J$2),Nhaplieu!E813,""))</f>
        <v/>
      </c>
      <c r="C808" s="571" t="str">
        <f>IF(OR(LEFT(Nhaplieu!$M813,3)='Sổ ngân hàng S07 '!$J$2,LEFT(Nhaplieu!$N813,3)='Sổ ngân hàng S07 '!$J$2),Nhaplieu!L813,IF(OR(Nhaplieu!$M813='Sổ ngân hàng S07 '!$J$2,Nhaplieu!$N813='Sổ ngân hàng S07 '!$J$2),Nhaplieu!L813,""))</f>
        <v/>
      </c>
      <c r="D808" s="78" t="str">
        <f>IF(LEFT(Nhaplieu!$M813,3)='Sổ ngân hàng S07 '!$J$2,Nhaplieu!N813,IF(LEFT(Nhaplieu!$N813,3)='Sổ ngân hàng S07 '!$J$2,Nhaplieu!M813,IF(Nhaplieu!$M813='Sổ ngân hàng S07 '!$J$2,Nhaplieu!N813,IF(Nhaplieu!$N813='Sổ ngân hàng S07 '!$J$2,Nhaplieu!M813,""))))</f>
        <v/>
      </c>
      <c r="E808" s="77" t="str">
        <f>IF(LEFT(Nhaplieu!M813,3)='Sổ ngân hàng S07 '!$J$2,Nhaplieu!$O813,IF(Nhaplieu!M813='Sổ ngân hàng S07 '!$J$2,Nhaplieu!$O813,""))</f>
        <v/>
      </c>
      <c r="F808" s="77" t="str">
        <f>IF(LEFT(Nhaplieu!N813,3)='Sổ ngân hàng S07 '!$J$2,Nhaplieu!$O813,IF(Nhaplieu!N813='Sổ ngân hàng S07 '!$J$2,Nhaplieu!$O813,""))</f>
        <v/>
      </c>
      <c r="G808" s="572">
        <f>IF(SUM(E808:F808)=0,0,$G$10+SUM(E$11:$E808)-SUM(F$11:$F808))</f>
        <v>0</v>
      </c>
      <c r="H808" s="573"/>
    </row>
    <row r="809" spans="1:8" s="4" customFormat="1" ht="15.6">
      <c r="A809" s="76" t="str">
        <f>IF(OR(LEFT(Nhaplieu!$M814,3)='Sổ ngân hàng S07 '!$J$2,LEFT(Nhaplieu!$N814,3)='Sổ ngân hàng S07 '!$J$2),Nhaplieu!F814,IF(OR(Nhaplieu!$M814='Sổ ngân hàng S07 '!$J$2,Nhaplieu!$N814='Sổ ngân hàng S07 '!$J$2),Nhaplieu!F814,""))</f>
        <v/>
      </c>
      <c r="B809" s="77" t="str">
        <f>IF(OR(LEFT(Nhaplieu!$M814,3)='Sổ ngân hàng S07 '!$J$2,LEFT(Nhaplieu!$N814,3)='Sổ ngân hàng S07 '!$J$2),Nhaplieu!E814,IF(OR(Nhaplieu!$M814='Sổ ngân hàng S07 '!$J$2,Nhaplieu!$N814='Sổ ngân hàng S07 '!$J$2),Nhaplieu!E814,""))</f>
        <v/>
      </c>
      <c r="C809" s="571" t="str">
        <f>IF(OR(LEFT(Nhaplieu!$M814,3)='Sổ ngân hàng S07 '!$J$2,LEFT(Nhaplieu!$N814,3)='Sổ ngân hàng S07 '!$J$2),Nhaplieu!L814,IF(OR(Nhaplieu!$M814='Sổ ngân hàng S07 '!$J$2,Nhaplieu!$N814='Sổ ngân hàng S07 '!$J$2),Nhaplieu!L814,""))</f>
        <v/>
      </c>
      <c r="D809" s="78" t="str">
        <f>IF(LEFT(Nhaplieu!$M814,3)='Sổ ngân hàng S07 '!$J$2,Nhaplieu!N814,IF(LEFT(Nhaplieu!$N814,3)='Sổ ngân hàng S07 '!$J$2,Nhaplieu!M814,IF(Nhaplieu!$M814='Sổ ngân hàng S07 '!$J$2,Nhaplieu!N814,IF(Nhaplieu!$N814='Sổ ngân hàng S07 '!$J$2,Nhaplieu!M814,""))))</f>
        <v/>
      </c>
      <c r="E809" s="77" t="str">
        <f>IF(LEFT(Nhaplieu!M814,3)='Sổ ngân hàng S07 '!$J$2,Nhaplieu!$O814,IF(Nhaplieu!M814='Sổ ngân hàng S07 '!$J$2,Nhaplieu!$O814,""))</f>
        <v/>
      </c>
      <c r="F809" s="77" t="str">
        <f>IF(LEFT(Nhaplieu!N814,3)='Sổ ngân hàng S07 '!$J$2,Nhaplieu!$O814,IF(Nhaplieu!N814='Sổ ngân hàng S07 '!$J$2,Nhaplieu!$O814,""))</f>
        <v/>
      </c>
      <c r="G809" s="572">
        <f>IF(SUM(E809:F809)=0,0,$G$10+SUM(E$11:$E809)-SUM(F$11:$F809))</f>
        <v>0</v>
      </c>
      <c r="H809" s="573"/>
    </row>
    <row r="810" spans="1:8" s="4" customFormat="1" ht="15.6">
      <c r="A810" s="76" t="str">
        <f>IF(OR(LEFT(Nhaplieu!$M815,3)='Sổ ngân hàng S07 '!$J$2,LEFT(Nhaplieu!$N815,3)='Sổ ngân hàng S07 '!$J$2),Nhaplieu!F815,IF(OR(Nhaplieu!$M815='Sổ ngân hàng S07 '!$J$2,Nhaplieu!$N815='Sổ ngân hàng S07 '!$J$2),Nhaplieu!F815,""))</f>
        <v/>
      </c>
      <c r="B810" s="77" t="str">
        <f>IF(OR(LEFT(Nhaplieu!$M815,3)='Sổ ngân hàng S07 '!$J$2,LEFT(Nhaplieu!$N815,3)='Sổ ngân hàng S07 '!$J$2),Nhaplieu!E815,IF(OR(Nhaplieu!$M815='Sổ ngân hàng S07 '!$J$2,Nhaplieu!$N815='Sổ ngân hàng S07 '!$J$2),Nhaplieu!E815,""))</f>
        <v/>
      </c>
      <c r="C810" s="571" t="str">
        <f>IF(OR(LEFT(Nhaplieu!$M815,3)='Sổ ngân hàng S07 '!$J$2,LEFT(Nhaplieu!$N815,3)='Sổ ngân hàng S07 '!$J$2),Nhaplieu!L815,IF(OR(Nhaplieu!$M815='Sổ ngân hàng S07 '!$J$2,Nhaplieu!$N815='Sổ ngân hàng S07 '!$J$2),Nhaplieu!L815,""))</f>
        <v/>
      </c>
      <c r="D810" s="78" t="str">
        <f>IF(LEFT(Nhaplieu!$M815,3)='Sổ ngân hàng S07 '!$J$2,Nhaplieu!N815,IF(LEFT(Nhaplieu!$N815,3)='Sổ ngân hàng S07 '!$J$2,Nhaplieu!M815,IF(Nhaplieu!$M815='Sổ ngân hàng S07 '!$J$2,Nhaplieu!N815,IF(Nhaplieu!$N815='Sổ ngân hàng S07 '!$J$2,Nhaplieu!M815,""))))</f>
        <v/>
      </c>
      <c r="E810" s="77" t="str">
        <f>IF(LEFT(Nhaplieu!M815,3)='Sổ ngân hàng S07 '!$J$2,Nhaplieu!$O815,IF(Nhaplieu!M815='Sổ ngân hàng S07 '!$J$2,Nhaplieu!$O815,""))</f>
        <v/>
      </c>
      <c r="F810" s="77" t="str">
        <f>IF(LEFT(Nhaplieu!N815,3)='Sổ ngân hàng S07 '!$J$2,Nhaplieu!$O815,IF(Nhaplieu!N815='Sổ ngân hàng S07 '!$J$2,Nhaplieu!$O815,""))</f>
        <v/>
      </c>
      <c r="G810" s="572">
        <f>IF(SUM(E810:F810)=0,0,$G$10+SUM(E$11:$E810)-SUM(F$11:$F810))</f>
        <v>0</v>
      </c>
      <c r="H810" s="573"/>
    </row>
    <row r="811" spans="1:8" s="4" customFormat="1" ht="15.6">
      <c r="A811" s="76" t="str">
        <f>IF(OR(LEFT(Nhaplieu!$M816,3)='Sổ ngân hàng S07 '!$J$2,LEFT(Nhaplieu!$N816,3)='Sổ ngân hàng S07 '!$J$2),Nhaplieu!F816,IF(OR(Nhaplieu!$M816='Sổ ngân hàng S07 '!$J$2,Nhaplieu!$N816='Sổ ngân hàng S07 '!$J$2),Nhaplieu!F816,""))</f>
        <v/>
      </c>
      <c r="B811" s="77" t="str">
        <f>IF(OR(LEFT(Nhaplieu!$M816,3)='Sổ ngân hàng S07 '!$J$2,LEFT(Nhaplieu!$N816,3)='Sổ ngân hàng S07 '!$J$2),Nhaplieu!E816,IF(OR(Nhaplieu!$M816='Sổ ngân hàng S07 '!$J$2,Nhaplieu!$N816='Sổ ngân hàng S07 '!$J$2),Nhaplieu!E816,""))</f>
        <v/>
      </c>
      <c r="C811" s="571" t="str">
        <f>IF(OR(LEFT(Nhaplieu!$M816,3)='Sổ ngân hàng S07 '!$J$2,LEFT(Nhaplieu!$N816,3)='Sổ ngân hàng S07 '!$J$2),Nhaplieu!L816,IF(OR(Nhaplieu!$M816='Sổ ngân hàng S07 '!$J$2,Nhaplieu!$N816='Sổ ngân hàng S07 '!$J$2),Nhaplieu!L816,""))</f>
        <v/>
      </c>
      <c r="D811" s="78" t="str">
        <f>IF(LEFT(Nhaplieu!$M816,3)='Sổ ngân hàng S07 '!$J$2,Nhaplieu!N816,IF(LEFT(Nhaplieu!$N816,3)='Sổ ngân hàng S07 '!$J$2,Nhaplieu!M816,IF(Nhaplieu!$M816='Sổ ngân hàng S07 '!$J$2,Nhaplieu!N816,IF(Nhaplieu!$N816='Sổ ngân hàng S07 '!$J$2,Nhaplieu!M816,""))))</f>
        <v/>
      </c>
      <c r="E811" s="77" t="str">
        <f>IF(LEFT(Nhaplieu!M816,3)='Sổ ngân hàng S07 '!$J$2,Nhaplieu!$O816,IF(Nhaplieu!M816='Sổ ngân hàng S07 '!$J$2,Nhaplieu!$O816,""))</f>
        <v/>
      </c>
      <c r="F811" s="77" t="str">
        <f>IF(LEFT(Nhaplieu!N816,3)='Sổ ngân hàng S07 '!$J$2,Nhaplieu!$O816,IF(Nhaplieu!N816='Sổ ngân hàng S07 '!$J$2,Nhaplieu!$O816,""))</f>
        <v/>
      </c>
      <c r="G811" s="572">
        <f>IF(SUM(E811:F811)=0,0,$G$10+SUM(E$11:$E811)-SUM(F$11:$F811))</f>
        <v>0</v>
      </c>
      <c r="H811" s="573"/>
    </row>
    <row r="812" spans="1:8" s="4" customFormat="1" ht="15.6">
      <c r="A812" s="76" t="str">
        <f>IF(OR(LEFT(Nhaplieu!$M817,3)='Sổ ngân hàng S07 '!$J$2,LEFT(Nhaplieu!$N817,3)='Sổ ngân hàng S07 '!$J$2),Nhaplieu!F817,IF(OR(Nhaplieu!$M817='Sổ ngân hàng S07 '!$J$2,Nhaplieu!$N817='Sổ ngân hàng S07 '!$J$2),Nhaplieu!F817,""))</f>
        <v/>
      </c>
      <c r="B812" s="77" t="str">
        <f>IF(OR(LEFT(Nhaplieu!$M817,3)='Sổ ngân hàng S07 '!$J$2,LEFT(Nhaplieu!$N817,3)='Sổ ngân hàng S07 '!$J$2),Nhaplieu!E817,IF(OR(Nhaplieu!$M817='Sổ ngân hàng S07 '!$J$2,Nhaplieu!$N817='Sổ ngân hàng S07 '!$J$2),Nhaplieu!E817,""))</f>
        <v/>
      </c>
      <c r="C812" s="571" t="str">
        <f>IF(OR(LEFT(Nhaplieu!$M817,3)='Sổ ngân hàng S07 '!$J$2,LEFT(Nhaplieu!$N817,3)='Sổ ngân hàng S07 '!$J$2),Nhaplieu!L817,IF(OR(Nhaplieu!$M817='Sổ ngân hàng S07 '!$J$2,Nhaplieu!$N817='Sổ ngân hàng S07 '!$J$2),Nhaplieu!L817,""))</f>
        <v/>
      </c>
      <c r="D812" s="78" t="str">
        <f>IF(LEFT(Nhaplieu!$M817,3)='Sổ ngân hàng S07 '!$J$2,Nhaplieu!N817,IF(LEFT(Nhaplieu!$N817,3)='Sổ ngân hàng S07 '!$J$2,Nhaplieu!M817,IF(Nhaplieu!$M817='Sổ ngân hàng S07 '!$J$2,Nhaplieu!N817,IF(Nhaplieu!$N817='Sổ ngân hàng S07 '!$J$2,Nhaplieu!M817,""))))</f>
        <v/>
      </c>
      <c r="E812" s="77" t="str">
        <f>IF(LEFT(Nhaplieu!M817,3)='Sổ ngân hàng S07 '!$J$2,Nhaplieu!$O817,IF(Nhaplieu!M817='Sổ ngân hàng S07 '!$J$2,Nhaplieu!$O817,""))</f>
        <v/>
      </c>
      <c r="F812" s="77" t="str">
        <f>IF(LEFT(Nhaplieu!N817,3)='Sổ ngân hàng S07 '!$J$2,Nhaplieu!$O817,IF(Nhaplieu!N817='Sổ ngân hàng S07 '!$J$2,Nhaplieu!$O817,""))</f>
        <v/>
      </c>
      <c r="G812" s="572">
        <f>IF(SUM(E812:F812)=0,0,$G$10+SUM(E$11:$E812)-SUM(F$11:$F812))</f>
        <v>0</v>
      </c>
      <c r="H812" s="573"/>
    </row>
    <row r="813" spans="1:8" s="4" customFormat="1" ht="15.6">
      <c r="A813" s="76" t="str">
        <f>IF(OR(LEFT(Nhaplieu!$M818,3)='Sổ ngân hàng S07 '!$J$2,LEFT(Nhaplieu!$N818,3)='Sổ ngân hàng S07 '!$J$2),Nhaplieu!F818,IF(OR(Nhaplieu!$M818='Sổ ngân hàng S07 '!$J$2,Nhaplieu!$N818='Sổ ngân hàng S07 '!$J$2),Nhaplieu!F818,""))</f>
        <v/>
      </c>
      <c r="B813" s="77" t="str">
        <f>IF(OR(LEFT(Nhaplieu!$M818,3)='Sổ ngân hàng S07 '!$J$2,LEFT(Nhaplieu!$N818,3)='Sổ ngân hàng S07 '!$J$2),Nhaplieu!E818,IF(OR(Nhaplieu!$M818='Sổ ngân hàng S07 '!$J$2,Nhaplieu!$N818='Sổ ngân hàng S07 '!$J$2),Nhaplieu!E818,""))</f>
        <v/>
      </c>
      <c r="C813" s="571" t="str">
        <f>IF(OR(LEFT(Nhaplieu!$M818,3)='Sổ ngân hàng S07 '!$J$2,LEFT(Nhaplieu!$N818,3)='Sổ ngân hàng S07 '!$J$2),Nhaplieu!L818,IF(OR(Nhaplieu!$M818='Sổ ngân hàng S07 '!$J$2,Nhaplieu!$N818='Sổ ngân hàng S07 '!$J$2),Nhaplieu!L818,""))</f>
        <v/>
      </c>
      <c r="D813" s="78" t="str">
        <f>IF(LEFT(Nhaplieu!$M818,3)='Sổ ngân hàng S07 '!$J$2,Nhaplieu!N818,IF(LEFT(Nhaplieu!$N818,3)='Sổ ngân hàng S07 '!$J$2,Nhaplieu!M818,IF(Nhaplieu!$M818='Sổ ngân hàng S07 '!$J$2,Nhaplieu!N818,IF(Nhaplieu!$N818='Sổ ngân hàng S07 '!$J$2,Nhaplieu!M818,""))))</f>
        <v/>
      </c>
      <c r="E813" s="77" t="str">
        <f>IF(LEFT(Nhaplieu!M818,3)='Sổ ngân hàng S07 '!$J$2,Nhaplieu!$O818,IF(Nhaplieu!M818='Sổ ngân hàng S07 '!$J$2,Nhaplieu!$O818,""))</f>
        <v/>
      </c>
      <c r="F813" s="77" t="str">
        <f>IF(LEFT(Nhaplieu!N818,3)='Sổ ngân hàng S07 '!$J$2,Nhaplieu!$O818,IF(Nhaplieu!N818='Sổ ngân hàng S07 '!$J$2,Nhaplieu!$O818,""))</f>
        <v/>
      </c>
      <c r="G813" s="572">
        <f>IF(SUM(E813:F813)=0,0,$G$10+SUM(E$11:$E813)-SUM(F$11:$F813))</f>
        <v>0</v>
      </c>
      <c r="H813" s="573"/>
    </row>
    <row r="814" spans="1:8" s="4" customFormat="1" ht="15.6">
      <c r="A814" s="76" t="str">
        <f>IF(OR(LEFT(Nhaplieu!$M819,3)='Sổ ngân hàng S07 '!$J$2,LEFT(Nhaplieu!$N819,3)='Sổ ngân hàng S07 '!$J$2),Nhaplieu!F819,IF(OR(Nhaplieu!$M819='Sổ ngân hàng S07 '!$J$2,Nhaplieu!$N819='Sổ ngân hàng S07 '!$J$2),Nhaplieu!F819,""))</f>
        <v/>
      </c>
      <c r="B814" s="77" t="str">
        <f>IF(OR(LEFT(Nhaplieu!$M819,3)='Sổ ngân hàng S07 '!$J$2,LEFT(Nhaplieu!$N819,3)='Sổ ngân hàng S07 '!$J$2),Nhaplieu!E819,IF(OR(Nhaplieu!$M819='Sổ ngân hàng S07 '!$J$2,Nhaplieu!$N819='Sổ ngân hàng S07 '!$J$2),Nhaplieu!E819,""))</f>
        <v/>
      </c>
      <c r="C814" s="571" t="str">
        <f>IF(OR(LEFT(Nhaplieu!$M819,3)='Sổ ngân hàng S07 '!$J$2,LEFT(Nhaplieu!$N819,3)='Sổ ngân hàng S07 '!$J$2),Nhaplieu!L819,IF(OR(Nhaplieu!$M819='Sổ ngân hàng S07 '!$J$2,Nhaplieu!$N819='Sổ ngân hàng S07 '!$J$2),Nhaplieu!L819,""))</f>
        <v/>
      </c>
      <c r="D814" s="78" t="str">
        <f>IF(LEFT(Nhaplieu!$M819,3)='Sổ ngân hàng S07 '!$J$2,Nhaplieu!N819,IF(LEFT(Nhaplieu!$N819,3)='Sổ ngân hàng S07 '!$J$2,Nhaplieu!M819,IF(Nhaplieu!$M819='Sổ ngân hàng S07 '!$J$2,Nhaplieu!N819,IF(Nhaplieu!$N819='Sổ ngân hàng S07 '!$J$2,Nhaplieu!M819,""))))</f>
        <v/>
      </c>
      <c r="E814" s="77" t="str">
        <f>IF(LEFT(Nhaplieu!M819,3)='Sổ ngân hàng S07 '!$J$2,Nhaplieu!$O819,IF(Nhaplieu!M819='Sổ ngân hàng S07 '!$J$2,Nhaplieu!$O819,""))</f>
        <v/>
      </c>
      <c r="F814" s="77" t="str">
        <f>IF(LEFT(Nhaplieu!N819,3)='Sổ ngân hàng S07 '!$J$2,Nhaplieu!$O819,IF(Nhaplieu!N819='Sổ ngân hàng S07 '!$J$2,Nhaplieu!$O819,""))</f>
        <v/>
      </c>
      <c r="G814" s="572">
        <f>IF(SUM(E814:F814)=0,0,$G$10+SUM(E$11:$E814)-SUM(F$11:$F814))</f>
        <v>0</v>
      </c>
      <c r="H814" s="573"/>
    </row>
    <row r="815" spans="1:8" s="4" customFormat="1" ht="15.6">
      <c r="A815" s="76" t="str">
        <f>IF(OR(LEFT(Nhaplieu!$M820,3)='Sổ ngân hàng S07 '!$J$2,LEFT(Nhaplieu!$N820,3)='Sổ ngân hàng S07 '!$J$2),Nhaplieu!F820,IF(OR(Nhaplieu!$M820='Sổ ngân hàng S07 '!$J$2,Nhaplieu!$N820='Sổ ngân hàng S07 '!$J$2),Nhaplieu!F820,""))</f>
        <v/>
      </c>
      <c r="B815" s="77" t="str">
        <f>IF(OR(LEFT(Nhaplieu!$M820,3)='Sổ ngân hàng S07 '!$J$2,LEFT(Nhaplieu!$N820,3)='Sổ ngân hàng S07 '!$J$2),Nhaplieu!E820,IF(OR(Nhaplieu!$M820='Sổ ngân hàng S07 '!$J$2,Nhaplieu!$N820='Sổ ngân hàng S07 '!$J$2),Nhaplieu!E820,""))</f>
        <v/>
      </c>
      <c r="C815" s="571" t="str">
        <f>IF(OR(LEFT(Nhaplieu!$M820,3)='Sổ ngân hàng S07 '!$J$2,LEFT(Nhaplieu!$N820,3)='Sổ ngân hàng S07 '!$J$2),Nhaplieu!L820,IF(OR(Nhaplieu!$M820='Sổ ngân hàng S07 '!$J$2,Nhaplieu!$N820='Sổ ngân hàng S07 '!$J$2),Nhaplieu!L820,""))</f>
        <v/>
      </c>
      <c r="D815" s="78" t="str">
        <f>IF(LEFT(Nhaplieu!$M820,3)='Sổ ngân hàng S07 '!$J$2,Nhaplieu!N820,IF(LEFT(Nhaplieu!$N820,3)='Sổ ngân hàng S07 '!$J$2,Nhaplieu!M820,IF(Nhaplieu!$M820='Sổ ngân hàng S07 '!$J$2,Nhaplieu!N820,IF(Nhaplieu!$N820='Sổ ngân hàng S07 '!$J$2,Nhaplieu!M820,""))))</f>
        <v/>
      </c>
      <c r="E815" s="77" t="str">
        <f>IF(LEFT(Nhaplieu!M820,3)='Sổ ngân hàng S07 '!$J$2,Nhaplieu!$O820,IF(Nhaplieu!M820='Sổ ngân hàng S07 '!$J$2,Nhaplieu!$O820,""))</f>
        <v/>
      </c>
      <c r="F815" s="77" t="str">
        <f>IF(LEFT(Nhaplieu!N820,3)='Sổ ngân hàng S07 '!$J$2,Nhaplieu!$O820,IF(Nhaplieu!N820='Sổ ngân hàng S07 '!$J$2,Nhaplieu!$O820,""))</f>
        <v/>
      </c>
      <c r="G815" s="572">
        <f>IF(SUM(E815:F815)=0,0,$G$10+SUM(E$11:$E815)-SUM(F$11:$F815))</f>
        <v>0</v>
      </c>
      <c r="H815" s="573"/>
    </row>
    <row r="816" spans="1:8" s="4" customFormat="1" ht="15.6">
      <c r="A816" s="76" t="str">
        <f>IF(OR(LEFT(Nhaplieu!$M821,3)='Sổ ngân hàng S07 '!$J$2,LEFT(Nhaplieu!$N821,3)='Sổ ngân hàng S07 '!$J$2),Nhaplieu!F821,IF(OR(Nhaplieu!$M821='Sổ ngân hàng S07 '!$J$2,Nhaplieu!$N821='Sổ ngân hàng S07 '!$J$2),Nhaplieu!F821,""))</f>
        <v/>
      </c>
      <c r="B816" s="77" t="str">
        <f>IF(OR(LEFT(Nhaplieu!$M821,3)='Sổ ngân hàng S07 '!$J$2,LEFT(Nhaplieu!$N821,3)='Sổ ngân hàng S07 '!$J$2),Nhaplieu!E821,IF(OR(Nhaplieu!$M821='Sổ ngân hàng S07 '!$J$2,Nhaplieu!$N821='Sổ ngân hàng S07 '!$J$2),Nhaplieu!E821,""))</f>
        <v/>
      </c>
      <c r="C816" s="571" t="str">
        <f>IF(OR(LEFT(Nhaplieu!$M821,3)='Sổ ngân hàng S07 '!$J$2,LEFT(Nhaplieu!$N821,3)='Sổ ngân hàng S07 '!$J$2),Nhaplieu!L821,IF(OR(Nhaplieu!$M821='Sổ ngân hàng S07 '!$J$2,Nhaplieu!$N821='Sổ ngân hàng S07 '!$J$2),Nhaplieu!L821,""))</f>
        <v/>
      </c>
      <c r="D816" s="78" t="str">
        <f>IF(LEFT(Nhaplieu!$M821,3)='Sổ ngân hàng S07 '!$J$2,Nhaplieu!N821,IF(LEFT(Nhaplieu!$N821,3)='Sổ ngân hàng S07 '!$J$2,Nhaplieu!M821,IF(Nhaplieu!$M821='Sổ ngân hàng S07 '!$J$2,Nhaplieu!N821,IF(Nhaplieu!$N821='Sổ ngân hàng S07 '!$J$2,Nhaplieu!M821,""))))</f>
        <v/>
      </c>
      <c r="E816" s="77" t="str">
        <f>IF(LEFT(Nhaplieu!M821,3)='Sổ ngân hàng S07 '!$J$2,Nhaplieu!$O821,IF(Nhaplieu!M821='Sổ ngân hàng S07 '!$J$2,Nhaplieu!$O821,""))</f>
        <v/>
      </c>
      <c r="F816" s="77" t="str">
        <f>IF(LEFT(Nhaplieu!N821,3)='Sổ ngân hàng S07 '!$J$2,Nhaplieu!$O821,IF(Nhaplieu!N821='Sổ ngân hàng S07 '!$J$2,Nhaplieu!$O821,""))</f>
        <v/>
      </c>
      <c r="G816" s="572">
        <f>IF(SUM(E816:F816)=0,0,$G$10+SUM(E$11:$E816)-SUM(F$11:$F816))</f>
        <v>0</v>
      </c>
      <c r="H816" s="573"/>
    </row>
    <row r="817" spans="1:8" s="4" customFormat="1" ht="15.6">
      <c r="A817" s="76" t="str">
        <f>IF(OR(LEFT(Nhaplieu!$M822,3)='Sổ ngân hàng S07 '!$J$2,LEFT(Nhaplieu!$N822,3)='Sổ ngân hàng S07 '!$J$2),Nhaplieu!F822,IF(OR(Nhaplieu!$M822='Sổ ngân hàng S07 '!$J$2,Nhaplieu!$N822='Sổ ngân hàng S07 '!$J$2),Nhaplieu!F822,""))</f>
        <v/>
      </c>
      <c r="B817" s="77" t="str">
        <f>IF(OR(LEFT(Nhaplieu!$M822,3)='Sổ ngân hàng S07 '!$J$2,LEFT(Nhaplieu!$N822,3)='Sổ ngân hàng S07 '!$J$2),Nhaplieu!E822,IF(OR(Nhaplieu!$M822='Sổ ngân hàng S07 '!$J$2,Nhaplieu!$N822='Sổ ngân hàng S07 '!$J$2),Nhaplieu!E822,""))</f>
        <v/>
      </c>
      <c r="C817" s="571" t="str">
        <f>IF(OR(LEFT(Nhaplieu!$M822,3)='Sổ ngân hàng S07 '!$J$2,LEFT(Nhaplieu!$N822,3)='Sổ ngân hàng S07 '!$J$2),Nhaplieu!L822,IF(OR(Nhaplieu!$M822='Sổ ngân hàng S07 '!$J$2,Nhaplieu!$N822='Sổ ngân hàng S07 '!$J$2),Nhaplieu!L822,""))</f>
        <v/>
      </c>
      <c r="D817" s="78" t="str">
        <f>IF(LEFT(Nhaplieu!$M822,3)='Sổ ngân hàng S07 '!$J$2,Nhaplieu!N822,IF(LEFT(Nhaplieu!$N822,3)='Sổ ngân hàng S07 '!$J$2,Nhaplieu!M822,IF(Nhaplieu!$M822='Sổ ngân hàng S07 '!$J$2,Nhaplieu!N822,IF(Nhaplieu!$N822='Sổ ngân hàng S07 '!$J$2,Nhaplieu!M822,""))))</f>
        <v/>
      </c>
      <c r="E817" s="77" t="str">
        <f>IF(LEFT(Nhaplieu!M822,3)='Sổ ngân hàng S07 '!$J$2,Nhaplieu!$O822,IF(Nhaplieu!M822='Sổ ngân hàng S07 '!$J$2,Nhaplieu!$O822,""))</f>
        <v/>
      </c>
      <c r="F817" s="77" t="str">
        <f>IF(LEFT(Nhaplieu!N822,3)='Sổ ngân hàng S07 '!$J$2,Nhaplieu!$O822,IF(Nhaplieu!N822='Sổ ngân hàng S07 '!$J$2,Nhaplieu!$O822,""))</f>
        <v/>
      </c>
      <c r="G817" s="572">
        <f>IF(SUM(E817:F817)=0,0,$G$10+SUM(E$11:$E817)-SUM(F$11:$F817))</f>
        <v>0</v>
      </c>
      <c r="H817" s="573"/>
    </row>
    <row r="818" spans="1:8" s="4" customFormat="1" ht="15.6">
      <c r="A818" s="76" t="str">
        <f>IF(OR(LEFT(Nhaplieu!$M823,3)='Sổ ngân hàng S07 '!$J$2,LEFT(Nhaplieu!$N823,3)='Sổ ngân hàng S07 '!$J$2),Nhaplieu!F823,IF(OR(Nhaplieu!$M823='Sổ ngân hàng S07 '!$J$2,Nhaplieu!$N823='Sổ ngân hàng S07 '!$J$2),Nhaplieu!F823,""))</f>
        <v/>
      </c>
      <c r="B818" s="77" t="str">
        <f>IF(OR(LEFT(Nhaplieu!$M823,3)='Sổ ngân hàng S07 '!$J$2,LEFT(Nhaplieu!$N823,3)='Sổ ngân hàng S07 '!$J$2),Nhaplieu!E823,IF(OR(Nhaplieu!$M823='Sổ ngân hàng S07 '!$J$2,Nhaplieu!$N823='Sổ ngân hàng S07 '!$J$2),Nhaplieu!E823,""))</f>
        <v/>
      </c>
      <c r="C818" s="571" t="str">
        <f>IF(OR(LEFT(Nhaplieu!$M823,3)='Sổ ngân hàng S07 '!$J$2,LEFT(Nhaplieu!$N823,3)='Sổ ngân hàng S07 '!$J$2),Nhaplieu!L823,IF(OR(Nhaplieu!$M823='Sổ ngân hàng S07 '!$J$2,Nhaplieu!$N823='Sổ ngân hàng S07 '!$J$2),Nhaplieu!L823,""))</f>
        <v/>
      </c>
      <c r="D818" s="78" t="str">
        <f>IF(LEFT(Nhaplieu!$M823,3)='Sổ ngân hàng S07 '!$J$2,Nhaplieu!N823,IF(LEFT(Nhaplieu!$N823,3)='Sổ ngân hàng S07 '!$J$2,Nhaplieu!M823,IF(Nhaplieu!$M823='Sổ ngân hàng S07 '!$J$2,Nhaplieu!N823,IF(Nhaplieu!$N823='Sổ ngân hàng S07 '!$J$2,Nhaplieu!M823,""))))</f>
        <v/>
      </c>
      <c r="E818" s="77" t="str">
        <f>IF(LEFT(Nhaplieu!M823,3)='Sổ ngân hàng S07 '!$J$2,Nhaplieu!$O823,IF(Nhaplieu!M823='Sổ ngân hàng S07 '!$J$2,Nhaplieu!$O823,""))</f>
        <v/>
      </c>
      <c r="F818" s="77" t="str">
        <f>IF(LEFT(Nhaplieu!N823,3)='Sổ ngân hàng S07 '!$J$2,Nhaplieu!$O823,IF(Nhaplieu!N823='Sổ ngân hàng S07 '!$J$2,Nhaplieu!$O823,""))</f>
        <v/>
      </c>
      <c r="G818" s="572">
        <f>IF(SUM(E818:F818)=0,0,$G$10+SUM(E$11:$E818)-SUM(F$11:$F818))</f>
        <v>0</v>
      </c>
      <c r="H818" s="573"/>
    </row>
    <row r="819" spans="1:8" s="4" customFormat="1" ht="15.6">
      <c r="A819" s="76" t="str">
        <f>IF(OR(LEFT(Nhaplieu!$M824,3)='Sổ ngân hàng S07 '!$J$2,LEFT(Nhaplieu!$N824,3)='Sổ ngân hàng S07 '!$J$2),Nhaplieu!F824,IF(OR(Nhaplieu!$M824='Sổ ngân hàng S07 '!$J$2,Nhaplieu!$N824='Sổ ngân hàng S07 '!$J$2),Nhaplieu!F824,""))</f>
        <v/>
      </c>
      <c r="B819" s="77" t="str">
        <f>IF(OR(LEFT(Nhaplieu!$M824,3)='Sổ ngân hàng S07 '!$J$2,LEFT(Nhaplieu!$N824,3)='Sổ ngân hàng S07 '!$J$2),Nhaplieu!E824,IF(OR(Nhaplieu!$M824='Sổ ngân hàng S07 '!$J$2,Nhaplieu!$N824='Sổ ngân hàng S07 '!$J$2),Nhaplieu!E824,""))</f>
        <v/>
      </c>
      <c r="C819" s="571" t="str">
        <f>IF(OR(LEFT(Nhaplieu!$M824,3)='Sổ ngân hàng S07 '!$J$2,LEFT(Nhaplieu!$N824,3)='Sổ ngân hàng S07 '!$J$2),Nhaplieu!L824,IF(OR(Nhaplieu!$M824='Sổ ngân hàng S07 '!$J$2,Nhaplieu!$N824='Sổ ngân hàng S07 '!$J$2),Nhaplieu!L824,""))</f>
        <v/>
      </c>
      <c r="D819" s="78" t="str">
        <f>IF(LEFT(Nhaplieu!$M824,3)='Sổ ngân hàng S07 '!$J$2,Nhaplieu!N824,IF(LEFT(Nhaplieu!$N824,3)='Sổ ngân hàng S07 '!$J$2,Nhaplieu!M824,IF(Nhaplieu!$M824='Sổ ngân hàng S07 '!$J$2,Nhaplieu!N824,IF(Nhaplieu!$N824='Sổ ngân hàng S07 '!$J$2,Nhaplieu!M824,""))))</f>
        <v/>
      </c>
      <c r="E819" s="77" t="str">
        <f>IF(LEFT(Nhaplieu!M824,3)='Sổ ngân hàng S07 '!$J$2,Nhaplieu!$O824,IF(Nhaplieu!M824='Sổ ngân hàng S07 '!$J$2,Nhaplieu!$O824,""))</f>
        <v/>
      </c>
      <c r="F819" s="77" t="str">
        <f>IF(LEFT(Nhaplieu!N824,3)='Sổ ngân hàng S07 '!$J$2,Nhaplieu!$O824,IF(Nhaplieu!N824='Sổ ngân hàng S07 '!$J$2,Nhaplieu!$O824,""))</f>
        <v/>
      </c>
      <c r="G819" s="572">
        <f>IF(SUM(E819:F819)=0,0,$G$10+SUM(E$11:$E819)-SUM(F$11:$F819))</f>
        <v>0</v>
      </c>
      <c r="H819" s="573"/>
    </row>
    <row r="820" spans="1:8" s="4" customFormat="1" ht="15.6">
      <c r="A820" s="76" t="str">
        <f>IF(OR(LEFT(Nhaplieu!$M825,3)='Sổ ngân hàng S07 '!$J$2,LEFT(Nhaplieu!$N825,3)='Sổ ngân hàng S07 '!$J$2),Nhaplieu!F825,IF(OR(Nhaplieu!$M825='Sổ ngân hàng S07 '!$J$2,Nhaplieu!$N825='Sổ ngân hàng S07 '!$J$2),Nhaplieu!F825,""))</f>
        <v/>
      </c>
      <c r="B820" s="77" t="str">
        <f>IF(OR(LEFT(Nhaplieu!$M825,3)='Sổ ngân hàng S07 '!$J$2,LEFT(Nhaplieu!$N825,3)='Sổ ngân hàng S07 '!$J$2),Nhaplieu!E825,IF(OR(Nhaplieu!$M825='Sổ ngân hàng S07 '!$J$2,Nhaplieu!$N825='Sổ ngân hàng S07 '!$J$2),Nhaplieu!E825,""))</f>
        <v/>
      </c>
      <c r="C820" s="571" t="str">
        <f>IF(OR(LEFT(Nhaplieu!$M825,3)='Sổ ngân hàng S07 '!$J$2,LEFT(Nhaplieu!$N825,3)='Sổ ngân hàng S07 '!$J$2),Nhaplieu!L825,IF(OR(Nhaplieu!$M825='Sổ ngân hàng S07 '!$J$2,Nhaplieu!$N825='Sổ ngân hàng S07 '!$J$2),Nhaplieu!L825,""))</f>
        <v/>
      </c>
      <c r="D820" s="78" t="str">
        <f>IF(LEFT(Nhaplieu!$M825,3)='Sổ ngân hàng S07 '!$J$2,Nhaplieu!N825,IF(LEFT(Nhaplieu!$N825,3)='Sổ ngân hàng S07 '!$J$2,Nhaplieu!M825,IF(Nhaplieu!$M825='Sổ ngân hàng S07 '!$J$2,Nhaplieu!N825,IF(Nhaplieu!$N825='Sổ ngân hàng S07 '!$J$2,Nhaplieu!M825,""))))</f>
        <v/>
      </c>
      <c r="E820" s="77" t="str">
        <f>IF(LEFT(Nhaplieu!M825,3)='Sổ ngân hàng S07 '!$J$2,Nhaplieu!$O825,IF(Nhaplieu!M825='Sổ ngân hàng S07 '!$J$2,Nhaplieu!$O825,""))</f>
        <v/>
      </c>
      <c r="F820" s="77" t="str">
        <f>IF(LEFT(Nhaplieu!N825,3)='Sổ ngân hàng S07 '!$J$2,Nhaplieu!$O825,IF(Nhaplieu!N825='Sổ ngân hàng S07 '!$J$2,Nhaplieu!$O825,""))</f>
        <v/>
      </c>
      <c r="G820" s="572">
        <f>IF(SUM(E820:F820)=0,0,$G$10+SUM(E$11:$E820)-SUM(F$11:$F820))</f>
        <v>0</v>
      </c>
      <c r="H820" s="573"/>
    </row>
    <row r="821" spans="1:8" s="4" customFormat="1" ht="15.6">
      <c r="A821" s="76" t="str">
        <f>IF(OR(LEFT(Nhaplieu!$M826,3)='Sổ ngân hàng S07 '!$J$2,LEFT(Nhaplieu!$N826,3)='Sổ ngân hàng S07 '!$J$2),Nhaplieu!F826,IF(OR(Nhaplieu!$M826='Sổ ngân hàng S07 '!$J$2,Nhaplieu!$N826='Sổ ngân hàng S07 '!$J$2),Nhaplieu!F826,""))</f>
        <v/>
      </c>
      <c r="B821" s="77" t="str">
        <f>IF(OR(LEFT(Nhaplieu!$M826,3)='Sổ ngân hàng S07 '!$J$2,LEFT(Nhaplieu!$N826,3)='Sổ ngân hàng S07 '!$J$2),Nhaplieu!E826,IF(OR(Nhaplieu!$M826='Sổ ngân hàng S07 '!$J$2,Nhaplieu!$N826='Sổ ngân hàng S07 '!$J$2),Nhaplieu!E826,""))</f>
        <v/>
      </c>
      <c r="C821" s="571" t="str">
        <f>IF(OR(LEFT(Nhaplieu!$M826,3)='Sổ ngân hàng S07 '!$J$2,LEFT(Nhaplieu!$N826,3)='Sổ ngân hàng S07 '!$J$2),Nhaplieu!L826,IF(OR(Nhaplieu!$M826='Sổ ngân hàng S07 '!$J$2,Nhaplieu!$N826='Sổ ngân hàng S07 '!$J$2),Nhaplieu!L826,""))</f>
        <v/>
      </c>
      <c r="D821" s="78" t="str">
        <f>IF(LEFT(Nhaplieu!$M826,3)='Sổ ngân hàng S07 '!$J$2,Nhaplieu!N826,IF(LEFT(Nhaplieu!$N826,3)='Sổ ngân hàng S07 '!$J$2,Nhaplieu!M826,IF(Nhaplieu!$M826='Sổ ngân hàng S07 '!$J$2,Nhaplieu!N826,IF(Nhaplieu!$N826='Sổ ngân hàng S07 '!$J$2,Nhaplieu!M826,""))))</f>
        <v/>
      </c>
      <c r="E821" s="77" t="str">
        <f>IF(LEFT(Nhaplieu!M826,3)='Sổ ngân hàng S07 '!$J$2,Nhaplieu!$O826,IF(Nhaplieu!M826='Sổ ngân hàng S07 '!$J$2,Nhaplieu!$O826,""))</f>
        <v/>
      </c>
      <c r="F821" s="77" t="str">
        <f>IF(LEFT(Nhaplieu!N826,3)='Sổ ngân hàng S07 '!$J$2,Nhaplieu!$O826,IF(Nhaplieu!N826='Sổ ngân hàng S07 '!$J$2,Nhaplieu!$O826,""))</f>
        <v/>
      </c>
      <c r="G821" s="572">
        <f>IF(SUM(E821:F821)=0,0,$G$10+SUM(E$11:$E821)-SUM(F$11:$F821))</f>
        <v>0</v>
      </c>
      <c r="H821" s="573"/>
    </row>
    <row r="822" spans="1:8" s="4" customFormat="1" ht="15.6">
      <c r="A822" s="76" t="str">
        <f>IF(OR(LEFT(Nhaplieu!$M827,3)='Sổ ngân hàng S07 '!$J$2,LEFT(Nhaplieu!$N827,3)='Sổ ngân hàng S07 '!$J$2),Nhaplieu!F827,IF(OR(Nhaplieu!$M827='Sổ ngân hàng S07 '!$J$2,Nhaplieu!$N827='Sổ ngân hàng S07 '!$J$2),Nhaplieu!F827,""))</f>
        <v/>
      </c>
      <c r="B822" s="77" t="str">
        <f>IF(OR(LEFT(Nhaplieu!$M827,3)='Sổ ngân hàng S07 '!$J$2,LEFT(Nhaplieu!$N827,3)='Sổ ngân hàng S07 '!$J$2),Nhaplieu!E827,IF(OR(Nhaplieu!$M827='Sổ ngân hàng S07 '!$J$2,Nhaplieu!$N827='Sổ ngân hàng S07 '!$J$2),Nhaplieu!E827,""))</f>
        <v/>
      </c>
      <c r="C822" s="571" t="str">
        <f>IF(OR(LEFT(Nhaplieu!$M827,3)='Sổ ngân hàng S07 '!$J$2,LEFT(Nhaplieu!$N827,3)='Sổ ngân hàng S07 '!$J$2),Nhaplieu!L827,IF(OR(Nhaplieu!$M827='Sổ ngân hàng S07 '!$J$2,Nhaplieu!$N827='Sổ ngân hàng S07 '!$J$2),Nhaplieu!L827,""))</f>
        <v/>
      </c>
      <c r="D822" s="78" t="str">
        <f>IF(LEFT(Nhaplieu!$M827,3)='Sổ ngân hàng S07 '!$J$2,Nhaplieu!N827,IF(LEFT(Nhaplieu!$N827,3)='Sổ ngân hàng S07 '!$J$2,Nhaplieu!M827,IF(Nhaplieu!$M827='Sổ ngân hàng S07 '!$J$2,Nhaplieu!N827,IF(Nhaplieu!$N827='Sổ ngân hàng S07 '!$J$2,Nhaplieu!M827,""))))</f>
        <v/>
      </c>
      <c r="E822" s="77" t="str">
        <f>IF(LEFT(Nhaplieu!M827,3)='Sổ ngân hàng S07 '!$J$2,Nhaplieu!$O827,IF(Nhaplieu!M827='Sổ ngân hàng S07 '!$J$2,Nhaplieu!$O827,""))</f>
        <v/>
      </c>
      <c r="F822" s="77" t="str">
        <f>IF(LEFT(Nhaplieu!N827,3)='Sổ ngân hàng S07 '!$J$2,Nhaplieu!$O827,IF(Nhaplieu!N827='Sổ ngân hàng S07 '!$J$2,Nhaplieu!$O827,""))</f>
        <v/>
      </c>
      <c r="G822" s="572">
        <f>IF(SUM(E822:F822)=0,0,$G$10+SUM(E$11:$E822)-SUM(F$11:$F822))</f>
        <v>0</v>
      </c>
      <c r="H822" s="573"/>
    </row>
    <row r="823" spans="1:8" s="4" customFormat="1" ht="15.6">
      <c r="A823" s="76" t="str">
        <f>IF(OR(LEFT(Nhaplieu!$M828,3)='Sổ ngân hàng S07 '!$J$2,LEFT(Nhaplieu!$N828,3)='Sổ ngân hàng S07 '!$J$2),Nhaplieu!F828,IF(OR(Nhaplieu!$M828='Sổ ngân hàng S07 '!$J$2,Nhaplieu!$N828='Sổ ngân hàng S07 '!$J$2),Nhaplieu!F828,""))</f>
        <v/>
      </c>
      <c r="B823" s="77" t="str">
        <f>IF(OR(LEFT(Nhaplieu!$M828,3)='Sổ ngân hàng S07 '!$J$2,LEFT(Nhaplieu!$N828,3)='Sổ ngân hàng S07 '!$J$2),Nhaplieu!E828,IF(OR(Nhaplieu!$M828='Sổ ngân hàng S07 '!$J$2,Nhaplieu!$N828='Sổ ngân hàng S07 '!$J$2),Nhaplieu!E828,""))</f>
        <v/>
      </c>
      <c r="C823" s="571" t="str">
        <f>IF(OR(LEFT(Nhaplieu!$M828,3)='Sổ ngân hàng S07 '!$J$2,LEFT(Nhaplieu!$N828,3)='Sổ ngân hàng S07 '!$J$2),Nhaplieu!L828,IF(OR(Nhaplieu!$M828='Sổ ngân hàng S07 '!$J$2,Nhaplieu!$N828='Sổ ngân hàng S07 '!$J$2),Nhaplieu!L828,""))</f>
        <v/>
      </c>
      <c r="D823" s="78" t="str">
        <f>IF(LEFT(Nhaplieu!$M828,3)='Sổ ngân hàng S07 '!$J$2,Nhaplieu!N828,IF(LEFT(Nhaplieu!$N828,3)='Sổ ngân hàng S07 '!$J$2,Nhaplieu!M828,IF(Nhaplieu!$M828='Sổ ngân hàng S07 '!$J$2,Nhaplieu!N828,IF(Nhaplieu!$N828='Sổ ngân hàng S07 '!$J$2,Nhaplieu!M828,""))))</f>
        <v/>
      </c>
      <c r="E823" s="77" t="str">
        <f>IF(LEFT(Nhaplieu!M828,3)='Sổ ngân hàng S07 '!$J$2,Nhaplieu!$O828,IF(Nhaplieu!M828='Sổ ngân hàng S07 '!$J$2,Nhaplieu!$O828,""))</f>
        <v/>
      </c>
      <c r="F823" s="77" t="str">
        <f>IF(LEFT(Nhaplieu!N828,3)='Sổ ngân hàng S07 '!$J$2,Nhaplieu!$O828,IF(Nhaplieu!N828='Sổ ngân hàng S07 '!$J$2,Nhaplieu!$O828,""))</f>
        <v/>
      </c>
      <c r="G823" s="572">
        <f>IF(SUM(E823:F823)=0,0,$G$10+SUM(E$11:$E823)-SUM(F$11:$F823))</f>
        <v>0</v>
      </c>
      <c r="H823" s="573"/>
    </row>
    <row r="824" spans="1:8" s="4" customFormat="1" ht="15.6">
      <c r="A824" s="76" t="str">
        <f>IF(OR(LEFT(Nhaplieu!$M829,3)='Sổ ngân hàng S07 '!$J$2,LEFT(Nhaplieu!$N829,3)='Sổ ngân hàng S07 '!$J$2),Nhaplieu!F829,IF(OR(Nhaplieu!$M829='Sổ ngân hàng S07 '!$J$2,Nhaplieu!$N829='Sổ ngân hàng S07 '!$J$2),Nhaplieu!F829,""))</f>
        <v/>
      </c>
      <c r="B824" s="77" t="str">
        <f>IF(OR(LEFT(Nhaplieu!$M829,3)='Sổ ngân hàng S07 '!$J$2,LEFT(Nhaplieu!$N829,3)='Sổ ngân hàng S07 '!$J$2),Nhaplieu!E829,IF(OR(Nhaplieu!$M829='Sổ ngân hàng S07 '!$J$2,Nhaplieu!$N829='Sổ ngân hàng S07 '!$J$2),Nhaplieu!E829,""))</f>
        <v/>
      </c>
      <c r="C824" s="571" t="str">
        <f>IF(OR(LEFT(Nhaplieu!$M829,3)='Sổ ngân hàng S07 '!$J$2,LEFT(Nhaplieu!$N829,3)='Sổ ngân hàng S07 '!$J$2),Nhaplieu!L829,IF(OR(Nhaplieu!$M829='Sổ ngân hàng S07 '!$J$2,Nhaplieu!$N829='Sổ ngân hàng S07 '!$J$2),Nhaplieu!L829,""))</f>
        <v/>
      </c>
      <c r="D824" s="78" t="str">
        <f>IF(LEFT(Nhaplieu!$M829,3)='Sổ ngân hàng S07 '!$J$2,Nhaplieu!N829,IF(LEFT(Nhaplieu!$N829,3)='Sổ ngân hàng S07 '!$J$2,Nhaplieu!M829,IF(Nhaplieu!$M829='Sổ ngân hàng S07 '!$J$2,Nhaplieu!N829,IF(Nhaplieu!$N829='Sổ ngân hàng S07 '!$J$2,Nhaplieu!M829,""))))</f>
        <v/>
      </c>
      <c r="E824" s="77" t="str">
        <f>IF(LEFT(Nhaplieu!M829,3)='Sổ ngân hàng S07 '!$J$2,Nhaplieu!$O829,IF(Nhaplieu!M829='Sổ ngân hàng S07 '!$J$2,Nhaplieu!$O829,""))</f>
        <v/>
      </c>
      <c r="F824" s="77" t="str">
        <f>IF(LEFT(Nhaplieu!N829,3)='Sổ ngân hàng S07 '!$J$2,Nhaplieu!$O829,IF(Nhaplieu!N829='Sổ ngân hàng S07 '!$J$2,Nhaplieu!$O829,""))</f>
        <v/>
      </c>
      <c r="G824" s="572">
        <f>IF(SUM(E824:F824)=0,0,$G$10+SUM(E$11:$E824)-SUM(F$11:$F824))</f>
        <v>0</v>
      </c>
      <c r="H824" s="573"/>
    </row>
    <row r="825" spans="1:8" s="4" customFormat="1" ht="15.6">
      <c r="A825" s="76" t="str">
        <f>IF(OR(LEFT(Nhaplieu!$M830,3)='Sổ ngân hàng S07 '!$J$2,LEFT(Nhaplieu!$N830,3)='Sổ ngân hàng S07 '!$J$2),Nhaplieu!F830,IF(OR(Nhaplieu!$M830='Sổ ngân hàng S07 '!$J$2,Nhaplieu!$N830='Sổ ngân hàng S07 '!$J$2),Nhaplieu!F830,""))</f>
        <v/>
      </c>
      <c r="B825" s="77" t="str">
        <f>IF(OR(LEFT(Nhaplieu!$M830,3)='Sổ ngân hàng S07 '!$J$2,LEFT(Nhaplieu!$N830,3)='Sổ ngân hàng S07 '!$J$2),Nhaplieu!E830,IF(OR(Nhaplieu!$M830='Sổ ngân hàng S07 '!$J$2,Nhaplieu!$N830='Sổ ngân hàng S07 '!$J$2),Nhaplieu!E830,""))</f>
        <v/>
      </c>
      <c r="C825" s="571" t="str">
        <f>IF(OR(LEFT(Nhaplieu!$M830,3)='Sổ ngân hàng S07 '!$J$2,LEFT(Nhaplieu!$N830,3)='Sổ ngân hàng S07 '!$J$2),Nhaplieu!L830,IF(OR(Nhaplieu!$M830='Sổ ngân hàng S07 '!$J$2,Nhaplieu!$N830='Sổ ngân hàng S07 '!$J$2),Nhaplieu!L830,""))</f>
        <v/>
      </c>
      <c r="D825" s="78" t="str">
        <f>IF(LEFT(Nhaplieu!$M830,3)='Sổ ngân hàng S07 '!$J$2,Nhaplieu!N830,IF(LEFT(Nhaplieu!$N830,3)='Sổ ngân hàng S07 '!$J$2,Nhaplieu!M830,IF(Nhaplieu!$M830='Sổ ngân hàng S07 '!$J$2,Nhaplieu!N830,IF(Nhaplieu!$N830='Sổ ngân hàng S07 '!$J$2,Nhaplieu!M830,""))))</f>
        <v/>
      </c>
      <c r="E825" s="77" t="str">
        <f>IF(LEFT(Nhaplieu!M830,3)='Sổ ngân hàng S07 '!$J$2,Nhaplieu!$O830,IF(Nhaplieu!M830='Sổ ngân hàng S07 '!$J$2,Nhaplieu!$O830,""))</f>
        <v/>
      </c>
      <c r="F825" s="77" t="str">
        <f>IF(LEFT(Nhaplieu!N830,3)='Sổ ngân hàng S07 '!$J$2,Nhaplieu!$O830,IF(Nhaplieu!N830='Sổ ngân hàng S07 '!$J$2,Nhaplieu!$O830,""))</f>
        <v/>
      </c>
      <c r="G825" s="572">
        <f>IF(SUM(E825:F825)=0,0,$G$10+SUM(E$11:$E825)-SUM(F$11:$F825))</f>
        <v>0</v>
      </c>
      <c r="H825" s="573"/>
    </row>
    <row r="826" spans="1:8" s="4" customFormat="1" ht="15.6">
      <c r="A826" s="76" t="str">
        <f>IF(OR(LEFT(Nhaplieu!$M831,3)='Sổ ngân hàng S07 '!$J$2,LEFT(Nhaplieu!$N831,3)='Sổ ngân hàng S07 '!$J$2),Nhaplieu!F831,IF(OR(Nhaplieu!$M831='Sổ ngân hàng S07 '!$J$2,Nhaplieu!$N831='Sổ ngân hàng S07 '!$J$2),Nhaplieu!F831,""))</f>
        <v/>
      </c>
      <c r="B826" s="77" t="str">
        <f>IF(OR(LEFT(Nhaplieu!$M831,3)='Sổ ngân hàng S07 '!$J$2,LEFT(Nhaplieu!$N831,3)='Sổ ngân hàng S07 '!$J$2),Nhaplieu!E831,IF(OR(Nhaplieu!$M831='Sổ ngân hàng S07 '!$J$2,Nhaplieu!$N831='Sổ ngân hàng S07 '!$J$2),Nhaplieu!E831,""))</f>
        <v/>
      </c>
      <c r="C826" s="571" t="str">
        <f>IF(OR(LEFT(Nhaplieu!$M831,3)='Sổ ngân hàng S07 '!$J$2,LEFT(Nhaplieu!$N831,3)='Sổ ngân hàng S07 '!$J$2),Nhaplieu!L831,IF(OR(Nhaplieu!$M831='Sổ ngân hàng S07 '!$J$2,Nhaplieu!$N831='Sổ ngân hàng S07 '!$J$2),Nhaplieu!L831,""))</f>
        <v/>
      </c>
      <c r="D826" s="78" t="str">
        <f>IF(LEFT(Nhaplieu!$M831,3)='Sổ ngân hàng S07 '!$J$2,Nhaplieu!N831,IF(LEFT(Nhaplieu!$N831,3)='Sổ ngân hàng S07 '!$J$2,Nhaplieu!M831,IF(Nhaplieu!$M831='Sổ ngân hàng S07 '!$J$2,Nhaplieu!N831,IF(Nhaplieu!$N831='Sổ ngân hàng S07 '!$J$2,Nhaplieu!M831,""))))</f>
        <v/>
      </c>
      <c r="E826" s="77" t="str">
        <f>IF(LEFT(Nhaplieu!M831,3)='Sổ ngân hàng S07 '!$J$2,Nhaplieu!$O831,IF(Nhaplieu!M831='Sổ ngân hàng S07 '!$J$2,Nhaplieu!$O831,""))</f>
        <v/>
      </c>
      <c r="F826" s="77" t="str">
        <f>IF(LEFT(Nhaplieu!N831,3)='Sổ ngân hàng S07 '!$J$2,Nhaplieu!$O831,IF(Nhaplieu!N831='Sổ ngân hàng S07 '!$J$2,Nhaplieu!$O831,""))</f>
        <v/>
      </c>
      <c r="G826" s="572">
        <f>IF(SUM(E826:F826)=0,0,$G$10+SUM(E$11:$E826)-SUM(F$11:$F826))</f>
        <v>0</v>
      </c>
      <c r="H826" s="573"/>
    </row>
    <row r="827" spans="1:8" s="4" customFormat="1" ht="15.6">
      <c r="A827" s="76" t="str">
        <f>IF(OR(LEFT(Nhaplieu!$M832,3)='Sổ ngân hàng S07 '!$J$2,LEFT(Nhaplieu!$N832,3)='Sổ ngân hàng S07 '!$J$2),Nhaplieu!F832,IF(OR(Nhaplieu!$M832='Sổ ngân hàng S07 '!$J$2,Nhaplieu!$N832='Sổ ngân hàng S07 '!$J$2),Nhaplieu!F832,""))</f>
        <v/>
      </c>
      <c r="B827" s="77" t="str">
        <f>IF(OR(LEFT(Nhaplieu!$M832,3)='Sổ ngân hàng S07 '!$J$2,LEFT(Nhaplieu!$N832,3)='Sổ ngân hàng S07 '!$J$2),Nhaplieu!E832,IF(OR(Nhaplieu!$M832='Sổ ngân hàng S07 '!$J$2,Nhaplieu!$N832='Sổ ngân hàng S07 '!$J$2),Nhaplieu!E832,""))</f>
        <v/>
      </c>
      <c r="C827" s="571" t="str">
        <f>IF(OR(LEFT(Nhaplieu!$M832,3)='Sổ ngân hàng S07 '!$J$2,LEFT(Nhaplieu!$N832,3)='Sổ ngân hàng S07 '!$J$2),Nhaplieu!L832,IF(OR(Nhaplieu!$M832='Sổ ngân hàng S07 '!$J$2,Nhaplieu!$N832='Sổ ngân hàng S07 '!$J$2),Nhaplieu!L832,""))</f>
        <v/>
      </c>
      <c r="D827" s="78" t="str">
        <f>IF(LEFT(Nhaplieu!$M832,3)='Sổ ngân hàng S07 '!$J$2,Nhaplieu!N832,IF(LEFT(Nhaplieu!$N832,3)='Sổ ngân hàng S07 '!$J$2,Nhaplieu!M832,IF(Nhaplieu!$M832='Sổ ngân hàng S07 '!$J$2,Nhaplieu!N832,IF(Nhaplieu!$N832='Sổ ngân hàng S07 '!$J$2,Nhaplieu!M832,""))))</f>
        <v/>
      </c>
      <c r="E827" s="77" t="str">
        <f>IF(LEFT(Nhaplieu!M832,3)='Sổ ngân hàng S07 '!$J$2,Nhaplieu!$O832,IF(Nhaplieu!M832='Sổ ngân hàng S07 '!$J$2,Nhaplieu!$O832,""))</f>
        <v/>
      </c>
      <c r="F827" s="77" t="str">
        <f>IF(LEFT(Nhaplieu!N832,3)='Sổ ngân hàng S07 '!$J$2,Nhaplieu!$O832,IF(Nhaplieu!N832='Sổ ngân hàng S07 '!$J$2,Nhaplieu!$O832,""))</f>
        <v/>
      </c>
      <c r="G827" s="572">
        <f>IF(SUM(E827:F827)=0,0,$G$10+SUM(E$11:$E827)-SUM(F$11:$F827))</f>
        <v>0</v>
      </c>
      <c r="H827" s="573"/>
    </row>
    <row r="828" spans="1:8" s="4" customFormat="1" ht="15.6">
      <c r="A828" s="76" t="str">
        <f>IF(OR(LEFT(Nhaplieu!$M833,3)='Sổ ngân hàng S07 '!$J$2,LEFT(Nhaplieu!$N833,3)='Sổ ngân hàng S07 '!$J$2),Nhaplieu!F833,IF(OR(Nhaplieu!$M833='Sổ ngân hàng S07 '!$J$2,Nhaplieu!$N833='Sổ ngân hàng S07 '!$J$2),Nhaplieu!F833,""))</f>
        <v/>
      </c>
      <c r="B828" s="77" t="str">
        <f>IF(OR(LEFT(Nhaplieu!$M833,3)='Sổ ngân hàng S07 '!$J$2,LEFT(Nhaplieu!$N833,3)='Sổ ngân hàng S07 '!$J$2),Nhaplieu!E833,IF(OR(Nhaplieu!$M833='Sổ ngân hàng S07 '!$J$2,Nhaplieu!$N833='Sổ ngân hàng S07 '!$J$2),Nhaplieu!E833,""))</f>
        <v/>
      </c>
      <c r="C828" s="571" t="str">
        <f>IF(OR(LEFT(Nhaplieu!$M833,3)='Sổ ngân hàng S07 '!$J$2,LEFT(Nhaplieu!$N833,3)='Sổ ngân hàng S07 '!$J$2),Nhaplieu!L833,IF(OR(Nhaplieu!$M833='Sổ ngân hàng S07 '!$J$2,Nhaplieu!$N833='Sổ ngân hàng S07 '!$J$2),Nhaplieu!L833,""))</f>
        <v/>
      </c>
      <c r="D828" s="78" t="str">
        <f>IF(LEFT(Nhaplieu!$M833,3)='Sổ ngân hàng S07 '!$J$2,Nhaplieu!N833,IF(LEFT(Nhaplieu!$N833,3)='Sổ ngân hàng S07 '!$J$2,Nhaplieu!M833,IF(Nhaplieu!$M833='Sổ ngân hàng S07 '!$J$2,Nhaplieu!N833,IF(Nhaplieu!$N833='Sổ ngân hàng S07 '!$J$2,Nhaplieu!M833,""))))</f>
        <v/>
      </c>
      <c r="E828" s="77" t="str">
        <f>IF(LEFT(Nhaplieu!M833,3)='Sổ ngân hàng S07 '!$J$2,Nhaplieu!$O833,IF(Nhaplieu!M833='Sổ ngân hàng S07 '!$J$2,Nhaplieu!$O833,""))</f>
        <v/>
      </c>
      <c r="F828" s="77" t="str">
        <f>IF(LEFT(Nhaplieu!N833,3)='Sổ ngân hàng S07 '!$J$2,Nhaplieu!$O833,IF(Nhaplieu!N833='Sổ ngân hàng S07 '!$J$2,Nhaplieu!$O833,""))</f>
        <v/>
      </c>
      <c r="G828" s="572">
        <f>IF(SUM(E828:F828)=0,0,$G$10+SUM(E$11:$E828)-SUM(F$11:$F828))</f>
        <v>0</v>
      </c>
      <c r="H828" s="573"/>
    </row>
    <row r="829" spans="1:8" s="4" customFormat="1" ht="15.6">
      <c r="A829" s="76" t="str">
        <f>IF(OR(LEFT(Nhaplieu!$M834,3)='Sổ ngân hàng S07 '!$J$2,LEFT(Nhaplieu!$N834,3)='Sổ ngân hàng S07 '!$J$2),Nhaplieu!F834,IF(OR(Nhaplieu!$M834='Sổ ngân hàng S07 '!$J$2,Nhaplieu!$N834='Sổ ngân hàng S07 '!$J$2),Nhaplieu!F834,""))</f>
        <v/>
      </c>
      <c r="B829" s="77" t="str">
        <f>IF(OR(LEFT(Nhaplieu!$M834,3)='Sổ ngân hàng S07 '!$J$2,LEFT(Nhaplieu!$N834,3)='Sổ ngân hàng S07 '!$J$2),Nhaplieu!E834,IF(OR(Nhaplieu!$M834='Sổ ngân hàng S07 '!$J$2,Nhaplieu!$N834='Sổ ngân hàng S07 '!$J$2),Nhaplieu!E834,""))</f>
        <v/>
      </c>
      <c r="C829" s="571" t="str">
        <f>IF(OR(LEFT(Nhaplieu!$M834,3)='Sổ ngân hàng S07 '!$J$2,LEFT(Nhaplieu!$N834,3)='Sổ ngân hàng S07 '!$J$2),Nhaplieu!L834,IF(OR(Nhaplieu!$M834='Sổ ngân hàng S07 '!$J$2,Nhaplieu!$N834='Sổ ngân hàng S07 '!$J$2),Nhaplieu!L834,""))</f>
        <v/>
      </c>
      <c r="D829" s="78" t="str">
        <f>IF(LEFT(Nhaplieu!$M834,3)='Sổ ngân hàng S07 '!$J$2,Nhaplieu!N834,IF(LEFT(Nhaplieu!$N834,3)='Sổ ngân hàng S07 '!$J$2,Nhaplieu!M834,IF(Nhaplieu!$M834='Sổ ngân hàng S07 '!$J$2,Nhaplieu!N834,IF(Nhaplieu!$N834='Sổ ngân hàng S07 '!$J$2,Nhaplieu!M834,""))))</f>
        <v/>
      </c>
      <c r="E829" s="77" t="str">
        <f>IF(LEFT(Nhaplieu!M834,3)='Sổ ngân hàng S07 '!$J$2,Nhaplieu!$O834,IF(Nhaplieu!M834='Sổ ngân hàng S07 '!$J$2,Nhaplieu!$O834,""))</f>
        <v/>
      </c>
      <c r="F829" s="77" t="str">
        <f>IF(LEFT(Nhaplieu!N834,3)='Sổ ngân hàng S07 '!$J$2,Nhaplieu!$O834,IF(Nhaplieu!N834='Sổ ngân hàng S07 '!$J$2,Nhaplieu!$O834,""))</f>
        <v/>
      </c>
      <c r="G829" s="572">
        <f>IF(SUM(E829:F829)=0,0,$G$10+SUM(E$11:$E829)-SUM(F$11:$F829))</f>
        <v>0</v>
      </c>
      <c r="H829" s="573"/>
    </row>
    <row r="830" spans="1:8" s="4" customFormat="1" ht="15.6">
      <c r="A830" s="76" t="str">
        <f>IF(OR(LEFT(Nhaplieu!$M835,3)='Sổ ngân hàng S07 '!$J$2,LEFT(Nhaplieu!$N835,3)='Sổ ngân hàng S07 '!$J$2),Nhaplieu!F835,IF(OR(Nhaplieu!$M835='Sổ ngân hàng S07 '!$J$2,Nhaplieu!$N835='Sổ ngân hàng S07 '!$J$2),Nhaplieu!F835,""))</f>
        <v/>
      </c>
      <c r="B830" s="77" t="str">
        <f>IF(OR(LEFT(Nhaplieu!$M835,3)='Sổ ngân hàng S07 '!$J$2,LEFT(Nhaplieu!$N835,3)='Sổ ngân hàng S07 '!$J$2),Nhaplieu!E835,IF(OR(Nhaplieu!$M835='Sổ ngân hàng S07 '!$J$2,Nhaplieu!$N835='Sổ ngân hàng S07 '!$J$2),Nhaplieu!E835,""))</f>
        <v/>
      </c>
      <c r="C830" s="571" t="str">
        <f>IF(OR(LEFT(Nhaplieu!$M835,3)='Sổ ngân hàng S07 '!$J$2,LEFT(Nhaplieu!$N835,3)='Sổ ngân hàng S07 '!$J$2),Nhaplieu!L835,IF(OR(Nhaplieu!$M835='Sổ ngân hàng S07 '!$J$2,Nhaplieu!$N835='Sổ ngân hàng S07 '!$J$2),Nhaplieu!L835,""))</f>
        <v/>
      </c>
      <c r="D830" s="78" t="str">
        <f>IF(LEFT(Nhaplieu!$M835,3)='Sổ ngân hàng S07 '!$J$2,Nhaplieu!N835,IF(LEFT(Nhaplieu!$N835,3)='Sổ ngân hàng S07 '!$J$2,Nhaplieu!M835,IF(Nhaplieu!$M835='Sổ ngân hàng S07 '!$J$2,Nhaplieu!N835,IF(Nhaplieu!$N835='Sổ ngân hàng S07 '!$J$2,Nhaplieu!M835,""))))</f>
        <v/>
      </c>
      <c r="E830" s="77" t="str">
        <f>IF(LEFT(Nhaplieu!M835,3)='Sổ ngân hàng S07 '!$J$2,Nhaplieu!$O835,IF(Nhaplieu!M835='Sổ ngân hàng S07 '!$J$2,Nhaplieu!$O835,""))</f>
        <v/>
      </c>
      <c r="F830" s="77" t="str">
        <f>IF(LEFT(Nhaplieu!N835,3)='Sổ ngân hàng S07 '!$J$2,Nhaplieu!$O835,IF(Nhaplieu!N835='Sổ ngân hàng S07 '!$J$2,Nhaplieu!$O835,""))</f>
        <v/>
      </c>
      <c r="G830" s="572">
        <f>IF(SUM(E830:F830)=0,0,$G$10+SUM(E$11:$E830)-SUM(F$11:$F830))</f>
        <v>0</v>
      </c>
      <c r="H830" s="573"/>
    </row>
    <row r="831" spans="1:8" s="4" customFormat="1" ht="15.6">
      <c r="A831" s="76" t="str">
        <f>IF(OR(LEFT(Nhaplieu!$M836,3)='Sổ ngân hàng S07 '!$J$2,LEFT(Nhaplieu!$N836,3)='Sổ ngân hàng S07 '!$J$2),Nhaplieu!F836,IF(OR(Nhaplieu!$M836='Sổ ngân hàng S07 '!$J$2,Nhaplieu!$N836='Sổ ngân hàng S07 '!$J$2),Nhaplieu!F836,""))</f>
        <v/>
      </c>
      <c r="B831" s="77" t="str">
        <f>IF(OR(LEFT(Nhaplieu!$M836,3)='Sổ ngân hàng S07 '!$J$2,LEFT(Nhaplieu!$N836,3)='Sổ ngân hàng S07 '!$J$2),Nhaplieu!E836,IF(OR(Nhaplieu!$M836='Sổ ngân hàng S07 '!$J$2,Nhaplieu!$N836='Sổ ngân hàng S07 '!$J$2),Nhaplieu!E836,""))</f>
        <v/>
      </c>
      <c r="C831" s="571" t="str">
        <f>IF(OR(LEFT(Nhaplieu!$M836,3)='Sổ ngân hàng S07 '!$J$2,LEFT(Nhaplieu!$N836,3)='Sổ ngân hàng S07 '!$J$2),Nhaplieu!L836,IF(OR(Nhaplieu!$M836='Sổ ngân hàng S07 '!$J$2,Nhaplieu!$N836='Sổ ngân hàng S07 '!$J$2),Nhaplieu!L836,""))</f>
        <v/>
      </c>
      <c r="D831" s="78" t="str">
        <f>IF(LEFT(Nhaplieu!$M836,3)='Sổ ngân hàng S07 '!$J$2,Nhaplieu!N836,IF(LEFT(Nhaplieu!$N836,3)='Sổ ngân hàng S07 '!$J$2,Nhaplieu!M836,IF(Nhaplieu!$M836='Sổ ngân hàng S07 '!$J$2,Nhaplieu!N836,IF(Nhaplieu!$N836='Sổ ngân hàng S07 '!$J$2,Nhaplieu!M836,""))))</f>
        <v/>
      </c>
      <c r="E831" s="77" t="str">
        <f>IF(LEFT(Nhaplieu!M836,3)='Sổ ngân hàng S07 '!$J$2,Nhaplieu!$O836,IF(Nhaplieu!M836='Sổ ngân hàng S07 '!$J$2,Nhaplieu!$O836,""))</f>
        <v/>
      </c>
      <c r="F831" s="77" t="str">
        <f>IF(LEFT(Nhaplieu!N836,3)='Sổ ngân hàng S07 '!$J$2,Nhaplieu!$O836,IF(Nhaplieu!N836='Sổ ngân hàng S07 '!$J$2,Nhaplieu!$O836,""))</f>
        <v/>
      </c>
      <c r="G831" s="572">
        <f>IF(SUM(E831:F831)=0,0,$G$10+SUM(E$11:$E831)-SUM(F$11:$F831))</f>
        <v>0</v>
      </c>
      <c r="H831" s="573"/>
    </row>
    <row r="832" spans="1:8" s="4" customFormat="1" ht="15.6">
      <c r="A832" s="76" t="str">
        <f>IF(OR(LEFT(Nhaplieu!$M837,3)='Sổ ngân hàng S07 '!$J$2,LEFT(Nhaplieu!$N837,3)='Sổ ngân hàng S07 '!$J$2),Nhaplieu!F837,IF(OR(Nhaplieu!$M837='Sổ ngân hàng S07 '!$J$2,Nhaplieu!$N837='Sổ ngân hàng S07 '!$J$2),Nhaplieu!F837,""))</f>
        <v/>
      </c>
      <c r="B832" s="77" t="str">
        <f>IF(OR(LEFT(Nhaplieu!$M837,3)='Sổ ngân hàng S07 '!$J$2,LEFT(Nhaplieu!$N837,3)='Sổ ngân hàng S07 '!$J$2),Nhaplieu!E837,IF(OR(Nhaplieu!$M837='Sổ ngân hàng S07 '!$J$2,Nhaplieu!$N837='Sổ ngân hàng S07 '!$J$2),Nhaplieu!E837,""))</f>
        <v/>
      </c>
      <c r="C832" s="571" t="str">
        <f>IF(OR(LEFT(Nhaplieu!$M837,3)='Sổ ngân hàng S07 '!$J$2,LEFT(Nhaplieu!$N837,3)='Sổ ngân hàng S07 '!$J$2),Nhaplieu!L837,IF(OR(Nhaplieu!$M837='Sổ ngân hàng S07 '!$J$2,Nhaplieu!$N837='Sổ ngân hàng S07 '!$J$2),Nhaplieu!L837,""))</f>
        <v/>
      </c>
      <c r="D832" s="78" t="str">
        <f>IF(LEFT(Nhaplieu!$M837,3)='Sổ ngân hàng S07 '!$J$2,Nhaplieu!N837,IF(LEFT(Nhaplieu!$N837,3)='Sổ ngân hàng S07 '!$J$2,Nhaplieu!M837,IF(Nhaplieu!$M837='Sổ ngân hàng S07 '!$J$2,Nhaplieu!N837,IF(Nhaplieu!$N837='Sổ ngân hàng S07 '!$J$2,Nhaplieu!M837,""))))</f>
        <v/>
      </c>
      <c r="E832" s="77" t="str">
        <f>IF(LEFT(Nhaplieu!M837,3)='Sổ ngân hàng S07 '!$J$2,Nhaplieu!$O837,IF(Nhaplieu!M837='Sổ ngân hàng S07 '!$J$2,Nhaplieu!$O837,""))</f>
        <v/>
      </c>
      <c r="F832" s="77" t="str">
        <f>IF(LEFT(Nhaplieu!N837,3)='Sổ ngân hàng S07 '!$J$2,Nhaplieu!$O837,IF(Nhaplieu!N837='Sổ ngân hàng S07 '!$J$2,Nhaplieu!$O837,""))</f>
        <v/>
      </c>
      <c r="G832" s="572">
        <f>IF(SUM(E832:F832)=0,0,$G$10+SUM(E$11:$E832)-SUM(F$11:$F832))</f>
        <v>0</v>
      </c>
      <c r="H832" s="573"/>
    </row>
    <row r="833" spans="1:8" s="4" customFormat="1" ht="15.6">
      <c r="A833" s="76" t="str">
        <f>IF(OR(LEFT(Nhaplieu!$M838,3)='Sổ ngân hàng S07 '!$J$2,LEFT(Nhaplieu!$N838,3)='Sổ ngân hàng S07 '!$J$2),Nhaplieu!F838,IF(OR(Nhaplieu!$M838='Sổ ngân hàng S07 '!$J$2,Nhaplieu!$N838='Sổ ngân hàng S07 '!$J$2),Nhaplieu!F838,""))</f>
        <v/>
      </c>
      <c r="B833" s="77" t="str">
        <f>IF(OR(LEFT(Nhaplieu!$M838,3)='Sổ ngân hàng S07 '!$J$2,LEFT(Nhaplieu!$N838,3)='Sổ ngân hàng S07 '!$J$2),Nhaplieu!E838,IF(OR(Nhaplieu!$M838='Sổ ngân hàng S07 '!$J$2,Nhaplieu!$N838='Sổ ngân hàng S07 '!$J$2),Nhaplieu!E838,""))</f>
        <v/>
      </c>
      <c r="C833" s="571" t="str">
        <f>IF(OR(LEFT(Nhaplieu!$M838,3)='Sổ ngân hàng S07 '!$J$2,LEFT(Nhaplieu!$N838,3)='Sổ ngân hàng S07 '!$J$2),Nhaplieu!L838,IF(OR(Nhaplieu!$M838='Sổ ngân hàng S07 '!$J$2,Nhaplieu!$N838='Sổ ngân hàng S07 '!$J$2),Nhaplieu!L838,""))</f>
        <v/>
      </c>
      <c r="D833" s="78" t="str">
        <f>IF(LEFT(Nhaplieu!$M838,3)='Sổ ngân hàng S07 '!$J$2,Nhaplieu!N838,IF(LEFT(Nhaplieu!$N838,3)='Sổ ngân hàng S07 '!$J$2,Nhaplieu!M838,IF(Nhaplieu!$M838='Sổ ngân hàng S07 '!$J$2,Nhaplieu!N838,IF(Nhaplieu!$N838='Sổ ngân hàng S07 '!$J$2,Nhaplieu!M838,""))))</f>
        <v/>
      </c>
      <c r="E833" s="77" t="str">
        <f>IF(LEFT(Nhaplieu!M838,3)='Sổ ngân hàng S07 '!$J$2,Nhaplieu!$O838,IF(Nhaplieu!M838='Sổ ngân hàng S07 '!$J$2,Nhaplieu!$O838,""))</f>
        <v/>
      </c>
      <c r="F833" s="77" t="str">
        <f>IF(LEFT(Nhaplieu!N838,3)='Sổ ngân hàng S07 '!$J$2,Nhaplieu!$O838,IF(Nhaplieu!N838='Sổ ngân hàng S07 '!$J$2,Nhaplieu!$O838,""))</f>
        <v/>
      </c>
      <c r="G833" s="572">
        <f>IF(SUM(E833:F833)=0,0,$G$10+SUM(E$11:$E833)-SUM(F$11:$F833))</f>
        <v>0</v>
      </c>
      <c r="H833" s="573"/>
    </row>
    <row r="834" spans="1:8" s="4" customFormat="1" ht="15.6">
      <c r="A834" s="76" t="str">
        <f>IF(OR(LEFT(Nhaplieu!$M839,3)='Sổ ngân hàng S07 '!$J$2,LEFT(Nhaplieu!$N839,3)='Sổ ngân hàng S07 '!$J$2),Nhaplieu!F839,IF(OR(Nhaplieu!$M839='Sổ ngân hàng S07 '!$J$2,Nhaplieu!$N839='Sổ ngân hàng S07 '!$J$2),Nhaplieu!F839,""))</f>
        <v/>
      </c>
      <c r="B834" s="77" t="str">
        <f>IF(OR(LEFT(Nhaplieu!$M839,3)='Sổ ngân hàng S07 '!$J$2,LEFT(Nhaplieu!$N839,3)='Sổ ngân hàng S07 '!$J$2),Nhaplieu!E839,IF(OR(Nhaplieu!$M839='Sổ ngân hàng S07 '!$J$2,Nhaplieu!$N839='Sổ ngân hàng S07 '!$J$2),Nhaplieu!E839,""))</f>
        <v/>
      </c>
      <c r="C834" s="571" t="str">
        <f>IF(OR(LEFT(Nhaplieu!$M839,3)='Sổ ngân hàng S07 '!$J$2,LEFT(Nhaplieu!$N839,3)='Sổ ngân hàng S07 '!$J$2),Nhaplieu!L839,IF(OR(Nhaplieu!$M839='Sổ ngân hàng S07 '!$J$2,Nhaplieu!$N839='Sổ ngân hàng S07 '!$J$2),Nhaplieu!L839,""))</f>
        <v/>
      </c>
      <c r="D834" s="78" t="str">
        <f>IF(LEFT(Nhaplieu!$M839,3)='Sổ ngân hàng S07 '!$J$2,Nhaplieu!N839,IF(LEFT(Nhaplieu!$N839,3)='Sổ ngân hàng S07 '!$J$2,Nhaplieu!M839,IF(Nhaplieu!$M839='Sổ ngân hàng S07 '!$J$2,Nhaplieu!N839,IF(Nhaplieu!$N839='Sổ ngân hàng S07 '!$J$2,Nhaplieu!M839,""))))</f>
        <v/>
      </c>
      <c r="E834" s="77" t="str">
        <f>IF(LEFT(Nhaplieu!M839,3)='Sổ ngân hàng S07 '!$J$2,Nhaplieu!$O839,IF(Nhaplieu!M839='Sổ ngân hàng S07 '!$J$2,Nhaplieu!$O839,""))</f>
        <v/>
      </c>
      <c r="F834" s="77" t="str">
        <f>IF(LEFT(Nhaplieu!N839,3)='Sổ ngân hàng S07 '!$J$2,Nhaplieu!$O839,IF(Nhaplieu!N839='Sổ ngân hàng S07 '!$J$2,Nhaplieu!$O839,""))</f>
        <v/>
      </c>
      <c r="G834" s="572">
        <f>IF(SUM(E834:F834)=0,0,$G$10+SUM(E$11:$E834)-SUM(F$11:$F834))</f>
        <v>0</v>
      </c>
      <c r="H834" s="573"/>
    </row>
    <row r="835" spans="1:8" s="4" customFormat="1" ht="15.6">
      <c r="A835" s="76" t="str">
        <f>IF(OR(LEFT(Nhaplieu!$M840,3)='Sổ ngân hàng S07 '!$J$2,LEFT(Nhaplieu!$N840,3)='Sổ ngân hàng S07 '!$J$2),Nhaplieu!F840,IF(OR(Nhaplieu!$M840='Sổ ngân hàng S07 '!$J$2,Nhaplieu!$N840='Sổ ngân hàng S07 '!$J$2),Nhaplieu!F840,""))</f>
        <v/>
      </c>
      <c r="B835" s="77" t="str">
        <f>IF(OR(LEFT(Nhaplieu!$M840,3)='Sổ ngân hàng S07 '!$J$2,LEFT(Nhaplieu!$N840,3)='Sổ ngân hàng S07 '!$J$2),Nhaplieu!E840,IF(OR(Nhaplieu!$M840='Sổ ngân hàng S07 '!$J$2,Nhaplieu!$N840='Sổ ngân hàng S07 '!$J$2),Nhaplieu!E840,""))</f>
        <v/>
      </c>
      <c r="C835" s="571" t="str">
        <f>IF(OR(LEFT(Nhaplieu!$M840,3)='Sổ ngân hàng S07 '!$J$2,LEFT(Nhaplieu!$N840,3)='Sổ ngân hàng S07 '!$J$2),Nhaplieu!L840,IF(OR(Nhaplieu!$M840='Sổ ngân hàng S07 '!$J$2,Nhaplieu!$N840='Sổ ngân hàng S07 '!$J$2),Nhaplieu!L840,""))</f>
        <v/>
      </c>
      <c r="D835" s="78" t="str">
        <f>IF(LEFT(Nhaplieu!$M840,3)='Sổ ngân hàng S07 '!$J$2,Nhaplieu!N840,IF(LEFT(Nhaplieu!$N840,3)='Sổ ngân hàng S07 '!$J$2,Nhaplieu!M840,IF(Nhaplieu!$M840='Sổ ngân hàng S07 '!$J$2,Nhaplieu!N840,IF(Nhaplieu!$N840='Sổ ngân hàng S07 '!$J$2,Nhaplieu!M840,""))))</f>
        <v/>
      </c>
      <c r="E835" s="77" t="str">
        <f>IF(LEFT(Nhaplieu!M840,3)='Sổ ngân hàng S07 '!$J$2,Nhaplieu!$O840,IF(Nhaplieu!M840='Sổ ngân hàng S07 '!$J$2,Nhaplieu!$O840,""))</f>
        <v/>
      </c>
      <c r="F835" s="77" t="str">
        <f>IF(LEFT(Nhaplieu!N840,3)='Sổ ngân hàng S07 '!$J$2,Nhaplieu!$O840,IF(Nhaplieu!N840='Sổ ngân hàng S07 '!$J$2,Nhaplieu!$O840,""))</f>
        <v/>
      </c>
      <c r="G835" s="572">
        <f>IF(SUM(E835:F835)=0,0,$G$10+SUM(E$11:$E835)-SUM(F$11:$F835))</f>
        <v>0</v>
      </c>
      <c r="H835" s="573"/>
    </row>
    <row r="836" spans="1:8" s="4" customFormat="1" ht="15.6">
      <c r="A836" s="76" t="str">
        <f>IF(OR(LEFT(Nhaplieu!$M841,3)='Sổ ngân hàng S07 '!$J$2,LEFT(Nhaplieu!$N841,3)='Sổ ngân hàng S07 '!$J$2),Nhaplieu!F841,IF(OR(Nhaplieu!$M841='Sổ ngân hàng S07 '!$J$2,Nhaplieu!$N841='Sổ ngân hàng S07 '!$J$2),Nhaplieu!F841,""))</f>
        <v/>
      </c>
      <c r="B836" s="77" t="str">
        <f>IF(OR(LEFT(Nhaplieu!$M841,3)='Sổ ngân hàng S07 '!$J$2,LEFT(Nhaplieu!$N841,3)='Sổ ngân hàng S07 '!$J$2),Nhaplieu!E841,IF(OR(Nhaplieu!$M841='Sổ ngân hàng S07 '!$J$2,Nhaplieu!$N841='Sổ ngân hàng S07 '!$J$2),Nhaplieu!E841,""))</f>
        <v/>
      </c>
      <c r="C836" s="571" t="str">
        <f>IF(OR(LEFT(Nhaplieu!$M841,3)='Sổ ngân hàng S07 '!$J$2,LEFT(Nhaplieu!$N841,3)='Sổ ngân hàng S07 '!$J$2),Nhaplieu!L841,IF(OR(Nhaplieu!$M841='Sổ ngân hàng S07 '!$J$2,Nhaplieu!$N841='Sổ ngân hàng S07 '!$J$2),Nhaplieu!L841,""))</f>
        <v/>
      </c>
      <c r="D836" s="78" t="str">
        <f>IF(LEFT(Nhaplieu!$M841,3)='Sổ ngân hàng S07 '!$J$2,Nhaplieu!N841,IF(LEFT(Nhaplieu!$N841,3)='Sổ ngân hàng S07 '!$J$2,Nhaplieu!M841,IF(Nhaplieu!$M841='Sổ ngân hàng S07 '!$J$2,Nhaplieu!N841,IF(Nhaplieu!$N841='Sổ ngân hàng S07 '!$J$2,Nhaplieu!M841,""))))</f>
        <v/>
      </c>
      <c r="E836" s="77" t="str">
        <f>IF(LEFT(Nhaplieu!M841,3)='Sổ ngân hàng S07 '!$J$2,Nhaplieu!$O841,IF(Nhaplieu!M841='Sổ ngân hàng S07 '!$J$2,Nhaplieu!$O841,""))</f>
        <v/>
      </c>
      <c r="F836" s="77" t="str">
        <f>IF(LEFT(Nhaplieu!N841,3)='Sổ ngân hàng S07 '!$J$2,Nhaplieu!$O841,IF(Nhaplieu!N841='Sổ ngân hàng S07 '!$J$2,Nhaplieu!$O841,""))</f>
        <v/>
      </c>
      <c r="G836" s="572">
        <f>IF(SUM(E836:F836)=0,0,$G$10+SUM(E$11:$E836)-SUM(F$11:$F836))</f>
        <v>0</v>
      </c>
      <c r="H836" s="573"/>
    </row>
    <row r="837" spans="1:8" s="4" customFormat="1" ht="15.6">
      <c r="A837" s="76" t="str">
        <f>IF(OR(LEFT(Nhaplieu!$M842,3)='Sổ ngân hàng S07 '!$J$2,LEFT(Nhaplieu!$N842,3)='Sổ ngân hàng S07 '!$J$2),Nhaplieu!F842,IF(OR(Nhaplieu!$M842='Sổ ngân hàng S07 '!$J$2,Nhaplieu!$N842='Sổ ngân hàng S07 '!$J$2),Nhaplieu!F842,""))</f>
        <v/>
      </c>
      <c r="B837" s="77" t="str">
        <f>IF(OR(LEFT(Nhaplieu!$M842,3)='Sổ ngân hàng S07 '!$J$2,LEFT(Nhaplieu!$N842,3)='Sổ ngân hàng S07 '!$J$2),Nhaplieu!E842,IF(OR(Nhaplieu!$M842='Sổ ngân hàng S07 '!$J$2,Nhaplieu!$N842='Sổ ngân hàng S07 '!$J$2),Nhaplieu!E842,""))</f>
        <v/>
      </c>
      <c r="C837" s="571" t="str">
        <f>IF(OR(LEFT(Nhaplieu!$M842,3)='Sổ ngân hàng S07 '!$J$2,LEFT(Nhaplieu!$N842,3)='Sổ ngân hàng S07 '!$J$2),Nhaplieu!L842,IF(OR(Nhaplieu!$M842='Sổ ngân hàng S07 '!$J$2,Nhaplieu!$N842='Sổ ngân hàng S07 '!$J$2),Nhaplieu!L842,""))</f>
        <v/>
      </c>
      <c r="D837" s="78" t="str">
        <f>IF(LEFT(Nhaplieu!$M842,3)='Sổ ngân hàng S07 '!$J$2,Nhaplieu!N842,IF(LEFT(Nhaplieu!$N842,3)='Sổ ngân hàng S07 '!$J$2,Nhaplieu!M842,IF(Nhaplieu!$M842='Sổ ngân hàng S07 '!$J$2,Nhaplieu!N842,IF(Nhaplieu!$N842='Sổ ngân hàng S07 '!$J$2,Nhaplieu!M842,""))))</f>
        <v/>
      </c>
      <c r="E837" s="77" t="str">
        <f>IF(LEFT(Nhaplieu!M842,3)='Sổ ngân hàng S07 '!$J$2,Nhaplieu!$O842,IF(Nhaplieu!M842='Sổ ngân hàng S07 '!$J$2,Nhaplieu!$O842,""))</f>
        <v/>
      </c>
      <c r="F837" s="77" t="str">
        <f>IF(LEFT(Nhaplieu!N842,3)='Sổ ngân hàng S07 '!$J$2,Nhaplieu!$O842,IF(Nhaplieu!N842='Sổ ngân hàng S07 '!$J$2,Nhaplieu!$O842,""))</f>
        <v/>
      </c>
      <c r="G837" s="572">
        <f>IF(SUM(E837:F837)=0,0,$G$10+SUM(E$11:$E837)-SUM(F$11:$F837))</f>
        <v>0</v>
      </c>
      <c r="H837" s="573"/>
    </row>
    <row r="838" spans="1:8" s="4" customFormat="1" ht="15.6">
      <c r="A838" s="76" t="str">
        <f>IF(OR(LEFT(Nhaplieu!$M843,3)='Sổ ngân hàng S07 '!$J$2,LEFT(Nhaplieu!$N843,3)='Sổ ngân hàng S07 '!$J$2),Nhaplieu!F843,IF(OR(Nhaplieu!$M843='Sổ ngân hàng S07 '!$J$2,Nhaplieu!$N843='Sổ ngân hàng S07 '!$J$2),Nhaplieu!F843,""))</f>
        <v/>
      </c>
      <c r="B838" s="77" t="str">
        <f>IF(OR(LEFT(Nhaplieu!$M843,3)='Sổ ngân hàng S07 '!$J$2,LEFT(Nhaplieu!$N843,3)='Sổ ngân hàng S07 '!$J$2),Nhaplieu!E843,IF(OR(Nhaplieu!$M843='Sổ ngân hàng S07 '!$J$2,Nhaplieu!$N843='Sổ ngân hàng S07 '!$J$2),Nhaplieu!E843,""))</f>
        <v/>
      </c>
      <c r="C838" s="571" t="str">
        <f>IF(OR(LEFT(Nhaplieu!$M843,3)='Sổ ngân hàng S07 '!$J$2,LEFT(Nhaplieu!$N843,3)='Sổ ngân hàng S07 '!$J$2),Nhaplieu!L843,IF(OR(Nhaplieu!$M843='Sổ ngân hàng S07 '!$J$2,Nhaplieu!$N843='Sổ ngân hàng S07 '!$J$2),Nhaplieu!L843,""))</f>
        <v/>
      </c>
      <c r="D838" s="78" t="str">
        <f>IF(LEFT(Nhaplieu!$M843,3)='Sổ ngân hàng S07 '!$J$2,Nhaplieu!N843,IF(LEFT(Nhaplieu!$N843,3)='Sổ ngân hàng S07 '!$J$2,Nhaplieu!M843,IF(Nhaplieu!$M843='Sổ ngân hàng S07 '!$J$2,Nhaplieu!N843,IF(Nhaplieu!$N843='Sổ ngân hàng S07 '!$J$2,Nhaplieu!M843,""))))</f>
        <v/>
      </c>
      <c r="E838" s="77" t="str">
        <f>IF(LEFT(Nhaplieu!M843,3)='Sổ ngân hàng S07 '!$J$2,Nhaplieu!$O843,IF(Nhaplieu!M843='Sổ ngân hàng S07 '!$J$2,Nhaplieu!$O843,""))</f>
        <v/>
      </c>
      <c r="F838" s="77" t="str">
        <f>IF(LEFT(Nhaplieu!N843,3)='Sổ ngân hàng S07 '!$J$2,Nhaplieu!$O843,IF(Nhaplieu!N843='Sổ ngân hàng S07 '!$J$2,Nhaplieu!$O843,""))</f>
        <v/>
      </c>
      <c r="G838" s="572">
        <f>IF(SUM(E838:F838)=0,0,$G$10+SUM(E$11:$E838)-SUM(F$11:$F838))</f>
        <v>0</v>
      </c>
      <c r="H838" s="573"/>
    </row>
    <row r="839" spans="1:8" s="4" customFormat="1" ht="15.6">
      <c r="A839" s="76" t="str">
        <f>IF(OR(LEFT(Nhaplieu!$M844,3)='Sổ ngân hàng S07 '!$J$2,LEFT(Nhaplieu!$N844,3)='Sổ ngân hàng S07 '!$J$2),Nhaplieu!F844,IF(OR(Nhaplieu!$M844='Sổ ngân hàng S07 '!$J$2,Nhaplieu!$N844='Sổ ngân hàng S07 '!$J$2),Nhaplieu!F844,""))</f>
        <v/>
      </c>
      <c r="B839" s="77" t="str">
        <f>IF(OR(LEFT(Nhaplieu!$M844,3)='Sổ ngân hàng S07 '!$J$2,LEFT(Nhaplieu!$N844,3)='Sổ ngân hàng S07 '!$J$2),Nhaplieu!E844,IF(OR(Nhaplieu!$M844='Sổ ngân hàng S07 '!$J$2,Nhaplieu!$N844='Sổ ngân hàng S07 '!$J$2),Nhaplieu!E844,""))</f>
        <v/>
      </c>
      <c r="C839" s="571" t="str">
        <f>IF(OR(LEFT(Nhaplieu!$M844,3)='Sổ ngân hàng S07 '!$J$2,LEFT(Nhaplieu!$N844,3)='Sổ ngân hàng S07 '!$J$2),Nhaplieu!L844,IF(OR(Nhaplieu!$M844='Sổ ngân hàng S07 '!$J$2,Nhaplieu!$N844='Sổ ngân hàng S07 '!$J$2),Nhaplieu!L844,""))</f>
        <v/>
      </c>
      <c r="D839" s="78" t="str">
        <f>IF(LEFT(Nhaplieu!$M844,3)='Sổ ngân hàng S07 '!$J$2,Nhaplieu!N844,IF(LEFT(Nhaplieu!$N844,3)='Sổ ngân hàng S07 '!$J$2,Nhaplieu!M844,IF(Nhaplieu!$M844='Sổ ngân hàng S07 '!$J$2,Nhaplieu!N844,IF(Nhaplieu!$N844='Sổ ngân hàng S07 '!$J$2,Nhaplieu!M844,""))))</f>
        <v/>
      </c>
      <c r="E839" s="77" t="str">
        <f>IF(LEFT(Nhaplieu!M844,3)='Sổ ngân hàng S07 '!$J$2,Nhaplieu!$O844,IF(Nhaplieu!M844='Sổ ngân hàng S07 '!$J$2,Nhaplieu!$O844,""))</f>
        <v/>
      </c>
      <c r="F839" s="77" t="str">
        <f>IF(LEFT(Nhaplieu!N844,3)='Sổ ngân hàng S07 '!$J$2,Nhaplieu!$O844,IF(Nhaplieu!N844='Sổ ngân hàng S07 '!$J$2,Nhaplieu!$O844,""))</f>
        <v/>
      </c>
      <c r="G839" s="572">
        <f>IF(SUM(E839:F839)=0,0,$G$10+SUM(E$11:$E839)-SUM(F$11:$F839))</f>
        <v>0</v>
      </c>
      <c r="H839" s="573"/>
    </row>
    <row r="840" spans="1:8" s="4" customFormat="1" ht="15.6">
      <c r="A840" s="76" t="str">
        <f>IF(OR(LEFT(Nhaplieu!$M845,3)='Sổ ngân hàng S07 '!$J$2,LEFT(Nhaplieu!$N845,3)='Sổ ngân hàng S07 '!$J$2),Nhaplieu!F845,IF(OR(Nhaplieu!$M845='Sổ ngân hàng S07 '!$J$2,Nhaplieu!$N845='Sổ ngân hàng S07 '!$J$2),Nhaplieu!F845,""))</f>
        <v/>
      </c>
      <c r="B840" s="77" t="str">
        <f>IF(OR(LEFT(Nhaplieu!$M845,3)='Sổ ngân hàng S07 '!$J$2,LEFT(Nhaplieu!$N845,3)='Sổ ngân hàng S07 '!$J$2),Nhaplieu!E845,IF(OR(Nhaplieu!$M845='Sổ ngân hàng S07 '!$J$2,Nhaplieu!$N845='Sổ ngân hàng S07 '!$J$2),Nhaplieu!E845,""))</f>
        <v/>
      </c>
      <c r="C840" s="571" t="str">
        <f>IF(OR(LEFT(Nhaplieu!$M845,3)='Sổ ngân hàng S07 '!$J$2,LEFT(Nhaplieu!$N845,3)='Sổ ngân hàng S07 '!$J$2),Nhaplieu!L845,IF(OR(Nhaplieu!$M845='Sổ ngân hàng S07 '!$J$2,Nhaplieu!$N845='Sổ ngân hàng S07 '!$J$2),Nhaplieu!L845,""))</f>
        <v/>
      </c>
      <c r="D840" s="78" t="str">
        <f>IF(LEFT(Nhaplieu!$M845,3)='Sổ ngân hàng S07 '!$J$2,Nhaplieu!N845,IF(LEFT(Nhaplieu!$N845,3)='Sổ ngân hàng S07 '!$J$2,Nhaplieu!M845,IF(Nhaplieu!$M845='Sổ ngân hàng S07 '!$J$2,Nhaplieu!N845,IF(Nhaplieu!$N845='Sổ ngân hàng S07 '!$J$2,Nhaplieu!M845,""))))</f>
        <v/>
      </c>
      <c r="E840" s="77" t="str">
        <f>IF(LEFT(Nhaplieu!M845,3)='Sổ ngân hàng S07 '!$J$2,Nhaplieu!$O845,IF(Nhaplieu!M845='Sổ ngân hàng S07 '!$J$2,Nhaplieu!$O845,""))</f>
        <v/>
      </c>
      <c r="F840" s="77" t="str">
        <f>IF(LEFT(Nhaplieu!N845,3)='Sổ ngân hàng S07 '!$J$2,Nhaplieu!$O845,IF(Nhaplieu!N845='Sổ ngân hàng S07 '!$J$2,Nhaplieu!$O845,""))</f>
        <v/>
      </c>
      <c r="G840" s="572">
        <f>IF(SUM(E840:F840)=0,0,$G$10+SUM(E$11:$E840)-SUM(F$11:$F840))</f>
        <v>0</v>
      </c>
      <c r="H840" s="573"/>
    </row>
    <row r="841" spans="1:8" s="4" customFormat="1" ht="15.6">
      <c r="A841" s="76" t="str">
        <f>IF(OR(LEFT(Nhaplieu!$M846,3)='Sổ ngân hàng S07 '!$J$2,LEFT(Nhaplieu!$N846,3)='Sổ ngân hàng S07 '!$J$2),Nhaplieu!F846,IF(OR(Nhaplieu!$M846='Sổ ngân hàng S07 '!$J$2,Nhaplieu!$N846='Sổ ngân hàng S07 '!$J$2),Nhaplieu!F846,""))</f>
        <v/>
      </c>
      <c r="B841" s="77" t="str">
        <f>IF(OR(LEFT(Nhaplieu!$M846,3)='Sổ ngân hàng S07 '!$J$2,LEFT(Nhaplieu!$N846,3)='Sổ ngân hàng S07 '!$J$2),Nhaplieu!E846,IF(OR(Nhaplieu!$M846='Sổ ngân hàng S07 '!$J$2,Nhaplieu!$N846='Sổ ngân hàng S07 '!$J$2),Nhaplieu!E846,""))</f>
        <v/>
      </c>
      <c r="C841" s="571" t="str">
        <f>IF(OR(LEFT(Nhaplieu!$M846,3)='Sổ ngân hàng S07 '!$J$2,LEFT(Nhaplieu!$N846,3)='Sổ ngân hàng S07 '!$J$2),Nhaplieu!L846,IF(OR(Nhaplieu!$M846='Sổ ngân hàng S07 '!$J$2,Nhaplieu!$N846='Sổ ngân hàng S07 '!$J$2),Nhaplieu!L846,""))</f>
        <v/>
      </c>
      <c r="D841" s="78" t="str">
        <f>IF(LEFT(Nhaplieu!$M846,3)='Sổ ngân hàng S07 '!$J$2,Nhaplieu!N846,IF(LEFT(Nhaplieu!$N846,3)='Sổ ngân hàng S07 '!$J$2,Nhaplieu!M846,IF(Nhaplieu!$M846='Sổ ngân hàng S07 '!$J$2,Nhaplieu!N846,IF(Nhaplieu!$N846='Sổ ngân hàng S07 '!$J$2,Nhaplieu!M846,""))))</f>
        <v/>
      </c>
      <c r="E841" s="77" t="str">
        <f>IF(LEFT(Nhaplieu!M846,3)='Sổ ngân hàng S07 '!$J$2,Nhaplieu!$O846,IF(Nhaplieu!M846='Sổ ngân hàng S07 '!$J$2,Nhaplieu!$O846,""))</f>
        <v/>
      </c>
      <c r="F841" s="77" t="str">
        <f>IF(LEFT(Nhaplieu!N846,3)='Sổ ngân hàng S07 '!$J$2,Nhaplieu!$O846,IF(Nhaplieu!N846='Sổ ngân hàng S07 '!$J$2,Nhaplieu!$O846,""))</f>
        <v/>
      </c>
      <c r="G841" s="572">
        <f>IF(SUM(E841:F841)=0,0,$G$10+SUM(E$11:$E841)-SUM(F$11:$F841))</f>
        <v>0</v>
      </c>
      <c r="H841" s="573"/>
    </row>
    <row r="842" spans="1:8" s="4" customFormat="1" ht="15.6">
      <c r="A842" s="76" t="str">
        <f>IF(OR(LEFT(Nhaplieu!$M847,3)='Sổ ngân hàng S07 '!$J$2,LEFT(Nhaplieu!$N847,3)='Sổ ngân hàng S07 '!$J$2),Nhaplieu!F847,IF(OR(Nhaplieu!$M847='Sổ ngân hàng S07 '!$J$2,Nhaplieu!$N847='Sổ ngân hàng S07 '!$J$2),Nhaplieu!F847,""))</f>
        <v/>
      </c>
      <c r="B842" s="77" t="str">
        <f>IF(OR(LEFT(Nhaplieu!$M847,3)='Sổ ngân hàng S07 '!$J$2,LEFT(Nhaplieu!$N847,3)='Sổ ngân hàng S07 '!$J$2),Nhaplieu!E847,IF(OR(Nhaplieu!$M847='Sổ ngân hàng S07 '!$J$2,Nhaplieu!$N847='Sổ ngân hàng S07 '!$J$2),Nhaplieu!E847,""))</f>
        <v/>
      </c>
      <c r="C842" s="571" t="str">
        <f>IF(OR(LEFT(Nhaplieu!$M847,3)='Sổ ngân hàng S07 '!$J$2,LEFT(Nhaplieu!$N847,3)='Sổ ngân hàng S07 '!$J$2),Nhaplieu!L847,IF(OR(Nhaplieu!$M847='Sổ ngân hàng S07 '!$J$2,Nhaplieu!$N847='Sổ ngân hàng S07 '!$J$2),Nhaplieu!L847,""))</f>
        <v/>
      </c>
      <c r="D842" s="78" t="str">
        <f>IF(LEFT(Nhaplieu!$M847,3)='Sổ ngân hàng S07 '!$J$2,Nhaplieu!N847,IF(LEFT(Nhaplieu!$N847,3)='Sổ ngân hàng S07 '!$J$2,Nhaplieu!M847,IF(Nhaplieu!$M847='Sổ ngân hàng S07 '!$J$2,Nhaplieu!N847,IF(Nhaplieu!$N847='Sổ ngân hàng S07 '!$J$2,Nhaplieu!M847,""))))</f>
        <v/>
      </c>
      <c r="E842" s="77" t="str">
        <f>IF(LEFT(Nhaplieu!M847,3)='Sổ ngân hàng S07 '!$J$2,Nhaplieu!$O847,IF(Nhaplieu!M847='Sổ ngân hàng S07 '!$J$2,Nhaplieu!$O847,""))</f>
        <v/>
      </c>
      <c r="F842" s="77" t="str">
        <f>IF(LEFT(Nhaplieu!N847,3)='Sổ ngân hàng S07 '!$J$2,Nhaplieu!$O847,IF(Nhaplieu!N847='Sổ ngân hàng S07 '!$J$2,Nhaplieu!$O847,""))</f>
        <v/>
      </c>
      <c r="G842" s="572">
        <f>IF(SUM(E842:F842)=0,0,$G$10+SUM(E$11:$E842)-SUM(F$11:$F842))</f>
        <v>0</v>
      </c>
      <c r="H842" s="573"/>
    </row>
    <row r="843" spans="1:8" s="4" customFormat="1" ht="15.6">
      <c r="A843" s="76" t="str">
        <f>IF(OR(LEFT(Nhaplieu!$M848,3)='Sổ ngân hàng S07 '!$J$2,LEFT(Nhaplieu!$N848,3)='Sổ ngân hàng S07 '!$J$2),Nhaplieu!F848,IF(OR(Nhaplieu!$M848='Sổ ngân hàng S07 '!$J$2,Nhaplieu!$N848='Sổ ngân hàng S07 '!$J$2),Nhaplieu!F848,""))</f>
        <v/>
      </c>
      <c r="B843" s="77" t="str">
        <f>IF(OR(LEFT(Nhaplieu!$M848,3)='Sổ ngân hàng S07 '!$J$2,LEFT(Nhaplieu!$N848,3)='Sổ ngân hàng S07 '!$J$2),Nhaplieu!E848,IF(OR(Nhaplieu!$M848='Sổ ngân hàng S07 '!$J$2,Nhaplieu!$N848='Sổ ngân hàng S07 '!$J$2),Nhaplieu!E848,""))</f>
        <v/>
      </c>
      <c r="C843" s="571" t="str">
        <f>IF(OR(LEFT(Nhaplieu!$M848,3)='Sổ ngân hàng S07 '!$J$2,LEFT(Nhaplieu!$N848,3)='Sổ ngân hàng S07 '!$J$2),Nhaplieu!L848,IF(OR(Nhaplieu!$M848='Sổ ngân hàng S07 '!$J$2,Nhaplieu!$N848='Sổ ngân hàng S07 '!$J$2),Nhaplieu!L848,""))</f>
        <v/>
      </c>
      <c r="D843" s="78" t="str">
        <f>IF(LEFT(Nhaplieu!$M848,3)='Sổ ngân hàng S07 '!$J$2,Nhaplieu!N848,IF(LEFT(Nhaplieu!$N848,3)='Sổ ngân hàng S07 '!$J$2,Nhaplieu!M848,IF(Nhaplieu!$M848='Sổ ngân hàng S07 '!$J$2,Nhaplieu!N848,IF(Nhaplieu!$N848='Sổ ngân hàng S07 '!$J$2,Nhaplieu!M848,""))))</f>
        <v/>
      </c>
      <c r="E843" s="77" t="str">
        <f>IF(LEFT(Nhaplieu!M848,3)='Sổ ngân hàng S07 '!$J$2,Nhaplieu!$O848,IF(Nhaplieu!M848='Sổ ngân hàng S07 '!$J$2,Nhaplieu!$O848,""))</f>
        <v/>
      </c>
      <c r="F843" s="77" t="str">
        <f>IF(LEFT(Nhaplieu!N848,3)='Sổ ngân hàng S07 '!$J$2,Nhaplieu!$O848,IF(Nhaplieu!N848='Sổ ngân hàng S07 '!$J$2,Nhaplieu!$O848,""))</f>
        <v/>
      </c>
      <c r="G843" s="572">
        <f>IF(SUM(E843:F843)=0,0,$G$10+SUM(E$11:$E843)-SUM(F$11:$F843))</f>
        <v>0</v>
      </c>
      <c r="H843" s="573"/>
    </row>
    <row r="844" spans="1:8" s="4" customFormat="1" ht="15.6">
      <c r="A844" s="76" t="str">
        <f>IF(OR(LEFT(Nhaplieu!$M849,3)='Sổ ngân hàng S07 '!$J$2,LEFT(Nhaplieu!$N849,3)='Sổ ngân hàng S07 '!$J$2),Nhaplieu!F849,IF(OR(Nhaplieu!$M849='Sổ ngân hàng S07 '!$J$2,Nhaplieu!$N849='Sổ ngân hàng S07 '!$J$2),Nhaplieu!F849,""))</f>
        <v/>
      </c>
      <c r="B844" s="77" t="str">
        <f>IF(OR(LEFT(Nhaplieu!$M849,3)='Sổ ngân hàng S07 '!$J$2,LEFT(Nhaplieu!$N849,3)='Sổ ngân hàng S07 '!$J$2),Nhaplieu!E849,IF(OR(Nhaplieu!$M849='Sổ ngân hàng S07 '!$J$2,Nhaplieu!$N849='Sổ ngân hàng S07 '!$J$2),Nhaplieu!E849,""))</f>
        <v/>
      </c>
      <c r="C844" s="571" t="str">
        <f>IF(OR(LEFT(Nhaplieu!$M849,3)='Sổ ngân hàng S07 '!$J$2,LEFT(Nhaplieu!$N849,3)='Sổ ngân hàng S07 '!$J$2),Nhaplieu!L849,IF(OR(Nhaplieu!$M849='Sổ ngân hàng S07 '!$J$2,Nhaplieu!$N849='Sổ ngân hàng S07 '!$J$2),Nhaplieu!L849,""))</f>
        <v/>
      </c>
      <c r="D844" s="78" t="str">
        <f>IF(LEFT(Nhaplieu!$M849,3)='Sổ ngân hàng S07 '!$J$2,Nhaplieu!N849,IF(LEFT(Nhaplieu!$N849,3)='Sổ ngân hàng S07 '!$J$2,Nhaplieu!M849,IF(Nhaplieu!$M849='Sổ ngân hàng S07 '!$J$2,Nhaplieu!N849,IF(Nhaplieu!$N849='Sổ ngân hàng S07 '!$J$2,Nhaplieu!M849,""))))</f>
        <v/>
      </c>
      <c r="E844" s="77" t="str">
        <f>IF(LEFT(Nhaplieu!M849,3)='Sổ ngân hàng S07 '!$J$2,Nhaplieu!$O849,IF(Nhaplieu!M849='Sổ ngân hàng S07 '!$J$2,Nhaplieu!$O849,""))</f>
        <v/>
      </c>
      <c r="F844" s="77" t="str">
        <f>IF(LEFT(Nhaplieu!N849,3)='Sổ ngân hàng S07 '!$J$2,Nhaplieu!$O849,IF(Nhaplieu!N849='Sổ ngân hàng S07 '!$J$2,Nhaplieu!$O849,""))</f>
        <v/>
      </c>
      <c r="G844" s="572">
        <f>IF(SUM(E844:F844)=0,0,$G$10+SUM(E$11:$E844)-SUM(F$11:$F844))</f>
        <v>0</v>
      </c>
      <c r="H844" s="573"/>
    </row>
    <row r="845" spans="1:8" s="4" customFormat="1" ht="15.6">
      <c r="A845" s="76" t="str">
        <f>IF(OR(LEFT(Nhaplieu!$M850,3)='Sổ ngân hàng S07 '!$J$2,LEFT(Nhaplieu!$N850,3)='Sổ ngân hàng S07 '!$J$2),Nhaplieu!F850,IF(OR(Nhaplieu!$M850='Sổ ngân hàng S07 '!$J$2,Nhaplieu!$N850='Sổ ngân hàng S07 '!$J$2),Nhaplieu!F850,""))</f>
        <v/>
      </c>
      <c r="B845" s="77" t="str">
        <f>IF(OR(LEFT(Nhaplieu!$M850,3)='Sổ ngân hàng S07 '!$J$2,LEFT(Nhaplieu!$N850,3)='Sổ ngân hàng S07 '!$J$2),Nhaplieu!E850,IF(OR(Nhaplieu!$M850='Sổ ngân hàng S07 '!$J$2,Nhaplieu!$N850='Sổ ngân hàng S07 '!$J$2),Nhaplieu!E850,""))</f>
        <v/>
      </c>
      <c r="C845" s="571" t="str">
        <f>IF(OR(LEFT(Nhaplieu!$M850,3)='Sổ ngân hàng S07 '!$J$2,LEFT(Nhaplieu!$N850,3)='Sổ ngân hàng S07 '!$J$2),Nhaplieu!L850,IF(OR(Nhaplieu!$M850='Sổ ngân hàng S07 '!$J$2,Nhaplieu!$N850='Sổ ngân hàng S07 '!$J$2),Nhaplieu!L850,""))</f>
        <v/>
      </c>
      <c r="D845" s="78" t="str">
        <f>IF(LEFT(Nhaplieu!$M850,3)='Sổ ngân hàng S07 '!$J$2,Nhaplieu!N850,IF(LEFT(Nhaplieu!$N850,3)='Sổ ngân hàng S07 '!$J$2,Nhaplieu!M850,IF(Nhaplieu!$M850='Sổ ngân hàng S07 '!$J$2,Nhaplieu!N850,IF(Nhaplieu!$N850='Sổ ngân hàng S07 '!$J$2,Nhaplieu!M850,""))))</f>
        <v/>
      </c>
      <c r="E845" s="77" t="str">
        <f>IF(LEFT(Nhaplieu!M850,3)='Sổ ngân hàng S07 '!$J$2,Nhaplieu!$O850,IF(Nhaplieu!M850='Sổ ngân hàng S07 '!$J$2,Nhaplieu!$O850,""))</f>
        <v/>
      </c>
      <c r="F845" s="77" t="str">
        <f>IF(LEFT(Nhaplieu!N850,3)='Sổ ngân hàng S07 '!$J$2,Nhaplieu!$O850,IF(Nhaplieu!N850='Sổ ngân hàng S07 '!$J$2,Nhaplieu!$O850,""))</f>
        <v/>
      </c>
      <c r="G845" s="572">
        <f>IF(SUM(E845:F845)=0,0,$G$10+SUM(E$11:$E845)-SUM(F$11:$F845))</f>
        <v>0</v>
      </c>
      <c r="H845" s="573"/>
    </row>
    <row r="846" spans="1:8" s="4" customFormat="1" ht="15.6">
      <c r="A846" s="76" t="str">
        <f>IF(OR(LEFT(Nhaplieu!$M851,3)='Sổ ngân hàng S07 '!$J$2,LEFT(Nhaplieu!$N851,3)='Sổ ngân hàng S07 '!$J$2),Nhaplieu!F851,IF(OR(Nhaplieu!$M851='Sổ ngân hàng S07 '!$J$2,Nhaplieu!$N851='Sổ ngân hàng S07 '!$J$2),Nhaplieu!F851,""))</f>
        <v/>
      </c>
      <c r="B846" s="77" t="str">
        <f>IF(OR(LEFT(Nhaplieu!$M851,3)='Sổ ngân hàng S07 '!$J$2,LEFT(Nhaplieu!$N851,3)='Sổ ngân hàng S07 '!$J$2),Nhaplieu!E851,IF(OR(Nhaplieu!$M851='Sổ ngân hàng S07 '!$J$2,Nhaplieu!$N851='Sổ ngân hàng S07 '!$J$2),Nhaplieu!E851,""))</f>
        <v/>
      </c>
      <c r="C846" s="571" t="str">
        <f>IF(OR(LEFT(Nhaplieu!$M851,3)='Sổ ngân hàng S07 '!$J$2,LEFT(Nhaplieu!$N851,3)='Sổ ngân hàng S07 '!$J$2),Nhaplieu!L851,IF(OR(Nhaplieu!$M851='Sổ ngân hàng S07 '!$J$2,Nhaplieu!$N851='Sổ ngân hàng S07 '!$J$2),Nhaplieu!L851,""))</f>
        <v/>
      </c>
      <c r="D846" s="78" t="str">
        <f>IF(LEFT(Nhaplieu!$M851,3)='Sổ ngân hàng S07 '!$J$2,Nhaplieu!N851,IF(LEFT(Nhaplieu!$N851,3)='Sổ ngân hàng S07 '!$J$2,Nhaplieu!M851,IF(Nhaplieu!$M851='Sổ ngân hàng S07 '!$J$2,Nhaplieu!N851,IF(Nhaplieu!$N851='Sổ ngân hàng S07 '!$J$2,Nhaplieu!M851,""))))</f>
        <v/>
      </c>
      <c r="E846" s="77" t="str">
        <f>IF(LEFT(Nhaplieu!M851,3)='Sổ ngân hàng S07 '!$J$2,Nhaplieu!$O851,IF(Nhaplieu!M851='Sổ ngân hàng S07 '!$J$2,Nhaplieu!$O851,""))</f>
        <v/>
      </c>
      <c r="F846" s="77" t="str">
        <f>IF(LEFT(Nhaplieu!N851,3)='Sổ ngân hàng S07 '!$J$2,Nhaplieu!$O851,IF(Nhaplieu!N851='Sổ ngân hàng S07 '!$J$2,Nhaplieu!$O851,""))</f>
        <v/>
      </c>
      <c r="G846" s="572">
        <f>IF(SUM(E846:F846)=0,0,$G$10+SUM(E$11:$E846)-SUM(F$11:$F846))</f>
        <v>0</v>
      </c>
      <c r="H846" s="573"/>
    </row>
    <row r="847" spans="1:8" s="4" customFormat="1" ht="15.6">
      <c r="A847" s="76" t="str">
        <f>IF(OR(LEFT(Nhaplieu!$M852,3)='Sổ ngân hàng S07 '!$J$2,LEFT(Nhaplieu!$N852,3)='Sổ ngân hàng S07 '!$J$2),Nhaplieu!F852,IF(OR(Nhaplieu!$M852='Sổ ngân hàng S07 '!$J$2,Nhaplieu!$N852='Sổ ngân hàng S07 '!$J$2),Nhaplieu!F852,""))</f>
        <v/>
      </c>
      <c r="B847" s="77" t="str">
        <f>IF(OR(LEFT(Nhaplieu!$M852,3)='Sổ ngân hàng S07 '!$J$2,LEFT(Nhaplieu!$N852,3)='Sổ ngân hàng S07 '!$J$2),Nhaplieu!E852,IF(OR(Nhaplieu!$M852='Sổ ngân hàng S07 '!$J$2,Nhaplieu!$N852='Sổ ngân hàng S07 '!$J$2),Nhaplieu!E852,""))</f>
        <v/>
      </c>
      <c r="C847" s="571" t="str">
        <f>IF(OR(LEFT(Nhaplieu!$M852,3)='Sổ ngân hàng S07 '!$J$2,LEFT(Nhaplieu!$N852,3)='Sổ ngân hàng S07 '!$J$2),Nhaplieu!L852,IF(OR(Nhaplieu!$M852='Sổ ngân hàng S07 '!$J$2,Nhaplieu!$N852='Sổ ngân hàng S07 '!$J$2),Nhaplieu!L852,""))</f>
        <v/>
      </c>
      <c r="D847" s="78" t="str">
        <f>IF(LEFT(Nhaplieu!$M852,3)='Sổ ngân hàng S07 '!$J$2,Nhaplieu!N852,IF(LEFT(Nhaplieu!$N852,3)='Sổ ngân hàng S07 '!$J$2,Nhaplieu!M852,IF(Nhaplieu!$M852='Sổ ngân hàng S07 '!$J$2,Nhaplieu!N852,IF(Nhaplieu!$N852='Sổ ngân hàng S07 '!$J$2,Nhaplieu!M852,""))))</f>
        <v/>
      </c>
      <c r="E847" s="77" t="str">
        <f>IF(LEFT(Nhaplieu!M852,3)='Sổ ngân hàng S07 '!$J$2,Nhaplieu!$O852,IF(Nhaplieu!M852='Sổ ngân hàng S07 '!$J$2,Nhaplieu!$O852,""))</f>
        <v/>
      </c>
      <c r="F847" s="77" t="str">
        <f>IF(LEFT(Nhaplieu!N852,3)='Sổ ngân hàng S07 '!$J$2,Nhaplieu!$O852,IF(Nhaplieu!N852='Sổ ngân hàng S07 '!$J$2,Nhaplieu!$O852,""))</f>
        <v/>
      </c>
      <c r="G847" s="572">
        <f>IF(SUM(E847:F847)=0,0,$G$10+SUM(E$11:$E847)-SUM(F$11:$F847))</f>
        <v>0</v>
      </c>
      <c r="H847" s="573"/>
    </row>
    <row r="848" spans="1:8" s="4" customFormat="1" ht="15.6">
      <c r="A848" s="76" t="str">
        <f>IF(OR(LEFT(Nhaplieu!$M853,3)='Sổ ngân hàng S07 '!$J$2,LEFT(Nhaplieu!$N853,3)='Sổ ngân hàng S07 '!$J$2),Nhaplieu!F853,IF(OR(Nhaplieu!$M853='Sổ ngân hàng S07 '!$J$2,Nhaplieu!$N853='Sổ ngân hàng S07 '!$J$2),Nhaplieu!F853,""))</f>
        <v/>
      </c>
      <c r="B848" s="77" t="str">
        <f>IF(OR(LEFT(Nhaplieu!$M853,3)='Sổ ngân hàng S07 '!$J$2,LEFT(Nhaplieu!$N853,3)='Sổ ngân hàng S07 '!$J$2),Nhaplieu!E853,IF(OR(Nhaplieu!$M853='Sổ ngân hàng S07 '!$J$2,Nhaplieu!$N853='Sổ ngân hàng S07 '!$J$2),Nhaplieu!E853,""))</f>
        <v/>
      </c>
      <c r="C848" s="571" t="str">
        <f>IF(OR(LEFT(Nhaplieu!$M853,3)='Sổ ngân hàng S07 '!$J$2,LEFT(Nhaplieu!$N853,3)='Sổ ngân hàng S07 '!$J$2),Nhaplieu!L853,IF(OR(Nhaplieu!$M853='Sổ ngân hàng S07 '!$J$2,Nhaplieu!$N853='Sổ ngân hàng S07 '!$J$2),Nhaplieu!L853,""))</f>
        <v/>
      </c>
      <c r="D848" s="78" t="str">
        <f>IF(LEFT(Nhaplieu!$M853,3)='Sổ ngân hàng S07 '!$J$2,Nhaplieu!N853,IF(LEFT(Nhaplieu!$N853,3)='Sổ ngân hàng S07 '!$J$2,Nhaplieu!M853,IF(Nhaplieu!$M853='Sổ ngân hàng S07 '!$J$2,Nhaplieu!N853,IF(Nhaplieu!$N853='Sổ ngân hàng S07 '!$J$2,Nhaplieu!M853,""))))</f>
        <v/>
      </c>
      <c r="E848" s="77" t="str">
        <f>IF(LEFT(Nhaplieu!M853,3)='Sổ ngân hàng S07 '!$J$2,Nhaplieu!$O853,IF(Nhaplieu!M853='Sổ ngân hàng S07 '!$J$2,Nhaplieu!$O853,""))</f>
        <v/>
      </c>
      <c r="F848" s="77" t="str">
        <f>IF(LEFT(Nhaplieu!N853,3)='Sổ ngân hàng S07 '!$J$2,Nhaplieu!$O853,IF(Nhaplieu!N853='Sổ ngân hàng S07 '!$J$2,Nhaplieu!$O853,""))</f>
        <v/>
      </c>
      <c r="G848" s="572">
        <f>IF(SUM(E848:F848)=0,0,$G$10+SUM(E$11:$E848)-SUM(F$11:$F848))</f>
        <v>0</v>
      </c>
      <c r="H848" s="573"/>
    </row>
    <row r="849" spans="1:8" s="4" customFormat="1" ht="15.6">
      <c r="A849" s="76" t="str">
        <f>IF(OR(LEFT(Nhaplieu!$M854,3)='Sổ ngân hàng S07 '!$J$2,LEFT(Nhaplieu!$N854,3)='Sổ ngân hàng S07 '!$J$2),Nhaplieu!F854,IF(OR(Nhaplieu!$M854='Sổ ngân hàng S07 '!$J$2,Nhaplieu!$N854='Sổ ngân hàng S07 '!$J$2),Nhaplieu!F854,""))</f>
        <v/>
      </c>
      <c r="B849" s="77" t="str">
        <f>IF(OR(LEFT(Nhaplieu!$M854,3)='Sổ ngân hàng S07 '!$J$2,LEFT(Nhaplieu!$N854,3)='Sổ ngân hàng S07 '!$J$2),Nhaplieu!E854,IF(OR(Nhaplieu!$M854='Sổ ngân hàng S07 '!$J$2,Nhaplieu!$N854='Sổ ngân hàng S07 '!$J$2),Nhaplieu!E854,""))</f>
        <v/>
      </c>
      <c r="C849" s="571" t="str">
        <f>IF(OR(LEFT(Nhaplieu!$M854,3)='Sổ ngân hàng S07 '!$J$2,LEFT(Nhaplieu!$N854,3)='Sổ ngân hàng S07 '!$J$2),Nhaplieu!L854,IF(OR(Nhaplieu!$M854='Sổ ngân hàng S07 '!$J$2,Nhaplieu!$N854='Sổ ngân hàng S07 '!$J$2),Nhaplieu!L854,""))</f>
        <v/>
      </c>
      <c r="D849" s="78" t="str">
        <f>IF(LEFT(Nhaplieu!$M854,3)='Sổ ngân hàng S07 '!$J$2,Nhaplieu!N854,IF(LEFT(Nhaplieu!$N854,3)='Sổ ngân hàng S07 '!$J$2,Nhaplieu!M854,IF(Nhaplieu!$M854='Sổ ngân hàng S07 '!$J$2,Nhaplieu!N854,IF(Nhaplieu!$N854='Sổ ngân hàng S07 '!$J$2,Nhaplieu!M854,""))))</f>
        <v/>
      </c>
      <c r="E849" s="77" t="str">
        <f>IF(LEFT(Nhaplieu!M854,3)='Sổ ngân hàng S07 '!$J$2,Nhaplieu!$O854,IF(Nhaplieu!M854='Sổ ngân hàng S07 '!$J$2,Nhaplieu!$O854,""))</f>
        <v/>
      </c>
      <c r="F849" s="77" t="str">
        <f>IF(LEFT(Nhaplieu!N854,3)='Sổ ngân hàng S07 '!$J$2,Nhaplieu!$O854,IF(Nhaplieu!N854='Sổ ngân hàng S07 '!$J$2,Nhaplieu!$O854,""))</f>
        <v/>
      </c>
      <c r="G849" s="572">
        <f>IF(SUM(E849:F849)=0,0,$G$10+SUM(E$11:$E849)-SUM(F$11:$F849))</f>
        <v>0</v>
      </c>
      <c r="H849" s="573"/>
    </row>
    <row r="850" spans="1:8" s="4" customFormat="1" ht="15.6">
      <c r="A850" s="76" t="str">
        <f>IF(OR(LEFT(Nhaplieu!$M855,3)='Sổ ngân hàng S07 '!$J$2,LEFT(Nhaplieu!$N855,3)='Sổ ngân hàng S07 '!$J$2),Nhaplieu!F855,IF(OR(Nhaplieu!$M855='Sổ ngân hàng S07 '!$J$2,Nhaplieu!$N855='Sổ ngân hàng S07 '!$J$2),Nhaplieu!F855,""))</f>
        <v/>
      </c>
      <c r="B850" s="77" t="str">
        <f>IF(OR(LEFT(Nhaplieu!$M855,3)='Sổ ngân hàng S07 '!$J$2,LEFT(Nhaplieu!$N855,3)='Sổ ngân hàng S07 '!$J$2),Nhaplieu!E855,IF(OR(Nhaplieu!$M855='Sổ ngân hàng S07 '!$J$2,Nhaplieu!$N855='Sổ ngân hàng S07 '!$J$2),Nhaplieu!E855,""))</f>
        <v/>
      </c>
      <c r="C850" s="571" t="str">
        <f>IF(OR(LEFT(Nhaplieu!$M855,3)='Sổ ngân hàng S07 '!$J$2,LEFT(Nhaplieu!$N855,3)='Sổ ngân hàng S07 '!$J$2),Nhaplieu!L855,IF(OR(Nhaplieu!$M855='Sổ ngân hàng S07 '!$J$2,Nhaplieu!$N855='Sổ ngân hàng S07 '!$J$2),Nhaplieu!L855,""))</f>
        <v/>
      </c>
      <c r="D850" s="78" t="str">
        <f>IF(LEFT(Nhaplieu!$M855,3)='Sổ ngân hàng S07 '!$J$2,Nhaplieu!N855,IF(LEFT(Nhaplieu!$N855,3)='Sổ ngân hàng S07 '!$J$2,Nhaplieu!M855,IF(Nhaplieu!$M855='Sổ ngân hàng S07 '!$J$2,Nhaplieu!N855,IF(Nhaplieu!$N855='Sổ ngân hàng S07 '!$J$2,Nhaplieu!M855,""))))</f>
        <v/>
      </c>
      <c r="E850" s="77" t="str">
        <f>IF(LEFT(Nhaplieu!M855,3)='Sổ ngân hàng S07 '!$J$2,Nhaplieu!$O855,IF(Nhaplieu!M855='Sổ ngân hàng S07 '!$J$2,Nhaplieu!$O855,""))</f>
        <v/>
      </c>
      <c r="F850" s="77" t="str">
        <f>IF(LEFT(Nhaplieu!N855,3)='Sổ ngân hàng S07 '!$J$2,Nhaplieu!$O855,IF(Nhaplieu!N855='Sổ ngân hàng S07 '!$J$2,Nhaplieu!$O855,""))</f>
        <v/>
      </c>
      <c r="G850" s="572">
        <f>IF(SUM(E850:F850)=0,0,$G$10+SUM(E$11:$E850)-SUM(F$11:$F850))</f>
        <v>0</v>
      </c>
      <c r="H850" s="573"/>
    </row>
    <row r="851" spans="1:8" s="4" customFormat="1" ht="15.6">
      <c r="A851" s="76" t="str">
        <f>IF(OR(LEFT(Nhaplieu!$M856,3)='Sổ ngân hàng S07 '!$J$2,LEFT(Nhaplieu!$N856,3)='Sổ ngân hàng S07 '!$J$2),Nhaplieu!F856,IF(OR(Nhaplieu!$M856='Sổ ngân hàng S07 '!$J$2,Nhaplieu!$N856='Sổ ngân hàng S07 '!$J$2),Nhaplieu!F856,""))</f>
        <v/>
      </c>
      <c r="B851" s="77" t="str">
        <f>IF(OR(LEFT(Nhaplieu!$M856,3)='Sổ ngân hàng S07 '!$J$2,LEFT(Nhaplieu!$N856,3)='Sổ ngân hàng S07 '!$J$2),Nhaplieu!E856,IF(OR(Nhaplieu!$M856='Sổ ngân hàng S07 '!$J$2,Nhaplieu!$N856='Sổ ngân hàng S07 '!$J$2),Nhaplieu!E856,""))</f>
        <v/>
      </c>
      <c r="C851" s="571" t="str">
        <f>IF(OR(LEFT(Nhaplieu!$M856,3)='Sổ ngân hàng S07 '!$J$2,LEFT(Nhaplieu!$N856,3)='Sổ ngân hàng S07 '!$J$2),Nhaplieu!L856,IF(OR(Nhaplieu!$M856='Sổ ngân hàng S07 '!$J$2,Nhaplieu!$N856='Sổ ngân hàng S07 '!$J$2),Nhaplieu!L856,""))</f>
        <v/>
      </c>
      <c r="D851" s="78" t="str">
        <f>IF(LEFT(Nhaplieu!$M856,3)='Sổ ngân hàng S07 '!$J$2,Nhaplieu!N856,IF(LEFT(Nhaplieu!$N856,3)='Sổ ngân hàng S07 '!$J$2,Nhaplieu!M856,IF(Nhaplieu!$M856='Sổ ngân hàng S07 '!$J$2,Nhaplieu!N856,IF(Nhaplieu!$N856='Sổ ngân hàng S07 '!$J$2,Nhaplieu!M856,""))))</f>
        <v/>
      </c>
      <c r="E851" s="77" t="str">
        <f>IF(LEFT(Nhaplieu!M856,3)='Sổ ngân hàng S07 '!$J$2,Nhaplieu!$O856,IF(Nhaplieu!M856='Sổ ngân hàng S07 '!$J$2,Nhaplieu!$O856,""))</f>
        <v/>
      </c>
      <c r="F851" s="77" t="str">
        <f>IF(LEFT(Nhaplieu!N856,3)='Sổ ngân hàng S07 '!$J$2,Nhaplieu!$O856,IF(Nhaplieu!N856='Sổ ngân hàng S07 '!$J$2,Nhaplieu!$O856,""))</f>
        <v/>
      </c>
      <c r="G851" s="572">
        <f>IF(SUM(E851:F851)=0,0,$G$10+SUM(E$11:$E851)-SUM(F$11:$F851))</f>
        <v>0</v>
      </c>
      <c r="H851" s="573"/>
    </row>
    <row r="852" spans="1:8" s="4" customFormat="1" ht="15.6">
      <c r="A852" s="76" t="str">
        <f>IF(OR(LEFT(Nhaplieu!$M857,3)='Sổ ngân hàng S07 '!$J$2,LEFT(Nhaplieu!$N857,3)='Sổ ngân hàng S07 '!$J$2),Nhaplieu!F857,IF(OR(Nhaplieu!$M857='Sổ ngân hàng S07 '!$J$2,Nhaplieu!$N857='Sổ ngân hàng S07 '!$J$2),Nhaplieu!F857,""))</f>
        <v/>
      </c>
      <c r="B852" s="77" t="str">
        <f>IF(OR(LEFT(Nhaplieu!$M857,3)='Sổ ngân hàng S07 '!$J$2,LEFT(Nhaplieu!$N857,3)='Sổ ngân hàng S07 '!$J$2),Nhaplieu!E857,IF(OR(Nhaplieu!$M857='Sổ ngân hàng S07 '!$J$2,Nhaplieu!$N857='Sổ ngân hàng S07 '!$J$2),Nhaplieu!E857,""))</f>
        <v/>
      </c>
      <c r="C852" s="571" t="str">
        <f>IF(OR(LEFT(Nhaplieu!$M857,3)='Sổ ngân hàng S07 '!$J$2,LEFT(Nhaplieu!$N857,3)='Sổ ngân hàng S07 '!$J$2),Nhaplieu!L857,IF(OR(Nhaplieu!$M857='Sổ ngân hàng S07 '!$J$2,Nhaplieu!$N857='Sổ ngân hàng S07 '!$J$2),Nhaplieu!L857,""))</f>
        <v/>
      </c>
      <c r="D852" s="78" t="str">
        <f>IF(LEFT(Nhaplieu!$M857,3)='Sổ ngân hàng S07 '!$J$2,Nhaplieu!N857,IF(LEFT(Nhaplieu!$N857,3)='Sổ ngân hàng S07 '!$J$2,Nhaplieu!M857,IF(Nhaplieu!$M857='Sổ ngân hàng S07 '!$J$2,Nhaplieu!N857,IF(Nhaplieu!$N857='Sổ ngân hàng S07 '!$J$2,Nhaplieu!M857,""))))</f>
        <v/>
      </c>
      <c r="E852" s="77" t="str">
        <f>IF(LEFT(Nhaplieu!M857,3)='Sổ ngân hàng S07 '!$J$2,Nhaplieu!$O857,IF(Nhaplieu!M857='Sổ ngân hàng S07 '!$J$2,Nhaplieu!$O857,""))</f>
        <v/>
      </c>
      <c r="F852" s="77" t="str">
        <f>IF(LEFT(Nhaplieu!N857,3)='Sổ ngân hàng S07 '!$J$2,Nhaplieu!$O857,IF(Nhaplieu!N857='Sổ ngân hàng S07 '!$J$2,Nhaplieu!$O857,""))</f>
        <v/>
      </c>
      <c r="G852" s="572">
        <f>IF(SUM(E852:F852)=0,0,$G$10+SUM(E$11:$E852)-SUM(F$11:$F852))</f>
        <v>0</v>
      </c>
      <c r="H852" s="573"/>
    </row>
    <row r="853" spans="1:8" s="4" customFormat="1" ht="15.6">
      <c r="A853" s="76" t="str">
        <f>IF(OR(LEFT(Nhaplieu!$M858,3)='Sổ ngân hàng S07 '!$J$2,LEFT(Nhaplieu!$N858,3)='Sổ ngân hàng S07 '!$J$2),Nhaplieu!F858,IF(OR(Nhaplieu!$M858='Sổ ngân hàng S07 '!$J$2,Nhaplieu!$N858='Sổ ngân hàng S07 '!$J$2),Nhaplieu!F858,""))</f>
        <v/>
      </c>
      <c r="B853" s="77" t="str">
        <f>IF(OR(LEFT(Nhaplieu!$M858,3)='Sổ ngân hàng S07 '!$J$2,LEFT(Nhaplieu!$N858,3)='Sổ ngân hàng S07 '!$J$2),Nhaplieu!E858,IF(OR(Nhaplieu!$M858='Sổ ngân hàng S07 '!$J$2,Nhaplieu!$N858='Sổ ngân hàng S07 '!$J$2),Nhaplieu!E858,""))</f>
        <v/>
      </c>
      <c r="C853" s="571" t="str">
        <f>IF(OR(LEFT(Nhaplieu!$M858,3)='Sổ ngân hàng S07 '!$J$2,LEFT(Nhaplieu!$N858,3)='Sổ ngân hàng S07 '!$J$2),Nhaplieu!L858,IF(OR(Nhaplieu!$M858='Sổ ngân hàng S07 '!$J$2,Nhaplieu!$N858='Sổ ngân hàng S07 '!$J$2),Nhaplieu!L858,""))</f>
        <v/>
      </c>
      <c r="D853" s="78" t="str">
        <f>IF(LEFT(Nhaplieu!$M858,3)='Sổ ngân hàng S07 '!$J$2,Nhaplieu!N858,IF(LEFT(Nhaplieu!$N858,3)='Sổ ngân hàng S07 '!$J$2,Nhaplieu!M858,IF(Nhaplieu!$M858='Sổ ngân hàng S07 '!$J$2,Nhaplieu!N858,IF(Nhaplieu!$N858='Sổ ngân hàng S07 '!$J$2,Nhaplieu!M858,""))))</f>
        <v/>
      </c>
      <c r="E853" s="77" t="str">
        <f>IF(LEFT(Nhaplieu!M858,3)='Sổ ngân hàng S07 '!$J$2,Nhaplieu!$O858,IF(Nhaplieu!M858='Sổ ngân hàng S07 '!$J$2,Nhaplieu!$O858,""))</f>
        <v/>
      </c>
      <c r="F853" s="77" t="str">
        <f>IF(LEFT(Nhaplieu!N858,3)='Sổ ngân hàng S07 '!$J$2,Nhaplieu!$O858,IF(Nhaplieu!N858='Sổ ngân hàng S07 '!$J$2,Nhaplieu!$O858,""))</f>
        <v/>
      </c>
      <c r="G853" s="572">
        <f>IF(SUM(E853:F853)=0,0,$G$10+SUM(E$11:$E853)-SUM(F$11:$F853))</f>
        <v>0</v>
      </c>
      <c r="H853" s="573"/>
    </row>
    <row r="854" spans="1:8" s="4" customFormat="1" ht="15.6">
      <c r="A854" s="76" t="str">
        <f>IF(OR(LEFT(Nhaplieu!$M859,3)='Sổ ngân hàng S07 '!$J$2,LEFT(Nhaplieu!$N859,3)='Sổ ngân hàng S07 '!$J$2),Nhaplieu!F859,IF(OR(Nhaplieu!$M859='Sổ ngân hàng S07 '!$J$2,Nhaplieu!$N859='Sổ ngân hàng S07 '!$J$2),Nhaplieu!F859,""))</f>
        <v/>
      </c>
      <c r="B854" s="77" t="str">
        <f>IF(OR(LEFT(Nhaplieu!$M859,3)='Sổ ngân hàng S07 '!$J$2,LEFT(Nhaplieu!$N859,3)='Sổ ngân hàng S07 '!$J$2),Nhaplieu!E859,IF(OR(Nhaplieu!$M859='Sổ ngân hàng S07 '!$J$2,Nhaplieu!$N859='Sổ ngân hàng S07 '!$J$2),Nhaplieu!E859,""))</f>
        <v/>
      </c>
      <c r="C854" s="571" t="str">
        <f>IF(OR(LEFT(Nhaplieu!$M859,3)='Sổ ngân hàng S07 '!$J$2,LEFT(Nhaplieu!$N859,3)='Sổ ngân hàng S07 '!$J$2),Nhaplieu!L859,IF(OR(Nhaplieu!$M859='Sổ ngân hàng S07 '!$J$2,Nhaplieu!$N859='Sổ ngân hàng S07 '!$J$2),Nhaplieu!L859,""))</f>
        <v/>
      </c>
      <c r="D854" s="78" t="str">
        <f>IF(LEFT(Nhaplieu!$M859,3)='Sổ ngân hàng S07 '!$J$2,Nhaplieu!N859,IF(LEFT(Nhaplieu!$N859,3)='Sổ ngân hàng S07 '!$J$2,Nhaplieu!M859,IF(Nhaplieu!$M859='Sổ ngân hàng S07 '!$J$2,Nhaplieu!N859,IF(Nhaplieu!$N859='Sổ ngân hàng S07 '!$J$2,Nhaplieu!M859,""))))</f>
        <v/>
      </c>
      <c r="E854" s="77" t="str">
        <f>IF(LEFT(Nhaplieu!M859,3)='Sổ ngân hàng S07 '!$J$2,Nhaplieu!$O859,IF(Nhaplieu!M859='Sổ ngân hàng S07 '!$J$2,Nhaplieu!$O859,""))</f>
        <v/>
      </c>
      <c r="F854" s="77" t="str">
        <f>IF(LEFT(Nhaplieu!N859,3)='Sổ ngân hàng S07 '!$J$2,Nhaplieu!$O859,IF(Nhaplieu!N859='Sổ ngân hàng S07 '!$J$2,Nhaplieu!$O859,""))</f>
        <v/>
      </c>
      <c r="G854" s="572">
        <f>IF(SUM(E854:F854)=0,0,$G$10+SUM(E$11:$E854)-SUM(F$11:$F854))</f>
        <v>0</v>
      </c>
      <c r="H854" s="573"/>
    </row>
    <row r="855" spans="1:8" s="4" customFormat="1" ht="15.6">
      <c r="A855" s="76" t="str">
        <f>IF(OR(LEFT(Nhaplieu!$M860,3)='Sổ ngân hàng S07 '!$J$2,LEFT(Nhaplieu!$N860,3)='Sổ ngân hàng S07 '!$J$2),Nhaplieu!F860,IF(OR(Nhaplieu!$M860='Sổ ngân hàng S07 '!$J$2,Nhaplieu!$N860='Sổ ngân hàng S07 '!$J$2),Nhaplieu!F860,""))</f>
        <v/>
      </c>
      <c r="B855" s="77" t="str">
        <f>IF(OR(LEFT(Nhaplieu!$M860,3)='Sổ ngân hàng S07 '!$J$2,LEFT(Nhaplieu!$N860,3)='Sổ ngân hàng S07 '!$J$2),Nhaplieu!E860,IF(OR(Nhaplieu!$M860='Sổ ngân hàng S07 '!$J$2,Nhaplieu!$N860='Sổ ngân hàng S07 '!$J$2),Nhaplieu!E860,""))</f>
        <v/>
      </c>
      <c r="C855" s="571" t="str">
        <f>IF(OR(LEFT(Nhaplieu!$M860,3)='Sổ ngân hàng S07 '!$J$2,LEFT(Nhaplieu!$N860,3)='Sổ ngân hàng S07 '!$J$2),Nhaplieu!L860,IF(OR(Nhaplieu!$M860='Sổ ngân hàng S07 '!$J$2,Nhaplieu!$N860='Sổ ngân hàng S07 '!$J$2),Nhaplieu!L860,""))</f>
        <v/>
      </c>
      <c r="D855" s="78" t="str">
        <f>IF(LEFT(Nhaplieu!$M860,3)='Sổ ngân hàng S07 '!$J$2,Nhaplieu!N860,IF(LEFT(Nhaplieu!$N860,3)='Sổ ngân hàng S07 '!$J$2,Nhaplieu!M860,IF(Nhaplieu!$M860='Sổ ngân hàng S07 '!$J$2,Nhaplieu!N860,IF(Nhaplieu!$N860='Sổ ngân hàng S07 '!$J$2,Nhaplieu!M860,""))))</f>
        <v/>
      </c>
      <c r="E855" s="77" t="str">
        <f>IF(LEFT(Nhaplieu!M860,3)='Sổ ngân hàng S07 '!$J$2,Nhaplieu!$O860,IF(Nhaplieu!M860='Sổ ngân hàng S07 '!$J$2,Nhaplieu!$O860,""))</f>
        <v/>
      </c>
      <c r="F855" s="77" t="str">
        <f>IF(LEFT(Nhaplieu!N860,3)='Sổ ngân hàng S07 '!$J$2,Nhaplieu!$O860,IF(Nhaplieu!N860='Sổ ngân hàng S07 '!$J$2,Nhaplieu!$O860,""))</f>
        <v/>
      </c>
      <c r="G855" s="572">
        <f>IF(SUM(E855:F855)=0,0,$G$10+SUM(E$11:$E855)-SUM(F$11:$F855))</f>
        <v>0</v>
      </c>
      <c r="H855" s="573"/>
    </row>
    <row r="856" spans="1:8" s="4" customFormat="1" ht="15.6">
      <c r="A856" s="76" t="str">
        <f>IF(OR(LEFT(Nhaplieu!$M861,3)='Sổ ngân hàng S07 '!$J$2,LEFT(Nhaplieu!$N861,3)='Sổ ngân hàng S07 '!$J$2),Nhaplieu!F861,IF(OR(Nhaplieu!$M861='Sổ ngân hàng S07 '!$J$2,Nhaplieu!$N861='Sổ ngân hàng S07 '!$J$2),Nhaplieu!F861,""))</f>
        <v/>
      </c>
      <c r="B856" s="77" t="str">
        <f>IF(OR(LEFT(Nhaplieu!$M861,3)='Sổ ngân hàng S07 '!$J$2,LEFT(Nhaplieu!$N861,3)='Sổ ngân hàng S07 '!$J$2),Nhaplieu!E861,IF(OR(Nhaplieu!$M861='Sổ ngân hàng S07 '!$J$2,Nhaplieu!$N861='Sổ ngân hàng S07 '!$J$2),Nhaplieu!E861,""))</f>
        <v/>
      </c>
      <c r="C856" s="571" t="str">
        <f>IF(OR(LEFT(Nhaplieu!$M861,3)='Sổ ngân hàng S07 '!$J$2,LEFT(Nhaplieu!$N861,3)='Sổ ngân hàng S07 '!$J$2),Nhaplieu!L861,IF(OR(Nhaplieu!$M861='Sổ ngân hàng S07 '!$J$2,Nhaplieu!$N861='Sổ ngân hàng S07 '!$J$2),Nhaplieu!L861,""))</f>
        <v/>
      </c>
      <c r="D856" s="78" t="str">
        <f>IF(LEFT(Nhaplieu!$M861,3)='Sổ ngân hàng S07 '!$J$2,Nhaplieu!N861,IF(LEFT(Nhaplieu!$N861,3)='Sổ ngân hàng S07 '!$J$2,Nhaplieu!M861,IF(Nhaplieu!$M861='Sổ ngân hàng S07 '!$J$2,Nhaplieu!N861,IF(Nhaplieu!$N861='Sổ ngân hàng S07 '!$J$2,Nhaplieu!M861,""))))</f>
        <v/>
      </c>
      <c r="E856" s="77" t="str">
        <f>IF(LEFT(Nhaplieu!M861,3)='Sổ ngân hàng S07 '!$J$2,Nhaplieu!$O861,IF(Nhaplieu!M861='Sổ ngân hàng S07 '!$J$2,Nhaplieu!$O861,""))</f>
        <v/>
      </c>
      <c r="F856" s="77" t="str">
        <f>IF(LEFT(Nhaplieu!N861,3)='Sổ ngân hàng S07 '!$J$2,Nhaplieu!$O861,IF(Nhaplieu!N861='Sổ ngân hàng S07 '!$J$2,Nhaplieu!$O861,""))</f>
        <v/>
      </c>
      <c r="G856" s="572">
        <f>IF(SUM(E856:F856)=0,0,$G$10+SUM(E$11:$E856)-SUM(F$11:$F856))</f>
        <v>0</v>
      </c>
      <c r="H856" s="573"/>
    </row>
    <row r="857" spans="1:8" s="4" customFormat="1" ht="15.6">
      <c r="A857" s="76" t="str">
        <f>IF(OR(LEFT(Nhaplieu!$M862,3)='Sổ ngân hàng S07 '!$J$2,LEFT(Nhaplieu!$N862,3)='Sổ ngân hàng S07 '!$J$2),Nhaplieu!F862,IF(OR(Nhaplieu!$M862='Sổ ngân hàng S07 '!$J$2,Nhaplieu!$N862='Sổ ngân hàng S07 '!$J$2),Nhaplieu!F862,""))</f>
        <v/>
      </c>
      <c r="B857" s="77" t="str">
        <f>IF(OR(LEFT(Nhaplieu!$M862,3)='Sổ ngân hàng S07 '!$J$2,LEFT(Nhaplieu!$N862,3)='Sổ ngân hàng S07 '!$J$2),Nhaplieu!E862,IF(OR(Nhaplieu!$M862='Sổ ngân hàng S07 '!$J$2,Nhaplieu!$N862='Sổ ngân hàng S07 '!$J$2),Nhaplieu!E862,""))</f>
        <v/>
      </c>
      <c r="C857" s="571" t="str">
        <f>IF(OR(LEFT(Nhaplieu!$M862,3)='Sổ ngân hàng S07 '!$J$2,LEFT(Nhaplieu!$N862,3)='Sổ ngân hàng S07 '!$J$2),Nhaplieu!L862,IF(OR(Nhaplieu!$M862='Sổ ngân hàng S07 '!$J$2,Nhaplieu!$N862='Sổ ngân hàng S07 '!$J$2),Nhaplieu!L862,""))</f>
        <v/>
      </c>
      <c r="D857" s="78" t="str">
        <f>IF(LEFT(Nhaplieu!$M862,3)='Sổ ngân hàng S07 '!$J$2,Nhaplieu!N862,IF(LEFT(Nhaplieu!$N862,3)='Sổ ngân hàng S07 '!$J$2,Nhaplieu!M862,IF(Nhaplieu!$M862='Sổ ngân hàng S07 '!$J$2,Nhaplieu!N862,IF(Nhaplieu!$N862='Sổ ngân hàng S07 '!$J$2,Nhaplieu!M862,""))))</f>
        <v/>
      </c>
      <c r="E857" s="77" t="str">
        <f>IF(LEFT(Nhaplieu!M862,3)='Sổ ngân hàng S07 '!$J$2,Nhaplieu!$O862,IF(Nhaplieu!M862='Sổ ngân hàng S07 '!$J$2,Nhaplieu!$O862,""))</f>
        <v/>
      </c>
      <c r="F857" s="77" t="str">
        <f>IF(LEFT(Nhaplieu!N862,3)='Sổ ngân hàng S07 '!$J$2,Nhaplieu!$O862,IF(Nhaplieu!N862='Sổ ngân hàng S07 '!$J$2,Nhaplieu!$O862,""))</f>
        <v/>
      </c>
      <c r="G857" s="572">
        <f>IF(SUM(E857:F857)=0,0,$G$10+SUM(E$11:$E857)-SUM(F$11:$F857))</f>
        <v>0</v>
      </c>
      <c r="H857" s="573"/>
    </row>
    <row r="858" spans="1:8" s="4" customFormat="1" ht="15.6">
      <c r="A858" s="76" t="str">
        <f>IF(OR(LEFT(Nhaplieu!$M863,3)='Sổ ngân hàng S07 '!$J$2,LEFT(Nhaplieu!$N863,3)='Sổ ngân hàng S07 '!$J$2),Nhaplieu!F863,IF(OR(Nhaplieu!$M863='Sổ ngân hàng S07 '!$J$2,Nhaplieu!$N863='Sổ ngân hàng S07 '!$J$2),Nhaplieu!F863,""))</f>
        <v/>
      </c>
      <c r="B858" s="77" t="str">
        <f>IF(OR(LEFT(Nhaplieu!$M863,3)='Sổ ngân hàng S07 '!$J$2,LEFT(Nhaplieu!$N863,3)='Sổ ngân hàng S07 '!$J$2),Nhaplieu!E863,IF(OR(Nhaplieu!$M863='Sổ ngân hàng S07 '!$J$2,Nhaplieu!$N863='Sổ ngân hàng S07 '!$J$2),Nhaplieu!E863,""))</f>
        <v/>
      </c>
      <c r="C858" s="571" t="str">
        <f>IF(OR(LEFT(Nhaplieu!$M863,3)='Sổ ngân hàng S07 '!$J$2,LEFT(Nhaplieu!$N863,3)='Sổ ngân hàng S07 '!$J$2),Nhaplieu!L863,IF(OR(Nhaplieu!$M863='Sổ ngân hàng S07 '!$J$2,Nhaplieu!$N863='Sổ ngân hàng S07 '!$J$2),Nhaplieu!L863,""))</f>
        <v/>
      </c>
      <c r="D858" s="78" t="str">
        <f>IF(LEFT(Nhaplieu!$M863,3)='Sổ ngân hàng S07 '!$J$2,Nhaplieu!N863,IF(LEFT(Nhaplieu!$N863,3)='Sổ ngân hàng S07 '!$J$2,Nhaplieu!M863,IF(Nhaplieu!$M863='Sổ ngân hàng S07 '!$J$2,Nhaplieu!N863,IF(Nhaplieu!$N863='Sổ ngân hàng S07 '!$J$2,Nhaplieu!M863,""))))</f>
        <v/>
      </c>
      <c r="E858" s="77" t="str">
        <f>IF(LEFT(Nhaplieu!M863,3)='Sổ ngân hàng S07 '!$J$2,Nhaplieu!$O863,IF(Nhaplieu!M863='Sổ ngân hàng S07 '!$J$2,Nhaplieu!$O863,""))</f>
        <v/>
      </c>
      <c r="F858" s="77" t="str">
        <f>IF(LEFT(Nhaplieu!N863,3)='Sổ ngân hàng S07 '!$J$2,Nhaplieu!$O863,IF(Nhaplieu!N863='Sổ ngân hàng S07 '!$J$2,Nhaplieu!$O863,""))</f>
        <v/>
      </c>
      <c r="G858" s="572">
        <f>IF(SUM(E858:F858)=0,0,$G$10+SUM(E$11:$E858)-SUM(F$11:$F858))</f>
        <v>0</v>
      </c>
      <c r="H858" s="573"/>
    </row>
    <row r="859" spans="1:8" s="4" customFormat="1" ht="15.6">
      <c r="A859" s="76" t="str">
        <f>IF(OR(LEFT(Nhaplieu!$M864,3)='Sổ ngân hàng S07 '!$J$2,LEFT(Nhaplieu!$N864,3)='Sổ ngân hàng S07 '!$J$2),Nhaplieu!F864,IF(OR(Nhaplieu!$M864='Sổ ngân hàng S07 '!$J$2,Nhaplieu!$N864='Sổ ngân hàng S07 '!$J$2),Nhaplieu!F864,""))</f>
        <v/>
      </c>
      <c r="B859" s="77" t="str">
        <f>IF(OR(LEFT(Nhaplieu!$M864,3)='Sổ ngân hàng S07 '!$J$2,LEFT(Nhaplieu!$N864,3)='Sổ ngân hàng S07 '!$J$2),Nhaplieu!E864,IF(OR(Nhaplieu!$M864='Sổ ngân hàng S07 '!$J$2,Nhaplieu!$N864='Sổ ngân hàng S07 '!$J$2),Nhaplieu!E864,""))</f>
        <v/>
      </c>
      <c r="C859" s="571" t="str">
        <f>IF(OR(LEFT(Nhaplieu!$M864,3)='Sổ ngân hàng S07 '!$J$2,LEFT(Nhaplieu!$N864,3)='Sổ ngân hàng S07 '!$J$2),Nhaplieu!L864,IF(OR(Nhaplieu!$M864='Sổ ngân hàng S07 '!$J$2,Nhaplieu!$N864='Sổ ngân hàng S07 '!$J$2),Nhaplieu!L864,""))</f>
        <v/>
      </c>
      <c r="D859" s="78" t="str">
        <f>IF(LEFT(Nhaplieu!$M864,3)='Sổ ngân hàng S07 '!$J$2,Nhaplieu!N864,IF(LEFT(Nhaplieu!$N864,3)='Sổ ngân hàng S07 '!$J$2,Nhaplieu!M864,IF(Nhaplieu!$M864='Sổ ngân hàng S07 '!$J$2,Nhaplieu!N864,IF(Nhaplieu!$N864='Sổ ngân hàng S07 '!$J$2,Nhaplieu!M864,""))))</f>
        <v/>
      </c>
      <c r="E859" s="77" t="str">
        <f>IF(LEFT(Nhaplieu!M864,3)='Sổ ngân hàng S07 '!$J$2,Nhaplieu!$O864,IF(Nhaplieu!M864='Sổ ngân hàng S07 '!$J$2,Nhaplieu!$O864,""))</f>
        <v/>
      </c>
      <c r="F859" s="77" t="str">
        <f>IF(LEFT(Nhaplieu!N864,3)='Sổ ngân hàng S07 '!$J$2,Nhaplieu!$O864,IF(Nhaplieu!N864='Sổ ngân hàng S07 '!$J$2,Nhaplieu!$O864,""))</f>
        <v/>
      </c>
      <c r="G859" s="572">
        <f>IF(SUM(E859:F859)=0,0,$G$10+SUM(E$11:$E859)-SUM(F$11:$F859))</f>
        <v>0</v>
      </c>
      <c r="H859" s="573"/>
    </row>
    <row r="860" spans="1:8" s="4" customFormat="1" ht="15.6">
      <c r="A860" s="76" t="str">
        <f>IF(OR(LEFT(Nhaplieu!$M865,3)='Sổ ngân hàng S07 '!$J$2,LEFT(Nhaplieu!$N865,3)='Sổ ngân hàng S07 '!$J$2),Nhaplieu!F865,IF(OR(Nhaplieu!$M865='Sổ ngân hàng S07 '!$J$2,Nhaplieu!$N865='Sổ ngân hàng S07 '!$J$2),Nhaplieu!F865,""))</f>
        <v/>
      </c>
      <c r="B860" s="77" t="str">
        <f>IF(OR(LEFT(Nhaplieu!$M865,3)='Sổ ngân hàng S07 '!$J$2,LEFT(Nhaplieu!$N865,3)='Sổ ngân hàng S07 '!$J$2),Nhaplieu!E865,IF(OR(Nhaplieu!$M865='Sổ ngân hàng S07 '!$J$2,Nhaplieu!$N865='Sổ ngân hàng S07 '!$J$2),Nhaplieu!E865,""))</f>
        <v/>
      </c>
      <c r="C860" s="571" t="str">
        <f>IF(OR(LEFT(Nhaplieu!$M865,3)='Sổ ngân hàng S07 '!$J$2,LEFT(Nhaplieu!$N865,3)='Sổ ngân hàng S07 '!$J$2),Nhaplieu!L865,IF(OR(Nhaplieu!$M865='Sổ ngân hàng S07 '!$J$2,Nhaplieu!$N865='Sổ ngân hàng S07 '!$J$2),Nhaplieu!L865,""))</f>
        <v/>
      </c>
      <c r="D860" s="78" t="str">
        <f>IF(LEFT(Nhaplieu!$M865,3)='Sổ ngân hàng S07 '!$J$2,Nhaplieu!N865,IF(LEFT(Nhaplieu!$N865,3)='Sổ ngân hàng S07 '!$J$2,Nhaplieu!M865,IF(Nhaplieu!$M865='Sổ ngân hàng S07 '!$J$2,Nhaplieu!N865,IF(Nhaplieu!$N865='Sổ ngân hàng S07 '!$J$2,Nhaplieu!M865,""))))</f>
        <v/>
      </c>
      <c r="E860" s="77" t="str">
        <f>IF(LEFT(Nhaplieu!M865,3)='Sổ ngân hàng S07 '!$J$2,Nhaplieu!$O865,IF(Nhaplieu!M865='Sổ ngân hàng S07 '!$J$2,Nhaplieu!$O865,""))</f>
        <v/>
      </c>
      <c r="F860" s="77" t="str">
        <f>IF(LEFT(Nhaplieu!N865,3)='Sổ ngân hàng S07 '!$J$2,Nhaplieu!$O865,IF(Nhaplieu!N865='Sổ ngân hàng S07 '!$J$2,Nhaplieu!$O865,""))</f>
        <v/>
      </c>
      <c r="G860" s="572">
        <f>IF(SUM(E860:F860)=0,0,$G$10+SUM(E$11:$E860)-SUM(F$11:$F860))</f>
        <v>0</v>
      </c>
      <c r="H860" s="573"/>
    </row>
    <row r="861" spans="1:8" s="4" customFormat="1" ht="15.6">
      <c r="A861" s="76" t="str">
        <f>IF(OR(LEFT(Nhaplieu!$M866,3)='Sổ ngân hàng S07 '!$J$2,LEFT(Nhaplieu!$N866,3)='Sổ ngân hàng S07 '!$J$2),Nhaplieu!F866,IF(OR(Nhaplieu!$M866='Sổ ngân hàng S07 '!$J$2,Nhaplieu!$N866='Sổ ngân hàng S07 '!$J$2),Nhaplieu!F866,""))</f>
        <v/>
      </c>
      <c r="B861" s="77" t="str">
        <f>IF(OR(LEFT(Nhaplieu!$M866,3)='Sổ ngân hàng S07 '!$J$2,LEFT(Nhaplieu!$N866,3)='Sổ ngân hàng S07 '!$J$2),Nhaplieu!E866,IF(OR(Nhaplieu!$M866='Sổ ngân hàng S07 '!$J$2,Nhaplieu!$N866='Sổ ngân hàng S07 '!$J$2),Nhaplieu!E866,""))</f>
        <v/>
      </c>
      <c r="C861" s="571" t="str">
        <f>IF(OR(LEFT(Nhaplieu!$M866,3)='Sổ ngân hàng S07 '!$J$2,LEFT(Nhaplieu!$N866,3)='Sổ ngân hàng S07 '!$J$2),Nhaplieu!L866,IF(OR(Nhaplieu!$M866='Sổ ngân hàng S07 '!$J$2,Nhaplieu!$N866='Sổ ngân hàng S07 '!$J$2),Nhaplieu!L866,""))</f>
        <v/>
      </c>
      <c r="D861" s="78" t="str">
        <f>IF(LEFT(Nhaplieu!$M866,3)='Sổ ngân hàng S07 '!$J$2,Nhaplieu!N866,IF(LEFT(Nhaplieu!$N866,3)='Sổ ngân hàng S07 '!$J$2,Nhaplieu!M866,IF(Nhaplieu!$M866='Sổ ngân hàng S07 '!$J$2,Nhaplieu!N866,IF(Nhaplieu!$N866='Sổ ngân hàng S07 '!$J$2,Nhaplieu!M866,""))))</f>
        <v/>
      </c>
      <c r="E861" s="77" t="str">
        <f>IF(LEFT(Nhaplieu!M866,3)='Sổ ngân hàng S07 '!$J$2,Nhaplieu!$O866,IF(Nhaplieu!M866='Sổ ngân hàng S07 '!$J$2,Nhaplieu!$O866,""))</f>
        <v/>
      </c>
      <c r="F861" s="77" t="str">
        <f>IF(LEFT(Nhaplieu!N866,3)='Sổ ngân hàng S07 '!$J$2,Nhaplieu!$O866,IF(Nhaplieu!N866='Sổ ngân hàng S07 '!$J$2,Nhaplieu!$O866,""))</f>
        <v/>
      </c>
      <c r="G861" s="572">
        <f>IF(SUM(E861:F861)=0,0,$G$10+SUM(E$11:$E861)-SUM(F$11:$F861))</f>
        <v>0</v>
      </c>
      <c r="H861" s="573"/>
    </row>
    <row r="862" spans="1:8" s="4" customFormat="1" ht="15.6">
      <c r="A862" s="76" t="str">
        <f>IF(OR(LEFT(Nhaplieu!$M867,3)='Sổ ngân hàng S07 '!$J$2,LEFT(Nhaplieu!$N867,3)='Sổ ngân hàng S07 '!$J$2),Nhaplieu!F867,IF(OR(Nhaplieu!$M867='Sổ ngân hàng S07 '!$J$2,Nhaplieu!$N867='Sổ ngân hàng S07 '!$J$2),Nhaplieu!F867,""))</f>
        <v/>
      </c>
      <c r="B862" s="77" t="str">
        <f>IF(OR(LEFT(Nhaplieu!$M867,3)='Sổ ngân hàng S07 '!$J$2,LEFT(Nhaplieu!$N867,3)='Sổ ngân hàng S07 '!$J$2),Nhaplieu!E867,IF(OR(Nhaplieu!$M867='Sổ ngân hàng S07 '!$J$2,Nhaplieu!$N867='Sổ ngân hàng S07 '!$J$2),Nhaplieu!E867,""))</f>
        <v/>
      </c>
      <c r="C862" s="571" t="str">
        <f>IF(OR(LEFT(Nhaplieu!$M867,3)='Sổ ngân hàng S07 '!$J$2,LEFT(Nhaplieu!$N867,3)='Sổ ngân hàng S07 '!$J$2),Nhaplieu!L867,IF(OR(Nhaplieu!$M867='Sổ ngân hàng S07 '!$J$2,Nhaplieu!$N867='Sổ ngân hàng S07 '!$J$2),Nhaplieu!L867,""))</f>
        <v/>
      </c>
      <c r="D862" s="78" t="str">
        <f>IF(LEFT(Nhaplieu!$M867,3)='Sổ ngân hàng S07 '!$J$2,Nhaplieu!N867,IF(LEFT(Nhaplieu!$N867,3)='Sổ ngân hàng S07 '!$J$2,Nhaplieu!M867,IF(Nhaplieu!$M867='Sổ ngân hàng S07 '!$J$2,Nhaplieu!N867,IF(Nhaplieu!$N867='Sổ ngân hàng S07 '!$J$2,Nhaplieu!M867,""))))</f>
        <v/>
      </c>
      <c r="E862" s="77" t="str">
        <f>IF(LEFT(Nhaplieu!M867,3)='Sổ ngân hàng S07 '!$J$2,Nhaplieu!$O867,IF(Nhaplieu!M867='Sổ ngân hàng S07 '!$J$2,Nhaplieu!$O867,""))</f>
        <v/>
      </c>
      <c r="F862" s="77" t="str">
        <f>IF(LEFT(Nhaplieu!N867,3)='Sổ ngân hàng S07 '!$J$2,Nhaplieu!$O867,IF(Nhaplieu!N867='Sổ ngân hàng S07 '!$J$2,Nhaplieu!$O867,""))</f>
        <v/>
      </c>
      <c r="G862" s="572">
        <f>IF(SUM(E862:F862)=0,0,$G$10+SUM(E$11:$E862)-SUM(F$11:$F862))</f>
        <v>0</v>
      </c>
      <c r="H862" s="573"/>
    </row>
    <row r="863" spans="1:8" s="4" customFormat="1" ht="15.6">
      <c r="A863" s="76" t="str">
        <f>IF(OR(LEFT(Nhaplieu!$M868,3)='Sổ ngân hàng S07 '!$J$2,LEFT(Nhaplieu!$N868,3)='Sổ ngân hàng S07 '!$J$2),Nhaplieu!F868,IF(OR(Nhaplieu!$M868='Sổ ngân hàng S07 '!$J$2,Nhaplieu!$N868='Sổ ngân hàng S07 '!$J$2),Nhaplieu!F868,""))</f>
        <v/>
      </c>
      <c r="B863" s="77" t="str">
        <f>IF(OR(LEFT(Nhaplieu!$M868,3)='Sổ ngân hàng S07 '!$J$2,LEFT(Nhaplieu!$N868,3)='Sổ ngân hàng S07 '!$J$2),Nhaplieu!E868,IF(OR(Nhaplieu!$M868='Sổ ngân hàng S07 '!$J$2,Nhaplieu!$N868='Sổ ngân hàng S07 '!$J$2),Nhaplieu!E868,""))</f>
        <v/>
      </c>
      <c r="C863" s="571" t="str">
        <f>IF(OR(LEFT(Nhaplieu!$M868,3)='Sổ ngân hàng S07 '!$J$2,LEFT(Nhaplieu!$N868,3)='Sổ ngân hàng S07 '!$J$2),Nhaplieu!L868,IF(OR(Nhaplieu!$M868='Sổ ngân hàng S07 '!$J$2,Nhaplieu!$N868='Sổ ngân hàng S07 '!$J$2),Nhaplieu!L868,""))</f>
        <v/>
      </c>
      <c r="D863" s="78" t="str">
        <f>IF(LEFT(Nhaplieu!$M868,3)='Sổ ngân hàng S07 '!$J$2,Nhaplieu!N868,IF(LEFT(Nhaplieu!$N868,3)='Sổ ngân hàng S07 '!$J$2,Nhaplieu!M868,IF(Nhaplieu!$M868='Sổ ngân hàng S07 '!$J$2,Nhaplieu!N868,IF(Nhaplieu!$N868='Sổ ngân hàng S07 '!$J$2,Nhaplieu!M868,""))))</f>
        <v/>
      </c>
      <c r="E863" s="77" t="str">
        <f>IF(LEFT(Nhaplieu!M868,3)='Sổ ngân hàng S07 '!$J$2,Nhaplieu!$O868,IF(Nhaplieu!M868='Sổ ngân hàng S07 '!$J$2,Nhaplieu!$O868,""))</f>
        <v/>
      </c>
      <c r="F863" s="77" t="str">
        <f>IF(LEFT(Nhaplieu!N868,3)='Sổ ngân hàng S07 '!$J$2,Nhaplieu!$O868,IF(Nhaplieu!N868='Sổ ngân hàng S07 '!$J$2,Nhaplieu!$O868,""))</f>
        <v/>
      </c>
      <c r="G863" s="572">
        <f>IF(SUM(E863:F863)=0,0,$G$10+SUM(E$11:$E863)-SUM(F$11:$F863))</f>
        <v>0</v>
      </c>
      <c r="H863" s="573"/>
    </row>
    <row r="864" spans="1:8" s="4" customFormat="1" ht="15.6">
      <c r="A864" s="76" t="str">
        <f>IF(OR(LEFT(Nhaplieu!$M869,3)='Sổ ngân hàng S07 '!$J$2,LEFT(Nhaplieu!$N869,3)='Sổ ngân hàng S07 '!$J$2),Nhaplieu!F869,IF(OR(Nhaplieu!$M869='Sổ ngân hàng S07 '!$J$2,Nhaplieu!$N869='Sổ ngân hàng S07 '!$J$2),Nhaplieu!F869,""))</f>
        <v/>
      </c>
      <c r="B864" s="77" t="str">
        <f>IF(OR(LEFT(Nhaplieu!$M869,3)='Sổ ngân hàng S07 '!$J$2,LEFT(Nhaplieu!$N869,3)='Sổ ngân hàng S07 '!$J$2),Nhaplieu!E869,IF(OR(Nhaplieu!$M869='Sổ ngân hàng S07 '!$J$2,Nhaplieu!$N869='Sổ ngân hàng S07 '!$J$2),Nhaplieu!E869,""))</f>
        <v/>
      </c>
      <c r="C864" s="571" t="str">
        <f>IF(OR(LEFT(Nhaplieu!$M869,3)='Sổ ngân hàng S07 '!$J$2,LEFT(Nhaplieu!$N869,3)='Sổ ngân hàng S07 '!$J$2),Nhaplieu!L869,IF(OR(Nhaplieu!$M869='Sổ ngân hàng S07 '!$J$2,Nhaplieu!$N869='Sổ ngân hàng S07 '!$J$2),Nhaplieu!L869,""))</f>
        <v/>
      </c>
      <c r="D864" s="78" t="str">
        <f>IF(LEFT(Nhaplieu!$M869,3)='Sổ ngân hàng S07 '!$J$2,Nhaplieu!N869,IF(LEFT(Nhaplieu!$N869,3)='Sổ ngân hàng S07 '!$J$2,Nhaplieu!M869,IF(Nhaplieu!$M869='Sổ ngân hàng S07 '!$J$2,Nhaplieu!N869,IF(Nhaplieu!$N869='Sổ ngân hàng S07 '!$J$2,Nhaplieu!M869,""))))</f>
        <v/>
      </c>
      <c r="E864" s="77" t="str">
        <f>IF(LEFT(Nhaplieu!M869,3)='Sổ ngân hàng S07 '!$J$2,Nhaplieu!$O869,IF(Nhaplieu!M869='Sổ ngân hàng S07 '!$J$2,Nhaplieu!$O869,""))</f>
        <v/>
      </c>
      <c r="F864" s="77" t="str">
        <f>IF(LEFT(Nhaplieu!N869,3)='Sổ ngân hàng S07 '!$J$2,Nhaplieu!$O869,IF(Nhaplieu!N869='Sổ ngân hàng S07 '!$J$2,Nhaplieu!$O869,""))</f>
        <v/>
      </c>
      <c r="G864" s="572">
        <f>IF(SUM(E864:F864)=0,0,$G$10+SUM(E$11:$E864)-SUM(F$11:$F864))</f>
        <v>0</v>
      </c>
      <c r="H864" s="573"/>
    </row>
    <row r="865" spans="1:8" s="4" customFormat="1" ht="15.6">
      <c r="A865" s="76" t="str">
        <f>IF(OR(LEFT(Nhaplieu!$M870,3)='Sổ ngân hàng S07 '!$J$2,LEFT(Nhaplieu!$N870,3)='Sổ ngân hàng S07 '!$J$2),Nhaplieu!F870,IF(OR(Nhaplieu!$M870='Sổ ngân hàng S07 '!$J$2,Nhaplieu!$N870='Sổ ngân hàng S07 '!$J$2),Nhaplieu!F870,""))</f>
        <v/>
      </c>
      <c r="B865" s="77" t="str">
        <f>IF(OR(LEFT(Nhaplieu!$M870,3)='Sổ ngân hàng S07 '!$J$2,LEFT(Nhaplieu!$N870,3)='Sổ ngân hàng S07 '!$J$2),Nhaplieu!E870,IF(OR(Nhaplieu!$M870='Sổ ngân hàng S07 '!$J$2,Nhaplieu!$N870='Sổ ngân hàng S07 '!$J$2),Nhaplieu!E870,""))</f>
        <v/>
      </c>
      <c r="C865" s="571" t="str">
        <f>IF(OR(LEFT(Nhaplieu!$M870,3)='Sổ ngân hàng S07 '!$J$2,LEFT(Nhaplieu!$N870,3)='Sổ ngân hàng S07 '!$J$2),Nhaplieu!L870,IF(OR(Nhaplieu!$M870='Sổ ngân hàng S07 '!$J$2,Nhaplieu!$N870='Sổ ngân hàng S07 '!$J$2),Nhaplieu!L870,""))</f>
        <v/>
      </c>
      <c r="D865" s="78" t="str">
        <f>IF(LEFT(Nhaplieu!$M870,3)='Sổ ngân hàng S07 '!$J$2,Nhaplieu!N870,IF(LEFT(Nhaplieu!$N870,3)='Sổ ngân hàng S07 '!$J$2,Nhaplieu!M870,IF(Nhaplieu!$M870='Sổ ngân hàng S07 '!$J$2,Nhaplieu!N870,IF(Nhaplieu!$N870='Sổ ngân hàng S07 '!$J$2,Nhaplieu!M870,""))))</f>
        <v/>
      </c>
      <c r="E865" s="77" t="str">
        <f>IF(LEFT(Nhaplieu!M870,3)='Sổ ngân hàng S07 '!$J$2,Nhaplieu!$O870,IF(Nhaplieu!M870='Sổ ngân hàng S07 '!$J$2,Nhaplieu!$O870,""))</f>
        <v/>
      </c>
      <c r="F865" s="77" t="str">
        <f>IF(LEFT(Nhaplieu!N870,3)='Sổ ngân hàng S07 '!$J$2,Nhaplieu!$O870,IF(Nhaplieu!N870='Sổ ngân hàng S07 '!$J$2,Nhaplieu!$O870,""))</f>
        <v/>
      </c>
      <c r="G865" s="572">
        <f>IF(SUM(E865:F865)=0,0,$G$10+SUM(E$11:$E865)-SUM(F$11:$F865))</f>
        <v>0</v>
      </c>
      <c r="H865" s="573"/>
    </row>
    <row r="866" spans="1:8" s="4" customFormat="1" ht="15.6">
      <c r="A866" s="76" t="str">
        <f>IF(OR(LEFT(Nhaplieu!$M871,3)='Sổ ngân hàng S07 '!$J$2,LEFT(Nhaplieu!$N871,3)='Sổ ngân hàng S07 '!$J$2),Nhaplieu!F871,IF(OR(Nhaplieu!$M871='Sổ ngân hàng S07 '!$J$2,Nhaplieu!$N871='Sổ ngân hàng S07 '!$J$2),Nhaplieu!F871,""))</f>
        <v/>
      </c>
      <c r="B866" s="77" t="str">
        <f>IF(OR(LEFT(Nhaplieu!$M871,3)='Sổ ngân hàng S07 '!$J$2,LEFT(Nhaplieu!$N871,3)='Sổ ngân hàng S07 '!$J$2),Nhaplieu!E871,IF(OR(Nhaplieu!$M871='Sổ ngân hàng S07 '!$J$2,Nhaplieu!$N871='Sổ ngân hàng S07 '!$J$2),Nhaplieu!E871,""))</f>
        <v/>
      </c>
      <c r="C866" s="571" t="str">
        <f>IF(OR(LEFT(Nhaplieu!$M871,3)='Sổ ngân hàng S07 '!$J$2,LEFT(Nhaplieu!$N871,3)='Sổ ngân hàng S07 '!$J$2),Nhaplieu!L871,IF(OR(Nhaplieu!$M871='Sổ ngân hàng S07 '!$J$2,Nhaplieu!$N871='Sổ ngân hàng S07 '!$J$2),Nhaplieu!L871,""))</f>
        <v/>
      </c>
      <c r="D866" s="78" t="str">
        <f>IF(LEFT(Nhaplieu!$M871,3)='Sổ ngân hàng S07 '!$J$2,Nhaplieu!N871,IF(LEFT(Nhaplieu!$N871,3)='Sổ ngân hàng S07 '!$J$2,Nhaplieu!M871,IF(Nhaplieu!$M871='Sổ ngân hàng S07 '!$J$2,Nhaplieu!N871,IF(Nhaplieu!$N871='Sổ ngân hàng S07 '!$J$2,Nhaplieu!M871,""))))</f>
        <v/>
      </c>
      <c r="E866" s="77" t="str">
        <f>IF(LEFT(Nhaplieu!M871,3)='Sổ ngân hàng S07 '!$J$2,Nhaplieu!$O871,IF(Nhaplieu!M871='Sổ ngân hàng S07 '!$J$2,Nhaplieu!$O871,""))</f>
        <v/>
      </c>
      <c r="F866" s="77" t="str">
        <f>IF(LEFT(Nhaplieu!N871,3)='Sổ ngân hàng S07 '!$J$2,Nhaplieu!$O871,IF(Nhaplieu!N871='Sổ ngân hàng S07 '!$J$2,Nhaplieu!$O871,""))</f>
        <v/>
      </c>
      <c r="G866" s="572">
        <f>IF(SUM(E866:F866)=0,0,$G$10+SUM(E$11:$E866)-SUM(F$11:$F866))</f>
        <v>0</v>
      </c>
      <c r="H866" s="573"/>
    </row>
    <row r="867" spans="1:8" s="4" customFormat="1" ht="15.6">
      <c r="A867" s="76" t="str">
        <f>IF(OR(LEFT(Nhaplieu!$M872,3)='Sổ ngân hàng S07 '!$J$2,LEFT(Nhaplieu!$N872,3)='Sổ ngân hàng S07 '!$J$2),Nhaplieu!F872,IF(OR(Nhaplieu!$M872='Sổ ngân hàng S07 '!$J$2,Nhaplieu!$N872='Sổ ngân hàng S07 '!$J$2),Nhaplieu!F872,""))</f>
        <v/>
      </c>
      <c r="B867" s="77" t="str">
        <f>IF(OR(LEFT(Nhaplieu!$M872,3)='Sổ ngân hàng S07 '!$J$2,LEFT(Nhaplieu!$N872,3)='Sổ ngân hàng S07 '!$J$2),Nhaplieu!E872,IF(OR(Nhaplieu!$M872='Sổ ngân hàng S07 '!$J$2,Nhaplieu!$N872='Sổ ngân hàng S07 '!$J$2),Nhaplieu!E872,""))</f>
        <v/>
      </c>
      <c r="C867" s="571" t="str">
        <f>IF(OR(LEFT(Nhaplieu!$M872,3)='Sổ ngân hàng S07 '!$J$2,LEFT(Nhaplieu!$N872,3)='Sổ ngân hàng S07 '!$J$2),Nhaplieu!L872,IF(OR(Nhaplieu!$M872='Sổ ngân hàng S07 '!$J$2,Nhaplieu!$N872='Sổ ngân hàng S07 '!$J$2),Nhaplieu!L872,""))</f>
        <v/>
      </c>
      <c r="D867" s="78" t="str">
        <f>IF(LEFT(Nhaplieu!$M872,3)='Sổ ngân hàng S07 '!$J$2,Nhaplieu!N872,IF(LEFT(Nhaplieu!$N872,3)='Sổ ngân hàng S07 '!$J$2,Nhaplieu!M872,IF(Nhaplieu!$M872='Sổ ngân hàng S07 '!$J$2,Nhaplieu!N872,IF(Nhaplieu!$N872='Sổ ngân hàng S07 '!$J$2,Nhaplieu!M872,""))))</f>
        <v/>
      </c>
      <c r="E867" s="77" t="str">
        <f>IF(LEFT(Nhaplieu!M872,3)='Sổ ngân hàng S07 '!$J$2,Nhaplieu!$O872,IF(Nhaplieu!M872='Sổ ngân hàng S07 '!$J$2,Nhaplieu!$O872,""))</f>
        <v/>
      </c>
      <c r="F867" s="77" t="str">
        <f>IF(LEFT(Nhaplieu!N872,3)='Sổ ngân hàng S07 '!$J$2,Nhaplieu!$O872,IF(Nhaplieu!N872='Sổ ngân hàng S07 '!$J$2,Nhaplieu!$O872,""))</f>
        <v/>
      </c>
      <c r="G867" s="572">
        <f>IF(SUM(E867:F867)=0,0,$G$10+SUM(E$11:$E867)-SUM(F$11:$F867))</f>
        <v>0</v>
      </c>
      <c r="H867" s="573"/>
    </row>
    <row r="868" spans="1:8" s="4" customFormat="1" ht="15.6">
      <c r="A868" s="76" t="str">
        <f>IF(OR(LEFT(Nhaplieu!$M873,3)='Sổ ngân hàng S07 '!$J$2,LEFT(Nhaplieu!$N873,3)='Sổ ngân hàng S07 '!$J$2),Nhaplieu!F873,IF(OR(Nhaplieu!$M873='Sổ ngân hàng S07 '!$J$2,Nhaplieu!$N873='Sổ ngân hàng S07 '!$J$2),Nhaplieu!F873,""))</f>
        <v/>
      </c>
      <c r="B868" s="77" t="str">
        <f>IF(OR(LEFT(Nhaplieu!$M873,3)='Sổ ngân hàng S07 '!$J$2,LEFT(Nhaplieu!$N873,3)='Sổ ngân hàng S07 '!$J$2),Nhaplieu!E873,IF(OR(Nhaplieu!$M873='Sổ ngân hàng S07 '!$J$2,Nhaplieu!$N873='Sổ ngân hàng S07 '!$J$2),Nhaplieu!E873,""))</f>
        <v/>
      </c>
      <c r="C868" s="571" t="str">
        <f>IF(OR(LEFT(Nhaplieu!$M873,3)='Sổ ngân hàng S07 '!$J$2,LEFT(Nhaplieu!$N873,3)='Sổ ngân hàng S07 '!$J$2),Nhaplieu!L873,IF(OR(Nhaplieu!$M873='Sổ ngân hàng S07 '!$J$2,Nhaplieu!$N873='Sổ ngân hàng S07 '!$J$2),Nhaplieu!L873,""))</f>
        <v/>
      </c>
      <c r="D868" s="78" t="str">
        <f>IF(LEFT(Nhaplieu!$M873,3)='Sổ ngân hàng S07 '!$J$2,Nhaplieu!N873,IF(LEFT(Nhaplieu!$N873,3)='Sổ ngân hàng S07 '!$J$2,Nhaplieu!M873,IF(Nhaplieu!$M873='Sổ ngân hàng S07 '!$J$2,Nhaplieu!N873,IF(Nhaplieu!$N873='Sổ ngân hàng S07 '!$J$2,Nhaplieu!M873,""))))</f>
        <v/>
      </c>
      <c r="E868" s="77" t="str">
        <f>IF(LEFT(Nhaplieu!M873,3)='Sổ ngân hàng S07 '!$J$2,Nhaplieu!$O873,IF(Nhaplieu!M873='Sổ ngân hàng S07 '!$J$2,Nhaplieu!$O873,""))</f>
        <v/>
      </c>
      <c r="F868" s="77" t="str">
        <f>IF(LEFT(Nhaplieu!N873,3)='Sổ ngân hàng S07 '!$J$2,Nhaplieu!$O873,IF(Nhaplieu!N873='Sổ ngân hàng S07 '!$J$2,Nhaplieu!$O873,""))</f>
        <v/>
      </c>
      <c r="G868" s="572">
        <f>IF(SUM(E868:F868)=0,0,$G$10+SUM(E$11:$E868)-SUM(F$11:$F868))</f>
        <v>0</v>
      </c>
      <c r="H868" s="573"/>
    </row>
    <row r="869" spans="1:8" s="4" customFormat="1" ht="15.6">
      <c r="A869" s="76" t="str">
        <f>IF(OR(LEFT(Nhaplieu!$M874,3)='Sổ ngân hàng S07 '!$J$2,LEFT(Nhaplieu!$N874,3)='Sổ ngân hàng S07 '!$J$2),Nhaplieu!F874,IF(OR(Nhaplieu!$M874='Sổ ngân hàng S07 '!$J$2,Nhaplieu!$N874='Sổ ngân hàng S07 '!$J$2),Nhaplieu!F874,""))</f>
        <v/>
      </c>
      <c r="B869" s="77" t="str">
        <f>IF(OR(LEFT(Nhaplieu!$M874,3)='Sổ ngân hàng S07 '!$J$2,LEFT(Nhaplieu!$N874,3)='Sổ ngân hàng S07 '!$J$2),Nhaplieu!E874,IF(OR(Nhaplieu!$M874='Sổ ngân hàng S07 '!$J$2,Nhaplieu!$N874='Sổ ngân hàng S07 '!$J$2),Nhaplieu!E874,""))</f>
        <v/>
      </c>
      <c r="C869" s="571" t="str">
        <f>IF(OR(LEFT(Nhaplieu!$M874,3)='Sổ ngân hàng S07 '!$J$2,LEFT(Nhaplieu!$N874,3)='Sổ ngân hàng S07 '!$J$2),Nhaplieu!L874,IF(OR(Nhaplieu!$M874='Sổ ngân hàng S07 '!$J$2,Nhaplieu!$N874='Sổ ngân hàng S07 '!$J$2),Nhaplieu!L874,""))</f>
        <v/>
      </c>
      <c r="D869" s="78" t="str">
        <f>IF(LEFT(Nhaplieu!$M874,3)='Sổ ngân hàng S07 '!$J$2,Nhaplieu!N874,IF(LEFT(Nhaplieu!$N874,3)='Sổ ngân hàng S07 '!$J$2,Nhaplieu!M874,IF(Nhaplieu!$M874='Sổ ngân hàng S07 '!$J$2,Nhaplieu!N874,IF(Nhaplieu!$N874='Sổ ngân hàng S07 '!$J$2,Nhaplieu!M874,""))))</f>
        <v/>
      </c>
      <c r="E869" s="77" t="str">
        <f>IF(LEFT(Nhaplieu!M874,3)='Sổ ngân hàng S07 '!$J$2,Nhaplieu!$O874,IF(Nhaplieu!M874='Sổ ngân hàng S07 '!$J$2,Nhaplieu!$O874,""))</f>
        <v/>
      </c>
      <c r="F869" s="77" t="str">
        <f>IF(LEFT(Nhaplieu!N874,3)='Sổ ngân hàng S07 '!$J$2,Nhaplieu!$O874,IF(Nhaplieu!N874='Sổ ngân hàng S07 '!$J$2,Nhaplieu!$O874,""))</f>
        <v/>
      </c>
      <c r="G869" s="572">
        <f>IF(SUM(E869:F869)=0,0,$G$10+SUM(E$11:$E869)-SUM(F$11:$F869))</f>
        <v>0</v>
      </c>
      <c r="H869" s="573"/>
    </row>
    <row r="870" spans="1:8" s="4" customFormat="1" ht="15.6">
      <c r="A870" s="76" t="str">
        <f>IF(OR(LEFT(Nhaplieu!$M875,3)='Sổ ngân hàng S07 '!$J$2,LEFT(Nhaplieu!$N875,3)='Sổ ngân hàng S07 '!$J$2),Nhaplieu!F875,IF(OR(Nhaplieu!$M875='Sổ ngân hàng S07 '!$J$2,Nhaplieu!$N875='Sổ ngân hàng S07 '!$J$2),Nhaplieu!F875,""))</f>
        <v/>
      </c>
      <c r="B870" s="77" t="str">
        <f>IF(OR(LEFT(Nhaplieu!$M875,3)='Sổ ngân hàng S07 '!$J$2,LEFT(Nhaplieu!$N875,3)='Sổ ngân hàng S07 '!$J$2),Nhaplieu!E875,IF(OR(Nhaplieu!$M875='Sổ ngân hàng S07 '!$J$2,Nhaplieu!$N875='Sổ ngân hàng S07 '!$J$2),Nhaplieu!E875,""))</f>
        <v/>
      </c>
      <c r="C870" s="571" t="str">
        <f>IF(OR(LEFT(Nhaplieu!$M875,3)='Sổ ngân hàng S07 '!$J$2,LEFT(Nhaplieu!$N875,3)='Sổ ngân hàng S07 '!$J$2),Nhaplieu!L875,IF(OR(Nhaplieu!$M875='Sổ ngân hàng S07 '!$J$2,Nhaplieu!$N875='Sổ ngân hàng S07 '!$J$2),Nhaplieu!L875,""))</f>
        <v/>
      </c>
      <c r="D870" s="78" t="str">
        <f>IF(LEFT(Nhaplieu!$M875,3)='Sổ ngân hàng S07 '!$J$2,Nhaplieu!N875,IF(LEFT(Nhaplieu!$N875,3)='Sổ ngân hàng S07 '!$J$2,Nhaplieu!M875,IF(Nhaplieu!$M875='Sổ ngân hàng S07 '!$J$2,Nhaplieu!N875,IF(Nhaplieu!$N875='Sổ ngân hàng S07 '!$J$2,Nhaplieu!M875,""))))</f>
        <v/>
      </c>
      <c r="E870" s="77" t="str">
        <f>IF(LEFT(Nhaplieu!M875,3)='Sổ ngân hàng S07 '!$J$2,Nhaplieu!$O875,IF(Nhaplieu!M875='Sổ ngân hàng S07 '!$J$2,Nhaplieu!$O875,""))</f>
        <v/>
      </c>
      <c r="F870" s="77" t="str">
        <f>IF(LEFT(Nhaplieu!N875,3)='Sổ ngân hàng S07 '!$J$2,Nhaplieu!$O875,IF(Nhaplieu!N875='Sổ ngân hàng S07 '!$J$2,Nhaplieu!$O875,""))</f>
        <v/>
      </c>
      <c r="G870" s="572">
        <f>IF(SUM(E870:F870)=0,0,$G$10+SUM(E$11:$E870)-SUM(F$11:$F870))</f>
        <v>0</v>
      </c>
      <c r="H870" s="573"/>
    </row>
    <row r="871" spans="1:8" s="4" customFormat="1" ht="15.6">
      <c r="A871" s="76" t="str">
        <f>IF(OR(LEFT(Nhaplieu!$M876,3)='Sổ ngân hàng S07 '!$J$2,LEFT(Nhaplieu!$N876,3)='Sổ ngân hàng S07 '!$J$2),Nhaplieu!F876,IF(OR(Nhaplieu!$M876='Sổ ngân hàng S07 '!$J$2,Nhaplieu!$N876='Sổ ngân hàng S07 '!$J$2),Nhaplieu!F876,""))</f>
        <v/>
      </c>
      <c r="B871" s="77" t="str">
        <f>IF(OR(LEFT(Nhaplieu!$M876,3)='Sổ ngân hàng S07 '!$J$2,LEFT(Nhaplieu!$N876,3)='Sổ ngân hàng S07 '!$J$2),Nhaplieu!E876,IF(OR(Nhaplieu!$M876='Sổ ngân hàng S07 '!$J$2,Nhaplieu!$N876='Sổ ngân hàng S07 '!$J$2),Nhaplieu!E876,""))</f>
        <v/>
      </c>
      <c r="C871" s="571" t="str">
        <f>IF(OR(LEFT(Nhaplieu!$M876,3)='Sổ ngân hàng S07 '!$J$2,LEFT(Nhaplieu!$N876,3)='Sổ ngân hàng S07 '!$J$2),Nhaplieu!L876,IF(OR(Nhaplieu!$M876='Sổ ngân hàng S07 '!$J$2,Nhaplieu!$N876='Sổ ngân hàng S07 '!$J$2),Nhaplieu!L876,""))</f>
        <v/>
      </c>
      <c r="D871" s="78" t="str">
        <f>IF(LEFT(Nhaplieu!$M876,3)='Sổ ngân hàng S07 '!$J$2,Nhaplieu!N876,IF(LEFT(Nhaplieu!$N876,3)='Sổ ngân hàng S07 '!$J$2,Nhaplieu!M876,IF(Nhaplieu!$M876='Sổ ngân hàng S07 '!$J$2,Nhaplieu!N876,IF(Nhaplieu!$N876='Sổ ngân hàng S07 '!$J$2,Nhaplieu!M876,""))))</f>
        <v/>
      </c>
      <c r="E871" s="77" t="str">
        <f>IF(LEFT(Nhaplieu!M876,3)='Sổ ngân hàng S07 '!$J$2,Nhaplieu!$O876,IF(Nhaplieu!M876='Sổ ngân hàng S07 '!$J$2,Nhaplieu!$O876,""))</f>
        <v/>
      </c>
      <c r="F871" s="77" t="str">
        <f>IF(LEFT(Nhaplieu!N876,3)='Sổ ngân hàng S07 '!$J$2,Nhaplieu!$O876,IF(Nhaplieu!N876='Sổ ngân hàng S07 '!$J$2,Nhaplieu!$O876,""))</f>
        <v/>
      </c>
      <c r="G871" s="572">
        <f>IF(SUM(E871:F871)=0,0,$G$10+SUM(E$11:$E871)-SUM(F$11:$F871))</f>
        <v>0</v>
      </c>
      <c r="H871" s="573"/>
    </row>
    <row r="872" spans="1:8" s="4" customFormat="1" ht="15.6">
      <c r="A872" s="76" t="str">
        <f>IF(OR(LEFT(Nhaplieu!$M877,3)='Sổ ngân hàng S07 '!$J$2,LEFT(Nhaplieu!$N877,3)='Sổ ngân hàng S07 '!$J$2),Nhaplieu!F877,IF(OR(Nhaplieu!$M877='Sổ ngân hàng S07 '!$J$2,Nhaplieu!$N877='Sổ ngân hàng S07 '!$J$2),Nhaplieu!F877,""))</f>
        <v/>
      </c>
      <c r="B872" s="77" t="str">
        <f>IF(OR(LEFT(Nhaplieu!$M877,3)='Sổ ngân hàng S07 '!$J$2,LEFT(Nhaplieu!$N877,3)='Sổ ngân hàng S07 '!$J$2),Nhaplieu!E877,IF(OR(Nhaplieu!$M877='Sổ ngân hàng S07 '!$J$2,Nhaplieu!$N877='Sổ ngân hàng S07 '!$J$2),Nhaplieu!E877,""))</f>
        <v/>
      </c>
      <c r="C872" s="571" t="str">
        <f>IF(OR(LEFT(Nhaplieu!$M877,3)='Sổ ngân hàng S07 '!$J$2,LEFT(Nhaplieu!$N877,3)='Sổ ngân hàng S07 '!$J$2),Nhaplieu!L877,IF(OR(Nhaplieu!$M877='Sổ ngân hàng S07 '!$J$2,Nhaplieu!$N877='Sổ ngân hàng S07 '!$J$2),Nhaplieu!L877,""))</f>
        <v/>
      </c>
      <c r="D872" s="78" t="str">
        <f>IF(LEFT(Nhaplieu!$M877,3)='Sổ ngân hàng S07 '!$J$2,Nhaplieu!N877,IF(LEFT(Nhaplieu!$N877,3)='Sổ ngân hàng S07 '!$J$2,Nhaplieu!M877,IF(Nhaplieu!$M877='Sổ ngân hàng S07 '!$J$2,Nhaplieu!N877,IF(Nhaplieu!$N877='Sổ ngân hàng S07 '!$J$2,Nhaplieu!M877,""))))</f>
        <v/>
      </c>
      <c r="E872" s="77" t="str">
        <f>IF(LEFT(Nhaplieu!M877,3)='Sổ ngân hàng S07 '!$J$2,Nhaplieu!$O877,IF(Nhaplieu!M877='Sổ ngân hàng S07 '!$J$2,Nhaplieu!$O877,""))</f>
        <v/>
      </c>
      <c r="F872" s="77" t="str">
        <f>IF(LEFT(Nhaplieu!N877,3)='Sổ ngân hàng S07 '!$J$2,Nhaplieu!$O877,IF(Nhaplieu!N877='Sổ ngân hàng S07 '!$J$2,Nhaplieu!$O877,""))</f>
        <v/>
      </c>
      <c r="G872" s="572">
        <f>IF(SUM(E872:F872)=0,0,$G$10+SUM(E$11:$E872)-SUM(F$11:$F872))</f>
        <v>0</v>
      </c>
      <c r="H872" s="573"/>
    </row>
    <row r="873" spans="1:8" s="4" customFormat="1" ht="15.6">
      <c r="A873" s="76" t="str">
        <f>IF(OR(LEFT(Nhaplieu!$M878,3)='Sổ ngân hàng S07 '!$J$2,LEFT(Nhaplieu!$N878,3)='Sổ ngân hàng S07 '!$J$2),Nhaplieu!F878,IF(OR(Nhaplieu!$M878='Sổ ngân hàng S07 '!$J$2,Nhaplieu!$N878='Sổ ngân hàng S07 '!$J$2),Nhaplieu!F878,""))</f>
        <v/>
      </c>
      <c r="B873" s="77" t="str">
        <f>IF(OR(LEFT(Nhaplieu!$M878,3)='Sổ ngân hàng S07 '!$J$2,LEFT(Nhaplieu!$N878,3)='Sổ ngân hàng S07 '!$J$2),Nhaplieu!E878,IF(OR(Nhaplieu!$M878='Sổ ngân hàng S07 '!$J$2,Nhaplieu!$N878='Sổ ngân hàng S07 '!$J$2),Nhaplieu!E878,""))</f>
        <v/>
      </c>
      <c r="C873" s="571" t="str">
        <f>IF(OR(LEFT(Nhaplieu!$M878,3)='Sổ ngân hàng S07 '!$J$2,LEFT(Nhaplieu!$N878,3)='Sổ ngân hàng S07 '!$J$2),Nhaplieu!L878,IF(OR(Nhaplieu!$M878='Sổ ngân hàng S07 '!$J$2,Nhaplieu!$N878='Sổ ngân hàng S07 '!$J$2),Nhaplieu!L878,""))</f>
        <v/>
      </c>
      <c r="D873" s="78" t="str">
        <f>IF(LEFT(Nhaplieu!$M878,3)='Sổ ngân hàng S07 '!$J$2,Nhaplieu!N878,IF(LEFT(Nhaplieu!$N878,3)='Sổ ngân hàng S07 '!$J$2,Nhaplieu!M878,IF(Nhaplieu!$M878='Sổ ngân hàng S07 '!$J$2,Nhaplieu!N878,IF(Nhaplieu!$N878='Sổ ngân hàng S07 '!$J$2,Nhaplieu!M878,""))))</f>
        <v/>
      </c>
      <c r="E873" s="77" t="str">
        <f>IF(LEFT(Nhaplieu!M878,3)='Sổ ngân hàng S07 '!$J$2,Nhaplieu!$O878,IF(Nhaplieu!M878='Sổ ngân hàng S07 '!$J$2,Nhaplieu!$O878,""))</f>
        <v/>
      </c>
      <c r="F873" s="77" t="str">
        <f>IF(LEFT(Nhaplieu!N878,3)='Sổ ngân hàng S07 '!$J$2,Nhaplieu!$O878,IF(Nhaplieu!N878='Sổ ngân hàng S07 '!$J$2,Nhaplieu!$O878,""))</f>
        <v/>
      </c>
      <c r="G873" s="572">
        <f>IF(SUM(E873:F873)=0,0,$G$10+SUM(E$11:$E873)-SUM(F$11:$F873))</f>
        <v>0</v>
      </c>
      <c r="H873" s="573"/>
    </row>
    <row r="874" spans="1:8" s="4" customFormat="1" ht="15.6">
      <c r="A874" s="76" t="str">
        <f>IF(OR(LEFT(Nhaplieu!$M879,3)='Sổ ngân hàng S07 '!$J$2,LEFT(Nhaplieu!$N879,3)='Sổ ngân hàng S07 '!$J$2),Nhaplieu!F879,IF(OR(Nhaplieu!$M879='Sổ ngân hàng S07 '!$J$2,Nhaplieu!$N879='Sổ ngân hàng S07 '!$J$2),Nhaplieu!F879,""))</f>
        <v/>
      </c>
      <c r="B874" s="77" t="str">
        <f>IF(OR(LEFT(Nhaplieu!$M879,3)='Sổ ngân hàng S07 '!$J$2,LEFT(Nhaplieu!$N879,3)='Sổ ngân hàng S07 '!$J$2),Nhaplieu!E879,IF(OR(Nhaplieu!$M879='Sổ ngân hàng S07 '!$J$2,Nhaplieu!$N879='Sổ ngân hàng S07 '!$J$2),Nhaplieu!E879,""))</f>
        <v/>
      </c>
      <c r="C874" s="571" t="str">
        <f>IF(OR(LEFT(Nhaplieu!$M879,3)='Sổ ngân hàng S07 '!$J$2,LEFT(Nhaplieu!$N879,3)='Sổ ngân hàng S07 '!$J$2),Nhaplieu!L879,IF(OR(Nhaplieu!$M879='Sổ ngân hàng S07 '!$J$2,Nhaplieu!$N879='Sổ ngân hàng S07 '!$J$2),Nhaplieu!L879,""))</f>
        <v/>
      </c>
      <c r="D874" s="78" t="str">
        <f>IF(LEFT(Nhaplieu!$M879,3)='Sổ ngân hàng S07 '!$J$2,Nhaplieu!N879,IF(LEFT(Nhaplieu!$N879,3)='Sổ ngân hàng S07 '!$J$2,Nhaplieu!M879,IF(Nhaplieu!$M879='Sổ ngân hàng S07 '!$J$2,Nhaplieu!N879,IF(Nhaplieu!$N879='Sổ ngân hàng S07 '!$J$2,Nhaplieu!M879,""))))</f>
        <v/>
      </c>
      <c r="E874" s="77" t="str">
        <f>IF(LEFT(Nhaplieu!M879,3)='Sổ ngân hàng S07 '!$J$2,Nhaplieu!$O879,IF(Nhaplieu!M879='Sổ ngân hàng S07 '!$J$2,Nhaplieu!$O879,""))</f>
        <v/>
      </c>
      <c r="F874" s="77" t="str">
        <f>IF(LEFT(Nhaplieu!N879,3)='Sổ ngân hàng S07 '!$J$2,Nhaplieu!$O879,IF(Nhaplieu!N879='Sổ ngân hàng S07 '!$J$2,Nhaplieu!$O879,""))</f>
        <v/>
      </c>
      <c r="G874" s="572">
        <f>IF(SUM(E874:F874)=0,0,$G$10+SUM(E$11:$E874)-SUM(F$11:$F874))</f>
        <v>0</v>
      </c>
      <c r="H874" s="573"/>
    </row>
    <row r="875" spans="1:8" s="4" customFormat="1" ht="15.6">
      <c r="A875" s="76" t="str">
        <f>IF(OR(LEFT(Nhaplieu!$M880,3)='Sổ ngân hàng S07 '!$J$2,LEFT(Nhaplieu!$N880,3)='Sổ ngân hàng S07 '!$J$2),Nhaplieu!F880,IF(OR(Nhaplieu!$M880='Sổ ngân hàng S07 '!$J$2,Nhaplieu!$N880='Sổ ngân hàng S07 '!$J$2),Nhaplieu!F880,""))</f>
        <v/>
      </c>
      <c r="B875" s="77" t="str">
        <f>IF(OR(LEFT(Nhaplieu!$M880,3)='Sổ ngân hàng S07 '!$J$2,LEFT(Nhaplieu!$N880,3)='Sổ ngân hàng S07 '!$J$2),Nhaplieu!E880,IF(OR(Nhaplieu!$M880='Sổ ngân hàng S07 '!$J$2,Nhaplieu!$N880='Sổ ngân hàng S07 '!$J$2),Nhaplieu!E880,""))</f>
        <v/>
      </c>
      <c r="C875" s="571" t="str">
        <f>IF(OR(LEFT(Nhaplieu!$M880,3)='Sổ ngân hàng S07 '!$J$2,LEFT(Nhaplieu!$N880,3)='Sổ ngân hàng S07 '!$J$2),Nhaplieu!L880,IF(OR(Nhaplieu!$M880='Sổ ngân hàng S07 '!$J$2,Nhaplieu!$N880='Sổ ngân hàng S07 '!$J$2),Nhaplieu!L880,""))</f>
        <v/>
      </c>
      <c r="D875" s="78" t="str">
        <f>IF(LEFT(Nhaplieu!$M880,3)='Sổ ngân hàng S07 '!$J$2,Nhaplieu!N880,IF(LEFT(Nhaplieu!$N880,3)='Sổ ngân hàng S07 '!$J$2,Nhaplieu!M880,IF(Nhaplieu!$M880='Sổ ngân hàng S07 '!$J$2,Nhaplieu!N880,IF(Nhaplieu!$N880='Sổ ngân hàng S07 '!$J$2,Nhaplieu!M880,""))))</f>
        <v/>
      </c>
      <c r="E875" s="77" t="str">
        <f>IF(LEFT(Nhaplieu!M880,3)='Sổ ngân hàng S07 '!$J$2,Nhaplieu!$O880,IF(Nhaplieu!M880='Sổ ngân hàng S07 '!$J$2,Nhaplieu!$O880,""))</f>
        <v/>
      </c>
      <c r="F875" s="77" t="str">
        <f>IF(LEFT(Nhaplieu!N880,3)='Sổ ngân hàng S07 '!$J$2,Nhaplieu!$O880,IF(Nhaplieu!N880='Sổ ngân hàng S07 '!$J$2,Nhaplieu!$O880,""))</f>
        <v/>
      </c>
      <c r="G875" s="572">
        <f>IF(SUM(E875:F875)=0,0,$G$10+SUM(E$11:$E875)-SUM(F$11:$F875))</f>
        <v>0</v>
      </c>
      <c r="H875" s="573"/>
    </row>
    <row r="876" spans="1:8" s="4" customFormat="1" ht="15.6">
      <c r="A876" s="76" t="str">
        <f>IF(OR(LEFT(Nhaplieu!$M881,3)='Sổ ngân hàng S07 '!$J$2,LEFT(Nhaplieu!$N881,3)='Sổ ngân hàng S07 '!$J$2),Nhaplieu!F881,IF(OR(Nhaplieu!$M881='Sổ ngân hàng S07 '!$J$2,Nhaplieu!$N881='Sổ ngân hàng S07 '!$J$2),Nhaplieu!F881,""))</f>
        <v/>
      </c>
      <c r="B876" s="77" t="str">
        <f>IF(OR(LEFT(Nhaplieu!$M881,3)='Sổ ngân hàng S07 '!$J$2,LEFT(Nhaplieu!$N881,3)='Sổ ngân hàng S07 '!$J$2),Nhaplieu!E881,IF(OR(Nhaplieu!$M881='Sổ ngân hàng S07 '!$J$2,Nhaplieu!$N881='Sổ ngân hàng S07 '!$J$2),Nhaplieu!E881,""))</f>
        <v/>
      </c>
      <c r="C876" s="571" t="str">
        <f>IF(OR(LEFT(Nhaplieu!$M881,3)='Sổ ngân hàng S07 '!$J$2,LEFT(Nhaplieu!$N881,3)='Sổ ngân hàng S07 '!$J$2),Nhaplieu!L881,IF(OR(Nhaplieu!$M881='Sổ ngân hàng S07 '!$J$2,Nhaplieu!$N881='Sổ ngân hàng S07 '!$J$2),Nhaplieu!L881,""))</f>
        <v/>
      </c>
      <c r="D876" s="78" t="str">
        <f>IF(LEFT(Nhaplieu!$M881,3)='Sổ ngân hàng S07 '!$J$2,Nhaplieu!N881,IF(LEFT(Nhaplieu!$N881,3)='Sổ ngân hàng S07 '!$J$2,Nhaplieu!M881,IF(Nhaplieu!$M881='Sổ ngân hàng S07 '!$J$2,Nhaplieu!N881,IF(Nhaplieu!$N881='Sổ ngân hàng S07 '!$J$2,Nhaplieu!M881,""))))</f>
        <v/>
      </c>
      <c r="E876" s="77" t="str">
        <f>IF(LEFT(Nhaplieu!M881,3)='Sổ ngân hàng S07 '!$J$2,Nhaplieu!$O881,IF(Nhaplieu!M881='Sổ ngân hàng S07 '!$J$2,Nhaplieu!$O881,""))</f>
        <v/>
      </c>
      <c r="F876" s="77" t="str">
        <f>IF(LEFT(Nhaplieu!N881,3)='Sổ ngân hàng S07 '!$J$2,Nhaplieu!$O881,IF(Nhaplieu!N881='Sổ ngân hàng S07 '!$J$2,Nhaplieu!$O881,""))</f>
        <v/>
      </c>
      <c r="G876" s="572">
        <f>IF(SUM(E876:F876)=0,0,$G$10+SUM(E$11:$E876)-SUM(F$11:$F876))</f>
        <v>0</v>
      </c>
      <c r="H876" s="573"/>
    </row>
    <row r="877" spans="1:8" s="4" customFormat="1" ht="15.6">
      <c r="A877" s="76" t="str">
        <f>IF(OR(LEFT(Nhaplieu!$M882,3)='Sổ ngân hàng S07 '!$J$2,LEFT(Nhaplieu!$N882,3)='Sổ ngân hàng S07 '!$J$2),Nhaplieu!F882,IF(OR(Nhaplieu!$M882='Sổ ngân hàng S07 '!$J$2,Nhaplieu!$N882='Sổ ngân hàng S07 '!$J$2),Nhaplieu!F882,""))</f>
        <v/>
      </c>
      <c r="B877" s="77" t="str">
        <f>IF(OR(LEFT(Nhaplieu!$M882,3)='Sổ ngân hàng S07 '!$J$2,LEFT(Nhaplieu!$N882,3)='Sổ ngân hàng S07 '!$J$2),Nhaplieu!E882,IF(OR(Nhaplieu!$M882='Sổ ngân hàng S07 '!$J$2,Nhaplieu!$N882='Sổ ngân hàng S07 '!$J$2),Nhaplieu!E882,""))</f>
        <v/>
      </c>
      <c r="C877" s="571" t="str">
        <f>IF(OR(LEFT(Nhaplieu!$M882,3)='Sổ ngân hàng S07 '!$J$2,LEFT(Nhaplieu!$N882,3)='Sổ ngân hàng S07 '!$J$2),Nhaplieu!L882,IF(OR(Nhaplieu!$M882='Sổ ngân hàng S07 '!$J$2,Nhaplieu!$N882='Sổ ngân hàng S07 '!$J$2),Nhaplieu!L882,""))</f>
        <v/>
      </c>
      <c r="D877" s="78" t="str">
        <f>IF(LEFT(Nhaplieu!$M882,3)='Sổ ngân hàng S07 '!$J$2,Nhaplieu!N882,IF(LEFT(Nhaplieu!$N882,3)='Sổ ngân hàng S07 '!$J$2,Nhaplieu!M882,IF(Nhaplieu!$M882='Sổ ngân hàng S07 '!$J$2,Nhaplieu!N882,IF(Nhaplieu!$N882='Sổ ngân hàng S07 '!$J$2,Nhaplieu!M882,""))))</f>
        <v/>
      </c>
      <c r="E877" s="77" t="str">
        <f>IF(LEFT(Nhaplieu!M882,3)='Sổ ngân hàng S07 '!$J$2,Nhaplieu!$O882,IF(Nhaplieu!M882='Sổ ngân hàng S07 '!$J$2,Nhaplieu!$O882,""))</f>
        <v/>
      </c>
      <c r="F877" s="77" t="str">
        <f>IF(LEFT(Nhaplieu!N882,3)='Sổ ngân hàng S07 '!$J$2,Nhaplieu!$O882,IF(Nhaplieu!N882='Sổ ngân hàng S07 '!$J$2,Nhaplieu!$O882,""))</f>
        <v/>
      </c>
      <c r="G877" s="572">
        <f>IF(SUM(E877:F877)=0,0,$G$10+SUM(E$11:$E877)-SUM(F$11:$F877))</f>
        <v>0</v>
      </c>
      <c r="H877" s="573"/>
    </row>
    <row r="878" spans="1:8" s="4" customFormat="1" ht="15.6">
      <c r="A878" s="76" t="str">
        <f>IF(OR(LEFT(Nhaplieu!$M883,3)='Sổ ngân hàng S07 '!$J$2,LEFT(Nhaplieu!$N883,3)='Sổ ngân hàng S07 '!$J$2),Nhaplieu!F883,IF(OR(Nhaplieu!$M883='Sổ ngân hàng S07 '!$J$2,Nhaplieu!$N883='Sổ ngân hàng S07 '!$J$2),Nhaplieu!F883,""))</f>
        <v/>
      </c>
      <c r="B878" s="77" t="str">
        <f>IF(OR(LEFT(Nhaplieu!$M883,3)='Sổ ngân hàng S07 '!$J$2,LEFT(Nhaplieu!$N883,3)='Sổ ngân hàng S07 '!$J$2),Nhaplieu!E883,IF(OR(Nhaplieu!$M883='Sổ ngân hàng S07 '!$J$2,Nhaplieu!$N883='Sổ ngân hàng S07 '!$J$2),Nhaplieu!E883,""))</f>
        <v/>
      </c>
      <c r="C878" s="571" t="str">
        <f>IF(OR(LEFT(Nhaplieu!$M883,3)='Sổ ngân hàng S07 '!$J$2,LEFT(Nhaplieu!$N883,3)='Sổ ngân hàng S07 '!$J$2),Nhaplieu!L883,IF(OR(Nhaplieu!$M883='Sổ ngân hàng S07 '!$J$2,Nhaplieu!$N883='Sổ ngân hàng S07 '!$J$2),Nhaplieu!L883,""))</f>
        <v/>
      </c>
      <c r="D878" s="78" t="str">
        <f>IF(LEFT(Nhaplieu!$M883,3)='Sổ ngân hàng S07 '!$J$2,Nhaplieu!N883,IF(LEFT(Nhaplieu!$N883,3)='Sổ ngân hàng S07 '!$J$2,Nhaplieu!M883,IF(Nhaplieu!$M883='Sổ ngân hàng S07 '!$J$2,Nhaplieu!N883,IF(Nhaplieu!$N883='Sổ ngân hàng S07 '!$J$2,Nhaplieu!M883,""))))</f>
        <v/>
      </c>
      <c r="E878" s="77" t="str">
        <f>IF(LEFT(Nhaplieu!M883,3)='Sổ ngân hàng S07 '!$J$2,Nhaplieu!$O883,IF(Nhaplieu!M883='Sổ ngân hàng S07 '!$J$2,Nhaplieu!$O883,""))</f>
        <v/>
      </c>
      <c r="F878" s="77" t="str">
        <f>IF(LEFT(Nhaplieu!N883,3)='Sổ ngân hàng S07 '!$J$2,Nhaplieu!$O883,IF(Nhaplieu!N883='Sổ ngân hàng S07 '!$J$2,Nhaplieu!$O883,""))</f>
        <v/>
      </c>
      <c r="G878" s="572">
        <f>IF(SUM(E878:F878)=0,0,$G$10+SUM(E$11:$E878)-SUM(F$11:$F878))</f>
        <v>0</v>
      </c>
      <c r="H878" s="573"/>
    </row>
    <row r="879" spans="1:8" s="4" customFormat="1" ht="15.6">
      <c r="A879" s="76" t="str">
        <f>IF(OR(LEFT(Nhaplieu!$M884,3)='Sổ ngân hàng S07 '!$J$2,LEFT(Nhaplieu!$N884,3)='Sổ ngân hàng S07 '!$J$2),Nhaplieu!F884,IF(OR(Nhaplieu!$M884='Sổ ngân hàng S07 '!$J$2,Nhaplieu!$N884='Sổ ngân hàng S07 '!$J$2),Nhaplieu!F884,""))</f>
        <v/>
      </c>
      <c r="B879" s="77" t="str">
        <f>IF(OR(LEFT(Nhaplieu!$M884,3)='Sổ ngân hàng S07 '!$J$2,LEFT(Nhaplieu!$N884,3)='Sổ ngân hàng S07 '!$J$2),Nhaplieu!E884,IF(OR(Nhaplieu!$M884='Sổ ngân hàng S07 '!$J$2,Nhaplieu!$N884='Sổ ngân hàng S07 '!$J$2),Nhaplieu!E884,""))</f>
        <v/>
      </c>
      <c r="C879" s="571" t="str">
        <f>IF(OR(LEFT(Nhaplieu!$M884,3)='Sổ ngân hàng S07 '!$J$2,LEFT(Nhaplieu!$N884,3)='Sổ ngân hàng S07 '!$J$2),Nhaplieu!L884,IF(OR(Nhaplieu!$M884='Sổ ngân hàng S07 '!$J$2,Nhaplieu!$N884='Sổ ngân hàng S07 '!$J$2),Nhaplieu!L884,""))</f>
        <v/>
      </c>
      <c r="D879" s="78" t="str">
        <f>IF(LEFT(Nhaplieu!$M884,3)='Sổ ngân hàng S07 '!$J$2,Nhaplieu!N884,IF(LEFT(Nhaplieu!$N884,3)='Sổ ngân hàng S07 '!$J$2,Nhaplieu!M884,IF(Nhaplieu!$M884='Sổ ngân hàng S07 '!$J$2,Nhaplieu!N884,IF(Nhaplieu!$N884='Sổ ngân hàng S07 '!$J$2,Nhaplieu!M884,""))))</f>
        <v/>
      </c>
      <c r="E879" s="77" t="str">
        <f>IF(LEFT(Nhaplieu!M884,3)='Sổ ngân hàng S07 '!$J$2,Nhaplieu!$O884,IF(Nhaplieu!M884='Sổ ngân hàng S07 '!$J$2,Nhaplieu!$O884,""))</f>
        <v/>
      </c>
      <c r="F879" s="77" t="str">
        <f>IF(LEFT(Nhaplieu!N884,3)='Sổ ngân hàng S07 '!$J$2,Nhaplieu!$O884,IF(Nhaplieu!N884='Sổ ngân hàng S07 '!$J$2,Nhaplieu!$O884,""))</f>
        <v/>
      </c>
      <c r="G879" s="572">
        <f>IF(SUM(E879:F879)=0,0,$G$10+SUM(E$11:$E879)-SUM(F$11:$F879))</f>
        <v>0</v>
      </c>
      <c r="H879" s="573"/>
    </row>
    <row r="880" spans="1:8" s="4" customFormat="1" ht="15.6">
      <c r="A880" s="76" t="str">
        <f>IF(OR(LEFT(Nhaplieu!$M885,3)='Sổ ngân hàng S07 '!$J$2,LEFT(Nhaplieu!$N885,3)='Sổ ngân hàng S07 '!$J$2),Nhaplieu!F885,IF(OR(Nhaplieu!$M885='Sổ ngân hàng S07 '!$J$2,Nhaplieu!$N885='Sổ ngân hàng S07 '!$J$2),Nhaplieu!F885,""))</f>
        <v/>
      </c>
      <c r="B880" s="77" t="str">
        <f>IF(OR(LEFT(Nhaplieu!$M885,3)='Sổ ngân hàng S07 '!$J$2,LEFT(Nhaplieu!$N885,3)='Sổ ngân hàng S07 '!$J$2),Nhaplieu!E885,IF(OR(Nhaplieu!$M885='Sổ ngân hàng S07 '!$J$2,Nhaplieu!$N885='Sổ ngân hàng S07 '!$J$2),Nhaplieu!E885,""))</f>
        <v/>
      </c>
      <c r="C880" s="571" t="str">
        <f>IF(OR(LEFT(Nhaplieu!$M885,3)='Sổ ngân hàng S07 '!$J$2,LEFT(Nhaplieu!$N885,3)='Sổ ngân hàng S07 '!$J$2),Nhaplieu!L885,IF(OR(Nhaplieu!$M885='Sổ ngân hàng S07 '!$J$2,Nhaplieu!$N885='Sổ ngân hàng S07 '!$J$2),Nhaplieu!L885,""))</f>
        <v/>
      </c>
      <c r="D880" s="78" t="str">
        <f>IF(LEFT(Nhaplieu!$M885,3)='Sổ ngân hàng S07 '!$J$2,Nhaplieu!N885,IF(LEFT(Nhaplieu!$N885,3)='Sổ ngân hàng S07 '!$J$2,Nhaplieu!M885,IF(Nhaplieu!$M885='Sổ ngân hàng S07 '!$J$2,Nhaplieu!N885,IF(Nhaplieu!$N885='Sổ ngân hàng S07 '!$J$2,Nhaplieu!M885,""))))</f>
        <v/>
      </c>
      <c r="E880" s="77" t="str">
        <f>IF(LEFT(Nhaplieu!M885,3)='Sổ ngân hàng S07 '!$J$2,Nhaplieu!$O885,IF(Nhaplieu!M885='Sổ ngân hàng S07 '!$J$2,Nhaplieu!$O885,""))</f>
        <v/>
      </c>
      <c r="F880" s="77" t="str">
        <f>IF(LEFT(Nhaplieu!N885,3)='Sổ ngân hàng S07 '!$J$2,Nhaplieu!$O885,IF(Nhaplieu!N885='Sổ ngân hàng S07 '!$J$2,Nhaplieu!$O885,""))</f>
        <v/>
      </c>
      <c r="G880" s="572">
        <f>IF(SUM(E880:F880)=0,0,$G$10+SUM(E$11:$E880)-SUM(F$11:$F880))</f>
        <v>0</v>
      </c>
      <c r="H880" s="573"/>
    </row>
    <row r="881" spans="1:8" s="4" customFormat="1" ht="15.6">
      <c r="A881" s="76" t="str">
        <f>IF(OR(LEFT(Nhaplieu!$M886,3)='Sổ ngân hàng S07 '!$J$2,LEFT(Nhaplieu!$N886,3)='Sổ ngân hàng S07 '!$J$2),Nhaplieu!F886,IF(OR(Nhaplieu!$M886='Sổ ngân hàng S07 '!$J$2,Nhaplieu!$N886='Sổ ngân hàng S07 '!$J$2),Nhaplieu!F886,""))</f>
        <v/>
      </c>
      <c r="B881" s="77" t="str">
        <f>IF(OR(LEFT(Nhaplieu!$M886,3)='Sổ ngân hàng S07 '!$J$2,LEFT(Nhaplieu!$N886,3)='Sổ ngân hàng S07 '!$J$2),Nhaplieu!E886,IF(OR(Nhaplieu!$M886='Sổ ngân hàng S07 '!$J$2,Nhaplieu!$N886='Sổ ngân hàng S07 '!$J$2),Nhaplieu!E886,""))</f>
        <v/>
      </c>
      <c r="C881" s="571" t="str">
        <f>IF(OR(LEFT(Nhaplieu!$M886,3)='Sổ ngân hàng S07 '!$J$2,LEFT(Nhaplieu!$N886,3)='Sổ ngân hàng S07 '!$J$2),Nhaplieu!L886,IF(OR(Nhaplieu!$M886='Sổ ngân hàng S07 '!$J$2,Nhaplieu!$N886='Sổ ngân hàng S07 '!$J$2),Nhaplieu!L886,""))</f>
        <v/>
      </c>
      <c r="D881" s="78" t="str">
        <f>IF(LEFT(Nhaplieu!$M886,3)='Sổ ngân hàng S07 '!$J$2,Nhaplieu!N886,IF(LEFT(Nhaplieu!$N886,3)='Sổ ngân hàng S07 '!$J$2,Nhaplieu!M886,IF(Nhaplieu!$M886='Sổ ngân hàng S07 '!$J$2,Nhaplieu!N886,IF(Nhaplieu!$N886='Sổ ngân hàng S07 '!$J$2,Nhaplieu!M886,""))))</f>
        <v/>
      </c>
      <c r="E881" s="77" t="str">
        <f>IF(LEFT(Nhaplieu!M886,3)='Sổ ngân hàng S07 '!$J$2,Nhaplieu!$O886,IF(Nhaplieu!M886='Sổ ngân hàng S07 '!$J$2,Nhaplieu!$O886,""))</f>
        <v/>
      </c>
      <c r="F881" s="77" t="str">
        <f>IF(LEFT(Nhaplieu!N886,3)='Sổ ngân hàng S07 '!$J$2,Nhaplieu!$O886,IF(Nhaplieu!N886='Sổ ngân hàng S07 '!$J$2,Nhaplieu!$O886,""))</f>
        <v/>
      </c>
      <c r="G881" s="572">
        <f>IF(SUM(E881:F881)=0,0,$G$10+SUM(E$11:$E881)-SUM(F$11:$F881))</f>
        <v>0</v>
      </c>
      <c r="H881" s="573"/>
    </row>
    <row r="882" spans="1:8" s="4" customFormat="1" ht="15.6">
      <c r="A882" s="76" t="str">
        <f>IF(OR(LEFT(Nhaplieu!$M887,3)='Sổ ngân hàng S07 '!$J$2,LEFT(Nhaplieu!$N887,3)='Sổ ngân hàng S07 '!$J$2),Nhaplieu!F887,IF(OR(Nhaplieu!$M887='Sổ ngân hàng S07 '!$J$2,Nhaplieu!$N887='Sổ ngân hàng S07 '!$J$2),Nhaplieu!F887,""))</f>
        <v/>
      </c>
      <c r="B882" s="77" t="str">
        <f>IF(OR(LEFT(Nhaplieu!$M887,3)='Sổ ngân hàng S07 '!$J$2,LEFT(Nhaplieu!$N887,3)='Sổ ngân hàng S07 '!$J$2),Nhaplieu!E887,IF(OR(Nhaplieu!$M887='Sổ ngân hàng S07 '!$J$2,Nhaplieu!$N887='Sổ ngân hàng S07 '!$J$2),Nhaplieu!E887,""))</f>
        <v/>
      </c>
      <c r="C882" s="571" t="str">
        <f>IF(OR(LEFT(Nhaplieu!$M887,3)='Sổ ngân hàng S07 '!$J$2,LEFT(Nhaplieu!$N887,3)='Sổ ngân hàng S07 '!$J$2),Nhaplieu!L887,IF(OR(Nhaplieu!$M887='Sổ ngân hàng S07 '!$J$2,Nhaplieu!$N887='Sổ ngân hàng S07 '!$J$2),Nhaplieu!L887,""))</f>
        <v/>
      </c>
      <c r="D882" s="78" t="str">
        <f>IF(LEFT(Nhaplieu!$M887,3)='Sổ ngân hàng S07 '!$J$2,Nhaplieu!N887,IF(LEFT(Nhaplieu!$N887,3)='Sổ ngân hàng S07 '!$J$2,Nhaplieu!M887,IF(Nhaplieu!$M887='Sổ ngân hàng S07 '!$J$2,Nhaplieu!N887,IF(Nhaplieu!$N887='Sổ ngân hàng S07 '!$J$2,Nhaplieu!M887,""))))</f>
        <v/>
      </c>
      <c r="E882" s="77" t="str">
        <f>IF(LEFT(Nhaplieu!M887,3)='Sổ ngân hàng S07 '!$J$2,Nhaplieu!$O887,IF(Nhaplieu!M887='Sổ ngân hàng S07 '!$J$2,Nhaplieu!$O887,""))</f>
        <v/>
      </c>
      <c r="F882" s="77" t="str">
        <f>IF(LEFT(Nhaplieu!N887,3)='Sổ ngân hàng S07 '!$J$2,Nhaplieu!$O887,IF(Nhaplieu!N887='Sổ ngân hàng S07 '!$J$2,Nhaplieu!$O887,""))</f>
        <v/>
      </c>
      <c r="G882" s="572">
        <f>IF(SUM(E882:F882)=0,0,$G$10+SUM(E$11:$E882)-SUM(F$11:$F882))</f>
        <v>0</v>
      </c>
      <c r="H882" s="573"/>
    </row>
    <row r="883" spans="1:8" s="4" customFormat="1" ht="15.6">
      <c r="A883" s="76" t="str">
        <f>IF(OR(LEFT(Nhaplieu!$M888,3)='Sổ ngân hàng S07 '!$J$2,LEFT(Nhaplieu!$N888,3)='Sổ ngân hàng S07 '!$J$2),Nhaplieu!F888,IF(OR(Nhaplieu!$M888='Sổ ngân hàng S07 '!$J$2,Nhaplieu!$N888='Sổ ngân hàng S07 '!$J$2),Nhaplieu!F888,""))</f>
        <v/>
      </c>
      <c r="B883" s="77" t="str">
        <f>IF(OR(LEFT(Nhaplieu!$M888,3)='Sổ ngân hàng S07 '!$J$2,LEFT(Nhaplieu!$N888,3)='Sổ ngân hàng S07 '!$J$2),Nhaplieu!E888,IF(OR(Nhaplieu!$M888='Sổ ngân hàng S07 '!$J$2,Nhaplieu!$N888='Sổ ngân hàng S07 '!$J$2),Nhaplieu!E888,""))</f>
        <v/>
      </c>
      <c r="C883" s="571" t="str">
        <f>IF(OR(LEFT(Nhaplieu!$M888,3)='Sổ ngân hàng S07 '!$J$2,LEFT(Nhaplieu!$N888,3)='Sổ ngân hàng S07 '!$J$2),Nhaplieu!L888,IF(OR(Nhaplieu!$M888='Sổ ngân hàng S07 '!$J$2,Nhaplieu!$N888='Sổ ngân hàng S07 '!$J$2),Nhaplieu!L888,""))</f>
        <v/>
      </c>
      <c r="D883" s="78" t="str">
        <f>IF(LEFT(Nhaplieu!$M888,3)='Sổ ngân hàng S07 '!$J$2,Nhaplieu!N888,IF(LEFT(Nhaplieu!$N888,3)='Sổ ngân hàng S07 '!$J$2,Nhaplieu!M888,IF(Nhaplieu!$M888='Sổ ngân hàng S07 '!$J$2,Nhaplieu!N888,IF(Nhaplieu!$N888='Sổ ngân hàng S07 '!$J$2,Nhaplieu!M888,""))))</f>
        <v/>
      </c>
      <c r="E883" s="77" t="str">
        <f>IF(LEFT(Nhaplieu!M888,3)='Sổ ngân hàng S07 '!$J$2,Nhaplieu!$O888,IF(Nhaplieu!M888='Sổ ngân hàng S07 '!$J$2,Nhaplieu!$O888,""))</f>
        <v/>
      </c>
      <c r="F883" s="77" t="str">
        <f>IF(LEFT(Nhaplieu!N888,3)='Sổ ngân hàng S07 '!$J$2,Nhaplieu!$O888,IF(Nhaplieu!N888='Sổ ngân hàng S07 '!$J$2,Nhaplieu!$O888,""))</f>
        <v/>
      </c>
      <c r="G883" s="572">
        <f>IF(SUM(E883:F883)=0,0,$G$10+SUM(E$11:$E883)-SUM(F$11:$F883))</f>
        <v>0</v>
      </c>
      <c r="H883" s="573"/>
    </row>
    <row r="884" spans="1:8" s="4" customFormat="1" ht="15.6">
      <c r="A884" s="76" t="str">
        <f>IF(OR(LEFT(Nhaplieu!$M889,3)='Sổ ngân hàng S07 '!$J$2,LEFT(Nhaplieu!$N889,3)='Sổ ngân hàng S07 '!$J$2),Nhaplieu!F889,IF(OR(Nhaplieu!$M889='Sổ ngân hàng S07 '!$J$2,Nhaplieu!$N889='Sổ ngân hàng S07 '!$J$2),Nhaplieu!F889,""))</f>
        <v/>
      </c>
      <c r="B884" s="77" t="str">
        <f>IF(OR(LEFT(Nhaplieu!$M889,3)='Sổ ngân hàng S07 '!$J$2,LEFT(Nhaplieu!$N889,3)='Sổ ngân hàng S07 '!$J$2),Nhaplieu!E889,IF(OR(Nhaplieu!$M889='Sổ ngân hàng S07 '!$J$2,Nhaplieu!$N889='Sổ ngân hàng S07 '!$J$2),Nhaplieu!E889,""))</f>
        <v/>
      </c>
      <c r="C884" s="571" t="str">
        <f>IF(OR(LEFT(Nhaplieu!$M889,3)='Sổ ngân hàng S07 '!$J$2,LEFT(Nhaplieu!$N889,3)='Sổ ngân hàng S07 '!$J$2),Nhaplieu!L889,IF(OR(Nhaplieu!$M889='Sổ ngân hàng S07 '!$J$2,Nhaplieu!$N889='Sổ ngân hàng S07 '!$J$2),Nhaplieu!L889,""))</f>
        <v/>
      </c>
      <c r="D884" s="78" t="str">
        <f>IF(LEFT(Nhaplieu!$M889,3)='Sổ ngân hàng S07 '!$J$2,Nhaplieu!N889,IF(LEFT(Nhaplieu!$N889,3)='Sổ ngân hàng S07 '!$J$2,Nhaplieu!M889,IF(Nhaplieu!$M889='Sổ ngân hàng S07 '!$J$2,Nhaplieu!N889,IF(Nhaplieu!$N889='Sổ ngân hàng S07 '!$J$2,Nhaplieu!M889,""))))</f>
        <v/>
      </c>
      <c r="E884" s="77" t="str">
        <f>IF(LEFT(Nhaplieu!M889,3)='Sổ ngân hàng S07 '!$J$2,Nhaplieu!$O889,IF(Nhaplieu!M889='Sổ ngân hàng S07 '!$J$2,Nhaplieu!$O889,""))</f>
        <v/>
      </c>
      <c r="F884" s="77" t="str">
        <f>IF(LEFT(Nhaplieu!N889,3)='Sổ ngân hàng S07 '!$J$2,Nhaplieu!$O889,IF(Nhaplieu!N889='Sổ ngân hàng S07 '!$J$2,Nhaplieu!$O889,""))</f>
        <v/>
      </c>
      <c r="G884" s="572">
        <f>IF(SUM(E884:F884)=0,0,$G$10+SUM(E$11:$E884)-SUM(F$11:$F884))</f>
        <v>0</v>
      </c>
      <c r="H884" s="573"/>
    </row>
    <row r="885" spans="1:8" s="4" customFormat="1" ht="15.6">
      <c r="A885" s="76" t="str">
        <f>IF(OR(LEFT(Nhaplieu!$M890,3)='Sổ ngân hàng S07 '!$J$2,LEFT(Nhaplieu!$N890,3)='Sổ ngân hàng S07 '!$J$2),Nhaplieu!F890,IF(OR(Nhaplieu!$M890='Sổ ngân hàng S07 '!$J$2,Nhaplieu!$N890='Sổ ngân hàng S07 '!$J$2),Nhaplieu!F890,""))</f>
        <v/>
      </c>
      <c r="B885" s="77" t="str">
        <f>IF(OR(LEFT(Nhaplieu!$M890,3)='Sổ ngân hàng S07 '!$J$2,LEFT(Nhaplieu!$N890,3)='Sổ ngân hàng S07 '!$J$2),Nhaplieu!E890,IF(OR(Nhaplieu!$M890='Sổ ngân hàng S07 '!$J$2,Nhaplieu!$N890='Sổ ngân hàng S07 '!$J$2),Nhaplieu!E890,""))</f>
        <v/>
      </c>
      <c r="C885" s="571" t="str">
        <f>IF(OR(LEFT(Nhaplieu!$M890,3)='Sổ ngân hàng S07 '!$J$2,LEFT(Nhaplieu!$N890,3)='Sổ ngân hàng S07 '!$J$2),Nhaplieu!L890,IF(OR(Nhaplieu!$M890='Sổ ngân hàng S07 '!$J$2,Nhaplieu!$N890='Sổ ngân hàng S07 '!$J$2),Nhaplieu!L890,""))</f>
        <v/>
      </c>
      <c r="D885" s="78" t="str">
        <f>IF(LEFT(Nhaplieu!$M890,3)='Sổ ngân hàng S07 '!$J$2,Nhaplieu!N890,IF(LEFT(Nhaplieu!$N890,3)='Sổ ngân hàng S07 '!$J$2,Nhaplieu!M890,IF(Nhaplieu!$M890='Sổ ngân hàng S07 '!$J$2,Nhaplieu!N890,IF(Nhaplieu!$N890='Sổ ngân hàng S07 '!$J$2,Nhaplieu!M890,""))))</f>
        <v/>
      </c>
      <c r="E885" s="77" t="str">
        <f>IF(LEFT(Nhaplieu!M890,3)='Sổ ngân hàng S07 '!$J$2,Nhaplieu!$O890,IF(Nhaplieu!M890='Sổ ngân hàng S07 '!$J$2,Nhaplieu!$O890,""))</f>
        <v/>
      </c>
      <c r="F885" s="77" t="str">
        <f>IF(LEFT(Nhaplieu!N890,3)='Sổ ngân hàng S07 '!$J$2,Nhaplieu!$O890,IF(Nhaplieu!N890='Sổ ngân hàng S07 '!$J$2,Nhaplieu!$O890,""))</f>
        <v/>
      </c>
      <c r="G885" s="572">
        <f>IF(SUM(E885:F885)=0,0,$G$10+SUM(E$11:$E885)-SUM(F$11:$F885))</f>
        <v>0</v>
      </c>
      <c r="H885" s="573"/>
    </row>
    <row r="886" spans="1:8" s="4" customFormat="1" ht="15.6">
      <c r="A886" s="76" t="str">
        <f>IF(OR(LEFT(Nhaplieu!$M891,3)='Sổ ngân hàng S07 '!$J$2,LEFT(Nhaplieu!$N891,3)='Sổ ngân hàng S07 '!$J$2),Nhaplieu!F891,IF(OR(Nhaplieu!$M891='Sổ ngân hàng S07 '!$J$2,Nhaplieu!$N891='Sổ ngân hàng S07 '!$J$2),Nhaplieu!F891,""))</f>
        <v/>
      </c>
      <c r="B886" s="77" t="str">
        <f>IF(OR(LEFT(Nhaplieu!$M891,3)='Sổ ngân hàng S07 '!$J$2,LEFT(Nhaplieu!$N891,3)='Sổ ngân hàng S07 '!$J$2),Nhaplieu!E891,IF(OR(Nhaplieu!$M891='Sổ ngân hàng S07 '!$J$2,Nhaplieu!$N891='Sổ ngân hàng S07 '!$J$2),Nhaplieu!E891,""))</f>
        <v/>
      </c>
      <c r="C886" s="571" t="str">
        <f>IF(OR(LEFT(Nhaplieu!$M891,3)='Sổ ngân hàng S07 '!$J$2,LEFT(Nhaplieu!$N891,3)='Sổ ngân hàng S07 '!$J$2),Nhaplieu!L891,IF(OR(Nhaplieu!$M891='Sổ ngân hàng S07 '!$J$2,Nhaplieu!$N891='Sổ ngân hàng S07 '!$J$2),Nhaplieu!L891,""))</f>
        <v/>
      </c>
      <c r="D886" s="78" t="str">
        <f>IF(LEFT(Nhaplieu!$M891,3)='Sổ ngân hàng S07 '!$J$2,Nhaplieu!N891,IF(LEFT(Nhaplieu!$N891,3)='Sổ ngân hàng S07 '!$J$2,Nhaplieu!M891,IF(Nhaplieu!$M891='Sổ ngân hàng S07 '!$J$2,Nhaplieu!N891,IF(Nhaplieu!$N891='Sổ ngân hàng S07 '!$J$2,Nhaplieu!M891,""))))</f>
        <v/>
      </c>
      <c r="E886" s="77" t="str">
        <f>IF(LEFT(Nhaplieu!M891,3)='Sổ ngân hàng S07 '!$J$2,Nhaplieu!$O891,IF(Nhaplieu!M891='Sổ ngân hàng S07 '!$J$2,Nhaplieu!$O891,""))</f>
        <v/>
      </c>
      <c r="F886" s="77" t="str">
        <f>IF(LEFT(Nhaplieu!N891,3)='Sổ ngân hàng S07 '!$J$2,Nhaplieu!$O891,IF(Nhaplieu!N891='Sổ ngân hàng S07 '!$J$2,Nhaplieu!$O891,""))</f>
        <v/>
      </c>
      <c r="G886" s="572">
        <f>IF(SUM(E886:F886)=0,0,$G$10+SUM(E$11:$E886)-SUM(F$11:$F886))</f>
        <v>0</v>
      </c>
      <c r="H886" s="573"/>
    </row>
    <row r="887" spans="1:8" s="4" customFormat="1" ht="15.6">
      <c r="A887" s="76" t="str">
        <f>IF(OR(LEFT(Nhaplieu!$M892,3)='Sổ ngân hàng S07 '!$J$2,LEFT(Nhaplieu!$N892,3)='Sổ ngân hàng S07 '!$J$2),Nhaplieu!F892,IF(OR(Nhaplieu!$M892='Sổ ngân hàng S07 '!$J$2,Nhaplieu!$N892='Sổ ngân hàng S07 '!$J$2),Nhaplieu!F892,""))</f>
        <v/>
      </c>
      <c r="B887" s="77" t="str">
        <f>IF(OR(LEFT(Nhaplieu!$M892,3)='Sổ ngân hàng S07 '!$J$2,LEFT(Nhaplieu!$N892,3)='Sổ ngân hàng S07 '!$J$2),Nhaplieu!E892,IF(OR(Nhaplieu!$M892='Sổ ngân hàng S07 '!$J$2,Nhaplieu!$N892='Sổ ngân hàng S07 '!$J$2),Nhaplieu!E892,""))</f>
        <v/>
      </c>
      <c r="C887" s="571" t="str">
        <f>IF(OR(LEFT(Nhaplieu!$M892,3)='Sổ ngân hàng S07 '!$J$2,LEFT(Nhaplieu!$N892,3)='Sổ ngân hàng S07 '!$J$2),Nhaplieu!L892,IF(OR(Nhaplieu!$M892='Sổ ngân hàng S07 '!$J$2,Nhaplieu!$N892='Sổ ngân hàng S07 '!$J$2),Nhaplieu!L892,""))</f>
        <v/>
      </c>
      <c r="D887" s="78" t="str">
        <f>IF(LEFT(Nhaplieu!$M892,3)='Sổ ngân hàng S07 '!$J$2,Nhaplieu!N892,IF(LEFT(Nhaplieu!$N892,3)='Sổ ngân hàng S07 '!$J$2,Nhaplieu!M892,IF(Nhaplieu!$M892='Sổ ngân hàng S07 '!$J$2,Nhaplieu!N892,IF(Nhaplieu!$N892='Sổ ngân hàng S07 '!$J$2,Nhaplieu!M892,""))))</f>
        <v/>
      </c>
      <c r="E887" s="77" t="str">
        <f>IF(LEFT(Nhaplieu!M892,3)='Sổ ngân hàng S07 '!$J$2,Nhaplieu!$O892,IF(Nhaplieu!M892='Sổ ngân hàng S07 '!$J$2,Nhaplieu!$O892,""))</f>
        <v/>
      </c>
      <c r="F887" s="77" t="str">
        <f>IF(LEFT(Nhaplieu!N892,3)='Sổ ngân hàng S07 '!$J$2,Nhaplieu!$O892,IF(Nhaplieu!N892='Sổ ngân hàng S07 '!$J$2,Nhaplieu!$O892,""))</f>
        <v/>
      </c>
      <c r="G887" s="572">
        <f>IF(SUM(E887:F887)=0,0,$G$10+SUM(E$11:$E887)-SUM(F$11:$F887))</f>
        <v>0</v>
      </c>
      <c r="H887" s="573"/>
    </row>
    <row r="888" spans="1:8" s="4" customFormat="1" ht="15.6">
      <c r="A888" s="76" t="str">
        <f>IF(OR(LEFT(Nhaplieu!$M893,3)='Sổ ngân hàng S07 '!$J$2,LEFT(Nhaplieu!$N893,3)='Sổ ngân hàng S07 '!$J$2),Nhaplieu!F893,IF(OR(Nhaplieu!$M893='Sổ ngân hàng S07 '!$J$2,Nhaplieu!$N893='Sổ ngân hàng S07 '!$J$2),Nhaplieu!F893,""))</f>
        <v/>
      </c>
      <c r="B888" s="77" t="str">
        <f>IF(OR(LEFT(Nhaplieu!$M893,3)='Sổ ngân hàng S07 '!$J$2,LEFT(Nhaplieu!$N893,3)='Sổ ngân hàng S07 '!$J$2),Nhaplieu!E893,IF(OR(Nhaplieu!$M893='Sổ ngân hàng S07 '!$J$2,Nhaplieu!$N893='Sổ ngân hàng S07 '!$J$2),Nhaplieu!E893,""))</f>
        <v/>
      </c>
      <c r="C888" s="571" t="str">
        <f>IF(OR(LEFT(Nhaplieu!$M893,3)='Sổ ngân hàng S07 '!$J$2,LEFT(Nhaplieu!$N893,3)='Sổ ngân hàng S07 '!$J$2),Nhaplieu!L893,IF(OR(Nhaplieu!$M893='Sổ ngân hàng S07 '!$J$2,Nhaplieu!$N893='Sổ ngân hàng S07 '!$J$2),Nhaplieu!L893,""))</f>
        <v/>
      </c>
      <c r="D888" s="78" t="str">
        <f>IF(LEFT(Nhaplieu!$M893,3)='Sổ ngân hàng S07 '!$J$2,Nhaplieu!N893,IF(LEFT(Nhaplieu!$N893,3)='Sổ ngân hàng S07 '!$J$2,Nhaplieu!M893,IF(Nhaplieu!$M893='Sổ ngân hàng S07 '!$J$2,Nhaplieu!N893,IF(Nhaplieu!$N893='Sổ ngân hàng S07 '!$J$2,Nhaplieu!M893,""))))</f>
        <v/>
      </c>
      <c r="E888" s="77" t="str">
        <f>IF(LEFT(Nhaplieu!M893,3)='Sổ ngân hàng S07 '!$J$2,Nhaplieu!$O893,IF(Nhaplieu!M893='Sổ ngân hàng S07 '!$J$2,Nhaplieu!$O893,""))</f>
        <v/>
      </c>
      <c r="F888" s="77" t="str">
        <f>IF(LEFT(Nhaplieu!N893,3)='Sổ ngân hàng S07 '!$J$2,Nhaplieu!$O893,IF(Nhaplieu!N893='Sổ ngân hàng S07 '!$J$2,Nhaplieu!$O893,""))</f>
        <v/>
      </c>
      <c r="G888" s="572">
        <f>IF(SUM(E888:F888)=0,0,$G$10+SUM(E$11:$E888)-SUM(F$11:$F888))</f>
        <v>0</v>
      </c>
      <c r="H888" s="573"/>
    </row>
    <row r="889" spans="1:8" s="4" customFormat="1" ht="15.6">
      <c r="A889" s="76" t="str">
        <f>IF(OR(LEFT(Nhaplieu!$M894,3)='Sổ ngân hàng S07 '!$J$2,LEFT(Nhaplieu!$N894,3)='Sổ ngân hàng S07 '!$J$2),Nhaplieu!F894,IF(OR(Nhaplieu!$M894='Sổ ngân hàng S07 '!$J$2,Nhaplieu!$N894='Sổ ngân hàng S07 '!$J$2),Nhaplieu!F894,""))</f>
        <v/>
      </c>
      <c r="B889" s="77" t="str">
        <f>IF(OR(LEFT(Nhaplieu!$M894,3)='Sổ ngân hàng S07 '!$J$2,LEFT(Nhaplieu!$N894,3)='Sổ ngân hàng S07 '!$J$2),Nhaplieu!E894,IF(OR(Nhaplieu!$M894='Sổ ngân hàng S07 '!$J$2,Nhaplieu!$N894='Sổ ngân hàng S07 '!$J$2),Nhaplieu!E894,""))</f>
        <v/>
      </c>
      <c r="C889" s="571" t="str">
        <f>IF(OR(LEFT(Nhaplieu!$M894,3)='Sổ ngân hàng S07 '!$J$2,LEFT(Nhaplieu!$N894,3)='Sổ ngân hàng S07 '!$J$2),Nhaplieu!L894,IF(OR(Nhaplieu!$M894='Sổ ngân hàng S07 '!$J$2,Nhaplieu!$N894='Sổ ngân hàng S07 '!$J$2),Nhaplieu!L894,""))</f>
        <v/>
      </c>
      <c r="D889" s="78" t="str">
        <f>IF(LEFT(Nhaplieu!$M894,3)='Sổ ngân hàng S07 '!$J$2,Nhaplieu!N894,IF(LEFT(Nhaplieu!$N894,3)='Sổ ngân hàng S07 '!$J$2,Nhaplieu!M894,IF(Nhaplieu!$M894='Sổ ngân hàng S07 '!$J$2,Nhaplieu!N894,IF(Nhaplieu!$N894='Sổ ngân hàng S07 '!$J$2,Nhaplieu!M894,""))))</f>
        <v/>
      </c>
      <c r="E889" s="77" t="str">
        <f>IF(LEFT(Nhaplieu!M894,3)='Sổ ngân hàng S07 '!$J$2,Nhaplieu!$O894,IF(Nhaplieu!M894='Sổ ngân hàng S07 '!$J$2,Nhaplieu!$O894,""))</f>
        <v/>
      </c>
      <c r="F889" s="77" t="str">
        <f>IF(LEFT(Nhaplieu!N894,3)='Sổ ngân hàng S07 '!$J$2,Nhaplieu!$O894,IF(Nhaplieu!N894='Sổ ngân hàng S07 '!$J$2,Nhaplieu!$O894,""))</f>
        <v/>
      </c>
      <c r="G889" s="572">
        <f>IF(SUM(E889:F889)=0,0,$G$10+SUM(E$11:$E889)-SUM(F$11:$F889))</f>
        <v>0</v>
      </c>
      <c r="H889" s="573"/>
    </row>
    <row r="890" spans="1:8" s="4" customFormat="1" ht="15.6">
      <c r="A890" s="76" t="str">
        <f>IF(OR(LEFT(Nhaplieu!$M895,3)='Sổ ngân hàng S07 '!$J$2,LEFT(Nhaplieu!$N895,3)='Sổ ngân hàng S07 '!$J$2),Nhaplieu!F895,IF(OR(Nhaplieu!$M895='Sổ ngân hàng S07 '!$J$2,Nhaplieu!$N895='Sổ ngân hàng S07 '!$J$2),Nhaplieu!F895,""))</f>
        <v/>
      </c>
      <c r="B890" s="77" t="str">
        <f>IF(OR(LEFT(Nhaplieu!$M895,3)='Sổ ngân hàng S07 '!$J$2,LEFT(Nhaplieu!$N895,3)='Sổ ngân hàng S07 '!$J$2),Nhaplieu!E895,IF(OR(Nhaplieu!$M895='Sổ ngân hàng S07 '!$J$2,Nhaplieu!$N895='Sổ ngân hàng S07 '!$J$2),Nhaplieu!E895,""))</f>
        <v/>
      </c>
      <c r="C890" s="571" t="str">
        <f>IF(OR(LEFT(Nhaplieu!$M895,3)='Sổ ngân hàng S07 '!$J$2,LEFT(Nhaplieu!$N895,3)='Sổ ngân hàng S07 '!$J$2),Nhaplieu!L895,IF(OR(Nhaplieu!$M895='Sổ ngân hàng S07 '!$J$2,Nhaplieu!$N895='Sổ ngân hàng S07 '!$J$2),Nhaplieu!L895,""))</f>
        <v/>
      </c>
      <c r="D890" s="78" t="str">
        <f>IF(LEFT(Nhaplieu!$M895,3)='Sổ ngân hàng S07 '!$J$2,Nhaplieu!N895,IF(LEFT(Nhaplieu!$N895,3)='Sổ ngân hàng S07 '!$J$2,Nhaplieu!M895,IF(Nhaplieu!$M895='Sổ ngân hàng S07 '!$J$2,Nhaplieu!N895,IF(Nhaplieu!$N895='Sổ ngân hàng S07 '!$J$2,Nhaplieu!M895,""))))</f>
        <v/>
      </c>
      <c r="E890" s="77" t="str">
        <f>IF(LEFT(Nhaplieu!M895,3)='Sổ ngân hàng S07 '!$J$2,Nhaplieu!$O895,IF(Nhaplieu!M895='Sổ ngân hàng S07 '!$J$2,Nhaplieu!$O895,""))</f>
        <v/>
      </c>
      <c r="F890" s="77" t="str">
        <f>IF(LEFT(Nhaplieu!N895,3)='Sổ ngân hàng S07 '!$J$2,Nhaplieu!$O895,IF(Nhaplieu!N895='Sổ ngân hàng S07 '!$J$2,Nhaplieu!$O895,""))</f>
        <v/>
      </c>
      <c r="G890" s="572">
        <f>IF(SUM(E890:F890)=0,0,$G$10+SUM(E$11:$E890)-SUM(F$11:$F890))</f>
        <v>0</v>
      </c>
      <c r="H890" s="573"/>
    </row>
    <row r="891" spans="1:8" s="4" customFormat="1" ht="15.6">
      <c r="A891" s="76" t="str">
        <f>IF(OR(LEFT(Nhaplieu!$M896,3)='Sổ ngân hàng S07 '!$J$2,LEFT(Nhaplieu!$N896,3)='Sổ ngân hàng S07 '!$J$2),Nhaplieu!F896,IF(OR(Nhaplieu!$M896='Sổ ngân hàng S07 '!$J$2,Nhaplieu!$N896='Sổ ngân hàng S07 '!$J$2),Nhaplieu!F896,""))</f>
        <v/>
      </c>
      <c r="B891" s="77" t="str">
        <f>IF(OR(LEFT(Nhaplieu!$M896,3)='Sổ ngân hàng S07 '!$J$2,LEFT(Nhaplieu!$N896,3)='Sổ ngân hàng S07 '!$J$2),Nhaplieu!E896,IF(OR(Nhaplieu!$M896='Sổ ngân hàng S07 '!$J$2,Nhaplieu!$N896='Sổ ngân hàng S07 '!$J$2),Nhaplieu!E896,""))</f>
        <v/>
      </c>
      <c r="C891" s="571" t="str">
        <f>IF(OR(LEFT(Nhaplieu!$M896,3)='Sổ ngân hàng S07 '!$J$2,LEFT(Nhaplieu!$N896,3)='Sổ ngân hàng S07 '!$J$2),Nhaplieu!L896,IF(OR(Nhaplieu!$M896='Sổ ngân hàng S07 '!$J$2,Nhaplieu!$N896='Sổ ngân hàng S07 '!$J$2),Nhaplieu!L896,""))</f>
        <v/>
      </c>
      <c r="D891" s="78" t="str">
        <f>IF(LEFT(Nhaplieu!$M896,3)='Sổ ngân hàng S07 '!$J$2,Nhaplieu!N896,IF(LEFT(Nhaplieu!$N896,3)='Sổ ngân hàng S07 '!$J$2,Nhaplieu!M896,IF(Nhaplieu!$M896='Sổ ngân hàng S07 '!$J$2,Nhaplieu!N896,IF(Nhaplieu!$N896='Sổ ngân hàng S07 '!$J$2,Nhaplieu!M896,""))))</f>
        <v/>
      </c>
      <c r="E891" s="77" t="str">
        <f>IF(LEFT(Nhaplieu!M896,3)='Sổ ngân hàng S07 '!$J$2,Nhaplieu!$O896,IF(Nhaplieu!M896='Sổ ngân hàng S07 '!$J$2,Nhaplieu!$O896,""))</f>
        <v/>
      </c>
      <c r="F891" s="77" t="str">
        <f>IF(LEFT(Nhaplieu!N896,3)='Sổ ngân hàng S07 '!$J$2,Nhaplieu!$O896,IF(Nhaplieu!N896='Sổ ngân hàng S07 '!$J$2,Nhaplieu!$O896,""))</f>
        <v/>
      </c>
      <c r="G891" s="572">
        <f>IF(SUM(E891:F891)=0,0,$G$10+SUM(E$11:$E891)-SUM(F$11:$F891))</f>
        <v>0</v>
      </c>
      <c r="H891" s="573"/>
    </row>
    <row r="892" spans="1:8" s="4" customFormat="1" ht="15.6">
      <c r="A892" s="76" t="str">
        <f>IF(OR(LEFT(Nhaplieu!$M897,3)='Sổ ngân hàng S07 '!$J$2,LEFT(Nhaplieu!$N897,3)='Sổ ngân hàng S07 '!$J$2),Nhaplieu!F897,IF(OR(Nhaplieu!$M897='Sổ ngân hàng S07 '!$J$2,Nhaplieu!$N897='Sổ ngân hàng S07 '!$J$2),Nhaplieu!F897,""))</f>
        <v/>
      </c>
      <c r="B892" s="77" t="str">
        <f>IF(OR(LEFT(Nhaplieu!$M897,3)='Sổ ngân hàng S07 '!$J$2,LEFT(Nhaplieu!$N897,3)='Sổ ngân hàng S07 '!$J$2),Nhaplieu!E897,IF(OR(Nhaplieu!$M897='Sổ ngân hàng S07 '!$J$2,Nhaplieu!$N897='Sổ ngân hàng S07 '!$J$2),Nhaplieu!E897,""))</f>
        <v/>
      </c>
      <c r="C892" s="571" t="str">
        <f>IF(OR(LEFT(Nhaplieu!$M897,3)='Sổ ngân hàng S07 '!$J$2,LEFT(Nhaplieu!$N897,3)='Sổ ngân hàng S07 '!$J$2),Nhaplieu!L897,IF(OR(Nhaplieu!$M897='Sổ ngân hàng S07 '!$J$2,Nhaplieu!$N897='Sổ ngân hàng S07 '!$J$2),Nhaplieu!L897,""))</f>
        <v/>
      </c>
      <c r="D892" s="78" t="str">
        <f>IF(LEFT(Nhaplieu!$M897,3)='Sổ ngân hàng S07 '!$J$2,Nhaplieu!N897,IF(LEFT(Nhaplieu!$N897,3)='Sổ ngân hàng S07 '!$J$2,Nhaplieu!M897,IF(Nhaplieu!$M897='Sổ ngân hàng S07 '!$J$2,Nhaplieu!N897,IF(Nhaplieu!$N897='Sổ ngân hàng S07 '!$J$2,Nhaplieu!M897,""))))</f>
        <v/>
      </c>
      <c r="E892" s="77" t="str">
        <f>IF(LEFT(Nhaplieu!M897,3)='Sổ ngân hàng S07 '!$J$2,Nhaplieu!$O897,IF(Nhaplieu!M897='Sổ ngân hàng S07 '!$J$2,Nhaplieu!$O897,""))</f>
        <v/>
      </c>
      <c r="F892" s="77" t="str">
        <f>IF(LEFT(Nhaplieu!N897,3)='Sổ ngân hàng S07 '!$J$2,Nhaplieu!$O897,IF(Nhaplieu!N897='Sổ ngân hàng S07 '!$J$2,Nhaplieu!$O897,""))</f>
        <v/>
      </c>
      <c r="G892" s="572">
        <f>IF(SUM(E892:F892)=0,0,$G$10+SUM(E$11:$E892)-SUM(F$11:$F892))</f>
        <v>0</v>
      </c>
      <c r="H892" s="573"/>
    </row>
    <row r="893" spans="1:8" s="4" customFormat="1" ht="15.6">
      <c r="A893" s="76" t="str">
        <f>IF(OR(LEFT(Nhaplieu!$M898,3)='Sổ ngân hàng S07 '!$J$2,LEFT(Nhaplieu!$N898,3)='Sổ ngân hàng S07 '!$J$2),Nhaplieu!F898,IF(OR(Nhaplieu!$M898='Sổ ngân hàng S07 '!$J$2,Nhaplieu!$N898='Sổ ngân hàng S07 '!$J$2),Nhaplieu!F898,""))</f>
        <v/>
      </c>
      <c r="B893" s="77" t="str">
        <f>IF(OR(LEFT(Nhaplieu!$M898,3)='Sổ ngân hàng S07 '!$J$2,LEFT(Nhaplieu!$N898,3)='Sổ ngân hàng S07 '!$J$2),Nhaplieu!E898,IF(OR(Nhaplieu!$M898='Sổ ngân hàng S07 '!$J$2,Nhaplieu!$N898='Sổ ngân hàng S07 '!$J$2),Nhaplieu!E898,""))</f>
        <v/>
      </c>
      <c r="C893" s="571" t="str">
        <f>IF(OR(LEFT(Nhaplieu!$M898,3)='Sổ ngân hàng S07 '!$J$2,LEFT(Nhaplieu!$N898,3)='Sổ ngân hàng S07 '!$J$2),Nhaplieu!L898,IF(OR(Nhaplieu!$M898='Sổ ngân hàng S07 '!$J$2,Nhaplieu!$N898='Sổ ngân hàng S07 '!$J$2),Nhaplieu!L898,""))</f>
        <v/>
      </c>
      <c r="D893" s="78" t="str">
        <f>IF(LEFT(Nhaplieu!$M898,3)='Sổ ngân hàng S07 '!$J$2,Nhaplieu!N898,IF(LEFT(Nhaplieu!$N898,3)='Sổ ngân hàng S07 '!$J$2,Nhaplieu!M898,IF(Nhaplieu!$M898='Sổ ngân hàng S07 '!$J$2,Nhaplieu!N898,IF(Nhaplieu!$N898='Sổ ngân hàng S07 '!$J$2,Nhaplieu!M898,""))))</f>
        <v/>
      </c>
      <c r="E893" s="77" t="str">
        <f>IF(LEFT(Nhaplieu!M898,3)='Sổ ngân hàng S07 '!$J$2,Nhaplieu!$O898,IF(Nhaplieu!M898='Sổ ngân hàng S07 '!$J$2,Nhaplieu!$O898,""))</f>
        <v/>
      </c>
      <c r="F893" s="77" t="str">
        <f>IF(LEFT(Nhaplieu!N898,3)='Sổ ngân hàng S07 '!$J$2,Nhaplieu!$O898,IF(Nhaplieu!N898='Sổ ngân hàng S07 '!$J$2,Nhaplieu!$O898,""))</f>
        <v/>
      </c>
      <c r="G893" s="572">
        <f>IF(SUM(E893:F893)=0,0,$G$10+SUM(E$11:$E893)-SUM(F$11:$F893))</f>
        <v>0</v>
      </c>
      <c r="H893" s="573"/>
    </row>
    <row r="894" spans="1:8" s="4" customFormat="1" ht="15.6">
      <c r="A894" s="76" t="str">
        <f>IF(OR(LEFT(Nhaplieu!$M899,3)='Sổ ngân hàng S07 '!$J$2,LEFT(Nhaplieu!$N899,3)='Sổ ngân hàng S07 '!$J$2),Nhaplieu!F899,IF(OR(Nhaplieu!$M899='Sổ ngân hàng S07 '!$J$2,Nhaplieu!$N899='Sổ ngân hàng S07 '!$J$2),Nhaplieu!F899,""))</f>
        <v/>
      </c>
      <c r="B894" s="77" t="str">
        <f>IF(OR(LEFT(Nhaplieu!$M899,3)='Sổ ngân hàng S07 '!$J$2,LEFT(Nhaplieu!$N899,3)='Sổ ngân hàng S07 '!$J$2),Nhaplieu!E899,IF(OR(Nhaplieu!$M899='Sổ ngân hàng S07 '!$J$2,Nhaplieu!$N899='Sổ ngân hàng S07 '!$J$2),Nhaplieu!E899,""))</f>
        <v/>
      </c>
      <c r="C894" s="571" t="str">
        <f>IF(OR(LEFT(Nhaplieu!$M899,3)='Sổ ngân hàng S07 '!$J$2,LEFT(Nhaplieu!$N899,3)='Sổ ngân hàng S07 '!$J$2),Nhaplieu!L899,IF(OR(Nhaplieu!$M899='Sổ ngân hàng S07 '!$J$2,Nhaplieu!$N899='Sổ ngân hàng S07 '!$J$2),Nhaplieu!L899,""))</f>
        <v/>
      </c>
      <c r="D894" s="78" t="str">
        <f>IF(LEFT(Nhaplieu!$M899,3)='Sổ ngân hàng S07 '!$J$2,Nhaplieu!N899,IF(LEFT(Nhaplieu!$N899,3)='Sổ ngân hàng S07 '!$J$2,Nhaplieu!M899,IF(Nhaplieu!$M899='Sổ ngân hàng S07 '!$J$2,Nhaplieu!N899,IF(Nhaplieu!$N899='Sổ ngân hàng S07 '!$J$2,Nhaplieu!M899,""))))</f>
        <v/>
      </c>
      <c r="E894" s="77" t="str">
        <f>IF(LEFT(Nhaplieu!M899,3)='Sổ ngân hàng S07 '!$J$2,Nhaplieu!$O899,IF(Nhaplieu!M899='Sổ ngân hàng S07 '!$J$2,Nhaplieu!$O899,""))</f>
        <v/>
      </c>
      <c r="F894" s="77" t="str">
        <f>IF(LEFT(Nhaplieu!N899,3)='Sổ ngân hàng S07 '!$J$2,Nhaplieu!$O899,IF(Nhaplieu!N899='Sổ ngân hàng S07 '!$J$2,Nhaplieu!$O899,""))</f>
        <v/>
      </c>
      <c r="G894" s="572">
        <f>IF(SUM(E894:F894)=0,0,$G$10+SUM(E$11:$E894)-SUM(F$11:$F894))</f>
        <v>0</v>
      </c>
      <c r="H894" s="573"/>
    </row>
    <row r="895" spans="1:8" s="4" customFormat="1" ht="15.6">
      <c r="A895" s="76" t="str">
        <f>IF(OR(LEFT(Nhaplieu!$M900,3)='Sổ ngân hàng S07 '!$J$2,LEFT(Nhaplieu!$N900,3)='Sổ ngân hàng S07 '!$J$2),Nhaplieu!F900,IF(OR(Nhaplieu!$M900='Sổ ngân hàng S07 '!$J$2,Nhaplieu!$N900='Sổ ngân hàng S07 '!$J$2),Nhaplieu!F900,""))</f>
        <v/>
      </c>
      <c r="B895" s="77" t="str">
        <f>IF(OR(LEFT(Nhaplieu!$M900,3)='Sổ ngân hàng S07 '!$J$2,LEFT(Nhaplieu!$N900,3)='Sổ ngân hàng S07 '!$J$2),Nhaplieu!E900,IF(OR(Nhaplieu!$M900='Sổ ngân hàng S07 '!$J$2,Nhaplieu!$N900='Sổ ngân hàng S07 '!$J$2),Nhaplieu!E900,""))</f>
        <v/>
      </c>
      <c r="C895" s="571" t="str">
        <f>IF(OR(LEFT(Nhaplieu!$M900,3)='Sổ ngân hàng S07 '!$J$2,LEFT(Nhaplieu!$N900,3)='Sổ ngân hàng S07 '!$J$2),Nhaplieu!L900,IF(OR(Nhaplieu!$M900='Sổ ngân hàng S07 '!$J$2,Nhaplieu!$N900='Sổ ngân hàng S07 '!$J$2),Nhaplieu!L900,""))</f>
        <v/>
      </c>
      <c r="D895" s="78" t="str">
        <f>IF(LEFT(Nhaplieu!$M900,3)='Sổ ngân hàng S07 '!$J$2,Nhaplieu!N900,IF(LEFT(Nhaplieu!$N900,3)='Sổ ngân hàng S07 '!$J$2,Nhaplieu!M900,IF(Nhaplieu!$M900='Sổ ngân hàng S07 '!$J$2,Nhaplieu!N900,IF(Nhaplieu!$N900='Sổ ngân hàng S07 '!$J$2,Nhaplieu!M900,""))))</f>
        <v/>
      </c>
      <c r="E895" s="77" t="str">
        <f>IF(LEFT(Nhaplieu!M900,3)='Sổ ngân hàng S07 '!$J$2,Nhaplieu!$O900,IF(Nhaplieu!M900='Sổ ngân hàng S07 '!$J$2,Nhaplieu!$O900,""))</f>
        <v/>
      </c>
      <c r="F895" s="77" t="str">
        <f>IF(LEFT(Nhaplieu!N900,3)='Sổ ngân hàng S07 '!$J$2,Nhaplieu!$O900,IF(Nhaplieu!N900='Sổ ngân hàng S07 '!$J$2,Nhaplieu!$O900,""))</f>
        <v/>
      </c>
      <c r="G895" s="572">
        <f>IF(SUM(E895:F895)=0,0,$G$10+SUM(E$11:$E895)-SUM(F$11:$F895))</f>
        <v>0</v>
      </c>
      <c r="H895" s="573"/>
    </row>
    <row r="896" spans="1:8" s="4" customFormat="1" ht="15.6">
      <c r="A896" s="76" t="str">
        <f>IF(OR(LEFT(Nhaplieu!$M901,3)='Sổ ngân hàng S07 '!$J$2,LEFT(Nhaplieu!$N901,3)='Sổ ngân hàng S07 '!$J$2),Nhaplieu!F901,IF(OR(Nhaplieu!$M901='Sổ ngân hàng S07 '!$J$2,Nhaplieu!$N901='Sổ ngân hàng S07 '!$J$2),Nhaplieu!F901,""))</f>
        <v/>
      </c>
      <c r="B896" s="77" t="str">
        <f>IF(OR(LEFT(Nhaplieu!$M901,3)='Sổ ngân hàng S07 '!$J$2,LEFT(Nhaplieu!$N901,3)='Sổ ngân hàng S07 '!$J$2),Nhaplieu!E901,IF(OR(Nhaplieu!$M901='Sổ ngân hàng S07 '!$J$2,Nhaplieu!$N901='Sổ ngân hàng S07 '!$J$2),Nhaplieu!E901,""))</f>
        <v/>
      </c>
      <c r="C896" s="571" t="str">
        <f>IF(OR(LEFT(Nhaplieu!$M901,3)='Sổ ngân hàng S07 '!$J$2,LEFT(Nhaplieu!$N901,3)='Sổ ngân hàng S07 '!$J$2),Nhaplieu!L901,IF(OR(Nhaplieu!$M901='Sổ ngân hàng S07 '!$J$2,Nhaplieu!$N901='Sổ ngân hàng S07 '!$J$2),Nhaplieu!L901,""))</f>
        <v/>
      </c>
      <c r="D896" s="78" t="str">
        <f>IF(LEFT(Nhaplieu!$M901,3)='Sổ ngân hàng S07 '!$J$2,Nhaplieu!N901,IF(LEFT(Nhaplieu!$N901,3)='Sổ ngân hàng S07 '!$J$2,Nhaplieu!M901,IF(Nhaplieu!$M901='Sổ ngân hàng S07 '!$J$2,Nhaplieu!N901,IF(Nhaplieu!$N901='Sổ ngân hàng S07 '!$J$2,Nhaplieu!M901,""))))</f>
        <v/>
      </c>
      <c r="E896" s="77" t="str">
        <f>IF(LEFT(Nhaplieu!M901,3)='Sổ ngân hàng S07 '!$J$2,Nhaplieu!$O901,IF(Nhaplieu!M901='Sổ ngân hàng S07 '!$J$2,Nhaplieu!$O901,""))</f>
        <v/>
      </c>
      <c r="F896" s="77" t="str">
        <f>IF(LEFT(Nhaplieu!N901,3)='Sổ ngân hàng S07 '!$J$2,Nhaplieu!$O901,IF(Nhaplieu!N901='Sổ ngân hàng S07 '!$J$2,Nhaplieu!$O901,""))</f>
        <v/>
      </c>
      <c r="G896" s="572">
        <f>IF(SUM(E896:F896)=0,0,$G$10+SUM(E$11:$E896)-SUM(F$11:$F896))</f>
        <v>0</v>
      </c>
      <c r="H896" s="573"/>
    </row>
    <row r="897" spans="1:8" s="4" customFormat="1" ht="15.6">
      <c r="A897" s="76" t="str">
        <f>IF(OR(LEFT(Nhaplieu!$M902,3)='Sổ ngân hàng S07 '!$J$2,LEFT(Nhaplieu!$N902,3)='Sổ ngân hàng S07 '!$J$2),Nhaplieu!F902,IF(OR(Nhaplieu!$M902='Sổ ngân hàng S07 '!$J$2,Nhaplieu!$N902='Sổ ngân hàng S07 '!$J$2),Nhaplieu!F902,""))</f>
        <v/>
      </c>
      <c r="B897" s="77" t="str">
        <f>IF(OR(LEFT(Nhaplieu!$M902,3)='Sổ ngân hàng S07 '!$J$2,LEFT(Nhaplieu!$N902,3)='Sổ ngân hàng S07 '!$J$2),Nhaplieu!E902,IF(OR(Nhaplieu!$M902='Sổ ngân hàng S07 '!$J$2,Nhaplieu!$N902='Sổ ngân hàng S07 '!$J$2),Nhaplieu!E902,""))</f>
        <v/>
      </c>
      <c r="C897" s="571" t="str">
        <f>IF(OR(LEFT(Nhaplieu!$M902,3)='Sổ ngân hàng S07 '!$J$2,LEFT(Nhaplieu!$N902,3)='Sổ ngân hàng S07 '!$J$2),Nhaplieu!L902,IF(OR(Nhaplieu!$M902='Sổ ngân hàng S07 '!$J$2,Nhaplieu!$N902='Sổ ngân hàng S07 '!$J$2),Nhaplieu!L902,""))</f>
        <v/>
      </c>
      <c r="D897" s="78" t="str">
        <f>IF(LEFT(Nhaplieu!$M902,3)='Sổ ngân hàng S07 '!$J$2,Nhaplieu!N902,IF(LEFT(Nhaplieu!$N902,3)='Sổ ngân hàng S07 '!$J$2,Nhaplieu!M902,IF(Nhaplieu!$M902='Sổ ngân hàng S07 '!$J$2,Nhaplieu!N902,IF(Nhaplieu!$N902='Sổ ngân hàng S07 '!$J$2,Nhaplieu!M902,""))))</f>
        <v/>
      </c>
      <c r="E897" s="77" t="str">
        <f>IF(LEFT(Nhaplieu!M902,3)='Sổ ngân hàng S07 '!$J$2,Nhaplieu!$O902,IF(Nhaplieu!M902='Sổ ngân hàng S07 '!$J$2,Nhaplieu!$O902,""))</f>
        <v/>
      </c>
      <c r="F897" s="77" t="str">
        <f>IF(LEFT(Nhaplieu!N902,3)='Sổ ngân hàng S07 '!$J$2,Nhaplieu!$O902,IF(Nhaplieu!N902='Sổ ngân hàng S07 '!$J$2,Nhaplieu!$O902,""))</f>
        <v/>
      </c>
      <c r="G897" s="572">
        <f>IF(SUM(E897:F897)=0,0,$G$10+SUM(E$11:$E897)-SUM(F$11:$F897))</f>
        <v>0</v>
      </c>
      <c r="H897" s="573"/>
    </row>
    <row r="898" spans="1:8" s="4" customFormat="1" ht="15.6">
      <c r="A898" s="76" t="str">
        <f>IF(OR(LEFT(Nhaplieu!$M903,3)='Sổ ngân hàng S07 '!$J$2,LEFT(Nhaplieu!$N903,3)='Sổ ngân hàng S07 '!$J$2),Nhaplieu!F903,IF(OR(Nhaplieu!$M903='Sổ ngân hàng S07 '!$J$2,Nhaplieu!$N903='Sổ ngân hàng S07 '!$J$2),Nhaplieu!F903,""))</f>
        <v/>
      </c>
      <c r="B898" s="77" t="str">
        <f>IF(OR(LEFT(Nhaplieu!$M903,3)='Sổ ngân hàng S07 '!$J$2,LEFT(Nhaplieu!$N903,3)='Sổ ngân hàng S07 '!$J$2),Nhaplieu!E903,IF(OR(Nhaplieu!$M903='Sổ ngân hàng S07 '!$J$2,Nhaplieu!$N903='Sổ ngân hàng S07 '!$J$2),Nhaplieu!E903,""))</f>
        <v/>
      </c>
      <c r="C898" s="571" t="str">
        <f>IF(OR(LEFT(Nhaplieu!$M903,3)='Sổ ngân hàng S07 '!$J$2,LEFT(Nhaplieu!$N903,3)='Sổ ngân hàng S07 '!$J$2),Nhaplieu!L903,IF(OR(Nhaplieu!$M903='Sổ ngân hàng S07 '!$J$2,Nhaplieu!$N903='Sổ ngân hàng S07 '!$J$2),Nhaplieu!L903,""))</f>
        <v/>
      </c>
      <c r="D898" s="78" t="str">
        <f>IF(LEFT(Nhaplieu!$M903,3)='Sổ ngân hàng S07 '!$J$2,Nhaplieu!N903,IF(LEFT(Nhaplieu!$N903,3)='Sổ ngân hàng S07 '!$J$2,Nhaplieu!M903,IF(Nhaplieu!$M903='Sổ ngân hàng S07 '!$J$2,Nhaplieu!N903,IF(Nhaplieu!$N903='Sổ ngân hàng S07 '!$J$2,Nhaplieu!M903,""))))</f>
        <v/>
      </c>
      <c r="E898" s="77" t="str">
        <f>IF(LEFT(Nhaplieu!M903,3)='Sổ ngân hàng S07 '!$J$2,Nhaplieu!$O903,IF(Nhaplieu!M903='Sổ ngân hàng S07 '!$J$2,Nhaplieu!$O903,""))</f>
        <v/>
      </c>
      <c r="F898" s="77" t="str">
        <f>IF(LEFT(Nhaplieu!N903,3)='Sổ ngân hàng S07 '!$J$2,Nhaplieu!$O903,IF(Nhaplieu!N903='Sổ ngân hàng S07 '!$J$2,Nhaplieu!$O903,""))</f>
        <v/>
      </c>
      <c r="G898" s="572">
        <f>IF(SUM(E898:F898)=0,0,$G$10+SUM(E$11:$E898)-SUM(F$11:$F898))</f>
        <v>0</v>
      </c>
      <c r="H898" s="573"/>
    </row>
    <row r="899" spans="1:8" s="4" customFormat="1" ht="15.6">
      <c r="A899" s="76" t="str">
        <f>IF(OR(LEFT(Nhaplieu!$M904,3)='Sổ ngân hàng S07 '!$J$2,LEFT(Nhaplieu!$N904,3)='Sổ ngân hàng S07 '!$J$2),Nhaplieu!F904,IF(OR(Nhaplieu!$M904='Sổ ngân hàng S07 '!$J$2,Nhaplieu!$N904='Sổ ngân hàng S07 '!$J$2),Nhaplieu!F904,""))</f>
        <v/>
      </c>
      <c r="B899" s="77" t="str">
        <f>IF(OR(LEFT(Nhaplieu!$M904,3)='Sổ ngân hàng S07 '!$J$2,LEFT(Nhaplieu!$N904,3)='Sổ ngân hàng S07 '!$J$2),Nhaplieu!E904,IF(OR(Nhaplieu!$M904='Sổ ngân hàng S07 '!$J$2,Nhaplieu!$N904='Sổ ngân hàng S07 '!$J$2),Nhaplieu!E904,""))</f>
        <v/>
      </c>
      <c r="C899" s="571" t="str">
        <f>IF(OR(LEFT(Nhaplieu!$M904,3)='Sổ ngân hàng S07 '!$J$2,LEFT(Nhaplieu!$N904,3)='Sổ ngân hàng S07 '!$J$2),Nhaplieu!L904,IF(OR(Nhaplieu!$M904='Sổ ngân hàng S07 '!$J$2,Nhaplieu!$N904='Sổ ngân hàng S07 '!$J$2),Nhaplieu!L904,""))</f>
        <v/>
      </c>
      <c r="D899" s="78" t="str">
        <f>IF(LEFT(Nhaplieu!$M904,3)='Sổ ngân hàng S07 '!$J$2,Nhaplieu!N904,IF(LEFT(Nhaplieu!$N904,3)='Sổ ngân hàng S07 '!$J$2,Nhaplieu!M904,IF(Nhaplieu!$M904='Sổ ngân hàng S07 '!$J$2,Nhaplieu!N904,IF(Nhaplieu!$N904='Sổ ngân hàng S07 '!$J$2,Nhaplieu!M904,""))))</f>
        <v/>
      </c>
      <c r="E899" s="77" t="str">
        <f>IF(LEFT(Nhaplieu!M904,3)='Sổ ngân hàng S07 '!$J$2,Nhaplieu!$O904,IF(Nhaplieu!M904='Sổ ngân hàng S07 '!$J$2,Nhaplieu!$O904,""))</f>
        <v/>
      </c>
      <c r="F899" s="77" t="str">
        <f>IF(LEFT(Nhaplieu!N904,3)='Sổ ngân hàng S07 '!$J$2,Nhaplieu!$O904,IF(Nhaplieu!N904='Sổ ngân hàng S07 '!$J$2,Nhaplieu!$O904,""))</f>
        <v/>
      </c>
      <c r="G899" s="572">
        <f>IF(SUM(E899:F899)=0,0,$G$10+SUM(E$11:$E899)-SUM(F$11:$F899))</f>
        <v>0</v>
      </c>
      <c r="H899" s="573"/>
    </row>
    <row r="900" spans="1:8" s="4" customFormat="1" ht="15.6">
      <c r="A900" s="76" t="str">
        <f>IF(OR(LEFT(Nhaplieu!$M905,3)='Sổ ngân hàng S07 '!$J$2,LEFT(Nhaplieu!$N905,3)='Sổ ngân hàng S07 '!$J$2),Nhaplieu!F905,IF(OR(Nhaplieu!$M905='Sổ ngân hàng S07 '!$J$2,Nhaplieu!$N905='Sổ ngân hàng S07 '!$J$2),Nhaplieu!F905,""))</f>
        <v/>
      </c>
      <c r="B900" s="77" t="str">
        <f>IF(OR(LEFT(Nhaplieu!$M905,3)='Sổ ngân hàng S07 '!$J$2,LEFT(Nhaplieu!$N905,3)='Sổ ngân hàng S07 '!$J$2),Nhaplieu!E905,IF(OR(Nhaplieu!$M905='Sổ ngân hàng S07 '!$J$2,Nhaplieu!$N905='Sổ ngân hàng S07 '!$J$2),Nhaplieu!E905,""))</f>
        <v/>
      </c>
      <c r="C900" s="571" t="str">
        <f>IF(OR(LEFT(Nhaplieu!$M905,3)='Sổ ngân hàng S07 '!$J$2,LEFT(Nhaplieu!$N905,3)='Sổ ngân hàng S07 '!$J$2),Nhaplieu!L905,IF(OR(Nhaplieu!$M905='Sổ ngân hàng S07 '!$J$2,Nhaplieu!$N905='Sổ ngân hàng S07 '!$J$2),Nhaplieu!L905,""))</f>
        <v/>
      </c>
      <c r="D900" s="78" t="str">
        <f>IF(LEFT(Nhaplieu!$M905,3)='Sổ ngân hàng S07 '!$J$2,Nhaplieu!N905,IF(LEFT(Nhaplieu!$N905,3)='Sổ ngân hàng S07 '!$J$2,Nhaplieu!M905,IF(Nhaplieu!$M905='Sổ ngân hàng S07 '!$J$2,Nhaplieu!N905,IF(Nhaplieu!$N905='Sổ ngân hàng S07 '!$J$2,Nhaplieu!M905,""))))</f>
        <v/>
      </c>
      <c r="E900" s="77" t="str">
        <f>IF(LEFT(Nhaplieu!M905,3)='Sổ ngân hàng S07 '!$J$2,Nhaplieu!$O905,IF(Nhaplieu!M905='Sổ ngân hàng S07 '!$J$2,Nhaplieu!$O905,""))</f>
        <v/>
      </c>
      <c r="F900" s="77" t="str">
        <f>IF(LEFT(Nhaplieu!N905,3)='Sổ ngân hàng S07 '!$J$2,Nhaplieu!$O905,IF(Nhaplieu!N905='Sổ ngân hàng S07 '!$J$2,Nhaplieu!$O905,""))</f>
        <v/>
      </c>
      <c r="G900" s="572">
        <f>IF(SUM(E900:F900)=0,0,$G$10+SUM(E$11:$E900)-SUM(F$11:$F900))</f>
        <v>0</v>
      </c>
      <c r="H900" s="573"/>
    </row>
    <row r="901" spans="1:8" s="4" customFormat="1" ht="15.6">
      <c r="A901" s="76" t="str">
        <f>IF(OR(LEFT(Nhaplieu!$M906,3)='Sổ ngân hàng S07 '!$J$2,LEFT(Nhaplieu!$N906,3)='Sổ ngân hàng S07 '!$J$2),Nhaplieu!F906,IF(OR(Nhaplieu!$M906='Sổ ngân hàng S07 '!$J$2,Nhaplieu!$N906='Sổ ngân hàng S07 '!$J$2),Nhaplieu!F906,""))</f>
        <v/>
      </c>
      <c r="B901" s="77" t="str">
        <f>IF(OR(LEFT(Nhaplieu!$M906,3)='Sổ ngân hàng S07 '!$J$2,LEFT(Nhaplieu!$N906,3)='Sổ ngân hàng S07 '!$J$2),Nhaplieu!E906,IF(OR(Nhaplieu!$M906='Sổ ngân hàng S07 '!$J$2,Nhaplieu!$N906='Sổ ngân hàng S07 '!$J$2),Nhaplieu!E906,""))</f>
        <v/>
      </c>
      <c r="C901" s="571" t="str">
        <f>IF(OR(LEFT(Nhaplieu!$M906,3)='Sổ ngân hàng S07 '!$J$2,LEFT(Nhaplieu!$N906,3)='Sổ ngân hàng S07 '!$J$2),Nhaplieu!L906,IF(OR(Nhaplieu!$M906='Sổ ngân hàng S07 '!$J$2,Nhaplieu!$N906='Sổ ngân hàng S07 '!$J$2),Nhaplieu!L906,""))</f>
        <v/>
      </c>
      <c r="D901" s="78" t="str">
        <f>IF(LEFT(Nhaplieu!$M906,3)='Sổ ngân hàng S07 '!$J$2,Nhaplieu!N906,IF(LEFT(Nhaplieu!$N906,3)='Sổ ngân hàng S07 '!$J$2,Nhaplieu!M906,IF(Nhaplieu!$M906='Sổ ngân hàng S07 '!$J$2,Nhaplieu!N906,IF(Nhaplieu!$N906='Sổ ngân hàng S07 '!$J$2,Nhaplieu!M906,""))))</f>
        <v/>
      </c>
      <c r="E901" s="77" t="str">
        <f>IF(LEFT(Nhaplieu!M906,3)='Sổ ngân hàng S07 '!$J$2,Nhaplieu!$O906,IF(Nhaplieu!M906='Sổ ngân hàng S07 '!$J$2,Nhaplieu!$O906,""))</f>
        <v/>
      </c>
      <c r="F901" s="77" t="str">
        <f>IF(LEFT(Nhaplieu!N906,3)='Sổ ngân hàng S07 '!$J$2,Nhaplieu!$O906,IF(Nhaplieu!N906='Sổ ngân hàng S07 '!$J$2,Nhaplieu!$O906,""))</f>
        <v/>
      </c>
      <c r="G901" s="572">
        <f>IF(SUM(E901:F901)=0,0,$G$10+SUM(E$11:$E901)-SUM(F$11:$F901))</f>
        <v>0</v>
      </c>
      <c r="H901" s="573"/>
    </row>
    <row r="902" spans="1:8" s="4" customFormat="1" ht="15.6">
      <c r="A902" s="76" t="str">
        <f>IF(OR(LEFT(Nhaplieu!$M907,3)='Sổ ngân hàng S07 '!$J$2,LEFT(Nhaplieu!$N907,3)='Sổ ngân hàng S07 '!$J$2),Nhaplieu!F907,IF(OR(Nhaplieu!$M907='Sổ ngân hàng S07 '!$J$2,Nhaplieu!$N907='Sổ ngân hàng S07 '!$J$2),Nhaplieu!F907,""))</f>
        <v/>
      </c>
      <c r="B902" s="77" t="str">
        <f>IF(OR(LEFT(Nhaplieu!$M907,3)='Sổ ngân hàng S07 '!$J$2,LEFT(Nhaplieu!$N907,3)='Sổ ngân hàng S07 '!$J$2),Nhaplieu!E907,IF(OR(Nhaplieu!$M907='Sổ ngân hàng S07 '!$J$2,Nhaplieu!$N907='Sổ ngân hàng S07 '!$J$2),Nhaplieu!E907,""))</f>
        <v/>
      </c>
      <c r="C902" s="571" t="str">
        <f>IF(OR(LEFT(Nhaplieu!$M907,3)='Sổ ngân hàng S07 '!$J$2,LEFT(Nhaplieu!$N907,3)='Sổ ngân hàng S07 '!$J$2),Nhaplieu!L907,IF(OR(Nhaplieu!$M907='Sổ ngân hàng S07 '!$J$2,Nhaplieu!$N907='Sổ ngân hàng S07 '!$J$2),Nhaplieu!L907,""))</f>
        <v/>
      </c>
      <c r="D902" s="78" t="str">
        <f>IF(LEFT(Nhaplieu!$M907,3)='Sổ ngân hàng S07 '!$J$2,Nhaplieu!N907,IF(LEFT(Nhaplieu!$N907,3)='Sổ ngân hàng S07 '!$J$2,Nhaplieu!M907,IF(Nhaplieu!$M907='Sổ ngân hàng S07 '!$J$2,Nhaplieu!N907,IF(Nhaplieu!$N907='Sổ ngân hàng S07 '!$J$2,Nhaplieu!M907,""))))</f>
        <v/>
      </c>
      <c r="E902" s="77" t="str">
        <f>IF(LEFT(Nhaplieu!M907,3)='Sổ ngân hàng S07 '!$J$2,Nhaplieu!$O907,IF(Nhaplieu!M907='Sổ ngân hàng S07 '!$J$2,Nhaplieu!$O907,""))</f>
        <v/>
      </c>
      <c r="F902" s="77" t="str">
        <f>IF(LEFT(Nhaplieu!N907,3)='Sổ ngân hàng S07 '!$J$2,Nhaplieu!$O907,IF(Nhaplieu!N907='Sổ ngân hàng S07 '!$J$2,Nhaplieu!$O907,""))</f>
        <v/>
      </c>
      <c r="G902" s="572">
        <f>IF(SUM(E902:F902)=0,0,$G$10+SUM(E$11:$E902)-SUM(F$11:$F902))</f>
        <v>0</v>
      </c>
      <c r="H902" s="573"/>
    </row>
    <row r="903" spans="1:8" s="4" customFormat="1" ht="15.6">
      <c r="A903" s="76" t="str">
        <f>IF(OR(LEFT(Nhaplieu!$M908,3)='Sổ ngân hàng S07 '!$J$2,LEFT(Nhaplieu!$N908,3)='Sổ ngân hàng S07 '!$J$2),Nhaplieu!F908,IF(OR(Nhaplieu!$M908='Sổ ngân hàng S07 '!$J$2,Nhaplieu!$N908='Sổ ngân hàng S07 '!$J$2),Nhaplieu!F908,""))</f>
        <v/>
      </c>
      <c r="B903" s="77" t="str">
        <f>IF(OR(LEFT(Nhaplieu!$M908,3)='Sổ ngân hàng S07 '!$J$2,LEFT(Nhaplieu!$N908,3)='Sổ ngân hàng S07 '!$J$2),Nhaplieu!E908,IF(OR(Nhaplieu!$M908='Sổ ngân hàng S07 '!$J$2,Nhaplieu!$N908='Sổ ngân hàng S07 '!$J$2),Nhaplieu!E908,""))</f>
        <v/>
      </c>
      <c r="C903" s="571" t="str">
        <f>IF(OR(LEFT(Nhaplieu!$M908,3)='Sổ ngân hàng S07 '!$J$2,LEFT(Nhaplieu!$N908,3)='Sổ ngân hàng S07 '!$J$2),Nhaplieu!L908,IF(OR(Nhaplieu!$M908='Sổ ngân hàng S07 '!$J$2,Nhaplieu!$N908='Sổ ngân hàng S07 '!$J$2),Nhaplieu!L908,""))</f>
        <v/>
      </c>
      <c r="D903" s="78" t="str">
        <f>IF(LEFT(Nhaplieu!$M908,3)='Sổ ngân hàng S07 '!$J$2,Nhaplieu!N908,IF(LEFT(Nhaplieu!$N908,3)='Sổ ngân hàng S07 '!$J$2,Nhaplieu!M908,IF(Nhaplieu!$M908='Sổ ngân hàng S07 '!$J$2,Nhaplieu!N908,IF(Nhaplieu!$N908='Sổ ngân hàng S07 '!$J$2,Nhaplieu!M908,""))))</f>
        <v/>
      </c>
      <c r="E903" s="77" t="str">
        <f>IF(LEFT(Nhaplieu!M908,3)='Sổ ngân hàng S07 '!$J$2,Nhaplieu!$O908,IF(Nhaplieu!M908='Sổ ngân hàng S07 '!$J$2,Nhaplieu!$O908,""))</f>
        <v/>
      </c>
      <c r="F903" s="77" t="str">
        <f>IF(LEFT(Nhaplieu!N908,3)='Sổ ngân hàng S07 '!$J$2,Nhaplieu!$O908,IF(Nhaplieu!N908='Sổ ngân hàng S07 '!$J$2,Nhaplieu!$O908,""))</f>
        <v/>
      </c>
      <c r="G903" s="572">
        <f>IF(SUM(E903:F903)=0,0,$G$10+SUM(E$11:$E903)-SUM(F$11:$F903))</f>
        <v>0</v>
      </c>
      <c r="H903" s="573"/>
    </row>
    <row r="904" spans="1:8" s="4" customFormat="1" ht="15.6">
      <c r="A904" s="76" t="str">
        <f>IF(OR(LEFT(Nhaplieu!$M909,3)='Sổ ngân hàng S07 '!$J$2,LEFT(Nhaplieu!$N909,3)='Sổ ngân hàng S07 '!$J$2),Nhaplieu!F909,IF(OR(Nhaplieu!$M909='Sổ ngân hàng S07 '!$J$2,Nhaplieu!$N909='Sổ ngân hàng S07 '!$J$2),Nhaplieu!F909,""))</f>
        <v/>
      </c>
      <c r="B904" s="77" t="str">
        <f>IF(OR(LEFT(Nhaplieu!$M909,3)='Sổ ngân hàng S07 '!$J$2,LEFT(Nhaplieu!$N909,3)='Sổ ngân hàng S07 '!$J$2),Nhaplieu!E909,IF(OR(Nhaplieu!$M909='Sổ ngân hàng S07 '!$J$2,Nhaplieu!$N909='Sổ ngân hàng S07 '!$J$2),Nhaplieu!E909,""))</f>
        <v/>
      </c>
      <c r="C904" s="571" t="str">
        <f>IF(OR(LEFT(Nhaplieu!$M909,3)='Sổ ngân hàng S07 '!$J$2,LEFT(Nhaplieu!$N909,3)='Sổ ngân hàng S07 '!$J$2),Nhaplieu!L909,IF(OR(Nhaplieu!$M909='Sổ ngân hàng S07 '!$J$2,Nhaplieu!$N909='Sổ ngân hàng S07 '!$J$2),Nhaplieu!L909,""))</f>
        <v/>
      </c>
      <c r="D904" s="78" t="str">
        <f>IF(LEFT(Nhaplieu!$M909,3)='Sổ ngân hàng S07 '!$J$2,Nhaplieu!N909,IF(LEFT(Nhaplieu!$N909,3)='Sổ ngân hàng S07 '!$J$2,Nhaplieu!M909,IF(Nhaplieu!$M909='Sổ ngân hàng S07 '!$J$2,Nhaplieu!N909,IF(Nhaplieu!$N909='Sổ ngân hàng S07 '!$J$2,Nhaplieu!M909,""))))</f>
        <v/>
      </c>
      <c r="E904" s="77" t="str">
        <f>IF(LEFT(Nhaplieu!M909,3)='Sổ ngân hàng S07 '!$J$2,Nhaplieu!$O909,IF(Nhaplieu!M909='Sổ ngân hàng S07 '!$J$2,Nhaplieu!$O909,""))</f>
        <v/>
      </c>
      <c r="F904" s="77" t="str">
        <f>IF(LEFT(Nhaplieu!N909,3)='Sổ ngân hàng S07 '!$J$2,Nhaplieu!$O909,IF(Nhaplieu!N909='Sổ ngân hàng S07 '!$J$2,Nhaplieu!$O909,""))</f>
        <v/>
      </c>
      <c r="G904" s="572">
        <f>IF(SUM(E904:F904)=0,0,$G$10+SUM(E$11:$E904)-SUM(F$11:$F904))</f>
        <v>0</v>
      </c>
      <c r="H904" s="573"/>
    </row>
    <row r="905" spans="1:8" s="4" customFormat="1" ht="15.6">
      <c r="A905" s="76" t="str">
        <f>IF(OR(LEFT(Nhaplieu!$M910,3)='Sổ ngân hàng S07 '!$J$2,LEFT(Nhaplieu!$N910,3)='Sổ ngân hàng S07 '!$J$2),Nhaplieu!F910,IF(OR(Nhaplieu!$M910='Sổ ngân hàng S07 '!$J$2,Nhaplieu!$N910='Sổ ngân hàng S07 '!$J$2),Nhaplieu!F910,""))</f>
        <v/>
      </c>
      <c r="B905" s="77" t="str">
        <f>IF(OR(LEFT(Nhaplieu!$M910,3)='Sổ ngân hàng S07 '!$J$2,LEFT(Nhaplieu!$N910,3)='Sổ ngân hàng S07 '!$J$2),Nhaplieu!E910,IF(OR(Nhaplieu!$M910='Sổ ngân hàng S07 '!$J$2,Nhaplieu!$N910='Sổ ngân hàng S07 '!$J$2),Nhaplieu!E910,""))</f>
        <v/>
      </c>
      <c r="C905" s="571" t="str">
        <f>IF(OR(LEFT(Nhaplieu!$M910,3)='Sổ ngân hàng S07 '!$J$2,LEFT(Nhaplieu!$N910,3)='Sổ ngân hàng S07 '!$J$2),Nhaplieu!L910,IF(OR(Nhaplieu!$M910='Sổ ngân hàng S07 '!$J$2,Nhaplieu!$N910='Sổ ngân hàng S07 '!$J$2),Nhaplieu!L910,""))</f>
        <v/>
      </c>
      <c r="D905" s="78" t="str">
        <f>IF(LEFT(Nhaplieu!$M910,3)='Sổ ngân hàng S07 '!$J$2,Nhaplieu!N910,IF(LEFT(Nhaplieu!$N910,3)='Sổ ngân hàng S07 '!$J$2,Nhaplieu!M910,IF(Nhaplieu!$M910='Sổ ngân hàng S07 '!$J$2,Nhaplieu!N910,IF(Nhaplieu!$N910='Sổ ngân hàng S07 '!$J$2,Nhaplieu!M910,""))))</f>
        <v/>
      </c>
      <c r="E905" s="77" t="str">
        <f>IF(LEFT(Nhaplieu!M910,3)='Sổ ngân hàng S07 '!$J$2,Nhaplieu!$O910,IF(Nhaplieu!M910='Sổ ngân hàng S07 '!$J$2,Nhaplieu!$O910,""))</f>
        <v/>
      </c>
      <c r="F905" s="77" t="str">
        <f>IF(LEFT(Nhaplieu!N910,3)='Sổ ngân hàng S07 '!$J$2,Nhaplieu!$O910,IF(Nhaplieu!N910='Sổ ngân hàng S07 '!$J$2,Nhaplieu!$O910,""))</f>
        <v/>
      </c>
      <c r="G905" s="572">
        <f>IF(SUM(E905:F905)=0,0,$G$10+SUM(E$11:$E905)-SUM(F$11:$F905))</f>
        <v>0</v>
      </c>
      <c r="H905" s="573"/>
    </row>
    <row r="906" spans="1:8" s="4" customFormat="1" ht="15.6">
      <c r="A906" s="76" t="str">
        <f>IF(OR(LEFT(Nhaplieu!$M911,3)='Sổ ngân hàng S07 '!$J$2,LEFT(Nhaplieu!$N911,3)='Sổ ngân hàng S07 '!$J$2),Nhaplieu!F911,IF(OR(Nhaplieu!$M911='Sổ ngân hàng S07 '!$J$2,Nhaplieu!$N911='Sổ ngân hàng S07 '!$J$2),Nhaplieu!F911,""))</f>
        <v/>
      </c>
      <c r="B906" s="77" t="str">
        <f>IF(OR(LEFT(Nhaplieu!$M911,3)='Sổ ngân hàng S07 '!$J$2,LEFT(Nhaplieu!$N911,3)='Sổ ngân hàng S07 '!$J$2),Nhaplieu!E911,IF(OR(Nhaplieu!$M911='Sổ ngân hàng S07 '!$J$2,Nhaplieu!$N911='Sổ ngân hàng S07 '!$J$2),Nhaplieu!E911,""))</f>
        <v/>
      </c>
      <c r="C906" s="571" t="str">
        <f>IF(OR(LEFT(Nhaplieu!$M911,3)='Sổ ngân hàng S07 '!$J$2,LEFT(Nhaplieu!$N911,3)='Sổ ngân hàng S07 '!$J$2),Nhaplieu!L911,IF(OR(Nhaplieu!$M911='Sổ ngân hàng S07 '!$J$2,Nhaplieu!$N911='Sổ ngân hàng S07 '!$J$2),Nhaplieu!L911,""))</f>
        <v/>
      </c>
      <c r="D906" s="78" t="str">
        <f>IF(LEFT(Nhaplieu!$M911,3)='Sổ ngân hàng S07 '!$J$2,Nhaplieu!N911,IF(LEFT(Nhaplieu!$N911,3)='Sổ ngân hàng S07 '!$J$2,Nhaplieu!M911,IF(Nhaplieu!$M911='Sổ ngân hàng S07 '!$J$2,Nhaplieu!N911,IF(Nhaplieu!$N911='Sổ ngân hàng S07 '!$J$2,Nhaplieu!M911,""))))</f>
        <v/>
      </c>
      <c r="E906" s="77" t="str">
        <f>IF(LEFT(Nhaplieu!M911,3)='Sổ ngân hàng S07 '!$J$2,Nhaplieu!$O911,IF(Nhaplieu!M911='Sổ ngân hàng S07 '!$J$2,Nhaplieu!$O911,""))</f>
        <v/>
      </c>
      <c r="F906" s="77" t="str">
        <f>IF(LEFT(Nhaplieu!N911,3)='Sổ ngân hàng S07 '!$J$2,Nhaplieu!$O911,IF(Nhaplieu!N911='Sổ ngân hàng S07 '!$J$2,Nhaplieu!$O911,""))</f>
        <v/>
      </c>
      <c r="G906" s="572">
        <f>IF(SUM(E906:F906)=0,0,$G$10+SUM(E$11:$E906)-SUM(F$11:$F906))</f>
        <v>0</v>
      </c>
      <c r="H906" s="573"/>
    </row>
    <row r="907" spans="1:8" s="4" customFormat="1" ht="15.6">
      <c r="A907" s="76" t="str">
        <f>IF(OR(LEFT(Nhaplieu!$M912,3)='Sổ ngân hàng S07 '!$J$2,LEFT(Nhaplieu!$N912,3)='Sổ ngân hàng S07 '!$J$2),Nhaplieu!F912,IF(OR(Nhaplieu!$M912='Sổ ngân hàng S07 '!$J$2,Nhaplieu!$N912='Sổ ngân hàng S07 '!$J$2),Nhaplieu!F912,""))</f>
        <v/>
      </c>
      <c r="B907" s="77" t="str">
        <f>IF(OR(LEFT(Nhaplieu!$M912,3)='Sổ ngân hàng S07 '!$J$2,LEFT(Nhaplieu!$N912,3)='Sổ ngân hàng S07 '!$J$2),Nhaplieu!E912,IF(OR(Nhaplieu!$M912='Sổ ngân hàng S07 '!$J$2,Nhaplieu!$N912='Sổ ngân hàng S07 '!$J$2),Nhaplieu!E912,""))</f>
        <v/>
      </c>
      <c r="C907" s="571" t="str">
        <f>IF(OR(LEFT(Nhaplieu!$M912,3)='Sổ ngân hàng S07 '!$J$2,LEFT(Nhaplieu!$N912,3)='Sổ ngân hàng S07 '!$J$2),Nhaplieu!L912,IF(OR(Nhaplieu!$M912='Sổ ngân hàng S07 '!$J$2,Nhaplieu!$N912='Sổ ngân hàng S07 '!$J$2),Nhaplieu!L912,""))</f>
        <v/>
      </c>
      <c r="D907" s="78" t="str">
        <f>IF(LEFT(Nhaplieu!$M912,3)='Sổ ngân hàng S07 '!$J$2,Nhaplieu!N912,IF(LEFT(Nhaplieu!$N912,3)='Sổ ngân hàng S07 '!$J$2,Nhaplieu!M912,IF(Nhaplieu!$M912='Sổ ngân hàng S07 '!$J$2,Nhaplieu!N912,IF(Nhaplieu!$N912='Sổ ngân hàng S07 '!$J$2,Nhaplieu!M912,""))))</f>
        <v/>
      </c>
      <c r="E907" s="77" t="str">
        <f>IF(LEFT(Nhaplieu!M912,3)='Sổ ngân hàng S07 '!$J$2,Nhaplieu!$O912,IF(Nhaplieu!M912='Sổ ngân hàng S07 '!$J$2,Nhaplieu!$O912,""))</f>
        <v/>
      </c>
      <c r="F907" s="77" t="str">
        <f>IF(LEFT(Nhaplieu!N912,3)='Sổ ngân hàng S07 '!$J$2,Nhaplieu!$O912,IF(Nhaplieu!N912='Sổ ngân hàng S07 '!$J$2,Nhaplieu!$O912,""))</f>
        <v/>
      </c>
      <c r="G907" s="572">
        <f>IF(SUM(E907:F907)=0,0,$G$10+SUM(E$11:$E907)-SUM(F$11:$F907))</f>
        <v>0</v>
      </c>
      <c r="H907" s="573"/>
    </row>
    <row r="908" spans="1:8" s="4" customFormat="1" ht="15.6">
      <c r="A908" s="76" t="str">
        <f>IF(OR(LEFT(Nhaplieu!$M913,3)='Sổ ngân hàng S07 '!$J$2,LEFT(Nhaplieu!$N913,3)='Sổ ngân hàng S07 '!$J$2),Nhaplieu!F913,IF(OR(Nhaplieu!$M913='Sổ ngân hàng S07 '!$J$2,Nhaplieu!$N913='Sổ ngân hàng S07 '!$J$2),Nhaplieu!F913,""))</f>
        <v/>
      </c>
      <c r="B908" s="77" t="str">
        <f>IF(OR(LEFT(Nhaplieu!$M913,3)='Sổ ngân hàng S07 '!$J$2,LEFT(Nhaplieu!$N913,3)='Sổ ngân hàng S07 '!$J$2),Nhaplieu!E913,IF(OR(Nhaplieu!$M913='Sổ ngân hàng S07 '!$J$2,Nhaplieu!$N913='Sổ ngân hàng S07 '!$J$2),Nhaplieu!E913,""))</f>
        <v/>
      </c>
      <c r="C908" s="571" t="str">
        <f>IF(OR(LEFT(Nhaplieu!$M913,3)='Sổ ngân hàng S07 '!$J$2,LEFT(Nhaplieu!$N913,3)='Sổ ngân hàng S07 '!$J$2),Nhaplieu!L913,IF(OR(Nhaplieu!$M913='Sổ ngân hàng S07 '!$J$2,Nhaplieu!$N913='Sổ ngân hàng S07 '!$J$2),Nhaplieu!L913,""))</f>
        <v/>
      </c>
      <c r="D908" s="78" t="str">
        <f>IF(LEFT(Nhaplieu!$M913,3)='Sổ ngân hàng S07 '!$J$2,Nhaplieu!N913,IF(LEFT(Nhaplieu!$N913,3)='Sổ ngân hàng S07 '!$J$2,Nhaplieu!M913,IF(Nhaplieu!$M913='Sổ ngân hàng S07 '!$J$2,Nhaplieu!N913,IF(Nhaplieu!$N913='Sổ ngân hàng S07 '!$J$2,Nhaplieu!M913,""))))</f>
        <v/>
      </c>
      <c r="E908" s="77" t="str">
        <f>IF(LEFT(Nhaplieu!M913,3)='Sổ ngân hàng S07 '!$J$2,Nhaplieu!$O913,IF(Nhaplieu!M913='Sổ ngân hàng S07 '!$J$2,Nhaplieu!$O913,""))</f>
        <v/>
      </c>
      <c r="F908" s="77" t="str">
        <f>IF(LEFT(Nhaplieu!N913,3)='Sổ ngân hàng S07 '!$J$2,Nhaplieu!$O913,IF(Nhaplieu!N913='Sổ ngân hàng S07 '!$J$2,Nhaplieu!$O913,""))</f>
        <v/>
      </c>
      <c r="G908" s="572">
        <f>IF(SUM(E908:F908)=0,0,$G$10+SUM(E$11:$E908)-SUM(F$11:$F908))</f>
        <v>0</v>
      </c>
      <c r="H908" s="573"/>
    </row>
    <row r="909" spans="1:8" s="4" customFormat="1" ht="15.6">
      <c r="A909" s="76" t="str">
        <f>IF(OR(LEFT(Nhaplieu!$M914,3)='Sổ ngân hàng S07 '!$J$2,LEFT(Nhaplieu!$N914,3)='Sổ ngân hàng S07 '!$J$2),Nhaplieu!F914,IF(OR(Nhaplieu!$M914='Sổ ngân hàng S07 '!$J$2,Nhaplieu!$N914='Sổ ngân hàng S07 '!$J$2),Nhaplieu!F914,""))</f>
        <v/>
      </c>
      <c r="B909" s="77" t="str">
        <f>IF(OR(LEFT(Nhaplieu!$M914,3)='Sổ ngân hàng S07 '!$J$2,LEFT(Nhaplieu!$N914,3)='Sổ ngân hàng S07 '!$J$2),Nhaplieu!E914,IF(OR(Nhaplieu!$M914='Sổ ngân hàng S07 '!$J$2,Nhaplieu!$N914='Sổ ngân hàng S07 '!$J$2),Nhaplieu!E914,""))</f>
        <v/>
      </c>
      <c r="C909" s="571" t="str">
        <f>IF(OR(LEFT(Nhaplieu!$M914,3)='Sổ ngân hàng S07 '!$J$2,LEFT(Nhaplieu!$N914,3)='Sổ ngân hàng S07 '!$J$2),Nhaplieu!L914,IF(OR(Nhaplieu!$M914='Sổ ngân hàng S07 '!$J$2,Nhaplieu!$N914='Sổ ngân hàng S07 '!$J$2),Nhaplieu!L914,""))</f>
        <v/>
      </c>
      <c r="D909" s="78" t="str">
        <f>IF(LEFT(Nhaplieu!$M914,3)='Sổ ngân hàng S07 '!$J$2,Nhaplieu!N914,IF(LEFT(Nhaplieu!$N914,3)='Sổ ngân hàng S07 '!$J$2,Nhaplieu!M914,IF(Nhaplieu!$M914='Sổ ngân hàng S07 '!$J$2,Nhaplieu!N914,IF(Nhaplieu!$N914='Sổ ngân hàng S07 '!$J$2,Nhaplieu!M914,""))))</f>
        <v/>
      </c>
      <c r="E909" s="77" t="str">
        <f>IF(LEFT(Nhaplieu!M914,3)='Sổ ngân hàng S07 '!$J$2,Nhaplieu!$O914,IF(Nhaplieu!M914='Sổ ngân hàng S07 '!$J$2,Nhaplieu!$O914,""))</f>
        <v/>
      </c>
      <c r="F909" s="77" t="str">
        <f>IF(LEFT(Nhaplieu!N914,3)='Sổ ngân hàng S07 '!$J$2,Nhaplieu!$O914,IF(Nhaplieu!N914='Sổ ngân hàng S07 '!$J$2,Nhaplieu!$O914,""))</f>
        <v/>
      </c>
      <c r="G909" s="572">
        <f>IF(SUM(E909:F909)=0,0,$G$10+SUM(E$11:$E909)-SUM(F$11:$F909))</f>
        <v>0</v>
      </c>
      <c r="H909" s="573"/>
    </row>
    <row r="910" spans="1:8" s="4" customFormat="1" ht="15.6">
      <c r="A910" s="76" t="str">
        <f>IF(OR(LEFT(Nhaplieu!$M915,3)='Sổ ngân hàng S07 '!$J$2,LEFT(Nhaplieu!$N915,3)='Sổ ngân hàng S07 '!$J$2),Nhaplieu!F915,IF(OR(Nhaplieu!$M915='Sổ ngân hàng S07 '!$J$2,Nhaplieu!$N915='Sổ ngân hàng S07 '!$J$2),Nhaplieu!F915,""))</f>
        <v/>
      </c>
      <c r="B910" s="77" t="str">
        <f>IF(OR(LEFT(Nhaplieu!$M915,3)='Sổ ngân hàng S07 '!$J$2,LEFT(Nhaplieu!$N915,3)='Sổ ngân hàng S07 '!$J$2),Nhaplieu!E915,IF(OR(Nhaplieu!$M915='Sổ ngân hàng S07 '!$J$2,Nhaplieu!$N915='Sổ ngân hàng S07 '!$J$2),Nhaplieu!E915,""))</f>
        <v/>
      </c>
      <c r="C910" s="571" t="str">
        <f>IF(OR(LEFT(Nhaplieu!$M915,3)='Sổ ngân hàng S07 '!$J$2,LEFT(Nhaplieu!$N915,3)='Sổ ngân hàng S07 '!$J$2),Nhaplieu!L915,IF(OR(Nhaplieu!$M915='Sổ ngân hàng S07 '!$J$2,Nhaplieu!$N915='Sổ ngân hàng S07 '!$J$2),Nhaplieu!L915,""))</f>
        <v/>
      </c>
      <c r="D910" s="78" t="str">
        <f>IF(LEFT(Nhaplieu!$M915,3)='Sổ ngân hàng S07 '!$J$2,Nhaplieu!N915,IF(LEFT(Nhaplieu!$N915,3)='Sổ ngân hàng S07 '!$J$2,Nhaplieu!M915,IF(Nhaplieu!$M915='Sổ ngân hàng S07 '!$J$2,Nhaplieu!N915,IF(Nhaplieu!$N915='Sổ ngân hàng S07 '!$J$2,Nhaplieu!M915,""))))</f>
        <v/>
      </c>
      <c r="E910" s="77" t="str">
        <f>IF(LEFT(Nhaplieu!M915,3)='Sổ ngân hàng S07 '!$J$2,Nhaplieu!$O915,IF(Nhaplieu!M915='Sổ ngân hàng S07 '!$J$2,Nhaplieu!$O915,""))</f>
        <v/>
      </c>
      <c r="F910" s="77" t="str">
        <f>IF(LEFT(Nhaplieu!N915,3)='Sổ ngân hàng S07 '!$J$2,Nhaplieu!$O915,IF(Nhaplieu!N915='Sổ ngân hàng S07 '!$J$2,Nhaplieu!$O915,""))</f>
        <v/>
      </c>
      <c r="G910" s="572">
        <f>IF(SUM(E910:F910)=0,0,$G$10+SUM(E$11:$E910)-SUM(F$11:$F910))</f>
        <v>0</v>
      </c>
      <c r="H910" s="573"/>
    </row>
    <row r="911" spans="1:8" s="4" customFormat="1" ht="15.6">
      <c r="A911" s="76" t="str">
        <f>IF(OR(LEFT(Nhaplieu!$M916,3)='Sổ ngân hàng S07 '!$J$2,LEFT(Nhaplieu!$N916,3)='Sổ ngân hàng S07 '!$J$2),Nhaplieu!F916,IF(OR(Nhaplieu!$M916='Sổ ngân hàng S07 '!$J$2,Nhaplieu!$N916='Sổ ngân hàng S07 '!$J$2),Nhaplieu!F916,""))</f>
        <v/>
      </c>
      <c r="B911" s="77" t="str">
        <f>IF(OR(LEFT(Nhaplieu!$M916,3)='Sổ ngân hàng S07 '!$J$2,LEFT(Nhaplieu!$N916,3)='Sổ ngân hàng S07 '!$J$2),Nhaplieu!E916,IF(OR(Nhaplieu!$M916='Sổ ngân hàng S07 '!$J$2,Nhaplieu!$N916='Sổ ngân hàng S07 '!$J$2),Nhaplieu!E916,""))</f>
        <v/>
      </c>
      <c r="C911" s="571" t="str">
        <f>IF(OR(LEFT(Nhaplieu!$M916,3)='Sổ ngân hàng S07 '!$J$2,LEFT(Nhaplieu!$N916,3)='Sổ ngân hàng S07 '!$J$2),Nhaplieu!L916,IF(OR(Nhaplieu!$M916='Sổ ngân hàng S07 '!$J$2,Nhaplieu!$N916='Sổ ngân hàng S07 '!$J$2),Nhaplieu!L916,""))</f>
        <v/>
      </c>
      <c r="D911" s="78" t="str">
        <f>IF(LEFT(Nhaplieu!$M916,3)='Sổ ngân hàng S07 '!$J$2,Nhaplieu!N916,IF(LEFT(Nhaplieu!$N916,3)='Sổ ngân hàng S07 '!$J$2,Nhaplieu!M916,IF(Nhaplieu!$M916='Sổ ngân hàng S07 '!$J$2,Nhaplieu!N916,IF(Nhaplieu!$N916='Sổ ngân hàng S07 '!$J$2,Nhaplieu!M916,""))))</f>
        <v/>
      </c>
      <c r="E911" s="77" t="str">
        <f>IF(LEFT(Nhaplieu!M916,3)='Sổ ngân hàng S07 '!$J$2,Nhaplieu!$O916,IF(Nhaplieu!M916='Sổ ngân hàng S07 '!$J$2,Nhaplieu!$O916,""))</f>
        <v/>
      </c>
      <c r="F911" s="77" t="str">
        <f>IF(LEFT(Nhaplieu!N916,3)='Sổ ngân hàng S07 '!$J$2,Nhaplieu!$O916,IF(Nhaplieu!N916='Sổ ngân hàng S07 '!$J$2,Nhaplieu!$O916,""))</f>
        <v/>
      </c>
      <c r="G911" s="572">
        <f>IF(SUM(E911:F911)=0,0,$G$10+SUM(E$11:$E911)-SUM(F$11:$F911))</f>
        <v>0</v>
      </c>
      <c r="H911" s="573"/>
    </row>
    <row r="912" spans="1:8" s="4" customFormat="1" ht="15.6">
      <c r="A912" s="76" t="str">
        <f>IF(OR(LEFT(Nhaplieu!$M917,3)='Sổ ngân hàng S07 '!$J$2,LEFT(Nhaplieu!$N917,3)='Sổ ngân hàng S07 '!$J$2),Nhaplieu!F917,IF(OR(Nhaplieu!$M917='Sổ ngân hàng S07 '!$J$2,Nhaplieu!$N917='Sổ ngân hàng S07 '!$J$2),Nhaplieu!F917,""))</f>
        <v/>
      </c>
      <c r="B912" s="77" t="str">
        <f>IF(OR(LEFT(Nhaplieu!$M917,3)='Sổ ngân hàng S07 '!$J$2,LEFT(Nhaplieu!$N917,3)='Sổ ngân hàng S07 '!$J$2),Nhaplieu!E917,IF(OR(Nhaplieu!$M917='Sổ ngân hàng S07 '!$J$2,Nhaplieu!$N917='Sổ ngân hàng S07 '!$J$2),Nhaplieu!E917,""))</f>
        <v/>
      </c>
      <c r="C912" s="571" t="str">
        <f>IF(OR(LEFT(Nhaplieu!$M917,3)='Sổ ngân hàng S07 '!$J$2,LEFT(Nhaplieu!$N917,3)='Sổ ngân hàng S07 '!$J$2),Nhaplieu!L917,IF(OR(Nhaplieu!$M917='Sổ ngân hàng S07 '!$J$2,Nhaplieu!$N917='Sổ ngân hàng S07 '!$J$2),Nhaplieu!L917,""))</f>
        <v/>
      </c>
      <c r="D912" s="78" t="str">
        <f>IF(LEFT(Nhaplieu!$M917,3)='Sổ ngân hàng S07 '!$J$2,Nhaplieu!N917,IF(LEFT(Nhaplieu!$N917,3)='Sổ ngân hàng S07 '!$J$2,Nhaplieu!M917,IF(Nhaplieu!$M917='Sổ ngân hàng S07 '!$J$2,Nhaplieu!N917,IF(Nhaplieu!$N917='Sổ ngân hàng S07 '!$J$2,Nhaplieu!M917,""))))</f>
        <v/>
      </c>
      <c r="E912" s="77" t="str">
        <f>IF(LEFT(Nhaplieu!M917,3)='Sổ ngân hàng S07 '!$J$2,Nhaplieu!$O917,IF(Nhaplieu!M917='Sổ ngân hàng S07 '!$J$2,Nhaplieu!$O917,""))</f>
        <v/>
      </c>
      <c r="F912" s="77" t="str">
        <f>IF(LEFT(Nhaplieu!N917,3)='Sổ ngân hàng S07 '!$J$2,Nhaplieu!$O917,IF(Nhaplieu!N917='Sổ ngân hàng S07 '!$J$2,Nhaplieu!$O917,""))</f>
        <v/>
      </c>
      <c r="G912" s="572">
        <f>IF(SUM(E912:F912)=0,0,$G$10+SUM(E$11:$E912)-SUM(F$11:$F912))</f>
        <v>0</v>
      </c>
      <c r="H912" s="573"/>
    </row>
    <row r="913" spans="1:8" s="4" customFormat="1" ht="15.6">
      <c r="A913" s="76" t="str">
        <f>IF(OR(LEFT(Nhaplieu!$M918,3)='Sổ ngân hàng S07 '!$J$2,LEFT(Nhaplieu!$N918,3)='Sổ ngân hàng S07 '!$J$2),Nhaplieu!F918,IF(OR(Nhaplieu!$M918='Sổ ngân hàng S07 '!$J$2,Nhaplieu!$N918='Sổ ngân hàng S07 '!$J$2),Nhaplieu!F918,""))</f>
        <v/>
      </c>
      <c r="B913" s="77" t="str">
        <f>IF(OR(LEFT(Nhaplieu!$M918,3)='Sổ ngân hàng S07 '!$J$2,LEFT(Nhaplieu!$N918,3)='Sổ ngân hàng S07 '!$J$2),Nhaplieu!E918,IF(OR(Nhaplieu!$M918='Sổ ngân hàng S07 '!$J$2,Nhaplieu!$N918='Sổ ngân hàng S07 '!$J$2),Nhaplieu!E918,""))</f>
        <v/>
      </c>
      <c r="C913" s="571" t="str">
        <f>IF(OR(LEFT(Nhaplieu!$M918,3)='Sổ ngân hàng S07 '!$J$2,LEFT(Nhaplieu!$N918,3)='Sổ ngân hàng S07 '!$J$2),Nhaplieu!L918,IF(OR(Nhaplieu!$M918='Sổ ngân hàng S07 '!$J$2,Nhaplieu!$N918='Sổ ngân hàng S07 '!$J$2),Nhaplieu!L918,""))</f>
        <v/>
      </c>
      <c r="D913" s="78" t="str">
        <f>IF(LEFT(Nhaplieu!$M918,3)='Sổ ngân hàng S07 '!$J$2,Nhaplieu!N918,IF(LEFT(Nhaplieu!$N918,3)='Sổ ngân hàng S07 '!$J$2,Nhaplieu!M918,IF(Nhaplieu!$M918='Sổ ngân hàng S07 '!$J$2,Nhaplieu!N918,IF(Nhaplieu!$N918='Sổ ngân hàng S07 '!$J$2,Nhaplieu!M918,""))))</f>
        <v/>
      </c>
      <c r="E913" s="77" t="str">
        <f>IF(LEFT(Nhaplieu!M918,3)='Sổ ngân hàng S07 '!$J$2,Nhaplieu!$O918,IF(Nhaplieu!M918='Sổ ngân hàng S07 '!$J$2,Nhaplieu!$O918,""))</f>
        <v/>
      </c>
      <c r="F913" s="77" t="str">
        <f>IF(LEFT(Nhaplieu!N918,3)='Sổ ngân hàng S07 '!$J$2,Nhaplieu!$O918,IF(Nhaplieu!N918='Sổ ngân hàng S07 '!$J$2,Nhaplieu!$O918,""))</f>
        <v/>
      </c>
      <c r="G913" s="572">
        <f>IF(SUM(E913:F913)=0,0,$G$10+SUM(E$11:$E913)-SUM(F$11:$F913))</f>
        <v>0</v>
      </c>
      <c r="H913" s="573"/>
    </row>
    <row r="914" spans="1:8" s="4" customFormat="1" ht="15.6">
      <c r="A914" s="76" t="str">
        <f>IF(OR(LEFT(Nhaplieu!$M919,3)='Sổ ngân hàng S07 '!$J$2,LEFT(Nhaplieu!$N919,3)='Sổ ngân hàng S07 '!$J$2),Nhaplieu!F919,IF(OR(Nhaplieu!$M919='Sổ ngân hàng S07 '!$J$2,Nhaplieu!$N919='Sổ ngân hàng S07 '!$J$2),Nhaplieu!F919,""))</f>
        <v/>
      </c>
      <c r="B914" s="77" t="str">
        <f>IF(OR(LEFT(Nhaplieu!$M919,3)='Sổ ngân hàng S07 '!$J$2,LEFT(Nhaplieu!$N919,3)='Sổ ngân hàng S07 '!$J$2),Nhaplieu!E919,IF(OR(Nhaplieu!$M919='Sổ ngân hàng S07 '!$J$2,Nhaplieu!$N919='Sổ ngân hàng S07 '!$J$2),Nhaplieu!E919,""))</f>
        <v/>
      </c>
      <c r="C914" s="571" t="str">
        <f>IF(OR(LEFT(Nhaplieu!$M919,3)='Sổ ngân hàng S07 '!$J$2,LEFT(Nhaplieu!$N919,3)='Sổ ngân hàng S07 '!$J$2),Nhaplieu!L919,IF(OR(Nhaplieu!$M919='Sổ ngân hàng S07 '!$J$2,Nhaplieu!$N919='Sổ ngân hàng S07 '!$J$2),Nhaplieu!L919,""))</f>
        <v/>
      </c>
      <c r="D914" s="78" t="str">
        <f>IF(LEFT(Nhaplieu!$M919,3)='Sổ ngân hàng S07 '!$J$2,Nhaplieu!N919,IF(LEFT(Nhaplieu!$N919,3)='Sổ ngân hàng S07 '!$J$2,Nhaplieu!M919,IF(Nhaplieu!$M919='Sổ ngân hàng S07 '!$J$2,Nhaplieu!N919,IF(Nhaplieu!$N919='Sổ ngân hàng S07 '!$J$2,Nhaplieu!M919,""))))</f>
        <v/>
      </c>
      <c r="E914" s="77" t="str">
        <f>IF(LEFT(Nhaplieu!M919,3)='Sổ ngân hàng S07 '!$J$2,Nhaplieu!$O919,IF(Nhaplieu!M919='Sổ ngân hàng S07 '!$J$2,Nhaplieu!$O919,""))</f>
        <v/>
      </c>
      <c r="F914" s="77" t="str">
        <f>IF(LEFT(Nhaplieu!N919,3)='Sổ ngân hàng S07 '!$J$2,Nhaplieu!$O919,IF(Nhaplieu!N919='Sổ ngân hàng S07 '!$J$2,Nhaplieu!$O919,""))</f>
        <v/>
      </c>
      <c r="G914" s="572">
        <f>IF(SUM(E914:F914)=0,0,$G$10+SUM(E$11:$E914)-SUM(F$11:$F914))</f>
        <v>0</v>
      </c>
      <c r="H914" s="573"/>
    </row>
    <row r="915" spans="1:8" s="4" customFormat="1" ht="15.6">
      <c r="A915" s="76" t="str">
        <f>IF(OR(LEFT(Nhaplieu!$M920,3)='Sổ ngân hàng S07 '!$J$2,LEFT(Nhaplieu!$N920,3)='Sổ ngân hàng S07 '!$J$2),Nhaplieu!F920,IF(OR(Nhaplieu!$M920='Sổ ngân hàng S07 '!$J$2,Nhaplieu!$N920='Sổ ngân hàng S07 '!$J$2),Nhaplieu!F920,""))</f>
        <v/>
      </c>
      <c r="B915" s="77" t="str">
        <f>IF(OR(LEFT(Nhaplieu!$M920,3)='Sổ ngân hàng S07 '!$J$2,LEFT(Nhaplieu!$N920,3)='Sổ ngân hàng S07 '!$J$2),Nhaplieu!E920,IF(OR(Nhaplieu!$M920='Sổ ngân hàng S07 '!$J$2,Nhaplieu!$N920='Sổ ngân hàng S07 '!$J$2),Nhaplieu!E920,""))</f>
        <v/>
      </c>
      <c r="C915" s="571" t="str">
        <f>IF(OR(LEFT(Nhaplieu!$M920,3)='Sổ ngân hàng S07 '!$J$2,LEFT(Nhaplieu!$N920,3)='Sổ ngân hàng S07 '!$J$2),Nhaplieu!L920,IF(OR(Nhaplieu!$M920='Sổ ngân hàng S07 '!$J$2,Nhaplieu!$N920='Sổ ngân hàng S07 '!$J$2),Nhaplieu!L920,""))</f>
        <v/>
      </c>
      <c r="D915" s="78" t="str">
        <f>IF(LEFT(Nhaplieu!$M920,3)='Sổ ngân hàng S07 '!$J$2,Nhaplieu!N920,IF(LEFT(Nhaplieu!$N920,3)='Sổ ngân hàng S07 '!$J$2,Nhaplieu!M920,IF(Nhaplieu!$M920='Sổ ngân hàng S07 '!$J$2,Nhaplieu!N920,IF(Nhaplieu!$N920='Sổ ngân hàng S07 '!$J$2,Nhaplieu!M920,""))))</f>
        <v/>
      </c>
      <c r="E915" s="77" t="str">
        <f>IF(LEFT(Nhaplieu!M920,3)='Sổ ngân hàng S07 '!$J$2,Nhaplieu!$O920,IF(Nhaplieu!M920='Sổ ngân hàng S07 '!$J$2,Nhaplieu!$O920,""))</f>
        <v/>
      </c>
      <c r="F915" s="77" t="str">
        <f>IF(LEFT(Nhaplieu!N920,3)='Sổ ngân hàng S07 '!$J$2,Nhaplieu!$O920,IF(Nhaplieu!N920='Sổ ngân hàng S07 '!$J$2,Nhaplieu!$O920,""))</f>
        <v/>
      </c>
      <c r="G915" s="572">
        <f>IF(SUM(E915:F915)=0,0,$G$10+SUM(E$11:$E915)-SUM(F$11:$F915))</f>
        <v>0</v>
      </c>
      <c r="H915" s="573"/>
    </row>
    <row r="916" spans="1:8" s="4" customFormat="1" ht="15.6">
      <c r="A916" s="76" t="str">
        <f>IF(OR(LEFT(Nhaplieu!$M921,3)='Sổ ngân hàng S07 '!$J$2,LEFT(Nhaplieu!$N921,3)='Sổ ngân hàng S07 '!$J$2),Nhaplieu!F921,IF(OR(Nhaplieu!$M921='Sổ ngân hàng S07 '!$J$2,Nhaplieu!$N921='Sổ ngân hàng S07 '!$J$2),Nhaplieu!F921,""))</f>
        <v/>
      </c>
      <c r="B916" s="77" t="str">
        <f>IF(OR(LEFT(Nhaplieu!$M921,3)='Sổ ngân hàng S07 '!$J$2,LEFT(Nhaplieu!$N921,3)='Sổ ngân hàng S07 '!$J$2),Nhaplieu!E921,IF(OR(Nhaplieu!$M921='Sổ ngân hàng S07 '!$J$2,Nhaplieu!$N921='Sổ ngân hàng S07 '!$J$2),Nhaplieu!E921,""))</f>
        <v/>
      </c>
      <c r="C916" s="571" t="str">
        <f>IF(OR(LEFT(Nhaplieu!$M921,3)='Sổ ngân hàng S07 '!$J$2,LEFT(Nhaplieu!$N921,3)='Sổ ngân hàng S07 '!$J$2),Nhaplieu!L921,IF(OR(Nhaplieu!$M921='Sổ ngân hàng S07 '!$J$2,Nhaplieu!$N921='Sổ ngân hàng S07 '!$J$2),Nhaplieu!L921,""))</f>
        <v/>
      </c>
      <c r="D916" s="78" t="str">
        <f>IF(LEFT(Nhaplieu!$M921,3)='Sổ ngân hàng S07 '!$J$2,Nhaplieu!N921,IF(LEFT(Nhaplieu!$N921,3)='Sổ ngân hàng S07 '!$J$2,Nhaplieu!M921,IF(Nhaplieu!$M921='Sổ ngân hàng S07 '!$J$2,Nhaplieu!N921,IF(Nhaplieu!$N921='Sổ ngân hàng S07 '!$J$2,Nhaplieu!M921,""))))</f>
        <v/>
      </c>
      <c r="E916" s="77" t="str">
        <f>IF(LEFT(Nhaplieu!M921,3)='Sổ ngân hàng S07 '!$J$2,Nhaplieu!$O921,IF(Nhaplieu!M921='Sổ ngân hàng S07 '!$J$2,Nhaplieu!$O921,""))</f>
        <v/>
      </c>
      <c r="F916" s="77" t="str">
        <f>IF(LEFT(Nhaplieu!N921,3)='Sổ ngân hàng S07 '!$J$2,Nhaplieu!$O921,IF(Nhaplieu!N921='Sổ ngân hàng S07 '!$J$2,Nhaplieu!$O921,""))</f>
        <v/>
      </c>
      <c r="G916" s="572">
        <f>IF(SUM(E916:F916)=0,0,$G$10+SUM(E$11:$E916)-SUM(F$11:$F916))</f>
        <v>0</v>
      </c>
      <c r="H916" s="573"/>
    </row>
    <row r="917" spans="1:8" s="4" customFormat="1" ht="15.6">
      <c r="A917" s="76" t="str">
        <f>IF(OR(LEFT(Nhaplieu!$M922,3)='Sổ ngân hàng S07 '!$J$2,LEFT(Nhaplieu!$N922,3)='Sổ ngân hàng S07 '!$J$2),Nhaplieu!F922,IF(OR(Nhaplieu!$M922='Sổ ngân hàng S07 '!$J$2,Nhaplieu!$N922='Sổ ngân hàng S07 '!$J$2),Nhaplieu!F922,""))</f>
        <v/>
      </c>
      <c r="B917" s="77" t="str">
        <f>IF(OR(LEFT(Nhaplieu!$M922,3)='Sổ ngân hàng S07 '!$J$2,LEFT(Nhaplieu!$N922,3)='Sổ ngân hàng S07 '!$J$2),Nhaplieu!E922,IF(OR(Nhaplieu!$M922='Sổ ngân hàng S07 '!$J$2,Nhaplieu!$N922='Sổ ngân hàng S07 '!$J$2),Nhaplieu!E922,""))</f>
        <v/>
      </c>
      <c r="C917" s="571" t="str">
        <f>IF(OR(LEFT(Nhaplieu!$M922,3)='Sổ ngân hàng S07 '!$J$2,LEFT(Nhaplieu!$N922,3)='Sổ ngân hàng S07 '!$J$2),Nhaplieu!L922,IF(OR(Nhaplieu!$M922='Sổ ngân hàng S07 '!$J$2,Nhaplieu!$N922='Sổ ngân hàng S07 '!$J$2),Nhaplieu!L922,""))</f>
        <v/>
      </c>
      <c r="D917" s="78" t="str">
        <f>IF(LEFT(Nhaplieu!$M922,3)='Sổ ngân hàng S07 '!$J$2,Nhaplieu!N922,IF(LEFT(Nhaplieu!$N922,3)='Sổ ngân hàng S07 '!$J$2,Nhaplieu!M922,IF(Nhaplieu!$M922='Sổ ngân hàng S07 '!$J$2,Nhaplieu!N922,IF(Nhaplieu!$N922='Sổ ngân hàng S07 '!$J$2,Nhaplieu!M922,""))))</f>
        <v/>
      </c>
      <c r="E917" s="77" t="str">
        <f>IF(LEFT(Nhaplieu!M922,3)='Sổ ngân hàng S07 '!$J$2,Nhaplieu!$O922,IF(Nhaplieu!M922='Sổ ngân hàng S07 '!$J$2,Nhaplieu!$O922,""))</f>
        <v/>
      </c>
      <c r="F917" s="77" t="str">
        <f>IF(LEFT(Nhaplieu!N922,3)='Sổ ngân hàng S07 '!$J$2,Nhaplieu!$O922,IF(Nhaplieu!N922='Sổ ngân hàng S07 '!$J$2,Nhaplieu!$O922,""))</f>
        <v/>
      </c>
      <c r="G917" s="572">
        <f>IF(SUM(E917:F917)=0,0,$G$10+SUM(E$11:$E917)-SUM(F$11:$F917))</f>
        <v>0</v>
      </c>
      <c r="H917" s="573"/>
    </row>
    <row r="918" spans="1:8" s="4" customFormat="1" ht="15.6">
      <c r="A918" s="76" t="str">
        <f>IF(OR(LEFT(Nhaplieu!$M923,3)='Sổ ngân hàng S07 '!$J$2,LEFT(Nhaplieu!$N923,3)='Sổ ngân hàng S07 '!$J$2),Nhaplieu!F923,IF(OR(Nhaplieu!$M923='Sổ ngân hàng S07 '!$J$2,Nhaplieu!$N923='Sổ ngân hàng S07 '!$J$2),Nhaplieu!F923,""))</f>
        <v/>
      </c>
      <c r="B918" s="77" t="str">
        <f>IF(OR(LEFT(Nhaplieu!$M923,3)='Sổ ngân hàng S07 '!$J$2,LEFT(Nhaplieu!$N923,3)='Sổ ngân hàng S07 '!$J$2),Nhaplieu!E923,IF(OR(Nhaplieu!$M923='Sổ ngân hàng S07 '!$J$2,Nhaplieu!$N923='Sổ ngân hàng S07 '!$J$2),Nhaplieu!E923,""))</f>
        <v/>
      </c>
      <c r="C918" s="571" t="str">
        <f>IF(OR(LEFT(Nhaplieu!$M923,3)='Sổ ngân hàng S07 '!$J$2,LEFT(Nhaplieu!$N923,3)='Sổ ngân hàng S07 '!$J$2),Nhaplieu!L923,IF(OR(Nhaplieu!$M923='Sổ ngân hàng S07 '!$J$2,Nhaplieu!$N923='Sổ ngân hàng S07 '!$J$2),Nhaplieu!L923,""))</f>
        <v/>
      </c>
      <c r="D918" s="78" t="str">
        <f>IF(LEFT(Nhaplieu!$M923,3)='Sổ ngân hàng S07 '!$J$2,Nhaplieu!N923,IF(LEFT(Nhaplieu!$N923,3)='Sổ ngân hàng S07 '!$J$2,Nhaplieu!M923,IF(Nhaplieu!$M923='Sổ ngân hàng S07 '!$J$2,Nhaplieu!N923,IF(Nhaplieu!$N923='Sổ ngân hàng S07 '!$J$2,Nhaplieu!M923,""))))</f>
        <v/>
      </c>
      <c r="E918" s="77" t="str">
        <f>IF(LEFT(Nhaplieu!M923,3)='Sổ ngân hàng S07 '!$J$2,Nhaplieu!$O923,IF(Nhaplieu!M923='Sổ ngân hàng S07 '!$J$2,Nhaplieu!$O923,""))</f>
        <v/>
      </c>
      <c r="F918" s="77" t="str">
        <f>IF(LEFT(Nhaplieu!N923,3)='Sổ ngân hàng S07 '!$J$2,Nhaplieu!$O923,IF(Nhaplieu!N923='Sổ ngân hàng S07 '!$J$2,Nhaplieu!$O923,""))</f>
        <v/>
      </c>
      <c r="G918" s="572">
        <f>IF(SUM(E918:F918)=0,0,$G$10+SUM(E$11:$E918)-SUM(F$11:$F918))</f>
        <v>0</v>
      </c>
      <c r="H918" s="573"/>
    </row>
    <row r="919" spans="1:8" s="4" customFormat="1" ht="15.6">
      <c r="A919" s="76" t="str">
        <f>IF(OR(LEFT(Nhaplieu!$M924,3)='Sổ ngân hàng S07 '!$J$2,LEFT(Nhaplieu!$N924,3)='Sổ ngân hàng S07 '!$J$2),Nhaplieu!F924,IF(OR(Nhaplieu!$M924='Sổ ngân hàng S07 '!$J$2,Nhaplieu!$N924='Sổ ngân hàng S07 '!$J$2),Nhaplieu!F924,""))</f>
        <v/>
      </c>
      <c r="B919" s="77" t="str">
        <f>IF(OR(LEFT(Nhaplieu!$M924,3)='Sổ ngân hàng S07 '!$J$2,LEFT(Nhaplieu!$N924,3)='Sổ ngân hàng S07 '!$J$2),Nhaplieu!E924,IF(OR(Nhaplieu!$M924='Sổ ngân hàng S07 '!$J$2,Nhaplieu!$N924='Sổ ngân hàng S07 '!$J$2),Nhaplieu!E924,""))</f>
        <v/>
      </c>
      <c r="C919" s="571" t="str">
        <f>IF(OR(LEFT(Nhaplieu!$M924,3)='Sổ ngân hàng S07 '!$J$2,LEFT(Nhaplieu!$N924,3)='Sổ ngân hàng S07 '!$J$2),Nhaplieu!L924,IF(OR(Nhaplieu!$M924='Sổ ngân hàng S07 '!$J$2,Nhaplieu!$N924='Sổ ngân hàng S07 '!$J$2),Nhaplieu!L924,""))</f>
        <v/>
      </c>
      <c r="D919" s="78" t="str">
        <f>IF(LEFT(Nhaplieu!$M924,3)='Sổ ngân hàng S07 '!$J$2,Nhaplieu!N924,IF(LEFT(Nhaplieu!$N924,3)='Sổ ngân hàng S07 '!$J$2,Nhaplieu!M924,IF(Nhaplieu!$M924='Sổ ngân hàng S07 '!$J$2,Nhaplieu!N924,IF(Nhaplieu!$N924='Sổ ngân hàng S07 '!$J$2,Nhaplieu!M924,""))))</f>
        <v/>
      </c>
      <c r="E919" s="77" t="str">
        <f>IF(LEFT(Nhaplieu!M924,3)='Sổ ngân hàng S07 '!$J$2,Nhaplieu!$O924,IF(Nhaplieu!M924='Sổ ngân hàng S07 '!$J$2,Nhaplieu!$O924,""))</f>
        <v/>
      </c>
      <c r="F919" s="77" t="str">
        <f>IF(LEFT(Nhaplieu!N924,3)='Sổ ngân hàng S07 '!$J$2,Nhaplieu!$O924,IF(Nhaplieu!N924='Sổ ngân hàng S07 '!$J$2,Nhaplieu!$O924,""))</f>
        <v/>
      </c>
      <c r="G919" s="572">
        <f>IF(SUM(E919:F919)=0,0,$G$10+SUM(E$11:$E919)-SUM(F$11:$F919))</f>
        <v>0</v>
      </c>
      <c r="H919" s="573"/>
    </row>
    <row r="920" spans="1:8" s="4" customFormat="1" ht="15.6">
      <c r="A920" s="76" t="str">
        <f>IF(OR(LEFT(Nhaplieu!$M925,3)='Sổ ngân hàng S07 '!$J$2,LEFT(Nhaplieu!$N925,3)='Sổ ngân hàng S07 '!$J$2),Nhaplieu!F925,IF(OR(Nhaplieu!$M925='Sổ ngân hàng S07 '!$J$2,Nhaplieu!$N925='Sổ ngân hàng S07 '!$J$2),Nhaplieu!F925,""))</f>
        <v/>
      </c>
      <c r="B920" s="77" t="str">
        <f>IF(OR(LEFT(Nhaplieu!$M925,3)='Sổ ngân hàng S07 '!$J$2,LEFT(Nhaplieu!$N925,3)='Sổ ngân hàng S07 '!$J$2),Nhaplieu!E925,IF(OR(Nhaplieu!$M925='Sổ ngân hàng S07 '!$J$2,Nhaplieu!$N925='Sổ ngân hàng S07 '!$J$2),Nhaplieu!E925,""))</f>
        <v/>
      </c>
      <c r="C920" s="571" t="str">
        <f>IF(OR(LEFT(Nhaplieu!$M925,3)='Sổ ngân hàng S07 '!$J$2,LEFT(Nhaplieu!$N925,3)='Sổ ngân hàng S07 '!$J$2),Nhaplieu!L925,IF(OR(Nhaplieu!$M925='Sổ ngân hàng S07 '!$J$2,Nhaplieu!$N925='Sổ ngân hàng S07 '!$J$2),Nhaplieu!L925,""))</f>
        <v/>
      </c>
      <c r="D920" s="78" t="str">
        <f>IF(LEFT(Nhaplieu!$M925,3)='Sổ ngân hàng S07 '!$J$2,Nhaplieu!N925,IF(LEFT(Nhaplieu!$N925,3)='Sổ ngân hàng S07 '!$J$2,Nhaplieu!M925,IF(Nhaplieu!$M925='Sổ ngân hàng S07 '!$J$2,Nhaplieu!N925,IF(Nhaplieu!$N925='Sổ ngân hàng S07 '!$J$2,Nhaplieu!M925,""))))</f>
        <v/>
      </c>
      <c r="E920" s="77" t="str">
        <f>IF(LEFT(Nhaplieu!M925,3)='Sổ ngân hàng S07 '!$J$2,Nhaplieu!$O925,IF(Nhaplieu!M925='Sổ ngân hàng S07 '!$J$2,Nhaplieu!$O925,""))</f>
        <v/>
      </c>
      <c r="F920" s="77" t="str">
        <f>IF(LEFT(Nhaplieu!N925,3)='Sổ ngân hàng S07 '!$J$2,Nhaplieu!$O925,IF(Nhaplieu!N925='Sổ ngân hàng S07 '!$J$2,Nhaplieu!$O925,""))</f>
        <v/>
      </c>
      <c r="G920" s="572">
        <f>IF(SUM(E920:F920)=0,0,$G$10+SUM(E$11:$E920)-SUM(F$11:$F920))</f>
        <v>0</v>
      </c>
      <c r="H920" s="573"/>
    </row>
    <row r="921" spans="1:8" s="4" customFormat="1" ht="15.6">
      <c r="A921" s="76" t="str">
        <f>IF(OR(LEFT(Nhaplieu!$M926,3)='Sổ ngân hàng S07 '!$J$2,LEFT(Nhaplieu!$N926,3)='Sổ ngân hàng S07 '!$J$2),Nhaplieu!F926,IF(OR(Nhaplieu!$M926='Sổ ngân hàng S07 '!$J$2,Nhaplieu!$N926='Sổ ngân hàng S07 '!$J$2),Nhaplieu!F926,""))</f>
        <v/>
      </c>
      <c r="B921" s="77" t="str">
        <f>IF(OR(LEFT(Nhaplieu!$M926,3)='Sổ ngân hàng S07 '!$J$2,LEFT(Nhaplieu!$N926,3)='Sổ ngân hàng S07 '!$J$2),Nhaplieu!E926,IF(OR(Nhaplieu!$M926='Sổ ngân hàng S07 '!$J$2,Nhaplieu!$N926='Sổ ngân hàng S07 '!$J$2),Nhaplieu!E926,""))</f>
        <v/>
      </c>
      <c r="C921" s="571" t="str">
        <f>IF(OR(LEFT(Nhaplieu!$M926,3)='Sổ ngân hàng S07 '!$J$2,LEFT(Nhaplieu!$N926,3)='Sổ ngân hàng S07 '!$J$2),Nhaplieu!L926,IF(OR(Nhaplieu!$M926='Sổ ngân hàng S07 '!$J$2,Nhaplieu!$N926='Sổ ngân hàng S07 '!$J$2),Nhaplieu!L926,""))</f>
        <v/>
      </c>
      <c r="D921" s="78" t="str">
        <f>IF(LEFT(Nhaplieu!$M926,3)='Sổ ngân hàng S07 '!$J$2,Nhaplieu!N926,IF(LEFT(Nhaplieu!$N926,3)='Sổ ngân hàng S07 '!$J$2,Nhaplieu!M926,IF(Nhaplieu!$M926='Sổ ngân hàng S07 '!$J$2,Nhaplieu!N926,IF(Nhaplieu!$N926='Sổ ngân hàng S07 '!$J$2,Nhaplieu!M926,""))))</f>
        <v/>
      </c>
      <c r="E921" s="77" t="str">
        <f>IF(LEFT(Nhaplieu!M926,3)='Sổ ngân hàng S07 '!$J$2,Nhaplieu!$O926,IF(Nhaplieu!M926='Sổ ngân hàng S07 '!$J$2,Nhaplieu!$O926,""))</f>
        <v/>
      </c>
      <c r="F921" s="77" t="str">
        <f>IF(LEFT(Nhaplieu!N926,3)='Sổ ngân hàng S07 '!$J$2,Nhaplieu!$O926,IF(Nhaplieu!N926='Sổ ngân hàng S07 '!$J$2,Nhaplieu!$O926,""))</f>
        <v/>
      </c>
      <c r="G921" s="572">
        <f>IF(SUM(E921:F921)=0,0,$G$10+SUM(E$11:$E921)-SUM(F$11:$F921))</f>
        <v>0</v>
      </c>
      <c r="H921" s="573"/>
    </row>
    <row r="922" spans="1:8" s="4" customFormat="1" ht="15.6">
      <c r="A922" s="76" t="str">
        <f>IF(OR(LEFT(Nhaplieu!$M927,3)='Sổ ngân hàng S07 '!$J$2,LEFT(Nhaplieu!$N927,3)='Sổ ngân hàng S07 '!$J$2),Nhaplieu!F927,IF(OR(Nhaplieu!$M927='Sổ ngân hàng S07 '!$J$2,Nhaplieu!$N927='Sổ ngân hàng S07 '!$J$2),Nhaplieu!F927,""))</f>
        <v/>
      </c>
      <c r="B922" s="77" t="str">
        <f>IF(OR(LEFT(Nhaplieu!$M927,3)='Sổ ngân hàng S07 '!$J$2,LEFT(Nhaplieu!$N927,3)='Sổ ngân hàng S07 '!$J$2),Nhaplieu!E927,IF(OR(Nhaplieu!$M927='Sổ ngân hàng S07 '!$J$2,Nhaplieu!$N927='Sổ ngân hàng S07 '!$J$2),Nhaplieu!E927,""))</f>
        <v/>
      </c>
      <c r="C922" s="571" t="str">
        <f>IF(OR(LEFT(Nhaplieu!$M927,3)='Sổ ngân hàng S07 '!$J$2,LEFT(Nhaplieu!$N927,3)='Sổ ngân hàng S07 '!$J$2),Nhaplieu!L927,IF(OR(Nhaplieu!$M927='Sổ ngân hàng S07 '!$J$2,Nhaplieu!$N927='Sổ ngân hàng S07 '!$J$2),Nhaplieu!L927,""))</f>
        <v/>
      </c>
      <c r="D922" s="78" t="str">
        <f>IF(LEFT(Nhaplieu!$M927,3)='Sổ ngân hàng S07 '!$J$2,Nhaplieu!N927,IF(LEFT(Nhaplieu!$N927,3)='Sổ ngân hàng S07 '!$J$2,Nhaplieu!M927,IF(Nhaplieu!$M927='Sổ ngân hàng S07 '!$J$2,Nhaplieu!N927,IF(Nhaplieu!$N927='Sổ ngân hàng S07 '!$J$2,Nhaplieu!M927,""))))</f>
        <v/>
      </c>
      <c r="E922" s="77" t="str">
        <f>IF(LEFT(Nhaplieu!M927,3)='Sổ ngân hàng S07 '!$J$2,Nhaplieu!$O927,IF(Nhaplieu!M927='Sổ ngân hàng S07 '!$J$2,Nhaplieu!$O927,""))</f>
        <v/>
      </c>
      <c r="F922" s="77" t="str">
        <f>IF(LEFT(Nhaplieu!N927,3)='Sổ ngân hàng S07 '!$J$2,Nhaplieu!$O927,IF(Nhaplieu!N927='Sổ ngân hàng S07 '!$J$2,Nhaplieu!$O927,""))</f>
        <v/>
      </c>
      <c r="G922" s="572">
        <f>IF(SUM(E922:F922)=0,0,$G$10+SUM(E$11:$E922)-SUM(F$11:$F922))</f>
        <v>0</v>
      </c>
      <c r="H922" s="573"/>
    </row>
    <row r="923" spans="1:8" s="4" customFormat="1" ht="15.6">
      <c r="A923" s="76" t="str">
        <f>IF(OR(LEFT(Nhaplieu!$M928,3)='Sổ ngân hàng S07 '!$J$2,LEFT(Nhaplieu!$N928,3)='Sổ ngân hàng S07 '!$J$2),Nhaplieu!F928,IF(OR(Nhaplieu!$M928='Sổ ngân hàng S07 '!$J$2,Nhaplieu!$N928='Sổ ngân hàng S07 '!$J$2),Nhaplieu!F928,""))</f>
        <v/>
      </c>
      <c r="B923" s="77" t="str">
        <f>IF(OR(LEFT(Nhaplieu!$M928,3)='Sổ ngân hàng S07 '!$J$2,LEFT(Nhaplieu!$N928,3)='Sổ ngân hàng S07 '!$J$2),Nhaplieu!E928,IF(OR(Nhaplieu!$M928='Sổ ngân hàng S07 '!$J$2,Nhaplieu!$N928='Sổ ngân hàng S07 '!$J$2),Nhaplieu!E928,""))</f>
        <v/>
      </c>
      <c r="C923" s="571" t="str">
        <f>IF(OR(LEFT(Nhaplieu!$M928,3)='Sổ ngân hàng S07 '!$J$2,LEFT(Nhaplieu!$N928,3)='Sổ ngân hàng S07 '!$J$2),Nhaplieu!L928,IF(OR(Nhaplieu!$M928='Sổ ngân hàng S07 '!$J$2,Nhaplieu!$N928='Sổ ngân hàng S07 '!$J$2),Nhaplieu!L928,""))</f>
        <v/>
      </c>
      <c r="D923" s="78" t="str">
        <f>IF(LEFT(Nhaplieu!$M928,3)='Sổ ngân hàng S07 '!$J$2,Nhaplieu!N928,IF(LEFT(Nhaplieu!$N928,3)='Sổ ngân hàng S07 '!$J$2,Nhaplieu!M928,IF(Nhaplieu!$M928='Sổ ngân hàng S07 '!$J$2,Nhaplieu!N928,IF(Nhaplieu!$N928='Sổ ngân hàng S07 '!$J$2,Nhaplieu!M928,""))))</f>
        <v/>
      </c>
      <c r="E923" s="77" t="str">
        <f>IF(LEFT(Nhaplieu!M928,3)='Sổ ngân hàng S07 '!$J$2,Nhaplieu!$O928,IF(Nhaplieu!M928='Sổ ngân hàng S07 '!$J$2,Nhaplieu!$O928,""))</f>
        <v/>
      </c>
      <c r="F923" s="77" t="str">
        <f>IF(LEFT(Nhaplieu!N928,3)='Sổ ngân hàng S07 '!$J$2,Nhaplieu!$O928,IF(Nhaplieu!N928='Sổ ngân hàng S07 '!$J$2,Nhaplieu!$O928,""))</f>
        <v/>
      </c>
      <c r="G923" s="572">
        <f>IF(SUM(E923:F923)=0,0,$G$10+SUM(E$11:$E923)-SUM(F$11:$F923))</f>
        <v>0</v>
      </c>
      <c r="H923" s="573"/>
    </row>
    <row r="924" spans="1:8" s="4" customFormat="1" ht="15.6">
      <c r="A924" s="76" t="str">
        <f>IF(OR(LEFT(Nhaplieu!$M929,3)='Sổ ngân hàng S07 '!$J$2,LEFT(Nhaplieu!$N929,3)='Sổ ngân hàng S07 '!$J$2),Nhaplieu!F929,IF(OR(Nhaplieu!$M929='Sổ ngân hàng S07 '!$J$2,Nhaplieu!$N929='Sổ ngân hàng S07 '!$J$2),Nhaplieu!F929,""))</f>
        <v/>
      </c>
      <c r="B924" s="77" t="str">
        <f>IF(OR(LEFT(Nhaplieu!$M929,3)='Sổ ngân hàng S07 '!$J$2,LEFT(Nhaplieu!$N929,3)='Sổ ngân hàng S07 '!$J$2),Nhaplieu!E929,IF(OR(Nhaplieu!$M929='Sổ ngân hàng S07 '!$J$2,Nhaplieu!$N929='Sổ ngân hàng S07 '!$J$2),Nhaplieu!E929,""))</f>
        <v/>
      </c>
      <c r="C924" s="571" t="str">
        <f>IF(OR(LEFT(Nhaplieu!$M929,3)='Sổ ngân hàng S07 '!$J$2,LEFT(Nhaplieu!$N929,3)='Sổ ngân hàng S07 '!$J$2),Nhaplieu!L929,IF(OR(Nhaplieu!$M929='Sổ ngân hàng S07 '!$J$2,Nhaplieu!$N929='Sổ ngân hàng S07 '!$J$2),Nhaplieu!L929,""))</f>
        <v/>
      </c>
      <c r="D924" s="78" t="str">
        <f>IF(LEFT(Nhaplieu!$M929,3)='Sổ ngân hàng S07 '!$J$2,Nhaplieu!N929,IF(LEFT(Nhaplieu!$N929,3)='Sổ ngân hàng S07 '!$J$2,Nhaplieu!M929,IF(Nhaplieu!$M929='Sổ ngân hàng S07 '!$J$2,Nhaplieu!N929,IF(Nhaplieu!$N929='Sổ ngân hàng S07 '!$J$2,Nhaplieu!M929,""))))</f>
        <v/>
      </c>
      <c r="E924" s="77" t="str">
        <f>IF(LEFT(Nhaplieu!M929,3)='Sổ ngân hàng S07 '!$J$2,Nhaplieu!$O929,IF(Nhaplieu!M929='Sổ ngân hàng S07 '!$J$2,Nhaplieu!$O929,""))</f>
        <v/>
      </c>
      <c r="F924" s="77" t="str">
        <f>IF(LEFT(Nhaplieu!N929,3)='Sổ ngân hàng S07 '!$J$2,Nhaplieu!$O929,IF(Nhaplieu!N929='Sổ ngân hàng S07 '!$J$2,Nhaplieu!$O929,""))</f>
        <v/>
      </c>
      <c r="G924" s="572">
        <f>IF(SUM(E924:F924)=0,0,$G$10+SUM(E$11:$E924)-SUM(F$11:$F924))</f>
        <v>0</v>
      </c>
      <c r="H924" s="573"/>
    </row>
    <row r="925" spans="1:8" s="4" customFormat="1" ht="15.6">
      <c r="A925" s="76" t="str">
        <f>IF(OR(LEFT(Nhaplieu!$M930,3)='Sổ ngân hàng S07 '!$J$2,LEFT(Nhaplieu!$N930,3)='Sổ ngân hàng S07 '!$J$2),Nhaplieu!F930,IF(OR(Nhaplieu!$M930='Sổ ngân hàng S07 '!$J$2,Nhaplieu!$N930='Sổ ngân hàng S07 '!$J$2),Nhaplieu!F930,""))</f>
        <v/>
      </c>
      <c r="B925" s="77" t="str">
        <f>IF(OR(LEFT(Nhaplieu!$M930,3)='Sổ ngân hàng S07 '!$J$2,LEFT(Nhaplieu!$N930,3)='Sổ ngân hàng S07 '!$J$2),Nhaplieu!E930,IF(OR(Nhaplieu!$M930='Sổ ngân hàng S07 '!$J$2,Nhaplieu!$N930='Sổ ngân hàng S07 '!$J$2),Nhaplieu!E930,""))</f>
        <v/>
      </c>
      <c r="C925" s="571" t="str">
        <f>IF(OR(LEFT(Nhaplieu!$M930,3)='Sổ ngân hàng S07 '!$J$2,LEFT(Nhaplieu!$N930,3)='Sổ ngân hàng S07 '!$J$2),Nhaplieu!L930,IF(OR(Nhaplieu!$M930='Sổ ngân hàng S07 '!$J$2,Nhaplieu!$N930='Sổ ngân hàng S07 '!$J$2),Nhaplieu!L930,""))</f>
        <v/>
      </c>
      <c r="D925" s="78" t="str">
        <f>IF(LEFT(Nhaplieu!$M930,3)='Sổ ngân hàng S07 '!$J$2,Nhaplieu!N930,IF(LEFT(Nhaplieu!$N930,3)='Sổ ngân hàng S07 '!$J$2,Nhaplieu!M930,IF(Nhaplieu!$M930='Sổ ngân hàng S07 '!$J$2,Nhaplieu!N930,IF(Nhaplieu!$N930='Sổ ngân hàng S07 '!$J$2,Nhaplieu!M930,""))))</f>
        <v/>
      </c>
      <c r="E925" s="77" t="str">
        <f>IF(LEFT(Nhaplieu!M930,3)='Sổ ngân hàng S07 '!$J$2,Nhaplieu!$O930,IF(Nhaplieu!M930='Sổ ngân hàng S07 '!$J$2,Nhaplieu!$O930,""))</f>
        <v/>
      </c>
      <c r="F925" s="77" t="str">
        <f>IF(LEFT(Nhaplieu!N930,3)='Sổ ngân hàng S07 '!$J$2,Nhaplieu!$O930,IF(Nhaplieu!N930='Sổ ngân hàng S07 '!$J$2,Nhaplieu!$O930,""))</f>
        <v/>
      </c>
      <c r="G925" s="572">
        <f>IF(SUM(E925:F925)=0,0,$G$10+SUM(E$11:$E925)-SUM(F$11:$F925))</f>
        <v>0</v>
      </c>
      <c r="H925" s="573"/>
    </row>
    <row r="926" spans="1:8" s="4" customFormat="1" ht="15.6">
      <c r="A926" s="76" t="str">
        <f>IF(OR(LEFT(Nhaplieu!$M931,3)='Sổ ngân hàng S07 '!$J$2,LEFT(Nhaplieu!$N931,3)='Sổ ngân hàng S07 '!$J$2),Nhaplieu!F931,IF(OR(Nhaplieu!$M931='Sổ ngân hàng S07 '!$J$2,Nhaplieu!$N931='Sổ ngân hàng S07 '!$J$2),Nhaplieu!F931,""))</f>
        <v/>
      </c>
      <c r="B926" s="77" t="str">
        <f>IF(OR(LEFT(Nhaplieu!$M931,3)='Sổ ngân hàng S07 '!$J$2,LEFT(Nhaplieu!$N931,3)='Sổ ngân hàng S07 '!$J$2),Nhaplieu!E931,IF(OR(Nhaplieu!$M931='Sổ ngân hàng S07 '!$J$2,Nhaplieu!$N931='Sổ ngân hàng S07 '!$J$2),Nhaplieu!E931,""))</f>
        <v/>
      </c>
      <c r="C926" s="571" t="str">
        <f>IF(OR(LEFT(Nhaplieu!$M931,3)='Sổ ngân hàng S07 '!$J$2,LEFT(Nhaplieu!$N931,3)='Sổ ngân hàng S07 '!$J$2),Nhaplieu!L931,IF(OR(Nhaplieu!$M931='Sổ ngân hàng S07 '!$J$2,Nhaplieu!$N931='Sổ ngân hàng S07 '!$J$2),Nhaplieu!L931,""))</f>
        <v/>
      </c>
      <c r="D926" s="78" t="str">
        <f>IF(LEFT(Nhaplieu!$M931,3)='Sổ ngân hàng S07 '!$J$2,Nhaplieu!N931,IF(LEFT(Nhaplieu!$N931,3)='Sổ ngân hàng S07 '!$J$2,Nhaplieu!M931,IF(Nhaplieu!$M931='Sổ ngân hàng S07 '!$J$2,Nhaplieu!N931,IF(Nhaplieu!$N931='Sổ ngân hàng S07 '!$J$2,Nhaplieu!M931,""))))</f>
        <v/>
      </c>
      <c r="E926" s="77" t="str">
        <f>IF(LEFT(Nhaplieu!M931,3)='Sổ ngân hàng S07 '!$J$2,Nhaplieu!$O931,IF(Nhaplieu!M931='Sổ ngân hàng S07 '!$J$2,Nhaplieu!$O931,""))</f>
        <v/>
      </c>
      <c r="F926" s="77" t="str">
        <f>IF(LEFT(Nhaplieu!N931,3)='Sổ ngân hàng S07 '!$J$2,Nhaplieu!$O931,IF(Nhaplieu!N931='Sổ ngân hàng S07 '!$J$2,Nhaplieu!$O931,""))</f>
        <v/>
      </c>
      <c r="G926" s="572">
        <f>IF(SUM(E926:F926)=0,0,$G$10+SUM(E$11:$E926)-SUM(F$11:$F926))</f>
        <v>0</v>
      </c>
      <c r="H926" s="573"/>
    </row>
    <row r="927" spans="1:8" s="4" customFormat="1" ht="15.6">
      <c r="A927" s="76" t="str">
        <f>IF(OR(LEFT(Nhaplieu!$M932,3)='Sổ ngân hàng S07 '!$J$2,LEFT(Nhaplieu!$N932,3)='Sổ ngân hàng S07 '!$J$2),Nhaplieu!F932,IF(OR(Nhaplieu!$M932='Sổ ngân hàng S07 '!$J$2,Nhaplieu!$N932='Sổ ngân hàng S07 '!$J$2),Nhaplieu!F932,""))</f>
        <v/>
      </c>
      <c r="B927" s="77" t="str">
        <f>IF(OR(LEFT(Nhaplieu!$M932,3)='Sổ ngân hàng S07 '!$J$2,LEFT(Nhaplieu!$N932,3)='Sổ ngân hàng S07 '!$J$2),Nhaplieu!E932,IF(OR(Nhaplieu!$M932='Sổ ngân hàng S07 '!$J$2,Nhaplieu!$N932='Sổ ngân hàng S07 '!$J$2),Nhaplieu!E932,""))</f>
        <v/>
      </c>
      <c r="C927" s="571" t="str">
        <f>IF(OR(LEFT(Nhaplieu!$M932,3)='Sổ ngân hàng S07 '!$J$2,LEFT(Nhaplieu!$N932,3)='Sổ ngân hàng S07 '!$J$2),Nhaplieu!L932,IF(OR(Nhaplieu!$M932='Sổ ngân hàng S07 '!$J$2,Nhaplieu!$N932='Sổ ngân hàng S07 '!$J$2),Nhaplieu!L932,""))</f>
        <v/>
      </c>
      <c r="D927" s="78" t="str">
        <f>IF(LEFT(Nhaplieu!$M932,3)='Sổ ngân hàng S07 '!$J$2,Nhaplieu!N932,IF(LEFT(Nhaplieu!$N932,3)='Sổ ngân hàng S07 '!$J$2,Nhaplieu!M932,IF(Nhaplieu!$M932='Sổ ngân hàng S07 '!$J$2,Nhaplieu!N932,IF(Nhaplieu!$N932='Sổ ngân hàng S07 '!$J$2,Nhaplieu!M932,""))))</f>
        <v/>
      </c>
      <c r="E927" s="77" t="str">
        <f>IF(LEFT(Nhaplieu!M932,3)='Sổ ngân hàng S07 '!$J$2,Nhaplieu!$O932,IF(Nhaplieu!M932='Sổ ngân hàng S07 '!$J$2,Nhaplieu!$O932,""))</f>
        <v/>
      </c>
      <c r="F927" s="77" t="str">
        <f>IF(LEFT(Nhaplieu!N932,3)='Sổ ngân hàng S07 '!$J$2,Nhaplieu!$O932,IF(Nhaplieu!N932='Sổ ngân hàng S07 '!$J$2,Nhaplieu!$O932,""))</f>
        <v/>
      </c>
      <c r="G927" s="572">
        <f>IF(SUM(E927:F927)=0,0,$G$10+SUM(E$11:$E927)-SUM(F$11:$F927))</f>
        <v>0</v>
      </c>
      <c r="H927" s="573"/>
    </row>
    <row r="928" spans="1:8" s="4" customFormat="1" ht="15.6">
      <c r="A928" s="76" t="str">
        <f>IF(OR(LEFT(Nhaplieu!$M933,3)='Sổ ngân hàng S07 '!$J$2,LEFT(Nhaplieu!$N933,3)='Sổ ngân hàng S07 '!$J$2),Nhaplieu!F933,IF(OR(Nhaplieu!$M933='Sổ ngân hàng S07 '!$J$2,Nhaplieu!$N933='Sổ ngân hàng S07 '!$J$2),Nhaplieu!F933,""))</f>
        <v/>
      </c>
      <c r="B928" s="77" t="str">
        <f>IF(OR(LEFT(Nhaplieu!$M933,3)='Sổ ngân hàng S07 '!$J$2,LEFT(Nhaplieu!$N933,3)='Sổ ngân hàng S07 '!$J$2),Nhaplieu!E933,IF(OR(Nhaplieu!$M933='Sổ ngân hàng S07 '!$J$2,Nhaplieu!$N933='Sổ ngân hàng S07 '!$J$2),Nhaplieu!E933,""))</f>
        <v/>
      </c>
      <c r="C928" s="571" t="str">
        <f>IF(OR(LEFT(Nhaplieu!$M933,3)='Sổ ngân hàng S07 '!$J$2,LEFT(Nhaplieu!$N933,3)='Sổ ngân hàng S07 '!$J$2),Nhaplieu!L933,IF(OR(Nhaplieu!$M933='Sổ ngân hàng S07 '!$J$2,Nhaplieu!$N933='Sổ ngân hàng S07 '!$J$2),Nhaplieu!L933,""))</f>
        <v/>
      </c>
      <c r="D928" s="78" t="str">
        <f>IF(LEFT(Nhaplieu!$M933,3)='Sổ ngân hàng S07 '!$J$2,Nhaplieu!N933,IF(LEFT(Nhaplieu!$N933,3)='Sổ ngân hàng S07 '!$J$2,Nhaplieu!M933,IF(Nhaplieu!$M933='Sổ ngân hàng S07 '!$J$2,Nhaplieu!N933,IF(Nhaplieu!$N933='Sổ ngân hàng S07 '!$J$2,Nhaplieu!M933,""))))</f>
        <v/>
      </c>
      <c r="E928" s="77" t="str">
        <f>IF(LEFT(Nhaplieu!M933,3)='Sổ ngân hàng S07 '!$J$2,Nhaplieu!$O933,IF(Nhaplieu!M933='Sổ ngân hàng S07 '!$J$2,Nhaplieu!$O933,""))</f>
        <v/>
      </c>
      <c r="F928" s="77" t="str">
        <f>IF(LEFT(Nhaplieu!N933,3)='Sổ ngân hàng S07 '!$J$2,Nhaplieu!$O933,IF(Nhaplieu!N933='Sổ ngân hàng S07 '!$J$2,Nhaplieu!$O933,""))</f>
        <v/>
      </c>
      <c r="G928" s="572">
        <f>IF(SUM(E928:F928)=0,0,$G$10+SUM(E$11:$E928)-SUM(F$11:$F928))</f>
        <v>0</v>
      </c>
      <c r="H928" s="573"/>
    </row>
    <row r="929" spans="1:8" s="4" customFormat="1" ht="15.6">
      <c r="A929" s="76" t="str">
        <f>IF(OR(LEFT(Nhaplieu!$M934,3)='Sổ ngân hàng S07 '!$J$2,LEFT(Nhaplieu!$N934,3)='Sổ ngân hàng S07 '!$J$2),Nhaplieu!F934,IF(OR(Nhaplieu!$M934='Sổ ngân hàng S07 '!$J$2,Nhaplieu!$N934='Sổ ngân hàng S07 '!$J$2),Nhaplieu!F934,""))</f>
        <v/>
      </c>
      <c r="B929" s="77" t="str">
        <f>IF(OR(LEFT(Nhaplieu!$M934,3)='Sổ ngân hàng S07 '!$J$2,LEFT(Nhaplieu!$N934,3)='Sổ ngân hàng S07 '!$J$2),Nhaplieu!E934,IF(OR(Nhaplieu!$M934='Sổ ngân hàng S07 '!$J$2,Nhaplieu!$N934='Sổ ngân hàng S07 '!$J$2),Nhaplieu!E934,""))</f>
        <v/>
      </c>
      <c r="C929" s="571" t="str">
        <f>IF(OR(LEFT(Nhaplieu!$M934,3)='Sổ ngân hàng S07 '!$J$2,LEFT(Nhaplieu!$N934,3)='Sổ ngân hàng S07 '!$J$2),Nhaplieu!L934,IF(OR(Nhaplieu!$M934='Sổ ngân hàng S07 '!$J$2,Nhaplieu!$N934='Sổ ngân hàng S07 '!$J$2),Nhaplieu!L934,""))</f>
        <v/>
      </c>
      <c r="D929" s="78" t="str">
        <f>IF(LEFT(Nhaplieu!$M934,3)='Sổ ngân hàng S07 '!$J$2,Nhaplieu!N934,IF(LEFT(Nhaplieu!$N934,3)='Sổ ngân hàng S07 '!$J$2,Nhaplieu!M934,IF(Nhaplieu!$M934='Sổ ngân hàng S07 '!$J$2,Nhaplieu!N934,IF(Nhaplieu!$N934='Sổ ngân hàng S07 '!$J$2,Nhaplieu!M934,""))))</f>
        <v/>
      </c>
      <c r="E929" s="77" t="str">
        <f>IF(LEFT(Nhaplieu!M934,3)='Sổ ngân hàng S07 '!$J$2,Nhaplieu!$O934,IF(Nhaplieu!M934='Sổ ngân hàng S07 '!$J$2,Nhaplieu!$O934,""))</f>
        <v/>
      </c>
      <c r="F929" s="77" t="str">
        <f>IF(LEFT(Nhaplieu!N934,3)='Sổ ngân hàng S07 '!$J$2,Nhaplieu!$O934,IF(Nhaplieu!N934='Sổ ngân hàng S07 '!$J$2,Nhaplieu!$O934,""))</f>
        <v/>
      </c>
      <c r="G929" s="572">
        <f>IF(SUM(E929:F929)=0,0,$G$10+SUM(E$11:$E929)-SUM(F$11:$F929))</f>
        <v>0</v>
      </c>
      <c r="H929" s="573"/>
    </row>
    <row r="930" spans="1:8" s="4" customFormat="1" ht="15.6">
      <c r="A930" s="76" t="str">
        <f>IF(OR(LEFT(Nhaplieu!$M935,3)='Sổ ngân hàng S07 '!$J$2,LEFT(Nhaplieu!$N935,3)='Sổ ngân hàng S07 '!$J$2),Nhaplieu!F935,IF(OR(Nhaplieu!$M935='Sổ ngân hàng S07 '!$J$2,Nhaplieu!$N935='Sổ ngân hàng S07 '!$J$2),Nhaplieu!F935,""))</f>
        <v/>
      </c>
      <c r="B930" s="77" t="str">
        <f>IF(OR(LEFT(Nhaplieu!$M935,3)='Sổ ngân hàng S07 '!$J$2,LEFT(Nhaplieu!$N935,3)='Sổ ngân hàng S07 '!$J$2),Nhaplieu!E935,IF(OR(Nhaplieu!$M935='Sổ ngân hàng S07 '!$J$2,Nhaplieu!$N935='Sổ ngân hàng S07 '!$J$2),Nhaplieu!E935,""))</f>
        <v/>
      </c>
      <c r="C930" s="571" t="str">
        <f>IF(OR(LEFT(Nhaplieu!$M935,3)='Sổ ngân hàng S07 '!$J$2,LEFT(Nhaplieu!$N935,3)='Sổ ngân hàng S07 '!$J$2),Nhaplieu!L935,IF(OR(Nhaplieu!$M935='Sổ ngân hàng S07 '!$J$2,Nhaplieu!$N935='Sổ ngân hàng S07 '!$J$2),Nhaplieu!L935,""))</f>
        <v/>
      </c>
      <c r="D930" s="78" t="str">
        <f>IF(LEFT(Nhaplieu!$M935,3)='Sổ ngân hàng S07 '!$J$2,Nhaplieu!N935,IF(LEFT(Nhaplieu!$N935,3)='Sổ ngân hàng S07 '!$J$2,Nhaplieu!M935,IF(Nhaplieu!$M935='Sổ ngân hàng S07 '!$J$2,Nhaplieu!N935,IF(Nhaplieu!$N935='Sổ ngân hàng S07 '!$J$2,Nhaplieu!M935,""))))</f>
        <v/>
      </c>
      <c r="E930" s="77" t="str">
        <f>IF(LEFT(Nhaplieu!M935,3)='Sổ ngân hàng S07 '!$J$2,Nhaplieu!$O935,IF(Nhaplieu!M935='Sổ ngân hàng S07 '!$J$2,Nhaplieu!$O935,""))</f>
        <v/>
      </c>
      <c r="F930" s="77" t="str">
        <f>IF(LEFT(Nhaplieu!N935,3)='Sổ ngân hàng S07 '!$J$2,Nhaplieu!$O935,IF(Nhaplieu!N935='Sổ ngân hàng S07 '!$J$2,Nhaplieu!$O935,""))</f>
        <v/>
      </c>
      <c r="G930" s="572">
        <f>IF(SUM(E930:F930)=0,0,$G$10+SUM(E$11:$E930)-SUM(F$11:$F930))</f>
        <v>0</v>
      </c>
      <c r="H930" s="573"/>
    </row>
    <row r="931" spans="1:8" s="4" customFormat="1" ht="15.6">
      <c r="A931" s="76" t="str">
        <f>IF(OR(LEFT(Nhaplieu!$M936,3)='Sổ ngân hàng S07 '!$J$2,LEFT(Nhaplieu!$N936,3)='Sổ ngân hàng S07 '!$J$2),Nhaplieu!F936,IF(OR(Nhaplieu!$M936='Sổ ngân hàng S07 '!$J$2,Nhaplieu!$N936='Sổ ngân hàng S07 '!$J$2),Nhaplieu!F936,""))</f>
        <v/>
      </c>
      <c r="B931" s="77" t="str">
        <f>IF(OR(LEFT(Nhaplieu!$M936,3)='Sổ ngân hàng S07 '!$J$2,LEFT(Nhaplieu!$N936,3)='Sổ ngân hàng S07 '!$J$2),Nhaplieu!E936,IF(OR(Nhaplieu!$M936='Sổ ngân hàng S07 '!$J$2,Nhaplieu!$N936='Sổ ngân hàng S07 '!$J$2),Nhaplieu!E936,""))</f>
        <v/>
      </c>
      <c r="C931" s="571" t="str">
        <f>IF(OR(LEFT(Nhaplieu!$M936,3)='Sổ ngân hàng S07 '!$J$2,LEFT(Nhaplieu!$N936,3)='Sổ ngân hàng S07 '!$J$2),Nhaplieu!L936,IF(OR(Nhaplieu!$M936='Sổ ngân hàng S07 '!$J$2,Nhaplieu!$N936='Sổ ngân hàng S07 '!$J$2),Nhaplieu!L936,""))</f>
        <v/>
      </c>
      <c r="D931" s="78" t="str">
        <f>IF(LEFT(Nhaplieu!$M936,3)='Sổ ngân hàng S07 '!$J$2,Nhaplieu!N936,IF(LEFT(Nhaplieu!$N936,3)='Sổ ngân hàng S07 '!$J$2,Nhaplieu!M936,IF(Nhaplieu!$M936='Sổ ngân hàng S07 '!$J$2,Nhaplieu!N936,IF(Nhaplieu!$N936='Sổ ngân hàng S07 '!$J$2,Nhaplieu!M936,""))))</f>
        <v/>
      </c>
      <c r="E931" s="77" t="str">
        <f>IF(LEFT(Nhaplieu!M936,3)='Sổ ngân hàng S07 '!$J$2,Nhaplieu!$O936,IF(Nhaplieu!M936='Sổ ngân hàng S07 '!$J$2,Nhaplieu!$O936,""))</f>
        <v/>
      </c>
      <c r="F931" s="77" t="str">
        <f>IF(LEFT(Nhaplieu!N936,3)='Sổ ngân hàng S07 '!$J$2,Nhaplieu!$O936,IF(Nhaplieu!N936='Sổ ngân hàng S07 '!$J$2,Nhaplieu!$O936,""))</f>
        <v/>
      </c>
      <c r="G931" s="572">
        <f>IF(SUM(E931:F931)=0,0,$G$10+SUM(E$11:$E931)-SUM(F$11:$F931))</f>
        <v>0</v>
      </c>
      <c r="H931" s="573"/>
    </row>
    <row r="932" spans="1:8" s="4" customFormat="1" ht="15.6">
      <c r="A932" s="76" t="str">
        <f>IF(OR(LEFT(Nhaplieu!$M937,3)='Sổ ngân hàng S07 '!$J$2,LEFT(Nhaplieu!$N937,3)='Sổ ngân hàng S07 '!$J$2),Nhaplieu!F937,IF(OR(Nhaplieu!$M937='Sổ ngân hàng S07 '!$J$2,Nhaplieu!$N937='Sổ ngân hàng S07 '!$J$2),Nhaplieu!F937,""))</f>
        <v/>
      </c>
      <c r="B932" s="77" t="str">
        <f>IF(OR(LEFT(Nhaplieu!$M937,3)='Sổ ngân hàng S07 '!$J$2,LEFT(Nhaplieu!$N937,3)='Sổ ngân hàng S07 '!$J$2),Nhaplieu!E937,IF(OR(Nhaplieu!$M937='Sổ ngân hàng S07 '!$J$2,Nhaplieu!$N937='Sổ ngân hàng S07 '!$J$2),Nhaplieu!E937,""))</f>
        <v/>
      </c>
      <c r="C932" s="571" t="str">
        <f>IF(OR(LEFT(Nhaplieu!$M937,3)='Sổ ngân hàng S07 '!$J$2,LEFT(Nhaplieu!$N937,3)='Sổ ngân hàng S07 '!$J$2),Nhaplieu!L937,IF(OR(Nhaplieu!$M937='Sổ ngân hàng S07 '!$J$2,Nhaplieu!$N937='Sổ ngân hàng S07 '!$J$2),Nhaplieu!L937,""))</f>
        <v/>
      </c>
      <c r="D932" s="78" t="str">
        <f>IF(LEFT(Nhaplieu!$M937,3)='Sổ ngân hàng S07 '!$J$2,Nhaplieu!N937,IF(LEFT(Nhaplieu!$N937,3)='Sổ ngân hàng S07 '!$J$2,Nhaplieu!M937,IF(Nhaplieu!$M937='Sổ ngân hàng S07 '!$J$2,Nhaplieu!N937,IF(Nhaplieu!$N937='Sổ ngân hàng S07 '!$J$2,Nhaplieu!M937,""))))</f>
        <v/>
      </c>
      <c r="E932" s="77" t="str">
        <f>IF(LEFT(Nhaplieu!M937,3)='Sổ ngân hàng S07 '!$J$2,Nhaplieu!$O937,IF(Nhaplieu!M937='Sổ ngân hàng S07 '!$J$2,Nhaplieu!$O937,""))</f>
        <v/>
      </c>
      <c r="F932" s="77" t="str">
        <f>IF(LEFT(Nhaplieu!N937,3)='Sổ ngân hàng S07 '!$J$2,Nhaplieu!$O937,IF(Nhaplieu!N937='Sổ ngân hàng S07 '!$J$2,Nhaplieu!$O937,""))</f>
        <v/>
      </c>
      <c r="G932" s="572">
        <f>IF(SUM(E932:F932)=0,0,$G$10+SUM(E$11:$E932)-SUM(F$11:$F932))</f>
        <v>0</v>
      </c>
      <c r="H932" s="573"/>
    </row>
    <row r="933" spans="1:8" s="4" customFormat="1" ht="15.6">
      <c r="A933" s="76" t="str">
        <f>IF(OR(LEFT(Nhaplieu!$M938,3)='Sổ ngân hàng S07 '!$J$2,LEFT(Nhaplieu!$N938,3)='Sổ ngân hàng S07 '!$J$2),Nhaplieu!F938,IF(OR(Nhaplieu!$M938='Sổ ngân hàng S07 '!$J$2,Nhaplieu!$N938='Sổ ngân hàng S07 '!$J$2),Nhaplieu!F938,""))</f>
        <v/>
      </c>
      <c r="B933" s="77" t="str">
        <f>IF(OR(LEFT(Nhaplieu!$M938,3)='Sổ ngân hàng S07 '!$J$2,LEFT(Nhaplieu!$N938,3)='Sổ ngân hàng S07 '!$J$2),Nhaplieu!E938,IF(OR(Nhaplieu!$M938='Sổ ngân hàng S07 '!$J$2,Nhaplieu!$N938='Sổ ngân hàng S07 '!$J$2),Nhaplieu!E938,""))</f>
        <v/>
      </c>
      <c r="C933" s="571" t="str">
        <f>IF(OR(LEFT(Nhaplieu!$M938,3)='Sổ ngân hàng S07 '!$J$2,LEFT(Nhaplieu!$N938,3)='Sổ ngân hàng S07 '!$J$2),Nhaplieu!L938,IF(OR(Nhaplieu!$M938='Sổ ngân hàng S07 '!$J$2,Nhaplieu!$N938='Sổ ngân hàng S07 '!$J$2),Nhaplieu!L938,""))</f>
        <v/>
      </c>
      <c r="D933" s="78" t="str">
        <f>IF(LEFT(Nhaplieu!$M938,3)='Sổ ngân hàng S07 '!$J$2,Nhaplieu!N938,IF(LEFT(Nhaplieu!$N938,3)='Sổ ngân hàng S07 '!$J$2,Nhaplieu!M938,IF(Nhaplieu!$M938='Sổ ngân hàng S07 '!$J$2,Nhaplieu!N938,IF(Nhaplieu!$N938='Sổ ngân hàng S07 '!$J$2,Nhaplieu!M938,""))))</f>
        <v/>
      </c>
      <c r="E933" s="77" t="str">
        <f>IF(LEFT(Nhaplieu!M938,3)='Sổ ngân hàng S07 '!$J$2,Nhaplieu!$O938,IF(Nhaplieu!M938='Sổ ngân hàng S07 '!$J$2,Nhaplieu!$O938,""))</f>
        <v/>
      </c>
      <c r="F933" s="77" t="str">
        <f>IF(LEFT(Nhaplieu!N938,3)='Sổ ngân hàng S07 '!$J$2,Nhaplieu!$O938,IF(Nhaplieu!N938='Sổ ngân hàng S07 '!$J$2,Nhaplieu!$O938,""))</f>
        <v/>
      </c>
      <c r="G933" s="572">
        <f>IF(SUM(E933:F933)=0,0,$G$10+SUM(E$11:$E933)-SUM(F$11:$F933))</f>
        <v>0</v>
      </c>
      <c r="H933" s="573"/>
    </row>
    <row r="934" spans="1:8" s="4" customFormat="1" ht="15.6">
      <c r="A934" s="76" t="str">
        <f>IF(OR(LEFT(Nhaplieu!$M939,3)='Sổ ngân hàng S07 '!$J$2,LEFT(Nhaplieu!$N939,3)='Sổ ngân hàng S07 '!$J$2),Nhaplieu!F939,IF(OR(Nhaplieu!$M939='Sổ ngân hàng S07 '!$J$2,Nhaplieu!$N939='Sổ ngân hàng S07 '!$J$2),Nhaplieu!F939,""))</f>
        <v/>
      </c>
      <c r="B934" s="77" t="str">
        <f>IF(OR(LEFT(Nhaplieu!$M939,3)='Sổ ngân hàng S07 '!$J$2,LEFT(Nhaplieu!$N939,3)='Sổ ngân hàng S07 '!$J$2),Nhaplieu!E939,IF(OR(Nhaplieu!$M939='Sổ ngân hàng S07 '!$J$2,Nhaplieu!$N939='Sổ ngân hàng S07 '!$J$2),Nhaplieu!E939,""))</f>
        <v/>
      </c>
      <c r="C934" s="571" t="str">
        <f>IF(OR(LEFT(Nhaplieu!$M939,3)='Sổ ngân hàng S07 '!$J$2,LEFT(Nhaplieu!$N939,3)='Sổ ngân hàng S07 '!$J$2),Nhaplieu!L939,IF(OR(Nhaplieu!$M939='Sổ ngân hàng S07 '!$J$2,Nhaplieu!$N939='Sổ ngân hàng S07 '!$J$2),Nhaplieu!L939,""))</f>
        <v/>
      </c>
      <c r="D934" s="78" t="str">
        <f>IF(LEFT(Nhaplieu!$M939,3)='Sổ ngân hàng S07 '!$J$2,Nhaplieu!N939,IF(LEFT(Nhaplieu!$N939,3)='Sổ ngân hàng S07 '!$J$2,Nhaplieu!M939,IF(Nhaplieu!$M939='Sổ ngân hàng S07 '!$J$2,Nhaplieu!N939,IF(Nhaplieu!$N939='Sổ ngân hàng S07 '!$J$2,Nhaplieu!M939,""))))</f>
        <v/>
      </c>
      <c r="E934" s="77" t="str">
        <f>IF(LEFT(Nhaplieu!M939,3)='Sổ ngân hàng S07 '!$J$2,Nhaplieu!$O939,IF(Nhaplieu!M939='Sổ ngân hàng S07 '!$J$2,Nhaplieu!$O939,""))</f>
        <v/>
      </c>
      <c r="F934" s="77" t="str">
        <f>IF(LEFT(Nhaplieu!N939,3)='Sổ ngân hàng S07 '!$J$2,Nhaplieu!$O939,IF(Nhaplieu!N939='Sổ ngân hàng S07 '!$J$2,Nhaplieu!$O939,""))</f>
        <v/>
      </c>
      <c r="G934" s="572">
        <f>IF(SUM(E934:F934)=0,0,$G$10+SUM(E$11:$E934)-SUM(F$11:$F934))</f>
        <v>0</v>
      </c>
      <c r="H934" s="573"/>
    </row>
    <row r="935" spans="1:8" s="4" customFormat="1" ht="15.6">
      <c r="A935" s="76" t="str">
        <f>IF(OR(LEFT(Nhaplieu!$M940,3)='Sổ ngân hàng S07 '!$J$2,LEFT(Nhaplieu!$N940,3)='Sổ ngân hàng S07 '!$J$2),Nhaplieu!F940,IF(OR(Nhaplieu!$M940='Sổ ngân hàng S07 '!$J$2,Nhaplieu!$N940='Sổ ngân hàng S07 '!$J$2),Nhaplieu!F940,""))</f>
        <v/>
      </c>
      <c r="B935" s="77" t="str">
        <f>IF(OR(LEFT(Nhaplieu!$M940,3)='Sổ ngân hàng S07 '!$J$2,LEFT(Nhaplieu!$N940,3)='Sổ ngân hàng S07 '!$J$2),Nhaplieu!E940,IF(OR(Nhaplieu!$M940='Sổ ngân hàng S07 '!$J$2,Nhaplieu!$N940='Sổ ngân hàng S07 '!$J$2),Nhaplieu!E940,""))</f>
        <v/>
      </c>
      <c r="C935" s="571" t="str">
        <f>IF(OR(LEFT(Nhaplieu!$M940,3)='Sổ ngân hàng S07 '!$J$2,LEFT(Nhaplieu!$N940,3)='Sổ ngân hàng S07 '!$J$2),Nhaplieu!L940,IF(OR(Nhaplieu!$M940='Sổ ngân hàng S07 '!$J$2,Nhaplieu!$N940='Sổ ngân hàng S07 '!$J$2),Nhaplieu!L940,""))</f>
        <v/>
      </c>
      <c r="D935" s="78" t="str">
        <f>IF(LEFT(Nhaplieu!$M940,3)='Sổ ngân hàng S07 '!$J$2,Nhaplieu!N940,IF(LEFT(Nhaplieu!$N940,3)='Sổ ngân hàng S07 '!$J$2,Nhaplieu!M940,IF(Nhaplieu!$M940='Sổ ngân hàng S07 '!$J$2,Nhaplieu!N940,IF(Nhaplieu!$N940='Sổ ngân hàng S07 '!$J$2,Nhaplieu!M940,""))))</f>
        <v/>
      </c>
      <c r="E935" s="77" t="str">
        <f>IF(LEFT(Nhaplieu!M940,3)='Sổ ngân hàng S07 '!$J$2,Nhaplieu!$O940,IF(Nhaplieu!M940='Sổ ngân hàng S07 '!$J$2,Nhaplieu!$O940,""))</f>
        <v/>
      </c>
      <c r="F935" s="77" t="str">
        <f>IF(LEFT(Nhaplieu!N940,3)='Sổ ngân hàng S07 '!$J$2,Nhaplieu!$O940,IF(Nhaplieu!N940='Sổ ngân hàng S07 '!$J$2,Nhaplieu!$O940,""))</f>
        <v/>
      </c>
      <c r="G935" s="572">
        <f>IF(SUM(E935:F935)=0,0,$G$10+SUM(E$11:$E935)-SUM(F$11:$F935))</f>
        <v>0</v>
      </c>
      <c r="H935" s="573"/>
    </row>
    <row r="936" spans="1:8" s="4" customFormat="1" ht="15.6">
      <c r="A936" s="76" t="str">
        <f>IF(OR(LEFT(Nhaplieu!$M941,3)='Sổ ngân hàng S07 '!$J$2,LEFT(Nhaplieu!$N941,3)='Sổ ngân hàng S07 '!$J$2),Nhaplieu!F941,IF(OR(Nhaplieu!$M941='Sổ ngân hàng S07 '!$J$2,Nhaplieu!$N941='Sổ ngân hàng S07 '!$J$2),Nhaplieu!F941,""))</f>
        <v/>
      </c>
      <c r="B936" s="77" t="str">
        <f>IF(OR(LEFT(Nhaplieu!$M941,3)='Sổ ngân hàng S07 '!$J$2,LEFT(Nhaplieu!$N941,3)='Sổ ngân hàng S07 '!$J$2),Nhaplieu!E941,IF(OR(Nhaplieu!$M941='Sổ ngân hàng S07 '!$J$2,Nhaplieu!$N941='Sổ ngân hàng S07 '!$J$2),Nhaplieu!E941,""))</f>
        <v/>
      </c>
      <c r="C936" s="571" t="str">
        <f>IF(OR(LEFT(Nhaplieu!$M941,3)='Sổ ngân hàng S07 '!$J$2,LEFT(Nhaplieu!$N941,3)='Sổ ngân hàng S07 '!$J$2),Nhaplieu!L941,IF(OR(Nhaplieu!$M941='Sổ ngân hàng S07 '!$J$2,Nhaplieu!$N941='Sổ ngân hàng S07 '!$J$2),Nhaplieu!L941,""))</f>
        <v/>
      </c>
      <c r="D936" s="78" t="str">
        <f>IF(LEFT(Nhaplieu!$M941,3)='Sổ ngân hàng S07 '!$J$2,Nhaplieu!N941,IF(LEFT(Nhaplieu!$N941,3)='Sổ ngân hàng S07 '!$J$2,Nhaplieu!M941,IF(Nhaplieu!$M941='Sổ ngân hàng S07 '!$J$2,Nhaplieu!N941,IF(Nhaplieu!$N941='Sổ ngân hàng S07 '!$J$2,Nhaplieu!M941,""))))</f>
        <v/>
      </c>
      <c r="E936" s="77" t="str">
        <f>IF(LEFT(Nhaplieu!M941,3)='Sổ ngân hàng S07 '!$J$2,Nhaplieu!$O941,IF(Nhaplieu!M941='Sổ ngân hàng S07 '!$J$2,Nhaplieu!$O941,""))</f>
        <v/>
      </c>
      <c r="F936" s="77" t="str">
        <f>IF(LEFT(Nhaplieu!N941,3)='Sổ ngân hàng S07 '!$J$2,Nhaplieu!$O941,IF(Nhaplieu!N941='Sổ ngân hàng S07 '!$J$2,Nhaplieu!$O941,""))</f>
        <v/>
      </c>
      <c r="G936" s="572">
        <f>IF(SUM(E936:F936)=0,0,$G$10+SUM(E$11:$E936)-SUM(F$11:$F936))</f>
        <v>0</v>
      </c>
      <c r="H936" s="573"/>
    </row>
    <row r="937" spans="1:8" s="4" customFormat="1" ht="15.6">
      <c r="A937" s="76" t="str">
        <f>IF(OR(LEFT(Nhaplieu!$M942,3)='Sổ ngân hàng S07 '!$J$2,LEFT(Nhaplieu!$N942,3)='Sổ ngân hàng S07 '!$J$2),Nhaplieu!F942,IF(OR(Nhaplieu!$M942='Sổ ngân hàng S07 '!$J$2,Nhaplieu!$N942='Sổ ngân hàng S07 '!$J$2),Nhaplieu!F942,""))</f>
        <v/>
      </c>
      <c r="B937" s="77" t="str">
        <f>IF(OR(LEFT(Nhaplieu!$M942,3)='Sổ ngân hàng S07 '!$J$2,LEFT(Nhaplieu!$N942,3)='Sổ ngân hàng S07 '!$J$2),Nhaplieu!E942,IF(OR(Nhaplieu!$M942='Sổ ngân hàng S07 '!$J$2,Nhaplieu!$N942='Sổ ngân hàng S07 '!$J$2),Nhaplieu!E942,""))</f>
        <v/>
      </c>
      <c r="C937" s="571" t="str">
        <f>IF(OR(LEFT(Nhaplieu!$M942,3)='Sổ ngân hàng S07 '!$J$2,LEFT(Nhaplieu!$N942,3)='Sổ ngân hàng S07 '!$J$2),Nhaplieu!L942,IF(OR(Nhaplieu!$M942='Sổ ngân hàng S07 '!$J$2,Nhaplieu!$N942='Sổ ngân hàng S07 '!$J$2),Nhaplieu!L942,""))</f>
        <v/>
      </c>
      <c r="D937" s="78" t="str">
        <f>IF(LEFT(Nhaplieu!$M942,3)='Sổ ngân hàng S07 '!$J$2,Nhaplieu!N942,IF(LEFT(Nhaplieu!$N942,3)='Sổ ngân hàng S07 '!$J$2,Nhaplieu!M942,IF(Nhaplieu!$M942='Sổ ngân hàng S07 '!$J$2,Nhaplieu!N942,IF(Nhaplieu!$N942='Sổ ngân hàng S07 '!$J$2,Nhaplieu!M942,""))))</f>
        <v/>
      </c>
      <c r="E937" s="77" t="str">
        <f>IF(LEFT(Nhaplieu!M942,3)='Sổ ngân hàng S07 '!$J$2,Nhaplieu!$O942,IF(Nhaplieu!M942='Sổ ngân hàng S07 '!$J$2,Nhaplieu!$O942,""))</f>
        <v/>
      </c>
      <c r="F937" s="77" t="str">
        <f>IF(LEFT(Nhaplieu!N942,3)='Sổ ngân hàng S07 '!$J$2,Nhaplieu!$O942,IF(Nhaplieu!N942='Sổ ngân hàng S07 '!$J$2,Nhaplieu!$O942,""))</f>
        <v/>
      </c>
      <c r="G937" s="572">
        <f>IF(SUM(E937:F937)=0,0,$G$10+SUM(E$11:$E937)-SUM(F$11:$F937))</f>
        <v>0</v>
      </c>
      <c r="H937" s="573"/>
    </row>
    <row r="938" spans="1:8" s="4" customFormat="1" ht="15.6">
      <c r="A938" s="76" t="str">
        <f>IF(OR(LEFT(Nhaplieu!$M943,3)='Sổ ngân hàng S07 '!$J$2,LEFT(Nhaplieu!$N943,3)='Sổ ngân hàng S07 '!$J$2),Nhaplieu!F943,IF(OR(Nhaplieu!$M943='Sổ ngân hàng S07 '!$J$2,Nhaplieu!$N943='Sổ ngân hàng S07 '!$J$2),Nhaplieu!F943,""))</f>
        <v/>
      </c>
      <c r="B938" s="77" t="str">
        <f>IF(OR(LEFT(Nhaplieu!$M943,3)='Sổ ngân hàng S07 '!$J$2,LEFT(Nhaplieu!$N943,3)='Sổ ngân hàng S07 '!$J$2),Nhaplieu!E943,IF(OR(Nhaplieu!$M943='Sổ ngân hàng S07 '!$J$2,Nhaplieu!$N943='Sổ ngân hàng S07 '!$J$2),Nhaplieu!E943,""))</f>
        <v/>
      </c>
      <c r="C938" s="571" t="str">
        <f>IF(OR(LEFT(Nhaplieu!$M943,3)='Sổ ngân hàng S07 '!$J$2,LEFT(Nhaplieu!$N943,3)='Sổ ngân hàng S07 '!$J$2),Nhaplieu!L943,IF(OR(Nhaplieu!$M943='Sổ ngân hàng S07 '!$J$2,Nhaplieu!$N943='Sổ ngân hàng S07 '!$J$2),Nhaplieu!L943,""))</f>
        <v/>
      </c>
      <c r="D938" s="78" t="str">
        <f>IF(LEFT(Nhaplieu!$M943,3)='Sổ ngân hàng S07 '!$J$2,Nhaplieu!N943,IF(LEFT(Nhaplieu!$N943,3)='Sổ ngân hàng S07 '!$J$2,Nhaplieu!M943,IF(Nhaplieu!$M943='Sổ ngân hàng S07 '!$J$2,Nhaplieu!N943,IF(Nhaplieu!$N943='Sổ ngân hàng S07 '!$J$2,Nhaplieu!M943,""))))</f>
        <v/>
      </c>
      <c r="E938" s="77" t="str">
        <f>IF(LEFT(Nhaplieu!M943,3)='Sổ ngân hàng S07 '!$J$2,Nhaplieu!$O943,IF(Nhaplieu!M943='Sổ ngân hàng S07 '!$J$2,Nhaplieu!$O943,""))</f>
        <v/>
      </c>
      <c r="F938" s="77" t="str">
        <f>IF(LEFT(Nhaplieu!N943,3)='Sổ ngân hàng S07 '!$J$2,Nhaplieu!$O943,IF(Nhaplieu!N943='Sổ ngân hàng S07 '!$J$2,Nhaplieu!$O943,""))</f>
        <v/>
      </c>
      <c r="G938" s="572">
        <f>IF(SUM(E938:F938)=0,0,$G$10+SUM(E$11:$E938)-SUM(F$11:$F938))</f>
        <v>0</v>
      </c>
      <c r="H938" s="573"/>
    </row>
    <row r="939" spans="1:8" s="4" customFormat="1" ht="15.6">
      <c r="A939" s="76" t="str">
        <f>IF(OR(LEFT(Nhaplieu!$M944,3)='Sổ ngân hàng S07 '!$J$2,LEFT(Nhaplieu!$N944,3)='Sổ ngân hàng S07 '!$J$2),Nhaplieu!F944,IF(OR(Nhaplieu!$M944='Sổ ngân hàng S07 '!$J$2,Nhaplieu!$N944='Sổ ngân hàng S07 '!$J$2),Nhaplieu!F944,""))</f>
        <v/>
      </c>
      <c r="B939" s="77" t="str">
        <f>IF(OR(LEFT(Nhaplieu!$M944,3)='Sổ ngân hàng S07 '!$J$2,LEFT(Nhaplieu!$N944,3)='Sổ ngân hàng S07 '!$J$2),Nhaplieu!E944,IF(OR(Nhaplieu!$M944='Sổ ngân hàng S07 '!$J$2,Nhaplieu!$N944='Sổ ngân hàng S07 '!$J$2),Nhaplieu!E944,""))</f>
        <v/>
      </c>
      <c r="C939" s="571" t="str">
        <f>IF(OR(LEFT(Nhaplieu!$M944,3)='Sổ ngân hàng S07 '!$J$2,LEFT(Nhaplieu!$N944,3)='Sổ ngân hàng S07 '!$J$2),Nhaplieu!L944,IF(OR(Nhaplieu!$M944='Sổ ngân hàng S07 '!$J$2,Nhaplieu!$N944='Sổ ngân hàng S07 '!$J$2),Nhaplieu!L944,""))</f>
        <v/>
      </c>
      <c r="D939" s="78" t="str">
        <f>IF(LEFT(Nhaplieu!$M944,3)='Sổ ngân hàng S07 '!$J$2,Nhaplieu!N944,IF(LEFT(Nhaplieu!$N944,3)='Sổ ngân hàng S07 '!$J$2,Nhaplieu!M944,IF(Nhaplieu!$M944='Sổ ngân hàng S07 '!$J$2,Nhaplieu!N944,IF(Nhaplieu!$N944='Sổ ngân hàng S07 '!$J$2,Nhaplieu!M944,""))))</f>
        <v/>
      </c>
      <c r="E939" s="77" t="str">
        <f>IF(LEFT(Nhaplieu!M944,3)='Sổ ngân hàng S07 '!$J$2,Nhaplieu!$O944,IF(Nhaplieu!M944='Sổ ngân hàng S07 '!$J$2,Nhaplieu!$O944,""))</f>
        <v/>
      </c>
      <c r="F939" s="77" t="str">
        <f>IF(LEFT(Nhaplieu!N944,3)='Sổ ngân hàng S07 '!$J$2,Nhaplieu!$O944,IF(Nhaplieu!N944='Sổ ngân hàng S07 '!$J$2,Nhaplieu!$O944,""))</f>
        <v/>
      </c>
      <c r="G939" s="572">
        <f>IF(SUM(E939:F939)=0,0,$G$10+SUM(E$11:$E939)-SUM(F$11:$F939))</f>
        <v>0</v>
      </c>
      <c r="H939" s="573"/>
    </row>
    <row r="940" spans="1:8" s="4" customFormat="1" ht="15.6">
      <c r="A940" s="76" t="str">
        <f>IF(OR(LEFT(Nhaplieu!$M945,3)='Sổ ngân hàng S07 '!$J$2,LEFT(Nhaplieu!$N945,3)='Sổ ngân hàng S07 '!$J$2),Nhaplieu!F945,IF(OR(Nhaplieu!$M945='Sổ ngân hàng S07 '!$J$2,Nhaplieu!$N945='Sổ ngân hàng S07 '!$J$2),Nhaplieu!F945,""))</f>
        <v/>
      </c>
      <c r="B940" s="77" t="str">
        <f>IF(OR(LEFT(Nhaplieu!$M945,3)='Sổ ngân hàng S07 '!$J$2,LEFT(Nhaplieu!$N945,3)='Sổ ngân hàng S07 '!$J$2),Nhaplieu!E945,IF(OR(Nhaplieu!$M945='Sổ ngân hàng S07 '!$J$2,Nhaplieu!$N945='Sổ ngân hàng S07 '!$J$2),Nhaplieu!E945,""))</f>
        <v/>
      </c>
      <c r="C940" s="571" t="str">
        <f>IF(OR(LEFT(Nhaplieu!$M945,3)='Sổ ngân hàng S07 '!$J$2,LEFT(Nhaplieu!$N945,3)='Sổ ngân hàng S07 '!$J$2),Nhaplieu!L945,IF(OR(Nhaplieu!$M945='Sổ ngân hàng S07 '!$J$2,Nhaplieu!$N945='Sổ ngân hàng S07 '!$J$2),Nhaplieu!L945,""))</f>
        <v/>
      </c>
      <c r="D940" s="78" t="str">
        <f>IF(LEFT(Nhaplieu!$M945,3)='Sổ ngân hàng S07 '!$J$2,Nhaplieu!N945,IF(LEFT(Nhaplieu!$N945,3)='Sổ ngân hàng S07 '!$J$2,Nhaplieu!M945,IF(Nhaplieu!$M945='Sổ ngân hàng S07 '!$J$2,Nhaplieu!N945,IF(Nhaplieu!$N945='Sổ ngân hàng S07 '!$J$2,Nhaplieu!M945,""))))</f>
        <v/>
      </c>
      <c r="E940" s="77" t="str">
        <f>IF(LEFT(Nhaplieu!M945,3)='Sổ ngân hàng S07 '!$J$2,Nhaplieu!$O945,IF(Nhaplieu!M945='Sổ ngân hàng S07 '!$J$2,Nhaplieu!$O945,""))</f>
        <v/>
      </c>
      <c r="F940" s="77" t="str">
        <f>IF(LEFT(Nhaplieu!N945,3)='Sổ ngân hàng S07 '!$J$2,Nhaplieu!$O945,IF(Nhaplieu!N945='Sổ ngân hàng S07 '!$J$2,Nhaplieu!$O945,""))</f>
        <v/>
      </c>
      <c r="G940" s="572">
        <f>IF(SUM(E940:F940)=0,0,$G$10+SUM(E$11:$E940)-SUM(F$11:$F940))</f>
        <v>0</v>
      </c>
      <c r="H940" s="573"/>
    </row>
    <row r="941" spans="1:8" s="4" customFormat="1" ht="15.6">
      <c r="A941" s="76" t="str">
        <f>IF(OR(LEFT(Nhaplieu!$M946,3)='Sổ ngân hàng S07 '!$J$2,LEFT(Nhaplieu!$N946,3)='Sổ ngân hàng S07 '!$J$2),Nhaplieu!F946,IF(OR(Nhaplieu!$M946='Sổ ngân hàng S07 '!$J$2,Nhaplieu!$N946='Sổ ngân hàng S07 '!$J$2),Nhaplieu!F946,""))</f>
        <v/>
      </c>
      <c r="B941" s="77" t="str">
        <f>IF(OR(LEFT(Nhaplieu!$M946,3)='Sổ ngân hàng S07 '!$J$2,LEFT(Nhaplieu!$N946,3)='Sổ ngân hàng S07 '!$J$2),Nhaplieu!E946,IF(OR(Nhaplieu!$M946='Sổ ngân hàng S07 '!$J$2,Nhaplieu!$N946='Sổ ngân hàng S07 '!$J$2),Nhaplieu!E946,""))</f>
        <v/>
      </c>
      <c r="C941" s="571" t="str">
        <f>IF(OR(LEFT(Nhaplieu!$M946,3)='Sổ ngân hàng S07 '!$J$2,LEFT(Nhaplieu!$N946,3)='Sổ ngân hàng S07 '!$J$2),Nhaplieu!L946,IF(OR(Nhaplieu!$M946='Sổ ngân hàng S07 '!$J$2,Nhaplieu!$N946='Sổ ngân hàng S07 '!$J$2),Nhaplieu!L946,""))</f>
        <v/>
      </c>
      <c r="D941" s="78" t="str">
        <f>IF(LEFT(Nhaplieu!$M946,3)='Sổ ngân hàng S07 '!$J$2,Nhaplieu!N946,IF(LEFT(Nhaplieu!$N946,3)='Sổ ngân hàng S07 '!$J$2,Nhaplieu!M946,IF(Nhaplieu!$M946='Sổ ngân hàng S07 '!$J$2,Nhaplieu!N946,IF(Nhaplieu!$N946='Sổ ngân hàng S07 '!$J$2,Nhaplieu!M946,""))))</f>
        <v/>
      </c>
      <c r="E941" s="77" t="str">
        <f>IF(LEFT(Nhaplieu!M946,3)='Sổ ngân hàng S07 '!$J$2,Nhaplieu!$O946,IF(Nhaplieu!M946='Sổ ngân hàng S07 '!$J$2,Nhaplieu!$O946,""))</f>
        <v/>
      </c>
      <c r="F941" s="77" t="str">
        <f>IF(LEFT(Nhaplieu!N946,3)='Sổ ngân hàng S07 '!$J$2,Nhaplieu!$O946,IF(Nhaplieu!N946='Sổ ngân hàng S07 '!$J$2,Nhaplieu!$O946,""))</f>
        <v/>
      </c>
      <c r="G941" s="572">
        <f>IF(SUM(E941:F941)=0,0,$G$10+SUM(E$11:$E941)-SUM(F$11:$F941))</f>
        <v>0</v>
      </c>
      <c r="H941" s="573"/>
    </row>
    <row r="942" spans="1:8" s="4" customFormat="1" ht="15.6">
      <c r="A942" s="76" t="str">
        <f>IF(OR(LEFT(Nhaplieu!$M947,3)='Sổ ngân hàng S07 '!$J$2,LEFT(Nhaplieu!$N947,3)='Sổ ngân hàng S07 '!$J$2),Nhaplieu!F947,IF(OR(Nhaplieu!$M947='Sổ ngân hàng S07 '!$J$2,Nhaplieu!$N947='Sổ ngân hàng S07 '!$J$2),Nhaplieu!F947,""))</f>
        <v/>
      </c>
      <c r="B942" s="77" t="str">
        <f>IF(OR(LEFT(Nhaplieu!$M947,3)='Sổ ngân hàng S07 '!$J$2,LEFT(Nhaplieu!$N947,3)='Sổ ngân hàng S07 '!$J$2),Nhaplieu!E947,IF(OR(Nhaplieu!$M947='Sổ ngân hàng S07 '!$J$2,Nhaplieu!$N947='Sổ ngân hàng S07 '!$J$2),Nhaplieu!E947,""))</f>
        <v/>
      </c>
      <c r="C942" s="571" t="str">
        <f>IF(OR(LEFT(Nhaplieu!$M947,3)='Sổ ngân hàng S07 '!$J$2,LEFT(Nhaplieu!$N947,3)='Sổ ngân hàng S07 '!$J$2),Nhaplieu!L947,IF(OR(Nhaplieu!$M947='Sổ ngân hàng S07 '!$J$2,Nhaplieu!$N947='Sổ ngân hàng S07 '!$J$2),Nhaplieu!L947,""))</f>
        <v/>
      </c>
      <c r="D942" s="78" t="str">
        <f>IF(LEFT(Nhaplieu!$M947,3)='Sổ ngân hàng S07 '!$J$2,Nhaplieu!N947,IF(LEFT(Nhaplieu!$N947,3)='Sổ ngân hàng S07 '!$J$2,Nhaplieu!M947,IF(Nhaplieu!$M947='Sổ ngân hàng S07 '!$J$2,Nhaplieu!N947,IF(Nhaplieu!$N947='Sổ ngân hàng S07 '!$J$2,Nhaplieu!M947,""))))</f>
        <v/>
      </c>
      <c r="E942" s="77" t="str">
        <f>IF(LEFT(Nhaplieu!M947,3)='Sổ ngân hàng S07 '!$J$2,Nhaplieu!$O947,IF(Nhaplieu!M947='Sổ ngân hàng S07 '!$J$2,Nhaplieu!$O947,""))</f>
        <v/>
      </c>
      <c r="F942" s="77" t="str">
        <f>IF(LEFT(Nhaplieu!N947,3)='Sổ ngân hàng S07 '!$J$2,Nhaplieu!$O947,IF(Nhaplieu!N947='Sổ ngân hàng S07 '!$J$2,Nhaplieu!$O947,""))</f>
        <v/>
      </c>
      <c r="G942" s="572">
        <f>IF(SUM(E942:F942)=0,0,$G$10+SUM(E$11:$E942)-SUM(F$11:$F942))</f>
        <v>0</v>
      </c>
      <c r="H942" s="573"/>
    </row>
    <row r="943" spans="1:8" s="4" customFormat="1" ht="15.6">
      <c r="A943" s="76" t="str">
        <f>IF(OR(LEFT(Nhaplieu!$M948,3)='Sổ ngân hàng S07 '!$J$2,LEFT(Nhaplieu!$N948,3)='Sổ ngân hàng S07 '!$J$2),Nhaplieu!F948,IF(OR(Nhaplieu!$M948='Sổ ngân hàng S07 '!$J$2,Nhaplieu!$N948='Sổ ngân hàng S07 '!$J$2),Nhaplieu!F948,""))</f>
        <v/>
      </c>
      <c r="B943" s="77" t="str">
        <f>IF(OR(LEFT(Nhaplieu!$M948,3)='Sổ ngân hàng S07 '!$J$2,LEFT(Nhaplieu!$N948,3)='Sổ ngân hàng S07 '!$J$2),Nhaplieu!E948,IF(OR(Nhaplieu!$M948='Sổ ngân hàng S07 '!$J$2,Nhaplieu!$N948='Sổ ngân hàng S07 '!$J$2),Nhaplieu!E948,""))</f>
        <v/>
      </c>
      <c r="C943" s="571" t="str">
        <f>IF(OR(LEFT(Nhaplieu!$M948,3)='Sổ ngân hàng S07 '!$J$2,LEFT(Nhaplieu!$N948,3)='Sổ ngân hàng S07 '!$J$2),Nhaplieu!L948,IF(OR(Nhaplieu!$M948='Sổ ngân hàng S07 '!$J$2,Nhaplieu!$N948='Sổ ngân hàng S07 '!$J$2),Nhaplieu!L948,""))</f>
        <v/>
      </c>
      <c r="D943" s="78" t="str">
        <f>IF(LEFT(Nhaplieu!$M948,3)='Sổ ngân hàng S07 '!$J$2,Nhaplieu!N948,IF(LEFT(Nhaplieu!$N948,3)='Sổ ngân hàng S07 '!$J$2,Nhaplieu!M948,IF(Nhaplieu!$M948='Sổ ngân hàng S07 '!$J$2,Nhaplieu!N948,IF(Nhaplieu!$N948='Sổ ngân hàng S07 '!$J$2,Nhaplieu!M948,""))))</f>
        <v/>
      </c>
      <c r="E943" s="77" t="str">
        <f>IF(LEFT(Nhaplieu!M948,3)='Sổ ngân hàng S07 '!$J$2,Nhaplieu!$O948,IF(Nhaplieu!M948='Sổ ngân hàng S07 '!$J$2,Nhaplieu!$O948,""))</f>
        <v/>
      </c>
      <c r="F943" s="77" t="str">
        <f>IF(LEFT(Nhaplieu!N948,3)='Sổ ngân hàng S07 '!$J$2,Nhaplieu!$O948,IF(Nhaplieu!N948='Sổ ngân hàng S07 '!$J$2,Nhaplieu!$O948,""))</f>
        <v/>
      </c>
      <c r="G943" s="572">
        <f>IF(SUM(E943:F943)=0,0,$G$10+SUM(E$11:$E943)-SUM(F$11:$F943))</f>
        <v>0</v>
      </c>
      <c r="H943" s="573"/>
    </row>
    <row r="944" spans="1:8" s="4" customFormat="1" ht="15.6">
      <c r="A944" s="76" t="str">
        <f>IF(OR(LEFT(Nhaplieu!$M949,3)='Sổ ngân hàng S07 '!$J$2,LEFT(Nhaplieu!$N949,3)='Sổ ngân hàng S07 '!$J$2),Nhaplieu!F949,IF(OR(Nhaplieu!$M949='Sổ ngân hàng S07 '!$J$2,Nhaplieu!$N949='Sổ ngân hàng S07 '!$J$2),Nhaplieu!F949,""))</f>
        <v/>
      </c>
      <c r="B944" s="77" t="str">
        <f>IF(OR(LEFT(Nhaplieu!$M949,3)='Sổ ngân hàng S07 '!$J$2,LEFT(Nhaplieu!$N949,3)='Sổ ngân hàng S07 '!$J$2),Nhaplieu!E949,IF(OR(Nhaplieu!$M949='Sổ ngân hàng S07 '!$J$2,Nhaplieu!$N949='Sổ ngân hàng S07 '!$J$2),Nhaplieu!E949,""))</f>
        <v/>
      </c>
      <c r="C944" s="571" t="str">
        <f>IF(OR(LEFT(Nhaplieu!$M949,3)='Sổ ngân hàng S07 '!$J$2,LEFT(Nhaplieu!$N949,3)='Sổ ngân hàng S07 '!$J$2),Nhaplieu!L949,IF(OR(Nhaplieu!$M949='Sổ ngân hàng S07 '!$J$2,Nhaplieu!$N949='Sổ ngân hàng S07 '!$J$2),Nhaplieu!L949,""))</f>
        <v/>
      </c>
      <c r="D944" s="78" t="str">
        <f>IF(LEFT(Nhaplieu!$M949,3)='Sổ ngân hàng S07 '!$J$2,Nhaplieu!N949,IF(LEFT(Nhaplieu!$N949,3)='Sổ ngân hàng S07 '!$J$2,Nhaplieu!M949,IF(Nhaplieu!$M949='Sổ ngân hàng S07 '!$J$2,Nhaplieu!N949,IF(Nhaplieu!$N949='Sổ ngân hàng S07 '!$J$2,Nhaplieu!M949,""))))</f>
        <v/>
      </c>
      <c r="E944" s="77" t="str">
        <f>IF(LEFT(Nhaplieu!M949,3)='Sổ ngân hàng S07 '!$J$2,Nhaplieu!$O949,IF(Nhaplieu!M949='Sổ ngân hàng S07 '!$J$2,Nhaplieu!$O949,""))</f>
        <v/>
      </c>
      <c r="F944" s="77" t="str">
        <f>IF(LEFT(Nhaplieu!N949,3)='Sổ ngân hàng S07 '!$J$2,Nhaplieu!$O949,IF(Nhaplieu!N949='Sổ ngân hàng S07 '!$J$2,Nhaplieu!$O949,""))</f>
        <v/>
      </c>
      <c r="G944" s="572">
        <f>IF(SUM(E944:F944)=0,0,$G$10+SUM(E$11:$E944)-SUM(F$11:$F944))</f>
        <v>0</v>
      </c>
      <c r="H944" s="573"/>
    </row>
    <row r="945" spans="1:8" s="4" customFormat="1" ht="15.6">
      <c r="A945" s="76" t="str">
        <f>IF(OR(LEFT(Nhaplieu!$M950,3)='Sổ ngân hàng S07 '!$J$2,LEFT(Nhaplieu!$N950,3)='Sổ ngân hàng S07 '!$J$2),Nhaplieu!F950,IF(OR(Nhaplieu!$M950='Sổ ngân hàng S07 '!$J$2,Nhaplieu!$N950='Sổ ngân hàng S07 '!$J$2),Nhaplieu!F950,""))</f>
        <v/>
      </c>
      <c r="B945" s="77" t="str">
        <f>IF(OR(LEFT(Nhaplieu!$M950,3)='Sổ ngân hàng S07 '!$J$2,LEFT(Nhaplieu!$N950,3)='Sổ ngân hàng S07 '!$J$2),Nhaplieu!E950,IF(OR(Nhaplieu!$M950='Sổ ngân hàng S07 '!$J$2,Nhaplieu!$N950='Sổ ngân hàng S07 '!$J$2),Nhaplieu!E950,""))</f>
        <v/>
      </c>
      <c r="C945" s="571" t="str">
        <f>IF(OR(LEFT(Nhaplieu!$M950,3)='Sổ ngân hàng S07 '!$J$2,LEFT(Nhaplieu!$N950,3)='Sổ ngân hàng S07 '!$J$2),Nhaplieu!L950,IF(OR(Nhaplieu!$M950='Sổ ngân hàng S07 '!$J$2,Nhaplieu!$N950='Sổ ngân hàng S07 '!$J$2),Nhaplieu!L950,""))</f>
        <v/>
      </c>
      <c r="D945" s="78" t="str">
        <f>IF(LEFT(Nhaplieu!$M950,3)='Sổ ngân hàng S07 '!$J$2,Nhaplieu!N950,IF(LEFT(Nhaplieu!$N950,3)='Sổ ngân hàng S07 '!$J$2,Nhaplieu!M950,IF(Nhaplieu!$M950='Sổ ngân hàng S07 '!$J$2,Nhaplieu!N950,IF(Nhaplieu!$N950='Sổ ngân hàng S07 '!$J$2,Nhaplieu!M950,""))))</f>
        <v/>
      </c>
      <c r="E945" s="77" t="str">
        <f>IF(LEFT(Nhaplieu!M950,3)='Sổ ngân hàng S07 '!$J$2,Nhaplieu!$O950,IF(Nhaplieu!M950='Sổ ngân hàng S07 '!$J$2,Nhaplieu!$O950,""))</f>
        <v/>
      </c>
      <c r="F945" s="77" t="str">
        <f>IF(LEFT(Nhaplieu!N950,3)='Sổ ngân hàng S07 '!$J$2,Nhaplieu!$O950,IF(Nhaplieu!N950='Sổ ngân hàng S07 '!$J$2,Nhaplieu!$O950,""))</f>
        <v/>
      </c>
      <c r="G945" s="572">
        <f>IF(SUM(E945:F945)=0,0,$G$10+SUM(E$11:$E945)-SUM(F$11:$F945))</f>
        <v>0</v>
      </c>
      <c r="H945" s="573"/>
    </row>
    <row r="946" spans="1:8" s="4" customFormat="1" ht="15.6">
      <c r="A946" s="76" t="str">
        <f>IF(OR(LEFT(Nhaplieu!$M951,3)='Sổ ngân hàng S07 '!$J$2,LEFT(Nhaplieu!$N951,3)='Sổ ngân hàng S07 '!$J$2),Nhaplieu!F951,IF(OR(Nhaplieu!$M951='Sổ ngân hàng S07 '!$J$2,Nhaplieu!$N951='Sổ ngân hàng S07 '!$J$2),Nhaplieu!F951,""))</f>
        <v/>
      </c>
      <c r="B946" s="77" t="str">
        <f>IF(OR(LEFT(Nhaplieu!$M951,3)='Sổ ngân hàng S07 '!$J$2,LEFT(Nhaplieu!$N951,3)='Sổ ngân hàng S07 '!$J$2),Nhaplieu!E951,IF(OR(Nhaplieu!$M951='Sổ ngân hàng S07 '!$J$2,Nhaplieu!$N951='Sổ ngân hàng S07 '!$J$2),Nhaplieu!E951,""))</f>
        <v/>
      </c>
      <c r="C946" s="571" t="str">
        <f>IF(OR(LEFT(Nhaplieu!$M951,3)='Sổ ngân hàng S07 '!$J$2,LEFT(Nhaplieu!$N951,3)='Sổ ngân hàng S07 '!$J$2),Nhaplieu!L951,IF(OR(Nhaplieu!$M951='Sổ ngân hàng S07 '!$J$2,Nhaplieu!$N951='Sổ ngân hàng S07 '!$J$2),Nhaplieu!L951,""))</f>
        <v/>
      </c>
      <c r="D946" s="78" t="str">
        <f>IF(LEFT(Nhaplieu!$M951,3)='Sổ ngân hàng S07 '!$J$2,Nhaplieu!N951,IF(LEFT(Nhaplieu!$N951,3)='Sổ ngân hàng S07 '!$J$2,Nhaplieu!M951,IF(Nhaplieu!$M951='Sổ ngân hàng S07 '!$J$2,Nhaplieu!N951,IF(Nhaplieu!$N951='Sổ ngân hàng S07 '!$J$2,Nhaplieu!M951,""))))</f>
        <v/>
      </c>
      <c r="E946" s="77" t="str">
        <f>IF(LEFT(Nhaplieu!M951,3)='Sổ ngân hàng S07 '!$J$2,Nhaplieu!$O951,IF(Nhaplieu!M951='Sổ ngân hàng S07 '!$J$2,Nhaplieu!$O951,""))</f>
        <v/>
      </c>
      <c r="F946" s="77" t="str">
        <f>IF(LEFT(Nhaplieu!N951,3)='Sổ ngân hàng S07 '!$J$2,Nhaplieu!$O951,IF(Nhaplieu!N951='Sổ ngân hàng S07 '!$J$2,Nhaplieu!$O951,""))</f>
        <v/>
      </c>
      <c r="G946" s="572">
        <f>IF(SUM(E946:F946)=0,0,$G$10+SUM(E$11:$E946)-SUM(F$11:$F946))</f>
        <v>0</v>
      </c>
      <c r="H946" s="573"/>
    </row>
    <row r="947" spans="1:8" s="4" customFormat="1" ht="15.6">
      <c r="A947" s="76" t="str">
        <f>IF(OR(LEFT(Nhaplieu!$M952,3)='Sổ ngân hàng S07 '!$J$2,LEFT(Nhaplieu!$N952,3)='Sổ ngân hàng S07 '!$J$2),Nhaplieu!F952,IF(OR(Nhaplieu!$M952='Sổ ngân hàng S07 '!$J$2,Nhaplieu!$N952='Sổ ngân hàng S07 '!$J$2),Nhaplieu!F952,""))</f>
        <v/>
      </c>
      <c r="B947" s="77" t="str">
        <f>IF(OR(LEFT(Nhaplieu!$M952,3)='Sổ ngân hàng S07 '!$J$2,LEFT(Nhaplieu!$N952,3)='Sổ ngân hàng S07 '!$J$2),Nhaplieu!E952,IF(OR(Nhaplieu!$M952='Sổ ngân hàng S07 '!$J$2,Nhaplieu!$N952='Sổ ngân hàng S07 '!$J$2),Nhaplieu!E952,""))</f>
        <v/>
      </c>
      <c r="C947" s="571" t="str">
        <f>IF(OR(LEFT(Nhaplieu!$M952,3)='Sổ ngân hàng S07 '!$J$2,LEFT(Nhaplieu!$N952,3)='Sổ ngân hàng S07 '!$J$2),Nhaplieu!L952,IF(OR(Nhaplieu!$M952='Sổ ngân hàng S07 '!$J$2,Nhaplieu!$N952='Sổ ngân hàng S07 '!$J$2),Nhaplieu!L952,""))</f>
        <v/>
      </c>
      <c r="D947" s="78" t="str">
        <f>IF(LEFT(Nhaplieu!$M952,3)='Sổ ngân hàng S07 '!$J$2,Nhaplieu!N952,IF(LEFT(Nhaplieu!$N952,3)='Sổ ngân hàng S07 '!$J$2,Nhaplieu!M952,IF(Nhaplieu!$M952='Sổ ngân hàng S07 '!$J$2,Nhaplieu!N952,IF(Nhaplieu!$N952='Sổ ngân hàng S07 '!$J$2,Nhaplieu!M952,""))))</f>
        <v/>
      </c>
      <c r="E947" s="77" t="str">
        <f>IF(LEFT(Nhaplieu!M952,3)='Sổ ngân hàng S07 '!$J$2,Nhaplieu!$O952,IF(Nhaplieu!M952='Sổ ngân hàng S07 '!$J$2,Nhaplieu!$O952,""))</f>
        <v/>
      </c>
      <c r="F947" s="77" t="str">
        <f>IF(LEFT(Nhaplieu!N952,3)='Sổ ngân hàng S07 '!$J$2,Nhaplieu!$O952,IF(Nhaplieu!N952='Sổ ngân hàng S07 '!$J$2,Nhaplieu!$O952,""))</f>
        <v/>
      </c>
      <c r="G947" s="572">
        <f>IF(SUM(E947:F947)=0,0,$G$10+SUM(E$11:$E947)-SUM(F$11:$F947))</f>
        <v>0</v>
      </c>
      <c r="H947" s="573"/>
    </row>
    <row r="948" spans="1:8" s="4" customFormat="1" ht="15.6">
      <c r="A948" s="76" t="str">
        <f>IF(OR(LEFT(Nhaplieu!$M953,3)='Sổ ngân hàng S07 '!$J$2,LEFT(Nhaplieu!$N953,3)='Sổ ngân hàng S07 '!$J$2),Nhaplieu!F953,IF(OR(Nhaplieu!$M953='Sổ ngân hàng S07 '!$J$2,Nhaplieu!$N953='Sổ ngân hàng S07 '!$J$2),Nhaplieu!F953,""))</f>
        <v/>
      </c>
      <c r="B948" s="77" t="str">
        <f>IF(OR(LEFT(Nhaplieu!$M953,3)='Sổ ngân hàng S07 '!$J$2,LEFT(Nhaplieu!$N953,3)='Sổ ngân hàng S07 '!$J$2),Nhaplieu!E953,IF(OR(Nhaplieu!$M953='Sổ ngân hàng S07 '!$J$2,Nhaplieu!$N953='Sổ ngân hàng S07 '!$J$2),Nhaplieu!E953,""))</f>
        <v/>
      </c>
      <c r="C948" s="571" t="str">
        <f>IF(OR(LEFT(Nhaplieu!$M953,3)='Sổ ngân hàng S07 '!$J$2,LEFT(Nhaplieu!$N953,3)='Sổ ngân hàng S07 '!$J$2),Nhaplieu!L953,IF(OR(Nhaplieu!$M953='Sổ ngân hàng S07 '!$J$2,Nhaplieu!$N953='Sổ ngân hàng S07 '!$J$2),Nhaplieu!L953,""))</f>
        <v/>
      </c>
      <c r="D948" s="78" t="str">
        <f>IF(LEFT(Nhaplieu!$M953,3)='Sổ ngân hàng S07 '!$J$2,Nhaplieu!N953,IF(LEFT(Nhaplieu!$N953,3)='Sổ ngân hàng S07 '!$J$2,Nhaplieu!M953,IF(Nhaplieu!$M953='Sổ ngân hàng S07 '!$J$2,Nhaplieu!N953,IF(Nhaplieu!$N953='Sổ ngân hàng S07 '!$J$2,Nhaplieu!M953,""))))</f>
        <v/>
      </c>
      <c r="E948" s="77" t="str">
        <f>IF(LEFT(Nhaplieu!M953,3)='Sổ ngân hàng S07 '!$J$2,Nhaplieu!$O953,IF(Nhaplieu!M953='Sổ ngân hàng S07 '!$J$2,Nhaplieu!$O953,""))</f>
        <v/>
      </c>
      <c r="F948" s="77" t="str">
        <f>IF(LEFT(Nhaplieu!N953,3)='Sổ ngân hàng S07 '!$J$2,Nhaplieu!$O953,IF(Nhaplieu!N953='Sổ ngân hàng S07 '!$J$2,Nhaplieu!$O953,""))</f>
        <v/>
      </c>
      <c r="G948" s="572">
        <f>IF(SUM(E948:F948)=0,0,$G$10+SUM(E$11:$E948)-SUM(F$11:$F948))</f>
        <v>0</v>
      </c>
      <c r="H948" s="573"/>
    </row>
    <row r="949" spans="1:8" s="4" customFormat="1" ht="15.6">
      <c r="A949" s="76" t="str">
        <f>IF(OR(LEFT(Nhaplieu!$M954,3)='Sổ ngân hàng S07 '!$J$2,LEFT(Nhaplieu!$N954,3)='Sổ ngân hàng S07 '!$J$2),Nhaplieu!F954,IF(OR(Nhaplieu!$M954='Sổ ngân hàng S07 '!$J$2,Nhaplieu!$N954='Sổ ngân hàng S07 '!$J$2),Nhaplieu!F954,""))</f>
        <v/>
      </c>
      <c r="B949" s="77" t="str">
        <f>IF(OR(LEFT(Nhaplieu!$M954,3)='Sổ ngân hàng S07 '!$J$2,LEFT(Nhaplieu!$N954,3)='Sổ ngân hàng S07 '!$J$2),Nhaplieu!E954,IF(OR(Nhaplieu!$M954='Sổ ngân hàng S07 '!$J$2,Nhaplieu!$N954='Sổ ngân hàng S07 '!$J$2),Nhaplieu!E954,""))</f>
        <v/>
      </c>
      <c r="C949" s="571" t="str">
        <f>IF(OR(LEFT(Nhaplieu!$M954,3)='Sổ ngân hàng S07 '!$J$2,LEFT(Nhaplieu!$N954,3)='Sổ ngân hàng S07 '!$J$2),Nhaplieu!L954,IF(OR(Nhaplieu!$M954='Sổ ngân hàng S07 '!$J$2,Nhaplieu!$N954='Sổ ngân hàng S07 '!$J$2),Nhaplieu!L954,""))</f>
        <v/>
      </c>
      <c r="D949" s="78" t="str">
        <f>IF(LEFT(Nhaplieu!$M954,3)='Sổ ngân hàng S07 '!$J$2,Nhaplieu!N954,IF(LEFT(Nhaplieu!$N954,3)='Sổ ngân hàng S07 '!$J$2,Nhaplieu!M954,IF(Nhaplieu!$M954='Sổ ngân hàng S07 '!$J$2,Nhaplieu!N954,IF(Nhaplieu!$N954='Sổ ngân hàng S07 '!$J$2,Nhaplieu!M954,""))))</f>
        <v/>
      </c>
      <c r="E949" s="77" t="str">
        <f>IF(LEFT(Nhaplieu!M954,3)='Sổ ngân hàng S07 '!$J$2,Nhaplieu!$O954,IF(Nhaplieu!M954='Sổ ngân hàng S07 '!$J$2,Nhaplieu!$O954,""))</f>
        <v/>
      </c>
      <c r="F949" s="77" t="str">
        <f>IF(LEFT(Nhaplieu!N954,3)='Sổ ngân hàng S07 '!$J$2,Nhaplieu!$O954,IF(Nhaplieu!N954='Sổ ngân hàng S07 '!$J$2,Nhaplieu!$O954,""))</f>
        <v/>
      </c>
      <c r="G949" s="572">
        <f>IF(SUM(E949:F949)=0,0,$G$10+SUM(E$11:$E949)-SUM(F$11:$F949))</f>
        <v>0</v>
      </c>
      <c r="H949" s="573"/>
    </row>
    <row r="950" spans="1:8" s="4" customFormat="1" ht="15.6">
      <c r="A950" s="76" t="str">
        <f>IF(OR(LEFT(Nhaplieu!$M955,3)='Sổ ngân hàng S07 '!$J$2,LEFT(Nhaplieu!$N955,3)='Sổ ngân hàng S07 '!$J$2),Nhaplieu!F955,IF(OR(Nhaplieu!$M955='Sổ ngân hàng S07 '!$J$2,Nhaplieu!$N955='Sổ ngân hàng S07 '!$J$2),Nhaplieu!F955,""))</f>
        <v/>
      </c>
      <c r="B950" s="77" t="str">
        <f>IF(OR(LEFT(Nhaplieu!$M955,3)='Sổ ngân hàng S07 '!$J$2,LEFT(Nhaplieu!$N955,3)='Sổ ngân hàng S07 '!$J$2),Nhaplieu!E955,IF(OR(Nhaplieu!$M955='Sổ ngân hàng S07 '!$J$2,Nhaplieu!$N955='Sổ ngân hàng S07 '!$J$2),Nhaplieu!E955,""))</f>
        <v/>
      </c>
      <c r="C950" s="571" t="str">
        <f>IF(OR(LEFT(Nhaplieu!$M955,3)='Sổ ngân hàng S07 '!$J$2,LEFT(Nhaplieu!$N955,3)='Sổ ngân hàng S07 '!$J$2),Nhaplieu!L955,IF(OR(Nhaplieu!$M955='Sổ ngân hàng S07 '!$J$2,Nhaplieu!$N955='Sổ ngân hàng S07 '!$J$2),Nhaplieu!L955,""))</f>
        <v/>
      </c>
      <c r="D950" s="78" t="str">
        <f>IF(LEFT(Nhaplieu!$M955,3)='Sổ ngân hàng S07 '!$J$2,Nhaplieu!N955,IF(LEFT(Nhaplieu!$N955,3)='Sổ ngân hàng S07 '!$J$2,Nhaplieu!M955,IF(Nhaplieu!$M955='Sổ ngân hàng S07 '!$J$2,Nhaplieu!N955,IF(Nhaplieu!$N955='Sổ ngân hàng S07 '!$J$2,Nhaplieu!M955,""))))</f>
        <v/>
      </c>
      <c r="E950" s="77" t="str">
        <f>IF(LEFT(Nhaplieu!M955,3)='Sổ ngân hàng S07 '!$J$2,Nhaplieu!$O955,IF(Nhaplieu!M955='Sổ ngân hàng S07 '!$J$2,Nhaplieu!$O955,""))</f>
        <v/>
      </c>
      <c r="F950" s="77" t="str">
        <f>IF(LEFT(Nhaplieu!N955,3)='Sổ ngân hàng S07 '!$J$2,Nhaplieu!$O955,IF(Nhaplieu!N955='Sổ ngân hàng S07 '!$J$2,Nhaplieu!$O955,""))</f>
        <v/>
      </c>
      <c r="G950" s="572">
        <f>IF(SUM(E950:F950)=0,0,$G$10+SUM(E$11:$E950)-SUM(F$11:$F950))</f>
        <v>0</v>
      </c>
      <c r="H950" s="573"/>
    </row>
    <row r="951" spans="1:8" s="4" customFormat="1" ht="15.6">
      <c r="A951" s="76" t="str">
        <f>IF(OR(LEFT(Nhaplieu!$M956,3)='Sổ ngân hàng S07 '!$J$2,LEFT(Nhaplieu!$N956,3)='Sổ ngân hàng S07 '!$J$2),Nhaplieu!F956,IF(OR(Nhaplieu!$M956='Sổ ngân hàng S07 '!$J$2,Nhaplieu!$N956='Sổ ngân hàng S07 '!$J$2),Nhaplieu!F956,""))</f>
        <v/>
      </c>
      <c r="B951" s="77" t="str">
        <f>IF(OR(LEFT(Nhaplieu!$M956,3)='Sổ ngân hàng S07 '!$J$2,LEFT(Nhaplieu!$N956,3)='Sổ ngân hàng S07 '!$J$2),Nhaplieu!E956,IF(OR(Nhaplieu!$M956='Sổ ngân hàng S07 '!$J$2,Nhaplieu!$N956='Sổ ngân hàng S07 '!$J$2),Nhaplieu!E956,""))</f>
        <v/>
      </c>
      <c r="C951" s="571" t="str">
        <f>IF(OR(LEFT(Nhaplieu!$M956,3)='Sổ ngân hàng S07 '!$J$2,LEFT(Nhaplieu!$N956,3)='Sổ ngân hàng S07 '!$J$2),Nhaplieu!L956,IF(OR(Nhaplieu!$M956='Sổ ngân hàng S07 '!$J$2,Nhaplieu!$N956='Sổ ngân hàng S07 '!$J$2),Nhaplieu!L956,""))</f>
        <v/>
      </c>
      <c r="D951" s="78" t="str">
        <f>IF(LEFT(Nhaplieu!$M956,3)='Sổ ngân hàng S07 '!$J$2,Nhaplieu!N956,IF(LEFT(Nhaplieu!$N956,3)='Sổ ngân hàng S07 '!$J$2,Nhaplieu!M956,IF(Nhaplieu!$M956='Sổ ngân hàng S07 '!$J$2,Nhaplieu!N956,IF(Nhaplieu!$N956='Sổ ngân hàng S07 '!$J$2,Nhaplieu!M956,""))))</f>
        <v/>
      </c>
      <c r="E951" s="77" t="str">
        <f>IF(LEFT(Nhaplieu!M956,3)='Sổ ngân hàng S07 '!$J$2,Nhaplieu!$O956,IF(Nhaplieu!M956='Sổ ngân hàng S07 '!$J$2,Nhaplieu!$O956,""))</f>
        <v/>
      </c>
      <c r="F951" s="77" t="str">
        <f>IF(LEFT(Nhaplieu!N956,3)='Sổ ngân hàng S07 '!$J$2,Nhaplieu!$O956,IF(Nhaplieu!N956='Sổ ngân hàng S07 '!$J$2,Nhaplieu!$O956,""))</f>
        <v/>
      </c>
      <c r="G951" s="572">
        <f>IF(SUM(E951:F951)=0,0,$G$10+SUM(E$11:$E951)-SUM(F$11:$F951))</f>
        <v>0</v>
      </c>
      <c r="H951" s="573"/>
    </row>
    <row r="952" spans="1:8" s="4" customFormat="1" ht="15.6">
      <c r="A952" s="76" t="str">
        <f>IF(OR(LEFT(Nhaplieu!$M957,3)='Sổ ngân hàng S07 '!$J$2,LEFT(Nhaplieu!$N957,3)='Sổ ngân hàng S07 '!$J$2),Nhaplieu!F957,IF(OR(Nhaplieu!$M957='Sổ ngân hàng S07 '!$J$2,Nhaplieu!$N957='Sổ ngân hàng S07 '!$J$2),Nhaplieu!F957,""))</f>
        <v/>
      </c>
      <c r="B952" s="77" t="str">
        <f>IF(OR(LEFT(Nhaplieu!$M957,3)='Sổ ngân hàng S07 '!$J$2,LEFT(Nhaplieu!$N957,3)='Sổ ngân hàng S07 '!$J$2),Nhaplieu!E957,IF(OR(Nhaplieu!$M957='Sổ ngân hàng S07 '!$J$2,Nhaplieu!$N957='Sổ ngân hàng S07 '!$J$2),Nhaplieu!E957,""))</f>
        <v/>
      </c>
      <c r="C952" s="571" t="str">
        <f>IF(OR(LEFT(Nhaplieu!$M957,3)='Sổ ngân hàng S07 '!$J$2,LEFT(Nhaplieu!$N957,3)='Sổ ngân hàng S07 '!$J$2),Nhaplieu!L957,IF(OR(Nhaplieu!$M957='Sổ ngân hàng S07 '!$J$2,Nhaplieu!$N957='Sổ ngân hàng S07 '!$J$2),Nhaplieu!L957,""))</f>
        <v/>
      </c>
      <c r="D952" s="78" t="str">
        <f>IF(LEFT(Nhaplieu!$M957,3)='Sổ ngân hàng S07 '!$J$2,Nhaplieu!N957,IF(LEFT(Nhaplieu!$N957,3)='Sổ ngân hàng S07 '!$J$2,Nhaplieu!M957,IF(Nhaplieu!$M957='Sổ ngân hàng S07 '!$J$2,Nhaplieu!N957,IF(Nhaplieu!$N957='Sổ ngân hàng S07 '!$J$2,Nhaplieu!M957,""))))</f>
        <v/>
      </c>
      <c r="E952" s="77" t="str">
        <f>IF(LEFT(Nhaplieu!M957,3)='Sổ ngân hàng S07 '!$J$2,Nhaplieu!$O957,IF(Nhaplieu!M957='Sổ ngân hàng S07 '!$J$2,Nhaplieu!$O957,""))</f>
        <v/>
      </c>
      <c r="F952" s="77" t="str">
        <f>IF(LEFT(Nhaplieu!N957,3)='Sổ ngân hàng S07 '!$J$2,Nhaplieu!$O957,IF(Nhaplieu!N957='Sổ ngân hàng S07 '!$J$2,Nhaplieu!$O957,""))</f>
        <v/>
      </c>
      <c r="G952" s="572">
        <f>IF(SUM(E952:F952)=0,0,$G$10+SUM(E$11:$E952)-SUM(F$11:$F952))</f>
        <v>0</v>
      </c>
      <c r="H952" s="573"/>
    </row>
    <row r="953" spans="1:8" s="4" customFormat="1" ht="15.6">
      <c r="A953" s="76" t="str">
        <f>IF(OR(LEFT(Nhaplieu!$M958,3)='Sổ ngân hàng S07 '!$J$2,LEFT(Nhaplieu!$N958,3)='Sổ ngân hàng S07 '!$J$2),Nhaplieu!F958,IF(OR(Nhaplieu!$M958='Sổ ngân hàng S07 '!$J$2,Nhaplieu!$N958='Sổ ngân hàng S07 '!$J$2),Nhaplieu!F958,""))</f>
        <v/>
      </c>
      <c r="B953" s="77" t="str">
        <f>IF(OR(LEFT(Nhaplieu!$M958,3)='Sổ ngân hàng S07 '!$J$2,LEFT(Nhaplieu!$N958,3)='Sổ ngân hàng S07 '!$J$2),Nhaplieu!E958,IF(OR(Nhaplieu!$M958='Sổ ngân hàng S07 '!$J$2,Nhaplieu!$N958='Sổ ngân hàng S07 '!$J$2),Nhaplieu!E958,""))</f>
        <v/>
      </c>
      <c r="C953" s="571" t="str">
        <f>IF(OR(LEFT(Nhaplieu!$M958,3)='Sổ ngân hàng S07 '!$J$2,LEFT(Nhaplieu!$N958,3)='Sổ ngân hàng S07 '!$J$2),Nhaplieu!L958,IF(OR(Nhaplieu!$M958='Sổ ngân hàng S07 '!$J$2,Nhaplieu!$N958='Sổ ngân hàng S07 '!$J$2),Nhaplieu!L958,""))</f>
        <v/>
      </c>
      <c r="D953" s="78" t="str">
        <f>IF(LEFT(Nhaplieu!$M958,3)='Sổ ngân hàng S07 '!$J$2,Nhaplieu!N958,IF(LEFT(Nhaplieu!$N958,3)='Sổ ngân hàng S07 '!$J$2,Nhaplieu!M958,IF(Nhaplieu!$M958='Sổ ngân hàng S07 '!$J$2,Nhaplieu!N958,IF(Nhaplieu!$N958='Sổ ngân hàng S07 '!$J$2,Nhaplieu!M958,""))))</f>
        <v/>
      </c>
      <c r="E953" s="77" t="str">
        <f>IF(LEFT(Nhaplieu!M958,3)='Sổ ngân hàng S07 '!$J$2,Nhaplieu!$O958,IF(Nhaplieu!M958='Sổ ngân hàng S07 '!$J$2,Nhaplieu!$O958,""))</f>
        <v/>
      </c>
      <c r="F953" s="77" t="str">
        <f>IF(LEFT(Nhaplieu!N958,3)='Sổ ngân hàng S07 '!$J$2,Nhaplieu!$O958,IF(Nhaplieu!N958='Sổ ngân hàng S07 '!$J$2,Nhaplieu!$O958,""))</f>
        <v/>
      </c>
      <c r="G953" s="572">
        <f>IF(SUM(E953:F953)=0,0,$G$10+SUM(E$11:$E953)-SUM(F$11:$F953))</f>
        <v>0</v>
      </c>
      <c r="H953" s="573"/>
    </row>
    <row r="954" spans="1:8" s="4" customFormat="1" ht="15.6">
      <c r="A954" s="76" t="str">
        <f>IF(OR(LEFT(Nhaplieu!$M959,3)='Sổ ngân hàng S07 '!$J$2,LEFT(Nhaplieu!$N959,3)='Sổ ngân hàng S07 '!$J$2),Nhaplieu!F959,IF(OR(Nhaplieu!$M959='Sổ ngân hàng S07 '!$J$2,Nhaplieu!$N959='Sổ ngân hàng S07 '!$J$2),Nhaplieu!F959,""))</f>
        <v/>
      </c>
      <c r="B954" s="77" t="str">
        <f>IF(OR(LEFT(Nhaplieu!$M959,3)='Sổ ngân hàng S07 '!$J$2,LEFT(Nhaplieu!$N959,3)='Sổ ngân hàng S07 '!$J$2),Nhaplieu!E959,IF(OR(Nhaplieu!$M959='Sổ ngân hàng S07 '!$J$2,Nhaplieu!$N959='Sổ ngân hàng S07 '!$J$2),Nhaplieu!E959,""))</f>
        <v/>
      </c>
      <c r="C954" s="571" t="str">
        <f>IF(OR(LEFT(Nhaplieu!$M959,3)='Sổ ngân hàng S07 '!$J$2,LEFT(Nhaplieu!$N959,3)='Sổ ngân hàng S07 '!$J$2),Nhaplieu!L959,IF(OR(Nhaplieu!$M959='Sổ ngân hàng S07 '!$J$2,Nhaplieu!$N959='Sổ ngân hàng S07 '!$J$2),Nhaplieu!L959,""))</f>
        <v/>
      </c>
      <c r="D954" s="78" t="str">
        <f>IF(LEFT(Nhaplieu!$M959,3)='Sổ ngân hàng S07 '!$J$2,Nhaplieu!N959,IF(LEFT(Nhaplieu!$N959,3)='Sổ ngân hàng S07 '!$J$2,Nhaplieu!M959,IF(Nhaplieu!$M959='Sổ ngân hàng S07 '!$J$2,Nhaplieu!N959,IF(Nhaplieu!$N959='Sổ ngân hàng S07 '!$J$2,Nhaplieu!M959,""))))</f>
        <v/>
      </c>
      <c r="E954" s="77" t="str">
        <f>IF(LEFT(Nhaplieu!M959,3)='Sổ ngân hàng S07 '!$J$2,Nhaplieu!$O959,IF(Nhaplieu!M959='Sổ ngân hàng S07 '!$J$2,Nhaplieu!$O959,""))</f>
        <v/>
      </c>
      <c r="F954" s="77" t="str">
        <f>IF(LEFT(Nhaplieu!N959,3)='Sổ ngân hàng S07 '!$J$2,Nhaplieu!$O959,IF(Nhaplieu!N959='Sổ ngân hàng S07 '!$J$2,Nhaplieu!$O959,""))</f>
        <v/>
      </c>
      <c r="G954" s="572">
        <f>IF(SUM(E954:F954)=0,0,$G$10+SUM(E$11:$E954)-SUM(F$11:$F954))</f>
        <v>0</v>
      </c>
      <c r="H954" s="573"/>
    </row>
    <row r="955" spans="1:8" s="4" customFormat="1" ht="15.6">
      <c r="A955" s="76" t="str">
        <f>IF(OR(LEFT(Nhaplieu!$M960,3)='Sổ ngân hàng S07 '!$J$2,LEFT(Nhaplieu!$N960,3)='Sổ ngân hàng S07 '!$J$2),Nhaplieu!F960,IF(OR(Nhaplieu!$M960='Sổ ngân hàng S07 '!$J$2,Nhaplieu!$N960='Sổ ngân hàng S07 '!$J$2),Nhaplieu!F960,""))</f>
        <v/>
      </c>
      <c r="B955" s="77" t="str">
        <f>IF(OR(LEFT(Nhaplieu!$M960,3)='Sổ ngân hàng S07 '!$J$2,LEFT(Nhaplieu!$N960,3)='Sổ ngân hàng S07 '!$J$2),Nhaplieu!E960,IF(OR(Nhaplieu!$M960='Sổ ngân hàng S07 '!$J$2,Nhaplieu!$N960='Sổ ngân hàng S07 '!$J$2),Nhaplieu!E960,""))</f>
        <v/>
      </c>
      <c r="C955" s="571" t="str">
        <f>IF(OR(LEFT(Nhaplieu!$M960,3)='Sổ ngân hàng S07 '!$J$2,LEFT(Nhaplieu!$N960,3)='Sổ ngân hàng S07 '!$J$2),Nhaplieu!L960,IF(OR(Nhaplieu!$M960='Sổ ngân hàng S07 '!$J$2,Nhaplieu!$N960='Sổ ngân hàng S07 '!$J$2),Nhaplieu!L960,""))</f>
        <v/>
      </c>
      <c r="D955" s="78" t="str">
        <f>IF(LEFT(Nhaplieu!$M960,3)='Sổ ngân hàng S07 '!$J$2,Nhaplieu!N960,IF(LEFT(Nhaplieu!$N960,3)='Sổ ngân hàng S07 '!$J$2,Nhaplieu!M960,IF(Nhaplieu!$M960='Sổ ngân hàng S07 '!$J$2,Nhaplieu!N960,IF(Nhaplieu!$N960='Sổ ngân hàng S07 '!$J$2,Nhaplieu!M960,""))))</f>
        <v/>
      </c>
      <c r="E955" s="77" t="str">
        <f>IF(LEFT(Nhaplieu!M960,3)='Sổ ngân hàng S07 '!$J$2,Nhaplieu!$O960,IF(Nhaplieu!M960='Sổ ngân hàng S07 '!$J$2,Nhaplieu!$O960,""))</f>
        <v/>
      </c>
      <c r="F955" s="77" t="str">
        <f>IF(LEFT(Nhaplieu!N960,3)='Sổ ngân hàng S07 '!$J$2,Nhaplieu!$O960,IF(Nhaplieu!N960='Sổ ngân hàng S07 '!$J$2,Nhaplieu!$O960,""))</f>
        <v/>
      </c>
      <c r="G955" s="572">
        <f>IF(SUM(E955:F955)=0,0,$G$10+SUM(E$11:$E955)-SUM(F$11:$F955))</f>
        <v>0</v>
      </c>
      <c r="H955" s="573"/>
    </row>
    <row r="956" spans="1:8" s="4" customFormat="1" ht="15.6">
      <c r="A956" s="76" t="str">
        <f>IF(OR(LEFT(Nhaplieu!$M961,3)='Sổ ngân hàng S07 '!$J$2,LEFT(Nhaplieu!$N961,3)='Sổ ngân hàng S07 '!$J$2),Nhaplieu!F961,IF(OR(Nhaplieu!$M961='Sổ ngân hàng S07 '!$J$2,Nhaplieu!$N961='Sổ ngân hàng S07 '!$J$2),Nhaplieu!F961,""))</f>
        <v/>
      </c>
      <c r="B956" s="77" t="str">
        <f>IF(OR(LEFT(Nhaplieu!$M961,3)='Sổ ngân hàng S07 '!$J$2,LEFT(Nhaplieu!$N961,3)='Sổ ngân hàng S07 '!$J$2),Nhaplieu!E961,IF(OR(Nhaplieu!$M961='Sổ ngân hàng S07 '!$J$2,Nhaplieu!$N961='Sổ ngân hàng S07 '!$J$2),Nhaplieu!E961,""))</f>
        <v/>
      </c>
      <c r="C956" s="571" t="str">
        <f>IF(OR(LEFT(Nhaplieu!$M961,3)='Sổ ngân hàng S07 '!$J$2,LEFT(Nhaplieu!$N961,3)='Sổ ngân hàng S07 '!$J$2),Nhaplieu!L961,IF(OR(Nhaplieu!$M961='Sổ ngân hàng S07 '!$J$2,Nhaplieu!$N961='Sổ ngân hàng S07 '!$J$2),Nhaplieu!L961,""))</f>
        <v/>
      </c>
      <c r="D956" s="78" t="str">
        <f>IF(LEFT(Nhaplieu!$M961,3)='Sổ ngân hàng S07 '!$J$2,Nhaplieu!N961,IF(LEFT(Nhaplieu!$N961,3)='Sổ ngân hàng S07 '!$J$2,Nhaplieu!M961,IF(Nhaplieu!$M961='Sổ ngân hàng S07 '!$J$2,Nhaplieu!N961,IF(Nhaplieu!$N961='Sổ ngân hàng S07 '!$J$2,Nhaplieu!M961,""))))</f>
        <v/>
      </c>
      <c r="E956" s="77" t="str">
        <f>IF(LEFT(Nhaplieu!M961,3)='Sổ ngân hàng S07 '!$J$2,Nhaplieu!$O961,IF(Nhaplieu!M961='Sổ ngân hàng S07 '!$J$2,Nhaplieu!$O961,""))</f>
        <v/>
      </c>
      <c r="F956" s="77" t="str">
        <f>IF(LEFT(Nhaplieu!N961,3)='Sổ ngân hàng S07 '!$J$2,Nhaplieu!$O961,IF(Nhaplieu!N961='Sổ ngân hàng S07 '!$J$2,Nhaplieu!$O961,""))</f>
        <v/>
      </c>
      <c r="G956" s="572">
        <f>IF(SUM(E956:F956)=0,0,$G$10+SUM(E$11:$E956)-SUM(F$11:$F956))</f>
        <v>0</v>
      </c>
      <c r="H956" s="573"/>
    </row>
    <row r="957" spans="1:8" s="4" customFormat="1" ht="15.6">
      <c r="A957" s="76" t="str">
        <f>IF(OR(LEFT(Nhaplieu!$M962,3)='Sổ ngân hàng S07 '!$J$2,LEFT(Nhaplieu!$N962,3)='Sổ ngân hàng S07 '!$J$2),Nhaplieu!F962,IF(OR(Nhaplieu!$M962='Sổ ngân hàng S07 '!$J$2,Nhaplieu!$N962='Sổ ngân hàng S07 '!$J$2),Nhaplieu!F962,""))</f>
        <v/>
      </c>
      <c r="B957" s="77" t="str">
        <f>IF(OR(LEFT(Nhaplieu!$M962,3)='Sổ ngân hàng S07 '!$J$2,LEFT(Nhaplieu!$N962,3)='Sổ ngân hàng S07 '!$J$2),Nhaplieu!E962,IF(OR(Nhaplieu!$M962='Sổ ngân hàng S07 '!$J$2,Nhaplieu!$N962='Sổ ngân hàng S07 '!$J$2),Nhaplieu!E962,""))</f>
        <v/>
      </c>
      <c r="C957" s="571" t="str">
        <f>IF(OR(LEFT(Nhaplieu!$M962,3)='Sổ ngân hàng S07 '!$J$2,LEFT(Nhaplieu!$N962,3)='Sổ ngân hàng S07 '!$J$2),Nhaplieu!L962,IF(OR(Nhaplieu!$M962='Sổ ngân hàng S07 '!$J$2,Nhaplieu!$N962='Sổ ngân hàng S07 '!$J$2),Nhaplieu!L962,""))</f>
        <v/>
      </c>
      <c r="D957" s="78" t="str">
        <f>IF(LEFT(Nhaplieu!$M962,3)='Sổ ngân hàng S07 '!$J$2,Nhaplieu!N962,IF(LEFT(Nhaplieu!$N962,3)='Sổ ngân hàng S07 '!$J$2,Nhaplieu!M962,IF(Nhaplieu!$M962='Sổ ngân hàng S07 '!$J$2,Nhaplieu!N962,IF(Nhaplieu!$N962='Sổ ngân hàng S07 '!$J$2,Nhaplieu!M962,""))))</f>
        <v/>
      </c>
      <c r="E957" s="77" t="str">
        <f>IF(LEFT(Nhaplieu!M962,3)='Sổ ngân hàng S07 '!$J$2,Nhaplieu!$O962,IF(Nhaplieu!M962='Sổ ngân hàng S07 '!$J$2,Nhaplieu!$O962,""))</f>
        <v/>
      </c>
      <c r="F957" s="77" t="str">
        <f>IF(LEFT(Nhaplieu!N962,3)='Sổ ngân hàng S07 '!$J$2,Nhaplieu!$O962,IF(Nhaplieu!N962='Sổ ngân hàng S07 '!$J$2,Nhaplieu!$O962,""))</f>
        <v/>
      </c>
      <c r="G957" s="572">
        <f>IF(SUM(E957:F957)=0,0,$G$10+SUM(E$11:$E957)-SUM(F$11:$F957))</f>
        <v>0</v>
      </c>
      <c r="H957" s="573"/>
    </row>
    <row r="958" spans="1:8" s="4" customFormat="1" ht="15.6">
      <c r="A958" s="76" t="str">
        <f>IF(OR(LEFT(Nhaplieu!$M963,3)='Sổ ngân hàng S07 '!$J$2,LEFT(Nhaplieu!$N963,3)='Sổ ngân hàng S07 '!$J$2),Nhaplieu!F963,IF(OR(Nhaplieu!$M963='Sổ ngân hàng S07 '!$J$2,Nhaplieu!$N963='Sổ ngân hàng S07 '!$J$2),Nhaplieu!F963,""))</f>
        <v/>
      </c>
      <c r="B958" s="77" t="str">
        <f>IF(OR(LEFT(Nhaplieu!$M963,3)='Sổ ngân hàng S07 '!$J$2,LEFT(Nhaplieu!$N963,3)='Sổ ngân hàng S07 '!$J$2),Nhaplieu!E963,IF(OR(Nhaplieu!$M963='Sổ ngân hàng S07 '!$J$2,Nhaplieu!$N963='Sổ ngân hàng S07 '!$J$2),Nhaplieu!E963,""))</f>
        <v/>
      </c>
      <c r="C958" s="571" t="str">
        <f>IF(OR(LEFT(Nhaplieu!$M963,3)='Sổ ngân hàng S07 '!$J$2,LEFT(Nhaplieu!$N963,3)='Sổ ngân hàng S07 '!$J$2),Nhaplieu!L963,IF(OR(Nhaplieu!$M963='Sổ ngân hàng S07 '!$J$2,Nhaplieu!$N963='Sổ ngân hàng S07 '!$J$2),Nhaplieu!L963,""))</f>
        <v/>
      </c>
      <c r="D958" s="78" t="str">
        <f>IF(LEFT(Nhaplieu!$M963,3)='Sổ ngân hàng S07 '!$J$2,Nhaplieu!N963,IF(LEFT(Nhaplieu!$N963,3)='Sổ ngân hàng S07 '!$J$2,Nhaplieu!M963,IF(Nhaplieu!$M963='Sổ ngân hàng S07 '!$J$2,Nhaplieu!N963,IF(Nhaplieu!$N963='Sổ ngân hàng S07 '!$J$2,Nhaplieu!M963,""))))</f>
        <v/>
      </c>
      <c r="E958" s="77" t="str">
        <f>IF(LEFT(Nhaplieu!M963,3)='Sổ ngân hàng S07 '!$J$2,Nhaplieu!$O963,IF(Nhaplieu!M963='Sổ ngân hàng S07 '!$J$2,Nhaplieu!$O963,""))</f>
        <v/>
      </c>
      <c r="F958" s="77" t="str">
        <f>IF(LEFT(Nhaplieu!N963,3)='Sổ ngân hàng S07 '!$J$2,Nhaplieu!$O963,IF(Nhaplieu!N963='Sổ ngân hàng S07 '!$J$2,Nhaplieu!$O963,""))</f>
        <v/>
      </c>
      <c r="G958" s="572">
        <f>IF(SUM(E958:F958)=0,0,$G$10+SUM(E$11:$E958)-SUM(F$11:$F958))</f>
        <v>0</v>
      </c>
      <c r="H958" s="573"/>
    </row>
    <row r="959" spans="1:8" s="4" customFormat="1" ht="15.6">
      <c r="A959" s="76" t="str">
        <f>IF(OR(LEFT(Nhaplieu!$M964,3)='Sổ ngân hàng S07 '!$J$2,LEFT(Nhaplieu!$N964,3)='Sổ ngân hàng S07 '!$J$2),Nhaplieu!F964,IF(OR(Nhaplieu!$M964='Sổ ngân hàng S07 '!$J$2,Nhaplieu!$N964='Sổ ngân hàng S07 '!$J$2),Nhaplieu!F964,""))</f>
        <v/>
      </c>
      <c r="B959" s="77" t="str">
        <f>IF(OR(LEFT(Nhaplieu!$M964,3)='Sổ ngân hàng S07 '!$J$2,LEFT(Nhaplieu!$N964,3)='Sổ ngân hàng S07 '!$J$2),Nhaplieu!E964,IF(OR(Nhaplieu!$M964='Sổ ngân hàng S07 '!$J$2,Nhaplieu!$N964='Sổ ngân hàng S07 '!$J$2),Nhaplieu!E964,""))</f>
        <v/>
      </c>
      <c r="C959" s="571" t="str">
        <f>IF(OR(LEFT(Nhaplieu!$M964,3)='Sổ ngân hàng S07 '!$J$2,LEFT(Nhaplieu!$N964,3)='Sổ ngân hàng S07 '!$J$2),Nhaplieu!L964,IF(OR(Nhaplieu!$M964='Sổ ngân hàng S07 '!$J$2,Nhaplieu!$N964='Sổ ngân hàng S07 '!$J$2),Nhaplieu!L964,""))</f>
        <v/>
      </c>
      <c r="D959" s="78" t="str">
        <f>IF(LEFT(Nhaplieu!$M964,3)='Sổ ngân hàng S07 '!$J$2,Nhaplieu!N964,IF(LEFT(Nhaplieu!$N964,3)='Sổ ngân hàng S07 '!$J$2,Nhaplieu!M964,IF(Nhaplieu!$M964='Sổ ngân hàng S07 '!$J$2,Nhaplieu!N964,IF(Nhaplieu!$N964='Sổ ngân hàng S07 '!$J$2,Nhaplieu!M964,""))))</f>
        <v/>
      </c>
      <c r="E959" s="77" t="str">
        <f>IF(LEFT(Nhaplieu!M964,3)='Sổ ngân hàng S07 '!$J$2,Nhaplieu!$O964,IF(Nhaplieu!M964='Sổ ngân hàng S07 '!$J$2,Nhaplieu!$O964,""))</f>
        <v/>
      </c>
      <c r="F959" s="77" t="str">
        <f>IF(LEFT(Nhaplieu!N964,3)='Sổ ngân hàng S07 '!$J$2,Nhaplieu!$O964,IF(Nhaplieu!N964='Sổ ngân hàng S07 '!$J$2,Nhaplieu!$O964,""))</f>
        <v/>
      </c>
      <c r="G959" s="572">
        <f>IF(SUM(E959:F959)=0,0,$G$10+SUM(E$11:$E959)-SUM(F$11:$F959))</f>
        <v>0</v>
      </c>
      <c r="H959" s="573"/>
    </row>
    <row r="960" spans="1:8" s="4" customFormat="1" ht="15.6">
      <c r="A960" s="76" t="str">
        <f>IF(OR(LEFT(Nhaplieu!$M965,3)='Sổ ngân hàng S07 '!$J$2,LEFT(Nhaplieu!$N965,3)='Sổ ngân hàng S07 '!$J$2),Nhaplieu!F965,IF(OR(Nhaplieu!$M965='Sổ ngân hàng S07 '!$J$2,Nhaplieu!$N965='Sổ ngân hàng S07 '!$J$2),Nhaplieu!F965,""))</f>
        <v/>
      </c>
      <c r="B960" s="77" t="str">
        <f>IF(OR(LEFT(Nhaplieu!$M965,3)='Sổ ngân hàng S07 '!$J$2,LEFT(Nhaplieu!$N965,3)='Sổ ngân hàng S07 '!$J$2),Nhaplieu!E965,IF(OR(Nhaplieu!$M965='Sổ ngân hàng S07 '!$J$2,Nhaplieu!$N965='Sổ ngân hàng S07 '!$J$2),Nhaplieu!E965,""))</f>
        <v/>
      </c>
      <c r="C960" s="571" t="str">
        <f>IF(OR(LEFT(Nhaplieu!$M965,3)='Sổ ngân hàng S07 '!$J$2,LEFT(Nhaplieu!$N965,3)='Sổ ngân hàng S07 '!$J$2),Nhaplieu!L965,IF(OR(Nhaplieu!$M965='Sổ ngân hàng S07 '!$J$2,Nhaplieu!$N965='Sổ ngân hàng S07 '!$J$2),Nhaplieu!L965,""))</f>
        <v/>
      </c>
      <c r="D960" s="78" t="str">
        <f>IF(LEFT(Nhaplieu!$M965,3)='Sổ ngân hàng S07 '!$J$2,Nhaplieu!N965,IF(LEFT(Nhaplieu!$N965,3)='Sổ ngân hàng S07 '!$J$2,Nhaplieu!M965,IF(Nhaplieu!$M965='Sổ ngân hàng S07 '!$J$2,Nhaplieu!N965,IF(Nhaplieu!$N965='Sổ ngân hàng S07 '!$J$2,Nhaplieu!M965,""))))</f>
        <v/>
      </c>
      <c r="E960" s="77" t="str">
        <f>IF(LEFT(Nhaplieu!M965,3)='Sổ ngân hàng S07 '!$J$2,Nhaplieu!$O965,IF(Nhaplieu!M965='Sổ ngân hàng S07 '!$J$2,Nhaplieu!$O965,""))</f>
        <v/>
      </c>
      <c r="F960" s="77" t="str">
        <f>IF(LEFT(Nhaplieu!N965,3)='Sổ ngân hàng S07 '!$J$2,Nhaplieu!$O965,IF(Nhaplieu!N965='Sổ ngân hàng S07 '!$J$2,Nhaplieu!$O965,""))</f>
        <v/>
      </c>
      <c r="G960" s="572">
        <f>IF(SUM(E960:F960)=0,0,$G$10+SUM(E$11:$E960)-SUM(F$11:$F960))</f>
        <v>0</v>
      </c>
      <c r="H960" s="573"/>
    </row>
    <row r="961" spans="1:8" s="4" customFormat="1" ht="15.6">
      <c r="A961" s="76" t="str">
        <f>IF(OR(LEFT(Nhaplieu!$M966,3)='Sổ ngân hàng S07 '!$J$2,LEFT(Nhaplieu!$N966,3)='Sổ ngân hàng S07 '!$J$2),Nhaplieu!F966,IF(OR(Nhaplieu!$M966='Sổ ngân hàng S07 '!$J$2,Nhaplieu!$N966='Sổ ngân hàng S07 '!$J$2),Nhaplieu!F966,""))</f>
        <v/>
      </c>
      <c r="B961" s="77" t="str">
        <f>IF(OR(LEFT(Nhaplieu!$M966,3)='Sổ ngân hàng S07 '!$J$2,LEFT(Nhaplieu!$N966,3)='Sổ ngân hàng S07 '!$J$2),Nhaplieu!E966,IF(OR(Nhaplieu!$M966='Sổ ngân hàng S07 '!$J$2,Nhaplieu!$N966='Sổ ngân hàng S07 '!$J$2),Nhaplieu!E966,""))</f>
        <v/>
      </c>
      <c r="C961" s="571" t="str">
        <f>IF(OR(LEFT(Nhaplieu!$M966,3)='Sổ ngân hàng S07 '!$J$2,LEFT(Nhaplieu!$N966,3)='Sổ ngân hàng S07 '!$J$2),Nhaplieu!L966,IF(OR(Nhaplieu!$M966='Sổ ngân hàng S07 '!$J$2,Nhaplieu!$N966='Sổ ngân hàng S07 '!$J$2),Nhaplieu!L966,""))</f>
        <v/>
      </c>
      <c r="D961" s="78" t="str">
        <f>IF(LEFT(Nhaplieu!$M966,3)='Sổ ngân hàng S07 '!$J$2,Nhaplieu!N966,IF(LEFT(Nhaplieu!$N966,3)='Sổ ngân hàng S07 '!$J$2,Nhaplieu!M966,IF(Nhaplieu!$M966='Sổ ngân hàng S07 '!$J$2,Nhaplieu!N966,IF(Nhaplieu!$N966='Sổ ngân hàng S07 '!$J$2,Nhaplieu!M966,""))))</f>
        <v/>
      </c>
      <c r="E961" s="77" t="str">
        <f>IF(LEFT(Nhaplieu!M966,3)='Sổ ngân hàng S07 '!$J$2,Nhaplieu!$O966,IF(Nhaplieu!M966='Sổ ngân hàng S07 '!$J$2,Nhaplieu!$O966,""))</f>
        <v/>
      </c>
      <c r="F961" s="77" t="str">
        <f>IF(LEFT(Nhaplieu!N966,3)='Sổ ngân hàng S07 '!$J$2,Nhaplieu!$O966,IF(Nhaplieu!N966='Sổ ngân hàng S07 '!$J$2,Nhaplieu!$O966,""))</f>
        <v/>
      </c>
      <c r="G961" s="572">
        <f>IF(SUM(E961:F961)=0,0,$G$10+SUM(E$11:$E961)-SUM(F$11:$F961))</f>
        <v>0</v>
      </c>
      <c r="H961" s="573"/>
    </row>
    <row r="962" spans="1:8" s="4" customFormat="1" ht="15.6">
      <c r="A962" s="76" t="str">
        <f>IF(OR(LEFT(Nhaplieu!$M967,3)='Sổ ngân hàng S07 '!$J$2,LEFT(Nhaplieu!$N967,3)='Sổ ngân hàng S07 '!$J$2),Nhaplieu!F967,IF(OR(Nhaplieu!$M967='Sổ ngân hàng S07 '!$J$2,Nhaplieu!$N967='Sổ ngân hàng S07 '!$J$2),Nhaplieu!F967,""))</f>
        <v/>
      </c>
      <c r="B962" s="77" t="str">
        <f>IF(OR(LEFT(Nhaplieu!$M967,3)='Sổ ngân hàng S07 '!$J$2,LEFT(Nhaplieu!$N967,3)='Sổ ngân hàng S07 '!$J$2),Nhaplieu!E967,IF(OR(Nhaplieu!$M967='Sổ ngân hàng S07 '!$J$2,Nhaplieu!$N967='Sổ ngân hàng S07 '!$J$2),Nhaplieu!E967,""))</f>
        <v/>
      </c>
      <c r="C962" s="571" t="str">
        <f>IF(OR(LEFT(Nhaplieu!$M967,3)='Sổ ngân hàng S07 '!$J$2,LEFT(Nhaplieu!$N967,3)='Sổ ngân hàng S07 '!$J$2),Nhaplieu!L967,IF(OR(Nhaplieu!$M967='Sổ ngân hàng S07 '!$J$2,Nhaplieu!$N967='Sổ ngân hàng S07 '!$J$2),Nhaplieu!L967,""))</f>
        <v/>
      </c>
      <c r="D962" s="78" t="str">
        <f>IF(LEFT(Nhaplieu!$M967,3)='Sổ ngân hàng S07 '!$J$2,Nhaplieu!N967,IF(LEFT(Nhaplieu!$N967,3)='Sổ ngân hàng S07 '!$J$2,Nhaplieu!M967,IF(Nhaplieu!$M967='Sổ ngân hàng S07 '!$J$2,Nhaplieu!N967,IF(Nhaplieu!$N967='Sổ ngân hàng S07 '!$J$2,Nhaplieu!M967,""))))</f>
        <v/>
      </c>
      <c r="E962" s="77" t="str">
        <f>IF(LEFT(Nhaplieu!M967,3)='Sổ ngân hàng S07 '!$J$2,Nhaplieu!$O967,IF(Nhaplieu!M967='Sổ ngân hàng S07 '!$J$2,Nhaplieu!$O967,""))</f>
        <v/>
      </c>
      <c r="F962" s="77" t="str">
        <f>IF(LEFT(Nhaplieu!N967,3)='Sổ ngân hàng S07 '!$J$2,Nhaplieu!$O967,IF(Nhaplieu!N967='Sổ ngân hàng S07 '!$J$2,Nhaplieu!$O967,""))</f>
        <v/>
      </c>
      <c r="G962" s="572">
        <f>IF(SUM(E962:F962)=0,0,$G$10+SUM(E$11:$E962)-SUM(F$11:$F962))</f>
        <v>0</v>
      </c>
      <c r="H962" s="573"/>
    </row>
    <row r="963" spans="1:8" s="4" customFormat="1" ht="15.6">
      <c r="A963" s="76" t="str">
        <f>IF(OR(LEFT(Nhaplieu!$M968,3)='Sổ ngân hàng S07 '!$J$2,LEFT(Nhaplieu!$N968,3)='Sổ ngân hàng S07 '!$J$2),Nhaplieu!F968,IF(OR(Nhaplieu!$M968='Sổ ngân hàng S07 '!$J$2,Nhaplieu!$N968='Sổ ngân hàng S07 '!$J$2),Nhaplieu!F968,""))</f>
        <v/>
      </c>
      <c r="B963" s="77" t="str">
        <f>IF(OR(LEFT(Nhaplieu!$M968,3)='Sổ ngân hàng S07 '!$J$2,LEFT(Nhaplieu!$N968,3)='Sổ ngân hàng S07 '!$J$2),Nhaplieu!E968,IF(OR(Nhaplieu!$M968='Sổ ngân hàng S07 '!$J$2,Nhaplieu!$N968='Sổ ngân hàng S07 '!$J$2),Nhaplieu!E968,""))</f>
        <v/>
      </c>
      <c r="C963" s="571" t="str">
        <f>IF(OR(LEFT(Nhaplieu!$M968,3)='Sổ ngân hàng S07 '!$J$2,LEFT(Nhaplieu!$N968,3)='Sổ ngân hàng S07 '!$J$2),Nhaplieu!L968,IF(OR(Nhaplieu!$M968='Sổ ngân hàng S07 '!$J$2,Nhaplieu!$N968='Sổ ngân hàng S07 '!$J$2),Nhaplieu!L968,""))</f>
        <v/>
      </c>
      <c r="D963" s="78" t="str">
        <f>IF(LEFT(Nhaplieu!$M968,3)='Sổ ngân hàng S07 '!$J$2,Nhaplieu!N968,IF(LEFT(Nhaplieu!$N968,3)='Sổ ngân hàng S07 '!$J$2,Nhaplieu!M968,IF(Nhaplieu!$M968='Sổ ngân hàng S07 '!$J$2,Nhaplieu!N968,IF(Nhaplieu!$N968='Sổ ngân hàng S07 '!$J$2,Nhaplieu!M968,""))))</f>
        <v/>
      </c>
      <c r="E963" s="77" t="str">
        <f>IF(LEFT(Nhaplieu!M968,3)='Sổ ngân hàng S07 '!$J$2,Nhaplieu!$O968,IF(Nhaplieu!M968='Sổ ngân hàng S07 '!$J$2,Nhaplieu!$O968,""))</f>
        <v/>
      </c>
      <c r="F963" s="77" t="str">
        <f>IF(LEFT(Nhaplieu!N968,3)='Sổ ngân hàng S07 '!$J$2,Nhaplieu!$O968,IF(Nhaplieu!N968='Sổ ngân hàng S07 '!$J$2,Nhaplieu!$O968,""))</f>
        <v/>
      </c>
      <c r="G963" s="572">
        <f>IF(SUM(E963:F963)=0,0,$G$10+SUM(E$11:$E963)-SUM(F$11:$F963))</f>
        <v>0</v>
      </c>
      <c r="H963" s="573"/>
    </row>
    <row r="964" spans="1:8" s="4" customFormat="1" ht="15.6">
      <c r="A964" s="76" t="str">
        <f>IF(OR(LEFT(Nhaplieu!$M969,3)='Sổ ngân hàng S07 '!$J$2,LEFT(Nhaplieu!$N969,3)='Sổ ngân hàng S07 '!$J$2),Nhaplieu!F969,IF(OR(Nhaplieu!$M969='Sổ ngân hàng S07 '!$J$2,Nhaplieu!$N969='Sổ ngân hàng S07 '!$J$2),Nhaplieu!F969,""))</f>
        <v/>
      </c>
      <c r="B964" s="77" t="str">
        <f>IF(OR(LEFT(Nhaplieu!$M969,3)='Sổ ngân hàng S07 '!$J$2,LEFT(Nhaplieu!$N969,3)='Sổ ngân hàng S07 '!$J$2),Nhaplieu!E969,IF(OR(Nhaplieu!$M969='Sổ ngân hàng S07 '!$J$2,Nhaplieu!$N969='Sổ ngân hàng S07 '!$J$2),Nhaplieu!E969,""))</f>
        <v/>
      </c>
      <c r="C964" s="571" t="str">
        <f>IF(OR(LEFT(Nhaplieu!$M969,3)='Sổ ngân hàng S07 '!$J$2,LEFT(Nhaplieu!$N969,3)='Sổ ngân hàng S07 '!$J$2),Nhaplieu!L969,IF(OR(Nhaplieu!$M969='Sổ ngân hàng S07 '!$J$2,Nhaplieu!$N969='Sổ ngân hàng S07 '!$J$2),Nhaplieu!L969,""))</f>
        <v/>
      </c>
      <c r="D964" s="78" t="str">
        <f>IF(LEFT(Nhaplieu!$M969,3)='Sổ ngân hàng S07 '!$J$2,Nhaplieu!N969,IF(LEFT(Nhaplieu!$N969,3)='Sổ ngân hàng S07 '!$J$2,Nhaplieu!M969,IF(Nhaplieu!$M969='Sổ ngân hàng S07 '!$J$2,Nhaplieu!N969,IF(Nhaplieu!$N969='Sổ ngân hàng S07 '!$J$2,Nhaplieu!M969,""))))</f>
        <v/>
      </c>
      <c r="E964" s="77" t="str">
        <f>IF(LEFT(Nhaplieu!M969,3)='Sổ ngân hàng S07 '!$J$2,Nhaplieu!$O969,IF(Nhaplieu!M969='Sổ ngân hàng S07 '!$J$2,Nhaplieu!$O969,""))</f>
        <v/>
      </c>
      <c r="F964" s="77" t="str">
        <f>IF(LEFT(Nhaplieu!N969,3)='Sổ ngân hàng S07 '!$J$2,Nhaplieu!$O969,IF(Nhaplieu!N969='Sổ ngân hàng S07 '!$J$2,Nhaplieu!$O969,""))</f>
        <v/>
      </c>
      <c r="G964" s="572">
        <f>IF(SUM(E964:F964)=0,0,$G$10+SUM(E$11:$E964)-SUM(F$11:$F964))</f>
        <v>0</v>
      </c>
      <c r="H964" s="573"/>
    </row>
    <row r="965" spans="1:8" s="4" customFormat="1" ht="15.6">
      <c r="A965" s="76" t="str">
        <f>IF(OR(LEFT(Nhaplieu!$M970,3)='Sổ ngân hàng S07 '!$J$2,LEFT(Nhaplieu!$N970,3)='Sổ ngân hàng S07 '!$J$2),Nhaplieu!F970,IF(OR(Nhaplieu!$M970='Sổ ngân hàng S07 '!$J$2,Nhaplieu!$N970='Sổ ngân hàng S07 '!$J$2),Nhaplieu!F970,""))</f>
        <v/>
      </c>
      <c r="B965" s="77" t="str">
        <f>IF(OR(LEFT(Nhaplieu!$M970,3)='Sổ ngân hàng S07 '!$J$2,LEFT(Nhaplieu!$N970,3)='Sổ ngân hàng S07 '!$J$2),Nhaplieu!E970,IF(OR(Nhaplieu!$M970='Sổ ngân hàng S07 '!$J$2,Nhaplieu!$N970='Sổ ngân hàng S07 '!$J$2),Nhaplieu!E970,""))</f>
        <v/>
      </c>
      <c r="C965" s="571" t="str">
        <f>IF(OR(LEFT(Nhaplieu!$M970,3)='Sổ ngân hàng S07 '!$J$2,LEFT(Nhaplieu!$N970,3)='Sổ ngân hàng S07 '!$J$2),Nhaplieu!L970,IF(OR(Nhaplieu!$M970='Sổ ngân hàng S07 '!$J$2,Nhaplieu!$N970='Sổ ngân hàng S07 '!$J$2),Nhaplieu!L970,""))</f>
        <v/>
      </c>
      <c r="D965" s="78" t="str">
        <f>IF(LEFT(Nhaplieu!$M970,3)='Sổ ngân hàng S07 '!$J$2,Nhaplieu!N970,IF(LEFT(Nhaplieu!$N970,3)='Sổ ngân hàng S07 '!$J$2,Nhaplieu!M970,IF(Nhaplieu!$M970='Sổ ngân hàng S07 '!$J$2,Nhaplieu!N970,IF(Nhaplieu!$N970='Sổ ngân hàng S07 '!$J$2,Nhaplieu!M970,""))))</f>
        <v/>
      </c>
      <c r="E965" s="77" t="str">
        <f>IF(LEFT(Nhaplieu!M970,3)='Sổ ngân hàng S07 '!$J$2,Nhaplieu!$O970,IF(Nhaplieu!M970='Sổ ngân hàng S07 '!$J$2,Nhaplieu!$O970,""))</f>
        <v/>
      </c>
      <c r="F965" s="77" t="str">
        <f>IF(LEFT(Nhaplieu!N970,3)='Sổ ngân hàng S07 '!$J$2,Nhaplieu!$O970,IF(Nhaplieu!N970='Sổ ngân hàng S07 '!$J$2,Nhaplieu!$O970,""))</f>
        <v/>
      </c>
      <c r="G965" s="572">
        <f>IF(SUM(E965:F965)=0,0,$G$10+SUM(E$11:$E965)-SUM(F$11:$F965))</f>
        <v>0</v>
      </c>
      <c r="H965" s="573"/>
    </row>
    <row r="966" spans="1:8" s="4" customFormat="1" ht="15.6">
      <c r="A966" s="76" t="str">
        <f>IF(OR(LEFT(Nhaplieu!$M971,3)='Sổ ngân hàng S07 '!$J$2,LEFT(Nhaplieu!$N971,3)='Sổ ngân hàng S07 '!$J$2),Nhaplieu!F971,IF(OR(Nhaplieu!$M971='Sổ ngân hàng S07 '!$J$2,Nhaplieu!$N971='Sổ ngân hàng S07 '!$J$2),Nhaplieu!F971,""))</f>
        <v/>
      </c>
      <c r="B966" s="77" t="str">
        <f>IF(OR(LEFT(Nhaplieu!$M971,3)='Sổ ngân hàng S07 '!$J$2,LEFT(Nhaplieu!$N971,3)='Sổ ngân hàng S07 '!$J$2),Nhaplieu!E971,IF(OR(Nhaplieu!$M971='Sổ ngân hàng S07 '!$J$2,Nhaplieu!$N971='Sổ ngân hàng S07 '!$J$2),Nhaplieu!E971,""))</f>
        <v/>
      </c>
      <c r="C966" s="571" t="str">
        <f>IF(OR(LEFT(Nhaplieu!$M971,3)='Sổ ngân hàng S07 '!$J$2,LEFT(Nhaplieu!$N971,3)='Sổ ngân hàng S07 '!$J$2),Nhaplieu!L971,IF(OR(Nhaplieu!$M971='Sổ ngân hàng S07 '!$J$2,Nhaplieu!$N971='Sổ ngân hàng S07 '!$J$2),Nhaplieu!L971,""))</f>
        <v/>
      </c>
      <c r="D966" s="78" t="str">
        <f>IF(LEFT(Nhaplieu!$M971,3)='Sổ ngân hàng S07 '!$J$2,Nhaplieu!N971,IF(LEFT(Nhaplieu!$N971,3)='Sổ ngân hàng S07 '!$J$2,Nhaplieu!M971,IF(Nhaplieu!$M971='Sổ ngân hàng S07 '!$J$2,Nhaplieu!N971,IF(Nhaplieu!$N971='Sổ ngân hàng S07 '!$J$2,Nhaplieu!M971,""))))</f>
        <v/>
      </c>
      <c r="E966" s="77" t="str">
        <f>IF(LEFT(Nhaplieu!M971,3)='Sổ ngân hàng S07 '!$J$2,Nhaplieu!$O971,IF(Nhaplieu!M971='Sổ ngân hàng S07 '!$J$2,Nhaplieu!$O971,""))</f>
        <v/>
      </c>
      <c r="F966" s="77" t="str">
        <f>IF(LEFT(Nhaplieu!N971,3)='Sổ ngân hàng S07 '!$J$2,Nhaplieu!$O971,IF(Nhaplieu!N971='Sổ ngân hàng S07 '!$J$2,Nhaplieu!$O971,""))</f>
        <v/>
      </c>
      <c r="G966" s="572">
        <f>IF(SUM(E966:F966)=0,0,$G$10+SUM(E$11:$E966)-SUM(F$11:$F966))</f>
        <v>0</v>
      </c>
      <c r="H966" s="573"/>
    </row>
    <row r="967" spans="1:8" s="4" customFormat="1" ht="15.6">
      <c r="A967" s="76" t="str">
        <f>IF(OR(LEFT(Nhaplieu!$M972,3)='Sổ ngân hàng S07 '!$J$2,LEFT(Nhaplieu!$N972,3)='Sổ ngân hàng S07 '!$J$2),Nhaplieu!F972,IF(OR(Nhaplieu!$M972='Sổ ngân hàng S07 '!$J$2,Nhaplieu!$N972='Sổ ngân hàng S07 '!$J$2),Nhaplieu!F972,""))</f>
        <v/>
      </c>
      <c r="B967" s="77" t="str">
        <f>IF(OR(LEFT(Nhaplieu!$M972,3)='Sổ ngân hàng S07 '!$J$2,LEFT(Nhaplieu!$N972,3)='Sổ ngân hàng S07 '!$J$2),Nhaplieu!E972,IF(OR(Nhaplieu!$M972='Sổ ngân hàng S07 '!$J$2,Nhaplieu!$N972='Sổ ngân hàng S07 '!$J$2),Nhaplieu!E972,""))</f>
        <v/>
      </c>
      <c r="C967" s="571" t="str">
        <f>IF(OR(LEFT(Nhaplieu!$M972,3)='Sổ ngân hàng S07 '!$J$2,LEFT(Nhaplieu!$N972,3)='Sổ ngân hàng S07 '!$J$2),Nhaplieu!L972,IF(OR(Nhaplieu!$M972='Sổ ngân hàng S07 '!$J$2,Nhaplieu!$N972='Sổ ngân hàng S07 '!$J$2),Nhaplieu!L972,""))</f>
        <v/>
      </c>
      <c r="D967" s="78" t="str">
        <f>IF(LEFT(Nhaplieu!$M972,3)='Sổ ngân hàng S07 '!$J$2,Nhaplieu!N972,IF(LEFT(Nhaplieu!$N972,3)='Sổ ngân hàng S07 '!$J$2,Nhaplieu!M972,IF(Nhaplieu!$M972='Sổ ngân hàng S07 '!$J$2,Nhaplieu!N972,IF(Nhaplieu!$N972='Sổ ngân hàng S07 '!$J$2,Nhaplieu!M972,""))))</f>
        <v/>
      </c>
      <c r="E967" s="77" t="str">
        <f>IF(LEFT(Nhaplieu!M972,3)='Sổ ngân hàng S07 '!$J$2,Nhaplieu!$O972,IF(Nhaplieu!M972='Sổ ngân hàng S07 '!$J$2,Nhaplieu!$O972,""))</f>
        <v/>
      </c>
      <c r="F967" s="77" t="str">
        <f>IF(LEFT(Nhaplieu!N972,3)='Sổ ngân hàng S07 '!$J$2,Nhaplieu!$O972,IF(Nhaplieu!N972='Sổ ngân hàng S07 '!$J$2,Nhaplieu!$O972,""))</f>
        <v/>
      </c>
      <c r="G967" s="572">
        <f>IF(SUM(E967:F967)=0,0,$G$10+SUM(E$11:$E967)-SUM(F$11:$F967))</f>
        <v>0</v>
      </c>
      <c r="H967" s="573"/>
    </row>
    <row r="968" spans="1:8" s="4" customFormat="1" ht="15.6">
      <c r="A968" s="76" t="str">
        <f>IF(OR(LEFT(Nhaplieu!$M973,3)='Sổ ngân hàng S07 '!$J$2,LEFT(Nhaplieu!$N973,3)='Sổ ngân hàng S07 '!$J$2),Nhaplieu!F973,IF(OR(Nhaplieu!$M973='Sổ ngân hàng S07 '!$J$2,Nhaplieu!$N973='Sổ ngân hàng S07 '!$J$2),Nhaplieu!F973,""))</f>
        <v/>
      </c>
      <c r="B968" s="77" t="str">
        <f>IF(OR(LEFT(Nhaplieu!$M973,3)='Sổ ngân hàng S07 '!$J$2,LEFT(Nhaplieu!$N973,3)='Sổ ngân hàng S07 '!$J$2),Nhaplieu!E973,IF(OR(Nhaplieu!$M973='Sổ ngân hàng S07 '!$J$2,Nhaplieu!$N973='Sổ ngân hàng S07 '!$J$2),Nhaplieu!E973,""))</f>
        <v/>
      </c>
      <c r="C968" s="571" t="str">
        <f>IF(OR(LEFT(Nhaplieu!$M973,3)='Sổ ngân hàng S07 '!$J$2,LEFT(Nhaplieu!$N973,3)='Sổ ngân hàng S07 '!$J$2),Nhaplieu!L973,IF(OR(Nhaplieu!$M973='Sổ ngân hàng S07 '!$J$2,Nhaplieu!$N973='Sổ ngân hàng S07 '!$J$2),Nhaplieu!L973,""))</f>
        <v/>
      </c>
      <c r="D968" s="78" t="str">
        <f>IF(LEFT(Nhaplieu!$M973,3)='Sổ ngân hàng S07 '!$J$2,Nhaplieu!N973,IF(LEFT(Nhaplieu!$N973,3)='Sổ ngân hàng S07 '!$J$2,Nhaplieu!M973,IF(Nhaplieu!$M973='Sổ ngân hàng S07 '!$J$2,Nhaplieu!N973,IF(Nhaplieu!$N973='Sổ ngân hàng S07 '!$J$2,Nhaplieu!M973,""))))</f>
        <v/>
      </c>
      <c r="E968" s="77" t="str">
        <f>IF(LEFT(Nhaplieu!M973,3)='Sổ ngân hàng S07 '!$J$2,Nhaplieu!$O973,IF(Nhaplieu!M973='Sổ ngân hàng S07 '!$J$2,Nhaplieu!$O973,""))</f>
        <v/>
      </c>
      <c r="F968" s="77" t="str">
        <f>IF(LEFT(Nhaplieu!N973,3)='Sổ ngân hàng S07 '!$J$2,Nhaplieu!$O973,IF(Nhaplieu!N973='Sổ ngân hàng S07 '!$J$2,Nhaplieu!$O973,""))</f>
        <v/>
      </c>
      <c r="G968" s="572">
        <f>IF(SUM(E968:F968)=0,0,$G$10+SUM(E$11:$E968)-SUM(F$11:$F968))</f>
        <v>0</v>
      </c>
      <c r="H968" s="573"/>
    </row>
    <row r="969" spans="1:8" s="4" customFormat="1" ht="15.6">
      <c r="A969" s="76" t="str">
        <f>IF(OR(LEFT(Nhaplieu!$M974,3)='Sổ ngân hàng S07 '!$J$2,LEFT(Nhaplieu!$N974,3)='Sổ ngân hàng S07 '!$J$2),Nhaplieu!F974,IF(OR(Nhaplieu!$M974='Sổ ngân hàng S07 '!$J$2,Nhaplieu!$N974='Sổ ngân hàng S07 '!$J$2),Nhaplieu!F974,""))</f>
        <v/>
      </c>
      <c r="B969" s="77" t="str">
        <f>IF(OR(LEFT(Nhaplieu!$M974,3)='Sổ ngân hàng S07 '!$J$2,LEFT(Nhaplieu!$N974,3)='Sổ ngân hàng S07 '!$J$2),Nhaplieu!E974,IF(OR(Nhaplieu!$M974='Sổ ngân hàng S07 '!$J$2,Nhaplieu!$N974='Sổ ngân hàng S07 '!$J$2),Nhaplieu!E974,""))</f>
        <v/>
      </c>
      <c r="C969" s="571" t="str">
        <f>IF(OR(LEFT(Nhaplieu!$M974,3)='Sổ ngân hàng S07 '!$J$2,LEFT(Nhaplieu!$N974,3)='Sổ ngân hàng S07 '!$J$2),Nhaplieu!L974,IF(OR(Nhaplieu!$M974='Sổ ngân hàng S07 '!$J$2,Nhaplieu!$N974='Sổ ngân hàng S07 '!$J$2),Nhaplieu!L974,""))</f>
        <v/>
      </c>
      <c r="D969" s="78" t="str">
        <f>IF(LEFT(Nhaplieu!$M974,3)='Sổ ngân hàng S07 '!$J$2,Nhaplieu!N974,IF(LEFT(Nhaplieu!$N974,3)='Sổ ngân hàng S07 '!$J$2,Nhaplieu!M974,IF(Nhaplieu!$M974='Sổ ngân hàng S07 '!$J$2,Nhaplieu!N974,IF(Nhaplieu!$N974='Sổ ngân hàng S07 '!$J$2,Nhaplieu!M974,""))))</f>
        <v/>
      </c>
      <c r="E969" s="77" t="str">
        <f>IF(LEFT(Nhaplieu!M974,3)='Sổ ngân hàng S07 '!$J$2,Nhaplieu!$O974,IF(Nhaplieu!M974='Sổ ngân hàng S07 '!$J$2,Nhaplieu!$O974,""))</f>
        <v/>
      </c>
      <c r="F969" s="77" t="str">
        <f>IF(LEFT(Nhaplieu!N974,3)='Sổ ngân hàng S07 '!$J$2,Nhaplieu!$O974,IF(Nhaplieu!N974='Sổ ngân hàng S07 '!$J$2,Nhaplieu!$O974,""))</f>
        <v/>
      </c>
      <c r="G969" s="572">
        <f>IF(SUM(E969:F969)=0,0,$G$10+SUM(E$11:$E969)-SUM(F$11:$F969))</f>
        <v>0</v>
      </c>
      <c r="H969" s="573"/>
    </row>
    <row r="970" spans="1:8" s="4" customFormat="1" ht="15.6">
      <c r="A970" s="76" t="str">
        <f>IF(OR(LEFT(Nhaplieu!$M975,3)='Sổ ngân hàng S07 '!$J$2,LEFT(Nhaplieu!$N975,3)='Sổ ngân hàng S07 '!$J$2),Nhaplieu!F975,IF(OR(Nhaplieu!$M975='Sổ ngân hàng S07 '!$J$2,Nhaplieu!$N975='Sổ ngân hàng S07 '!$J$2),Nhaplieu!F975,""))</f>
        <v/>
      </c>
      <c r="B970" s="77" t="str">
        <f>IF(OR(LEFT(Nhaplieu!$M975,3)='Sổ ngân hàng S07 '!$J$2,LEFT(Nhaplieu!$N975,3)='Sổ ngân hàng S07 '!$J$2),Nhaplieu!E975,IF(OR(Nhaplieu!$M975='Sổ ngân hàng S07 '!$J$2,Nhaplieu!$N975='Sổ ngân hàng S07 '!$J$2),Nhaplieu!E975,""))</f>
        <v/>
      </c>
      <c r="C970" s="571" t="str">
        <f>IF(OR(LEFT(Nhaplieu!$M975,3)='Sổ ngân hàng S07 '!$J$2,LEFT(Nhaplieu!$N975,3)='Sổ ngân hàng S07 '!$J$2),Nhaplieu!L975,IF(OR(Nhaplieu!$M975='Sổ ngân hàng S07 '!$J$2,Nhaplieu!$N975='Sổ ngân hàng S07 '!$J$2),Nhaplieu!L975,""))</f>
        <v/>
      </c>
      <c r="D970" s="78" t="str">
        <f>IF(LEFT(Nhaplieu!$M975,3)='Sổ ngân hàng S07 '!$J$2,Nhaplieu!N975,IF(LEFT(Nhaplieu!$N975,3)='Sổ ngân hàng S07 '!$J$2,Nhaplieu!M975,IF(Nhaplieu!$M975='Sổ ngân hàng S07 '!$J$2,Nhaplieu!N975,IF(Nhaplieu!$N975='Sổ ngân hàng S07 '!$J$2,Nhaplieu!M975,""))))</f>
        <v/>
      </c>
      <c r="E970" s="77" t="str">
        <f>IF(LEFT(Nhaplieu!M975,3)='Sổ ngân hàng S07 '!$J$2,Nhaplieu!$O975,IF(Nhaplieu!M975='Sổ ngân hàng S07 '!$J$2,Nhaplieu!$O975,""))</f>
        <v/>
      </c>
      <c r="F970" s="77" t="str">
        <f>IF(LEFT(Nhaplieu!N975,3)='Sổ ngân hàng S07 '!$J$2,Nhaplieu!$O975,IF(Nhaplieu!N975='Sổ ngân hàng S07 '!$J$2,Nhaplieu!$O975,""))</f>
        <v/>
      </c>
      <c r="G970" s="572">
        <f>IF(SUM(E970:F970)=0,0,$G$10+SUM(E$11:$E970)-SUM(F$11:$F970))</f>
        <v>0</v>
      </c>
      <c r="H970" s="573"/>
    </row>
    <row r="971" spans="1:8" s="4" customFormat="1" ht="15.6">
      <c r="A971" s="76" t="str">
        <f>IF(OR(LEFT(Nhaplieu!$M976,3)='Sổ ngân hàng S07 '!$J$2,LEFT(Nhaplieu!$N976,3)='Sổ ngân hàng S07 '!$J$2),Nhaplieu!F976,IF(OR(Nhaplieu!$M976='Sổ ngân hàng S07 '!$J$2,Nhaplieu!$N976='Sổ ngân hàng S07 '!$J$2),Nhaplieu!F976,""))</f>
        <v/>
      </c>
      <c r="B971" s="77" t="str">
        <f>IF(OR(LEFT(Nhaplieu!$M976,3)='Sổ ngân hàng S07 '!$J$2,LEFT(Nhaplieu!$N976,3)='Sổ ngân hàng S07 '!$J$2),Nhaplieu!E976,IF(OR(Nhaplieu!$M976='Sổ ngân hàng S07 '!$J$2,Nhaplieu!$N976='Sổ ngân hàng S07 '!$J$2),Nhaplieu!E976,""))</f>
        <v/>
      </c>
      <c r="C971" s="571" t="str">
        <f>IF(OR(LEFT(Nhaplieu!$M976,3)='Sổ ngân hàng S07 '!$J$2,LEFT(Nhaplieu!$N976,3)='Sổ ngân hàng S07 '!$J$2),Nhaplieu!L976,IF(OR(Nhaplieu!$M976='Sổ ngân hàng S07 '!$J$2,Nhaplieu!$N976='Sổ ngân hàng S07 '!$J$2),Nhaplieu!L976,""))</f>
        <v/>
      </c>
      <c r="D971" s="78" t="str">
        <f>IF(LEFT(Nhaplieu!$M976,3)='Sổ ngân hàng S07 '!$J$2,Nhaplieu!N976,IF(LEFT(Nhaplieu!$N976,3)='Sổ ngân hàng S07 '!$J$2,Nhaplieu!M976,IF(Nhaplieu!$M976='Sổ ngân hàng S07 '!$J$2,Nhaplieu!N976,IF(Nhaplieu!$N976='Sổ ngân hàng S07 '!$J$2,Nhaplieu!M976,""))))</f>
        <v/>
      </c>
      <c r="E971" s="77" t="str">
        <f>IF(LEFT(Nhaplieu!M976,3)='Sổ ngân hàng S07 '!$J$2,Nhaplieu!$O976,IF(Nhaplieu!M976='Sổ ngân hàng S07 '!$J$2,Nhaplieu!$O976,""))</f>
        <v/>
      </c>
      <c r="F971" s="77" t="str">
        <f>IF(LEFT(Nhaplieu!N976,3)='Sổ ngân hàng S07 '!$J$2,Nhaplieu!$O976,IF(Nhaplieu!N976='Sổ ngân hàng S07 '!$J$2,Nhaplieu!$O976,""))</f>
        <v/>
      </c>
      <c r="G971" s="572">
        <f>IF(SUM(E971:F971)=0,0,$G$10+SUM(E$11:$E971)-SUM(F$11:$F971))</f>
        <v>0</v>
      </c>
      <c r="H971" s="573"/>
    </row>
    <row r="972" spans="1:8" s="4" customFormat="1" ht="15.6">
      <c r="A972" s="76" t="str">
        <f>IF(OR(LEFT(Nhaplieu!$M977,3)='Sổ ngân hàng S07 '!$J$2,LEFT(Nhaplieu!$N977,3)='Sổ ngân hàng S07 '!$J$2),Nhaplieu!F977,IF(OR(Nhaplieu!$M977='Sổ ngân hàng S07 '!$J$2,Nhaplieu!$N977='Sổ ngân hàng S07 '!$J$2),Nhaplieu!F977,""))</f>
        <v/>
      </c>
      <c r="B972" s="77" t="str">
        <f>IF(OR(LEFT(Nhaplieu!$M977,3)='Sổ ngân hàng S07 '!$J$2,LEFT(Nhaplieu!$N977,3)='Sổ ngân hàng S07 '!$J$2),Nhaplieu!E977,IF(OR(Nhaplieu!$M977='Sổ ngân hàng S07 '!$J$2,Nhaplieu!$N977='Sổ ngân hàng S07 '!$J$2),Nhaplieu!E977,""))</f>
        <v/>
      </c>
      <c r="C972" s="571" t="str">
        <f>IF(OR(LEFT(Nhaplieu!$M977,3)='Sổ ngân hàng S07 '!$J$2,LEFT(Nhaplieu!$N977,3)='Sổ ngân hàng S07 '!$J$2),Nhaplieu!L977,IF(OR(Nhaplieu!$M977='Sổ ngân hàng S07 '!$J$2,Nhaplieu!$N977='Sổ ngân hàng S07 '!$J$2),Nhaplieu!L977,""))</f>
        <v/>
      </c>
      <c r="D972" s="78" t="str">
        <f>IF(LEFT(Nhaplieu!$M977,3)='Sổ ngân hàng S07 '!$J$2,Nhaplieu!N977,IF(LEFT(Nhaplieu!$N977,3)='Sổ ngân hàng S07 '!$J$2,Nhaplieu!M977,IF(Nhaplieu!$M977='Sổ ngân hàng S07 '!$J$2,Nhaplieu!N977,IF(Nhaplieu!$N977='Sổ ngân hàng S07 '!$J$2,Nhaplieu!M977,""))))</f>
        <v/>
      </c>
      <c r="E972" s="77" t="str">
        <f>IF(LEFT(Nhaplieu!M977,3)='Sổ ngân hàng S07 '!$J$2,Nhaplieu!$O977,IF(Nhaplieu!M977='Sổ ngân hàng S07 '!$J$2,Nhaplieu!$O977,""))</f>
        <v/>
      </c>
      <c r="F972" s="77" t="str">
        <f>IF(LEFT(Nhaplieu!N977,3)='Sổ ngân hàng S07 '!$J$2,Nhaplieu!$O977,IF(Nhaplieu!N977='Sổ ngân hàng S07 '!$J$2,Nhaplieu!$O977,""))</f>
        <v/>
      </c>
      <c r="G972" s="572">
        <f>IF(SUM(E972:F972)=0,0,$G$10+SUM(E$11:$E972)-SUM(F$11:$F972))</f>
        <v>0</v>
      </c>
      <c r="H972" s="573"/>
    </row>
    <row r="973" spans="1:8" s="4" customFormat="1" ht="15.6">
      <c r="A973" s="76" t="str">
        <f>IF(OR(LEFT(Nhaplieu!$M978,3)='Sổ ngân hàng S07 '!$J$2,LEFT(Nhaplieu!$N978,3)='Sổ ngân hàng S07 '!$J$2),Nhaplieu!F978,IF(OR(Nhaplieu!$M978='Sổ ngân hàng S07 '!$J$2,Nhaplieu!$N978='Sổ ngân hàng S07 '!$J$2),Nhaplieu!F978,""))</f>
        <v/>
      </c>
      <c r="B973" s="77" t="str">
        <f>IF(OR(LEFT(Nhaplieu!$M978,3)='Sổ ngân hàng S07 '!$J$2,LEFT(Nhaplieu!$N978,3)='Sổ ngân hàng S07 '!$J$2),Nhaplieu!E978,IF(OR(Nhaplieu!$M978='Sổ ngân hàng S07 '!$J$2,Nhaplieu!$N978='Sổ ngân hàng S07 '!$J$2),Nhaplieu!E978,""))</f>
        <v/>
      </c>
      <c r="C973" s="571" t="str">
        <f>IF(OR(LEFT(Nhaplieu!$M978,3)='Sổ ngân hàng S07 '!$J$2,LEFT(Nhaplieu!$N978,3)='Sổ ngân hàng S07 '!$J$2),Nhaplieu!L978,IF(OR(Nhaplieu!$M978='Sổ ngân hàng S07 '!$J$2,Nhaplieu!$N978='Sổ ngân hàng S07 '!$J$2),Nhaplieu!L978,""))</f>
        <v/>
      </c>
      <c r="D973" s="78" t="str">
        <f>IF(LEFT(Nhaplieu!$M978,3)='Sổ ngân hàng S07 '!$J$2,Nhaplieu!N978,IF(LEFT(Nhaplieu!$N978,3)='Sổ ngân hàng S07 '!$J$2,Nhaplieu!M978,IF(Nhaplieu!$M978='Sổ ngân hàng S07 '!$J$2,Nhaplieu!N978,IF(Nhaplieu!$N978='Sổ ngân hàng S07 '!$J$2,Nhaplieu!M978,""))))</f>
        <v/>
      </c>
      <c r="E973" s="77" t="str">
        <f>IF(LEFT(Nhaplieu!M978,3)='Sổ ngân hàng S07 '!$J$2,Nhaplieu!$O978,IF(Nhaplieu!M978='Sổ ngân hàng S07 '!$J$2,Nhaplieu!$O978,""))</f>
        <v/>
      </c>
      <c r="F973" s="77" t="str">
        <f>IF(LEFT(Nhaplieu!N978,3)='Sổ ngân hàng S07 '!$J$2,Nhaplieu!$O978,IF(Nhaplieu!N978='Sổ ngân hàng S07 '!$J$2,Nhaplieu!$O978,""))</f>
        <v/>
      </c>
      <c r="G973" s="572">
        <f>IF(SUM(E973:F973)=0,0,$G$10+SUM(E$11:$E973)-SUM(F$11:$F973))</f>
        <v>0</v>
      </c>
      <c r="H973" s="573"/>
    </row>
    <row r="974" spans="1:8" s="4" customFormat="1" ht="15.6">
      <c r="A974" s="76" t="str">
        <f>IF(OR(LEFT(Nhaplieu!$M979,3)='Sổ ngân hàng S07 '!$J$2,LEFT(Nhaplieu!$N979,3)='Sổ ngân hàng S07 '!$J$2),Nhaplieu!F979,IF(OR(Nhaplieu!$M979='Sổ ngân hàng S07 '!$J$2,Nhaplieu!$N979='Sổ ngân hàng S07 '!$J$2),Nhaplieu!F979,""))</f>
        <v/>
      </c>
      <c r="B974" s="77" t="str">
        <f>IF(OR(LEFT(Nhaplieu!$M979,3)='Sổ ngân hàng S07 '!$J$2,LEFT(Nhaplieu!$N979,3)='Sổ ngân hàng S07 '!$J$2),Nhaplieu!E979,IF(OR(Nhaplieu!$M979='Sổ ngân hàng S07 '!$J$2,Nhaplieu!$N979='Sổ ngân hàng S07 '!$J$2),Nhaplieu!E979,""))</f>
        <v/>
      </c>
      <c r="C974" s="571" t="str">
        <f>IF(OR(LEFT(Nhaplieu!$M979,3)='Sổ ngân hàng S07 '!$J$2,LEFT(Nhaplieu!$N979,3)='Sổ ngân hàng S07 '!$J$2),Nhaplieu!L979,IF(OR(Nhaplieu!$M979='Sổ ngân hàng S07 '!$J$2,Nhaplieu!$N979='Sổ ngân hàng S07 '!$J$2),Nhaplieu!L979,""))</f>
        <v/>
      </c>
      <c r="D974" s="78" t="str">
        <f>IF(LEFT(Nhaplieu!$M979,3)='Sổ ngân hàng S07 '!$J$2,Nhaplieu!N979,IF(LEFT(Nhaplieu!$N979,3)='Sổ ngân hàng S07 '!$J$2,Nhaplieu!M979,IF(Nhaplieu!$M979='Sổ ngân hàng S07 '!$J$2,Nhaplieu!N979,IF(Nhaplieu!$N979='Sổ ngân hàng S07 '!$J$2,Nhaplieu!M979,""))))</f>
        <v/>
      </c>
      <c r="E974" s="77" t="str">
        <f>IF(LEFT(Nhaplieu!M979,3)='Sổ ngân hàng S07 '!$J$2,Nhaplieu!$O979,IF(Nhaplieu!M979='Sổ ngân hàng S07 '!$J$2,Nhaplieu!$O979,""))</f>
        <v/>
      </c>
      <c r="F974" s="77" t="str">
        <f>IF(LEFT(Nhaplieu!N979,3)='Sổ ngân hàng S07 '!$J$2,Nhaplieu!$O979,IF(Nhaplieu!N979='Sổ ngân hàng S07 '!$J$2,Nhaplieu!$O979,""))</f>
        <v/>
      </c>
      <c r="G974" s="572">
        <f>IF(SUM(E974:F974)=0,0,$G$10+SUM(E$11:$E974)-SUM(F$11:$F974))</f>
        <v>0</v>
      </c>
      <c r="H974" s="573"/>
    </row>
    <row r="975" spans="1:8" s="4" customFormat="1" ht="15.6">
      <c r="A975" s="76" t="str">
        <f>IF(OR(LEFT(Nhaplieu!$M980,3)='Sổ ngân hàng S07 '!$J$2,LEFT(Nhaplieu!$N980,3)='Sổ ngân hàng S07 '!$J$2),Nhaplieu!F980,IF(OR(Nhaplieu!$M980='Sổ ngân hàng S07 '!$J$2,Nhaplieu!$N980='Sổ ngân hàng S07 '!$J$2),Nhaplieu!F980,""))</f>
        <v/>
      </c>
      <c r="B975" s="77" t="str">
        <f>IF(OR(LEFT(Nhaplieu!$M980,3)='Sổ ngân hàng S07 '!$J$2,LEFT(Nhaplieu!$N980,3)='Sổ ngân hàng S07 '!$J$2),Nhaplieu!E980,IF(OR(Nhaplieu!$M980='Sổ ngân hàng S07 '!$J$2,Nhaplieu!$N980='Sổ ngân hàng S07 '!$J$2),Nhaplieu!E980,""))</f>
        <v/>
      </c>
      <c r="C975" s="571" t="str">
        <f>IF(OR(LEFT(Nhaplieu!$M980,3)='Sổ ngân hàng S07 '!$J$2,LEFT(Nhaplieu!$N980,3)='Sổ ngân hàng S07 '!$J$2),Nhaplieu!L980,IF(OR(Nhaplieu!$M980='Sổ ngân hàng S07 '!$J$2,Nhaplieu!$N980='Sổ ngân hàng S07 '!$J$2),Nhaplieu!L980,""))</f>
        <v/>
      </c>
      <c r="D975" s="78" t="str">
        <f>IF(LEFT(Nhaplieu!$M980,3)='Sổ ngân hàng S07 '!$J$2,Nhaplieu!N980,IF(LEFT(Nhaplieu!$N980,3)='Sổ ngân hàng S07 '!$J$2,Nhaplieu!M980,IF(Nhaplieu!$M980='Sổ ngân hàng S07 '!$J$2,Nhaplieu!N980,IF(Nhaplieu!$N980='Sổ ngân hàng S07 '!$J$2,Nhaplieu!M980,""))))</f>
        <v/>
      </c>
      <c r="E975" s="77" t="str">
        <f>IF(LEFT(Nhaplieu!M980,3)='Sổ ngân hàng S07 '!$J$2,Nhaplieu!$O980,IF(Nhaplieu!M980='Sổ ngân hàng S07 '!$J$2,Nhaplieu!$O980,""))</f>
        <v/>
      </c>
      <c r="F975" s="77" t="str">
        <f>IF(LEFT(Nhaplieu!N980,3)='Sổ ngân hàng S07 '!$J$2,Nhaplieu!$O980,IF(Nhaplieu!N980='Sổ ngân hàng S07 '!$J$2,Nhaplieu!$O980,""))</f>
        <v/>
      </c>
      <c r="G975" s="572">
        <f>IF(SUM(E975:F975)=0,0,$G$10+SUM(E$11:$E975)-SUM(F$11:$F975))</f>
        <v>0</v>
      </c>
      <c r="H975" s="573"/>
    </row>
    <row r="976" spans="1:8" s="4" customFormat="1" ht="15.6">
      <c r="A976" s="76" t="str">
        <f>IF(OR(LEFT(Nhaplieu!$M981,3)='Sổ ngân hàng S07 '!$J$2,LEFT(Nhaplieu!$N981,3)='Sổ ngân hàng S07 '!$J$2),Nhaplieu!F981,IF(OR(Nhaplieu!$M981='Sổ ngân hàng S07 '!$J$2,Nhaplieu!$N981='Sổ ngân hàng S07 '!$J$2),Nhaplieu!F981,""))</f>
        <v/>
      </c>
      <c r="B976" s="77" t="str">
        <f>IF(OR(LEFT(Nhaplieu!$M981,3)='Sổ ngân hàng S07 '!$J$2,LEFT(Nhaplieu!$N981,3)='Sổ ngân hàng S07 '!$J$2),Nhaplieu!E981,IF(OR(Nhaplieu!$M981='Sổ ngân hàng S07 '!$J$2,Nhaplieu!$N981='Sổ ngân hàng S07 '!$J$2),Nhaplieu!E981,""))</f>
        <v/>
      </c>
      <c r="C976" s="571" t="str">
        <f>IF(OR(LEFT(Nhaplieu!$M981,3)='Sổ ngân hàng S07 '!$J$2,LEFT(Nhaplieu!$N981,3)='Sổ ngân hàng S07 '!$J$2),Nhaplieu!L981,IF(OR(Nhaplieu!$M981='Sổ ngân hàng S07 '!$J$2,Nhaplieu!$N981='Sổ ngân hàng S07 '!$J$2),Nhaplieu!L981,""))</f>
        <v/>
      </c>
      <c r="D976" s="78" t="str">
        <f>IF(LEFT(Nhaplieu!$M981,3)='Sổ ngân hàng S07 '!$J$2,Nhaplieu!N981,IF(LEFT(Nhaplieu!$N981,3)='Sổ ngân hàng S07 '!$J$2,Nhaplieu!M981,IF(Nhaplieu!$M981='Sổ ngân hàng S07 '!$J$2,Nhaplieu!N981,IF(Nhaplieu!$N981='Sổ ngân hàng S07 '!$J$2,Nhaplieu!M981,""))))</f>
        <v/>
      </c>
      <c r="E976" s="77" t="str">
        <f>IF(LEFT(Nhaplieu!M981,3)='Sổ ngân hàng S07 '!$J$2,Nhaplieu!$O981,IF(Nhaplieu!M981='Sổ ngân hàng S07 '!$J$2,Nhaplieu!$O981,""))</f>
        <v/>
      </c>
      <c r="F976" s="77" t="str">
        <f>IF(LEFT(Nhaplieu!N981,3)='Sổ ngân hàng S07 '!$J$2,Nhaplieu!$O981,IF(Nhaplieu!N981='Sổ ngân hàng S07 '!$J$2,Nhaplieu!$O981,""))</f>
        <v/>
      </c>
      <c r="G976" s="572">
        <f>IF(SUM(E976:F976)=0,0,$G$10+SUM(E$11:$E976)-SUM(F$11:$F976))</f>
        <v>0</v>
      </c>
      <c r="H976" s="573"/>
    </row>
    <row r="977" spans="1:8" s="4" customFormat="1" ht="15.6">
      <c r="A977" s="76" t="str">
        <f>IF(OR(LEFT(Nhaplieu!$M982,3)='Sổ ngân hàng S07 '!$J$2,LEFT(Nhaplieu!$N982,3)='Sổ ngân hàng S07 '!$J$2),Nhaplieu!F982,IF(OR(Nhaplieu!$M982='Sổ ngân hàng S07 '!$J$2,Nhaplieu!$N982='Sổ ngân hàng S07 '!$J$2),Nhaplieu!F982,""))</f>
        <v/>
      </c>
      <c r="B977" s="77" t="str">
        <f>IF(OR(LEFT(Nhaplieu!$M982,3)='Sổ ngân hàng S07 '!$J$2,LEFT(Nhaplieu!$N982,3)='Sổ ngân hàng S07 '!$J$2),Nhaplieu!E982,IF(OR(Nhaplieu!$M982='Sổ ngân hàng S07 '!$J$2,Nhaplieu!$N982='Sổ ngân hàng S07 '!$J$2),Nhaplieu!E982,""))</f>
        <v/>
      </c>
      <c r="C977" s="571" t="str">
        <f>IF(OR(LEFT(Nhaplieu!$M982,3)='Sổ ngân hàng S07 '!$J$2,LEFT(Nhaplieu!$N982,3)='Sổ ngân hàng S07 '!$J$2),Nhaplieu!L982,IF(OR(Nhaplieu!$M982='Sổ ngân hàng S07 '!$J$2,Nhaplieu!$N982='Sổ ngân hàng S07 '!$J$2),Nhaplieu!L982,""))</f>
        <v/>
      </c>
      <c r="D977" s="78" t="str">
        <f>IF(LEFT(Nhaplieu!$M982,3)='Sổ ngân hàng S07 '!$J$2,Nhaplieu!N982,IF(LEFT(Nhaplieu!$N982,3)='Sổ ngân hàng S07 '!$J$2,Nhaplieu!M982,IF(Nhaplieu!$M982='Sổ ngân hàng S07 '!$J$2,Nhaplieu!N982,IF(Nhaplieu!$N982='Sổ ngân hàng S07 '!$J$2,Nhaplieu!M982,""))))</f>
        <v/>
      </c>
      <c r="E977" s="77" t="str">
        <f>IF(LEFT(Nhaplieu!M982,3)='Sổ ngân hàng S07 '!$J$2,Nhaplieu!$O982,IF(Nhaplieu!M982='Sổ ngân hàng S07 '!$J$2,Nhaplieu!$O982,""))</f>
        <v/>
      </c>
      <c r="F977" s="77" t="str">
        <f>IF(LEFT(Nhaplieu!N982,3)='Sổ ngân hàng S07 '!$J$2,Nhaplieu!$O982,IF(Nhaplieu!N982='Sổ ngân hàng S07 '!$J$2,Nhaplieu!$O982,""))</f>
        <v/>
      </c>
      <c r="G977" s="572">
        <f>IF(SUM(E977:F977)=0,0,$G$10+SUM(E$11:$E977)-SUM(F$11:$F977))</f>
        <v>0</v>
      </c>
      <c r="H977" s="573"/>
    </row>
    <row r="978" spans="1:8" s="4" customFormat="1" ht="15.6">
      <c r="A978" s="76" t="str">
        <f>IF(OR(LEFT(Nhaplieu!$M983,3)='Sổ ngân hàng S07 '!$J$2,LEFT(Nhaplieu!$N983,3)='Sổ ngân hàng S07 '!$J$2),Nhaplieu!F983,IF(OR(Nhaplieu!$M983='Sổ ngân hàng S07 '!$J$2,Nhaplieu!$N983='Sổ ngân hàng S07 '!$J$2),Nhaplieu!F983,""))</f>
        <v/>
      </c>
      <c r="B978" s="77" t="str">
        <f>IF(OR(LEFT(Nhaplieu!$M983,3)='Sổ ngân hàng S07 '!$J$2,LEFT(Nhaplieu!$N983,3)='Sổ ngân hàng S07 '!$J$2),Nhaplieu!E983,IF(OR(Nhaplieu!$M983='Sổ ngân hàng S07 '!$J$2,Nhaplieu!$N983='Sổ ngân hàng S07 '!$J$2),Nhaplieu!E983,""))</f>
        <v/>
      </c>
      <c r="C978" s="571" t="str">
        <f>IF(OR(LEFT(Nhaplieu!$M983,3)='Sổ ngân hàng S07 '!$J$2,LEFT(Nhaplieu!$N983,3)='Sổ ngân hàng S07 '!$J$2),Nhaplieu!L983,IF(OR(Nhaplieu!$M983='Sổ ngân hàng S07 '!$J$2,Nhaplieu!$N983='Sổ ngân hàng S07 '!$J$2),Nhaplieu!L983,""))</f>
        <v/>
      </c>
      <c r="D978" s="78" t="str">
        <f>IF(LEFT(Nhaplieu!$M983,3)='Sổ ngân hàng S07 '!$J$2,Nhaplieu!N983,IF(LEFT(Nhaplieu!$N983,3)='Sổ ngân hàng S07 '!$J$2,Nhaplieu!M983,IF(Nhaplieu!$M983='Sổ ngân hàng S07 '!$J$2,Nhaplieu!N983,IF(Nhaplieu!$N983='Sổ ngân hàng S07 '!$J$2,Nhaplieu!M983,""))))</f>
        <v/>
      </c>
      <c r="E978" s="77" t="str">
        <f>IF(LEFT(Nhaplieu!M983,3)='Sổ ngân hàng S07 '!$J$2,Nhaplieu!$O983,IF(Nhaplieu!M983='Sổ ngân hàng S07 '!$J$2,Nhaplieu!$O983,""))</f>
        <v/>
      </c>
      <c r="F978" s="77" t="str">
        <f>IF(LEFT(Nhaplieu!N983,3)='Sổ ngân hàng S07 '!$J$2,Nhaplieu!$O983,IF(Nhaplieu!N983='Sổ ngân hàng S07 '!$J$2,Nhaplieu!$O983,""))</f>
        <v/>
      </c>
      <c r="G978" s="572">
        <f>IF(SUM(E978:F978)=0,0,$G$10+SUM(E$11:$E978)-SUM(F$11:$F978))</f>
        <v>0</v>
      </c>
      <c r="H978" s="573"/>
    </row>
    <row r="979" spans="1:8" s="4" customFormat="1" ht="15.6">
      <c r="A979" s="76" t="str">
        <f>IF(OR(LEFT(Nhaplieu!$M984,3)='Sổ ngân hàng S07 '!$J$2,LEFT(Nhaplieu!$N984,3)='Sổ ngân hàng S07 '!$J$2),Nhaplieu!F984,IF(OR(Nhaplieu!$M984='Sổ ngân hàng S07 '!$J$2,Nhaplieu!$N984='Sổ ngân hàng S07 '!$J$2),Nhaplieu!F984,""))</f>
        <v/>
      </c>
      <c r="B979" s="77" t="str">
        <f>IF(OR(LEFT(Nhaplieu!$M984,3)='Sổ ngân hàng S07 '!$J$2,LEFT(Nhaplieu!$N984,3)='Sổ ngân hàng S07 '!$J$2),Nhaplieu!E984,IF(OR(Nhaplieu!$M984='Sổ ngân hàng S07 '!$J$2,Nhaplieu!$N984='Sổ ngân hàng S07 '!$J$2),Nhaplieu!E984,""))</f>
        <v/>
      </c>
      <c r="C979" s="571" t="str">
        <f>IF(OR(LEFT(Nhaplieu!$M984,3)='Sổ ngân hàng S07 '!$J$2,LEFT(Nhaplieu!$N984,3)='Sổ ngân hàng S07 '!$J$2),Nhaplieu!L984,IF(OR(Nhaplieu!$M984='Sổ ngân hàng S07 '!$J$2,Nhaplieu!$N984='Sổ ngân hàng S07 '!$J$2),Nhaplieu!L984,""))</f>
        <v/>
      </c>
      <c r="D979" s="78" t="str">
        <f>IF(LEFT(Nhaplieu!$M984,3)='Sổ ngân hàng S07 '!$J$2,Nhaplieu!N984,IF(LEFT(Nhaplieu!$N984,3)='Sổ ngân hàng S07 '!$J$2,Nhaplieu!M984,IF(Nhaplieu!$M984='Sổ ngân hàng S07 '!$J$2,Nhaplieu!N984,IF(Nhaplieu!$N984='Sổ ngân hàng S07 '!$J$2,Nhaplieu!M984,""))))</f>
        <v/>
      </c>
      <c r="E979" s="77" t="str">
        <f>IF(LEFT(Nhaplieu!M984,3)='Sổ ngân hàng S07 '!$J$2,Nhaplieu!$O984,IF(Nhaplieu!M984='Sổ ngân hàng S07 '!$J$2,Nhaplieu!$O984,""))</f>
        <v/>
      </c>
      <c r="F979" s="77" t="str">
        <f>IF(LEFT(Nhaplieu!N984,3)='Sổ ngân hàng S07 '!$J$2,Nhaplieu!$O984,IF(Nhaplieu!N984='Sổ ngân hàng S07 '!$J$2,Nhaplieu!$O984,""))</f>
        <v/>
      </c>
      <c r="G979" s="572">
        <f>IF(SUM(E979:F979)=0,0,$G$10+SUM(E$11:$E979)-SUM(F$11:$F979))</f>
        <v>0</v>
      </c>
      <c r="H979" s="573"/>
    </row>
    <row r="980" spans="1:8" s="4" customFormat="1" ht="15.6">
      <c r="A980" s="76" t="str">
        <f>IF(OR(LEFT(Nhaplieu!$M985,3)='Sổ ngân hàng S07 '!$J$2,LEFT(Nhaplieu!$N985,3)='Sổ ngân hàng S07 '!$J$2),Nhaplieu!F985,IF(OR(Nhaplieu!$M985='Sổ ngân hàng S07 '!$J$2,Nhaplieu!$N985='Sổ ngân hàng S07 '!$J$2),Nhaplieu!F985,""))</f>
        <v/>
      </c>
      <c r="B980" s="77" t="str">
        <f>IF(OR(LEFT(Nhaplieu!$M985,3)='Sổ ngân hàng S07 '!$J$2,LEFT(Nhaplieu!$N985,3)='Sổ ngân hàng S07 '!$J$2),Nhaplieu!E985,IF(OR(Nhaplieu!$M985='Sổ ngân hàng S07 '!$J$2,Nhaplieu!$N985='Sổ ngân hàng S07 '!$J$2),Nhaplieu!E985,""))</f>
        <v/>
      </c>
      <c r="C980" s="571" t="str">
        <f>IF(OR(LEFT(Nhaplieu!$M985,3)='Sổ ngân hàng S07 '!$J$2,LEFT(Nhaplieu!$N985,3)='Sổ ngân hàng S07 '!$J$2),Nhaplieu!L985,IF(OR(Nhaplieu!$M985='Sổ ngân hàng S07 '!$J$2,Nhaplieu!$N985='Sổ ngân hàng S07 '!$J$2),Nhaplieu!L985,""))</f>
        <v/>
      </c>
      <c r="D980" s="78" t="str">
        <f>IF(LEFT(Nhaplieu!$M985,3)='Sổ ngân hàng S07 '!$J$2,Nhaplieu!N985,IF(LEFT(Nhaplieu!$N985,3)='Sổ ngân hàng S07 '!$J$2,Nhaplieu!M985,IF(Nhaplieu!$M985='Sổ ngân hàng S07 '!$J$2,Nhaplieu!N985,IF(Nhaplieu!$N985='Sổ ngân hàng S07 '!$J$2,Nhaplieu!M985,""))))</f>
        <v/>
      </c>
      <c r="E980" s="77" t="str">
        <f>IF(LEFT(Nhaplieu!M985,3)='Sổ ngân hàng S07 '!$J$2,Nhaplieu!$O985,IF(Nhaplieu!M985='Sổ ngân hàng S07 '!$J$2,Nhaplieu!$O985,""))</f>
        <v/>
      </c>
      <c r="F980" s="77" t="str">
        <f>IF(LEFT(Nhaplieu!N985,3)='Sổ ngân hàng S07 '!$J$2,Nhaplieu!$O985,IF(Nhaplieu!N985='Sổ ngân hàng S07 '!$J$2,Nhaplieu!$O985,""))</f>
        <v/>
      </c>
      <c r="G980" s="572">
        <f>IF(SUM(E980:F980)=0,0,$G$10+SUM(E$11:$E980)-SUM(F$11:$F980))</f>
        <v>0</v>
      </c>
      <c r="H980" s="573"/>
    </row>
    <row r="981" spans="1:8" s="4" customFormat="1" ht="15.6">
      <c r="A981" s="76" t="str">
        <f>IF(OR(LEFT(Nhaplieu!$M986,3)='Sổ ngân hàng S07 '!$J$2,LEFT(Nhaplieu!$N986,3)='Sổ ngân hàng S07 '!$J$2),Nhaplieu!F986,IF(OR(Nhaplieu!$M986='Sổ ngân hàng S07 '!$J$2,Nhaplieu!$N986='Sổ ngân hàng S07 '!$J$2),Nhaplieu!F986,""))</f>
        <v/>
      </c>
      <c r="B981" s="77" t="str">
        <f>IF(OR(LEFT(Nhaplieu!$M986,3)='Sổ ngân hàng S07 '!$J$2,LEFT(Nhaplieu!$N986,3)='Sổ ngân hàng S07 '!$J$2),Nhaplieu!E986,IF(OR(Nhaplieu!$M986='Sổ ngân hàng S07 '!$J$2,Nhaplieu!$N986='Sổ ngân hàng S07 '!$J$2),Nhaplieu!E986,""))</f>
        <v/>
      </c>
      <c r="C981" s="571" t="str">
        <f>IF(OR(LEFT(Nhaplieu!$M986,3)='Sổ ngân hàng S07 '!$J$2,LEFT(Nhaplieu!$N986,3)='Sổ ngân hàng S07 '!$J$2),Nhaplieu!L986,IF(OR(Nhaplieu!$M986='Sổ ngân hàng S07 '!$J$2,Nhaplieu!$N986='Sổ ngân hàng S07 '!$J$2),Nhaplieu!L986,""))</f>
        <v/>
      </c>
      <c r="D981" s="78" t="str">
        <f>IF(LEFT(Nhaplieu!$M986,3)='Sổ ngân hàng S07 '!$J$2,Nhaplieu!N986,IF(LEFT(Nhaplieu!$N986,3)='Sổ ngân hàng S07 '!$J$2,Nhaplieu!M986,IF(Nhaplieu!$M986='Sổ ngân hàng S07 '!$J$2,Nhaplieu!N986,IF(Nhaplieu!$N986='Sổ ngân hàng S07 '!$J$2,Nhaplieu!M986,""))))</f>
        <v/>
      </c>
      <c r="E981" s="77" t="str">
        <f>IF(LEFT(Nhaplieu!M986,3)='Sổ ngân hàng S07 '!$J$2,Nhaplieu!$O986,IF(Nhaplieu!M986='Sổ ngân hàng S07 '!$J$2,Nhaplieu!$O986,""))</f>
        <v/>
      </c>
      <c r="F981" s="77" t="str">
        <f>IF(LEFT(Nhaplieu!N986,3)='Sổ ngân hàng S07 '!$J$2,Nhaplieu!$O986,IF(Nhaplieu!N986='Sổ ngân hàng S07 '!$J$2,Nhaplieu!$O986,""))</f>
        <v/>
      </c>
      <c r="G981" s="572">
        <f>IF(SUM(E981:F981)=0,0,$G$10+SUM(E$11:$E981)-SUM(F$11:$F981))</f>
        <v>0</v>
      </c>
      <c r="H981" s="573"/>
    </row>
    <row r="982" spans="1:8" s="4" customFormat="1" ht="15.6">
      <c r="A982" s="76" t="str">
        <f>IF(OR(LEFT(Nhaplieu!$M987,3)='Sổ ngân hàng S07 '!$J$2,LEFT(Nhaplieu!$N987,3)='Sổ ngân hàng S07 '!$J$2),Nhaplieu!F987,IF(OR(Nhaplieu!$M987='Sổ ngân hàng S07 '!$J$2,Nhaplieu!$N987='Sổ ngân hàng S07 '!$J$2),Nhaplieu!F987,""))</f>
        <v/>
      </c>
      <c r="B982" s="77" t="str">
        <f>IF(OR(LEFT(Nhaplieu!$M987,3)='Sổ ngân hàng S07 '!$J$2,LEFT(Nhaplieu!$N987,3)='Sổ ngân hàng S07 '!$J$2),Nhaplieu!E987,IF(OR(Nhaplieu!$M987='Sổ ngân hàng S07 '!$J$2,Nhaplieu!$N987='Sổ ngân hàng S07 '!$J$2),Nhaplieu!E987,""))</f>
        <v/>
      </c>
      <c r="C982" s="571" t="str">
        <f>IF(OR(LEFT(Nhaplieu!$M987,3)='Sổ ngân hàng S07 '!$J$2,LEFT(Nhaplieu!$N987,3)='Sổ ngân hàng S07 '!$J$2),Nhaplieu!L987,IF(OR(Nhaplieu!$M987='Sổ ngân hàng S07 '!$J$2,Nhaplieu!$N987='Sổ ngân hàng S07 '!$J$2),Nhaplieu!L987,""))</f>
        <v/>
      </c>
      <c r="D982" s="78" t="str">
        <f>IF(LEFT(Nhaplieu!$M987,3)='Sổ ngân hàng S07 '!$J$2,Nhaplieu!N987,IF(LEFT(Nhaplieu!$N987,3)='Sổ ngân hàng S07 '!$J$2,Nhaplieu!M987,IF(Nhaplieu!$M987='Sổ ngân hàng S07 '!$J$2,Nhaplieu!N987,IF(Nhaplieu!$N987='Sổ ngân hàng S07 '!$J$2,Nhaplieu!M987,""))))</f>
        <v/>
      </c>
      <c r="E982" s="77" t="str">
        <f>IF(LEFT(Nhaplieu!M987,3)='Sổ ngân hàng S07 '!$J$2,Nhaplieu!$O987,IF(Nhaplieu!M987='Sổ ngân hàng S07 '!$J$2,Nhaplieu!$O987,""))</f>
        <v/>
      </c>
      <c r="F982" s="77" t="str">
        <f>IF(LEFT(Nhaplieu!N987,3)='Sổ ngân hàng S07 '!$J$2,Nhaplieu!$O987,IF(Nhaplieu!N987='Sổ ngân hàng S07 '!$J$2,Nhaplieu!$O987,""))</f>
        <v/>
      </c>
      <c r="G982" s="572">
        <f>IF(SUM(E982:F982)=0,0,$G$10+SUM(E$11:$E982)-SUM(F$11:$F982))</f>
        <v>0</v>
      </c>
      <c r="H982" s="573"/>
    </row>
    <row r="983" spans="1:8" s="4" customFormat="1" ht="15.6">
      <c r="A983" s="76" t="str">
        <f>IF(OR(LEFT(Nhaplieu!$M988,3)='Sổ ngân hàng S07 '!$J$2,LEFT(Nhaplieu!$N988,3)='Sổ ngân hàng S07 '!$J$2),Nhaplieu!F988,IF(OR(Nhaplieu!$M988='Sổ ngân hàng S07 '!$J$2,Nhaplieu!$N988='Sổ ngân hàng S07 '!$J$2),Nhaplieu!F988,""))</f>
        <v/>
      </c>
      <c r="B983" s="77" t="str">
        <f>IF(OR(LEFT(Nhaplieu!$M988,3)='Sổ ngân hàng S07 '!$J$2,LEFT(Nhaplieu!$N988,3)='Sổ ngân hàng S07 '!$J$2),Nhaplieu!E988,IF(OR(Nhaplieu!$M988='Sổ ngân hàng S07 '!$J$2,Nhaplieu!$N988='Sổ ngân hàng S07 '!$J$2),Nhaplieu!E988,""))</f>
        <v/>
      </c>
      <c r="C983" s="571" t="str">
        <f>IF(OR(LEFT(Nhaplieu!$M988,3)='Sổ ngân hàng S07 '!$J$2,LEFT(Nhaplieu!$N988,3)='Sổ ngân hàng S07 '!$J$2),Nhaplieu!L988,IF(OR(Nhaplieu!$M988='Sổ ngân hàng S07 '!$J$2,Nhaplieu!$N988='Sổ ngân hàng S07 '!$J$2),Nhaplieu!L988,""))</f>
        <v/>
      </c>
      <c r="D983" s="78" t="str">
        <f>IF(LEFT(Nhaplieu!$M988,3)='Sổ ngân hàng S07 '!$J$2,Nhaplieu!N988,IF(LEFT(Nhaplieu!$N988,3)='Sổ ngân hàng S07 '!$J$2,Nhaplieu!M988,IF(Nhaplieu!$M988='Sổ ngân hàng S07 '!$J$2,Nhaplieu!N988,IF(Nhaplieu!$N988='Sổ ngân hàng S07 '!$J$2,Nhaplieu!M988,""))))</f>
        <v/>
      </c>
      <c r="E983" s="77" t="str">
        <f>IF(LEFT(Nhaplieu!M988,3)='Sổ ngân hàng S07 '!$J$2,Nhaplieu!$O988,IF(Nhaplieu!M988='Sổ ngân hàng S07 '!$J$2,Nhaplieu!$O988,""))</f>
        <v/>
      </c>
      <c r="F983" s="77" t="str">
        <f>IF(LEFT(Nhaplieu!N988,3)='Sổ ngân hàng S07 '!$J$2,Nhaplieu!$O988,IF(Nhaplieu!N988='Sổ ngân hàng S07 '!$J$2,Nhaplieu!$O988,""))</f>
        <v/>
      </c>
      <c r="G983" s="572">
        <f>IF(SUM(E983:F983)=0,0,$G$10+SUM(E$11:$E983)-SUM(F$11:$F983))</f>
        <v>0</v>
      </c>
      <c r="H983" s="573"/>
    </row>
    <row r="984" spans="1:8" s="4" customFormat="1" ht="15.6">
      <c r="A984" s="76" t="str">
        <f>IF(OR(LEFT(Nhaplieu!$M989,3)='Sổ ngân hàng S07 '!$J$2,LEFT(Nhaplieu!$N989,3)='Sổ ngân hàng S07 '!$J$2),Nhaplieu!F989,IF(OR(Nhaplieu!$M989='Sổ ngân hàng S07 '!$J$2,Nhaplieu!$N989='Sổ ngân hàng S07 '!$J$2),Nhaplieu!F989,""))</f>
        <v/>
      </c>
      <c r="B984" s="77" t="str">
        <f>IF(OR(LEFT(Nhaplieu!$M989,3)='Sổ ngân hàng S07 '!$J$2,LEFT(Nhaplieu!$N989,3)='Sổ ngân hàng S07 '!$J$2),Nhaplieu!E989,IF(OR(Nhaplieu!$M989='Sổ ngân hàng S07 '!$J$2,Nhaplieu!$N989='Sổ ngân hàng S07 '!$J$2),Nhaplieu!E989,""))</f>
        <v/>
      </c>
      <c r="C984" s="571" t="str">
        <f>IF(OR(LEFT(Nhaplieu!$M989,3)='Sổ ngân hàng S07 '!$J$2,LEFT(Nhaplieu!$N989,3)='Sổ ngân hàng S07 '!$J$2),Nhaplieu!L989,IF(OR(Nhaplieu!$M989='Sổ ngân hàng S07 '!$J$2,Nhaplieu!$N989='Sổ ngân hàng S07 '!$J$2),Nhaplieu!L989,""))</f>
        <v/>
      </c>
      <c r="D984" s="78" t="str">
        <f>IF(LEFT(Nhaplieu!$M989,3)='Sổ ngân hàng S07 '!$J$2,Nhaplieu!N989,IF(LEFT(Nhaplieu!$N989,3)='Sổ ngân hàng S07 '!$J$2,Nhaplieu!M989,IF(Nhaplieu!$M989='Sổ ngân hàng S07 '!$J$2,Nhaplieu!N989,IF(Nhaplieu!$N989='Sổ ngân hàng S07 '!$J$2,Nhaplieu!M989,""))))</f>
        <v/>
      </c>
      <c r="E984" s="77" t="str">
        <f>IF(LEFT(Nhaplieu!M989,3)='Sổ ngân hàng S07 '!$J$2,Nhaplieu!$O989,IF(Nhaplieu!M989='Sổ ngân hàng S07 '!$J$2,Nhaplieu!$O989,""))</f>
        <v/>
      </c>
      <c r="F984" s="77" t="str">
        <f>IF(LEFT(Nhaplieu!N989,3)='Sổ ngân hàng S07 '!$J$2,Nhaplieu!$O989,IF(Nhaplieu!N989='Sổ ngân hàng S07 '!$J$2,Nhaplieu!$O989,""))</f>
        <v/>
      </c>
      <c r="G984" s="572">
        <f>IF(SUM(E984:F984)=0,0,$G$10+SUM(E$11:$E984)-SUM(F$11:$F984))</f>
        <v>0</v>
      </c>
      <c r="H984" s="573"/>
    </row>
    <row r="985" spans="1:8" s="4" customFormat="1" ht="15.6">
      <c r="A985" s="76" t="str">
        <f>IF(OR(LEFT(Nhaplieu!$M990,3)='Sổ ngân hàng S07 '!$J$2,LEFT(Nhaplieu!$N990,3)='Sổ ngân hàng S07 '!$J$2),Nhaplieu!F990,IF(OR(Nhaplieu!$M990='Sổ ngân hàng S07 '!$J$2,Nhaplieu!$N990='Sổ ngân hàng S07 '!$J$2),Nhaplieu!F990,""))</f>
        <v/>
      </c>
      <c r="B985" s="77" t="str">
        <f>IF(OR(LEFT(Nhaplieu!$M990,3)='Sổ ngân hàng S07 '!$J$2,LEFT(Nhaplieu!$N990,3)='Sổ ngân hàng S07 '!$J$2),Nhaplieu!E990,IF(OR(Nhaplieu!$M990='Sổ ngân hàng S07 '!$J$2,Nhaplieu!$N990='Sổ ngân hàng S07 '!$J$2),Nhaplieu!E990,""))</f>
        <v/>
      </c>
      <c r="C985" s="571" t="str">
        <f>IF(OR(LEFT(Nhaplieu!$M990,3)='Sổ ngân hàng S07 '!$J$2,LEFT(Nhaplieu!$N990,3)='Sổ ngân hàng S07 '!$J$2),Nhaplieu!L990,IF(OR(Nhaplieu!$M990='Sổ ngân hàng S07 '!$J$2,Nhaplieu!$N990='Sổ ngân hàng S07 '!$J$2),Nhaplieu!L990,""))</f>
        <v/>
      </c>
      <c r="D985" s="78" t="str">
        <f>IF(LEFT(Nhaplieu!$M990,3)='Sổ ngân hàng S07 '!$J$2,Nhaplieu!N990,IF(LEFT(Nhaplieu!$N990,3)='Sổ ngân hàng S07 '!$J$2,Nhaplieu!M990,IF(Nhaplieu!$M990='Sổ ngân hàng S07 '!$J$2,Nhaplieu!N990,IF(Nhaplieu!$N990='Sổ ngân hàng S07 '!$J$2,Nhaplieu!M990,""))))</f>
        <v/>
      </c>
      <c r="E985" s="77" t="str">
        <f>IF(LEFT(Nhaplieu!M990,3)='Sổ ngân hàng S07 '!$J$2,Nhaplieu!$O990,IF(Nhaplieu!M990='Sổ ngân hàng S07 '!$J$2,Nhaplieu!$O990,""))</f>
        <v/>
      </c>
      <c r="F985" s="77" t="str">
        <f>IF(LEFT(Nhaplieu!N990,3)='Sổ ngân hàng S07 '!$J$2,Nhaplieu!$O990,IF(Nhaplieu!N990='Sổ ngân hàng S07 '!$J$2,Nhaplieu!$O990,""))</f>
        <v/>
      </c>
      <c r="G985" s="572">
        <f>IF(SUM(E985:F985)=0,0,$G$10+SUM(E$11:$E985)-SUM(F$11:$F985))</f>
        <v>0</v>
      </c>
      <c r="H985" s="573"/>
    </row>
    <row r="986" spans="1:8" s="4" customFormat="1" ht="15.6">
      <c r="A986" s="76" t="str">
        <f>IF(OR(LEFT(Nhaplieu!$M991,3)='Sổ ngân hàng S07 '!$J$2,LEFT(Nhaplieu!$N991,3)='Sổ ngân hàng S07 '!$J$2),Nhaplieu!F991,IF(OR(Nhaplieu!$M991='Sổ ngân hàng S07 '!$J$2,Nhaplieu!$N991='Sổ ngân hàng S07 '!$J$2),Nhaplieu!F991,""))</f>
        <v/>
      </c>
      <c r="B986" s="77" t="str">
        <f>IF(OR(LEFT(Nhaplieu!$M991,3)='Sổ ngân hàng S07 '!$J$2,LEFT(Nhaplieu!$N991,3)='Sổ ngân hàng S07 '!$J$2),Nhaplieu!E991,IF(OR(Nhaplieu!$M991='Sổ ngân hàng S07 '!$J$2,Nhaplieu!$N991='Sổ ngân hàng S07 '!$J$2),Nhaplieu!E991,""))</f>
        <v/>
      </c>
      <c r="C986" s="571" t="str">
        <f>IF(OR(LEFT(Nhaplieu!$M991,3)='Sổ ngân hàng S07 '!$J$2,LEFT(Nhaplieu!$N991,3)='Sổ ngân hàng S07 '!$J$2),Nhaplieu!L991,IF(OR(Nhaplieu!$M991='Sổ ngân hàng S07 '!$J$2,Nhaplieu!$N991='Sổ ngân hàng S07 '!$J$2),Nhaplieu!L991,""))</f>
        <v/>
      </c>
      <c r="D986" s="78" t="str">
        <f>IF(LEFT(Nhaplieu!$M991,3)='Sổ ngân hàng S07 '!$J$2,Nhaplieu!N991,IF(LEFT(Nhaplieu!$N991,3)='Sổ ngân hàng S07 '!$J$2,Nhaplieu!M991,IF(Nhaplieu!$M991='Sổ ngân hàng S07 '!$J$2,Nhaplieu!N991,IF(Nhaplieu!$N991='Sổ ngân hàng S07 '!$J$2,Nhaplieu!M991,""))))</f>
        <v/>
      </c>
      <c r="E986" s="77" t="str">
        <f>IF(LEFT(Nhaplieu!M991,3)='Sổ ngân hàng S07 '!$J$2,Nhaplieu!$O991,IF(Nhaplieu!M991='Sổ ngân hàng S07 '!$J$2,Nhaplieu!$O991,""))</f>
        <v/>
      </c>
      <c r="F986" s="77" t="str">
        <f>IF(LEFT(Nhaplieu!N991,3)='Sổ ngân hàng S07 '!$J$2,Nhaplieu!$O991,IF(Nhaplieu!N991='Sổ ngân hàng S07 '!$J$2,Nhaplieu!$O991,""))</f>
        <v/>
      </c>
      <c r="G986" s="572">
        <f>IF(SUM(E986:F986)=0,0,$G$10+SUM(E$11:$E986)-SUM(F$11:$F986))</f>
        <v>0</v>
      </c>
      <c r="H986" s="573"/>
    </row>
    <row r="987" spans="1:8" s="4" customFormat="1" ht="15.6">
      <c r="A987" s="76" t="str">
        <f>IF(OR(LEFT(Nhaplieu!$M992,3)='Sổ ngân hàng S07 '!$J$2,LEFT(Nhaplieu!$N992,3)='Sổ ngân hàng S07 '!$J$2),Nhaplieu!F992,IF(OR(Nhaplieu!$M992='Sổ ngân hàng S07 '!$J$2,Nhaplieu!$N992='Sổ ngân hàng S07 '!$J$2),Nhaplieu!F992,""))</f>
        <v/>
      </c>
      <c r="B987" s="77" t="str">
        <f>IF(OR(LEFT(Nhaplieu!$M992,3)='Sổ ngân hàng S07 '!$J$2,LEFT(Nhaplieu!$N992,3)='Sổ ngân hàng S07 '!$J$2),Nhaplieu!E992,IF(OR(Nhaplieu!$M992='Sổ ngân hàng S07 '!$J$2,Nhaplieu!$N992='Sổ ngân hàng S07 '!$J$2),Nhaplieu!E992,""))</f>
        <v/>
      </c>
      <c r="C987" s="571" t="str">
        <f>IF(OR(LEFT(Nhaplieu!$M992,3)='Sổ ngân hàng S07 '!$J$2,LEFT(Nhaplieu!$N992,3)='Sổ ngân hàng S07 '!$J$2),Nhaplieu!L992,IF(OR(Nhaplieu!$M992='Sổ ngân hàng S07 '!$J$2,Nhaplieu!$N992='Sổ ngân hàng S07 '!$J$2),Nhaplieu!L992,""))</f>
        <v/>
      </c>
      <c r="D987" s="78" t="str">
        <f>IF(LEFT(Nhaplieu!$M992,3)='Sổ ngân hàng S07 '!$J$2,Nhaplieu!N992,IF(LEFT(Nhaplieu!$N992,3)='Sổ ngân hàng S07 '!$J$2,Nhaplieu!M992,IF(Nhaplieu!$M992='Sổ ngân hàng S07 '!$J$2,Nhaplieu!N992,IF(Nhaplieu!$N992='Sổ ngân hàng S07 '!$J$2,Nhaplieu!M992,""))))</f>
        <v/>
      </c>
      <c r="E987" s="77" t="str">
        <f>IF(LEFT(Nhaplieu!M992,3)='Sổ ngân hàng S07 '!$J$2,Nhaplieu!$O992,IF(Nhaplieu!M992='Sổ ngân hàng S07 '!$J$2,Nhaplieu!$O992,""))</f>
        <v/>
      </c>
      <c r="F987" s="77" t="str">
        <f>IF(LEFT(Nhaplieu!N992,3)='Sổ ngân hàng S07 '!$J$2,Nhaplieu!$O992,IF(Nhaplieu!N992='Sổ ngân hàng S07 '!$J$2,Nhaplieu!$O992,""))</f>
        <v/>
      </c>
      <c r="G987" s="572">
        <f>IF(SUM(E987:F987)=0,0,$G$10+SUM(E$11:$E987)-SUM(F$11:$F987))</f>
        <v>0</v>
      </c>
      <c r="H987" s="573"/>
    </row>
    <row r="988" spans="1:8" s="4" customFormat="1" ht="15.6">
      <c r="A988" s="76" t="str">
        <f>IF(OR(LEFT(Nhaplieu!$M993,3)='Sổ ngân hàng S07 '!$J$2,LEFT(Nhaplieu!$N993,3)='Sổ ngân hàng S07 '!$J$2),Nhaplieu!F993,IF(OR(Nhaplieu!$M993='Sổ ngân hàng S07 '!$J$2,Nhaplieu!$N993='Sổ ngân hàng S07 '!$J$2),Nhaplieu!F993,""))</f>
        <v/>
      </c>
      <c r="B988" s="77" t="str">
        <f>IF(OR(LEFT(Nhaplieu!$M993,3)='Sổ ngân hàng S07 '!$J$2,LEFT(Nhaplieu!$N993,3)='Sổ ngân hàng S07 '!$J$2),Nhaplieu!E993,IF(OR(Nhaplieu!$M993='Sổ ngân hàng S07 '!$J$2,Nhaplieu!$N993='Sổ ngân hàng S07 '!$J$2),Nhaplieu!E993,""))</f>
        <v/>
      </c>
      <c r="C988" s="571" t="str">
        <f>IF(OR(LEFT(Nhaplieu!$M993,3)='Sổ ngân hàng S07 '!$J$2,LEFT(Nhaplieu!$N993,3)='Sổ ngân hàng S07 '!$J$2),Nhaplieu!L993,IF(OR(Nhaplieu!$M993='Sổ ngân hàng S07 '!$J$2,Nhaplieu!$N993='Sổ ngân hàng S07 '!$J$2),Nhaplieu!L993,""))</f>
        <v/>
      </c>
      <c r="D988" s="78" t="str">
        <f>IF(LEFT(Nhaplieu!$M993,3)='Sổ ngân hàng S07 '!$J$2,Nhaplieu!N993,IF(LEFT(Nhaplieu!$N993,3)='Sổ ngân hàng S07 '!$J$2,Nhaplieu!M993,IF(Nhaplieu!$M993='Sổ ngân hàng S07 '!$J$2,Nhaplieu!N993,IF(Nhaplieu!$N993='Sổ ngân hàng S07 '!$J$2,Nhaplieu!M993,""))))</f>
        <v/>
      </c>
      <c r="E988" s="77" t="str">
        <f>IF(LEFT(Nhaplieu!M993,3)='Sổ ngân hàng S07 '!$J$2,Nhaplieu!$O993,IF(Nhaplieu!M993='Sổ ngân hàng S07 '!$J$2,Nhaplieu!$O993,""))</f>
        <v/>
      </c>
      <c r="F988" s="77" t="str">
        <f>IF(LEFT(Nhaplieu!N993,3)='Sổ ngân hàng S07 '!$J$2,Nhaplieu!$O993,IF(Nhaplieu!N993='Sổ ngân hàng S07 '!$J$2,Nhaplieu!$O993,""))</f>
        <v/>
      </c>
      <c r="G988" s="572">
        <f>IF(SUM(E988:F988)=0,0,$G$10+SUM(E$11:$E988)-SUM(F$11:$F988))</f>
        <v>0</v>
      </c>
      <c r="H988" s="573"/>
    </row>
    <row r="989" spans="1:8" s="4" customFormat="1" ht="15.6">
      <c r="A989" s="76" t="str">
        <f>IF(OR(LEFT(Nhaplieu!$M994,3)='Sổ ngân hàng S07 '!$J$2,LEFT(Nhaplieu!$N994,3)='Sổ ngân hàng S07 '!$J$2),Nhaplieu!F994,IF(OR(Nhaplieu!$M994='Sổ ngân hàng S07 '!$J$2,Nhaplieu!$N994='Sổ ngân hàng S07 '!$J$2),Nhaplieu!F994,""))</f>
        <v/>
      </c>
      <c r="B989" s="77" t="str">
        <f>IF(OR(LEFT(Nhaplieu!$M994,3)='Sổ ngân hàng S07 '!$J$2,LEFT(Nhaplieu!$N994,3)='Sổ ngân hàng S07 '!$J$2),Nhaplieu!E994,IF(OR(Nhaplieu!$M994='Sổ ngân hàng S07 '!$J$2,Nhaplieu!$N994='Sổ ngân hàng S07 '!$J$2),Nhaplieu!E994,""))</f>
        <v/>
      </c>
      <c r="C989" s="571" t="str">
        <f>IF(OR(LEFT(Nhaplieu!$M994,3)='Sổ ngân hàng S07 '!$J$2,LEFT(Nhaplieu!$N994,3)='Sổ ngân hàng S07 '!$J$2),Nhaplieu!L994,IF(OR(Nhaplieu!$M994='Sổ ngân hàng S07 '!$J$2,Nhaplieu!$N994='Sổ ngân hàng S07 '!$J$2),Nhaplieu!L994,""))</f>
        <v/>
      </c>
      <c r="D989" s="78" t="str">
        <f>IF(LEFT(Nhaplieu!$M994,3)='Sổ ngân hàng S07 '!$J$2,Nhaplieu!N994,IF(LEFT(Nhaplieu!$N994,3)='Sổ ngân hàng S07 '!$J$2,Nhaplieu!M994,IF(Nhaplieu!$M994='Sổ ngân hàng S07 '!$J$2,Nhaplieu!N994,IF(Nhaplieu!$N994='Sổ ngân hàng S07 '!$J$2,Nhaplieu!M994,""))))</f>
        <v/>
      </c>
      <c r="E989" s="77" t="str">
        <f>IF(LEFT(Nhaplieu!M994,3)='Sổ ngân hàng S07 '!$J$2,Nhaplieu!$O994,IF(Nhaplieu!M994='Sổ ngân hàng S07 '!$J$2,Nhaplieu!$O994,""))</f>
        <v/>
      </c>
      <c r="F989" s="77" t="str">
        <f>IF(LEFT(Nhaplieu!N994,3)='Sổ ngân hàng S07 '!$J$2,Nhaplieu!$O994,IF(Nhaplieu!N994='Sổ ngân hàng S07 '!$J$2,Nhaplieu!$O994,""))</f>
        <v/>
      </c>
      <c r="G989" s="572">
        <f>IF(SUM(E989:F989)=0,0,$G$10+SUM(E$11:$E989)-SUM(F$11:$F989))</f>
        <v>0</v>
      </c>
      <c r="H989" s="573"/>
    </row>
    <row r="990" spans="1:8" s="4" customFormat="1" ht="15.6">
      <c r="A990" s="76" t="str">
        <f>IF(OR(LEFT(Nhaplieu!$M995,3)='Sổ ngân hàng S07 '!$J$2,LEFT(Nhaplieu!$N995,3)='Sổ ngân hàng S07 '!$J$2),Nhaplieu!F995,IF(OR(Nhaplieu!$M995='Sổ ngân hàng S07 '!$J$2,Nhaplieu!$N995='Sổ ngân hàng S07 '!$J$2),Nhaplieu!F995,""))</f>
        <v/>
      </c>
      <c r="B990" s="77" t="str">
        <f>IF(OR(LEFT(Nhaplieu!$M995,3)='Sổ ngân hàng S07 '!$J$2,LEFT(Nhaplieu!$N995,3)='Sổ ngân hàng S07 '!$J$2),Nhaplieu!E995,IF(OR(Nhaplieu!$M995='Sổ ngân hàng S07 '!$J$2,Nhaplieu!$N995='Sổ ngân hàng S07 '!$J$2),Nhaplieu!E995,""))</f>
        <v/>
      </c>
      <c r="C990" s="571" t="str">
        <f>IF(OR(LEFT(Nhaplieu!$M995,3)='Sổ ngân hàng S07 '!$J$2,LEFT(Nhaplieu!$N995,3)='Sổ ngân hàng S07 '!$J$2),Nhaplieu!L995,IF(OR(Nhaplieu!$M995='Sổ ngân hàng S07 '!$J$2,Nhaplieu!$N995='Sổ ngân hàng S07 '!$J$2),Nhaplieu!L995,""))</f>
        <v/>
      </c>
      <c r="D990" s="78" t="str">
        <f>IF(LEFT(Nhaplieu!$M995,3)='Sổ ngân hàng S07 '!$J$2,Nhaplieu!N995,IF(LEFT(Nhaplieu!$N995,3)='Sổ ngân hàng S07 '!$J$2,Nhaplieu!M995,IF(Nhaplieu!$M995='Sổ ngân hàng S07 '!$J$2,Nhaplieu!N995,IF(Nhaplieu!$N995='Sổ ngân hàng S07 '!$J$2,Nhaplieu!M995,""))))</f>
        <v/>
      </c>
      <c r="E990" s="77" t="str">
        <f>IF(LEFT(Nhaplieu!M995,3)='Sổ ngân hàng S07 '!$J$2,Nhaplieu!$O995,IF(Nhaplieu!M995='Sổ ngân hàng S07 '!$J$2,Nhaplieu!$O995,""))</f>
        <v/>
      </c>
      <c r="F990" s="77" t="str">
        <f>IF(LEFT(Nhaplieu!N995,3)='Sổ ngân hàng S07 '!$J$2,Nhaplieu!$O995,IF(Nhaplieu!N995='Sổ ngân hàng S07 '!$J$2,Nhaplieu!$O995,""))</f>
        <v/>
      </c>
      <c r="G990" s="572">
        <f>IF(SUM(E990:F990)=0,0,$G$10+SUM(E$11:$E990)-SUM(F$11:$F990))</f>
        <v>0</v>
      </c>
      <c r="H990" s="573"/>
    </row>
    <row r="991" spans="1:8" s="4" customFormat="1" ht="15.6">
      <c r="A991" s="76" t="str">
        <f>IF(OR(LEFT(Nhaplieu!$M996,3)='Sổ ngân hàng S07 '!$J$2,LEFT(Nhaplieu!$N996,3)='Sổ ngân hàng S07 '!$J$2),Nhaplieu!F996,IF(OR(Nhaplieu!$M996='Sổ ngân hàng S07 '!$J$2,Nhaplieu!$N996='Sổ ngân hàng S07 '!$J$2),Nhaplieu!F996,""))</f>
        <v/>
      </c>
      <c r="B991" s="77" t="str">
        <f>IF(OR(LEFT(Nhaplieu!$M996,3)='Sổ ngân hàng S07 '!$J$2,LEFT(Nhaplieu!$N996,3)='Sổ ngân hàng S07 '!$J$2),Nhaplieu!E996,IF(OR(Nhaplieu!$M996='Sổ ngân hàng S07 '!$J$2,Nhaplieu!$N996='Sổ ngân hàng S07 '!$J$2),Nhaplieu!E996,""))</f>
        <v/>
      </c>
      <c r="C991" s="571" t="str">
        <f>IF(OR(LEFT(Nhaplieu!$M996,3)='Sổ ngân hàng S07 '!$J$2,LEFT(Nhaplieu!$N996,3)='Sổ ngân hàng S07 '!$J$2),Nhaplieu!L996,IF(OR(Nhaplieu!$M996='Sổ ngân hàng S07 '!$J$2,Nhaplieu!$N996='Sổ ngân hàng S07 '!$J$2),Nhaplieu!L996,""))</f>
        <v/>
      </c>
      <c r="D991" s="78" t="str">
        <f>IF(LEFT(Nhaplieu!$M996,3)='Sổ ngân hàng S07 '!$J$2,Nhaplieu!N996,IF(LEFT(Nhaplieu!$N996,3)='Sổ ngân hàng S07 '!$J$2,Nhaplieu!M996,IF(Nhaplieu!$M996='Sổ ngân hàng S07 '!$J$2,Nhaplieu!N996,IF(Nhaplieu!$N996='Sổ ngân hàng S07 '!$J$2,Nhaplieu!M996,""))))</f>
        <v/>
      </c>
      <c r="E991" s="77" t="str">
        <f>IF(LEFT(Nhaplieu!M996,3)='Sổ ngân hàng S07 '!$J$2,Nhaplieu!$O996,IF(Nhaplieu!M996='Sổ ngân hàng S07 '!$J$2,Nhaplieu!$O996,""))</f>
        <v/>
      </c>
      <c r="F991" s="77" t="str">
        <f>IF(LEFT(Nhaplieu!N996,3)='Sổ ngân hàng S07 '!$J$2,Nhaplieu!$O996,IF(Nhaplieu!N996='Sổ ngân hàng S07 '!$J$2,Nhaplieu!$O996,""))</f>
        <v/>
      </c>
      <c r="G991" s="572">
        <f>IF(SUM(E991:F991)=0,0,$G$10+SUM(E$11:$E991)-SUM(F$11:$F991))</f>
        <v>0</v>
      </c>
      <c r="H991" s="573"/>
    </row>
    <row r="992" spans="1:8" s="4" customFormat="1" ht="15.6">
      <c r="A992" s="76" t="str">
        <f>IF(OR(LEFT(Nhaplieu!$M997,3)='Sổ ngân hàng S07 '!$J$2,LEFT(Nhaplieu!$N997,3)='Sổ ngân hàng S07 '!$J$2),Nhaplieu!F997,IF(OR(Nhaplieu!$M997='Sổ ngân hàng S07 '!$J$2,Nhaplieu!$N997='Sổ ngân hàng S07 '!$J$2),Nhaplieu!F997,""))</f>
        <v/>
      </c>
      <c r="B992" s="77" t="str">
        <f>IF(OR(LEFT(Nhaplieu!$M997,3)='Sổ ngân hàng S07 '!$J$2,LEFT(Nhaplieu!$N997,3)='Sổ ngân hàng S07 '!$J$2),Nhaplieu!E997,IF(OR(Nhaplieu!$M997='Sổ ngân hàng S07 '!$J$2,Nhaplieu!$N997='Sổ ngân hàng S07 '!$J$2),Nhaplieu!E997,""))</f>
        <v/>
      </c>
      <c r="C992" s="571" t="str">
        <f>IF(OR(LEFT(Nhaplieu!$M997,3)='Sổ ngân hàng S07 '!$J$2,LEFT(Nhaplieu!$N997,3)='Sổ ngân hàng S07 '!$J$2),Nhaplieu!L997,IF(OR(Nhaplieu!$M997='Sổ ngân hàng S07 '!$J$2,Nhaplieu!$N997='Sổ ngân hàng S07 '!$J$2),Nhaplieu!L997,""))</f>
        <v/>
      </c>
      <c r="D992" s="78" t="str">
        <f>IF(LEFT(Nhaplieu!$M997,3)='Sổ ngân hàng S07 '!$J$2,Nhaplieu!N997,IF(LEFT(Nhaplieu!$N997,3)='Sổ ngân hàng S07 '!$J$2,Nhaplieu!M997,IF(Nhaplieu!$M997='Sổ ngân hàng S07 '!$J$2,Nhaplieu!N997,IF(Nhaplieu!$N997='Sổ ngân hàng S07 '!$J$2,Nhaplieu!M997,""))))</f>
        <v/>
      </c>
      <c r="E992" s="77" t="str">
        <f>IF(LEFT(Nhaplieu!M997,3)='Sổ ngân hàng S07 '!$J$2,Nhaplieu!$O997,IF(Nhaplieu!M997='Sổ ngân hàng S07 '!$J$2,Nhaplieu!$O997,""))</f>
        <v/>
      </c>
      <c r="F992" s="77" t="str">
        <f>IF(LEFT(Nhaplieu!N997,3)='Sổ ngân hàng S07 '!$J$2,Nhaplieu!$O997,IF(Nhaplieu!N997='Sổ ngân hàng S07 '!$J$2,Nhaplieu!$O997,""))</f>
        <v/>
      </c>
      <c r="G992" s="572">
        <f>IF(SUM(E992:F992)=0,0,$G$10+SUM(E$11:$E992)-SUM(F$11:$F992))</f>
        <v>0</v>
      </c>
      <c r="H992" s="573"/>
    </row>
    <row r="993" spans="1:8" s="4" customFormat="1" ht="15.6">
      <c r="A993" s="76" t="str">
        <f>IF(OR(LEFT(Nhaplieu!$M998,3)='Sổ ngân hàng S07 '!$J$2,LEFT(Nhaplieu!$N998,3)='Sổ ngân hàng S07 '!$J$2),Nhaplieu!F998,IF(OR(Nhaplieu!$M998='Sổ ngân hàng S07 '!$J$2,Nhaplieu!$N998='Sổ ngân hàng S07 '!$J$2),Nhaplieu!F998,""))</f>
        <v/>
      </c>
      <c r="B993" s="77" t="str">
        <f>IF(OR(LEFT(Nhaplieu!$M998,3)='Sổ ngân hàng S07 '!$J$2,LEFT(Nhaplieu!$N998,3)='Sổ ngân hàng S07 '!$J$2),Nhaplieu!E998,IF(OR(Nhaplieu!$M998='Sổ ngân hàng S07 '!$J$2,Nhaplieu!$N998='Sổ ngân hàng S07 '!$J$2),Nhaplieu!E998,""))</f>
        <v/>
      </c>
      <c r="C993" s="571" t="str">
        <f>IF(OR(LEFT(Nhaplieu!$M998,3)='Sổ ngân hàng S07 '!$J$2,LEFT(Nhaplieu!$N998,3)='Sổ ngân hàng S07 '!$J$2),Nhaplieu!L998,IF(OR(Nhaplieu!$M998='Sổ ngân hàng S07 '!$J$2,Nhaplieu!$N998='Sổ ngân hàng S07 '!$J$2),Nhaplieu!L998,""))</f>
        <v/>
      </c>
      <c r="D993" s="78" t="str">
        <f>IF(LEFT(Nhaplieu!$M998,3)='Sổ ngân hàng S07 '!$J$2,Nhaplieu!N998,IF(LEFT(Nhaplieu!$N998,3)='Sổ ngân hàng S07 '!$J$2,Nhaplieu!M998,IF(Nhaplieu!$M998='Sổ ngân hàng S07 '!$J$2,Nhaplieu!N998,IF(Nhaplieu!$N998='Sổ ngân hàng S07 '!$J$2,Nhaplieu!M998,""))))</f>
        <v/>
      </c>
      <c r="E993" s="77" t="str">
        <f>IF(LEFT(Nhaplieu!M998,3)='Sổ ngân hàng S07 '!$J$2,Nhaplieu!$O998,IF(Nhaplieu!M998='Sổ ngân hàng S07 '!$J$2,Nhaplieu!$O998,""))</f>
        <v/>
      </c>
      <c r="F993" s="77" t="str">
        <f>IF(LEFT(Nhaplieu!N998,3)='Sổ ngân hàng S07 '!$J$2,Nhaplieu!$O998,IF(Nhaplieu!N998='Sổ ngân hàng S07 '!$J$2,Nhaplieu!$O998,""))</f>
        <v/>
      </c>
      <c r="G993" s="572">
        <f>IF(SUM(E993:F993)=0,0,$G$10+SUM(E$11:$E993)-SUM(F$11:$F993))</f>
        <v>0</v>
      </c>
      <c r="H993" s="573"/>
    </row>
    <row r="994" spans="1:8" s="4" customFormat="1" ht="15.6">
      <c r="A994" s="76" t="str">
        <f>IF(OR(LEFT(Nhaplieu!$M999,3)='Sổ ngân hàng S07 '!$J$2,LEFT(Nhaplieu!$N999,3)='Sổ ngân hàng S07 '!$J$2),Nhaplieu!F999,IF(OR(Nhaplieu!$M999='Sổ ngân hàng S07 '!$J$2,Nhaplieu!$N999='Sổ ngân hàng S07 '!$J$2),Nhaplieu!F999,""))</f>
        <v/>
      </c>
      <c r="B994" s="77" t="str">
        <f>IF(OR(LEFT(Nhaplieu!$M999,3)='Sổ ngân hàng S07 '!$J$2,LEFT(Nhaplieu!$N999,3)='Sổ ngân hàng S07 '!$J$2),Nhaplieu!E999,IF(OR(Nhaplieu!$M999='Sổ ngân hàng S07 '!$J$2,Nhaplieu!$N999='Sổ ngân hàng S07 '!$J$2),Nhaplieu!E999,""))</f>
        <v/>
      </c>
      <c r="C994" s="571" t="str">
        <f>IF(OR(LEFT(Nhaplieu!$M999,3)='Sổ ngân hàng S07 '!$J$2,LEFT(Nhaplieu!$N999,3)='Sổ ngân hàng S07 '!$J$2),Nhaplieu!L999,IF(OR(Nhaplieu!$M999='Sổ ngân hàng S07 '!$J$2,Nhaplieu!$N999='Sổ ngân hàng S07 '!$J$2),Nhaplieu!L999,""))</f>
        <v/>
      </c>
      <c r="D994" s="78" t="str">
        <f>IF(LEFT(Nhaplieu!$M999,3)='Sổ ngân hàng S07 '!$J$2,Nhaplieu!N999,IF(LEFT(Nhaplieu!$N999,3)='Sổ ngân hàng S07 '!$J$2,Nhaplieu!M999,IF(Nhaplieu!$M999='Sổ ngân hàng S07 '!$J$2,Nhaplieu!N999,IF(Nhaplieu!$N999='Sổ ngân hàng S07 '!$J$2,Nhaplieu!M999,""))))</f>
        <v/>
      </c>
      <c r="E994" s="77" t="str">
        <f>IF(LEFT(Nhaplieu!M999,3)='Sổ ngân hàng S07 '!$J$2,Nhaplieu!$O999,IF(Nhaplieu!M999='Sổ ngân hàng S07 '!$J$2,Nhaplieu!$O999,""))</f>
        <v/>
      </c>
      <c r="F994" s="77" t="str">
        <f>IF(LEFT(Nhaplieu!N999,3)='Sổ ngân hàng S07 '!$J$2,Nhaplieu!$O999,IF(Nhaplieu!N999='Sổ ngân hàng S07 '!$J$2,Nhaplieu!$O999,""))</f>
        <v/>
      </c>
      <c r="G994" s="572">
        <f>IF(SUM(E994:F994)=0,0,$G$10+SUM(E$11:$E994)-SUM(F$11:$F994))</f>
        <v>0</v>
      </c>
      <c r="H994" s="573"/>
    </row>
    <row r="995" spans="1:8" s="4" customFormat="1" ht="15.6">
      <c r="A995" s="76" t="str">
        <f>IF(OR(LEFT(Nhaplieu!$M1000,3)='Sổ ngân hàng S07 '!$J$2,LEFT(Nhaplieu!$N1000,3)='Sổ ngân hàng S07 '!$J$2),Nhaplieu!F1000,IF(OR(Nhaplieu!$M1000='Sổ ngân hàng S07 '!$J$2,Nhaplieu!$N1000='Sổ ngân hàng S07 '!$J$2),Nhaplieu!F1000,""))</f>
        <v/>
      </c>
      <c r="B995" s="77" t="str">
        <f>IF(OR(LEFT(Nhaplieu!$M1000,3)='Sổ ngân hàng S07 '!$J$2,LEFT(Nhaplieu!$N1000,3)='Sổ ngân hàng S07 '!$J$2),Nhaplieu!E1000,IF(OR(Nhaplieu!$M1000='Sổ ngân hàng S07 '!$J$2,Nhaplieu!$N1000='Sổ ngân hàng S07 '!$J$2),Nhaplieu!E1000,""))</f>
        <v/>
      </c>
      <c r="C995" s="571" t="str">
        <f>IF(OR(LEFT(Nhaplieu!$M1000,3)='Sổ ngân hàng S07 '!$J$2,LEFT(Nhaplieu!$N1000,3)='Sổ ngân hàng S07 '!$J$2),Nhaplieu!L1000,IF(OR(Nhaplieu!$M1000='Sổ ngân hàng S07 '!$J$2,Nhaplieu!$N1000='Sổ ngân hàng S07 '!$J$2),Nhaplieu!L1000,""))</f>
        <v/>
      </c>
      <c r="D995" s="78" t="str">
        <f>IF(LEFT(Nhaplieu!$M1000,3)='Sổ ngân hàng S07 '!$J$2,Nhaplieu!N1000,IF(LEFT(Nhaplieu!$N1000,3)='Sổ ngân hàng S07 '!$J$2,Nhaplieu!M1000,IF(Nhaplieu!$M1000='Sổ ngân hàng S07 '!$J$2,Nhaplieu!N1000,IF(Nhaplieu!$N1000='Sổ ngân hàng S07 '!$J$2,Nhaplieu!M1000,""))))</f>
        <v/>
      </c>
      <c r="E995" s="77" t="str">
        <f>IF(LEFT(Nhaplieu!M1000,3)='Sổ ngân hàng S07 '!$J$2,Nhaplieu!$O1000,IF(Nhaplieu!M1000='Sổ ngân hàng S07 '!$J$2,Nhaplieu!$O1000,""))</f>
        <v/>
      </c>
      <c r="F995" s="77" t="str">
        <f>IF(LEFT(Nhaplieu!N1000,3)='Sổ ngân hàng S07 '!$J$2,Nhaplieu!$O1000,IF(Nhaplieu!N1000='Sổ ngân hàng S07 '!$J$2,Nhaplieu!$O1000,""))</f>
        <v/>
      </c>
      <c r="G995" s="572">
        <f>IF(SUM(E995:F995)=0,0,$G$10+SUM(E$11:$E995)-SUM(F$11:$F995))</f>
        <v>0</v>
      </c>
      <c r="H995" s="573"/>
    </row>
    <row r="996" spans="1:8" s="4" customFormat="1" ht="15.6">
      <c r="A996" s="76" t="str">
        <f>IF(OR(LEFT(Nhaplieu!$M1001,3)='Sổ ngân hàng S07 '!$J$2,LEFT(Nhaplieu!$N1001,3)='Sổ ngân hàng S07 '!$J$2),Nhaplieu!F1001,IF(OR(Nhaplieu!$M1001='Sổ ngân hàng S07 '!$J$2,Nhaplieu!$N1001='Sổ ngân hàng S07 '!$J$2),Nhaplieu!F1001,""))</f>
        <v/>
      </c>
      <c r="B996" s="77" t="str">
        <f>IF(OR(LEFT(Nhaplieu!$M1001,3)='Sổ ngân hàng S07 '!$J$2,LEFT(Nhaplieu!$N1001,3)='Sổ ngân hàng S07 '!$J$2),Nhaplieu!E1001,IF(OR(Nhaplieu!$M1001='Sổ ngân hàng S07 '!$J$2,Nhaplieu!$N1001='Sổ ngân hàng S07 '!$J$2),Nhaplieu!E1001,""))</f>
        <v/>
      </c>
      <c r="C996" s="571" t="str">
        <f>IF(OR(LEFT(Nhaplieu!$M1001,3)='Sổ ngân hàng S07 '!$J$2,LEFT(Nhaplieu!$N1001,3)='Sổ ngân hàng S07 '!$J$2),Nhaplieu!L1001,IF(OR(Nhaplieu!$M1001='Sổ ngân hàng S07 '!$J$2,Nhaplieu!$N1001='Sổ ngân hàng S07 '!$J$2),Nhaplieu!L1001,""))</f>
        <v/>
      </c>
      <c r="D996" s="78" t="str">
        <f>IF(LEFT(Nhaplieu!$M1001,3)='Sổ ngân hàng S07 '!$J$2,Nhaplieu!N1001,IF(LEFT(Nhaplieu!$N1001,3)='Sổ ngân hàng S07 '!$J$2,Nhaplieu!M1001,IF(Nhaplieu!$M1001='Sổ ngân hàng S07 '!$J$2,Nhaplieu!N1001,IF(Nhaplieu!$N1001='Sổ ngân hàng S07 '!$J$2,Nhaplieu!M1001,""))))</f>
        <v/>
      </c>
      <c r="E996" s="77" t="str">
        <f>IF(LEFT(Nhaplieu!M1001,3)='Sổ ngân hàng S07 '!$J$2,Nhaplieu!$O1001,IF(Nhaplieu!M1001='Sổ ngân hàng S07 '!$J$2,Nhaplieu!$O1001,""))</f>
        <v/>
      </c>
      <c r="F996" s="77" t="str">
        <f>IF(LEFT(Nhaplieu!N1001,3)='Sổ ngân hàng S07 '!$J$2,Nhaplieu!$O1001,IF(Nhaplieu!N1001='Sổ ngân hàng S07 '!$J$2,Nhaplieu!$O1001,""))</f>
        <v/>
      </c>
      <c r="G996" s="572">
        <f>IF(SUM(E996:F996)=0,0,$G$10+SUM(E$11:$E996)-SUM(F$11:$F996))</f>
        <v>0</v>
      </c>
      <c r="H996" s="573"/>
    </row>
    <row r="997" spans="1:8" s="4" customFormat="1" ht="15.6">
      <c r="A997" s="76" t="str">
        <f>IF(OR(LEFT(Nhaplieu!$M1002,3)='Sổ ngân hàng S07 '!$J$2,LEFT(Nhaplieu!$N1002,3)='Sổ ngân hàng S07 '!$J$2),Nhaplieu!F1002,IF(OR(Nhaplieu!$M1002='Sổ ngân hàng S07 '!$J$2,Nhaplieu!$N1002='Sổ ngân hàng S07 '!$J$2),Nhaplieu!F1002,""))</f>
        <v/>
      </c>
      <c r="B997" s="77" t="str">
        <f>IF(OR(LEFT(Nhaplieu!$M1002,3)='Sổ ngân hàng S07 '!$J$2,LEFT(Nhaplieu!$N1002,3)='Sổ ngân hàng S07 '!$J$2),Nhaplieu!E1002,IF(OR(Nhaplieu!$M1002='Sổ ngân hàng S07 '!$J$2,Nhaplieu!$N1002='Sổ ngân hàng S07 '!$J$2),Nhaplieu!E1002,""))</f>
        <v/>
      </c>
      <c r="C997" s="571" t="str">
        <f>IF(OR(LEFT(Nhaplieu!$M1002,3)='Sổ ngân hàng S07 '!$J$2,LEFT(Nhaplieu!$N1002,3)='Sổ ngân hàng S07 '!$J$2),Nhaplieu!L1002,IF(OR(Nhaplieu!$M1002='Sổ ngân hàng S07 '!$J$2,Nhaplieu!$N1002='Sổ ngân hàng S07 '!$J$2),Nhaplieu!L1002,""))</f>
        <v/>
      </c>
      <c r="D997" s="78" t="str">
        <f>IF(LEFT(Nhaplieu!$M1002,3)='Sổ ngân hàng S07 '!$J$2,Nhaplieu!N1002,IF(LEFT(Nhaplieu!$N1002,3)='Sổ ngân hàng S07 '!$J$2,Nhaplieu!M1002,IF(Nhaplieu!$M1002='Sổ ngân hàng S07 '!$J$2,Nhaplieu!N1002,IF(Nhaplieu!$N1002='Sổ ngân hàng S07 '!$J$2,Nhaplieu!M1002,""))))</f>
        <v/>
      </c>
      <c r="E997" s="77" t="str">
        <f>IF(LEFT(Nhaplieu!M1002,3)='Sổ ngân hàng S07 '!$J$2,Nhaplieu!$O1002,IF(Nhaplieu!M1002='Sổ ngân hàng S07 '!$J$2,Nhaplieu!$O1002,""))</f>
        <v/>
      </c>
      <c r="F997" s="77" t="str">
        <f>IF(LEFT(Nhaplieu!N1002,3)='Sổ ngân hàng S07 '!$J$2,Nhaplieu!$O1002,IF(Nhaplieu!N1002='Sổ ngân hàng S07 '!$J$2,Nhaplieu!$O1002,""))</f>
        <v/>
      </c>
      <c r="G997" s="572">
        <f>IF(SUM(E997:F997)=0,0,$G$10+SUM(E$11:$E997)-SUM(F$11:$F997))</f>
        <v>0</v>
      </c>
      <c r="H997" s="573"/>
    </row>
    <row r="998" spans="1:8" s="4" customFormat="1" ht="15.6">
      <c r="A998" s="76" t="str">
        <f>IF(OR(LEFT(Nhaplieu!$M1003,3)='Sổ ngân hàng S07 '!$J$2,LEFT(Nhaplieu!$N1003,3)='Sổ ngân hàng S07 '!$J$2),Nhaplieu!F1003,IF(OR(Nhaplieu!$M1003='Sổ ngân hàng S07 '!$J$2,Nhaplieu!$N1003='Sổ ngân hàng S07 '!$J$2),Nhaplieu!F1003,""))</f>
        <v/>
      </c>
      <c r="B998" s="77" t="str">
        <f>IF(OR(LEFT(Nhaplieu!$M1003,3)='Sổ ngân hàng S07 '!$J$2,LEFT(Nhaplieu!$N1003,3)='Sổ ngân hàng S07 '!$J$2),Nhaplieu!E1003,IF(OR(Nhaplieu!$M1003='Sổ ngân hàng S07 '!$J$2,Nhaplieu!$N1003='Sổ ngân hàng S07 '!$J$2),Nhaplieu!E1003,""))</f>
        <v/>
      </c>
      <c r="C998" s="571" t="str">
        <f>IF(OR(LEFT(Nhaplieu!$M1003,3)='Sổ ngân hàng S07 '!$J$2,LEFT(Nhaplieu!$N1003,3)='Sổ ngân hàng S07 '!$J$2),Nhaplieu!L1003,IF(OR(Nhaplieu!$M1003='Sổ ngân hàng S07 '!$J$2,Nhaplieu!$N1003='Sổ ngân hàng S07 '!$J$2),Nhaplieu!L1003,""))</f>
        <v/>
      </c>
      <c r="D998" s="78" t="str">
        <f>IF(LEFT(Nhaplieu!$M1003,3)='Sổ ngân hàng S07 '!$J$2,Nhaplieu!N1003,IF(LEFT(Nhaplieu!$N1003,3)='Sổ ngân hàng S07 '!$J$2,Nhaplieu!M1003,IF(Nhaplieu!$M1003='Sổ ngân hàng S07 '!$J$2,Nhaplieu!N1003,IF(Nhaplieu!$N1003='Sổ ngân hàng S07 '!$J$2,Nhaplieu!M1003,""))))</f>
        <v/>
      </c>
      <c r="E998" s="77" t="str">
        <f>IF(LEFT(Nhaplieu!M1003,3)='Sổ ngân hàng S07 '!$J$2,Nhaplieu!$O1003,IF(Nhaplieu!M1003='Sổ ngân hàng S07 '!$J$2,Nhaplieu!$O1003,""))</f>
        <v/>
      </c>
      <c r="F998" s="77" t="str">
        <f>IF(LEFT(Nhaplieu!N1003,3)='Sổ ngân hàng S07 '!$J$2,Nhaplieu!$O1003,IF(Nhaplieu!N1003='Sổ ngân hàng S07 '!$J$2,Nhaplieu!$O1003,""))</f>
        <v/>
      </c>
      <c r="G998" s="572">
        <f>IF(SUM(E998:F998)=0,0,$G$10+SUM(E$11:$E998)-SUM(F$11:$F998))</f>
        <v>0</v>
      </c>
      <c r="H998" s="573"/>
    </row>
    <row r="999" spans="1:8" s="4" customFormat="1" ht="15.6">
      <c r="A999" s="76" t="str">
        <f>IF(OR(LEFT(Nhaplieu!$M1004,3)='Sổ ngân hàng S07 '!$J$2,LEFT(Nhaplieu!$N1004,3)='Sổ ngân hàng S07 '!$J$2),Nhaplieu!F1004,IF(OR(Nhaplieu!$M1004='Sổ ngân hàng S07 '!$J$2,Nhaplieu!$N1004='Sổ ngân hàng S07 '!$J$2),Nhaplieu!F1004,""))</f>
        <v/>
      </c>
      <c r="B999" s="77" t="str">
        <f>IF(OR(LEFT(Nhaplieu!$M1004,3)='Sổ ngân hàng S07 '!$J$2,LEFT(Nhaplieu!$N1004,3)='Sổ ngân hàng S07 '!$J$2),Nhaplieu!E1004,IF(OR(Nhaplieu!$M1004='Sổ ngân hàng S07 '!$J$2,Nhaplieu!$N1004='Sổ ngân hàng S07 '!$J$2),Nhaplieu!E1004,""))</f>
        <v/>
      </c>
      <c r="C999" s="571" t="str">
        <f>IF(OR(LEFT(Nhaplieu!$M1004,3)='Sổ ngân hàng S07 '!$J$2,LEFT(Nhaplieu!$N1004,3)='Sổ ngân hàng S07 '!$J$2),Nhaplieu!L1004,IF(OR(Nhaplieu!$M1004='Sổ ngân hàng S07 '!$J$2,Nhaplieu!$N1004='Sổ ngân hàng S07 '!$J$2),Nhaplieu!L1004,""))</f>
        <v/>
      </c>
      <c r="D999" s="78" t="str">
        <f>IF(LEFT(Nhaplieu!$M1004,3)='Sổ ngân hàng S07 '!$J$2,Nhaplieu!N1004,IF(LEFT(Nhaplieu!$N1004,3)='Sổ ngân hàng S07 '!$J$2,Nhaplieu!M1004,IF(Nhaplieu!$M1004='Sổ ngân hàng S07 '!$J$2,Nhaplieu!N1004,IF(Nhaplieu!$N1004='Sổ ngân hàng S07 '!$J$2,Nhaplieu!M1004,""))))</f>
        <v/>
      </c>
      <c r="E999" s="77" t="str">
        <f>IF(LEFT(Nhaplieu!M1004,3)='Sổ ngân hàng S07 '!$J$2,Nhaplieu!$O1004,IF(Nhaplieu!M1004='Sổ ngân hàng S07 '!$J$2,Nhaplieu!$O1004,""))</f>
        <v/>
      </c>
      <c r="F999" s="77" t="str">
        <f>IF(LEFT(Nhaplieu!N1004,3)='Sổ ngân hàng S07 '!$J$2,Nhaplieu!$O1004,IF(Nhaplieu!N1004='Sổ ngân hàng S07 '!$J$2,Nhaplieu!$O1004,""))</f>
        <v/>
      </c>
      <c r="G999" s="572">
        <f>IF(SUM(E999:F999)=0,0,$G$10+SUM(E$11:$E999)-SUM(F$11:$F999))</f>
        <v>0</v>
      </c>
      <c r="H999" s="573"/>
    </row>
    <row r="1000" spans="1:8" s="4" customFormat="1" ht="15.6">
      <c r="A1000" s="76" t="str">
        <f>IF(OR(LEFT(Nhaplieu!$M1005,3)='Sổ ngân hàng S07 '!$J$2,LEFT(Nhaplieu!$N1005,3)='Sổ ngân hàng S07 '!$J$2),Nhaplieu!F1005,IF(OR(Nhaplieu!$M1005='Sổ ngân hàng S07 '!$J$2,Nhaplieu!$N1005='Sổ ngân hàng S07 '!$J$2),Nhaplieu!F1005,""))</f>
        <v/>
      </c>
      <c r="B1000" s="77" t="str">
        <f>IF(OR(LEFT(Nhaplieu!$M1005,3)='Sổ ngân hàng S07 '!$J$2,LEFT(Nhaplieu!$N1005,3)='Sổ ngân hàng S07 '!$J$2),Nhaplieu!E1005,IF(OR(Nhaplieu!$M1005='Sổ ngân hàng S07 '!$J$2,Nhaplieu!$N1005='Sổ ngân hàng S07 '!$J$2),Nhaplieu!E1005,""))</f>
        <v/>
      </c>
      <c r="C1000" s="571" t="str">
        <f>IF(OR(LEFT(Nhaplieu!$M1005,3)='Sổ ngân hàng S07 '!$J$2,LEFT(Nhaplieu!$N1005,3)='Sổ ngân hàng S07 '!$J$2),Nhaplieu!L1005,IF(OR(Nhaplieu!$M1005='Sổ ngân hàng S07 '!$J$2,Nhaplieu!$N1005='Sổ ngân hàng S07 '!$J$2),Nhaplieu!L1005,""))</f>
        <v/>
      </c>
      <c r="D1000" s="78" t="str">
        <f>IF(LEFT(Nhaplieu!$M1005,3)='Sổ ngân hàng S07 '!$J$2,Nhaplieu!N1005,IF(LEFT(Nhaplieu!$N1005,3)='Sổ ngân hàng S07 '!$J$2,Nhaplieu!M1005,IF(Nhaplieu!$M1005='Sổ ngân hàng S07 '!$J$2,Nhaplieu!N1005,IF(Nhaplieu!$N1005='Sổ ngân hàng S07 '!$J$2,Nhaplieu!M1005,""))))</f>
        <v/>
      </c>
      <c r="E1000" s="77" t="str">
        <f>IF(LEFT(Nhaplieu!M1005,3)='Sổ ngân hàng S07 '!$J$2,Nhaplieu!$O1005,IF(Nhaplieu!M1005='Sổ ngân hàng S07 '!$J$2,Nhaplieu!$O1005,""))</f>
        <v/>
      </c>
      <c r="F1000" s="77" t="str">
        <f>IF(LEFT(Nhaplieu!N1005,3)='Sổ ngân hàng S07 '!$J$2,Nhaplieu!$O1005,IF(Nhaplieu!N1005='Sổ ngân hàng S07 '!$J$2,Nhaplieu!$O1005,""))</f>
        <v/>
      </c>
      <c r="G1000" s="572">
        <f>IF(SUM(E1000:F1000)=0,0,$G$10+SUM(E$11:$E1000)-SUM(F$11:$F1000))</f>
        <v>0</v>
      </c>
      <c r="H1000" s="573"/>
    </row>
    <row r="1001" spans="1:8" s="4" customFormat="1" ht="15.6">
      <c r="A1001" s="76" t="str">
        <f>IF(OR(LEFT(Nhaplieu!$M1006,3)='Sổ ngân hàng S07 '!$J$2,LEFT(Nhaplieu!$N1006,3)='Sổ ngân hàng S07 '!$J$2),Nhaplieu!F1006,IF(OR(Nhaplieu!$M1006='Sổ ngân hàng S07 '!$J$2,Nhaplieu!$N1006='Sổ ngân hàng S07 '!$J$2),Nhaplieu!F1006,""))</f>
        <v/>
      </c>
      <c r="B1001" s="77" t="str">
        <f>IF(OR(LEFT(Nhaplieu!$M1006,3)='Sổ ngân hàng S07 '!$J$2,LEFT(Nhaplieu!$N1006,3)='Sổ ngân hàng S07 '!$J$2),Nhaplieu!E1006,IF(OR(Nhaplieu!$M1006='Sổ ngân hàng S07 '!$J$2,Nhaplieu!$N1006='Sổ ngân hàng S07 '!$J$2),Nhaplieu!E1006,""))</f>
        <v/>
      </c>
      <c r="C1001" s="571" t="str">
        <f>IF(OR(LEFT(Nhaplieu!$M1006,3)='Sổ ngân hàng S07 '!$J$2,LEFT(Nhaplieu!$N1006,3)='Sổ ngân hàng S07 '!$J$2),Nhaplieu!L1006,IF(OR(Nhaplieu!$M1006='Sổ ngân hàng S07 '!$J$2,Nhaplieu!$N1006='Sổ ngân hàng S07 '!$J$2),Nhaplieu!L1006,""))</f>
        <v/>
      </c>
      <c r="D1001" s="78" t="str">
        <f>IF(LEFT(Nhaplieu!$M1006,3)='Sổ ngân hàng S07 '!$J$2,Nhaplieu!N1006,IF(LEFT(Nhaplieu!$N1006,3)='Sổ ngân hàng S07 '!$J$2,Nhaplieu!M1006,IF(Nhaplieu!$M1006='Sổ ngân hàng S07 '!$J$2,Nhaplieu!N1006,IF(Nhaplieu!$N1006='Sổ ngân hàng S07 '!$J$2,Nhaplieu!M1006,""))))</f>
        <v/>
      </c>
      <c r="E1001" s="77" t="str">
        <f>IF(LEFT(Nhaplieu!M1006,3)='Sổ ngân hàng S07 '!$J$2,Nhaplieu!$O1006,IF(Nhaplieu!M1006='Sổ ngân hàng S07 '!$J$2,Nhaplieu!$O1006,""))</f>
        <v/>
      </c>
      <c r="F1001" s="77" t="str">
        <f>IF(LEFT(Nhaplieu!N1006,3)='Sổ ngân hàng S07 '!$J$2,Nhaplieu!$O1006,IF(Nhaplieu!N1006='Sổ ngân hàng S07 '!$J$2,Nhaplieu!$O1006,""))</f>
        <v/>
      </c>
      <c r="G1001" s="572">
        <f>IF(SUM(E1001:F1001)=0,0,$G$10+SUM(E$11:$E1001)-SUM(F$11:$F1001))</f>
        <v>0</v>
      </c>
      <c r="H1001" s="573"/>
    </row>
    <row r="1002" spans="1:8" s="4" customFormat="1" ht="15.6">
      <c r="A1002" s="76" t="str">
        <f>IF(OR(LEFT(Nhaplieu!$M1007,3)='Sổ ngân hàng S07 '!$J$2,LEFT(Nhaplieu!$N1007,3)='Sổ ngân hàng S07 '!$J$2),Nhaplieu!F1007,IF(OR(Nhaplieu!$M1007='Sổ ngân hàng S07 '!$J$2,Nhaplieu!$N1007='Sổ ngân hàng S07 '!$J$2),Nhaplieu!F1007,""))</f>
        <v/>
      </c>
      <c r="B1002" s="77" t="str">
        <f>IF(OR(LEFT(Nhaplieu!$M1007,3)='Sổ ngân hàng S07 '!$J$2,LEFT(Nhaplieu!$N1007,3)='Sổ ngân hàng S07 '!$J$2),Nhaplieu!E1007,IF(OR(Nhaplieu!$M1007='Sổ ngân hàng S07 '!$J$2,Nhaplieu!$N1007='Sổ ngân hàng S07 '!$J$2),Nhaplieu!E1007,""))</f>
        <v/>
      </c>
      <c r="C1002" s="571" t="str">
        <f>IF(OR(LEFT(Nhaplieu!$M1007,3)='Sổ ngân hàng S07 '!$J$2,LEFT(Nhaplieu!$N1007,3)='Sổ ngân hàng S07 '!$J$2),Nhaplieu!L1007,IF(OR(Nhaplieu!$M1007='Sổ ngân hàng S07 '!$J$2,Nhaplieu!$N1007='Sổ ngân hàng S07 '!$J$2),Nhaplieu!L1007,""))</f>
        <v/>
      </c>
      <c r="D1002" s="78" t="str">
        <f>IF(LEFT(Nhaplieu!$M1007,3)='Sổ ngân hàng S07 '!$J$2,Nhaplieu!N1007,IF(LEFT(Nhaplieu!$N1007,3)='Sổ ngân hàng S07 '!$J$2,Nhaplieu!M1007,IF(Nhaplieu!$M1007='Sổ ngân hàng S07 '!$J$2,Nhaplieu!N1007,IF(Nhaplieu!$N1007='Sổ ngân hàng S07 '!$J$2,Nhaplieu!M1007,""))))</f>
        <v/>
      </c>
      <c r="E1002" s="77" t="str">
        <f>IF(LEFT(Nhaplieu!M1007,3)='Sổ ngân hàng S07 '!$J$2,Nhaplieu!$O1007,IF(Nhaplieu!M1007='Sổ ngân hàng S07 '!$J$2,Nhaplieu!$O1007,""))</f>
        <v/>
      </c>
      <c r="F1002" s="77" t="str">
        <f>IF(LEFT(Nhaplieu!N1007,3)='Sổ ngân hàng S07 '!$J$2,Nhaplieu!$O1007,IF(Nhaplieu!N1007='Sổ ngân hàng S07 '!$J$2,Nhaplieu!$O1007,""))</f>
        <v/>
      </c>
      <c r="G1002" s="572">
        <f>IF(SUM(E1002:F1002)=0,0,$G$10+SUM(E$11:$E1002)-SUM(F$11:$F1002))</f>
        <v>0</v>
      </c>
      <c r="H1002" s="573"/>
    </row>
    <row r="1003" spans="1:8" s="4" customFormat="1" ht="15.6">
      <c r="A1003" s="76" t="str">
        <f>IF(OR(LEFT(Nhaplieu!$M1008,3)='Sổ ngân hàng S07 '!$J$2,LEFT(Nhaplieu!$N1008,3)='Sổ ngân hàng S07 '!$J$2),Nhaplieu!F1008,IF(OR(Nhaplieu!$M1008='Sổ ngân hàng S07 '!$J$2,Nhaplieu!$N1008='Sổ ngân hàng S07 '!$J$2),Nhaplieu!F1008,""))</f>
        <v/>
      </c>
      <c r="B1003" s="77" t="str">
        <f>IF(OR(LEFT(Nhaplieu!$M1008,3)='Sổ ngân hàng S07 '!$J$2,LEFT(Nhaplieu!$N1008,3)='Sổ ngân hàng S07 '!$J$2),Nhaplieu!E1008,IF(OR(Nhaplieu!$M1008='Sổ ngân hàng S07 '!$J$2,Nhaplieu!$N1008='Sổ ngân hàng S07 '!$J$2),Nhaplieu!E1008,""))</f>
        <v/>
      </c>
      <c r="C1003" s="571" t="str">
        <f>IF(OR(LEFT(Nhaplieu!$M1008,3)='Sổ ngân hàng S07 '!$J$2,LEFT(Nhaplieu!$N1008,3)='Sổ ngân hàng S07 '!$J$2),Nhaplieu!L1008,IF(OR(Nhaplieu!$M1008='Sổ ngân hàng S07 '!$J$2,Nhaplieu!$N1008='Sổ ngân hàng S07 '!$J$2),Nhaplieu!L1008,""))</f>
        <v/>
      </c>
      <c r="D1003" s="78" t="str">
        <f>IF(LEFT(Nhaplieu!$M1008,3)='Sổ ngân hàng S07 '!$J$2,Nhaplieu!N1008,IF(LEFT(Nhaplieu!$N1008,3)='Sổ ngân hàng S07 '!$J$2,Nhaplieu!M1008,IF(Nhaplieu!$M1008='Sổ ngân hàng S07 '!$J$2,Nhaplieu!N1008,IF(Nhaplieu!$N1008='Sổ ngân hàng S07 '!$J$2,Nhaplieu!M1008,""))))</f>
        <v/>
      </c>
      <c r="E1003" s="77" t="str">
        <f>IF(LEFT(Nhaplieu!M1008,3)='Sổ ngân hàng S07 '!$J$2,Nhaplieu!$O1008,IF(Nhaplieu!M1008='Sổ ngân hàng S07 '!$J$2,Nhaplieu!$O1008,""))</f>
        <v/>
      </c>
      <c r="F1003" s="77" t="str">
        <f>IF(LEFT(Nhaplieu!N1008,3)='Sổ ngân hàng S07 '!$J$2,Nhaplieu!$O1008,IF(Nhaplieu!N1008='Sổ ngân hàng S07 '!$J$2,Nhaplieu!$O1008,""))</f>
        <v/>
      </c>
      <c r="G1003" s="572">
        <f>IF(SUM(E1003:F1003)=0,0,$G$10+SUM(E$11:$E1003)-SUM(F$11:$F1003))</f>
        <v>0</v>
      </c>
      <c r="H1003" s="573"/>
    </row>
    <row r="1004" spans="1:8" s="4" customFormat="1" ht="15.6">
      <c r="A1004" s="76" t="str">
        <f>IF(OR(LEFT(Nhaplieu!$M1009,3)='Sổ ngân hàng S07 '!$J$2,LEFT(Nhaplieu!$N1009,3)='Sổ ngân hàng S07 '!$J$2),Nhaplieu!F1009,IF(OR(Nhaplieu!$M1009='Sổ ngân hàng S07 '!$J$2,Nhaplieu!$N1009='Sổ ngân hàng S07 '!$J$2),Nhaplieu!F1009,""))</f>
        <v/>
      </c>
      <c r="B1004" s="77" t="str">
        <f>IF(OR(LEFT(Nhaplieu!$M1009,3)='Sổ ngân hàng S07 '!$J$2,LEFT(Nhaplieu!$N1009,3)='Sổ ngân hàng S07 '!$J$2),Nhaplieu!E1009,IF(OR(Nhaplieu!$M1009='Sổ ngân hàng S07 '!$J$2,Nhaplieu!$N1009='Sổ ngân hàng S07 '!$J$2),Nhaplieu!E1009,""))</f>
        <v/>
      </c>
      <c r="C1004" s="571" t="str">
        <f>IF(OR(LEFT(Nhaplieu!$M1009,3)='Sổ ngân hàng S07 '!$J$2,LEFT(Nhaplieu!$N1009,3)='Sổ ngân hàng S07 '!$J$2),Nhaplieu!L1009,IF(OR(Nhaplieu!$M1009='Sổ ngân hàng S07 '!$J$2,Nhaplieu!$N1009='Sổ ngân hàng S07 '!$J$2),Nhaplieu!L1009,""))</f>
        <v/>
      </c>
      <c r="D1004" s="78" t="str">
        <f>IF(LEFT(Nhaplieu!$M1009,3)='Sổ ngân hàng S07 '!$J$2,Nhaplieu!N1009,IF(LEFT(Nhaplieu!$N1009,3)='Sổ ngân hàng S07 '!$J$2,Nhaplieu!M1009,IF(Nhaplieu!$M1009='Sổ ngân hàng S07 '!$J$2,Nhaplieu!N1009,IF(Nhaplieu!$N1009='Sổ ngân hàng S07 '!$J$2,Nhaplieu!M1009,""))))</f>
        <v/>
      </c>
      <c r="E1004" s="77" t="str">
        <f>IF(LEFT(Nhaplieu!M1009,3)='Sổ ngân hàng S07 '!$J$2,Nhaplieu!$O1009,IF(Nhaplieu!M1009='Sổ ngân hàng S07 '!$J$2,Nhaplieu!$O1009,""))</f>
        <v/>
      </c>
      <c r="F1004" s="77" t="str">
        <f>IF(LEFT(Nhaplieu!N1009,3)='Sổ ngân hàng S07 '!$J$2,Nhaplieu!$O1009,IF(Nhaplieu!N1009='Sổ ngân hàng S07 '!$J$2,Nhaplieu!$O1009,""))</f>
        <v/>
      </c>
      <c r="G1004" s="572">
        <f>IF(SUM(E1004:F1004)=0,0,$G$10+SUM(E$11:$E1004)-SUM(F$11:$F1004))</f>
        <v>0</v>
      </c>
      <c r="H1004" s="573"/>
    </row>
    <row r="1005" spans="1:8" s="4" customFormat="1" ht="15.6">
      <c r="A1005" s="76" t="str">
        <f>IF(OR(LEFT(Nhaplieu!$M1010,3)='Sổ ngân hàng S07 '!$J$2,LEFT(Nhaplieu!$N1010,3)='Sổ ngân hàng S07 '!$J$2),Nhaplieu!F1010,IF(OR(Nhaplieu!$M1010='Sổ ngân hàng S07 '!$J$2,Nhaplieu!$N1010='Sổ ngân hàng S07 '!$J$2),Nhaplieu!F1010,""))</f>
        <v/>
      </c>
      <c r="B1005" s="77" t="str">
        <f>IF(OR(LEFT(Nhaplieu!$M1010,3)='Sổ ngân hàng S07 '!$J$2,LEFT(Nhaplieu!$N1010,3)='Sổ ngân hàng S07 '!$J$2),Nhaplieu!E1010,IF(OR(Nhaplieu!$M1010='Sổ ngân hàng S07 '!$J$2,Nhaplieu!$N1010='Sổ ngân hàng S07 '!$J$2),Nhaplieu!E1010,""))</f>
        <v/>
      </c>
      <c r="C1005" s="571" t="str">
        <f>IF(OR(LEFT(Nhaplieu!$M1010,3)='Sổ ngân hàng S07 '!$J$2,LEFT(Nhaplieu!$N1010,3)='Sổ ngân hàng S07 '!$J$2),Nhaplieu!L1010,IF(OR(Nhaplieu!$M1010='Sổ ngân hàng S07 '!$J$2,Nhaplieu!$N1010='Sổ ngân hàng S07 '!$J$2),Nhaplieu!L1010,""))</f>
        <v/>
      </c>
      <c r="D1005" s="78" t="str">
        <f>IF(LEFT(Nhaplieu!$M1010,3)='Sổ ngân hàng S07 '!$J$2,Nhaplieu!N1010,IF(LEFT(Nhaplieu!$N1010,3)='Sổ ngân hàng S07 '!$J$2,Nhaplieu!M1010,IF(Nhaplieu!$M1010='Sổ ngân hàng S07 '!$J$2,Nhaplieu!N1010,IF(Nhaplieu!$N1010='Sổ ngân hàng S07 '!$J$2,Nhaplieu!M1010,""))))</f>
        <v/>
      </c>
      <c r="E1005" s="77" t="str">
        <f>IF(LEFT(Nhaplieu!M1010,3)='Sổ ngân hàng S07 '!$J$2,Nhaplieu!$O1010,IF(Nhaplieu!M1010='Sổ ngân hàng S07 '!$J$2,Nhaplieu!$O1010,""))</f>
        <v/>
      </c>
      <c r="F1005" s="77" t="str">
        <f>IF(LEFT(Nhaplieu!N1010,3)='Sổ ngân hàng S07 '!$J$2,Nhaplieu!$O1010,IF(Nhaplieu!N1010='Sổ ngân hàng S07 '!$J$2,Nhaplieu!$O1010,""))</f>
        <v/>
      </c>
      <c r="G1005" s="572">
        <f>IF(SUM(E1005:F1005)=0,0,$G$10+SUM(E$11:$E1005)-SUM(F$11:$F1005))</f>
        <v>0</v>
      </c>
      <c r="H1005" s="573"/>
    </row>
    <row r="1006" spans="1:8" s="4" customFormat="1" ht="15.6">
      <c r="A1006" s="76" t="str">
        <f>IF(OR(LEFT(Nhaplieu!$M1011,3)='Sổ ngân hàng S07 '!$J$2,LEFT(Nhaplieu!$N1011,3)='Sổ ngân hàng S07 '!$J$2),Nhaplieu!F1011,IF(OR(Nhaplieu!$M1011='Sổ ngân hàng S07 '!$J$2,Nhaplieu!$N1011='Sổ ngân hàng S07 '!$J$2),Nhaplieu!F1011,""))</f>
        <v/>
      </c>
      <c r="B1006" s="77" t="str">
        <f>IF(OR(LEFT(Nhaplieu!$M1011,3)='Sổ ngân hàng S07 '!$J$2,LEFT(Nhaplieu!$N1011,3)='Sổ ngân hàng S07 '!$J$2),Nhaplieu!E1011,IF(OR(Nhaplieu!$M1011='Sổ ngân hàng S07 '!$J$2,Nhaplieu!$N1011='Sổ ngân hàng S07 '!$J$2),Nhaplieu!E1011,""))</f>
        <v/>
      </c>
      <c r="C1006" s="571" t="str">
        <f>IF(OR(LEFT(Nhaplieu!$M1011,3)='Sổ ngân hàng S07 '!$J$2,LEFT(Nhaplieu!$N1011,3)='Sổ ngân hàng S07 '!$J$2),Nhaplieu!L1011,IF(OR(Nhaplieu!$M1011='Sổ ngân hàng S07 '!$J$2,Nhaplieu!$N1011='Sổ ngân hàng S07 '!$J$2),Nhaplieu!L1011,""))</f>
        <v/>
      </c>
      <c r="D1006" s="78" t="str">
        <f>IF(LEFT(Nhaplieu!$M1011,3)='Sổ ngân hàng S07 '!$J$2,Nhaplieu!N1011,IF(LEFT(Nhaplieu!$N1011,3)='Sổ ngân hàng S07 '!$J$2,Nhaplieu!M1011,IF(Nhaplieu!$M1011='Sổ ngân hàng S07 '!$J$2,Nhaplieu!N1011,IF(Nhaplieu!$N1011='Sổ ngân hàng S07 '!$J$2,Nhaplieu!M1011,""))))</f>
        <v/>
      </c>
      <c r="E1006" s="77" t="str">
        <f>IF(LEFT(Nhaplieu!M1011,3)='Sổ ngân hàng S07 '!$J$2,Nhaplieu!$O1011,IF(Nhaplieu!M1011='Sổ ngân hàng S07 '!$J$2,Nhaplieu!$O1011,""))</f>
        <v/>
      </c>
      <c r="F1006" s="77" t="str">
        <f>IF(LEFT(Nhaplieu!N1011,3)='Sổ ngân hàng S07 '!$J$2,Nhaplieu!$O1011,IF(Nhaplieu!N1011='Sổ ngân hàng S07 '!$J$2,Nhaplieu!$O1011,""))</f>
        <v/>
      </c>
      <c r="G1006" s="572">
        <f>IF(SUM(E1006:F1006)=0,0,$G$10+SUM(E$11:$E1006)-SUM(F$11:$F1006))</f>
        <v>0</v>
      </c>
      <c r="H1006" s="573"/>
    </row>
    <row r="1007" spans="1:8" s="4" customFormat="1" ht="15.6">
      <c r="A1007" s="76" t="str">
        <f>IF(OR(LEFT(Nhaplieu!$M1012,3)='Sổ ngân hàng S07 '!$J$2,LEFT(Nhaplieu!$N1012,3)='Sổ ngân hàng S07 '!$J$2),Nhaplieu!F1012,IF(OR(Nhaplieu!$M1012='Sổ ngân hàng S07 '!$J$2,Nhaplieu!$N1012='Sổ ngân hàng S07 '!$J$2),Nhaplieu!F1012,""))</f>
        <v/>
      </c>
      <c r="B1007" s="77" t="str">
        <f>IF(OR(LEFT(Nhaplieu!$M1012,3)='Sổ ngân hàng S07 '!$J$2,LEFT(Nhaplieu!$N1012,3)='Sổ ngân hàng S07 '!$J$2),Nhaplieu!E1012,IF(OR(Nhaplieu!$M1012='Sổ ngân hàng S07 '!$J$2,Nhaplieu!$N1012='Sổ ngân hàng S07 '!$J$2),Nhaplieu!E1012,""))</f>
        <v/>
      </c>
      <c r="C1007" s="571" t="str">
        <f>IF(OR(LEFT(Nhaplieu!$M1012,3)='Sổ ngân hàng S07 '!$J$2,LEFT(Nhaplieu!$N1012,3)='Sổ ngân hàng S07 '!$J$2),Nhaplieu!L1012,IF(OR(Nhaplieu!$M1012='Sổ ngân hàng S07 '!$J$2,Nhaplieu!$N1012='Sổ ngân hàng S07 '!$J$2),Nhaplieu!L1012,""))</f>
        <v/>
      </c>
      <c r="D1007" s="78" t="str">
        <f>IF(LEFT(Nhaplieu!$M1012,3)='Sổ ngân hàng S07 '!$J$2,Nhaplieu!N1012,IF(LEFT(Nhaplieu!$N1012,3)='Sổ ngân hàng S07 '!$J$2,Nhaplieu!M1012,IF(Nhaplieu!$M1012='Sổ ngân hàng S07 '!$J$2,Nhaplieu!N1012,IF(Nhaplieu!$N1012='Sổ ngân hàng S07 '!$J$2,Nhaplieu!M1012,""))))</f>
        <v/>
      </c>
      <c r="E1007" s="77" t="str">
        <f>IF(LEFT(Nhaplieu!M1012,3)='Sổ ngân hàng S07 '!$J$2,Nhaplieu!$O1012,IF(Nhaplieu!M1012='Sổ ngân hàng S07 '!$J$2,Nhaplieu!$O1012,""))</f>
        <v/>
      </c>
      <c r="F1007" s="77" t="str">
        <f>IF(LEFT(Nhaplieu!N1012,3)='Sổ ngân hàng S07 '!$J$2,Nhaplieu!$O1012,IF(Nhaplieu!N1012='Sổ ngân hàng S07 '!$J$2,Nhaplieu!$O1012,""))</f>
        <v/>
      </c>
      <c r="G1007" s="572">
        <f>IF(SUM(E1007:F1007)=0,0,$G$10+SUM(E$11:$E1007)-SUM(F$11:$F1007))</f>
        <v>0</v>
      </c>
      <c r="H1007" s="573"/>
    </row>
    <row r="1008" spans="1:8" s="4" customFormat="1" ht="15.6">
      <c r="A1008" s="76" t="str">
        <f>IF(OR(LEFT(Nhaplieu!$M1013,3)='Sổ ngân hàng S07 '!$J$2,LEFT(Nhaplieu!$N1013,3)='Sổ ngân hàng S07 '!$J$2),Nhaplieu!F1013,IF(OR(Nhaplieu!$M1013='Sổ ngân hàng S07 '!$J$2,Nhaplieu!$N1013='Sổ ngân hàng S07 '!$J$2),Nhaplieu!F1013,""))</f>
        <v/>
      </c>
      <c r="B1008" s="77" t="str">
        <f>IF(OR(LEFT(Nhaplieu!$M1013,3)='Sổ ngân hàng S07 '!$J$2,LEFT(Nhaplieu!$N1013,3)='Sổ ngân hàng S07 '!$J$2),Nhaplieu!E1013,IF(OR(Nhaplieu!$M1013='Sổ ngân hàng S07 '!$J$2,Nhaplieu!$N1013='Sổ ngân hàng S07 '!$J$2),Nhaplieu!E1013,""))</f>
        <v/>
      </c>
      <c r="C1008" s="571" t="str">
        <f>IF(OR(LEFT(Nhaplieu!$M1013,3)='Sổ ngân hàng S07 '!$J$2,LEFT(Nhaplieu!$N1013,3)='Sổ ngân hàng S07 '!$J$2),Nhaplieu!L1013,IF(OR(Nhaplieu!$M1013='Sổ ngân hàng S07 '!$J$2,Nhaplieu!$N1013='Sổ ngân hàng S07 '!$J$2),Nhaplieu!L1013,""))</f>
        <v/>
      </c>
      <c r="D1008" s="78" t="str">
        <f>IF(LEFT(Nhaplieu!$M1013,3)='Sổ ngân hàng S07 '!$J$2,Nhaplieu!N1013,IF(LEFT(Nhaplieu!$N1013,3)='Sổ ngân hàng S07 '!$J$2,Nhaplieu!M1013,IF(Nhaplieu!$M1013='Sổ ngân hàng S07 '!$J$2,Nhaplieu!N1013,IF(Nhaplieu!$N1013='Sổ ngân hàng S07 '!$J$2,Nhaplieu!M1013,""))))</f>
        <v/>
      </c>
      <c r="E1008" s="77" t="str">
        <f>IF(LEFT(Nhaplieu!M1013,3)='Sổ ngân hàng S07 '!$J$2,Nhaplieu!$O1013,IF(Nhaplieu!M1013='Sổ ngân hàng S07 '!$J$2,Nhaplieu!$O1013,""))</f>
        <v/>
      </c>
      <c r="F1008" s="77" t="str">
        <f>IF(LEFT(Nhaplieu!N1013,3)='Sổ ngân hàng S07 '!$J$2,Nhaplieu!$O1013,IF(Nhaplieu!N1013='Sổ ngân hàng S07 '!$J$2,Nhaplieu!$O1013,""))</f>
        <v/>
      </c>
      <c r="G1008" s="572">
        <f>IF(SUM(E1008:F1008)=0,0,$G$10+SUM(E$11:$E1008)-SUM(F$11:$F1008))</f>
        <v>0</v>
      </c>
      <c r="H1008" s="573"/>
    </row>
    <row r="1009" spans="1:8" s="4" customFormat="1" ht="15.6">
      <c r="A1009" s="76" t="str">
        <f>IF(OR(LEFT(Nhaplieu!$M1014,3)='Sổ ngân hàng S07 '!$J$2,LEFT(Nhaplieu!$N1014,3)='Sổ ngân hàng S07 '!$J$2),Nhaplieu!F1014,IF(OR(Nhaplieu!$M1014='Sổ ngân hàng S07 '!$J$2,Nhaplieu!$N1014='Sổ ngân hàng S07 '!$J$2),Nhaplieu!F1014,""))</f>
        <v/>
      </c>
      <c r="B1009" s="77" t="str">
        <f>IF(OR(LEFT(Nhaplieu!$M1014,3)='Sổ ngân hàng S07 '!$J$2,LEFT(Nhaplieu!$N1014,3)='Sổ ngân hàng S07 '!$J$2),Nhaplieu!E1014,IF(OR(Nhaplieu!$M1014='Sổ ngân hàng S07 '!$J$2,Nhaplieu!$N1014='Sổ ngân hàng S07 '!$J$2),Nhaplieu!E1014,""))</f>
        <v/>
      </c>
      <c r="C1009" s="571" t="str">
        <f>IF(OR(LEFT(Nhaplieu!$M1014,3)='Sổ ngân hàng S07 '!$J$2,LEFT(Nhaplieu!$N1014,3)='Sổ ngân hàng S07 '!$J$2),Nhaplieu!L1014,IF(OR(Nhaplieu!$M1014='Sổ ngân hàng S07 '!$J$2,Nhaplieu!$N1014='Sổ ngân hàng S07 '!$J$2),Nhaplieu!L1014,""))</f>
        <v/>
      </c>
      <c r="D1009" s="78" t="str">
        <f>IF(LEFT(Nhaplieu!$M1014,3)='Sổ ngân hàng S07 '!$J$2,Nhaplieu!N1014,IF(LEFT(Nhaplieu!$N1014,3)='Sổ ngân hàng S07 '!$J$2,Nhaplieu!M1014,IF(Nhaplieu!$M1014='Sổ ngân hàng S07 '!$J$2,Nhaplieu!N1014,IF(Nhaplieu!$N1014='Sổ ngân hàng S07 '!$J$2,Nhaplieu!M1014,""))))</f>
        <v/>
      </c>
      <c r="E1009" s="77" t="str">
        <f>IF(LEFT(Nhaplieu!M1014,3)='Sổ ngân hàng S07 '!$J$2,Nhaplieu!$O1014,IF(Nhaplieu!M1014='Sổ ngân hàng S07 '!$J$2,Nhaplieu!$O1014,""))</f>
        <v/>
      </c>
      <c r="F1009" s="77" t="str">
        <f>IF(LEFT(Nhaplieu!N1014,3)='Sổ ngân hàng S07 '!$J$2,Nhaplieu!$O1014,IF(Nhaplieu!N1014='Sổ ngân hàng S07 '!$J$2,Nhaplieu!$O1014,""))</f>
        <v/>
      </c>
      <c r="G1009" s="572">
        <f>IF(SUM(E1009:F1009)=0,0,$G$10+SUM(E$11:$E1009)-SUM(F$11:$F1009))</f>
        <v>0</v>
      </c>
      <c r="H1009" s="573"/>
    </row>
    <row r="1010" spans="1:8" s="4" customFormat="1" ht="15.6">
      <c r="A1010" s="76" t="str">
        <f>IF(OR(LEFT(Nhaplieu!$M1015,3)='Sổ ngân hàng S07 '!$J$2,LEFT(Nhaplieu!$N1015,3)='Sổ ngân hàng S07 '!$J$2),Nhaplieu!F1015,IF(OR(Nhaplieu!$M1015='Sổ ngân hàng S07 '!$J$2,Nhaplieu!$N1015='Sổ ngân hàng S07 '!$J$2),Nhaplieu!F1015,""))</f>
        <v/>
      </c>
      <c r="B1010" s="77" t="str">
        <f>IF(OR(LEFT(Nhaplieu!$M1015,3)='Sổ ngân hàng S07 '!$J$2,LEFT(Nhaplieu!$N1015,3)='Sổ ngân hàng S07 '!$J$2),Nhaplieu!E1015,IF(OR(Nhaplieu!$M1015='Sổ ngân hàng S07 '!$J$2,Nhaplieu!$N1015='Sổ ngân hàng S07 '!$J$2),Nhaplieu!E1015,""))</f>
        <v/>
      </c>
      <c r="C1010" s="571" t="str">
        <f>IF(OR(LEFT(Nhaplieu!$M1015,3)='Sổ ngân hàng S07 '!$J$2,LEFT(Nhaplieu!$N1015,3)='Sổ ngân hàng S07 '!$J$2),Nhaplieu!L1015,IF(OR(Nhaplieu!$M1015='Sổ ngân hàng S07 '!$J$2,Nhaplieu!$N1015='Sổ ngân hàng S07 '!$J$2),Nhaplieu!L1015,""))</f>
        <v/>
      </c>
      <c r="D1010" s="78" t="str">
        <f>IF(LEFT(Nhaplieu!$M1015,3)='Sổ ngân hàng S07 '!$J$2,Nhaplieu!N1015,IF(LEFT(Nhaplieu!$N1015,3)='Sổ ngân hàng S07 '!$J$2,Nhaplieu!M1015,IF(Nhaplieu!$M1015='Sổ ngân hàng S07 '!$J$2,Nhaplieu!N1015,IF(Nhaplieu!$N1015='Sổ ngân hàng S07 '!$J$2,Nhaplieu!M1015,""))))</f>
        <v/>
      </c>
      <c r="E1010" s="77" t="str">
        <f>IF(LEFT(Nhaplieu!M1015,3)='Sổ ngân hàng S07 '!$J$2,Nhaplieu!$O1015,IF(Nhaplieu!M1015='Sổ ngân hàng S07 '!$J$2,Nhaplieu!$O1015,""))</f>
        <v/>
      </c>
      <c r="F1010" s="77" t="str">
        <f>IF(LEFT(Nhaplieu!N1015,3)='Sổ ngân hàng S07 '!$J$2,Nhaplieu!$O1015,IF(Nhaplieu!N1015='Sổ ngân hàng S07 '!$J$2,Nhaplieu!$O1015,""))</f>
        <v/>
      </c>
      <c r="G1010" s="572">
        <f>IF(SUM(E1010:F1010)=0,0,$G$10+SUM(E$11:$E1010)-SUM(F$11:$F1010))</f>
        <v>0</v>
      </c>
      <c r="H1010" s="573"/>
    </row>
    <row r="1011" spans="1:8" s="4" customFormat="1" ht="15.6">
      <c r="A1011" s="76" t="str">
        <f>IF(OR(LEFT(Nhaplieu!$M1016,3)='Sổ ngân hàng S07 '!$J$2,LEFT(Nhaplieu!$N1016,3)='Sổ ngân hàng S07 '!$J$2),Nhaplieu!F1016,IF(OR(Nhaplieu!$M1016='Sổ ngân hàng S07 '!$J$2,Nhaplieu!$N1016='Sổ ngân hàng S07 '!$J$2),Nhaplieu!F1016,""))</f>
        <v/>
      </c>
      <c r="B1011" s="77" t="str">
        <f>IF(OR(LEFT(Nhaplieu!$M1016,3)='Sổ ngân hàng S07 '!$J$2,LEFT(Nhaplieu!$N1016,3)='Sổ ngân hàng S07 '!$J$2),Nhaplieu!E1016,IF(OR(Nhaplieu!$M1016='Sổ ngân hàng S07 '!$J$2,Nhaplieu!$N1016='Sổ ngân hàng S07 '!$J$2),Nhaplieu!E1016,""))</f>
        <v/>
      </c>
      <c r="C1011" s="571" t="str">
        <f>IF(OR(LEFT(Nhaplieu!$M1016,3)='Sổ ngân hàng S07 '!$J$2,LEFT(Nhaplieu!$N1016,3)='Sổ ngân hàng S07 '!$J$2),Nhaplieu!L1016,IF(OR(Nhaplieu!$M1016='Sổ ngân hàng S07 '!$J$2,Nhaplieu!$N1016='Sổ ngân hàng S07 '!$J$2),Nhaplieu!L1016,""))</f>
        <v/>
      </c>
      <c r="D1011" s="78" t="str">
        <f>IF(LEFT(Nhaplieu!$M1016,3)='Sổ ngân hàng S07 '!$J$2,Nhaplieu!N1016,IF(LEFT(Nhaplieu!$N1016,3)='Sổ ngân hàng S07 '!$J$2,Nhaplieu!M1016,IF(Nhaplieu!$M1016='Sổ ngân hàng S07 '!$J$2,Nhaplieu!N1016,IF(Nhaplieu!$N1016='Sổ ngân hàng S07 '!$J$2,Nhaplieu!M1016,""))))</f>
        <v/>
      </c>
      <c r="E1011" s="77" t="str">
        <f>IF(LEFT(Nhaplieu!M1016,3)='Sổ ngân hàng S07 '!$J$2,Nhaplieu!$O1016,IF(Nhaplieu!M1016='Sổ ngân hàng S07 '!$J$2,Nhaplieu!$O1016,""))</f>
        <v/>
      </c>
      <c r="F1011" s="77" t="str">
        <f>IF(LEFT(Nhaplieu!N1016,3)='Sổ ngân hàng S07 '!$J$2,Nhaplieu!$O1016,IF(Nhaplieu!N1016='Sổ ngân hàng S07 '!$J$2,Nhaplieu!$O1016,""))</f>
        <v/>
      </c>
      <c r="G1011" s="572">
        <f>IF(SUM(E1011:F1011)=0,0,$G$10+SUM(E$11:$E1011)-SUM(F$11:$F1011))</f>
        <v>0</v>
      </c>
      <c r="H1011" s="573"/>
    </row>
    <row r="1012" spans="1:8" s="4" customFormat="1" ht="15.6">
      <c r="A1012" s="76" t="str">
        <f>IF(OR(LEFT(Nhaplieu!$M1017,3)='Sổ ngân hàng S07 '!$J$2,LEFT(Nhaplieu!$N1017,3)='Sổ ngân hàng S07 '!$J$2),Nhaplieu!F1017,IF(OR(Nhaplieu!$M1017='Sổ ngân hàng S07 '!$J$2,Nhaplieu!$N1017='Sổ ngân hàng S07 '!$J$2),Nhaplieu!F1017,""))</f>
        <v/>
      </c>
      <c r="B1012" s="77" t="str">
        <f>IF(OR(LEFT(Nhaplieu!$M1017,3)='Sổ ngân hàng S07 '!$J$2,LEFT(Nhaplieu!$N1017,3)='Sổ ngân hàng S07 '!$J$2),Nhaplieu!E1017,IF(OR(Nhaplieu!$M1017='Sổ ngân hàng S07 '!$J$2,Nhaplieu!$N1017='Sổ ngân hàng S07 '!$J$2),Nhaplieu!E1017,""))</f>
        <v/>
      </c>
      <c r="C1012" s="571" t="str">
        <f>IF(OR(LEFT(Nhaplieu!$M1017,3)='Sổ ngân hàng S07 '!$J$2,LEFT(Nhaplieu!$N1017,3)='Sổ ngân hàng S07 '!$J$2),Nhaplieu!L1017,IF(OR(Nhaplieu!$M1017='Sổ ngân hàng S07 '!$J$2,Nhaplieu!$N1017='Sổ ngân hàng S07 '!$J$2),Nhaplieu!L1017,""))</f>
        <v/>
      </c>
      <c r="D1012" s="78" t="str">
        <f>IF(LEFT(Nhaplieu!$M1017,3)='Sổ ngân hàng S07 '!$J$2,Nhaplieu!N1017,IF(LEFT(Nhaplieu!$N1017,3)='Sổ ngân hàng S07 '!$J$2,Nhaplieu!M1017,IF(Nhaplieu!$M1017='Sổ ngân hàng S07 '!$J$2,Nhaplieu!N1017,IF(Nhaplieu!$N1017='Sổ ngân hàng S07 '!$J$2,Nhaplieu!M1017,""))))</f>
        <v/>
      </c>
      <c r="E1012" s="77" t="str">
        <f>IF(LEFT(Nhaplieu!M1017,3)='Sổ ngân hàng S07 '!$J$2,Nhaplieu!$O1017,IF(Nhaplieu!M1017='Sổ ngân hàng S07 '!$J$2,Nhaplieu!$O1017,""))</f>
        <v/>
      </c>
      <c r="F1012" s="77" t="str">
        <f>IF(LEFT(Nhaplieu!N1017,3)='Sổ ngân hàng S07 '!$J$2,Nhaplieu!$O1017,IF(Nhaplieu!N1017='Sổ ngân hàng S07 '!$J$2,Nhaplieu!$O1017,""))</f>
        <v/>
      </c>
      <c r="G1012" s="572">
        <f>IF(SUM(E1012:F1012)=0,0,$G$10+SUM(E$11:$E1012)-SUM(F$11:$F1012))</f>
        <v>0</v>
      </c>
      <c r="H1012" s="573"/>
    </row>
    <row r="1013" spans="1:8" s="4" customFormat="1" ht="15.6">
      <c r="A1013" s="76" t="str">
        <f>IF(OR(LEFT(Nhaplieu!$M1018,3)='Sổ ngân hàng S07 '!$J$2,LEFT(Nhaplieu!$N1018,3)='Sổ ngân hàng S07 '!$J$2),Nhaplieu!F1018,IF(OR(Nhaplieu!$M1018='Sổ ngân hàng S07 '!$J$2,Nhaplieu!$N1018='Sổ ngân hàng S07 '!$J$2),Nhaplieu!F1018,""))</f>
        <v/>
      </c>
      <c r="B1013" s="77" t="str">
        <f>IF(OR(LEFT(Nhaplieu!$M1018,3)='Sổ ngân hàng S07 '!$J$2,LEFT(Nhaplieu!$N1018,3)='Sổ ngân hàng S07 '!$J$2),Nhaplieu!E1018,IF(OR(Nhaplieu!$M1018='Sổ ngân hàng S07 '!$J$2,Nhaplieu!$N1018='Sổ ngân hàng S07 '!$J$2),Nhaplieu!E1018,""))</f>
        <v/>
      </c>
      <c r="C1013" s="571" t="str">
        <f>IF(OR(LEFT(Nhaplieu!$M1018,3)='Sổ ngân hàng S07 '!$J$2,LEFT(Nhaplieu!$N1018,3)='Sổ ngân hàng S07 '!$J$2),Nhaplieu!L1018,IF(OR(Nhaplieu!$M1018='Sổ ngân hàng S07 '!$J$2,Nhaplieu!$N1018='Sổ ngân hàng S07 '!$J$2),Nhaplieu!L1018,""))</f>
        <v/>
      </c>
      <c r="D1013" s="78" t="str">
        <f>IF(LEFT(Nhaplieu!$M1018,3)='Sổ ngân hàng S07 '!$J$2,Nhaplieu!N1018,IF(LEFT(Nhaplieu!$N1018,3)='Sổ ngân hàng S07 '!$J$2,Nhaplieu!M1018,IF(Nhaplieu!$M1018='Sổ ngân hàng S07 '!$J$2,Nhaplieu!N1018,IF(Nhaplieu!$N1018='Sổ ngân hàng S07 '!$J$2,Nhaplieu!M1018,""))))</f>
        <v/>
      </c>
      <c r="E1013" s="77" t="str">
        <f>IF(LEFT(Nhaplieu!M1018,3)='Sổ ngân hàng S07 '!$J$2,Nhaplieu!$O1018,IF(Nhaplieu!M1018='Sổ ngân hàng S07 '!$J$2,Nhaplieu!$O1018,""))</f>
        <v/>
      </c>
      <c r="F1013" s="77" t="str">
        <f>IF(LEFT(Nhaplieu!N1018,3)='Sổ ngân hàng S07 '!$J$2,Nhaplieu!$O1018,IF(Nhaplieu!N1018='Sổ ngân hàng S07 '!$J$2,Nhaplieu!$O1018,""))</f>
        <v/>
      </c>
      <c r="G1013" s="572">
        <f>IF(SUM(E1013:F1013)=0,0,$G$10+SUM(E$11:$E1013)-SUM(F$11:$F1013))</f>
        <v>0</v>
      </c>
      <c r="H1013" s="573"/>
    </row>
    <row r="1014" spans="1:8" s="4" customFormat="1" ht="15.6">
      <c r="A1014" s="76" t="str">
        <f>IF(OR(LEFT(Nhaplieu!$M1019,3)='Sổ ngân hàng S07 '!$J$2,LEFT(Nhaplieu!$N1019,3)='Sổ ngân hàng S07 '!$J$2),Nhaplieu!F1019,IF(OR(Nhaplieu!$M1019='Sổ ngân hàng S07 '!$J$2,Nhaplieu!$N1019='Sổ ngân hàng S07 '!$J$2),Nhaplieu!F1019,""))</f>
        <v/>
      </c>
      <c r="B1014" s="77" t="str">
        <f>IF(OR(LEFT(Nhaplieu!$M1019,3)='Sổ ngân hàng S07 '!$J$2,LEFT(Nhaplieu!$N1019,3)='Sổ ngân hàng S07 '!$J$2),Nhaplieu!E1019,IF(OR(Nhaplieu!$M1019='Sổ ngân hàng S07 '!$J$2,Nhaplieu!$N1019='Sổ ngân hàng S07 '!$J$2),Nhaplieu!E1019,""))</f>
        <v/>
      </c>
      <c r="C1014" s="571" t="str">
        <f>IF(OR(LEFT(Nhaplieu!$M1019,3)='Sổ ngân hàng S07 '!$J$2,LEFT(Nhaplieu!$N1019,3)='Sổ ngân hàng S07 '!$J$2),Nhaplieu!L1019,IF(OR(Nhaplieu!$M1019='Sổ ngân hàng S07 '!$J$2,Nhaplieu!$N1019='Sổ ngân hàng S07 '!$J$2),Nhaplieu!L1019,""))</f>
        <v/>
      </c>
      <c r="D1014" s="78" t="str">
        <f>IF(LEFT(Nhaplieu!$M1019,3)='Sổ ngân hàng S07 '!$J$2,Nhaplieu!N1019,IF(LEFT(Nhaplieu!$N1019,3)='Sổ ngân hàng S07 '!$J$2,Nhaplieu!M1019,IF(Nhaplieu!$M1019='Sổ ngân hàng S07 '!$J$2,Nhaplieu!N1019,IF(Nhaplieu!$N1019='Sổ ngân hàng S07 '!$J$2,Nhaplieu!M1019,""))))</f>
        <v/>
      </c>
      <c r="E1014" s="77" t="str">
        <f>IF(LEFT(Nhaplieu!M1019,3)='Sổ ngân hàng S07 '!$J$2,Nhaplieu!$O1019,IF(Nhaplieu!M1019='Sổ ngân hàng S07 '!$J$2,Nhaplieu!$O1019,""))</f>
        <v/>
      </c>
      <c r="F1014" s="77" t="str">
        <f>IF(LEFT(Nhaplieu!N1019,3)='Sổ ngân hàng S07 '!$J$2,Nhaplieu!$O1019,IF(Nhaplieu!N1019='Sổ ngân hàng S07 '!$J$2,Nhaplieu!$O1019,""))</f>
        <v/>
      </c>
      <c r="G1014" s="572">
        <f>IF(SUM(E1014:F1014)=0,0,$G$10+SUM(E$11:$E1014)-SUM(F$11:$F1014))</f>
        <v>0</v>
      </c>
      <c r="H1014" s="573"/>
    </row>
    <row r="1015" spans="1:8" s="4" customFormat="1" ht="15.6">
      <c r="A1015" s="76" t="str">
        <f>IF(OR(LEFT(Nhaplieu!$M1020,3)='Sổ ngân hàng S07 '!$J$2,LEFT(Nhaplieu!$N1020,3)='Sổ ngân hàng S07 '!$J$2),Nhaplieu!F1020,IF(OR(Nhaplieu!$M1020='Sổ ngân hàng S07 '!$J$2,Nhaplieu!$N1020='Sổ ngân hàng S07 '!$J$2),Nhaplieu!F1020,""))</f>
        <v/>
      </c>
      <c r="B1015" s="77" t="str">
        <f>IF(OR(LEFT(Nhaplieu!$M1020,3)='Sổ ngân hàng S07 '!$J$2,LEFT(Nhaplieu!$N1020,3)='Sổ ngân hàng S07 '!$J$2),Nhaplieu!E1020,IF(OR(Nhaplieu!$M1020='Sổ ngân hàng S07 '!$J$2,Nhaplieu!$N1020='Sổ ngân hàng S07 '!$J$2),Nhaplieu!E1020,""))</f>
        <v/>
      </c>
      <c r="C1015" s="571" t="str">
        <f>IF(OR(LEFT(Nhaplieu!$M1020,3)='Sổ ngân hàng S07 '!$J$2,LEFT(Nhaplieu!$N1020,3)='Sổ ngân hàng S07 '!$J$2),Nhaplieu!L1020,IF(OR(Nhaplieu!$M1020='Sổ ngân hàng S07 '!$J$2,Nhaplieu!$N1020='Sổ ngân hàng S07 '!$J$2),Nhaplieu!L1020,""))</f>
        <v/>
      </c>
      <c r="D1015" s="78" t="str">
        <f>IF(LEFT(Nhaplieu!$M1020,3)='Sổ ngân hàng S07 '!$J$2,Nhaplieu!N1020,IF(LEFT(Nhaplieu!$N1020,3)='Sổ ngân hàng S07 '!$J$2,Nhaplieu!M1020,IF(Nhaplieu!$M1020='Sổ ngân hàng S07 '!$J$2,Nhaplieu!N1020,IF(Nhaplieu!$N1020='Sổ ngân hàng S07 '!$J$2,Nhaplieu!M1020,""))))</f>
        <v/>
      </c>
      <c r="E1015" s="77" t="str">
        <f>IF(LEFT(Nhaplieu!M1020,3)='Sổ ngân hàng S07 '!$J$2,Nhaplieu!$O1020,IF(Nhaplieu!M1020='Sổ ngân hàng S07 '!$J$2,Nhaplieu!$O1020,""))</f>
        <v/>
      </c>
      <c r="F1015" s="77" t="str">
        <f>IF(LEFT(Nhaplieu!N1020,3)='Sổ ngân hàng S07 '!$J$2,Nhaplieu!$O1020,IF(Nhaplieu!N1020='Sổ ngân hàng S07 '!$J$2,Nhaplieu!$O1020,""))</f>
        <v/>
      </c>
      <c r="G1015" s="572">
        <f>IF(SUM(E1015:F1015)=0,0,$G$10+SUM(E$11:$E1015)-SUM(F$11:$F1015))</f>
        <v>0</v>
      </c>
      <c r="H1015" s="573"/>
    </row>
    <row r="1016" spans="1:8" s="4" customFormat="1" ht="15.6">
      <c r="A1016" s="76" t="str">
        <f>IF(OR(LEFT(Nhaplieu!$M1021,3)='Sổ ngân hàng S07 '!$J$2,LEFT(Nhaplieu!$N1021,3)='Sổ ngân hàng S07 '!$J$2),Nhaplieu!F1021,IF(OR(Nhaplieu!$M1021='Sổ ngân hàng S07 '!$J$2,Nhaplieu!$N1021='Sổ ngân hàng S07 '!$J$2),Nhaplieu!F1021,""))</f>
        <v/>
      </c>
      <c r="B1016" s="77" t="str">
        <f>IF(OR(LEFT(Nhaplieu!$M1021,3)='Sổ ngân hàng S07 '!$J$2,LEFT(Nhaplieu!$N1021,3)='Sổ ngân hàng S07 '!$J$2),Nhaplieu!E1021,IF(OR(Nhaplieu!$M1021='Sổ ngân hàng S07 '!$J$2,Nhaplieu!$N1021='Sổ ngân hàng S07 '!$J$2),Nhaplieu!E1021,""))</f>
        <v/>
      </c>
      <c r="C1016" s="571" t="str">
        <f>IF(OR(LEFT(Nhaplieu!$M1021,3)='Sổ ngân hàng S07 '!$J$2,LEFT(Nhaplieu!$N1021,3)='Sổ ngân hàng S07 '!$J$2),Nhaplieu!L1021,IF(OR(Nhaplieu!$M1021='Sổ ngân hàng S07 '!$J$2,Nhaplieu!$N1021='Sổ ngân hàng S07 '!$J$2),Nhaplieu!L1021,""))</f>
        <v/>
      </c>
      <c r="D1016" s="78" t="str">
        <f>IF(LEFT(Nhaplieu!$M1021,3)='Sổ ngân hàng S07 '!$J$2,Nhaplieu!N1021,IF(LEFT(Nhaplieu!$N1021,3)='Sổ ngân hàng S07 '!$J$2,Nhaplieu!M1021,IF(Nhaplieu!$M1021='Sổ ngân hàng S07 '!$J$2,Nhaplieu!N1021,IF(Nhaplieu!$N1021='Sổ ngân hàng S07 '!$J$2,Nhaplieu!M1021,""))))</f>
        <v/>
      </c>
      <c r="E1016" s="77" t="str">
        <f>IF(LEFT(Nhaplieu!M1021,3)='Sổ ngân hàng S07 '!$J$2,Nhaplieu!$O1021,IF(Nhaplieu!M1021='Sổ ngân hàng S07 '!$J$2,Nhaplieu!$O1021,""))</f>
        <v/>
      </c>
      <c r="F1016" s="77" t="str">
        <f>IF(LEFT(Nhaplieu!N1021,3)='Sổ ngân hàng S07 '!$J$2,Nhaplieu!$O1021,IF(Nhaplieu!N1021='Sổ ngân hàng S07 '!$J$2,Nhaplieu!$O1021,""))</f>
        <v/>
      </c>
      <c r="G1016" s="572">
        <f>IF(SUM(E1016:F1016)=0,0,$G$10+SUM(E$11:$E1016)-SUM(F$11:$F1016))</f>
        <v>0</v>
      </c>
      <c r="H1016" s="573"/>
    </row>
    <row r="1017" spans="1:8" s="4" customFormat="1" ht="15.6">
      <c r="A1017" s="76" t="str">
        <f>IF(OR(LEFT(Nhaplieu!$M1022,3)='Sổ ngân hàng S07 '!$J$2,LEFT(Nhaplieu!$N1022,3)='Sổ ngân hàng S07 '!$J$2),Nhaplieu!F1022,IF(OR(Nhaplieu!$M1022='Sổ ngân hàng S07 '!$J$2,Nhaplieu!$N1022='Sổ ngân hàng S07 '!$J$2),Nhaplieu!F1022,""))</f>
        <v/>
      </c>
      <c r="B1017" s="77" t="str">
        <f>IF(OR(LEFT(Nhaplieu!$M1022,3)='Sổ ngân hàng S07 '!$J$2,LEFT(Nhaplieu!$N1022,3)='Sổ ngân hàng S07 '!$J$2),Nhaplieu!E1022,IF(OR(Nhaplieu!$M1022='Sổ ngân hàng S07 '!$J$2,Nhaplieu!$N1022='Sổ ngân hàng S07 '!$J$2),Nhaplieu!E1022,""))</f>
        <v/>
      </c>
      <c r="C1017" s="571" t="str">
        <f>IF(OR(LEFT(Nhaplieu!$M1022,3)='Sổ ngân hàng S07 '!$J$2,LEFT(Nhaplieu!$N1022,3)='Sổ ngân hàng S07 '!$J$2),Nhaplieu!L1022,IF(OR(Nhaplieu!$M1022='Sổ ngân hàng S07 '!$J$2,Nhaplieu!$N1022='Sổ ngân hàng S07 '!$J$2),Nhaplieu!L1022,""))</f>
        <v/>
      </c>
      <c r="D1017" s="78" t="str">
        <f>IF(LEFT(Nhaplieu!$M1022,3)='Sổ ngân hàng S07 '!$J$2,Nhaplieu!N1022,IF(LEFT(Nhaplieu!$N1022,3)='Sổ ngân hàng S07 '!$J$2,Nhaplieu!M1022,IF(Nhaplieu!$M1022='Sổ ngân hàng S07 '!$J$2,Nhaplieu!N1022,IF(Nhaplieu!$N1022='Sổ ngân hàng S07 '!$J$2,Nhaplieu!M1022,""))))</f>
        <v/>
      </c>
      <c r="E1017" s="77" t="str">
        <f>IF(LEFT(Nhaplieu!M1022,3)='Sổ ngân hàng S07 '!$J$2,Nhaplieu!$O1022,IF(Nhaplieu!M1022='Sổ ngân hàng S07 '!$J$2,Nhaplieu!$O1022,""))</f>
        <v/>
      </c>
      <c r="F1017" s="77" t="str">
        <f>IF(LEFT(Nhaplieu!N1022,3)='Sổ ngân hàng S07 '!$J$2,Nhaplieu!$O1022,IF(Nhaplieu!N1022='Sổ ngân hàng S07 '!$J$2,Nhaplieu!$O1022,""))</f>
        <v/>
      </c>
      <c r="G1017" s="572">
        <f>IF(SUM(E1017:F1017)=0,0,$G$10+SUM(E$11:$E1017)-SUM(F$11:$F1017))</f>
        <v>0</v>
      </c>
      <c r="H1017" s="573"/>
    </row>
    <row r="1018" spans="1:8" s="4" customFormat="1" ht="15.6">
      <c r="A1018" s="76" t="str">
        <f>IF(OR(LEFT(Nhaplieu!$M1023,3)='Sổ ngân hàng S07 '!$J$2,LEFT(Nhaplieu!$N1023,3)='Sổ ngân hàng S07 '!$J$2),Nhaplieu!F1023,IF(OR(Nhaplieu!$M1023='Sổ ngân hàng S07 '!$J$2,Nhaplieu!$N1023='Sổ ngân hàng S07 '!$J$2),Nhaplieu!F1023,""))</f>
        <v/>
      </c>
      <c r="B1018" s="77" t="str">
        <f>IF(OR(LEFT(Nhaplieu!$M1023,3)='Sổ ngân hàng S07 '!$J$2,LEFT(Nhaplieu!$N1023,3)='Sổ ngân hàng S07 '!$J$2),Nhaplieu!E1023,IF(OR(Nhaplieu!$M1023='Sổ ngân hàng S07 '!$J$2,Nhaplieu!$N1023='Sổ ngân hàng S07 '!$J$2),Nhaplieu!E1023,""))</f>
        <v/>
      </c>
      <c r="C1018" s="571" t="str">
        <f>IF(OR(LEFT(Nhaplieu!$M1023,3)='Sổ ngân hàng S07 '!$J$2,LEFT(Nhaplieu!$N1023,3)='Sổ ngân hàng S07 '!$J$2),Nhaplieu!L1023,IF(OR(Nhaplieu!$M1023='Sổ ngân hàng S07 '!$J$2,Nhaplieu!$N1023='Sổ ngân hàng S07 '!$J$2),Nhaplieu!L1023,""))</f>
        <v/>
      </c>
      <c r="D1018" s="78" t="str">
        <f>IF(LEFT(Nhaplieu!$M1023,3)='Sổ ngân hàng S07 '!$J$2,Nhaplieu!N1023,IF(LEFT(Nhaplieu!$N1023,3)='Sổ ngân hàng S07 '!$J$2,Nhaplieu!M1023,IF(Nhaplieu!$M1023='Sổ ngân hàng S07 '!$J$2,Nhaplieu!N1023,IF(Nhaplieu!$N1023='Sổ ngân hàng S07 '!$J$2,Nhaplieu!M1023,""))))</f>
        <v/>
      </c>
      <c r="E1018" s="77" t="str">
        <f>IF(LEFT(Nhaplieu!M1023,3)='Sổ ngân hàng S07 '!$J$2,Nhaplieu!$O1023,IF(Nhaplieu!M1023='Sổ ngân hàng S07 '!$J$2,Nhaplieu!$O1023,""))</f>
        <v/>
      </c>
      <c r="F1018" s="77" t="str">
        <f>IF(LEFT(Nhaplieu!N1023,3)='Sổ ngân hàng S07 '!$J$2,Nhaplieu!$O1023,IF(Nhaplieu!N1023='Sổ ngân hàng S07 '!$J$2,Nhaplieu!$O1023,""))</f>
        <v/>
      </c>
      <c r="G1018" s="572">
        <f>IF(SUM(E1018:F1018)=0,0,$G$10+SUM(E$11:$E1018)-SUM(F$11:$F1018))</f>
        <v>0</v>
      </c>
      <c r="H1018" s="573"/>
    </row>
    <row r="1019" spans="1:8" s="4" customFormat="1" ht="15.6">
      <c r="A1019" s="76" t="str">
        <f>IF(OR(LEFT(Nhaplieu!$M1024,3)='Sổ ngân hàng S07 '!$J$2,LEFT(Nhaplieu!$N1024,3)='Sổ ngân hàng S07 '!$J$2),Nhaplieu!F1024,IF(OR(Nhaplieu!$M1024='Sổ ngân hàng S07 '!$J$2,Nhaplieu!$N1024='Sổ ngân hàng S07 '!$J$2),Nhaplieu!F1024,""))</f>
        <v/>
      </c>
      <c r="B1019" s="77" t="str">
        <f>IF(OR(LEFT(Nhaplieu!$M1024,3)='Sổ ngân hàng S07 '!$J$2,LEFT(Nhaplieu!$N1024,3)='Sổ ngân hàng S07 '!$J$2),Nhaplieu!E1024,IF(OR(Nhaplieu!$M1024='Sổ ngân hàng S07 '!$J$2,Nhaplieu!$N1024='Sổ ngân hàng S07 '!$J$2),Nhaplieu!E1024,""))</f>
        <v/>
      </c>
      <c r="C1019" s="571" t="str">
        <f>IF(OR(LEFT(Nhaplieu!$M1024,3)='Sổ ngân hàng S07 '!$J$2,LEFT(Nhaplieu!$N1024,3)='Sổ ngân hàng S07 '!$J$2),Nhaplieu!L1024,IF(OR(Nhaplieu!$M1024='Sổ ngân hàng S07 '!$J$2,Nhaplieu!$N1024='Sổ ngân hàng S07 '!$J$2),Nhaplieu!L1024,""))</f>
        <v/>
      </c>
      <c r="D1019" s="78" t="str">
        <f>IF(LEFT(Nhaplieu!$M1024,3)='Sổ ngân hàng S07 '!$J$2,Nhaplieu!N1024,IF(LEFT(Nhaplieu!$N1024,3)='Sổ ngân hàng S07 '!$J$2,Nhaplieu!M1024,IF(Nhaplieu!$M1024='Sổ ngân hàng S07 '!$J$2,Nhaplieu!N1024,IF(Nhaplieu!$N1024='Sổ ngân hàng S07 '!$J$2,Nhaplieu!M1024,""))))</f>
        <v/>
      </c>
      <c r="E1019" s="77" t="str">
        <f>IF(LEFT(Nhaplieu!M1024,3)='Sổ ngân hàng S07 '!$J$2,Nhaplieu!$O1024,IF(Nhaplieu!M1024='Sổ ngân hàng S07 '!$J$2,Nhaplieu!$O1024,""))</f>
        <v/>
      </c>
      <c r="F1019" s="77" t="str">
        <f>IF(LEFT(Nhaplieu!N1024,3)='Sổ ngân hàng S07 '!$J$2,Nhaplieu!$O1024,IF(Nhaplieu!N1024='Sổ ngân hàng S07 '!$J$2,Nhaplieu!$O1024,""))</f>
        <v/>
      </c>
      <c r="G1019" s="572">
        <f>IF(SUM(E1019:F1019)=0,0,$G$10+SUM(E$11:$E1019)-SUM(F$11:$F1019))</f>
        <v>0</v>
      </c>
      <c r="H1019" s="573"/>
    </row>
    <row r="1020" spans="1:8" s="4" customFormat="1" ht="15.6">
      <c r="A1020" s="76" t="str">
        <f>IF(OR(LEFT(Nhaplieu!$M1025,3)='Sổ ngân hàng S07 '!$J$2,LEFT(Nhaplieu!$N1025,3)='Sổ ngân hàng S07 '!$J$2),Nhaplieu!F1025,IF(OR(Nhaplieu!$M1025='Sổ ngân hàng S07 '!$J$2,Nhaplieu!$N1025='Sổ ngân hàng S07 '!$J$2),Nhaplieu!F1025,""))</f>
        <v/>
      </c>
      <c r="B1020" s="77" t="str">
        <f>IF(OR(LEFT(Nhaplieu!$M1025,3)='Sổ ngân hàng S07 '!$J$2,LEFT(Nhaplieu!$N1025,3)='Sổ ngân hàng S07 '!$J$2),Nhaplieu!E1025,IF(OR(Nhaplieu!$M1025='Sổ ngân hàng S07 '!$J$2,Nhaplieu!$N1025='Sổ ngân hàng S07 '!$J$2),Nhaplieu!E1025,""))</f>
        <v/>
      </c>
      <c r="C1020" s="571" t="str">
        <f>IF(OR(LEFT(Nhaplieu!$M1025,3)='Sổ ngân hàng S07 '!$J$2,LEFT(Nhaplieu!$N1025,3)='Sổ ngân hàng S07 '!$J$2),Nhaplieu!L1025,IF(OR(Nhaplieu!$M1025='Sổ ngân hàng S07 '!$J$2,Nhaplieu!$N1025='Sổ ngân hàng S07 '!$J$2),Nhaplieu!L1025,""))</f>
        <v/>
      </c>
      <c r="D1020" s="78" t="str">
        <f>IF(LEFT(Nhaplieu!$M1025,3)='Sổ ngân hàng S07 '!$J$2,Nhaplieu!N1025,IF(LEFT(Nhaplieu!$N1025,3)='Sổ ngân hàng S07 '!$J$2,Nhaplieu!M1025,IF(Nhaplieu!$M1025='Sổ ngân hàng S07 '!$J$2,Nhaplieu!N1025,IF(Nhaplieu!$N1025='Sổ ngân hàng S07 '!$J$2,Nhaplieu!M1025,""))))</f>
        <v/>
      </c>
      <c r="E1020" s="77" t="str">
        <f>IF(LEFT(Nhaplieu!M1025,3)='Sổ ngân hàng S07 '!$J$2,Nhaplieu!$O1025,IF(Nhaplieu!M1025='Sổ ngân hàng S07 '!$J$2,Nhaplieu!$O1025,""))</f>
        <v/>
      </c>
      <c r="F1020" s="77" t="str">
        <f>IF(LEFT(Nhaplieu!N1025,3)='Sổ ngân hàng S07 '!$J$2,Nhaplieu!$O1025,IF(Nhaplieu!N1025='Sổ ngân hàng S07 '!$J$2,Nhaplieu!$O1025,""))</f>
        <v/>
      </c>
      <c r="G1020" s="572">
        <f>IF(SUM(E1020:F1020)=0,0,$G$10+SUM(E$11:$E1020)-SUM(F$11:$F1020))</f>
        <v>0</v>
      </c>
      <c r="H1020" s="573"/>
    </row>
    <row r="1021" spans="1:8" s="4" customFormat="1" ht="15.6">
      <c r="A1021" s="76" t="str">
        <f>IF(OR(LEFT(Nhaplieu!$M1026,3)='Sổ ngân hàng S07 '!$J$2,LEFT(Nhaplieu!$N1026,3)='Sổ ngân hàng S07 '!$J$2),Nhaplieu!F1026,IF(OR(Nhaplieu!$M1026='Sổ ngân hàng S07 '!$J$2,Nhaplieu!$N1026='Sổ ngân hàng S07 '!$J$2),Nhaplieu!F1026,""))</f>
        <v/>
      </c>
      <c r="B1021" s="77" t="str">
        <f>IF(OR(LEFT(Nhaplieu!$M1026,3)='Sổ ngân hàng S07 '!$J$2,LEFT(Nhaplieu!$N1026,3)='Sổ ngân hàng S07 '!$J$2),Nhaplieu!E1026,IF(OR(Nhaplieu!$M1026='Sổ ngân hàng S07 '!$J$2,Nhaplieu!$N1026='Sổ ngân hàng S07 '!$J$2),Nhaplieu!E1026,""))</f>
        <v/>
      </c>
      <c r="C1021" s="571" t="str">
        <f>IF(OR(LEFT(Nhaplieu!$M1026,3)='Sổ ngân hàng S07 '!$J$2,LEFT(Nhaplieu!$N1026,3)='Sổ ngân hàng S07 '!$J$2),Nhaplieu!L1026,IF(OR(Nhaplieu!$M1026='Sổ ngân hàng S07 '!$J$2,Nhaplieu!$N1026='Sổ ngân hàng S07 '!$J$2),Nhaplieu!L1026,""))</f>
        <v/>
      </c>
      <c r="D1021" s="78" t="str">
        <f>IF(LEFT(Nhaplieu!$M1026,3)='Sổ ngân hàng S07 '!$J$2,Nhaplieu!N1026,IF(LEFT(Nhaplieu!$N1026,3)='Sổ ngân hàng S07 '!$J$2,Nhaplieu!M1026,IF(Nhaplieu!$M1026='Sổ ngân hàng S07 '!$J$2,Nhaplieu!N1026,IF(Nhaplieu!$N1026='Sổ ngân hàng S07 '!$J$2,Nhaplieu!M1026,""))))</f>
        <v/>
      </c>
      <c r="E1021" s="77" t="str">
        <f>IF(LEFT(Nhaplieu!M1026,3)='Sổ ngân hàng S07 '!$J$2,Nhaplieu!$O1026,IF(Nhaplieu!M1026='Sổ ngân hàng S07 '!$J$2,Nhaplieu!$O1026,""))</f>
        <v/>
      </c>
      <c r="F1021" s="77" t="str">
        <f>IF(LEFT(Nhaplieu!N1026,3)='Sổ ngân hàng S07 '!$J$2,Nhaplieu!$O1026,IF(Nhaplieu!N1026='Sổ ngân hàng S07 '!$J$2,Nhaplieu!$O1026,""))</f>
        <v/>
      </c>
      <c r="G1021" s="572">
        <f>IF(SUM(E1021:F1021)=0,0,$G$10+SUM(E$11:$E1021)-SUM(F$11:$F1021))</f>
        <v>0</v>
      </c>
      <c r="H1021" s="573"/>
    </row>
    <row r="1022" spans="1:8" s="4" customFormat="1" ht="15.6">
      <c r="A1022" s="76" t="str">
        <f>IF(OR(LEFT(Nhaplieu!$M1027,3)='Sổ ngân hàng S07 '!$J$2,LEFT(Nhaplieu!$N1027,3)='Sổ ngân hàng S07 '!$J$2),Nhaplieu!F1027,IF(OR(Nhaplieu!$M1027='Sổ ngân hàng S07 '!$J$2,Nhaplieu!$N1027='Sổ ngân hàng S07 '!$J$2),Nhaplieu!F1027,""))</f>
        <v/>
      </c>
      <c r="B1022" s="77" t="str">
        <f>IF(OR(LEFT(Nhaplieu!$M1027,3)='Sổ ngân hàng S07 '!$J$2,LEFT(Nhaplieu!$N1027,3)='Sổ ngân hàng S07 '!$J$2),Nhaplieu!E1027,IF(OR(Nhaplieu!$M1027='Sổ ngân hàng S07 '!$J$2,Nhaplieu!$N1027='Sổ ngân hàng S07 '!$J$2),Nhaplieu!E1027,""))</f>
        <v/>
      </c>
      <c r="C1022" s="571" t="str">
        <f>IF(OR(LEFT(Nhaplieu!$M1027,3)='Sổ ngân hàng S07 '!$J$2,LEFT(Nhaplieu!$N1027,3)='Sổ ngân hàng S07 '!$J$2),Nhaplieu!L1027,IF(OR(Nhaplieu!$M1027='Sổ ngân hàng S07 '!$J$2,Nhaplieu!$N1027='Sổ ngân hàng S07 '!$J$2),Nhaplieu!L1027,""))</f>
        <v/>
      </c>
      <c r="D1022" s="78" t="str">
        <f>IF(LEFT(Nhaplieu!$M1027,3)='Sổ ngân hàng S07 '!$J$2,Nhaplieu!N1027,IF(LEFT(Nhaplieu!$N1027,3)='Sổ ngân hàng S07 '!$J$2,Nhaplieu!M1027,IF(Nhaplieu!$M1027='Sổ ngân hàng S07 '!$J$2,Nhaplieu!N1027,IF(Nhaplieu!$N1027='Sổ ngân hàng S07 '!$J$2,Nhaplieu!M1027,""))))</f>
        <v/>
      </c>
      <c r="E1022" s="77" t="str">
        <f>IF(LEFT(Nhaplieu!M1027,3)='Sổ ngân hàng S07 '!$J$2,Nhaplieu!$O1027,IF(Nhaplieu!M1027='Sổ ngân hàng S07 '!$J$2,Nhaplieu!$O1027,""))</f>
        <v/>
      </c>
      <c r="F1022" s="77" t="str">
        <f>IF(LEFT(Nhaplieu!N1027,3)='Sổ ngân hàng S07 '!$J$2,Nhaplieu!$O1027,IF(Nhaplieu!N1027='Sổ ngân hàng S07 '!$J$2,Nhaplieu!$O1027,""))</f>
        <v/>
      </c>
      <c r="G1022" s="572">
        <f>IF(SUM(E1022:F1022)=0,0,$G$10+SUM(E$11:$E1022)-SUM(F$11:$F1022))</f>
        <v>0</v>
      </c>
      <c r="H1022" s="573"/>
    </row>
    <row r="1023" spans="1:8" s="4" customFormat="1" ht="15.6">
      <c r="A1023" s="76" t="str">
        <f>IF(OR(LEFT(Nhaplieu!$M1028,3)='Sổ ngân hàng S07 '!$J$2,LEFT(Nhaplieu!$N1028,3)='Sổ ngân hàng S07 '!$J$2),Nhaplieu!F1028,IF(OR(Nhaplieu!$M1028='Sổ ngân hàng S07 '!$J$2,Nhaplieu!$N1028='Sổ ngân hàng S07 '!$J$2),Nhaplieu!F1028,""))</f>
        <v/>
      </c>
      <c r="B1023" s="77" t="str">
        <f>IF(OR(LEFT(Nhaplieu!$M1028,3)='Sổ ngân hàng S07 '!$J$2,LEFT(Nhaplieu!$N1028,3)='Sổ ngân hàng S07 '!$J$2),Nhaplieu!E1028,IF(OR(Nhaplieu!$M1028='Sổ ngân hàng S07 '!$J$2,Nhaplieu!$N1028='Sổ ngân hàng S07 '!$J$2),Nhaplieu!E1028,""))</f>
        <v/>
      </c>
      <c r="C1023" s="571" t="str">
        <f>IF(OR(LEFT(Nhaplieu!$M1028,3)='Sổ ngân hàng S07 '!$J$2,LEFT(Nhaplieu!$N1028,3)='Sổ ngân hàng S07 '!$J$2),Nhaplieu!L1028,IF(OR(Nhaplieu!$M1028='Sổ ngân hàng S07 '!$J$2,Nhaplieu!$N1028='Sổ ngân hàng S07 '!$J$2),Nhaplieu!L1028,""))</f>
        <v/>
      </c>
      <c r="D1023" s="78" t="str">
        <f>IF(LEFT(Nhaplieu!$M1028,3)='Sổ ngân hàng S07 '!$J$2,Nhaplieu!N1028,IF(LEFT(Nhaplieu!$N1028,3)='Sổ ngân hàng S07 '!$J$2,Nhaplieu!M1028,IF(Nhaplieu!$M1028='Sổ ngân hàng S07 '!$J$2,Nhaplieu!N1028,IF(Nhaplieu!$N1028='Sổ ngân hàng S07 '!$J$2,Nhaplieu!M1028,""))))</f>
        <v/>
      </c>
      <c r="E1023" s="77" t="str">
        <f>IF(LEFT(Nhaplieu!M1028,3)='Sổ ngân hàng S07 '!$J$2,Nhaplieu!$O1028,IF(Nhaplieu!M1028='Sổ ngân hàng S07 '!$J$2,Nhaplieu!$O1028,""))</f>
        <v/>
      </c>
      <c r="F1023" s="77" t="str">
        <f>IF(LEFT(Nhaplieu!N1028,3)='Sổ ngân hàng S07 '!$J$2,Nhaplieu!$O1028,IF(Nhaplieu!N1028='Sổ ngân hàng S07 '!$J$2,Nhaplieu!$O1028,""))</f>
        <v/>
      </c>
      <c r="G1023" s="572">
        <f>IF(SUM(E1023:F1023)=0,0,$G$10+SUM(E$11:$E1023)-SUM(F$11:$F1023))</f>
        <v>0</v>
      </c>
      <c r="H1023" s="573"/>
    </row>
    <row r="1024" spans="1:8" s="4" customFormat="1" ht="15.6">
      <c r="A1024" s="76" t="str">
        <f>IF(OR(LEFT(Nhaplieu!$M1029,3)='Sổ ngân hàng S07 '!$J$2,LEFT(Nhaplieu!$N1029,3)='Sổ ngân hàng S07 '!$J$2),Nhaplieu!F1029,IF(OR(Nhaplieu!$M1029='Sổ ngân hàng S07 '!$J$2,Nhaplieu!$N1029='Sổ ngân hàng S07 '!$J$2),Nhaplieu!F1029,""))</f>
        <v/>
      </c>
      <c r="B1024" s="77" t="str">
        <f>IF(OR(LEFT(Nhaplieu!$M1029,3)='Sổ ngân hàng S07 '!$J$2,LEFT(Nhaplieu!$N1029,3)='Sổ ngân hàng S07 '!$J$2),Nhaplieu!E1029,IF(OR(Nhaplieu!$M1029='Sổ ngân hàng S07 '!$J$2,Nhaplieu!$N1029='Sổ ngân hàng S07 '!$J$2),Nhaplieu!E1029,""))</f>
        <v/>
      </c>
      <c r="C1024" s="571" t="str">
        <f>IF(OR(LEFT(Nhaplieu!$M1029,3)='Sổ ngân hàng S07 '!$J$2,LEFT(Nhaplieu!$N1029,3)='Sổ ngân hàng S07 '!$J$2),Nhaplieu!L1029,IF(OR(Nhaplieu!$M1029='Sổ ngân hàng S07 '!$J$2,Nhaplieu!$N1029='Sổ ngân hàng S07 '!$J$2),Nhaplieu!L1029,""))</f>
        <v/>
      </c>
      <c r="D1024" s="78" t="str">
        <f>IF(LEFT(Nhaplieu!$M1029,3)='Sổ ngân hàng S07 '!$J$2,Nhaplieu!N1029,IF(LEFT(Nhaplieu!$N1029,3)='Sổ ngân hàng S07 '!$J$2,Nhaplieu!M1029,IF(Nhaplieu!$M1029='Sổ ngân hàng S07 '!$J$2,Nhaplieu!N1029,IF(Nhaplieu!$N1029='Sổ ngân hàng S07 '!$J$2,Nhaplieu!M1029,""))))</f>
        <v/>
      </c>
      <c r="E1024" s="77" t="str">
        <f>IF(LEFT(Nhaplieu!M1029,3)='Sổ ngân hàng S07 '!$J$2,Nhaplieu!$O1029,IF(Nhaplieu!M1029='Sổ ngân hàng S07 '!$J$2,Nhaplieu!$O1029,""))</f>
        <v/>
      </c>
      <c r="F1024" s="77" t="str">
        <f>IF(LEFT(Nhaplieu!N1029,3)='Sổ ngân hàng S07 '!$J$2,Nhaplieu!$O1029,IF(Nhaplieu!N1029='Sổ ngân hàng S07 '!$J$2,Nhaplieu!$O1029,""))</f>
        <v/>
      </c>
      <c r="G1024" s="572">
        <f>IF(SUM(E1024:F1024)=0,0,$G$10+SUM(E$11:$E1024)-SUM(F$11:$F1024))</f>
        <v>0</v>
      </c>
      <c r="H1024" s="573"/>
    </row>
    <row r="1025" spans="1:8" s="4" customFormat="1" ht="15.6">
      <c r="A1025" s="76" t="str">
        <f>IF(OR(LEFT(Nhaplieu!$M1030,3)='Sổ ngân hàng S07 '!$J$2,LEFT(Nhaplieu!$N1030,3)='Sổ ngân hàng S07 '!$J$2),Nhaplieu!F1030,IF(OR(Nhaplieu!$M1030='Sổ ngân hàng S07 '!$J$2,Nhaplieu!$N1030='Sổ ngân hàng S07 '!$J$2),Nhaplieu!F1030,""))</f>
        <v/>
      </c>
      <c r="B1025" s="77" t="str">
        <f>IF(OR(LEFT(Nhaplieu!$M1030,3)='Sổ ngân hàng S07 '!$J$2,LEFT(Nhaplieu!$N1030,3)='Sổ ngân hàng S07 '!$J$2),Nhaplieu!E1030,IF(OR(Nhaplieu!$M1030='Sổ ngân hàng S07 '!$J$2,Nhaplieu!$N1030='Sổ ngân hàng S07 '!$J$2),Nhaplieu!E1030,""))</f>
        <v/>
      </c>
      <c r="C1025" s="571" t="str">
        <f>IF(OR(LEFT(Nhaplieu!$M1030,3)='Sổ ngân hàng S07 '!$J$2,LEFT(Nhaplieu!$N1030,3)='Sổ ngân hàng S07 '!$J$2),Nhaplieu!L1030,IF(OR(Nhaplieu!$M1030='Sổ ngân hàng S07 '!$J$2,Nhaplieu!$N1030='Sổ ngân hàng S07 '!$J$2),Nhaplieu!L1030,""))</f>
        <v/>
      </c>
      <c r="D1025" s="78" t="str">
        <f>IF(LEFT(Nhaplieu!$M1030,3)='Sổ ngân hàng S07 '!$J$2,Nhaplieu!N1030,IF(LEFT(Nhaplieu!$N1030,3)='Sổ ngân hàng S07 '!$J$2,Nhaplieu!M1030,IF(Nhaplieu!$M1030='Sổ ngân hàng S07 '!$J$2,Nhaplieu!N1030,IF(Nhaplieu!$N1030='Sổ ngân hàng S07 '!$J$2,Nhaplieu!M1030,""))))</f>
        <v/>
      </c>
      <c r="E1025" s="77" t="str">
        <f>IF(LEFT(Nhaplieu!M1030,3)='Sổ ngân hàng S07 '!$J$2,Nhaplieu!$O1030,IF(Nhaplieu!M1030='Sổ ngân hàng S07 '!$J$2,Nhaplieu!$O1030,""))</f>
        <v/>
      </c>
      <c r="F1025" s="77" t="str">
        <f>IF(LEFT(Nhaplieu!N1030,3)='Sổ ngân hàng S07 '!$J$2,Nhaplieu!$O1030,IF(Nhaplieu!N1030='Sổ ngân hàng S07 '!$J$2,Nhaplieu!$O1030,""))</f>
        <v/>
      </c>
      <c r="G1025" s="572">
        <f>IF(SUM(E1025:F1025)=0,0,$G$10+SUM(E$11:$E1025)-SUM(F$11:$F1025))</f>
        <v>0</v>
      </c>
      <c r="H1025" s="573"/>
    </row>
    <row r="1026" spans="1:8" s="4" customFormat="1" ht="15.6">
      <c r="A1026" s="76" t="str">
        <f>IF(OR(LEFT(Nhaplieu!$M1031,3)='Sổ ngân hàng S07 '!$J$2,LEFT(Nhaplieu!$N1031,3)='Sổ ngân hàng S07 '!$J$2),Nhaplieu!F1031,IF(OR(Nhaplieu!$M1031='Sổ ngân hàng S07 '!$J$2,Nhaplieu!$N1031='Sổ ngân hàng S07 '!$J$2),Nhaplieu!F1031,""))</f>
        <v/>
      </c>
      <c r="B1026" s="77" t="str">
        <f>IF(OR(LEFT(Nhaplieu!$M1031,3)='Sổ ngân hàng S07 '!$J$2,LEFT(Nhaplieu!$N1031,3)='Sổ ngân hàng S07 '!$J$2),Nhaplieu!E1031,IF(OR(Nhaplieu!$M1031='Sổ ngân hàng S07 '!$J$2,Nhaplieu!$N1031='Sổ ngân hàng S07 '!$J$2),Nhaplieu!E1031,""))</f>
        <v/>
      </c>
      <c r="C1026" s="571" t="str">
        <f>IF(OR(LEFT(Nhaplieu!$M1031,3)='Sổ ngân hàng S07 '!$J$2,LEFT(Nhaplieu!$N1031,3)='Sổ ngân hàng S07 '!$J$2),Nhaplieu!L1031,IF(OR(Nhaplieu!$M1031='Sổ ngân hàng S07 '!$J$2,Nhaplieu!$N1031='Sổ ngân hàng S07 '!$J$2),Nhaplieu!L1031,""))</f>
        <v/>
      </c>
      <c r="D1026" s="78" t="str">
        <f>IF(LEFT(Nhaplieu!$M1031,3)='Sổ ngân hàng S07 '!$J$2,Nhaplieu!N1031,IF(LEFT(Nhaplieu!$N1031,3)='Sổ ngân hàng S07 '!$J$2,Nhaplieu!M1031,IF(Nhaplieu!$M1031='Sổ ngân hàng S07 '!$J$2,Nhaplieu!N1031,IF(Nhaplieu!$N1031='Sổ ngân hàng S07 '!$J$2,Nhaplieu!M1031,""))))</f>
        <v/>
      </c>
      <c r="E1026" s="77" t="str">
        <f>IF(LEFT(Nhaplieu!M1031,3)='Sổ ngân hàng S07 '!$J$2,Nhaplieu!$O1031,IF(Nhaplieu!M1031='Sổ ngân hàng S07 '!$J$2,Nhaplieu!$O1031,""))</f>
        <v/>
      </c>
      <c r="F1026" s="77" t="str">
        <f>IF(LEFT(Nhaplieu!N1031,3)='Sổ ngân hàng S07 '!$J$2,Nhaplieu!$O1031,IF(Nhaplieu!N1031='Sổ ngân hàng S07 '!$J$2,Nhaplieu!$O1031,""))</f>
        <v/>
      </c>
      <c r="G1026" s="572">
        <f>IF(SUM(E1026:F1026)=0,0,$G$10+SUM(E$11:$E1026)-SUM(F$11:$F1026))</f>
        <v>0</v>
      </c>
      <c r="H1026" s="573"/>
    </row>
    <row r="1027" spans="1:8" s="4" customFormat="1" ht="15.6">
      <c r="A1027" s="76" t="str">
        <f>IF(OR(LEFT(Nhaplieu!$M1032,3)='Sổ ngân hàng S07 '!$J$2,LEFT(Nhaplieu!$N1032,3)='Sổ ngân hàng S07 '!$J$2),Nhaplieu!F1032,IF(OR(Nhaplieu!$M1032='Sổ ngân hàng S07 '!$J$2,Nhaplieu!$N1032='Sổ ngân hàng S07 '!$J$2),Nhaplieu!F1032,""))</f>
        <v/>
      </c>
      <c r="B1027" s="77" t="str">
        <f>IF(OR(LEFT(Nhaplieu!$M1032,3)='Sổ ngân hàng S07 '!$J$2,LEFT(Nhaplieu!$N1032,3)='Sổ ngân hàng S07 '!$J$2),Nhaplieu!E1032,IF(OR(Nhaplieu!$M1032='Sổ ngân hàng S07 '!$J$2,Nhaplieu!$N1032='Sổ ngân hàng S07 '!$J$2),Nhaplieu!E1032,""))</f>
        <v/>
      </c>
      <c r="C1027" s="571" t="str">
        <f>IF(OR(LEFT(Nhaplieu!$M1032,3)='Sổ ngân hàng S07 '!$J$2,LEFT(Nhaplieu!$N1032,3)='Sổ ngân hàng S07 '!$J$2),Nhaplieu!L1032,IF(OR(Nhaplieu!$M1032='Sổ ngân hàng S07 '!$J$2,Nhaplieu!$N1032='Sổ ngân hàng S07 '!$J$2),Nhaplieu!L1032,""))</f>
        <v/>
      </c>
      <c r="D1027" s="78" t="str">
        <f>IF(LEFT(Nhaplieu!$M1032,3)='Sổ ngân hàng S07 '!$J$2,Nhaplieu!N1032,IF(LEFT(Nhaplieu!$N1032,3)='Sổ ngân hàng S07 '!$J$2,Nhaplieu!M1032,IF(Nhaplieu!$M1032='Sổ ngân hàng S07 '!$J$2,Nhaplieu!N1032,IF(Nhaplieu!$N1032='Sổ ngân hàng S07 '!$J$2,Nhaplieu!M1032,""))))</f>
        <v/>
      </c>
      <c r="E1027" s="77" t="str">
        <f>IF(LEFT(Nhaplieu!M1032,3)='Sổ ngân hàng S07 '!$J$2,Nhaplieu!$O1032,IF(Nhaplieu!M1032='Sổ ngân hàng S07 '!$J$2,Nhaplieu!$O1032,""))</f>
        <v/>
      </c>
      <c r="F1027" s="77" t="str">
        <f>IF(LEFT(Nhaplieu!N1032,3)='Sổ ngân hàng S07 '!$J$2,Nhaplieu!$O1032,IF(Nhaplieu!N1032='Sổ ngân hàng S07 '!$J$2,Nhaplieu!$O1032,""))</f>
        <v/>
      </c>
      <c r="G1027" s="572">
        <f>IF(SUM(E1027:F1027)=0,0,$G$10+SUM(E$11:$E1027)-SUM(F$11:$F1027))</f>
        <v>0</v>
      </c>
      <c r="H1027" s="573"/>
    </row>
    <row r="1028" spans="1:8" s="4" customFormat="1" ht="15.6">
      <c r="A1028" s="76" t="str">
        <f>IF(OR(LEFT(Nhaplieu!$M1033,3)='Sổ ngân hàng S07 '!$J$2,LEFT(Nhaplieu!$N1033,3)='Sổ ngân hàng S07 '!$J$2),Nhaplieu!F1033,IF(OR(Nhaplieu!$M1033='Sổ ngân hàng S07 '!$J$2,Nhaplieu!$N1033='Sổ ngân hàng S07 '!$J$2),Nhaplieu!F1033,""))</f>
        <v/>
      </c>
      <c r="B1028" s="77" t="str">
        <f>IF(OR(LEFT(Nhaplieu!$M1033,3)='Sổ ngân hàng S07 '!$J$2,LEFT(Nhaplieu!$N1033,3)='Sổ ngân hàng S07 '!$J$2),Nhaplieu!E1033,IF(OR(Nhaplieu!$M1033='Sổ ngân hàng S07 '!$J$2,Nhaplieu!$N1033='Sổ ngân hàng S07 '!$J$2),Nhaplieu!E1033,""))</f>
        <v/>
      </c>
      <c r="C1028" s="571" t="str">
        <f>IF(OR(LEFT(Nhaplieu!$M1033,3)='Sổ ngân hàng S07 '!$J$2,LEFT(Nhaplieu!$N1033,3)='Sổ ngân hàng S07 '!$J$2),Nhaplieu!L1033,IF(OR(Nhaplieu!$M1033='Sổ ngân hàng S07 '!$J$2,Nhaplieu!$N1033='Sổ ngân hàng S07 '!$J$2),Nhaplieu!L1033,""))</f>
        <v/>
      </c>
      <c r="D1028" s="78" t="str">
        <f>IF(LEFT(Nhaplieu!$M1033,3)='Sổ ngân hàng S07 '!$J$2,Nhaplieu!N1033,IF(LEFT(Nhaplieu!$N1033,3)='Sổ ngân hàng S07 '!$J$2,Nhaplieu!M1033,IF(Nhaplieu!$M1033='Sổ ngân hàng S07 '!$J$2,Nhaplieu!N1033,IF(Nhaplieu!$N1033='Sổ ngân hàng S07 '!$J$2,Nhaplieu!M1033,""))))</f>
        <v/>
      </c>
      <c r="E1028" s="77" t="str">
        <f>IF(LEFT(Nhaplieu!M1033,3)='Sổ ngân hàng S07 '!$J$2,Nhaplieu!$O1033,IF(Nhaplieu!M1033='Sổ ngân hàng S07 '!$J$2,Nhaplieu!$O1033,""))</f>
        <v/>
      </c>
      <c r="F1028" s="77" t="str">
        <f>IF(LEFT(Nhaplieu!N1033,3)='Sổ ngân hàng S07 '!$J$2,Nhaplieu!$O1033,IF(Nhaplieu!N1033='Sổ ngân hàng S07 '!$J$2,Nhaplieu!$O1033,""))</f>
        <v/>
      </c>
      <c r="G1028" s="572">
        <f>IF(SUM(E1028:F1028)=0,0,$G$10+SUM(E$11:$E1028)-SUM(F$11:$F1028))</f>
        <v>0</v>
      </c>
      <c r="H1028" s="573"/>
    </row>
    <row r="1029" spans="1:8" s="4" customFormat="1" ht="15.6">
      <c r="A1029" s="76" t="str">
        <f>IF(OR(LEFT(Nhaplieu!$M1034,3)='Sổ ngân hàng S07 '!$J$2,LEFT(Nhaplieu!$N1034,3)='Sổ ngân hàng S07 '!$J$2),Nhaplieu!F1034,IF(OR(Nhaplieu!$M1034='Sổ ngân hàng S07 '!$J$2,Nhaplieu!$N1034='Sổ ngân hàng S07 '!$J$2),Nhaplieu!F1034,""))</f>
        <v/>
      </c>
      <c r="B1029" s="77" t="str">
        <f>IF(OR(LEFT(Nhaplieu!$M1034,3)='Sổ ngân hàng S07 '!$J$2,LEFT(Nhaplieu!$N1034,3)='Sổ ngân hàng S07 '!$J$2),Nhaplieu!E1034,IF(OR(Nhaplieu!$M1034='Sổ ngân hàng S07 '!$J$2,Nhaplieu!$N1034='Sổ ngân hàng S07 '!$J$2),Nhaplieu!E1034,""))</f>
        <v/>
      </c>
      <c r="C1029" s="571" t="str">
        <f>IF(OR(LEFT(Nhaplieu!$M1034,3)='Sổ ngân hàng S07 '!$J$2,LEFT(Nhaplieu!$N1034,3)='Sổ ngân hàng S07 '!$J$2),Nhaplieu!L1034,IF(OR(Nhaplieu!$M1034='Sổ ngân hàng S07 '!$J$2,Nhaplieu!$N1034='Sổ ngân hàng S07 '!$J$2),Nhaplieu!L1034,""))</f>
        <v/>
      </c>
      <c r="D1029" s="78" t="str">
        <f>IF(LEFT(Nhaplieu!$M1034,3)='Sổ ngân hàng S07 '!$J$2,Nhaplieu!N1034,IF(LEFT(Nhaplieu!$N1034,3)='Sổ ngân hàng S07 '!$J$2,Nhaplieu!M1034,IF(Nhaplieu!$M1034='Sổ ngân hàng S07 '!$J$2,Nhaplieu!N1034,IF(Nhaplieu!$N1034='Sổ ngân hàng S07 '!$J$2,Nhaplieu!M1034,""))))</f>
        <v/>
      </c>
      <c r="E1029" s="77" t="str">
        <f>IF(LEFT(Nhaplieu!M1034,3)='Sổ ngân hàng S07 '!$J$2,Nhaplieu!$O1034,IF(Nhaplieu!M1034='Sổ ngân hàng S07 '!$J$2,Nhaplieu!$O1034,""))</f>
        <v/>
      </c>
      <c r="F1029" s="77" t="str">
        <f>IF(LEFT(Nhaplieu!N1034,3)='Sổ ngân hàng S07 '!$J$2,Nhaplieu!$O1034,IF(Nhaplieu!N1034='Sổ ngân hàng S07 '!$J$2,Nhaplieu!$O1034,""))</f>
        <v/>
      </c>
      <c r="G1029" s="572">
        <f>IF(SUM(E1029:F1029)=0,0,$G$10+SUM(E$11:$E1029)-SUM(F$11:$F1029))</f>
        <v>0</v>
      </c>
      <c r="H1029" s="573"/>
    </row>
    <row r="1030" spans="1:8" s="4" customFormat="1" ht="15.6">
      <c r="A1030" s="76" t="str">
        <f>IF(OR(LEFT(Nhaplieu!$M1035,3)='Sổ ngân hàng S07 '!$J$2,LEFT(Nhaplieu!$N1035,3)='Sổ ngân hàng S07 '!$J$2),Nhaplieu!F1035,IF(OR(Nhaplieu!$M1035='Sổ ngân hàng S07 '!$J$2,Nhaplieu!$N1035='Sổ ngân hàng S07 '!$J$2),Nhaplieu!F1035,""))</f>
        <v/>
      </c>
      <c r="B1030" s="77" t="str">
        <f>IF(OR(LEFT(Nhaplieu!$M1035,3)='Sổ ngân hàng S07 '!$J$2,LEFT(Nhaplieu!$N1035,3)='Sổ ngân hàng S07 '!$J$2),Nhaplieu!E1035,IF(OR(Nhaplieu!$M1035='Sổ ngân hàng S07 '!$J$2,Nhaplieu!$N1035='Sổ ngân hàng S07 '!$J$2),Nhaplieu!E1035,""))</f>
        <v/>
      </c>
      <c r="C1030" s="571" t="str">
        <f>IF(OR(LEFT(Nhaplieu!$M1035,3)='Sổ ngân hàng S07 '!$J$2,LEFT(Nhaplieu!$N1035,3)='Sổ ngân hàng S07 '!$J$2),Nhaplieu!L1035,IF(OR(Nhaplieu!$M1035='Sổ ngân hàng S07 '!$J$2,Nhaplieu!$N1035='Sổ ngân hàng S07 '!$J$2),Nhaplieu!L1035,""))</f>
        <v/>
      </c>
      <c r="D1030" s="78" t="str">
        <f>IF(LEFT(Nhaplieu!$M1035,3)='Sổ ngân hàng S07 '!$J$2,Nhaplieu!N1035,IF(LEFT(Nhaplieu!$N1035,3)='Sổ ngân hàng S07 '!$J$2,Nhaplieu!M1035,IF(Nhaplieu!$M1035='Sổ ngân hàng S07 '!$J$2,Nhaplieu!N1035,IF(Nhaplieu!$N1035='Sổ ngân hàng S07 '!$J$2,Nhaplieu!M1035,""))))</f>
        <v/>
      </c>
      <c r="E1030" s="77" t="str">
        <f>IF(LEFT(Nhaplieu!M1035,3)='Sổ ngân hàng S07 '!$J$2,Nhaplieu!$O1035,IF(Nhaplieu!M1035='Sổ ngân hàng S07 '!$J$2,Nhaplieu!$O1035,""))</f>
        <v/>
      </c>
      <c r="F1030" s="77" t="str">
        <f>IF(LEFT(Nhaplieu!N1035,3)='Sổ ngân hàng S07 '!$J$2,Nhaplieu!$O1035,IF(Nhaplieu!N1035='Sổ ngân hàng S07 '!$J$2,Nhaplieu!$O1035,""))</f>
        <v/>
      </c>
      <c r="G1030" s="572">
        <f>IF(SUM(E1030:F1030)=0,0,$G$10+SUM(E$11:$E1030)-SUM(F$11:$F1030))</f>
        <v>0</v>
      </c>
      <c r="H1030" s="573"/>
    </row>
    <row r="1031" spans="1:8" s="4" customFormat="1" ht="15.6">
      <c r="A1031" s="76" t="str">
        <f>IF(OR(LEFT(Nhaplieu!$M1036,3)='Sổ ngân hàng S07 '!$J$2,LEFT(Nhaplieu!$N1036,3)='Sổ ngân hàng S07 '!$J$2),Nhaplieu!F1036,IF(OR(Nhaplieu!$M1036='Sổ ngân hàng S07 '!$J$2,Nhaplieu!$N1036='Sổ ngân hàng S07 '!$J$2),Nhaplieu!F1036,""))</f>
        <v/>
      </c>
      <c r="B1031" s="77" t="str">
        <f>IF(OR(LEFT(Nhaplieu!$M1036,3)='Sổ ngân hàng S07 '!$J$2,LEFT(Nhaplieu!$N1036,3)='Sổ ngân hàng S07 '!$J$2),Nhaplieu!E1036,IF(OR(Nhaplieu!$M1036='Sổ ngân hàng S07 '!$J$2,Nhaplieu!$N1036='Sổ ngân hàng S07 '!$J$2),Nhaplieu!E1036,""))</f>
        <v/>
      </c>
      <c r="C1031" s="571" t="str">
        <f>IF(OR(LEFT(Nhaplieu!$M1036,3)='Sổ ngân hàng S07 '!$J$2,LEFT(Nhaplieu!$N1036,3)='Sổ ngân hàng S07 '!$J$2),Nhaplieu!L1036,IF(OR(Nhaplieu!$M1036='Sổ ngân hàng S07 '!$J$2,Nhaplieu!$N1036='Sổ ngân hàng S07 '!$J$2),Nhaplieu!L1036,""))</f>
        <v/>
      </c>
      <c r="D1031" s="78" t="str">
        <f>IF(LEFT(Nhaplieu!$M1036,3)='Sổ ngân hàng S07 '!$J$2,Nhaplieu!N1036,IF(LEFT(Nhaplieu!$N1036,3)='Sổ ngân hàng S07 '!$J$2,Nhaplieu!M1036,IF(Nhaplieu!$M1036='Sổ ngân hàng S07 '!$J$2,Nhaplieu!N1036,IF(Nhaplieu!$N1036='Sổ ngân hàng S07 '!$J$2,Nhaplieu!M1036,""))))</f>
        <v/>
      </c>
      <c r="E1031" s="77" t="str">
        <f>IF(LEFT(Nhaplieu!M1036,3)='Sổ ngân hàng S07 '!$J$2,Nhaplieu!$O1036,IF(Nhaplieu!M1036='Sổ ngân hàng S07 '!$J$2,Nhaplieu!$O1036,""))</f>
        <v/>
      </c>
      <c r="F1031" s="77" t="str">
        <f>IF(LEFT(Nhaplieu!N1036,3)='Sổ ngân hàng S07 '!$J$2,Nhaplieu!$O1036,IF(Nhaplieu!N1036='Sổ ngân hàng S07 '!$J$2,Nhaplieu!$O1036,""))</f>
        <v/>
      </c>
      <c r="G1031" s="572">
        <f>IF(SUM(E1031:F1031)=0,0,$G$10+SUM(E$11:$E1031)-SUM(F$11:$F1031))</f>
        <v>0</v>
      </c>
      <c r="H1031" s="573"/>
    </row>
    <row r="1032" spans="1:8" s="4" customFormat="1" ht="15.6">
      <c r="A1032" s="76" t="str">
        <f>IF(OR(LEFT(Nhaplieu!$M1037,3)='Sổ ngân hàng S07 '!$J$2,LEFT(Nhaplieu!$N1037,3)='Sổ ngân hàng S07 '!$J$2),Nhaplieu!F1037,IF(OR(Nhaplieu!$M1037='Sổ ngân hàng S07 '!$J$2,Nhaplieu!$N1037='Sổ ngân hàng S07 '!$J$2),Nhaplieu!F1037,""))</f>
        <v/>
      </c>
      <c r="B1032" s="77" t="str">
        <f>IF(OR(LEFT(Nhaplieu!$M1037,3)='Sổ ngân hàng S07 '!$J$2,LEFT(Nhaplieu!$N1037,3)='Sổ ngân hàng S07 '!$J$2),Nhaplieu!E1037,IF(OR(Nhaplieu!$M1037='Sổ ngân hàng S07 '!$J$2,Nhaplieu!$N1037='Sổ ngân hàng S07 '!$J$2),Nhaplieu!E1037,""))</f>
        <v/>
      </c>
      <c r="C1032" s="571" t="str">
        <f>IF(OR(LEFT(Nhaplieu!$M1037,3)='Sổ ngân hàng S07 '!$J$2,LEFT(Nhaplieu!$N1037,3)='Sổ ngân hàng S07 '!$J$2),Nhaplieu!L1037,IF(OR(Nhaplieu!$M1037='Sổ ngân hàng S07 '!$J$2,Nhaplieu!$N1037='Sổ ngân hàng S07 '!$J$2),Nhaplieu!L1037,""))</f>
        <v/>
      </c>
      <c r="D1032" s="78" t="str">
        <f>IF(LEFT(Nhaplieu!$M1037,3)='Sổ ngân hàng S07 '!$J$2,Nhaplieu!N1037,IF(LEFT(Nhaplieu!$N1037,3)='Sổ ngân hàng S07 '!$J$2,Nhaplieu!M1037,IF(Nhaplieu!$M1037='Sổ ngân hàng S07 '!$J$2,Nhaplieu!N1037,IF(Nhaplieu!$N1037='Sổ ngân hàng S07 '!$J$2,Nhaplieu!M1037,""))))</f>
        <v/>
      </c>
      <c r="E1032" s="77" t="str">
        <f>IF(LEFT(Nhaplieu!M1037,3)='Sổ ngân hàng S07 '!$J$2,Nhaplieu!$O1037,IF(Nhaplieu!M1037='Sổ ngân hàng S07 '!$J$2,Nhaplieu!$O1037,""))</f>
        <v/>
      </c>
      <c r="F1032" s="77" t="str">
        <f>IF(LEFT(Nhaplieu!N1037,3)='Sổ ngân hàng S07 '!$J$2,Nhaplieu!$O1037,IF(Nhaplieu!N1037='Sổ ngân hàng S07 '!$J$2,Nhaplieu!$O1037,""))</f>
        <v/>
      </c>
      <c r="G1032" s="572">
        <f>IF(SUM(E1032:F1032)=0,0,$G$10+SUM(E$11:$E1032)-SUM(F$11:$F1032))</f>
        <v>0</v>
      </c>
      <c r="H1032" s="573"/>
    </row>
    <row r="1033" spans="1:8" s="4" customFormat="1" ht="15.6">
      <c r="A1033" s="76" t="str">
        <f>IF(OR(LEFT(Nhaplieu!$M1038,3)='Sổ ngân hàng S07 '!$J$2,LEFT(Nhaplieu!$N1038,3)='Sổ ngân hàng S07 '!$J$2),Nhaplieu!F1038,IF(OR(Nhaplieu!$M1038='Sổ ngân hàng S07 '!$J$2,Nhaplieu!$N1038='Sổ ngân hàng S07 '!$J$2),Nhaplieu!F1038,""))</f>
        <v/>
      </c>
      <c r="B1033" s="77" t="str">
        <f>IF(OR(LEFT(Nhaplieu!$M1038,3)='Sổ ngân hàng S07 '!$J$2,LEFT(Nhaplieu!$N1038,3)='Sổ ngân hàng S07 '!$J$2),Nhaplieu!E1038,IF(OR(Nhaplieu!$M1038='Sổ ngân hàng S07 '!$J$2,Nhaplieu!$N1038='Sổ ngân hàng S07 '!$J$2),Nhaplieu!E1038,""))</f>
        <v/>
      </c>
      <c r="C1033" s="571" t="str">
        <f>IF(OR(LEFT(Nhaplieu!$M1038,3)='Sổ ngân hàng S07 '!$J$2,LEFT(Nhaplieu!$N1038,3)='Sổ ngân hàng S07 '!$J$2),Nhaplieu!L1038,IF(OR(Nhaplieu!$M1038='Sổ ngân hàng S07 '!$J$2,Nhaplieu!$N1038='Sổ ngân hàng S07 '!$J$2),Nhaplieu!L1038,""))</f>
        <v/>
      </c>
      <c r="D1033" s="78" t="str">
        <f>IF(LEFT(Nhaplieu!$M1038,3)='Sổ ngân hàng S07 '!$J$2,Nhaplieu!N1038,IF(LEFT(Nhaplieu!$N1038,3)='Sổ ngân hàng S07 '!$J$2,Nhaplieu!M1038,IF(Nhaplieu!$M1038='Sổ ngân hàng S07 '!$J$2,Nhaplieu!N1038,IF(Nhaplieu!$N1038='Sổ ngân hàng S07 '!$J$2,Nhaplieu!M1038,""))))</f>
        <v/>
      </c>
      <c r="E1033" s="77" t="str">
        <f>IF(LEFT(Nhaplieu!M1038,3)='Sổ ngân hàng S07 '!$J$2,Nhaplieu!$O1038,IF(Nhaplieu!M1038='Sổ ngân hàng S07 '!$J$2,Nhaplieu!$O1038,""))</f>
        <v/>
      </c>
      <c r="F1033" s="77" t="str">
        <f>IF(LEFT(Nhaplieu!N1038,3)='Sổ ngân hàng S07 '!$J$2,Nhaplieu!$O1038,IF(Nhaplieu!N1038='Sổ ngân hàng S07 '!$J$2,Nhaplieu!$O1038,""))</f>
        <v/>
      </c>
      <c r="G1033" s="572">
        <f>IF(SUM(E1033:F1033)=0,0,$G$10+SUM(E$11:$E1033)-SUM(F$11:$F1033))</f>
        <v>0</v>
      </c>
      <c r="H1033" s="573"/>
    </row>
    <row r="1034" spans="1:8" s="4" customFormat="1" ht="15.6">
      <c r="A1034" s="76" t="str">
        <f>IF(OR(LEFT(Nhaplieu!$M1039,3)='Sổ ngân hàng S07 '!$J$2,LEFT(Nhaplieu!$N1039,3)='Sổ ngân hàng S07 '!$J$2),Nhaplieu!F1039,IF(OR(Nhaplieu!$M1039='Sổ ngân hàng S07 '!$J$2,Nhaplieu!$N1039='Sổ ngân hàng S07 '!$J$2),Nhaplieu!F1039,""))</f>
        <v/>
      </c>
      <c r="B1034" s="77" t="str">
        <f>IF(OR(LEFT(Nhaplieu!$M1039,3)='Sổ ngân hàng S07 '!$J$2,LEFT(Nhaplieu!$N1039,3)='Sổ ngân hàng S07 '!$J$2),Nhaplieu!E1039,IF(OR(Nhaplieu!$M1039='Sổ ngân hàng S07 '!$J$2,Nhaplieu!$N1039='Sổ ngân hàng S07 '!$J$2),Nhaplieu!E1039,""))</f>
        <v/>
      </c>
      <c r="C1034" s="571" t="str">
        <f>IF(OR(LEFT(Nhaplieu!$M1039,3)='Sổ ngân hàng S07 '!$J$2,LEFT(Nhaplieu!$N1039,3)='Sổ ngân hàng S07 '!$J$2),Nhaplieu!L1039,IF(OR(Nhaplieu!$M1039='Sổ ngân hàng S07 '!$J$2,Nhaplieu!$N1039='Sổ ngân hàng S07 '!$J$2),Nhaplieu!L1039,""))</f>
        <v/>
      </c>
      <c r="D1034" s="78" t="str">
        <f>IF(LEFT(Nhaplieu!$M1039,3)='Sổ ngân hàng S07 '!$J$2,Nhaplieu!N1039,IF(LEFT(Nhaplieu!$N1039,3)='Sổ ngân hàng S07 '!$J$2,Nhaplieu!M1039,IF(Nhaplieu!$M1039='Sổ ngân hàng S07 '!$J$2,Nhaplieu!N1039,IF(Nhaplieu!$N1039='Sổ ngân hàng S07 '!$J$2,Nhaplieu!M1039,""))))</f>
        <v/>
      </c>
      <c r="E1034" s="77" t="str">
        <f>IF(LEFT(Nhaplieu!M1039,3)='Sổ ngân hàng S07 '!$J$2,Nhaplieu!$O1039,IF(Nhaplieu!M1039='Sổ ngân hàng S07 '!$J$2,Nhaplieu!$O1039,""))</f>
        <v/>
      </c>
      <c r="F1034" s="77" t="str">
        <f>IF(LEFT(Nhaplieu!N1039,3)='Sổ ngân hàng S07 '!$J$2,Nhaplieu!$O1039,IF(Nhaplieu!N1039='Sổ ngân hàng S07 '!$J$2,Nhaplieu!$O1039,""))</f>
        <v/>
      </c>
      <c r="G1034" s="572">
        <f>IF(SUM(E1034:F1034)=0,0,$G$10+SUM(E$11:$E1034)-SUM(F$11:$F1034))</f>
        <v>0</v>
      </c>
      <c r="H1034" s="573"/>
    </row>
    <row r="1035" spans="1:8" s="4" customFormat="1" ht="15.6">
      <c r="A1035" s="76" t="str">
        <f>IF(OR(LEFT(Nhaplieu!$M1040,3)='Sổ ngân hàng S07 '!$J$2,LEFT(Nhaplieu!$N1040,3)='Sổ ngân hàng S07 '!$J$2),Nhaplieu!F1040,IF(OR(Nhaplieu!$M1040='Sổ ngân hàng S07 '!$J$2,Nhaplieu!$N1040='Sổ ngân hàng S07 '!$J$2),Nhaplieu!F1040,""))</f>
        <v/>
      </c>
      <c r="B1035" s="77" t="str">
        <f>IF(OR(LEFT(Nhaplieu!$M1040,3)='Sổ ngân hàng S07 '!$J$2,LEFT(Nhaplieu!$N1040,3)='Sổ ngân hàng S07 '!$J$2),Nhaplieu!E1040,IF(OR(Nhaplieu!$M1040='Sổ ngân hàng S07 '!$J$2,Nhaplieu!$N1040='Sổ ngân hàng S07 '!$J$2),Nhaplieu!E1040,""))</f>
        <v/>
      </c>
      <c r="C1035" s="571" t="str">
        <f>IF(OR(LEFT(Nhaplieu!$M1040,3)='Sổ ngân hàng S07 '!$J$2,LEFT(Nhaplieu!$N1040,3)='Sổ ngân hàng S07 '!$J$2),Nhaplieu!L1040,IF(OR(Nhaplieu!$M1040='Sổ ngân hàng S07 '!$J$2,Nhaplieu!$N1040='Sổ ngân hàng S07 '!$J$2),Nhaplieu!L1040,""))</f>
        <v/>
      </c>
      <c r="D1035" s="78" t="str">
        <f>IF(LEFT(Nhaplieu!$M1040,3)='Sổ ngân hàng S07 '!$J$2,Nhaplieu!N1040,IF(LEFT(Nhaplieu!$N1040,3)='Sổ ngân hàng S07 '!$J$2,Nhaplieu!M1040,IF(Nhaplieu!$M1040='Sổ ngân hàng S07 '!$J$2,Nhaplieu!N1040,IF(Nhaplieu!$N1040='Sổ ngân hàng S07 '!$J$2,Nhaplieu!M1040,""))))</f>
        <v/>
      </c>
      <c r="E1035" s="77" t="str">
        <f>IF(LEFT(Nhaplieu!M1040,3)='Sổ ngân hàng S07 '!$J$2,Nhaplieu!$O1040,IF(Nhaplieu!M1040='Sổ ngân hàng S07 '!$J$2,Nhaplieu!$O1040,""))</f>
        <v/>
      </c>
      <c r="F1035" s="77" t="str">
        <f>IF(LEFT(Nhaplieu!N1040,3)='Sổ ngân hàng S07 '!$J$2,Nhaplieu!$O1040,IF(Nhaplieu!N1040='Sổ ngân hàng S07 '!$J$2,Nhaplieu!$O1040,""))</f>
        <v/>
      </c>
      <c r="G1035" s="572">
        <f>IF(SUM(E1035:F1035)=0,0,$G$10+SUM(E$11:$E1035)-SUM(F$11:$F1035))</f>
        <v>0</v>
      </c>
      <c r="H1035" s="573"/>
    </row>
    <row r="1036" spans="1:8" s="4" customFormat="1" ht="15.6">
      <c r="A1036" s="76" t="str">
        <f>IF(OR(LEFT(Nhaplieu!$M1041,3)='Sổ ngân hàng S07 '!$J$2,LEFT(Nhaplieu!$N1041,3)='Sổ ngân hàng S07 '!$J$2),Nhaplieu!F1041,IF(OR(Nhaplieu!$M1041='Sổ ngân hàng S07 '!$J$2,Nhaplieu!$N1041='Sổ ngân hàng S07 '!$J$2),Nhaplieu!F1041,""))</f>
        <v/>
      </c>
      <c r="B1036" s="77" t="str">
        <f>IF(OR(LEFT(Nhaplieu!$M1041,3)='Sổ ngân hàng S07 '!$J$2,LEFT(Nhaplieu!$N1041,3)='Sổ ngân hàng S07 '!$J$2),Nhaplieu!E1041,IF(OR(Nhaplieu!$M1041='Sổ ngân hàng S07 '!$J$2,Nhaplieu!$N1041='Sổ ngân hàng S07 '!$J$2),Nhaplieu!E1041,""))</f>
        <v/>
      </c>
      <c r="C1036" s="571" t="str">
        <f>IF(OR(LEFT(Nhaplieu!$M1041,3)='Sổ ngân hàng S07 '!$J$2,LEFT(Nhaplieu!$N1041,3)='Sổ ngân hàng S07 '!$J$2),Nhaplieu!L1041,IF(OR(Nhaplieu!$M1041='Sổ ngân hàng S07 '!$J$2,Nhaplieu!$N1041='Sổ ngân hàng S07 '!$J$2),Nhaplieu!L1041,""))</f>
        <v/>
      </c>
      <c r="D1036" s="78" t="str">
        <f>IF(LEFT(Nhaplieu!$M1041,3)='Sổ ngân hàng S07 '!$J$2,Nhaplieu!N1041,IF(LEFT(Nhaplieu!$N1041,3)='Sổ ngân hàng S07 '!$J$2,Nhaplieu!M1041,IF(Nhaplieu!$M1041='Sổ ngân hàng S07 '!$J$2,Nhaplieu!N1041,IF(Nhaplieu!$N1041='Sổ ngân hàng S07 '!$J$2,Nhaplieu!M1041,""))))</f>
        <v/>
      </c>
      <c r="E1036" s="77" t="str">
        <f>IF(LEFT(Nhaplieu!M1041,3)='Sổ ngân hàng S07 '!$J$2,Nhaplieu!$O1041,IF(Nhaplieu!M1041='Sổ ngân hàng S07 '!$J$2,Nhaplieu!$O1041,""))</f>
        <v/>
      </c>
      <c r="F1036" s="77" t="str">
        <f>IF(LEFT(Nhaplieu!N1041,3)='Sổ ngân hàng S07 '!$J$2,Nhaplieu!$O1041,IF(Nhaplieu!N1041='Sổ ngân hàng S07 '!$J$2,Nhaplieu!$O1041,""))</f>
        <v/>
      </c>
      <c r="G1036" s="572">
        <f>IF(SUM(E1036:F1036)=0,0,$G$10+SUM(E$11:$E1036)-SUM(F$11:$F1036))</f>
        <v>0</v>
      </c>
      <c r="H1036" s="573"/>
    </row>
    <row r="1037" spans="1:8" s="4" customFormat="1" ht="15.6">
      <c r="A1037" s="76" t="str">
        <f>IF(OR(LEFT(Nhaplieu!$M1042,3)='Sổ ngân hàng S07 '!$J$2,LEFT(Nhaplieu!$N1042,3)='Sổ ngân hàng S07 '!$J$2),Nhaplieu!F1042,IF(OR(Nhaplieu!$M1042='Sổ ngân hàng S07 '!$J$2,Nhaplieu!$N1042='Sổ ngân hàng S07 '!$J$2),Nhaplieu!F1042,""))</f>
        <v/>
      </c>
      <c r="B1037" s="77" t="str">
        <f>IF(OR(LEFT(Nhaplieu!$M1042,3)='Sổ ngân hàng S07 '!$J$2,LEFT(Nhaplieu!$N1042,3)='Sổ ngân hàng S07 '!$J$2),Nhaplieu!E1042,IF(OR(Nhaplieu!$M1042='Sổ ngân hàng S07 '!$J$2,Nhaplieu!$N1042='Sổ ngân hàng S07 '!$J$2),Nhaplieu!E1042,""))</f>
        <v/>
      </c>
      <c r="C1037" s="571" t="str">
        <f>IF(OR(LEFT(Nhaplieu!$M1042,3)='Sổ ngân hàng S07 '!$J$2,LEFT(Nhaplieu!$N1042,3)='Sổ ngân hàng S07 '!$J$2),Nhaplieu!L1042,IF(OR(Nhaplieu!$M1042='Sổ ngân hàng S07 '!$J$2,Nhaplieu!$N1042='Sổ ngân hàng S07 '!$J$2),Nhaplieu!L1042,""))</f>
        <v/>
      </c>
      <c r="D1037" s="78" t="str">
        <f>IF(LEFT(Nhaplieu!$M1042,3)='Sổ ngân hàng S07 '!$J$2,Nhaplieu!N1042,IF(LEFT(Nhaplieu!$N1042,3)='Sổ ngân hàng S07 '!$J$2,Nhaplieu!M1042,IF(Nhaplieu!$M1042='Sổ ngân hàng S07 '!$J$2,Nhaplieu!N1042,IF(Nhaplieu!$N1042='Sổ ngân hàng S07 '!$J$2,Nhaplieu!M1042,""))))</f>
        <v/>
      </c>
      <c r="E1037" s="77" t="str">
        <f>IF(LEFT(Nhaplieu!M1042,3)='Sổ ngân hàng S07 '!$J$2,Nhaplieu!$O1042,IF(Nhaplieu!M1042='Sổ ngân hàng S07 '!$J$2,Nhaplieu!$O1042,""))</f>
        <v/>
      </c>
      <c r="F1037" s="77" t="str">
        <f>IF(LEFT(Nhaplieu!N1042,3)='Sổ ngân hàng S07 '!$J$2,Nhaplieu!$O1042,IF(Nhaplieu!N1042='Sổ ngân hàng S07 '!$J$2,Nhaplieu!$O1042,""))</f>
        <v/>
      </c>
      <c r="G1037" s="572">
        <f>IF(SUM(E1037:F1037)=0,0,$G$10+SUM(E$11:$E1037)-SUM(F$11:$F1037))</f>
        <v>0</v>
      </c>
      <c r="H1037" s="573"/>
    </row>
    <row r="1038" spans="1:8" s="4" customFormat="1" ht="15.6">
      <c r="A1038" s="76" t="str">
        <f>IF(OR(LEFT(Nhaplieu!$M1043,3)='Sổ ngân hàng S07 '!$J$2,LEFT(Nhaplieu!$N1043,3)='Sổ ngân hàng S07 '!$J$2),Nhaplieu!F1043,IF(OR(Nhaplieu!$M1043='Sổ ngân hàng S07 '!$J$2,Nhaplieu!$N1043='Sổ ngân hàng S07 '!$J$2),Nhaplieu!F1043,""))</f>
        <v/>
      </c>
      <c r="B1038" s="77" t="str">
        <f>IF(OR(LEFT(Nhaplieu!$M1043,3)='Sổ ngân hàng S07 '!$J$2,LEFT(Nhaplieu!$N1043,3)='Sổ ngân hàng S07 '!$J$2),Nhaplieu!E1043,IF(OR(Nhaplieu!$M1043='Sổ ngân hàng S07 '!$J$2,Nhaplieu!$N1043='Sổ ngân hàng S07 '!$J$2),Nhaplieu!E1043,""))</f>
        <v/>
      </c>
      <c r="C1038" s="571" t="str">
        <f>IF(OR(LEFT(Nhaplieu!$M1043,3)='Sổ ngân hàng S07 '!$J$2,LEFT(Nhaplieu!$N1043,3)='Sổ ngân hàng S07 '!$J$2),Nhaplieu!L1043,IF(OR(Nhaplieu!$M1043='Sổ ngân hàng S07 '!$J$2,Nhaplieu!$N1043='Sổ ngân hàng S07 '!$J$2),Nhaplieu!L1043,""))</f>
        <v/>
      </c>
      <c r="D1038" s="78" t="str">
        <f>IF(LEFT(Nhaplieu!$M1043,3)='Sổ ngân hàng S07 '!$J$2,Nhaplieu!N1043,IF(LEFT(Nhaplieu!$N1043,3)='Sổ ngân hàng S07 '!$J$2,Nhaplieu!M1043,IF(Nhaplieu!$M1043='Sổ ngân hàng S07 '!$J$2,Nhaplieu!N1043,IF(Nhaplieu!$N1043='Sổ ngân hàng S07 '!$J$2,Nhaplieu!M1043,""))))</f>
        <v/>
      </c>
      <c r="E1038" s="77" t="str">
        <f>IF(LEFT(Nhaplieu!M1043,3)='Sổ ngân hàng S07 '!$J$2,Nhaplieu!$O1043,IF(Nhaplieu!M1043='Sổ ngân hàng S07 '!$J$2,Nhaplieu!$O1043,""))</f>
        <v/>
      </c>
      <c r="F1038" s="77" t="str">
        <f>IF(LEFT(Nhaplieu!N1043,3)='Sổ ngân hàng S07 '!$J$2,Nhaplieu!$O1043,IF(Nhaplieu!N1043='Sổ ngân hàng S07 '!$J$2,Nhaplieu!$O1043,""))</f>
        <v/>
      </c>
      <c r="G1038" s="572">
        <f>IF(SUM(E1038:F1038)=0,0,$G$10+SUM(E$11:$E1038)-SUM(F$11:$F1038))</f>
        <v>0</v>
      </c>
      <c r="H1038" s="573"/>
    </row>
    <row r="1039" spans="1:8" s="4" customFormat="1" ht="15.6">
      <c r="A1039" s="76" t="str">
        <f>IF(OR(LEFT(Nhaplieu!$M1044,3)='Sổ ngân hàng S07 '!$J$2,LEFT(Nhaplieu!$N1044,3)='Sổ ngân hàng S07 '!$J$2),Nhaplieu!F1044,IF(OR(Nhaplieu!$M1044='Sổ ngân hàng S07 '!$J$2,Nhaplieu!$N1044='Sổ ngân hàng S07 '!$J$2),Nhaplieu!F1044,""))</f>
        <v/>
      </c>
      <c r="B1039" s="77" t="str">
        <f>IF(OR(LEFT(Nhaplieu!$M1044,3)='Sổ ngân hàng S07 '!$J$2,LEFT(Nhaplieu!$N1044,3)='Sổ ngân hàng S07 '!$J$2),Nhaplieu!E1044,IF(OR(Nhaplieu!$M1044='Sổ ngân hàng S07 '!$J$2,Nhaplieu!$N1044='Sổ ngân hàng S07 '!$J$2),Nhaplieu!E1044,""))</f>
        <v/>
      </c>
      <c r="C1039" s="571" t="str">
        <f>IF(OR(LEFT(Nhaplieu!$M1044,3)='Sổ ngân hàng S07 '!$J$2,LEFT(Nhaplieu!$N1044,3)='Sổ ngân hàng S07 '!$J$2),Nhaplieu!L1044,IF(OR(Nhaplieu!$M1044='Sổ ngân hàng S07 '!$J$2,Nhaplieu!$N1044='Sổ ngân hàng S07 '!$J$2),Nhaplieu!L1044,""))</f>
        <v/>
      </c>
      <c r="D1039" s="78" t="str">
        <f>IF(LEFT(Nhaplieu!$M1044,3)='Sổ ngân hàng S07 '!$J$2,Nhaplieu!N1044,IF(LEFT(Nhaplieu!$N1044,3)='Sổ ngân hàng S07 '!$J$2,Nhaplieu!M1044,IF(Nhaplieu!$M1044='Sổ ngân hàng S07 '!$J$2,Nhaplieu!N1044,IF(Nhaplieu!$N1044='Sổ ngân hàng S07 '!$J$2,Nhaplieu!M1044,""))))</f>
        <v/>
      </c>
      <c r="E1039" s="77" t="str">
        <f>IF(LEFT(Nhaplieu!M1044,3)='Sổ ngân hàng S07 '!$J$2,Nhaplieu!$O1044,IF(Nhaplieu!M1044='Sổ ngân hàng S07 '!$J$2,Nhaplieu!$O1044,""))</f>
        <v/>
      </c>
      <c r="F1039" s="77" t="str">
        <f>IF(LEFT(Nhaplieu!N1044,3)='Sổ ngân hàng S07 '!$J$2,Nhaplieu!$O1044,IF(Nhaplieu!N1044='Sổ ngân hàng S07 '!$J$2,Nhaplieu!$O1044,""))</f>
        <v/>
      </c>
      <c r="G1039" s="572">
        <f>IF(SUM(E1039:F1039)=0,0,$G$10+SUM(E$11:$E1039)-SUM(F$11:$F1039))</f>
        <v>0</v>
      </c>
      <c r="H1039" s="573"/>
    </row>
    <row r="1040" spans="1:8" s="4" customFormat="1" ht="15.6">
      <c r="A1040" s="76" t="str">
        <f>IF(OR(LEFT(Nhaplieu!$M1045,3)='Sổ ngân hàng S07 '!$J$2,LEFT(Nhaplieu!$N1045,3)='Sổ ngân hàng S07 '!$J$2),Nhaplieu!F1045,IF(OR(Nhaplieu!$M1045='Sổ ngân hàng S07 '!$J$2,Nhaplieu!$N1045='Sổ ngân hàng S07 '!$J$2),Nhaplieu!F1045,""))</f>
        <v/>
      </c>
      <c r="B1040" s="77" t="str">
        <f>IF(OR(LEFT(Nhaplieu!$M1045,3)='Sổ ngân hàng S07 '!$J$2,LEFT(Nhaplieu!$N1045,3)='Sổ ngân hàng S07 '!$J$2),Nhaplieu!E1045,IF(OR(Nhaplieu!$M1045='Sổ ngân hàng S07 '!$J$2,Nhaplieu!$N1045='Sổ ngân hàng S07 '!$J$2),Nhaplieu!E1045,""))</f>
        <v/>
      </c>
      <c r="C1040" s="571" t="str">
        <f>IF(OR(LEFT(Nhaplieu!$M1045,3)='Sổ ngân hàng S07 '!$J$2,LEFT(Nhaplieu!$N1045,3)='Sổ ngân hàng S07 '!$J$2),Nhaplieu!L1045,IF(OR(Nhaplieu!$M1045='Sổ ngân hàng S07 '!$J$2,Nhaplieu!$N1045='Sổ ngân hàng S07 '!$J$2),Nhaplieu!L1045,""))</f>
        <v/>
      </c>
      <c r="D1040" s="78" t="str">
        <f>IF(LEFT(Nhaplieu!$M1045,3)='Sổ ngân hàng S07 '!$J$2,Nhaplieu!N1045,IF(LEFT(Nhaplieu!$N1045,3)='Sổ ngân hàng S07 '!$J$2,Nhaplieu!M1045,IF(Nhaplieu!$M1045='Sổ ngân hàng S07 '!$J$2,Nhaplieu!N1045,IF(Nhaplieu!$N1045='Sổ ngân hàng S07 '!$J$2,Nhaplieu!M1045,""))))</f>
        <v/>
      </c>
      <c r="E1040" s="77" t="str">
        <f>IF(LEFT(Nhaplieu!M1045,3)='Sổ ngân hàng S07 '!$J$2,Nhaplieu!$O1045,IF(Nhaplieu!M1045='Sổ ngân hàng S07 '!$J$2,Nhaplieu!$O1045,""))</f>
        <v/>
      </c>
      <c r="F1040" s="77" t="str">
        <f>IF(LEFT(Nhaplieu!N1045,3)='Sổ ngân hàng S07 '!$J$2,Nhaplieu!$O1045,IF(Nhaplieu!N1045='Sổ ngân hàng S07 '!$J$2,Nhaplieu!$O1045,""))</f>
        <v/>
      </c>
      <c r="G1040" s="572">
        <f>IF(SUM(E1040:F1040)=0,0,$G$10+SUM(E$11:$E1040)-SUM(F$11:$F1040))</f>
        <v>0</v>
      </c>
      <c r="H1040" s="573"/>
    </row>
    <row r="1041" spans="1:14" s="4" customFormat="1" ht="15.6">
      <c r="A1041" s="76" t="str">
        <f>IF(OR(LEFT(Nhaplieu!$M1046,3)='Sổ ngân hàng S07 '!$J$2,LEFT(Nhaplieu!$N1046,3)='Sổ ngân hàng S07 '!$J$2),Nhaplieu!F1046,IF(OR(Nhaplieu!$M1046='Sổ ngân hàng S07 '!$J$2,Nhaplieu!$N1046='Sổ ngân hàng S07 '!$J$2),Nhaplieu!F1046,""))</f>
        <v/>
      </c>
      <c r="B1041" s="77" t="str">
        <f>IF(OR(LEFT(Nhaplieu!$M1046,3)='Sổ ngân hàng S07 '!$J$2,LEFT(Nhaplieu!$N1046,3)='Sổ ngân hàng S07 '!$J$2),Nhaplieu!E1046,IF(OR(Nhaplieu!$M1046='Sổ ngân hàng S07 '!$J$2,Nhaplieu!$N1046='Sổ ngân hàng S07 '!$J$2),Nhaplieu!E1046,""))</f>
        <v/>
      </c>
      <c r="C1041" s="571" t="str">
        <f>IF(OR(LEFT(Nhaplieu!$M1046,3)='Sổ ngân hàng S07 '!$J$2,LEFT(Nhaplieu!$N1046,3)='Sổ ngân hàng S07 '!$J$2),Nhaplieu!L1046,IF(OR(Nhaplieu!$M1046='Sổ ngân hàng S07 '!$J$2,Nhaplieu!$N1046='Sổ ngân hàng S07 '!$J$2),Nhaplieu!L1046,""))</f>
        <v/>
      </c>
      <c r="D1041" s="78" t="str">
        <f>IF(LEFT(Nhaplieu!$M1046,3)='Sổ ngân hàng S07 '!$J$2,Nhaplieu!N1046,IF(LEFT(Nhaplieu!$N1046,3)='Sổ ngân hàng S07 '!$J$2,Nhaplieu!M1046,IF(Nhaplieu!$M1046='Sổ ngân hàng S07 '!$J$2,Nhaplieu!N1046,IF(Nhaplieu!$N1046='Sổ ngân hàng S07 '!$J$2,Nhaplieu!M1046,""))))</f>
        <v/>
      </c>
      <c r="E1041" s="77" t="str">
        <f>IF(LEFT(Nhaplieu!M1046,3)='Sổ ngân hàng S07 '!$J$2,Nhaplieu!$O1046,IF(Nhaplieu!M1046='Sổ ngân hàng S07 '!$J$2,Nhaplieu!$O1046,""))</f>
        <v/>
      </c>
      <c r="F1041" s="77" t="str">
        <f>IF(LEFT(Nhaplieu!N1046,3)='Sổ ngân hàng S07 '!$J$2,Nhaplieu!$O1046,IF(Nhaplieu!N1046='Sổ ngân hàng S07 '!$J$2,Nhaplieu!$O1046,""))</f>
        <v/>
      </c>
      <c r="G1041" s="572">
        <f>IF(SUM(E1041:F1041)=0,0,$G$10+SUM(E$11:$E1041)-SUM(F$11:$F1041))</f>
        <v>0</v>
      </c>
      <c r="H1041" s="573"/>
    </row>
    <row r="1042" spans="1:14" s="4" customFormat="1" ht="15.6">
      <c r="A1042" s="76" t="str">
        <f>IF(OR(LEFT(Nhaplieu!$M1047,3)='Sổ ngân hàng S07 '!$J$2,LEFT(Nhaplieu!$N1047,3)='Sổ ngân hàng S07 '!$J$2),Nhaplieu!F1047,IF(OR(Nhaplieu!$M1047='Sổ ngân hàng S07 '!$J$2,Nhaplieu!$N1047='Sổ ngân hàng S07 '!$J$2),Nhaplieu!F1047,""))</f>
        <v/>
      </c>
      <c r="B1042" s="77" t="str">
        <f>IF(OR(LEFT(Nhaplieu!$M1047,3)='Sổ ngân hàng S07 '!$J$2,LEFT(Nhaplieu!$N1047,3)='Sổ ngân hàng S07 '!$J$2),Nhaplieu!E1047,IF(OR(Nhaplieu!$M1047='Sổ ngân hàng S07 '!$J$2,Nhaplieu!$N1047='Sổ ngân hàng S07 '!$J$2),Nhaplieu!E1047,""))</f>
        <v/>
      </c>
      <c r="C1042" s="571" t="str">
        <f>IF(OR(LEFT(Nhaplieu!$M1047,3)='Sổ ngân hàng S07 '!$J$2,LEFT(Nhaplieu!$N1047,3)='Sổ ngân hàng S07 '!$J$2),Nhaplieu!L1047,IF(OR(Nhaplieu!$M1047='Sổ ngân hàng S07 '!$J$2,Nhaplieu!$N1047='Sổ ngân hàng S07 '!$J$2),Nhaplieu!L1047,""))</f>
        <v/>
      </c>
      <c r="D1042" s="78" t="str">
        <f>IF(LEFT(Nhaplieu!$M1047,3)='Sổ ngân hàng S07 '!$J$2,Nhaplieu!N1047,IF(LEFT(Nhaplieu!$N1047,3)='Sổ ngân hàng S07 '!$J$2,Nhaplieu!M1047,IF(Nhaplieu!$M1047='Sổ ngân hàng S07 '!$J$2,Nhaplieu!N1047,IF(Nhaplieu!$N1047='Sổ ngân hàng S07 '!$J$2,Nhaplieu!M1047,""))))</f>
        <v/>
      </c>
      <c r="E1042" s="77" t="str">
        <f>IF(LEFT(Nhaplieu!M1047,3)='Sổ ngân hàng S07 '!$J$2,Nhaplieu!$O1047,IF(Nhaplieu!M1047='Sổ ngân hàng S07 '!$J$2,Nhaplieu!$O1047,""))</f>
        <v/>
      </c>
      <c r="F1042" s="77" t="str">
        <f>IF(LEFT(Nhaplieu!N1047,3)='Sổ ngân hàng S07 '!$J$2,Nhaplieu!$O1047,IF(Nhaplieu!N1047='Sổ ngân hàng S07 '!$J$2,Nhaplieu!$O1047,""))</f>
        <v/>
      </c>
      <c r="G1042" s="572">
        <f>IF(SUM(E1042:F1042)=0,0,$G$10+SUM(E$11:$E1042)-SUM(F$11:$F1042))</f>
        <v>0</v>
      </c>
      <c r="H1042" s="573"/>
    </row>
    <row r="1043" spans="1:14" s="4" customFormat="1" ht="15.6">
      <c r="A1043" s="76" t="str">
        <f>IF(OR(LEFT(Nhaplieu!$M1048,3)='Sổ ngân hàng S07 '!$J$2,LEFT(Nhaplieu!$N1048,3)='Sổ ngân hàng S07 '!$J$2),Nhaplieu!F1048,IF(OR(Nhaplieu!$M1048='Sổ ngân hàng S07 '!$J$2,Nhaplieu!$N1048='Sổ ngân hàng S07 '!$J$2),Nhaplieu!F1048,""))</f>
        <v/>
      </c>
      <c r="B1043" s="77" t="str">
        <f>IF(OR(LEFT(Nhaplieu!$M1048,3)='Sổ ngân hàng S07 '!$J$2,LEFT(Nhaplieu!$N1048,3)='Sổ ngân hàng S07 '!$J$2),Nhaplieu!E1048,IF(OR(Nhaplieu!$M1048='Sổ ngân hàng S07 '!$J$2,Nhaplieu!$N1048='Sổ ngân hàng S07 '!$J$2),Nhaplieu!E1048,""))</f>
        <v/>
      </c>
      <c r="C1043" s="571" t="str">
        <f>IF(OR(LEFT(Nhaplieu!$M1048,3)='Sổ ngân hàng S07 '!$J$2,LEFT(Nhaplieu!$N1048,3)='Sổ ngân hàng S07 '!$J$2),Nhaplieu!L1048,IF(OR(Nhaplieu!$M1048='Sổ ngân hàng S07 '!$J$2,Nhaplieu!$N1048='Sổ ngân hàng S07 '!$J$2),Nhaplieu!L1048,""))</f>
        <v/>
      </c>
      <c r="D1043" s="78" t="str">
        <f>IF(LEFT(Nhaplieu!$M1048,3)='Sổ ngân hàng S07 '!$J$2,Nhaplieu!N1048,IF(LEFT(Nhaplieu!$N1048,3)='Sổ ngân hàng S07 '!$J$2,Nhaplieu!M1048,IF(Nhaplieu!$M1048='Sổ ngân hàng S07 '!$J$2,Nhaplieu!N1048,IF(Nhaplieu!$N1048='Sổ ngân hàng S07 '!$J$2,Nhaplieu!M1048,""))))</f>
        <v/>
      </c>
      <c r="E1043" s="77" t="str">
        <f>IF(LEFT(Nhaplieu!M1048,3)='Sổ ngân hàng S07 '!$J$2,Nhaplieu!$O1048,IF(Nhaplieu!M1048='Sổ ngân hàng S07 '!$J$2,Nhaplieu!$O1048,""))</f>
        <v/>
      </c>
      <c r="F1043" s="77" t="str">
        <f>IF(LEFT(Nhaplieu!N1048,3)='Sổ ngân hàng S07 '!$J$2,Nhaplieu!$O1048,IF(Nhaplieu!N1048='Sổ ngân hàng S07 '!$J$2,Nhaplieu!$O1048,""))</f>
        <v/>
      </c>
      <c r="G1043" s="572">
        <f>IF(SUM(E1043:F1043)=0,0,$G$10+SUM(E$11:$E1043)-SUM(F$11:$F1043))</f>
        <v>0</v>
      </c>
      <c r="H1043" s="573"/>
    </row>
    <row r="1044" spans="1:14" s="4" customFormat="1" ht="15.6">
      <c r="A1044" s="76" t="str">
        <f>IF(OR(LEFT(Nhaplieu!$M1049,3)='Sổ ngân hàng S07 '!$J$2,LEFT(Nhaplieu!$N1049,3)='Sổ ngân hàng S07 '!$J$2),Nhaplieu!F1049,IF(OR(Nhaplieu!$M1049='Sổ ngân hàng S07 '!$J$2,Nhaplieu!$N1049='Sổ ngân hàng S07 '!$J$2),Nhaplieu!F1049,""))</f>
        <v/>
      </c>
      <c r="B1044" s="77" t="str">
        <f>IF(OR(LEFT(Nhaplieu!$M1049,3)='Sổ ngân hàng S07 '!$J$2,LEFT(Nhaplieu!$N1049,3)='Sổ ngân hàng S07 '!$J$2),Nhaplieu!E1049,IF(OR(Nhaplieu!$M1049='Sổ ngân hàng S07 '!$J$2,Nhaplieu!$N1049='Sổ ngân hàng S07 '!$J$2),Nhaplieu!E1049,""))</f>
        <v/>
      </c>
      <c r="C1044" s="571" t="str">
        <f>IF(OR(LEFT(Nhaplieu!$M1049,3)='Sổ ngân hàng S07 '!$J$2,LEFT(Nhaplieu!$N1049,3)='Sổ ngân hàng S07 '!$J$2),Nhaplieu!L1049,IF(OR(Nhaplieu!$M1049='Sổ ngân hàng S07 '!$J$2,Nhaplieu!$N1049='Sổ ngân hàng S07 '!$J$2),Nhaplieu!L1049,""))</f>
        <v/>
      </c>
      <c r="D1044" s="78" t="str">
        <f>IF(LEFT(Nhaplieu!$M1049,3)='Sổ ngân hàng S07 '!$J$2,Nhaplieu!N1049,IF(LEFT(Nhaplieu!$N1049,3)='Sổ ngân hàng S07 '!$J$2,Nhaplieu!M1049,IF(Nhaplieu!$M1049='Sổ ngân hàng S07 '!$J$2,Nhaplieu!N1049,IF(Nhaplieu!$N1049='Sổ ngân hàng S07 '!$J$2,Nhaplieu!M1049,""))))</f>
        <v/>
      </c>
      <c r="E1044" s="77" t="str">
        <f>IF(LEFT(Nhaplieu!M1049,3)='Sổ ngân hàng S07 '!$J$2,Nhaplieu!$O1049,IF(Nhaplieu!M1049='Sổ ngân hàng S07 '!$J$2,Nhaplieu!$O1049,""))</f>
        <v/>
      </c>
      <c r="F1044" s="77" t="str">
        <f>IF(LEFT(Nhaplieu!N1049,3)='Sổ ngân hàng S07 '!$J$2,Nhaplieu!$O1049,IF(Nhaplieu!N1049='Sổ ngân hàng S07 '!$J$2,Nhaplieu!$O1049,""))</f>
        <v/>
      </c>
      <c r="G1044" s="572">
        <f>IF(SUM(E1044:F1044)=0,0,$G$10+SUM(E$11:$E1044)-SUM(F$11:$F1044))</f>
        <v>0</v>
      </c>
      <c r="H1044" s="573"/>
    </row>
    <row r="1045" spans="1:14" s="4" customFormat="1" ht="15.6">
      <c r="A1045" s="76" t="str">
        <f>IF(OR(LEFT(Nhaplieu!$M1050,3)='Sổ ngân hàng S07 '!$J$2,LEFT(Nhaplieu!$N1050,3)='Sổ ngân hàng S07 '!$J$2),Nhaplieu!F1050,IF(OR(Nhaplieu!$M1050='Sổ ngân hàng S07 '!$J$2,Nhaplieu!$N1050='Sổ ngân hàng S07 '!$J$2),Nhaplieu!F1050,""))</f>
        <v/>
      </c>
      <c r="B1045" s="77" t="str">
        <f>IF(OR(LEFT(Nhaplieu!$M1050,3)='Sổ ngân hàng S07 '!$J$2,LEFT(Nhaplieu!$N1050,3)='Sổ ngân hàng S07 '!$J$2),Nhaplieu!E1050,IF(OR(Nhaplieu!$M1050='Sổ ngân hàng S07 '!$J$2,Nhaplieu!$N1050='Sổ ngân hàng S07 '!$J$2),Nhaplieu!E1050,""))</f>
        <v/>
      </c>
      <c r="C1045" s="571" t="str">
        <f>IF(OR(LEFT(Nhaplieu!$M1050,3)='Sổ ngân hàng S07 '!$J$2,LEFT(Nhaplieu!$N1050,3)='Sổ ngân hàng S07 '!$J$2),Nhaplieu!L1050,IF(OR(Nhaplieu!$M1050='Sổ ngân hàng S07 '!$J$2,Nhaplieu!$N1050='Sổ ngân hàng S07 '!$J$2),Nhaplieu!L1050,""))</f>
        <v/>
      </c>
      <c r="D1045" s="78" t="str">
        <f>IF(LEFT(Nhaplieu!$M1050,3)='Sổ ngân hàng S07 '!$J$2,Nhaplieu!N1050,IF(LEFT(Nhaplieu!$N1050,3)='Sổ ngân hàng S07 '!$J$2,Nhaplieu!M1050,IF(Nhaplieu!$M1050='Sổ ngân hàng S07 '!$J$2,Nhaplieu!N1050,IF(Nhaplieu!$N1050='Sổ ngân hàng S07 '!$J$2,Nhaplieu!M1050,""))))</f>
        <v/>
      </c>
      <c r="E1045" s="77" t="str">
        <f>IF(LEFT(Nhaplieu!M1050,3)='Sổ ngân hàng S07 '!$J$2,Nhaplieu!$O1050,IF(Nhaplieu!M1050='Sổ ngân hàng S07 '!$J$2,Nhaplieu!$O1050,""))</f>
        <v/>
      </c>
      <c r="F1045" s="77" t="str">
        <f>IF(LEFT(Nhaplieu!N1050,3)='Sổ ngân hàng S07 '!$J$2,Nhaplieu!$O1050,IF(Nhaplieu!N1050='Sổ ngân hàng S07 '!$J$2,Nhaplieu!$O1050,""))</f>
        <v/>
      </c>
      <c r="G1045" s="572">
        <f>IF(SUM(E1045:F1045)=0,0,$G$10+SUM(E$11:$E1045)-SUM(F$11:$F1045))</f>
        <v>0</v>
      </c>
      <c r="H1045" s="573"/>
    </row>
    <row r="1046" spans="1:14" s="4" customFormat="1" ht="16.5" customHeight="1">
      <c r="A1046" s="728"/>
      <c r="B1046" s="729"/>
      <c r="C1046" s="730" t="s">
        <v>413</v>
      </c>
      <c r="D1046" s="731"/>
      <c r="E1046" s="939">
        <f>SUM(E11:E1045)</f>
        <v>0</v>
      </c>
      <c r="F1046" s="732">
        <f>SUM(F11:F1045)</f>
        <v>0</v>
      </c>
      <c r="G1046" s="732"/>
      <c r="H1046" s="731"/>
      <c r="N1046" s="476"/>
    </row>
    <row r="1047" spans="1:14" s="4" customFormat="1" ht="15.6">
      <c r="A1047" s="728"/>
      <c r="B1047" s="729"/>
      <c r="C1047" s="730" t="s">
        <v>197</v>
      </c>
      <c r="D1047" s="731"/>
      <c r="E1047" s="733"/>
      <c r="F1047" s="733"/>
      <c r="G1047" s="734">
        <f>MAX(0,G10+E1046-F1046)</f>
        <v>161455380</v>
      </c>
      <c r="H1047" s="731"/>
      <c r="N1047" s="476"/>
    </row>
    <row r="1048" spans="1:14" s="4" customFormat="1" ht="19.5" customHeight="1">
      <c r="A1048" s="32"/>
      <c r="B1048" s="33"/>
      <c r="C1048" s="1600">
        <f>MENU!D17</f>
        <v>0</v>
      </c>
      <c r="D1048" s="1649"/>
      <c r="E1048" s="1649"/>
      <c r="F1048" s="1649"/>
      <c r="G1048" s="1649"/>
      <c r="H1048" s="34"/>
      <c r="N1048" s="476"/>
    </row>
    <row r="1049" spans="1:14" s="4" customFormat="1" ht="31.5" customHeight="1">
      <c r="A1049" s="35" t="s">
        <v>400</v>
      </c>
      <c r="B1049" s="36"/>
      <c r="C1049" s="37"/>
      <c r="D1049" s="34"/>
      <c r="E1049" s="1599" t="s">
        <v>853</v>
      </c>
      <c r="F1049" s="1609"/>
      <c r="G1049" s="1609"/>
      <c r="H1049" s="34"/>
      <c r="N1049" s="476"/>
    </row>
    <row r="1050" spans="1:14" s="4" customFormat="1" ht="15.6">
      <c r="A1050" s="32"/>
      <c r="B1050" s="36"/>
      <c r="D1050" s="34"/>
      <c r="E1050" s="903"/>
      <c r="H1050" s="34"/>
      <c r="N1050" s="476"/>
    </row>
    <row r="1051" spans="1:14" s="4" customFormat="1" ht="15.6">
      <c r="A1051" s="32"/>
      <c r="B1051" s="36"/>
      <c r="D1051" s="34"/>
      <c r="E1051" s="34"/>
      <c r="H1051" s="34"/>
      <c r="N1051" s="476"/>
    </row>
    <row r="1052" spans="1:14" s="3" customFormat="1" ht="15.6">
      <c r="A1052" s="1"/>
      <c r="B1052" s="38"/>
      <c r="D1052" s="39"/>
      <c r="H1052" s="39"/>
      <c r="N1052" s="475"/>
    </row>
    <row r="1053" spans="1:14" s="4" customFormat="1" ht="15.6">
      <c r="A1053" s="40" t="str">
        <f>MENU!$D$8</f>
        <v>hocketoanthuchanh.com</v>
      </c>
      <c r="B1053" s="36"/>
      <c r="C1053" s="39"/>
      <c r="D1053" s="34"/>
      <c r="E1053" s="1519"/>
      <c r="F1053" s="1519"/>
      <c r="G1053" s="1519"/>
      <c r="H1053" s="34"/>
      <c r="N1053" s="476"/>
    </row>
    <row r="1054" spans="1:14">
      <c r="E1054" s="932"/>
    </row>
    <row r="1078" spans="1:17" s="6" customFormat="1" ht="13.2" hidden="1">
      <c r="A1078" s="41"/>
      <c r="B1078" s="42"/>
      <c r="D1078" s="43"/>
      <c r="H1078" s="43"/>
    </row>
    <row r="1079" spans="1:17" s="6" customFormat="1" ht="13.2" hidden="1">
      <c r="A1079" s="41"/>
      <c r="B1079" s="42"/>
      <c r="D1079" s="43"/>
      <c r="H1079" s="43"/>
    </row>
    <row r="1080" spans="1:17" s="7" customFormat="1" ht="15" hidden="1">
      <c r="A1080" s="44"/>
      <c r="B1080" s="45">
        <f>G1047</f>
        <v>161455380</v>
      </c>
      <c r="C1080" s="46" t="str">
        <f>RIGHT("000000000000"&amp;ROUND(B1080,0),12)</f>
        <v>000161455380</v>
      </c>
      <c r="D1080" s="46">
        <v>1</v>
      </c>
      <c r="E1080" s="46">
        <v>2</v>
      </c>
      <c r="F1080" s="46">
        <v>3</v>
      </c>
      <c r="G1080" s="46">
        <v>4</v>
      </c>
      <c r="H1080" s="46">
        <v>5</v>
      </c>
      <c r="I1080" s="46">
        <v>6</v>
      </c>
      <c r="J1080" s="46">
        <v>7</v>
      </c>
      <c r="K1080" s="46">
        <v>8</v>
      </c>
      <c r="L1080" s="53">
        <v>9</v>
      </c>
      <c r="M1080" s="46">
        <v>10</v>
      </c>
      <c r="N1080" s="46">
        <v>11</v>
      </c>
      <c r="O1080" s="46">
        <v>12</v>
      </c>
      <c r="P1080" s="54"/>
      <c r="Q1080" s="58"/>
    </row>
    <row r="1081" spans="1:17" s="7" customFormat="1" ht="15" hidden="1">
      <c r="A1081" s="44"/>
      <c r="B1081" s="47"/>
      <c r="C1081" s="48"/>
      <c r="D1081" s="49">
        <f>VALUE(MID(C1080,D1080,1))</f>
        <v>0</v>
      </c>
      <c r="E1081" s="49">
        <f>VALUE(MID(C1080,E1080,1))</f>
        <v>0</v>
      </c>
      <c r="F1081" s="49">
        <f>VALUE(MID(C1080,F1080,1))</f>
        <v>0</v>
      </c>
      <c r="G1081" s="49">
        <f>VALUE(MID(C1080,G1080,1))</f>
        <v>1</v>
      </c>
      <c r="H1081" s="49">
        <f>VALUE(MID(C1080,H1080,1))</f>
        <v>6</v>
      </c>
      <c r="I1081" s="49">
        <f>VALUE(MID(C1080,I1080,1))</f>
        <v>1</v>
      </c>
      <c r="J1081" s="49">
        <f>VALUE(MID(C1080,J1080,1))</f>
        <v>4</v>
      </c>
      <c r="K1081" s="49">
        <f>VALUE(MID(C1080,K1080,1))</f>
        <v>5</v>
      </c>
      <c r="L1081" s="55">
        <f>VALUE(MID(C1080,L1080,1))</f>
        <v>5</v>
      </c>
      <c r="M1081" s="49">
        <f>VALUE(MID(C1080,M1080,1))</f>
        <v>3</v>
      </c>
      <c r="N1081" s="49">
        <f>VALUE(MID(C1080,N1080,1))</f>
        <v>8</v>
      </c>
      <c r="O1081" s="49">
        <f>VALUE(MID(C1080,O1080,1))</f>
        <v>0</v>
      </c>
      <c r="P1081" s="54"/>
      <c r="Q1081" s="58"/>
    </row>
    <row r="1082" spans="1:17" s="7" customFormat="1" ht="15" hidden="1">
      <c r="A1082" s="44"/>
      <c r="B1082" s="47"/>
      <c r="C1082" s="48"/>
      <c r="D1082" s="49">
        <f>SUM(D1081:D1081)</f>
        <v>0</v>
      </c>
      <c r="E1082" s="49">
        <f>SUM(D1081:E1081)</f>
        <v>0</v>
      </c>
      <c r="F1082" s="49">
        <f>SUM(D1081:F1081)</f>
        <v>0</v>
      </c>
      <c r="G1082" s="49">
        <f>SUM(G1081:G1081)</f>
        <v>1</v>
      </c>
      <c r="H1082" s="49">
        <f>SUM(G1081:H1081)</f>
        <v>7</v>
      </c>
      <c r="I1082" s="49">
        <f>SUM(G1081:I1081)</f>
        <v>8</v>
      </c>
      <c r="J1082" s="49">
        <f>SUM(J1081:J1081)</f>
        <v>4</v>
      </c>
      <c r="K1082" s="49">
        <f>SUM(J1081:K1081)</f>
        <v>9</v>
      </c>
      <c r="L1082" s="55">
        <f>SUM(J1081:L1081)</f>
        <v>14</v>
      </c>
      <c r="M1082" s="49">
        <f>SUM(M1081:M1081)</f>
        <v>3</v>
      </c>
      <c r="N1082" s="49">
        <f>SUM(M1081:N1081)</f>
        <v>11</v>
      </c>
      <c r="O1082" s="49">
        <f>SUM(M1081:O1081)</f>
        <v>11</v>
      </c>
      <c r="P1082" s="54"/>
      <c r="Q1082" s="58"/>
    </row>
    <row r="1083" spans="1:17" s="7" customFormat="1" ht="15" hidden="1">
      <c r="A1083" s="44"/>
      <c r="B1083" s="47"/>
      <c r="C1083" s="48"/>
      <c r="D1083" s="50" t="str">
        <f>IF(D1081=0,"",CHOOSE(D1081,"một","hai","ba","bốn","năm","sáu","bảy","tám","chín"))</f>
        <v/>
      </c>
      <c r="E1083" s="50" t="str">
        <f>IF(E1081=0,IF(AND(D1081&lt;&gt;0,F1081&lt;&gt;0),"lẻ",""),CHOOSE(E1081,"mười","hai","ba","bốn","năm","sáu","bảy","tám","chín"))</f>
        <v/>
      </c>
      <c r="F1083" s="50" t="str">
        <f>IF(F1081=0,"",CHOOSE(F1081,IF(E1081&gt;1,"mốt","một"),"hai","ba","bốn",IF(E1081=0,"năm","lăm"),"sáu","bảy","tám","chín"))</f>
        <v/>
      </c>
      <c r="G1083" s="50" t="str">
        <f>IF(G1081=0,"",CHOOSE(G1081,"một","hai","ba","bốn","năm","sáu","bảy","tám","chín"))</f>
        <v>một</v>
      </c>
      <c r="H1083" s="50" t="str">
        <f>IF(H1081=0,IF(AND(G1081&lt;&gt;0,I1081&lt;&gt;0),"lẻ",""),CHOOSE(H1081,"mười","hai","ba","bốn","năm","sáu","bảy","tám","chín"))</f>
        <v>sáu</v>
      </c>
      <c r="I1083" s="50" t="str">
        <f>IF(I1081=0,"",CHOOSE(I1081,IF(H1081&gt;1,"mốt","một"),"hai","ba","bốn",IF(H1081=0,"năm","lăm"),"sáu","bảy","tám","chín"))</f>
        <v>mốt</v>
      </c>
      <c r="J1083" s="50" t="str">
        <f>IF(J1081=0,"",CHOOSE(J1081,"một","hai","ba","bốn","năm","sáu","bảy","tám","chín"))</f>
        <v>bốn</v>
      </c>
      <c r="K1083" s="50" t="str">
        <f>IF(K1081=0,IF(AND(J1081&lt;&gt;0,L1081&lt;&gt;0),"lẻ",""),CHOOSE(K1081,"mười","hai","ba","bốn","năm","sáu","bảy","tám","chín"))</f>
        <v>năm</v>
      </c>
      <c r="L1083" s="56" t="str">
        <f>IF(L1081=0,"",CHOOSE(L1081,IF(K1081&gt;1,"mốt","một"),"hai","ba","bốn",IF(K1081=0,"năm","lăm"),"sáu","bảy","tám","chín"))</f>
        <v>lăm</v>
      </c>
      <c r="M1083" s="50" t="str">
        <f>IF(M1081=0,"",CHOOSE(M1081,"một","hai","ba","bốn","năm","sáu","bảy","tám","chín"))</f>
        <v>ba</v>
      </c>
      <c r="N1083" s="50" t="str">
        <f>IF(N1081=0,IF(AND(M1081&lt;&gt;0,O1081&lt;&gt;0),"lẻ",""),CHOOSE(N1081,"mười","hai","ba","bốn","năm","sáu","bảy","tám","chín"))</f>
        <v>tám</v>
      </c>
      <c r="O1083" s="50" t="str">
        <f>IF(O1081=0,"",CHOOSE(O1081,IF(N1081&gt;1,"mốt","một"),"hai","ba","bốn",IF(N1081=0,"năm","lăm"),"sáu","bảy","tám","chín"))</f>
        <v/>
      </c>
      <c r="P1083" s="54"/>
      <c r="Q1083" s="58"/>
    </row>
    <row r="1084" spans="1:17" s="7" customFormat="1" ht="15" hidden="1">
      <c r="A1084" s="44"/>
      <c r="B1084" s="47"/>
      <c r="C1084" s="48"/>
      <c r="D1084" s="51" t="str">
        <f>IF(D1081=0,"","trăm")</f>
        <v/>
      </c>
      <c r="E1084" s="51" t="str">
        <f>IF(E1081=0,"",IF(E1081=1,"","mươi"))</f>
        <v/>
      </c>
      <c r="F1084" s="51" t="str">
        <f>IF(AND(F1081=0,F1082=0),"","tỷ")</f>
        <v/>
      </c>
      <c r="G1084" s="51" t="str">
        <f>IF(G1081=0,"","trăm")</f>
        <v>trăm</v>
      </c>
      <c r="H1084" s="51" t="str">
        <f>IF(H1081=0,"",IF(H1081=1,"","mươi"))</f>
        <v>mươi</v>
      </c>
      <c r="I1084" s="51" t="str">
        <f>IF(AND(I1081=0,I1082=0),"","triệu")</f>
        <v>triệu</v>
      </c>
      <c r="J1084" s="51" t="str">
        <f>IF(J1081=0,"","trăm")</f>
        <v>trăm</v>
      </c>
      <c r="K1084" s="51" t="str">
        <f>IF(K1081=0,"",IF(K1081=1,"","mười"))</f>
        <v>mười</v>
      </c>
      <c r="L1084" s="57" t="str">
        <f>IF(AND(L1081=0,L1082=0),"","nghìn")</f>
        <v>nghìn</v>
      </c>
      <c r="M1084" s="51" t="str">
        <f>IF(M1081=0,"","trăm")</f>
        <v>trăm</v>
      </c>
      <c r="N1084" s="51" t="str">
        <f>IF(N1081=0,"",IF(N1081=1,"","mươi"))</f>
        <v>mươi</v>
      </c>
      <c r="O1084" s="51" t="s">
        <v>424</v>
      </c>
      <c r="P1084" s="54"/>
      <c r="Q1084" s="58"/>
    </row>
    <row r="1085" spans="1:17" s="7" customFormat="1" ht="15.6" hidden="1">
      <c r="A1085" s="1681"/>
      <c r="B1085" s="1681"/>
      <c r="C1085" s="1681"/>
      <c r="D1085" s="52" t="str">
        <f>UPPER(LEFT(TRIM(IF(B1080=0,"không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"&amp;O1084)),1))&amp;RIGHT(TRIM(IF(B1080=0,"không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"&amp;O1084)),LEN(TRIM(IF(B1080=0,"không đồng.",D1083&amp;" "&amp;D1084&amp;" "&amp;E1083&amp;" "&amp;E1084&amp;" "&amp;F1083&amp;" "&amp;F1084&amp;" "&amp;G1083&amp;" "&amp;G1084&amp;" "&amp;H1083&amp;" "&amp;H1084&amp;" "&amp;I1083&amp;" "&amp;I1084&amp;" "&amp;J1083&amp;" "&amp;J1084&amp;" "&amp;K1083&amp;" "&amp;K1084&amp;" "&amp;L1083&amp;" "&amp;L1084&amp;" "&amp;M1083&amp;" "&amp;M1084&amp;" "&amp;N1083&amp;" "&amp;N1084&amp;" "&amp;O1083&amp;" "&amp;O1084)))-1)</f>
        <v>Một trăm sáu mươi mốt triệu bốn trăm năm mười lăm nghìn ba trăm tám mươi đồng.</v>
      </c>
      <c r="E1085" s="52"/>
      <c r="F1085" s="49"/>
      <c r="G1085" s="49"/>
      <c r="H1085" s="49"/>
      <c r="I1085" s="49"/>
      <c r="J1085" s="49"/>
      <c r="K1085" s="49"/>
      <c r="L1085" s="49"/>
      <c r="M1085" s="55"/>
      <c r="N1085" s="49"/>
      <c r="O1085" s="49"/>
      <c r="P1085" s="49"/>
      <c r="Q1085" s="58"/>
    </row>
    <row r="1086" spans="1:17" s="6" customFormat="1" ht="13.2" hidden="1">
      <c r="A1086" s="41"/>
      <c r="B1086" s="42"/>
      <c r="D1086" s="43"/>
      <c r="H1086" s="43"/>
    </row>
    <row r="1087" spans="1:17" s="6" customFormat="1" ht="13.2" hidden="1">
      <c r="A1087" s="41"/>
      <c r="B1087" s="42"/>
      <c r="D1087" s="43"/>
      <c r="H1087" s="43"/>
    </row>
  </sheetData>
  <autoFilter ref="C10:C1049" xr:uid="{00000000-0009-0000-0000-000004000000}"/>
  <mergeCells count="16">
    <mergeCell ref="O2:P2"/>
    <mergeCell ref="Q2:R2"/>
    <mergeCell ref="H8:H9"/>
    <mergeCell ref="F1:H1"/>
    <mergeCell ref="F2:H3"/>
    <mergeCell ref="L2:L3"/>
    <mergeCell ref="M2:N2"/>
    <mergeCell ref="C1048:G1048"/>
    <mergeCell ref="E1049:G1049"/>
    <mergeCell ref="E1053:G1053"/>
    <mergeCell ref="A1085:C1085"/>
    <mergeCell ref="A8:B8"/>
    <mergeCell ref="C8:C9"/>
    <mergeCell ref="D8:D9"/>
    <mergeCell ref="E8:F8"/>
    <mergeCell ref="G8:G9"/>
  </mergeCells>
  <pageMargins left="0.55000000000000004" right="2.9861111111111099E-2" top="0.45" bottom="0.51944444444444404" header="0.26944444444444399" footer="0.28958333333333303"/>
  <pageSetup paperSize="9" scale="80" orientation="portrait" horizontalDpi="300" verticalDpi="300" r:id="rId1"/>
  <headerFooter alignWithMargins="0"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2644FEA-E032-401C-B278-28AB5DDB2698}">
          <x14:formula1>
            <xm:f>In.CDPS!$C$9:$C$13</xm:f>
          </x14:formula1>
          <xm:sqref>J2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</sheetPr>
  <dimension ref="A1:Q154"/>
  <sheetViews>
    <sheetView showGridLines="0" topLeftCell="A51" workbookViewId="0">
      <selection activeCell="B55" sqref="B55"/>
    </sheetView>
  </sheetViews>
  <sheetFormatPr defaultColWidth="11.44140625" defaultRowHeight="16.8"/>
  <cols>
    <col min="1" max="1" width="11.88671875" style="89" customWidth="1"/>
    <col min="2" max="2" width="25.33203125" style="89" customWidth="1"/>
    <col min="3" max="3" width="22.109375" style="89" customWidth="1"/>
    <col min="4" max="4" width="12.88671875" style="89" customWidth="1"/>
    <col min="5" max="5" width="16" style="89" customWidth="1"/>
    <col min="6" max="6" width="14.44140625" style="89" customWidth="1"/>
    <col min="7" max="7" width="12.5546875" style="89" customWidth="1"/>
    <col min="8" max="8" width="13.109375" style="89" customWidth="1"/>
    <col min="9" max="9" width="9.33203125" style="89" customWidth="1"/>
    <col min="10" max="10" width="15.44140625" style="89" customWidth="1"/>
    <col min="11" max="11" width="6.6640625" style="89" customWidth="1"/>
    <col min="12" max="12" width="26.6640625" style="89" customWidth="1"/>
    <col min="13" max="13" width="5.33203125" style="89" customWidth="1"/>
    <col min="14" max="16384" width="11.44140625" style="89"/>
  </cols>
  <sheetData>
    <row r="1" spans="1:15" ht="17.399999999999999">
      <c r="A1" s="90" t="str">
        <f>MENU!B3&amp;" "&amp;MENU!D3</f>
        <v>Tên đơn vị:  HỘ KINH DOANH THUẬN VIỆT</v>
      </c>
      <c r="B1" s="91"/>
      <c r="C1" s="91"/>
      <c r="D1" s="91"/>
      <c r="E1" s="91"/>
      <c r="F1" s="91"/>
      <c r="G1" s="92" t="str">
        <f>IF(LEFT(L2,2)="PC","Mẫu số 02 – TT","Mẫu số 01 – TT")</f>
        <v>Mẫu số 02 – TT</v>
      </c>
      <c r="H1" s="91"/>
      <c r="I1" s="134"/>
      <c r="L1" s="574" t="s">
        <v>416</v>
      </c>
      <c r="M1" s="575"/>
      <c r="N1" s="575"/>
      <c r="O1" s="575"/>
    </row>
    <row r="2" spans="1:15" ht="17.399999999999999">
      <c r="A2" s="93" t="str">
        <f>MENU!B4&amp;" "&amp;MENU!D4</f>
        <v>Địa chỉ: hocketoanthuchanh.com</v>
      </c>
      <c r="F2" s="1601" t="str">
        <f>MENU!$D$9</f>
        <v>(Ban hành kèm theo Thông tư số 88/2021/TT-BTC ngày 11 tháng 10 năm 2021 của Bộ trưởng Bộ Tài chính)</v>
      </c>
      <c r="G2" s="1601"/>
      <c r="H2" s="1601"/>
      <c r="I2" s="1695"/>
      <c r="L2" s="576" t="s">
        <v>878</v>
      </c>
      <c r="M2" s="575" t="str">
        <f>IF(TYPE(MATCH($L$2,Nhaplieu!$E$8:$E$1070,0))=16,"",MATCH($L$2,Nhaplieu!$E$8:$E$1070,0))</f>
        <v/>
      </c>
      <c r="N2" s="575"/>
      <c r="O2" s="575"/>
    </row>
    <row r="3" spans="1:15">
      <c r="A3" s="93" t="str">
        <f>MENU!B5&amp;" "&amp;MENU!D5</f>
        <v>MST:  0310415290</v>
      </c>
      <c r="F3" s="1601"/>
      <c r="G3" s="1601"/>
      <c r="H3" s="1601"/>
      <c r="I3" s="1695"/>
      <c r="L3" s="577" t="e">
        <f>C6</f>
        <v>#VALUE!</v>
      </c>
      <c r="M3" s="575"/>
      <c r="N3" s="575"/>
      <c r="O3" s="575"/>
    </row>
    <row r="4" spans="1:15">
      <c r="A4" s="94"/>
      <c r="I4" s="135"/>
    </row>
    <row r="5" spans="1:15" ht="24.6">
      <c r="A5" s="94"/>
      <c r="B5" s="95"/>
      <c r="D5" s="95" t="str">
        <f>IF(LEFT(L2,2)="PC","PHIẾU CHI","PHIẾU THU")</f>
        <v>PHIẾU CHI</v>
      </c>
      <c r="E5" s="95"/>
      <c r="F5" s="95"/>
      <c r="H5" s="96" t="e">
        <f>IF(LEFT(L2,2)="PT",IF($L$2="","","     Nợ TK:"&amp;" "&amp;INDEX(Nhaplieu!$M$8:$M$1070,$M$2)),IF($L$2="","","Nợ TK:"&amp;" "&amp;INDEX(Nhaplieu!$M$8:$M$1070,$M$2))&amp;IF(COUNTIF(Nhaplieu!$E$8:$AC$1070,$L$2)&gt;1,"-1331",""))</f>
        <v>#VALUE!</v>
      </c>
      <c r="I5" s="136"/>
      <c r="L5" s="798"/>
    </row>
    <row r="6" spans="1:15" ht="21" customHeight="1">
      <c r="A6" s="94"/>
      <c r="B6" s="95"/>
      <c r="C6" s="1692" t="e">
        <f>IF($L$2="","","Ngày tháng:  "&amp;TEXT(INDEX(Nhaplieu!$F$8:$F$1070,$M$2),"dd/mm/yyyy"))</f>
        <v>#VALUE!</v>
      </c>
      <c r="D6" s="1692"/>
      <c r="E6" s="1692"/>
      <c r="F6" s="1692"/>
      <c r="H6" s="97" t="e">
        <f>IF(LEFT(L2,2)="PT",IF(L2="","","     Có TK:"&amp;" "&amp;INDEX(Nhaplieu!$N$8:$N$1070,$M$2)&amp;IF(COUNTIF(Nhaplieu!$E$8:$AC$1070,$L$2)&gt;1,"-33311","")),IF($L$2="","","     Có TK:"&amp;" "&amp;INDEX(Nhaplieu!$N$8:$N$1070,$M$2)))</f>
        <v>#VALUE!</v>
      </c>
      <c r="I6" s="136"/>
    </row>
    <row r="7" spans="1:15" s="79" customFormat="1" ht="20.25" customHeight="1">
      <c r="A7" s="98"/>
      <c r="D7" s="79" t="str">
        <f>" Số: "&amp;L2</f>
        <v xml:space="preserve"> Số: PC-01</v>
      </c>
      <c r="I7" s="137"/>
    </row>
    <row r="8" spans="1:15" s="79" customFormat="1" ht="15.6">
      <c r="A8" s="98" t="e">
        <f>IF(LEFT(L2,2)="PT","    - Họ và tên người nộp tiền :  "&amp;INDEX(Nhaplieu!$AA$8:$AA$1070,$M$2),"     - Họ và tên người nhận tiền : "&amp;INDEX(Nhaplieu!$AA$8:$AA$1070,$M$2))</f>
        <v>#VALUE!</v>
      </c>
      <c r="I8" s="137"/>
    </row>
    <row r="9" spans="1:15" s="79" customFormat="1" ht="15.6">
      <c r="A9" s="98" t="e">
        <f>IF(LEFT(L2,2)="PT",IF(L2="","     - Địa chỉ:","    - Địa chỉ:"&amp;"    "&amp;INDEX(Nhaplieu!$AB$8:$AB$1070,$M$2)),IF(INDEX(Nhaplieu!$AB$8:$AB$1070,$M$2)="","     - Địa chỉ:","     - Địa chỉ:"&amp;"    "&amp;INDEX(Nhaplieu!$AB$8:$AB$1070,$M$2)))</f>
        <v>#VALUE!</v>
      </c>
      <c r="I9" s="137"/>
    </row>
    <row r="10" spans="1:15" s="79" customFormat="1" ht="15.6">
      <c r="A10" s="98" t="e">
        <f>IF(LEFT(L2,2)="PT",IF(L2="","","    - Lý do nộp:"&amp;"    "&amp;INDEX(Nhaplieu!$L$8:$L$1070,$M$2)),IF(INDEX(Nhaplieu!$L$8:$L$1070,$M$2)="","","     - Lý do chi:"&amp;"    "&amp;INDEX(Nhaplieu!$L$8:$L$1070,$M$2)))</f>
        <v>#VALUE!</v>
      </c>
      <c r="I10" s="137"/>
    </row>
    <row r="11" spans="1:15" s="79" customFormat="1" ht="15.6">
      <c r="A11" s="98" t="str">
        <f>"     - Số tiền:"&amp;"    "&amp;TEXT(SUMIF(Nhaplieu!$E$8:$E$1070,$L$2,Nhaplieu!$O$8:$O$1070),"#,##0")&amp;" đồng ."</f>
        <v xml:space="preserve">     - Số tiền:    ,0 đồng .</v>
      </c>
      <c r="I11" s="137"/>
    </row>
    <row r="12" spans="1:15" s="79" customFormat="1" ht="15.6">
      <c r="A12" s="99" t="str">
        <f>"     - Viết bằng chữ:  "&amp;$D$33</f>
        <v xml:space="preserve">     - Viết bằng chữ:  Không đồng.</v>
      </c>
      <c r="I12" s="137"/>
    </row>
    <row r="13" spans="1:15" s="79" customFormat="1" ht="15.6">
      <c r="A13" s="98" t="e">
        <f>IF(VLOOKUP($L$2,Nhaplieu!$E$8:$AB$1070,6,0)&lt;&gt;"","     - Kèm theo:                        chứng từ gốc.","     - Kèm theo:"&amp;"    "&amp;VLOOKUP($L$2,Nhaplieu!$E$8:$AB$1070,6,0)&amp;"    chứng từ gốc.")</f>
        <v>#N/A</v>
      </c>
      <c r="I13" s="137"/>
    </row>
    <row r="14" spans="1:15" s="79" customFormat="1" ht="15.6">
      <c r="A14" s="98" t="s">
        <v>417</v>
      </c>
      <c r="C14" s="79" t="s">
        <v>418</v>
      </c>
      <c r="E14" s="100" t="s">
        <v>419</v>
      </c>
      <c r="F14" s="1693"/>
      <c r="G14" s="1693"/>
      <c r="H14" s="1693" t="s">
        <v>849</v>
      </c>
      <c r="I14" s="1694"/>
    </row>
    <row r="15" spans="1:15" s="79" customFormat="1" ht="15.6">
      <c r="A15" s="101" t="s">
        <v>420</v>
      </c>
      <c r="C15" s="102" t="s">
        <v>420</v>
      </c>
      <c r="E15" s="100" t="s">
        <v>421</v>
      </c>
      <c r="F15" s="1693"/>
      <c r="G15" s="1693"/>
      <c r="H15" s="1693" t="s">
        <v>422</v>
      </c>
      <c r="I15" s="1694"/>
    </row>
    <row r="16" spans="1:15" s="79" customFormat="1" ht="15.6">
      <c r="A16" s="101"/>
      <c r="C16" s="102"/>
      <c r="E16" s="100"/>
      <c r="F16" s="100"/>
      <c r="G16" s="100"/>
      <c r="H16" s="100"/>
      <c r="I16" s="138"/>
    </row>
    <row r="17" spans="1:17" s="79" customFormat="1" ht="15.6">
      <c r="A17" s="101"/>
      <c r="C17" s="102"/>
      <c r="E17" s="100"/>
      <c r="F17" s="100"/>
      <c r="G17" s="100"/>
      <c r="H17" s="100"/>
      <c r="I17" s="138"/>
    </row>
    <row r="18" spans="1:17" s="79" customFormat="1" ht="15.6">
      <c r="A18" s="98"/>
      <c r="I18" s="137"/>
    </row>
    <row r="19" spans="1:17" s="79" customFormat="1" ht="15.6">
      <c r="A19" s="98"/>
      <c r="I19" s="137"/>
    </row>
    <row r="20" spans="1:17" s="80" customFormat="1" ht="15.6">
      <c r="A20" s="103" t="str">
        <f>MENU!$D$8</f>
        <v>hocketoanthuchanh.com</v>
      </c>
      <c r="E20" s="104"/>
      <c r="F20" s="1698"/>
      <c r="G20" s="1698"/>
      <c r="H20" s="1698" t="str">
        <f>MENU!$D$6</f>
        <v>hocketoanthuchanh.com</v>
      </c>
      <c r="I20" s="1699"/>
    </row>
    <row r="21" spans="1:17" s="79" customFormat="1" ht="15.6">
      <c r="A21" s="98" t="str">
        <f>"Đã nhận đủ số tiền (Viết bằng chữ):"&amp;" "&amp;$D$33</f>
        <v>Đã nhận đủ số tiền (Viết bằng chữ): Không đồng.</v>
      </c>
      <c r="I21" s="137"/>
    </row>
    <row r="22" spans="1:17" s="79" customFormat="1" ht="15.6">
      <c r="A22" s="105"/>
      <c r="B22" s="106"/>
      <c r="C22" s="106"/>
      <c r="D22" s="106"/>
      <c r="E22" s="106"/>
      <c r="F22" s="106"/>
      <c r="G22" s="106"/>
      <c r="H22" s="106"/>
      <c r="I22" s="139"/>
    </row>
    <row r="23" spans="1:17" hidden="1"/>
    <row r="24" spans="1:17" ht="24.75" hidden="1" customHeight="1"/>
    <row r="25" spans="1:17" ht="24.75" hidden="1" customHeight="1"/>
    <row r="26" spans="1:17" hidden="1">
      <c r="A26" s="107" t="s">
        <v>423</v>
      </c>
    </row>
    <row r="27" spans="1:17" s="81" customFormat="1" ht="14.25" hidden="1" customHeight="1"/>
    <row r="28" spans="1:17" s="81" customFormat="1" ht="15.6" hidden="1">
      <c r="A28" s="108"/>
      <c r="B28" s="109">
        <f>SUMIF(Nhaplieu!$E$8:$E$1070,$L$2,Nhaplieu!$O$8:$O$1070)</f>
        <v>0</v>
      </c>
      <c r="C28" s="110" t="str">
        <f>RIGHT("000000000000"&amp;ROUND(B28,0),12)</f>
        <v>000000000000</v>
      </c>
      <c r="D28" s="110">
        <v>1</v>
      </c>
      <c r="E28" s="110">
        <v>2</v>
      </c>
      <c r="F28" s="110">
        <v>3</v>
      </c>
      <c r="G28" s="110">
        <v>4</v>
      </c>
      <c r="H28" s="110">
        <v>5</v>
      </c>
      <c r="I28" s="110">
        <v>6</v>
      </c>
      <c r="J28" s="110">
        <v>7</v>
      </c>
      <c r="K28" s="110">
        <v>8</v>
      </c>
      <c r="L28" s="140">
        <v>9</v>
      </c>
      <c r="M28" s="110">
        <v>10</v>
      </c>
      <c r="N28" s="110">
        <v>11</v>
      </c>
      <c r="O28" s="110">
        <v>12</v>
      </c>
      <c r="P28" s="141"/>
      <c r="Q28" s="116"/>
    </row>
    <row r="29" spans="1:17" s="81" customFormat="1" ht="15.6" hidden="1">
      <c r="A29" s="108"/>
      <c r="B29" s="108"/>
      <c r="C29" s="111"/>
      <c r="D29" s="112">
        <f>VALUE(MID(C28,D28,1))</f>
        <v>0</v>
      </c>
      <c r="E29" s="112">
        <f>VALUE(MID(C28,E28,1))</f>
        <v>0</v>
      </c>
      <c r="F29" s="112">
        <f>VALUE(MID(C28,F28,1))</f>
        <v>0</v>
      </c>
      <c r="G29" s="112">
        <f>VALUE(MID(C28,G28,1))</f>
        <v>0</v>
      </c>
      <c r="H29" s="112">
        <f>VALUE(MID(C28,H28,1))</f>
        <v>0</v>
      </c>
      <c r="I29" s="112">
        <f>VALUE(MID(C28,I28,1))</f>
        <v>0</v>
      </c>
      <c r="J29" s="112">
        <f>VALUE(MID(C28,J28,1))</f>
        <v>0</v>
      </c>
      <c r="K29" s="112">
        <f>VALUE(MID(C28,K28,1))</f>
        <v>0</v>
      </c>
      <c r="L29" s="142">
        <f>VALUE(MID(C28,L28,1))</f>
        <v>0</v>
      </c>
      <c r="M29" s="112">
        <f>VALUE(MID(C28,M28,1))</f>
        <v>0</v>
      </c>
      <c r="N29" s="112">
        <f>VALUE(MID(C28,N28,1))</f>
        <v>0</v>
      </c>
      <c r="O29" s="112">
        <f>VALUE(MID(C28,O28,1))</f>
        <v>0</v>
      </c>
      <c r="P29" s="141"/>
      <c r="Q29" s="116"/>
    </row>
    <row r="30" spans="1:17" s="81" customFormat="1" ht="15.6" hidden="1">
      <c r="A30" s="108"/>
      <c r="B30" s="108"/>
      <c r="C30" s="111"/>
      <c r="D30" s="112">
        <f>SUM(D29:D29)</f>
        <v>0</v>
      </c>
      <c r="E30" s="112">
        <f>SUM(D29:E29)</f>
        <v>0</v>
      </c>
      <c r="F30" s="112">
        <f>SUM(D29:F29)</f>
        <v>0</v>
      </c>
      <c r="G30" s="112">
        <f>SUM(G29:G29)</f>
        <v>0</v>
      </c>
      <c r="H30" s="112">
        <f>SUM(G29:H29)</f>
        <v>0</v>
      </c>
      <c r="I30" s="112">
        <f>SUM(G29:I29)</f>
        <v>0</v>
      </c>
      <c r="J30" s="112">
        <f>SUM(J29:J29)</f>
        <v>0</v>
      </c>
      <c r="K30" s="112">
        <f>SUM(J29:K29)</f>
        <v>0</v>
      </c>
      <c r="L30" s="142">
        <f>SUM(J29:L29)</f>
        <v>0</v>
      </c>
      <c r="M30" s="112">
        <f>SUM(M29:M29)</f>
        <v>0</v>
      </c>
      <c r="N30" s="112">
        <f>SUM(M29:N29)</f>
        <v>0</v>
      </c>
      <c r="O30" s="112">
        <f>SUM(M29:O29)</f>
        <v>0</v>
      </c>
      <c r="P30" s="141"/>
      <c r="Q30" s="116"/>
    </row>
    <row r="31" spans="1:17" s="81" customFormat="1" ht="15.6" hidden="1">
      <c r="A31" s="108"/>
      <c r="B31" s="108"/>
      <c r="C31" s="111"/>
      <c r="D31" s="113" t="str">
        <f>IF(D29=0,"",CHOOSE(D29,"một","hai","ba","bốn","năm","sáu","bảy","tám","chín"))</f>
        <v/>
      </c>
      <c r="E31" s="113" t="str">
        <f>IF(E29=0,IF(AND(D29&lt;&gt;0,F29&lt;&gt;0),"lẻ",""),CHOOSE(E29,"mười","hai","ba","bốn","năm","sáu","bảy","tám","chín"))</f>
        <v/>
      </c>
      <c r="F31" s="113" t="str">
        <f>IF(F29=0,"",CHOOSE(F29,IF(E29&gt;1,"mốt","một"),"hai","ba","bốn",IF(E29=0,"năm","lăm"),"sáu","bảy","tám","chín"))</f>
        <v/>
      </c>
      <c r="G31" s="113" t="str">
        <f>IF(G29=0,"",CHOOSE(G29,"một","hai","ba","bốn","năm","sáu","bảy","tám","chín"))</f>
        <v/>
      </c>
      <c r="H31" s="113" t="str">
        <f>IF(H29=0,IF(AND(G29&lt;&gt;0,I29&lt;&gt;0),"lẻ",""),CHOOSE(H29,"mười","hai","ba","bốn","năm","sáu","bảy","tám","chín"))</f>
        <v/>
      </c>
      <c r="I31" s="113" t="str">
        <f>IF(I29=0,"",CHOOSE(I29,IF(H29&gt;1,"mốt","một"),"hai","ba","bốn",IF(H29=0,"năm","lăm"),"sáu","bảy","tám","chín"))</f>
        <v/>
      </c>
      <c r="J31" s="113" t="str">
        <f>IF(J29=0,"",CHOOSE(J29,"một","hai","ba","bốn","năm","sáu","bảy","tám","chín"))</f>
        <v/>
      </c>
      <c r="K31" s="113" t="str">
        <f>IF(K29=0,IF(AND(J29&lt;&gt;0,L29&lt;&gt;0),"lẻ",""),CHOOSE(K29,"mười","hai","ba","bốn","năm","sáu","bảy","tám","chín"))</f>
        <v/>
      </c>
      <c r="L31" s="143" t="str">
        <f>IF(L29=0,"",CHOOSE(L29,IF(K29&gt;1,"mốt","một"),"hai","ba","bốn",IF(K29=0,"năm","lăm"),"sáu","bảy","tám","chín"))</f>
        <v/>
      </c>
      <c r="M31" s="113" t="str">
        <f>IF(M29=0,"",CHOOSE(M29,"một","hai","ba","bốn","năm","sáu","bảy","tám","chín"))</f>
        <v/>
      </c>
      <c r="N31" s="113" t="str">
        <f>IF(N29=0,IF(AND(M29&lt;&gt;0,O29&lt;&gt;0),"lẻ",""),CHOOSE(N29,"mười","hai","ba","bốn","năm","sáu","bảy","tám","chín"))</f>
        <v/>
      </c>
      <c r="O31" s="113" t="str">
        <f>IF(O29=0,"",CHOOSE(O29,IF(N29&gt;1,"mốt","một"),"hai","ba","bốn",IF(N29=0,"năm","lăm"),"sáu","bảy","tám","chín"))</f>
        <v/>
      </c>
      <c r="P31" s="141"/>
      <c r="Q31" s="116"/>
    </row>
    <row r="32" spans="1:17" s="81" customFormat="1" ht="15.6" hidden="1">
      <c r="A32" s="108"/>
      <c r="B32" s="108"/>
      <c r="C32" s="111"/>
      <c r="D32" s="114" t="str">
        <f>IF(D29=0,"","trăm")</f>
        <v/>
      </c>
      <c r="E32" s="114" t="str">
        <f>IF(E29=0,"",IF(E29=1,"","mươi"))</f>
        <v/>
      </c>
      <c r="F32" s="114" t="str">
        <f>IF(AND(F29=0,F30=0),"","tỷ")</f>
        <v/>
      </c>
      <c r="G32" s="114" t="str">
        <f>IF(G29=0,"","trăm")</f>
        <v/>
      </c>
      <c r="H32" s="114" t="str">
        <f>IF(H29=0,"",IF(H29=1,"","mươi"))</f>
        <v/>
      </c>
      <c r="I32" s="114" t="str">
        <f>IF(AND(I29=0,I30=0),"","triệu")</f>
        <v/>
      </c>
      <c r="J32" s="114" t="str">
        <f>IF(J29=0,"","trăm")</f>
        <v/>
      </c>
      <c r="K32" s="114" t="str">
        <f>IF(K29=0,"",IF(K29=1,"","mười"))</f>
        <v/>
      </c>
      <c r="L32" s="144" t="str">
        <f>IF(AND(L29=0,L30=0),"","nghìn")</f>
        <v/>
      </c>
      <c r="M32" s="114" t="str">
        <f>IF(M29=0,"","trăm")</f>
        <v/>
      </c>
      <c r="N32" s="114" t="str">
        <f>IF(N29=0,"",IF(N29=1,"","mươi"))</f>
        <v/>
      </c>
      <c r="O32" s="114" t="s">
        <v>424</v>
      </c>
      <c r="P32" s="141"/>
      <c r="Q32" s="116"/>
    </row>
    <row r="33" spans="1:17" s="81" customFormat="1" ht="15.6" hidden="1">
      <c r="A33" s="1700"/>
      <c r="B33" s="1700"/>
      <c r="C33" s="1700"/>
      <c r="D33" s="115" t="str">
        <f>UPPER(LEFT(TRIM(IF(B28=0,"không đồng.",D31&amp;" "&amp;D32&amp;" "&amp;E31&amp;" "&amp;E32&amp;" "&amp;F31&amp;" "&amp;F32&amp;" "&amp;G31&amp;" "&amp;G32&amp;" "&amp;H31&amp;" "&amp;H32&amp;" "&amp;I31&amp;" "&amp;I32&amp;" "&amp;J31&amp;" "&amp;J32&amp;" "&amp;K31&amp;" "&amp;K32&amp;" "&amp;L31&amp;" "&amp;L32&amp;" "&amp;M31&amp;" "&amp;M32&amp;" "&amp;N31&amp;" "&amp;N32&amp;" "&amp;O31&amp;" "&amp;O32)),1))&amp;RIGHT(TRIM(IF(B28=0,"không đồng.",D31&amp;" "&amp;D32&amp;" "&amp;E31&amp;" "&amp;E32&amp;" "&amp;F31&amp;" "&amp;F32&amp;" "&amp;G31&amp;" "&amp;G32&amp;" "&amp;H31&amp;" "&amp;H32&amp;" "&amp;I31&amp;" "&amp;I32&amp;" "&amp;J31&amp;" "&amp;J32&amp;" "&amp;K31&amp;" "&amp;K32&amp;" "&amp;L31&amp;" "&amp;L32&amp;" "&amp;M31&amp;" "&amp;M32&amp;" "&amp;N31&amp;" "&amp;N32&amp;" "&amp;O31&amp;" "&amp;O32)),LEN(TRIM(IF(B28=0,"không đồng.",D31&amp;" "&amp;D32&amp;" "&amp;E31&amp;" "&amp;E32&amp;" "&amp;F31&amp;" "&amp;F32&amp;" "&amp;G31&amp;" "&amp;G32&amp;" "&amp;H31&amp;" "&amp;H32&amp;" "&amp;I31&amp;" "&amp;I32&amp;" "&amp;J31&amp;" "&amp;J32&amp;" "&amp;K31&amp;" "&amp;K32&amp;" "&amp;L31&amp;" "&amp;L32&amp;" "&amp;M31&amp;" "&amp;M32&amp;" "&amp;N31&amp;" "&amp;N32&amp;" "&amp;O31&amp;" "&amp;O32)))-1)</f>
        <v>Không đồng.</v>
      </c>
      <c r="E33" s="115"/>
      <c r="F33" s="112"/>
      <c r="G33" s="112"/>
      <c r="H33" s="112"/>
      <c r="I33" s="112"/>
      <c r="J33" s="112"/>
      <c r="K33" s="112"/>
      <c r="L33" s="112"/>
      <c r="M33" s="142"/>
      <c r="N33" s="112"/>
      <c r="O33" s="112"/>
      <c r="P33" s="112"/>
      <c r="Q33" s="116"/>
    </row>
    <row r="34" spans="1:17" s="81" customFormat="1" ht="15.6">
      <c r="Q34" s="116"/>
    </row>
    <row r="35" spans="1:17" s="81" customFormat="1" ht="15.6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</row>
    <row r="36" spans="1:17" s="82" customFormat="1"/>
    <row r="37" spans="1:17" s="82" customFormat="1"/>
    <row r="38" spans="1:17" s="82" customFormat="1"/>
    <row r="39" spans="1:17" s="83" customFormat="1" ht="4.5" customHeight="1"/>
    <row r="40" spans="1:17" s="84" customFormat="1" ht="19.5" customHeight="1">
      <c r="A40" s="117" t="str">
        <f>MENU!B3&amp;" "&amp;MENU!D3</f>
        <v>Tên đơn vị:  HỘ KINH DOANH THUẬN VIỆT</v>
      </c>
      <c r="B40" s="118"/>
      <c r="C40" s="118"/>
      <c r="D40" s="118"/>
      <c r="E40" s="118"/>
      <c r="F40" s="118"/>
      <c r="G40" s="381" t="str">
        <f>IF(LEFT($L$41,2)="PN","Mẫu số 03 - VT","Mẫu số 04 - VT")</f>
        <v>Mẫu số 04 - VT</v>
      </c>
      <c r="H40" s="118"/>
      <c r="I40" s="145"/>
      <c r="K40" s="146"/>
      <c r="L40" s="578" t="s">
        <v>812</v>
      </c>
      <c r="M40" s="579"/>
      <c r="N40" s="579"/>
    </row>
    <row r="41" spans="1:17" s="84" customFormat="1" ht="19.5" customHeight="1">
      <c r="A41" s="119" t="str">
        <f>MENU!B4&amp;" "&amp;MENU!D4</f>
        <v>Địa chỉ: hocketoanthuchanh.com</v>
      </c>
      <c r="F41" s="1601" t="str">
        <f>MENU!$D$9</f>
        <v>(Ban hành kèm theo Thông tư số 88/2021/TT-BTC ngày 11 tháng 10 năm 2021 của Bộ trưởng Bộ Tài chính)</v>
      </c>
      <c r="G41" s="1601"/>
      <c r="H41" s="1601"/>
      <c r="I41" s="1695"/>
      <c r="J41" s="146"/>
      <c r="L41" s="580" t="s">
        <v>187</v>
      </c>
      <c r="M41" s="579"/>
      <c r="N41" s="579"/>
    </row>
    <row r="42" spans="1:17" s="84" customFormat="1" ht="19.5" customHeight="1">
      <c r="A42" s="119" t="str">
        <f>MENU!B5&amp;" "&amp;MENU!D5</f>
        <v>MST:  0310415290</v>
      </c>
      <c r="E42" s="120"/>
      <c r="F42" s="1601"/>
      <c r="G42" s="1601"/>
      <c r="H42" s="1601"/>
      <c r="I42" s="1695"/>
    </row>
    <row r="43" spans="1:17" s="84" customFormat="1" ht="13.8">
      <c r="A43" s="1696" t="str">
        <f>IF(LEFT($L$41,2)="PN","                PHIẾU  NHẬP  KHO","                PHIẾU  XUẤT  KHO")</f>
        <v xml:space="preserve">                PHIẾU  XUẤT  KHO</v>
      </c>
      <c r="B43" s="1697"/>
      <c r="C43" s="1697"/>
      <c r="D43" s="1697"/>
      <c r="E43" s="1697"/>
      <c r="I43" s="147"/>
    </row>
    <row r="44" spans="1:17" s="84" customFormat="1" ht="13.8">
      <c r="A44" s="1696"/>
      <c r="B44" s="1697"/>
      <c r="C44" s="1697"/>
      <c r="D44" s="1697"/>
      <c r="E44" s="1697"/>
      <c r="F44" s="121"/>
      <c r="G44" s="581" t="str">
        <f>"Nợ TK: "&amp;IF($L41="","",IF(LEFT($L$41,2)="PN",INDEX(Nhaplieu!$M$8:$M$1070,$I53),IF(LEFT($L$41,2)="PX",INDEX(Nhaplieu!$M$8:$M$1070,$I53),632)))</f>
        <v xml:space="preserve">Nợ TK: </v>
      </c>
      <c r="H44" s="123"/>
      <c r="I44" s="148"/>
    </row>
    <row r="45" spans="1:17" s="84" customFormat="1" ht="13.8">
      <c r="A45" s="124"/>
      <c r="B45" s="1702" t="str">
        <f>IF($L$41="","","     Ngày Tháng:     "&amp;TEXT(INDEX(Nhaplieu!$F$8:$F$1070,$I$53),"dd/mm/yyyy"))</f>
        <v/>
      </c>
      <c r="C45" s="1702"/>
      <c r="D45" s="1702"/>
      <c r="E45" s="1702"/>
      <c r="F45" s="125"/>
      <c r="G45" s="582" t="str">
        <f>"     Có TK: "&amp;IF($L41="","",IF(LEFT($L$41,2)="PN",INDEX(Nhaplieu!$N$8:$N$1070,$I53),IF(LEFT($L$41,2)="PX",INDEX(Nhaplieu!$N$8:$N$1070,$I53),"")))</f>
        <v xml:space="preserve">     Có TK: </v>
      </c>
      <c r="I45" s="147"/>
    </row>
    <row r="46" spans="1:17" s="84" customFormat="1" ht="13.8">
      <c r="A46" s="124"/>
      <c r="B46" s="125" t="s">
        <v>425</v>
      </c>
      <c r="I46" s="147"/>
    </row>
    <row r="47" spans="1:17" s="84" customFormat="1" ht="14.4">
      <c r="A47" s="126" t="str">
        <f>IF(LEFT($L$41,2)="PN"," Nhập kho của :  "&amp;INDEX(Nhaplieu!$AA$8:$AA$1070,$I53)," Xuất cho : "&amp;INDEX(Nhaplieu!$AA$8:$AA$1070,$I53))</f>
        <v xml:space="preserve"> Xuất cho : </v>
      </c>
      <c r="B47" s="122"/>
      <c r="C47" s="122"/>
      <c r="I47" s="147"/>
    </row>
    <row r="48" spans="1:17" s="84" customFormat="1" ht="22.5" customHeight="1">
      <c r="A48" s="1703" t="str">
        <f>" Địa chỉ : "&amp;INDEX(Nhaplieu!$AB$8:$AB$1070,$I53)</f>
        <v xml:space="preserve"> Địa chỉ : </v>
      </c>
      <c r="B48" s="1704"/>
      <c r="C48" s="1704"/>
      <c r="D48" s="1704"/>
      <c r="E48" s="1704"/>
      <c r="F48" s="1704"/>
      <c r="G48" s="1704"/>
      <c r="H48" s="1704"/>
      <c r="I48" s="1705"/>
    </row>
    <row r="49" spans="1:12" s="84" customFormat="1" ht="13.8">
      <c r="A49" s="127" t="str">
        <f>IF(LEFT($L$41,2)="PN","Nhập tại kho : "&amp;MENU!$D$3,"-         Xuất tại kho : "&amp;MENU!$D$3)</f>
        <v>-         Xuất tại kho : HỘ KINH DOANH THUẬN VIỆT</v>
      </c>
      <c r="I49" s="147"/>
    </row>
    <row r="50" spans="1:12" s="85" customFormat="1" ht="24.75" customHeight="1">
      <c r="A50" s="1701" t="s">
        <v>124</v>
      </c>
      <c r="B50" s="1701" t="s">
        <v>426</v>
      </c>
      <c r="C50" s="1701" t="s">
        <v>427</v>
      </c>
      <c r="D50" s="1701" t="s">
        <v>428</v>
      </c>
      <c r="E50" s="1709" t="s">
        <v>429</v>
      </c>
      <c r="F50" s="1709"/>
      <c r="G50" s="1701" t="s">
        <v>156</v>
      </c>
      <c r="H50" s="1709" t="s">
        <v>430</v>
      </c>
      <c r="I50" s="1701" t="s">
        <v>139</v>
      </c>
      <c r="L50" s="84"/>
    </row>
    <row r="51" spans="1:12" s="85" customFormat="1" ht="42.75" customHeight="1">
      <c r="A51" s="1701"/>
      <c r="B51" s="1701"/>
      <c r="C51" s="1701"/>
      <c r="D51" s="1701"/>
      <c r="E51" s="128" t="str">
        <f>IF(LEFT($L$41,2)="PN","Theo chứng từ","Yêu Cầu")</f>
        <v>Yêu Cầu</v>
      </c>
      <c r="F51" s="128" t="str">
        <f>IF(LEFT($L$41,2)="PN","Thực Nhập","ThựcXuất")</f>
        <v>ThựcXuất</v>
      </c>
      <c r="G51" s="1701"/>
      <c r="H51" s="1709"/>
      <c r="I51" s="1701"/>
      <c r="L51" s="84"/>
    </row>
    <row r="52" spans="1:12" s="84" customFormat="1" ht="13.8">
      <c r="A52" s="129" t="s">
        <v>431</v>
      </c>
      <c r="B52" s="129" t="s">
        <v>432</v>
      </c>
      <c r="C52" s="129" t="s">
        <v>433</v>
      </c>
      <c r="D52" s="129" t="s">
        <v>434</v>
      </c>
      <c r="E52" s="129">
        <v>1</v>
      </c>
      <c r="F52" s="129">
        <v>2</v>
      </c>
      <c r="G52" s="129">
        <v>3</v>
      </c>
      <c r="H52" s="129">
        <v>4</v>
      </c>
      <c r="I52" s="129">
        <v>5</v>
      </c>
    </row>
    <row r="53" spans="1:12" s="86" customFormat="1" ht="13.8">
      <c r="A53" s="130">
        <f>IF(B53="","",COUNTA($B$53:B53))</f>
        <v>1</v>
      </c>
      <c r="B53" s="131">
        <f>IF($I53="","",INDEX(Nhaplieu!$L$8:$L$1070,$I53))</f>
        <v>0</v>
      </c>
      <c r="C53" s="131">
        <f>IF($I53="","",INDEX(Nhaplieu!$H$8:$H$1070,$I53))</f>
        <v>0</v>
      </c>
      <c r="D53" s="131" t="str">
        <f>IF($I53="","",INDEX(Nhaplieu!$R$8:$R$1070,$I53))</f>
        <v/>
      </c>
      <c r="E53" s="132">
        <f>IF($I53="","",IF(LEFT($L$41,2)="PN",INDEX(Nhaplieu!$I$8:$I$1070,$I53),INDEX(Nhaplieu!$J$8:$J$1070,$I53)))</f>
        <v>0</v>
      </c>
      <c r="F53" s="132">
        <f t="shared" ref="F53:F73" si="0">E53</f>
        <v>0</v>
      </c>
      <c r="G53" s="133">
        <f>IF($I53="","",IF(LEFT($L$41,2)="PN",INDEX(Nhaplieu!$S$8:$S$1070,$I53),INDEX(Nhaplieu!$U$8:$U$1070,$I53)))</f>
        <v>0</v>
      </c>
      <c r="H53" s="133">
        <f>IF($I53="","",IF(LEFT($L$41,2)="PN",INDEX(Nhaplieu!$T$8:$T$1070,$I53),INDEX(Nhaplieu!$V$8:$V$1070,$I53)))</f>
        <v>0</v>
      </c>
      <c r="I53" s="149">
        <f>IF(TYPE(MATCH($L$41,Nhaplieu!$G$8:$G$1070,0))=16,"",MATCH($L$41,Nhaplieu!$G$8:$G$1070,0))</f>
        <v>1</v>
      </c>
    </row>
    <row r="54" spans="1:12" s="86" customFormat="1" ht="13.8">
      <c r="A54" s="130" t="str">
        <f ca="1">IF(B54="","",COUNTA($B$53:B54))</f>
        <v/>
      </c>
      <c r="B54" s="131" t="str">
        <f ca="1">IF($I54="","",INDEX(Nhaplieu!$L$8:$L$1070,$I54))</f>
        <v/>
      </c>
      <c r="C54" s="131" t="str">
        <f ca="1">IF($I54="","",INDEX(Nhaplieu!$H$8:$H$1070,$I54))</f>
        <v/>
      </c>
      <c r="D54" s="131" t="str">
        <f ca="1">IF($I54="","",INDEX(Nhaplieu!$R$8:$R$1070,$I54))</f>
        <v/>
      </c>
      <c r="E54" s="132" t="str">
        <f ca="1">IF($I54="","",IF(LEFT($L$41,2)="PN",INDEX(Nhaplieu!$I$8:$I$1070,$I54),INDEX(Nhaplieu!$J$8:$J$1070,$I54)))</f>
        <v/>
      </c>
      <c r="F54" s="132" t="str">
        <f t="shared" ca="1" si="0"/>
        <v/>
      </c>
      <c r="G54" s="133" t="str">
        <f ca="1">IF($I54="","",IF(LEFT($L$41,2)="PN",INDEX(Nhaplieu!$S$8:$S$1070,$I54),INDEX(Nhaplieu!$U$8:$U$1070,$I54)))</f>
        <v/>
      </c>
      <c r="H54" s="133" t="str">
        <f ca="1">IF($I54="","",IF(LEFT($L$41,2)="PN",INDEX(Nhaplieu!$T$8:$T$1070,$I54),INDEX(Nhaplieu!$V$8:$V$1070,$I54)))</f>
        <v/>
      </c>
      <c r="I54" s="149" t="str">
        <f ca="1">IF(TYPE(MATCH($L$41,OFFSET(Nhaplieu!$G$8,I53,0):Nhaplieu!#REF!,0)+I53)=16,"",MATCH($L$41,OFFSET(Nhaplieu!$G$8,I53,0):Nhaplieu!#REF!,0)+I53)</f>
        <v/>
      </c>
    </row>
    <row r="55" spans="1:12" s="86" customFormat="1" ht="13.8">
      <c r="A55" s="130" t="str">
        <f ca="1">IF(B55="","",COUNTA($B$53:B55))</f>
        <v/>
      </c>
      <c r="B55" s="131" t="str">
        <f ca="1">IF($I55="","",INDEX(Nhaplieu!$L$8:$L$1070,$I55))</f>
        <v/>
      </c>
      <c r="C55" s="131" t="str">
        <f ca="1">IF($I55="","",INDEX(Nhaplieu!$H$8:$H$1070,$I55))</f>
        <v/>
      </c>
      <c r="D55" s="131" t="str">
        <f ca="1">IF($I55="","",INDEX(Nhaplieu!$R$8:$R$1070,$I55))</f>
        <v/>
      </c>
      <c r="E55" s="132" t="str">
        <f ca="1">IF($I55="","",IF(LEFT($L$41,2)="PN",INDEX(Nhaplieu!$I$8:$I$1070,$I55),INDEX(Nhaplieu!$J$8:$J$1070,$I55)))</f>
        <v/>
      </c>
      <c r="F55" s="132" t="str">
        <f t="shared" ca="1" si="0"/>
        <v/>
      </c>
      <c r="G55" s="133" t="str">
        <f ca="1">IF($I55="","",IF(LEFT($L$41,2)="PN",INDEX(Nhaplieu!$S$8:$S$1070,$I55),INDEX(Nhaplieu!$U$8:$U$1070,$I55)))</f>
        <v/>
      </c>
      <c r="H55" s="133" t="str">
        <f ca="1">IF($I55="","",IF(LEFT($L$41,2)="PN",INDEX(Nhaplieu!$T$8:$T$1070,$I55),INDEX(Nhaplieu!$V$8:$V$1070,$I55)))</f>
        <v/>
      </c>
      <c r="I55" s="149" t="str">
        <f ca="1">IF(TYPE(MATCH($L$41,OFFSET(Nhaplieu!$G$8,I54,0):Nhaplieu!#REF!,0)+I54)=16,"",MATCH($L$41,OFFSET(Nhaplieu!$G$8,I54,0):Nhaplieu!#REF!,0)+I54)</f>
        <v/>
      </c>
    </row>
    <row r="56" spans="1:12" s="86" customFormat="1" ht="13.8">
      <c r="A56" s="130" t="str">
        <f ca="1">IF(B56="","",COUNTA($B$53:B56))</f>
        <v/>
      </c>
      <c r="B56" s="131" t="str">
        <f ca="1">IF($I56="","",INDEX(Nhaplieu!$L$8:$L$1070,$I56))</f>
        <v/>
      </c>
      <c r="C56" s="131" t="str">
        <f ca="1">IF($I56="","",INDEX(Nhaplieu!$H$8:$H$1070,$I56))</f>
        <v/>
      </c>
      <c r="D56" s="131" t="str">
        <f ca="1">IF($I56="","",INDEX(Nhaplieu!$R$8:$R$1070,$I56))</f>
        <v/>
      </c>
      <c r="E56" s="132" t="str">
        <f ca="1">IF($I56="","",IF(LEFT($L$41,2)="PN",INDEX(Nhaplieu!$I$8:$I$1070,$I56),INDEX(Nhaplieu!$J$8:$J$1070,$I56)))</f>
        <v/>
      </c>
      <c r="F56" s="132" t="str">
        <f t="shared" ca="1" si="0"/>
        <v/>
      </c>
      <c r="G56" s="133" t="str">
        <f ca="1">IF($I56="","",IF(LEFT($L$41,2)="PN",INDEX(Nhaplieu!$S$8:$S$1070,$I56),INDEX(Nhaplieu!$U$8:$U$1070,$I56)))</f>
        <v/>
      </c>
      <c r="H56" s="133" t="str">
        <f ca="1">IF($I56="","",IF(LEFT($L$41,2)="PN",INDEX(Nhaplieu!$T$8:$T$1070,$I56),INDEX(Nhaplieu!$V$8:$V$1070,$I56)))</f>
        <v/>
      </c>
      <c r="I56" s="149" t="str">
        <f ca="1">IF(TYPE(MATCH($L$41,OFFSET(Nhaplieu!$G$8,I55,0):Nhaplieu!#REF!,0)+I55)=16,"",MATCH($L$41,OFFSET(Nhaplieu!$G$8,I55,0):Nhaplieu!#REF!,0)+I55)</f>
        <v/>
      </c>
    </row>
    <row r="57" spans="1:12" s="86" customFormat="1" ht="13.8">
      <c r="A57" s="130" t="str">
        <f ca="1">IF(B57="","",COUNTA($B$53:B57))</f>
        <v/>
      </c>
      <c r="B57" s="131" t="str">
        <f ca="1">IF($I57="","",INDEX(Nhaplieu!$L$8:$L$1070,$I57))</f>
        <v/>
      </c>
      <c r="C57" s="131" t="str">
        <f ca="1">IF($I57="","",INDEX(Nhaplieu!$H$8:$H$1070,$I57))</f>
        <v/>
      </c>
      <c r="D57" s="131" t="str">
        <f ca="1">IF($I57="","",INDEX(Nhaplieu!$R$8:$R$1070,$I57))</f>
        <v/>
      </c>
      <c r="E57" s="132" t="str">
        <f ca="1">IF($I57="","",IF(LEFT($L$41,2)="PN",INDEX(Nhaplieu!$I$8:$I$1070,$I57),INDEX(Nhaplieu!$J$8:$J$1070,$I57)))</f>
        <v/>
      </c>
      <c r="F57" s="132" t="str">
        <f t="shared" ca="1" si="0"/>
        <v/>
      </c>
      <c r="G57" s="133" t="str">
        <f ca="1">IF($I57="","",IF(LEFT($L$41,2)="PN",INDEX(Nhaplieu!$S$8:$S$1070,$I57),INDEX(Nhaplieu!$U$8:$U$1070,$I57)))</f>
        <v/>
      </c>
      <c r="H57" s="133" t="str">
        <f ca="1">IF($I57="","",IF(LEFT($L$41,2)="PN",INDEX(Nhaplieu!$T$8:$T$1070,$I57),INDEX(Nhaplieu!$V$8:$V$1070,$I57)))</f>
        <v/>
      </c>
      <c r="I57" s="149" t="str">
        <f ca="1">IF(TYPE(MATCH($L$41,OFFSET(Nhaplieu!$G$8,I56,0):Nhaplieu!#REF!,0)+I56)=16,"",MATCH($L$41,OFFSET(Nhaplieu!$G$8,I56,0):Nhaplieu!#REF!,0)+I56)</f>
        <v/>
      </c>
    </row>
    <row r="58" spans="1:12" s="86" customFormat="1" ht="13.8">
      <c r="A58" s="130" t="str">
        <f ca="1">IF(B58="","",COUNTA($B$53:B58))</f>
        <v/>
      </c>
      <c r="B58" s="131" t="str">
        <f ca="1">IF($I58="","",INDEX(Nhaplieu!$L$8:$L$1070,$I58))</f>
        <v/>
      </c>
      <c r="C58" s="131" t="str">
        <f ca="1">IF($I58="","",INDEX(Nhaplieu!$H$8:$H$1070,$I58))</f>
        <v/>
      </c>
      <c r="D58" s="131" t="str">
        <f ca="1">IF($I58="","",INDEX(Nhaplieu!$R$8:$R$1070,$I58))</f>
        <v/>
      </c>
      <c r="E58" s="132" t="str">
        <f ca="1">IF($I58="","",IF(LEFT($L$41,2)="PN",INDEX(Nhaplieu!$I$8:$I$1070,$I58),INDEX(Nhaplieu!$J$8:$J$1070,$I58)))</f>
        <v/>
      </c>
      <c r="F58" s="132" t="str">
        <f t="shared" ca="1" si="0"/>
        <v/>
      </c>
      <c r="G58" s="133" t="str">
        <f ca="1">IF($I58="","",IF(LEFT($L$41,2)="PN",INDEX(Nhaplieu!$S$8:$S$1070,$I58),INDEX(Nhaplieu!$U$8:$U$1070,$I58)))</f>
        <v/>
      </c>
      <c r="H58" s="133" t="str">
        <f ca="1">IF($I58="","",IF(LEFT($L$41,2)="PN",INDEX(Nhaplieu!$T$8:$T$1070,$I58),INDEX(Nhaplieu!$V$8:$V$1070,$I58)))</f>
        <v/>
      </c>
      <c r="I58" s="149" t="str">
        <f ca="1">IF(TYPE(MATCH($L$41,OFFSET(Nhaplieu!$G$8,I57,0):Nhaplieu!#REF!,0)+I57)=16,"",MATCH($L$41,OFFSET(Nhaplieu!$G$8,I57,0):Nhaplieu!#REF!,0)+I57)</f>
        <v/>
      </c>
    </row>
    <row r="59" spans="1:12" s="86" customFormat="1" ht="13.8">
      <c r="A59" s="130" t="str">
        <f ca="1">IF(B59="","",COUNTA($B$53:B59))</f>
        <v/>
      </c>
      <c r="B59" s="131" t="str">
        <f ca="1">IF($I59="","",INDEX(Nhaplieu!$L$8:$L$1070,$I59))</f>
        <v/>
      </c>
      <c r="C59" s="131" t="str">
        <f ca="1">IF($I59="","",INDEX(Nhaplieu!$H$8:$H$1070,$I59))</f>
        <v/>
      </c>
      <c r="D59" s="131" t="str">
        <f ca="1">IF($I59="","",INDEX(Nhaplieu!$R$8:$R$1070,$I59))</f>
        <v/>
      </c>
      <c r="E59" s="132" t="str">
        <f ca="1">IF($I59="","",IF(LEFT($L$41,2)="PN",INDEX(Nhaplieu!$I$8:$I$1070,$I59),INDEX(Nhaplieu!$J$8:$J$1070,$I59)))</f>
        <v/>
      </c>
      <c r="F59" s="132" t="str">
        <f t="shared" ca="1" si="0"/>
        <v/>
      </c>
      <c r="G59" s="133" t="str">
        <f ca="1">IF($I59="","",IF(LEFT($L$41,2)="PN",INDEX(Nhaplieu!$S$8:$S$1070,$I59),INDEX(Nhaplieu!$U$8:$U$1070,$I59)))</f>
        <v/>
      </c>
      <c r="H59" s="133" t="str">
        <f ca="1">IF($I59="","",IF(LEFT($L$41,2)="PN",INDEX(Nhaplieu!$T$8:$T$1070,$I59),INDEX(Nhaplieu!$V$8:$V$1070,$I59)))</f>
        <v/>
      </c>
      <c r="I59" s="149" t="str">
        <f ca="1">IF(TYPE(MATCH($L$41,OFFSET(Nhaplieu!$G$8,I58,0):Nhaplieu!#REF!,0)+I58)=16,"",MATCH($L$41,OFFSET(Nhaplieu!$G$8,I58,0):Nhaplieu!#REF!,0)+I58)</f>
        <v/>
      </c>
    </row>
    <row r="60" spans="1:12" s="86" customFormat="1" ht="13.8">
      <c r="A60" s="130" t="str">
        <f ca="1">IF(B60="","",COUNTA($B$53:B60))</f>
        <v/>
      </c>
      <c r="B60" s="131" t="str">
        <f ca="1">IF($I60="","",INDEX(Nhaplieu!$L$8:$L$1070,$I60))</f>
        <v/>
      </c>
      <c r="C60" s="131" t="str">
        <f ca="1">IF($I60="","",INDEX(Nhaplieu!$H$8:$H$1070,$I60))</f>
        <v/>
      </c>
      <c r="D60" s="131" t="str">
        <f ca="1">IF($I60="","",INDEX(Nhaplieu!$R$8:$R$1070,$I60))</f>
        <v/>
      </c>
      <c r="E60" s="132" t="str">
        <f ca="1">IF($I60="","",IF(LEFT($L$41,2)="PN",INDEX(Nhaplieu!$I$8:$I$1070,$I60),INDEX(Nhaplieu!$J$8:$J$1070,$I60)))</f>
        <v/>
      </c>
      <c r="F60" s="132" t="str">
        <f t="shared" ca="1" si="0"/>
        <v/>
      </c>
      <c r="G60" s="133" t="str">
        <f ca="1">IF($I60="","",IF(LEFT($L$41,2)="PN",INDEX(Nhaplieu!$S$8:$S$1070,$I60),INDEX(Nhaplieu!$U$8:$U$1070,$I60)))</f>
        <v/>
      </c>
      <c r="H60" s="133" t="str">
        <f ca="1">IF($I60="","",IF(LEFT($L$41,2)="PN",INDEX(Nhaplieu!$T$8:$T$1070,$I60),INDEX(Nhaplieu!$V$8:$V$1070,$I60)))</f>
        <v/>
      </c>
      <c r="I60" s="149" t="str">
        <f ca="1">IF(TYPE(MATCH($L$41,OFFSET(Nhaplieu!$G$8,I59,0):Nhaplieu!#REF!,0)+I59)=16,"",MATCH($L$41,OFFSET(Nhaplieu!$G$8,I59,0):Nhaplieu!#REF!,0)+I59)</f>
        <v/>
      </c>
    </row>
    <row r="61" spans="1:12" s="86" customFormat="1" ht="13.8">
      <c r="A61" s="130" t="str">
        <f ca="1">IF(B61="","",COUNTA($B$53:B61))</f>
        <v/>
      </c>
      <c r="B61" s="131" t="str">
        <f ca="1">IF($I61="","",INDEX(Nhaplieu!$L$8:$L$1070,$I61))</f>
        <v/>
      </c>
      <c r="C61" s="131" t="str">
        <f ca="1">IF($I61="","",INDEX(Nhaplieu!$H$8:$H$1070,$I61))</f>
        <v/>
      </c>
      <c r="D61" s="131" t="str">
        <f ca="1">IF($I61="","",INDEX(Nhaplieu!$R$8:$R$1070,$I61))</f>
        <v/>
      </c>
      <c r="E61" s="132" t="str">
        <f ca="1">IF($I61="","",IF(LEFT($L$41,2)="PN",INDEX(Nhaplieu!$I$8:$I$1070,$I61),INDEX(Nhaplieu!$J$8:$J$1070,$I61)))</f>
        <v/>
      </c>
      <c r="F61" s="132" t="str">
        <f t="shared" ca="1" si="0"/>
        <v/>
      </c>
      <c r="G61" s="133" t="str">
        <f ca="1">IF($I61="","",IF(LEFT($L$41,2)="PN",INDEX(Nhaplieu!$S$8:$S$1070,$I61),INDEX(Nhaplieu!$U$8:$U$1070,$I61)))</f>
        <v/>
      </c>
      <c r="H61" s="133" t="str">
        <f ca="1">IF($I61="","",IF(LEFT($L$41,2)="PN",INDEX(Nhaplieu!$T$8:$T$1070,$I61),INDEX(Nhaplieu!$V$8:$V$1070,$I61)))</f>
        <v/>
      </c>
      <c r="I61" s="149" t="str">
        <f ca="1">IF(TYPE(MATCH($L$41,OFFSET(Nhaplieu!$G$8,I60,0):Nhaplieu!#REF!,0)+I60)=16,"",MATCH($L$41,OFFSET(Nhaplieu!$G$8,I60,0):Nhaplieu!#REF!,0)+I60)</f>
        <v/>
      </c>
    </row>
    <row r="62" spans="1:12" s="86" customFormat="1" ht="13.8">
      <c r="A62" s="130" t="str">
        <f ca="1">IF(B62="","",COUNTA($B$53:B62))</f>
        <v/>
      </c>
      <c r="B62" s="131" t="str">
        <f ca="1">IF($I62="","",INDEX(Nhaplieu!$L$8:$L$1070,$I62))</f>
        <v/>
      </c>
      <c r="C62" s="131" t="str">
        <f ca="1">IF($I62="","",INDEX(Nhaplieu!$H$8:$H$1070,$I62))</f>
        <v/>
      </c>
      <c r="D62" s="131" t="str">
        <f ca="1">IF($I62="","",INDEX(Nhaplieu!$R$8:$R$1070,$I62))</f>
        <v/>
      </c>
      <c r="E62" s="132" t="str">
        <f ca="1">IF($I62="","",IF(LEFT($L$41,2)="PN",INDEX(Nhaplieu!$I$8:$I$1070,$I62),INDEX(Nhaplieu!$J$8:$J$1070,$I62)))</f>
        <v/>
      </c>
      <c r="F62" s="132" t="str">
        <f t="shared" ca="1" si="0"/>
        <v/>
      </c>
      <c r="G62" s="133" t="str">
        <f ca="1">IF($I62="","",IF(LEFT($L$41,2)="PN",INDEX(Nhaplieu!$S$8:$S$1070,$I62),INDEX(Nhaplieu!$U$8:$U$1070,$I62)))</f>
        <v/>
      </c>
      <c r="H62" s="133" t="str">
        <f ca="1">IF($I62="","",IF(LEFT($L$41,2)="PN",INDEX(Nhaplieu!$T$8:$T$1070,$I62),INDEX(Nhaplieu!$V$8:$V$1070,$I62)))</f>
        <v/>
      </c>
      <c r="I62" s="149" t="str">
        <f ca="1">IF(TYPE(MATCH($L$41,OFFSET(Nhaplieu!$G$8,I61,0):Nhaplieu!#REF!,0)+I61)=16,"",MATCH($L$41,OFFSET(Nhaplieu!$G$8,I61,0):Nhaplieu!#REF!,0)+I61)</f>
        <v/>
      </c>
    </row>
    <row r="63" spans="1:12" s="86" customFormat="1" ht="13.8">
      <c r="A63" s="130" t="str">
        <f ca="1">IF(B63="","",COUNTA($B$53:B63))</f>
        <v/>
      </c>
      <c r="B63" s="131" t="str">
        <f ca="1">IF($I63="","",INDEX(Nhaplieu!$L$8:$L$1070,$I63))</f>
        <v/>
      </c>
      <c r="C63" s="131" t="str">
        <f ca="1">IF($I63="","",INDEX(Nhaplieu!$H$8:$H$1070,$I63))</f>
        <v/>
      </c>
      <c r="D63" s="131" t="str">
        <f ca="1">IF($I63="","",INDEX(Nhaplieu!$R$8:$R$1070,$I63))</f>
        <v/>
      </c>
      <c r="E63" s="132" t="str">
        <f ca="1">IF($I63="","",IF(LEFT($L$41,2)="PN",INDEX(Nhaplieu!$I$8:$I$1070,$I63),INDEX(Nhaplieu!$J$8:$J$1070,$I63)))</f>
        <v/>
      </c>
      <c r="F63" s="132" t="str">
        <f t="shared" ca="1" si="0"/>
        <v/>
      </c>
      <c r="G63" s="133" t="str">
        <f ca="1">IF($I63="","",IF(LEFT($L$41,2)="PN",INDEX(Nhaplieu!$S$8:$S$1070,$I63),INDEX(Nhaplieu!$U$8:$U$1070,$I63)))</f>
        <v/>
      </c>
      <c r="H63" s="133" t="str">
        <f ca="1">IF($I63="","",IF(LEFT($L$41,2)="PN",INDEX(Nhaplieu!$T$8:$T$1070,$I63),INDEX(Nhaplieu!$V$8:$V$1070,$I63)))</f>
        <v/>
      </c>
      <c r="I63" s="149" t="str">
        <f ca="1">IF(TYPE(MATCH($L$41,OFFSET(Nhaplieu!$G$8,I62,0):Nhaplieu!#REF!,0)+I62)=16,"",MATCH($L$41,OFFSET(Nhaplieu!$G$8,I62,0):Nhaplieu!#REF!,0)+I62)</f>
        <v/>
      </c>
    </row>
    <row r="64" spans="1:12" s="86" customFormat="1" ht="13.8">
      <c r="A64" s="130" t="str">
        <f ca="1">IF(B64="","",COUNTA($B$53:B64))</f>
        <v/>
      </c>
      <c r="B64" s="131" t="str">
        <f ca="1">IF($I64="","",INDEX(Nhaplieu!$L$8:$L$1070,$I64))</f>
        <v/>
      </c>
      <c r="C64" s="131" t="str">
        <f ca="1">IF($I64="","",INDEX(Nhaplieu!$H$8:$H$1070,$I64))</f>
        <v/>
      </c>
      <c r="D64" s="131" t="str">
        <f ca="1">IF($I64="","",INDEX(Nhaplieu!$R$8:$R$1070,$I64))</f>
        <v/>
      </c>
      <c r="E64" s="132" t="str">
        <f ca="1">IF($I64="","",IF(LEFT($L$41,2)="PN",INDEX(Nhaplieu!$I$8:$I$1070,$I64),INDEX(Nhaplieu!$J$8:$J$1070,$I64)))</f>
        <v/>
      </c>
      <c r="F64" s="132" t="str">
        <f t="shared" ca="1" si="0"/>
        <v/>
      </c>
      <c r="G64" s="133" t="str">
        <f ca="1">IF($I64="","",IF(LEFT($L$41,2)="PN",INDEX(Nhaplieu!$S$8:$S$1070,$I64),INDEX(Nhaplieu!$U$8:$U$1070,$I64)))</f>
        <v/>
      </c>
      <c r="H64" s="133" t="str">
        <f ca="1">IF($I64="","",IF(LEFT($L$41,2)="PN",INDEX(Nhaplieu!$T$8:$T$1070,$I64),INDEX(Nhaplieu!$V$8:$V$1070,$I64)))</f>
        <v/>
      </c>
      <c r="I64" s="149" t="str">
        <f ca="1">IF(TYPE(MATCH($L$41,OFFSET(Nhaplieu!$G$8,I63,0):Nhaplieu!#REF!,0)+I63)=16,"",MATCH($L$41,OFFSET(Nhaplieu!$G$8,I63,0):Nhaplieu!#REF!,0)+I63)</f>
        <v/>
      </c>
    </row>
    <row r="65" spans="1:9" s="86" customFormat="1" ht="13.8">
      <c r="A65" s="130" t="str">
        <f ca="1">IF(B65="","",COUNTA($B$53:B65))</f>
        <v/>
      </c>
      <c r="B65" s="131" t="str">
        <f ca="1">IF($I65="","",INDEX(Nhaplieu!$L$8:$L$1070,$I65))</f>
        <v/>
      </c>
      <c r="C65" s="131" t="str">
        <f ca="1">IF($I65="","",INDEX(Nhaplieu!$H$8:$H$1070,$I65))</f>
        <v/>
      </c>
      <c r="D65" s="131" t="str">
        <f ca="1">IF($I65="","",INDEX(Nhaplieu!$R$8:$R$1070,$I65))</f>
        <v/>
      </c>
      <c r="E65" s="132" t="str">
        <f ca="1">IF($I65="","",IF(LEFT($L$41,2)="PN",INDEX(Nhaplieu!$I$8:$I$1070,$I65),INDEX(Nhaplieu!$J$8:$J$1070,$I65)))</f>
        <v/>
      </c>
      <c r="F65" s="132" t="str">
        <f t="shared" ca="1" si="0"/>
        <v/>
      </c>
      <c r="G65" s="133" t="str">
        <f ca="1">IF($I65="","",IF(LEFT($L$41,2)="PN",INDEX(Nhaplieu!$S$8:$S$1070,$I65),INDEX(Nhaplieu!$U$8:$U$1070,$I65)))</f>
        <v/>
      </c>
      <c r="H65" s="133" t="str">
        <f ca="1">IF($I65="","",IF(LEFT($L$41,2)="PN",INDEX(Nhaplieu!$T$8:$T$1070,$I65),INDEX(Nhaplieu!$V$8:$V$1070,$I65)))</f>
        <v/>
      </c>
      <c r="I65" s="149" t="str">
        <f ca="1">IF(TYPE(MATCH($L$41,OFFSET(Nhaplieu!$G$8,I64,0):Nhaplieu!#REF!,0)+I64)=16,"",MATCH($L$41,OFFSET(Nhaplieu!$G$8,I64,0):Nhaplieu!#REF!,0)+I64)</f>
        <v/>
      </c>
    </row>
    <row r="66" spans="1:9" s="86" customFormat="1" ht="13.8">
      <c r="A66" s="130" t="str">
        <f ca="1">IF(B66="","",COUNTA($B$53:B66))</f>
        <v/>
      </c>
      <c r="B66" s="131" t="str">
        <f ca="1">IF($I66="","",INDEX(Nhaplieu!$L$8:$L$1070,$I66))</f>
        <v/>
      </c>
      <c r="C66" s="131" t="str">
        <f ca="1">IF($I66="","",INDEX(Nhaplieu!$H$8:$H$1070,$I66))</f>
        <v/>
      </c>
      <c r="D66" s="131" t="str">
        <f ca="1">IF($I66="","",INDEX(Nhaplieu!$R$8:$R$1070,$I66))</f>
        <v/>
      </c>
      <c r="E66" s="132" t="str">
        <f ca="1">IF($I66="","",IF(LEFT($L$41,2)="PN",INDEX(Nhaplieu!$I$8:$I$1070,$I66),INDEX(Nhaplieu!$J$8:$J$1070,$I66)))</f>
        <v/>
      </c>
      <c r="F66" s="132" t="str">
        <f t="shared" ca="1" si="0"/>
        <v/>
      </c>
      <c r="G66" s="133" t="str">
        <f ca="1">IF($I66="","",IF(LEFT($L$41,2)="PN",INDEX(Nhaplieu!$S$8:$S$1070,$I66),INDEX(Nhaplieu!$U$8:$U$1070,$I66)))</f>
        <v/>
      </c>
      <c r="H66" s="133" t="str">
        <f ca="1">IF($I66="","",IF(LEFT($L$41,2)="PN",INDEX(Nhaplieu!$T$8:$T$1070,$I66),INDEX(Nhaplieu!$V$8:$V$1070,$I66)))</f>
        <v/>
      </c>
      <c r="I66" s="149" t="str">
        <f ca="1">IF(TYPE(MATCH($L$41,OFFSET(Nhaplieu!$G$8,I65,0):Nhaplieu!#REF!,0)+I65)=16,"",MATCH($L$41,OFFSET(Nhaplieu!$G$8,I65,0):Nhaplieu!#REF!,0)+I65)</f>
        <v/>
      </c>
    </row>
    <row r="67" spans="1:9" s="86" customFormat="1" ht="13.8">
      <c r="A67" s="130" t="str">
        <f ca="1">IF(B67="","",COUNTA($B$53:B67))</f>
        <v/>
      </c>
      <c r="B67" s="131" t="str">
        <f ca="1">IF($I67="","",INDEX(Nhaplieu!$L$8:$L$1070,$I67))</f>
        <v/>
      </c>
      <c r="C67" s="131" t="str">
        <f ca="1">IF($I67="","",INDEX(Nhaplieu!$H$8:$H$1070,$I67))</f>
        <v/>
      </c>
      <c r="D67" s="131" t="str">
        <f ca="1">IF($I67="","",INDEX(Nhaplieu!$R$8:$R$1070,$I67))</f>
        <v/>
      </c>
      <c r="E67" s="132" t="str">
        <f ca="1">IF($I67="","",IF(LEFT($L$41,2)="PN",INDEX(Nhaplieu!$I$8:$I$1070,$I67),INDEX(Nhaplieu!$J$8:$J$1070,$I67)))</f>
        <v/>
      </c>
      <c r="F67" s="132" t="str">
        <f t="shared" ca="1" si="0"/>
        <v/>
      </c>
      <c r="G67" s="133" t="str">
        <f ca="1">IF($I67="","",IF(LEFT($L$41,2)="PN",INDEX(Nhaplieu!$S$8:$S$1070,$I67),INDEX(Nhaplieu!$U$8:$U$1070,$I67)))</f>
        <v/>
      </c>
      <c r="H67" s="133" t="str">
        <f ca="1">IF($I67="","",IF(LEFT($L$41,2)="PN",INDEX(Nhaplieu!$T$8:$T$1070,$I67),INDEX(Nhaplieu!$V$8:$V$1070,$I67)))</f>
        <v/>
      </c>
      <c r="I67" s="149" t="str">
        <f ca="1">IF(TYPE(MATCH($L$41,OFFSET(Nhaplieu!$G$8,I66,0):Nhaplieu!#REF!,0)+I66)=16,"",MATCH($L$41,OFFSET(Nhaplieu!$G$8,I66,0):Nhaplieu!#REF!,0)+I66)</f>
        <v/>
      </c>
    </row>
    <row r="68" spans="1:9" s="86" customFormat="1" ht="13.8">
      <c r="A68" s="130" t="str">
        <f ca="1">IF(B68="","",COUNTA($B$53:B68))</f>
        <v/>
      </c>
      <c r="B68" s="131" t="str">
        <f ca="1">IF($I68="","",INDEX(Nhaplieu!$L$8:$L$1070,$I68))</f>
        <v/>
      </c>
      <c r="C68" s="131" t="str">
        <f ca="1">IF($I68="","",INDEX(Nhaplieu!$H$8:$H$1070,$I68))</f>
        <v/>
      </c>
      <c r="D68" s="131" t="str">
        <f ca="1">IF($I68="","",INDEX(Nhaplieu!$R$8:$R$1070,$I68))</f>
        <v/>
      </c>
      <c r="E68" s="132" t="str">
        <f ca="1">IF($I68="","",IF(LEFT($L$41,2)="PN",INDEX(Nhaplieu!$I$8:$I$1070,$I68),INDEX(Nhaplieu!$J$8:$J$1070,$I68)))</f>
        <v/>
      </c>
      <c r="F68" s="132" t="str">
        <f t="shared" ca="1" si="0"/>
        <v/>
      </c>
      <c r="G68" s="133" t="str">
        <f ca="1">IF($I68="","",IF(LEFT($L$41,2)="PN",INDEX(Nhaplieu!$S$8:$S$1070,$I68),INDEX(Nhaplieu!$U$8:$U$1070,$I68)))</f>
        <v/>
      </c>
      <c r="H68" s="133" t="str">
        <f ca="1">IF($I68="","",IF(LEFT($L$41,2)="PN",INDEX(Nhaplieu!$T$8:$T$1070,$I68),INDEX(Nhaplieu!$V$8:$V$1070,$I68)))</f>
        <v/>
      </c>
      <c r="I68" s="149" t="str">
        <f ca="1">IF(TYPE(MATCH($L$41,OFFSET(Nhaplieu!$G$8,I67,0):Nhaplieu!#REF!,0)+I67)=16,"",MATCH($L$41,OFFSET(Nhaplieu!$G$8,I67,0):Nhaplieu!#REF!,0)+I67)</f>
        <v/>
      </c>
    </row>
    <row r="69" spans="1:9" s="86" customFormat="1" ht="13.8">
      <c r="A69" s="130" t="str">
        <f ca="1">IF(B69="","",COUNTA($B$53:B69))</f>
        <v/>
      </c>
      <c r="B69" s="131" t="str">
        <f ca="1">IF($I69="","",INDEX(Nhaplieu!$L$8:$L$1070,$I69))</f>
        <v/>
      </c>
      <c r="C69" s="131" t="str">
        <f ca="1">IF($I69="","",INDEX(Nhaplieu!$H$8:$H$1070,$I69))</f>
        <v/>
      </c>
      <c r="D69" s="131" t="str">
        <f ca="1">IF($I69="","",INDEX(Nhaplieu!$R$8:$R$1070,$I69))</f>
        <v/>
      </c>
      <c r="E69" s="132" t="str">
        <f ca="1">IF($I69="","",IF(LEFT($L$41,2)="PN",INDEX(Nhaplieu!$I$8:$I$1070,$I69),INDEX(Nhaplieu!$J$8:$J$1070,$I69)))</f>
        <v/>
      </c>
      <c r="F69" s="132" t="str">
        <f t="shared" ca="1" si="0"/>
        <v/>
      </c>
      <c r="G69" s="133" t="str">
        <f ca="1">IF($I69="","",IF(LEFT($L$41,2)="PN",INDEX(Nhaplieu!$S$8:$S$1070,$I69),INDEX(Nhaplieu!$U$8:$U$1070,$I69)))</f>
        <v/>
      </c>
      <c r="H69" s="133" t="str">
        <f ca="1">IF($I69="","",IF(LEFT($L$41,2)="PN",INDEX(Nhaplieu!$T$8:$T$1070,$I69),INDEX(Nhaplieu!$V$8:$V$1070,$I69)))</f>
        <v/>
      </c>
      <c r="I69" s="149" t="str">
        <f ca="1">IF(TYPE(MATCH($L$41,OFFSET(Nhaplieu!$G$8,I68,0):Nhaplieu!#REF!,0)+I68)=16,"",MATCH($L$41,OFFSET(Nhaplieu!$G$8,I68,0):Nhaplieu!#REF!,0)+I68)</f>
        <v/>
      </c>
    </row>
    <row r="70" spans="1:9" s="86" customFormat="1" ht="13.8">
      <c r="A70" s="130" t="str">
        <f ca="1">IF(B70="","",COUNTA($B$53:B70))</f>
        <v/>
      </c>
      <c r="B70" s="131" t="str">
        <f ca="1">IF($I70="","",INDEX(Nhaplieu!$L$8:$L$1070,$I70))</f>
        <v/>
      </c>
      <c r="C70" s="131" t="str">
        <f ca="1">IF($I70="","",INDEX(Nhaplieu!$H$8:$H$1070,$I70))</f>
        <v/>
      </c>
      <c r="D70" s="131" t="str">
        <f ca="1">IF($I70="","",INDEX(Nhaplieu!$R$8:$R$1070,$I70))</f>
        <v/>
      </c>
      <c r="E70" s="132" t="str">
        <f ca="1">IF($I70="","",IF(LEFT($L$41,2)="PN",INDEX(Nhaplieu!$I$8:$I$1070,$I70),INDEX(Nhaplieu!$J$8:$J$1070,$I70)))</f>
        <v/>
      </c>
      <c r="F70" s="132" t="str">
        <f t="shared" ca="1" si="0"/>
        <v/>
      </c>
      <c r="G70" s="133" t="str">
        <f ca="1">IF($I70="","",IF(LEFT($L$41,2)="PN",INDEX(Nhaplieu!$S$8:$S$1070,$I70),INDEX(Nhaplieu!$U$8:$U$1070,$I70)))</f>
        <v/>
      </c>
      <c r="H70" s="133" t="str">
        <f ca="1">IF($I70="","",IF(LEFT($L$41,2)="PN",INDEX(Nhaplieu!$T$8:$T$1070,$I70),INDEX(Nhaplieu!$V$8:$V$1070,$I70)))</f>
        <v/>
      </c>
      <c r="I70" s="149" t="str">
        <f ca="1">IF(TYPE(MATCH($L$41,OFFSET(Nhaplieu!$G$8,I69,0):Nhaplieu!#REF!,0)+I69)=16,"",MATCH($L$41,OFFSET(Nhaplieu!$G$8,I69,0):Nhaplieu!#REF!,0)+I69)</f>
        <v/>
      </c>
    </row>
    <row r="71" spans="1:9" s="86" customFormat="1" ht="13.8">
      <c r="A71" s="130" t="str">
        <f ca="1">IF(B71="","",COUNTA($B$53:B71))</f>
        <v/>
      </c>
      <c r="B71" s="131" t="str">
        <f ca="1">IF($I71="","",INDEX(Nhaplieu!$L$8:$L$1070,$I71))</f>
        <v/>
      </c>
      <c r="C71" s="131" t="str">
        <f ca="1">IF($I71="","",INDEX(Nhaplieu!$H$8:$H$1070,$I71))</f>
        <v/>
      </c>
      <c r="D71" s="131" t="str">
        <f ca="1">IF($I71="","",INDEX(Nhaplieu!$R$8:$R$1070,$I71))</f>
        <v/>
      </c>
      <c r="E71" s="132" t="str">
        <f ca="1">IF($I71="","",IF(LEFT($L$41,2)="PN",INDEX(Nhaplieu!$I$8:$I$1070,$I71),INDEX(Nhaplieu!$J$8:$J$1070,$I71)))</f>
        <v/>
      </c>
      <c r="F71" s="132" t="str">
        <f t="shared" ca="1" si="0"/>
        <v/>
      </c>
      <c r="G71" s="133" t="str">
        <f ca="1">IF($I71="","",IF(LEFT($L$41,2)="PN",INDEX(Nhaplieu!$S$8:$S$1070,$I71),INDEX(Nhaplieu!$U$8:$U$1070,$I71)))</f>
        <v/>
      </c>
      <c r="H71" s="133" t="str">
        <f ca="1">IF($I71="","",IF(LEFT($L$41,2)="PN",INDEX(Nhaplieu!$T$8:$T$1070,$I71),INDEX(Nhaplieu!$V$8:$V$1070,$I71)))</f>
        <v/>
      </c>
      <c r="I71" s="149" t="str">
        <f ca="1">IF(TYPE(MATCH($L$41,OFFSET(Nhaplieu!$G$8,I70,0):Nhaplieu!#REF!,0)+I70)=16,"",MATCH($L$41,OFFSET(Nhaplieu!$G$8,I70,0):Nhaplieu!#REF!,0)+I70)</f>
        <v/>
      </c>
    </row>
    <row r="72" spans="1:9" s="86" customFormat="1" ht="13.8">
      <c r="A72" s="130" t="str">
        <f ca="1">IF(B72="","",COUNTA($B$53:B72))</f>
        <v/>
      </c>
      <c r="B72" s="131" t="str">
        <f ca="1">IF($I72="","",INDEX(Nhaplieu!$L$8:$L$1070,$I72))</f>
        <v/>
      </c>
      <c r="C72" s="131" t="str">
        <f ca="1">IF($I72="","",INDEX(Nhaplieu!$H$8:$H$1070,$I72))</f>
        <v/>
      </c>
      <c r="D72" s="131" t="str">
        <f ca="1">IF($I72="","",INDEX(Nhaplieu!$R$8:$R$1070,$I72))</f>
        <v/>
      </c>
      <c r="E72" s="132" t="str">
        <f ca="1">IF($I72="","",IF(LEFT($L$41,2)="PN",INDEX(Nhaplieu!$I$8:$I$1070,$I72),INDEX(Nhaplieu!$J$8:$J$1070,$I72)))</f>
        <v/>
      </c>
      <c r="F72" s="132" t="str">
        <f t="shared" ca="1" si="0"/>
        <v/>
      </c>
      <c r="G72" s="133" t="str">
        <f ca="1">IF($I72="","",IF(LEFT($L$41,2)="PN",INDEX(Nhaplieu!$S$8:$S$1070,$I72),INDEX(Nhaplieu!$U$8:$U$1070,$I72)))</f>
        <v/>
      </c>
      <c r="H72" s="133" t="str">
        <f ca="1">IF($I72="","",IF(LEFT($L$41,2)="PN",INDEX(Nhaplieu!$T$8:$T$1070,$I72),INDEX(Nhaplieu!$V$8:$V$1070,$I72)))</f>
        <v/>
      </c>
      <c r="I72" s="149" t="str">
        <f ca="1">IF(TYPE(MATCH($L$41,OFFSET(Nhaplieu!$G$8,#REF!,0):Nhaplieu!#REF!,0)+#REF!)=16,"",MATCH($L$41,OFFSET(Nhaplieu!$G$8,#REF!,0):Nhaplieu!#REF!,0)+#REF!)</f>
        <v/>
      </c>
    </row>
    <row r="73" spans="1:9" s="86" customFormat="1" ht="13.8">
      <c r="A73" s="130" t="str">
        <f ca="1">IF(B73="","",COUNTA($B$53:B73))</f>
        <v/>
      </c>
      <c r="B73" s="131" t="str">
        <f ca="1">IF($I73="","",INDEX(Nhaplieu!$L$8:$L$1070,$I73))</f>
        <v/>
      </c>
      <c r="C73" s="131" t="str">
        <f ca="1">IF($I73="","",INDEX(Nhaplieu!$H$8:$H$1070,$I73))</f>
        <v/>
      </c>
      <c r="D73" s="131" t="str">
        <f ca="1">IF($I73="","",INDEX(Nhaplieu!$R$8:$R$1070,$I73))</f>
        <v/>
      </c>
      <c r="E73" s="132" t="str">
        <f ca="1">IF($I73="","",IF(LEFT($L$41,2)="PN",INDEX(Nhaplieu!$I$8:$I$1070,$I73),INDEX(Nhaplieu!$J$8:$J$1070,$I73)))</f>
        <v/>
      </c>
      <c r="F73" s="132" t="str">
        <f t="shared" ca="1" si="0"/>
        <v/>
      </c>
      <c r="G73" s="133" t="str">
        <f ca="1">IF($I73="","",IF(LEFT($L$41,2)="PN",INDEX(Nhaplieu!$S$8:$S$1070,$I73),INDEX(Nhaplieu!$U$8:$U$1070,$I73)))</f>
        <v/>
      </c>
      <c r="H73" s="133" t="str">
        <f ca="1">IF($I73="","",IF(LEFT($L$41,2)="PN",INDEX(Nhaplieu!$T$8:$T$1070,$I73),INDEX(Nhaplieu!$V$8:$V$1070,$I73)))</f>
        <v/>
      </c>
      <c r="I73" s="149" t="str">
        <f ca="1">IF(TYPE(MATCH($L$41,OFFSET(Nhaplieu!$G$8,I72,0):Nhaplieu!#REF!,0)+I72)=16,"",MATCH($L$41,OFFSET(Nhaplieu!$G$8,I72,0):Nhaplieu!#REF!,0)+I72)</f>
        <v/>
      </c>
    </row>
    <row r="74" spans="1:9" s="86" customFormat="1" ht="13.8">
      <c r="A74" s="1713" t="s">
        <v>93</v>
      </c>
      <c r="B74" s="1713"/>
      <c r="C74" s="1713"/>
      <c r="D74" s="1713"/>
      <c r="E74" s="1713"/>
      <c r="F74" s="1713"/>
      <c r="G74" s="1713"/>
      <c r="H74" s="150">
        <f ca="1">SUM(H53:H73)</f>
        <v>0</v>
      </c>
      <c r="I74" s="163"/>
    </row>
    <row r="75" spans="1:9" s="86" customFormat="1" ht="22.5" customHeight="1">
      <c r="A75" s="151" t="str">
        <f ca="1">"Tổng số tiền viết bằng chữ:"&amp;" "&amp;D98</f>
        <v>Tổng số tiền viết bằng chữ: Không đồng.</v>
      </c>
      <c r="I75" s="164"/>
    </row>
    <row r="76" spans="1:9" s="86" customFormat="1" ht="56.25" customHeight="1">
      <c r="A76" s="1711" t="s">
        <v>435</v>
      </c>
      <c r="B76" s="1712"/>
      <c r="C76" s="1712" t="s">
        <v>850</v>
      </c>
      <c r="D76" s="1712"/>
      <c r="E76" s="1712" t="s">
        <v>436</v>
      </c>
      <c r="F76" s="1712"/>
      <c r="G76" s="1716" t="s">
        <v>848</v>
      </c>
      <c r="H76" s="1717"/>
      <c r="I76" s="165"/>
    </row>
    <row r="77" spans="1:9" s="86" customFormat="1" ht="13.8">
      <c r="A77" s="152"/>
      <c r="I77" s="164"/>
    </row>
    <row r="78" spans="1:9" s="86" customFormat="1" ht="13.8">
      <c r="A78" s="152"/>
      <c r="I78" s="164"/>
    </row>
    <row r="79" spans="1:9" s="86" customFormat="1" ht="13.8">
      <c r="A79" s="152"/>
      <c r="I79" s="164"/>
    </row>
    <row r="80" spans="1:9" s="87" customFormat="1" ht="13.8">
      <c r="A80" s="1714" t="str">
        <f>MENU!$D$8</f>
        <v>hocketoanthuchanh.com</v>
      </c>
      <c r="B80" s="1710"/>
      <c r="G80" s="1710" t="str">
        <f>MENU!$D$6</f>
        <v>hocketoanthuchanh.com</v>
      </c>
      <c r="H80" s="1710"/>
      <c r="I80" s="166"/>
    </row>
    <row r="81" spans="1:17" s="86" customFormat="1" ht="13.8">
      <c r="A81" s="153"/>
      <c r="B81" s="154"/>
      <c r="C81" s="154"/>
      <c r="D81" s="154"/>
      <c r="E81" s="154"/>
      <c r="F81" s="154"/>
      <c r="G81" s="154"/>
      <c r="H81" s="154"/>
      <c r="I81" s="167"/>
    </row>
    <row r="82" spans="1:17" s="86" customFormat="1" ht="13.8"/>
    <row r="83" spans="1:17" s="86" customFormat="1" ht="13.8"/>
    <row r="84" spans="1:17" s="86" customFormat="1" ht="13.8"/>
    <row r="85" spans="1:17" s="86" customFormat="1" ht="13.8"/>
    <row r="86" spans="1:17" s="86" customFormat="1" ht="13.8"/>
    <row r="87" spans="1:17" s="86" customFormat="1" ht="13.8" hidden="1"/>
    <row r="88" spans="1:17" s="86" customFormat="1" ht="13.8" hidden="1"/>
    <row r="89" spans="1:17" s="86" customFormat="1" ht="13.5" hidden="1" customHeight="1"/>
    <row r="90" spans="1:17" s="84" customFormat="1" ht="13.5" hidden="1" customHeight="1"/>
    <row r="91" spans="1:17" s="84" customFormat="1" ht="13.8" hidden="1">
      <c r="A91" s="107" t="s">
        <v>437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</row>
    <row r="92" spans="1:17" s="84" customFormat="1" ht="13.8" hidden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</row>
    <row r="93" spans="1:17" s="84" customFormat="1" ht="13.8" hidden="1">
      <c r="A93" s="155"/>
      <c r="B93" s="156">
        <f ca="1">H74</f>
        <v>0</v>
      </c>
      <c r="C93" s="157" t="str">
        <f ca="1">RIGHT("000000000000"&amp;ROUND(B93,0),12)</f>
        <v>000000000000</v>
      </c>
      <c r="D93" s="157">
        <v>1</v>
      </c>
      <c r="E93" s="157">
        <v>2</v>
      </c>
      <c r="F93" s="157">
        <v>3</v>
      </c>
      <c r="G93" s="157">
        <v>4</v>
      </c>
      <c r="H93" s="157">
        <v>5</v>
      </c>
      <c r="I93" s="157"/>
      <c r="J93" s="157">
        <v>6</v>
      </c>
      <c r="K93" s="157">
        <v>7</v>
      </c>
      <c r="L93" s="157">
        <v>8</v>
      </c>
      <c r="M93" s="157">
        <v>9</v>
      </c>
      <c r="N93" s="157">
        <v>10</v>
      </c>
      <c r="O93" s="157">
        <v>11</v>
      </c>
      <c r="P93" s="157">
        <v>12</v>
      </c>
      <c r="Q93" s="107"/>
    </row>
    <row r="94" spans="1:17" s="84" customFormat="1" ht="13.8" hidden="1">
      <c r="A94" s="155"/>
      <c r="B94" s="155"/>
      <c r="C94" s="158"/>
      <c r="D94" s="159">
        <f ca="1">VALUE(MID(C93,D93,1))</f>
        <v>0</v>
      </c>
      <c r="E94" s="159">
        <f ca="1">VALUE(MID(C93,E93,1))</f>
        <v>0</v>
      </c>
      <c r="F94" s="159">
        <f ca="1">VALUE(MID(C93,F93,1))</f>
        <v>0</v>
      </c>
      <c r="G94" s="159">
        <f ca="1">VALUE(MID(C93,G93,1))</f>
        <v>0</v>
      </c>
      <c r="H94" s="159">
        <f ca="1">VALUE(MID(C93,H93,1))</f>
        <v>0</v>
      </c>
      <c r="I94" s="159"/>
      <c r="J94" s="159">
        <f ca="1">VALUE(MID(C93,J93,1))</f>
        <v>0</v>
      </c>
      <c r="K94" s="159">
        <f ca="1">VALUE(MID(C93,K93,1))</f>
        <v>0</v>
      </c>
      <c r="L94" s="159">
        <f ca="1">VALUE(MID(C93,L93,1))</f>
        <v>0</v>
      </c>
      <c r="M94" s="159">
        <f ca="1">VALUE(MID(C93,M93,1))</f>
        <v>0</v>
      </c>
      <c r="N94" s="159">
        <f ca="1">VALUE(MID(C93,N93,1))</f>
        <v>0</v>
      </c>
      <c r="O94" s="159">
        <f ca="1">VALUE(MID(C93,O93,1))</f>
        <v>0</v>
      </c>
      <c r="P94" s="159">
        <f ca="1">VALUE(MID(C93,P93,1))</f>
        <v>0</v>
      </c>
      <c r="Q94" s="107"/>
    </row>
    <row r="95" spans="1:17" s="84" customFormat="1" ht="13.8" hidden="1">
      <c r="A95" s="155"/>
      <c r="B95" s="155"/>
      <c r="C95" s="158"/>
      <c r="D95" s="159">
        <f ca="1">SUM(D94:D94)</f>
        <v>0</v>
      </c>
      <c r="E95" s="159">
        <f ca="1">SUM(D94:E94)</f>
        <v>0</v>
      </c>
      <c r="F95" s="159">
        <f ca="1">SUM(D94:F94)</f>
        <v>0</v>
      </c>
      <c r="G95" s="159">
        <f ca="1">SUM(G94:G94)</f>
        <v>0</v>
      </c>
      <c r="H95" s="159">
        <f ca="1">SUM(G94:H94)</f>
        <v>0</v>
      </c>
      <c r="I95" s="159"/>
      <c r="J95" s="159">
        <f ca="1">SUM(G94:J94)</f>
        <v>0</v>
      </c>
      <c r="K95" s="159">
        <f ca="1">SUM(K94:K94)</f>
        <v>0</v>
      </c>
      <c r="L95" s="159">
        <f ca="1">SUM(K94:L94)</f>
        <v>0</v>
      </c>
      <c r="M95" s="159">
        <f ca="1">SUM(K94:M94)</f>
        <v>0</v>
      </c>
      <c r="N95" s="159">
        <f ca="1">SUM(N94:N94)</f>
        <v>0</v>
      </c>
      <c r="O95" s="159">
        <f ca="1">SUM(N94:O94)</f>
        <v>0</v>
      </c>
      <c r="P95" s="159">
        <f ca="1">SUM(N94:P94)</f>
        <v>0</v>
      </c>
      <c r="Q95" s="107"/>
    </row>
    <row r="96" spans="1:17" s="84" customFormat="1" ht="13.8" hidden="1">
      <c r="A96" s="155"/>
      <c r="B96" s="155"/>
      <c r="C96" s="158"/>
      <c r="D96" s="160" t="str">
        <f ca="1">IF(D94=0,"",CHOOSE(D94,"một","hai","ba","bốn","năm","sáu","bảy","tám","chín"))</f>
        <v/>
      </c>
      <c r="E96" s="160" t="str">
        <f ca="1">IF(E94=0,IF(AND(D94&lt;&gt;0,F94&lt;&gt;0),"lẻ",""),CHOOSE(E94,"mười","hai","ba","bốn","năm","sáu","bảy","tám","chín"))</f>
        <v/>
      </c>
      <c r="F96" s="160" t="str">
        <f ca="1">IF(F94=0,"",CHOOSE(F94,IF(E94&gt;1,"mốt","một"),"hai","ba","bốn",IF(E94=0,"năm","lăm"),"sáu","bảy","tám","chín"))</f>
        <v/>
      </c>
      <c r="G96" s="160" t="str">
        <f ca="1">IF(G94=0,"",CHOOSE(G94,"một","hai","ba","bốn","năm","sáu","bảy","tám","chín"))</f>
        <v/>
      </c>
      <c r="H96" s="160" t="str">
        <f ca="1">IF(H94=0,IF(AND(G94&lt;&gt;0,J94&lt;&gt;0),"lẻ",""),CHOOSE(H94,"mười","hai","ba","bốn","năm","sáu","bảy","tám","chín"))</f>
        <v/>
      </c>
      <c r="I96" s="160"/>
      <c r="J96" s="160" t="str">
        <f ca="1">IF(J94=0,"",CHOOSE(J94,IF(H94&gt;1,"mốt","một"),"hai","ba","bốn",IF(H94=0,"năm","lăm"),"sáu","bảy","tám","chín"))</f>
        <v/>
      </c>
      <c r="K96" s="160" t="str">
        <f ca="1">IF(K94=0,"",CHOOSE(K94,"một","hai","ba","bốn","năm","sáu","bảy","tám","chín"))</f>
        <v/>
      </c>
      <c r="L96" s="160" t="str">
        <f ca="1">IF(L94=0,IF(AND(K94&lt;&gt;0,M94&lt;&gt;0),"lẻ",""),CHOOSE(L94,"mười","hai","ba","bốn","năm","sáu","bảy","tám","chín"))</f>
        <v/>
      </c>
      <c r="M96" s="160" t="str">
        <f ca="1">IF(M94=0,"",CHOOSE(M94,IF(L94&gt;1,"mốt","một"),"hai","ba","bốn",IF(L94=0,"năm","lăm"),"sáu","bảy","tám","chín"))</f>
        <v/>
      </c>
      <c r="N96" s="160" t="str">
        <f ca="1">IF(N94=0,"",CHOOSE(N94,"một","hai","ba","bốn","năm","sáu","bảy","tám","chín"))</f>
        <v/>
      </c>
      <c r="O96" s="160" t="str">
        <f ca="1">IF(O94=0,IF(AND(N94&lt;&gt;0,P94&lt;&gt;0),"lẻ",""),CHOOSE(O94,"mười","hai","ba","bốn","năm","sáu","bảy","tám","chín"))</f>
        <v/>
      </c>
      <c r="P96" s="160" t="str">
        <f ca="1">IF(P94=0,"",CHOOSE(P94,IF(O94&gt;1,"mốt","một"),"hai","ba","bốn",IF(O94=0,"năm","lăm"),"sáu","bảy","tám","chín"))</f>
        <v/>
      </c>
      <c r="Q96" s="107"/>
    </row>
    <row r="97" spans="1:17" s="84" customFormat="1" ht="13.8" hidden="1">
      <c r="A97" s="155"/>
      <c r="B97" s="155"/>
      <c r="C97" s="158"/>
      <c r="D97" s="161" t="str">
        <f ca="1">IF(D94=0,"","trăm")</f>
        <v/>
      </c>
      <c r="E97" s="161" t="str">
        <f ca="1">IF(E94=0,"",IF(E94=1,"","mươi"))</f>
        <v/>
      </c>
      <c r="F97" s="161" t="str">
        <f ca="1">IF(AND(F94=0,F95=0),"","tỷ")</f>
        <v/>
      </c>
      <c r="G97" s="161" t="str">
        <f ca="1">IF(G94=0,"","trăm")</f>
        <v/>
      </c>
      <c r="H97" s="161" t="str">
        <f ca="1">IF(H94=0,"",IF(H94=1,"","mươi"))</f>
        <v/>
      </c>
      <c r="I97" s="161"/>
      <c r="J97" s="161" t="str">
        <f ca="1">IF(AND(J94=0,J95=0),"","triệu")</f>
        <v/>
      </c>
      <c r="K97" s="161" t="str">
        <f ca="1">IF(K94=0,"","trăm")</f>
        <v/>
      </c>
      <c r="L97" s="161" t="str">
        <f ca="1">IF(L94=0,"",IF(L94=1,"","mươi"))</f>
        <v/>
      </c>
      <c r="M97" s="161" t="str">
        <f ca="1">IF(AND(M94=0,M95=0),"","nghìn")</f>
        <v/>
      </c>
      <c r="N97" s="161" t="str">
        <f ca="1">IF(N94=0,"","trăm")</f>
        <v/>
      </c>
      <c r="O97" s="161" t="str">
        <f ca="1">IF(O94=0,"",IF(O94=1,"","mươi"))</f>
        <v/>
      </c>
      <c r="P97" s="161" t="s">
        <v>424</v>
      </c>
      <c r="Q97" s="107"/>
    </row>
    <row r="98" spans="1:17" s="84" customFormat="1" ht="13.8" hidden="1">
      <c r="A98" s="1715"/>
      <c r="B98" s="1715"/>
      <c r="C98" s="1715"/>
      <c r="D98" s="162" t="str">
        <f ca="1">UPPER(LEFT(TRIM(IF(B93=0,"không đồng.",D96&amp;" "&amp;D97&amp;" "&amp;E96&amp;" "&amp;E97&amp;" "&amp;F96&amp;" "&amp;F97&amp;" "&amp;G96&amp;" "&amp;G97&amp;" "&amp;H96&amp;" "&amp;H97&amp;" "&amp;J96&amp;" "&amp;J97&amp;" "&amp;K96&amp;" "&amp;K97&amp;" "&amp;L96&amp;" "&amp;L97&amp;" "&amp;M96&amp;" "&amp;M97&amp;" "&amp;N96&amp;" "&amp;N97&amp;" "&amp;O96&amp;" "&amp;O97&amp;" "&amp;P96&amp;" "&amp;P97)),1))&amp;RIGHT(TRIM(IF(B93=0,"không đồng.",D96&amp;" "&amp;D97&amp;" "&amp;E96&amp;" "&amp;E97&amp;" "&amp;F96&amp;" "&amp;F97&amp;" "&amp;G96&amp;" "&amp;G97&amp;" "&amp;H96&amp;" "&amp;H97&amp;" "&amp;J96&amp;" "&amp;J97&amp;" "&amp;K96&amp;" "&amp;K97&amp;" "&amp;L96&amp;" "&amp;L97&amp;" "&amp;M96&amp;" "&amp;M97&amp;" "&amp;N96&amp;" "&amp;N97&amp;" "&amp;O96&amp;" "&amp;O97&amp;" "&amp;P96&amp;" "&amp;P97)),LEN(TRIM(IF(B93=0,"không đồng.",D96&amp;" "&amp;D97&amp;" "&amp;E96&amp;" "&amp;E97&amp;" "&amp;F96&amp;" "&amp;F97&amp;" "&amp;G96&amp;" "&amp;G97&amp;" "&amp;H96&amp;" "&amp;H97&amp;" "&amp;J96&amp;" "&amp;J97&amp;" "&amp;K96&amp;" "&amp;K97&amp;" "&amp;L96&amp;" "&amp;L97&amp;" "&amp;M96&amp;" "&amp;M97&amp;" "&amp;N96&amp;" "&amp;N97&amp;" "&amp;O96&amp;" "&amp;O97&amp;" "&amp;P96&amp;" "&amp;P97)))-1)</f>
        <v>Không đồng.</v>
      </c>
      <c r="E98" s="162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</row>
    <row r="99" spans="1:17" s="84" customFormat="1" ht="13.8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</row>
    <row r="100" spans="1:17" s="82" customFormat="1"/>
    <row r="101" spans="1:17" s="88" customFormat="1" ht="8.25" customHeight="1" thickBot="1"/>
    <row r="102" spans="1:17">
      <c r="A102" s="168" t="str">
        <f>MENU!B3&amp;" "&amp;MENU!D3</f>
        <v>Tên đơn vị:  HỘ KINH DOANH THUẬN VIỆT</v>
      </c>
      <c r="B102" s="169"/>
      <c r="C102" s="169"/>
      <c r="D102" s="169"/>
      <c r="E102" s="169"/>
      <c r="F102" s="169"/>
      <c r="G102" s="169"/>
      <c r="H102" s="169"/>
      <c r="I102" s="198" t="s">
        <v>835</v>
      </c>
      <c r="J102" s="169"/>
      <c r="K102" s="199"/>
      <c r="L102" s="584" t="s">
        <v>813</v>
      </c>
      <c r="M102" s="575"/>
      <c r="N102" s="575"/>
      <c r="O102" s="575"/>
    </row>
    <row r="103" spans="1:17">
      <c r="A103" s="170" t="str">
        <f>MENU!B4&amp;" "&amp;MENU!D4</f>
        <v>Địa chỉ: hocketoanthuchanh.com</v>
      </c>
      <c r="B103" s="84"/>
      <c r="C103" s="84"/>
      <c r="D103" s="84"/>
      <c r="E103" s="84"/>
      <c r="F103" s="84"/>
      <c r="G103" s="84"/>
      <c r="H103" s="1601" t="str">
        <f>MENU!$D$9</f>
        <v>(Ban hành kèm theo Thông tư số 88/2021/TT-BTC ngày 11 tháng 10 năm 2021 của Bộ trưởng Bộ Tài chính)</v>
      </c>
      <c r="I103" s="1601"/>
      <c r="J103" s="1601"/>
      <c r="K103" s="1706"/>
      <c r="L103" s="583" t="s">
        <v>877</v>
      </c>
      <c r="M103" s="575"/>
      <c r="N103" s="575"/>
      <c r="O103" s="575"/>
    </row>
    <row r="104" spans="1:17">
      <c r="A104" s="170" t="str">
        <f>MENU!B5&amp;" "&amp;MENU!D5</f>
        <v>MST:  0310415290</v>
      </c>
      <c r="B104" s="84"/>
      <c r="C104" s="84"/>
      <c r="D104" s="84"/>
      <c r="E104" s="84"/>
      <c r="F104" s="84"/>
      <c r="G104" s="84"/>
      <c r="H104" s="1601"/>
      <c r="I104" s="1601"/>
      <c r="J104" s="1601"/>
      <c r="K104" s="1706"/>
    </row>
    <row r="105" spans="1:17" ht="17.399999999999999">
      <c r="A105" s="1707" t="s">
        <v>439</v>
      </c>
      <c r="B105" s="1708"/>
      <c r="C105" s="1708"/>
      <c r="D105" s="1708"/>
      <c r="E105" s="1708"/>
      <c r="F105" s="1708"/>
      <c r="G105" s="1708"/>
      <c r="H105" s="1708"/>
      <c r="I105" s="1708"/>
      <c r="J105" s="86"/>
      <c r="K105" s="200"/>
    </row>
    <row r="106" spans="1:17">
      <c r="A106" s="171"/>
      <c r="B106" s="172"/>
      <c r="C106" s="172"/>
      <c r="D106" s="173" t="str">
        <f>MENU!D15</f>
        <v>Từ ngày 01/07/2025   đến 30/09/2025</v>
      </c>
      <c r="E106" s="172"/>
      <c r="F106" s="172"/>
      <c r="G106" s="172"/>
      <c r="H106" s="172"/>
      <c r="I106" s="172"/>
      <c r="J106" s="86"/>
      <c r="K106" s="200"/>
    </row>
    <row r="107" spans="1:17">
      <c r="A107" s="174" t="str">
        <f>"Mã nguyên liệu, vật liệu, dụng cụ (sản phẩm, hàng hoá):     "&amp;L103</f>
        <v>Mã nguyên liệu, vật liệu, dụng cụ (sản phẩm, hàng hoá):     VT00002</v>
      </c>
      <c r="B107" s="86"/>
      <c r="C107" s="86"/>
      <c r="D107" s="86"/>
      <c r="F107" s="86"/>
      <c r="G107" s="86"/>
      <c r="H107" s="86"/>
      <c r="I107" s="86"/>
      <c r="J107" s="86"/>
      <c r="K107" s="200"/>
    </row>
    <row r="108" spans="1:17">
      <c r="A108" s="174" t="e">
        <f>"Tên, quy cách nguyên liệu, vật liệu, dụng cụ (sản phẩm, hàng hoá):    "&amp;VLOOKUP($L$103,'Nhập xuất tồn S02'!$B$12:$D$51,2,0)&amp;"                 Đơn vị tính: "&amp;VLOOKUP($L$103,'Nhập xuất tồn S02'!$B$12:$D$51,3,0)</f>
        <v>#N/A</v>
      </c>
      <c r="B108" s="86"/>
      <c r="C108" s="86"/>
      <c r="D108" s="86"/>
      <c r="E108" s="86"/>
      <c r="F108" s="87"/>
      <c r="G108" s="86"/>
      <c r="H108" s="86"/>
      <c r="I108" s="86"/>
      <c r="J108" s="86"/>
      <c r="K108" s="200"/>
    </row>
    <row r="109" spans="1:17">
      <c r="A109" s="1718" t="s">
        <v>440</v>
      </c>
      <c r="B109" s="1719"/>
      <c r="C109" s="1721" t="s">
        <v>441</v>
      </c>
      <c r="D109" s="1723" t="s">
        <v>156</v>
      </c>
      <c r="E109" s="1720" t="s">
        <v>176</v>
      </c>
      <c r="F109" s="1720"/>
      <c r="G109" s="1720" t="s">
        <v>177</v>
      </c>
      <c r="H109" s="1720"/>
      <c r="I109" s="1720" t="s">
        <v>442</v>
      </c>
      <c r="J109" s="1720"/>
      <c r="K109" s="201" t="s">
        <v>443</v>
      </c>
    </row>
    <row r="110" spans="1:17" ht="27.6">
      <c r="A110" s="178" t="s">
        <v>137</v>
      </c>
      <c r="B110" s="175" t="s">
        <v>408</v>
      </c>
      <c r="C110" s="1722"/>
      <c r="D110" s="1723"/>
      <c r="E110" s="709" t="s">
        <v>152</v>
      </c>
      <c r="F110" s="710" t="s">
        <v>153</v>
      </c>
      <c r="G110" s="711" t="s">
        <v>152</v>
      </c>
      <c r="H110" s="710" t="s">
        <v>153</v>
      </c>
      <c r="I110" s="711" t="s">
        <v>444</v>
      </c>
      <c r="J110" s="710" t="s">
        <v>153</v>
      </c>
      <c r="K110" s="201" t="s">
        <v>445</v>
      </c>
    </row>
    <row r="111" spans="1:17">
      <c r="A111" s="178" t="s">
        <v>403</v>
      </c>
      <c r="B111" s="175"/>
      <c r="C111" s="176"/>
      <c r="D111" s="177"/>
      <c r="E111" s="179"/>
      <c r="F111" s="177"/>
      <c r="G111" s="180"/>
      <c r="H111" s="177"/>
      <c r="I111" s="180"/>
      <c r="J111" s="177"/>
      <c r="K111" s="201"/>
    </row>
    <row r="112" spans="1:17">
      <c r="A112" s="181" t="s">
        <v>432</v>
      </c>
      <c r="B112" s="182" t="s">
        <v>431</v>
      </c>
      <c r="C112" s="182" t="s">
        <v>433</v>
      </c>
      <c r="D112" s="183">
        <v>1</v>
      </c>
      <c r="E112" s="184">
        <v>2</v>
      </c>
      <c r="F112" s="183" t="s">
        <v>446</v>
      </c>
      <c r="G112" s="183">
        <v>4</v>
      </c>
      <c r="H112" s="183" t="s">
        <v>447</v>
      </c>
      <c r="I112" s="183">
        <v>6</v>
      </c>
      <c r="J112" s="183" t="s">
        <v>448</v>
      </c>
      <c r="K112" s="202">
        <v>8</v>
      </c>
    </row>
    <row r="113" spans="1:11">
      <c r="A113" s="185"/>
      <c r="B113" s="186"/>
      <c r="C113" s="187" t="s">
        <v>449</v>
      </c>
      <c r="D113" s="188"/>
      <c r="E113" s="189"/>
      <c r="F113" s="189"/>
      <c r="G113" s="189"/>
      <c r="H113" s="189"/>
      <c r="I113" s="189">
        <f>SUMIF(MaHH,$L$103,'Nhập xuất tồn S02'!$E$12:$E$51)</f>
        <v>0</v>
      </c>
      <c r="J113" s="189">
        <f>SUMIF(MaHH,$L$103,'Nhập xuất tồn S02'!$F$12:$F$51)</f>
        <v>0</v>
      </c>
      <c r="K113" s="203"/>
    </row>
    <row r="114" spans="1:11">
      <c r="A114" s="190" t="str">
        <f>IF($K114="","",INDEX(Nhaplieu!$F$8:$F$1070,$K114))</f>
        <v/>
      </c>
      <c r="B114" s="191" t="str">
        <f>IF($K114="","",INDEX(Nhaplieu!$G$8:$G$1070,$K114))</f>
        <v/>
      </c>
      <c r="C114" s="192" t="str">
        <f>IF($K114="","",INDEX(Nhaplieu!$L$8:$L$1070,$K114))</f>
        <v/>
      </c>
      <c r="D114" s="192" t="str">
        <f>IF(LEFT(B114,2)="PN",IF($K114="","",INDEX(Nhaplieu!$S$8:$S$1070,$K114)),IF($K114="","",INDEX(Nhaplieu!$U$8:$U$1070,$K114)))</f>
        <v/>
      </c>
      <c r="E114" s="193" t="str">
        <f>IF($K114="","",INDEX(Nhaplieu!$I$8:$I$1070,$K114))</f>
        <v/>
      </c>
      <c r="F114" s="193" t="str">
        <f>IF($K114="","",INDEX(Nhaplieu!$T$8:$T$1070,$K114))</f>
        <v/>
      </c>
      <c r="G114" s="193" t="str">
        <f>IF($K114="","",INDEX(Nhaplieu!$J$8:$J$1070,$K114))</f>
        <v/>
      </c>
      <c r="H114" s="193" t="str">
        <f>IF($K114="","",INDEX(Nhaplieu!$V$8:$V$1070,$K114))</f>
        <v/>
      </c>
      <c r="I114" s="192">
        <f>IF(SUM(E114:H114)=0,0,$I$113+SUM($E$114:E114)-SUM($G$114:G114))</f>
        <v>0</v>
      </c>
      <c r="J114" s="193">
        <f>IF(SUM(E114:H114)=0,0,$J$113+SUM($F$114:F114)-SUM($H$114:H114))</f>
        <v>0</v>
      </c>
      <c r="K114" s="204" t="str">
        <f>IF(TYPE(MATCH($L$103,Nhaplieu!$H$8:$H$1070,0))=16,"",MATCH($L$103,Nhaplieu!$H$8:$H$1070,0))</f>
        <v/>
      </c>
    </row>
    <row r="115" spans="1:11">
      <c r="A115" s="194" t="str">
        <f ca="1">IF($K115="","",INDEX(Nhaplieu!$F$8:$F$1070,$K115))</f>
        <v/>
      </c>
      <c r="B115" s="195" t="str">
        <f ca="1">IF($K115="","",INDEX(Nhaplieu!$G$8:$G$1070,$K115))</f>
        <v/>
      </c>
      <c r="C115" s="196" t="str">
        <f ca="1">IF($K115="","",INDEX(Nhaplieu!$L$8:$L$1070,$K115))</f>
        <v/>
      </c>
      <c r="D115" s="196" t="str">
        <f ca="1">IF(LEFT(B115,2)="PN",IF($K115="","",INDEX(Nhaplieu!$S$8:$S$1070,$K115)),IF($K115="","",INDEX(Nhaplieu!$U$8:$U$1070,$K115)))</f>
        <v/>
      </c>
      <c r="E115" s="197" t="str">
        <f ca="1">IF($K115="","",INDEX(Nhaplieu!$I$8:$I$1070,$K115))</f>
        <v/>
      </c>
      <c r="F115" s="197" t="str">
        <f ca="1">IF($K115="","",INDEX(Nhaplieu!$T$8:$T$1070,$K115))</f>
        <v/>
      </c>
      <c r="G115" s="197" t="str">
        <f ca="1">IF($K115="","",INDEX(Nhaplieu!$J$8:$J$1070,$K115))</f>
        <v/>
      </c>
      <c r="H115" s="197" t="str">
        <f ca="1">IF($K115="","",INDEX(Nhaplieu!$V$8:$V$1070,$K115))</f>
        <v/>
      </c>
      <c r="I115" s="196">
        <f ca="1">IF(SUM(E115:H115)=0,0,$I$113+SUM($E$114:E115)-SUM($G$114:G115))</f>
        <v>0</v>
      </c>
      <c r="J115" s="197">
        <f ca="1">IF(SUM(E115:H115)=0,0,$J$113+SUM($F$114:F115)-SUM($H$114:H115))</f>
        <v>0</v>
      </c>
      <c r="K115" s="205" t="str">
        <f ca="1">IF(TYPE(MATCH($L$103,OFFSET(Nhaplieu!$H$8,K114,0):'Nhaplieu'!$H$1070,0)+K114)=16,"",MATCH($L$103,OFFSET(Nhaplieu!$H$8,K114,0):'Nhaplieu'!$H$1070,0)+K114)</f>
        <v/>
      </c>
    </row>
    <row r="116" spans="1:11">
      <c r="A116" s="194" t="str">
        <f ca="1">IF($K116="","",INDEX(Nhaplieu!$F$8:$F$1070,$K116))</f>
        <v/>
      </c>
      <c r="B116" s="195" t="str">
        <f ca="1">IF($K116="","",INDEX(Nhaplieu!$G$8:$G$1070,$K116))</f>
        <v/>
      </c>
      <c r="C116" s="196" t="str">
        <f ca="1">IF($K116="","",INDEX(Nhaplieu!$L$8:$L$1070,$K116))</f>
        <v/>
      </c>
      <c r="D116" s="196" t="str">
        <f ca="1">IF(LEFT(B116,2)="PN",IF($K116="","",INDEX(Nhaplieu!$S$8:$S$1070,$K116)),IF($K116="","",INDEX(Nhaplieu!$U$8:$U$1070,$K116)))</f>
        <v/>
      </c>
      <c r="E116" s="197" t="str">
        <f ca="1">IF($K116="","",INDEX(Nhaplieu!$I$8:$I$1070,$K116))</f>
        <v/>
      </c>
      <c r="F116" s="197" t="str">
        <f ca="1">IF($K116="","",INDEX(Nhaplieu!$T$8:$T$1070,$K116))</f>
        <v/>
      </c>
      <c r="G116" s="197" t="str">
        <f ca="1">IF($K116="","",INDEX(Nhaplieu!$J$8:$J$1070,$K116))</f>
        <v/>
      </c>
      <c r="H116" s="197" t="str">
        <f ca="1">IF($K116="","",INDEX(Nhaplieu!$V$8:$V$1070,$K116))</f>
        <v/>
      </c>
      <c r="I116" s="196">
        <f ca="1">IF(SUM(E116:H116)=0,0,$I$113+SUM($E$114:E116)-SUM($G$114:G116))</f>
        <v>0</v>
      </c>
      <c r="J116" s="197">
        <f ca="1">IF(SUM(E116:H116)=0,0,$J$113+SUM($F$114:F116)-SUM($H$114:H116))</f>
        <v>0</v>
      </c>
      <c r="K116" s="205" t="str">
        <f ca="1">IF(TYPE(MATCH($L$103,OFFSET(Nhaplieu!$H$8,K115,0):'Nhaplieu'!$H$1070,0)+K115)=16,"",MATCH($L$103,OFFSET(Nhaplieu!$H$8,K115,0):'Nhaplieu'!$H$1070,0)+K115)</f>
        <v/>
      </c>
    </row>
    <row r="117" spans="1:11">
      <c r="A117" s="194" t="str">
        <f ca="1">IF($K117="","",INDEX(Nhaplieu!$F$8:$F$1070,$K117))</f>
        <v/>
      </c>
      <c r="B117" s="195" t="str">
        <f ca="1">IF($K117="","",INDEX(Nhaplieu!$G$8:$G$1070,$K117))</f>
        <v/>
      </c>
      <c r="C117" s="196" t="str">
        <f ca="1">IF($K117="","",INDEX(Nhaplieu!$L$8:$L$1070,$K117))</f>
        <v/>
      </c>
      <c r="D117" s="196" t="str">
        <f ca="1">IF(LEFT(B117,2)="PN",IF($K117="","",INDEX(Nhaplieu!$S$8:$S$1070,$K117)),IF($K117="","",INDEX(Nhaplieu!$U$8:$U$1070,$K117)))</f>
        <v/>
      </c>
      <c r="E117" s="197" t="str">
        <f ca="1">IF($K117="","",INDEX(Nhaplieu!$I$8:$I$1070,$K117))</f>
        <v/>
      </c>
      <c r="F117" s="197" t="str">
        <f ca="1">IF($K117="","",INDEX(Nhaplieu!$T$8:$T$1070,$K117))</f>
        <v/>
      </c>
      <c r="G117" s="197" t="str">
        <f ca="1">IF($K117="","",INDEX(Nhaplieu!$J$8:$J$1070,$K117))</f>
        <v/>
      </c>
      <c r="H117" s="197" t="str">
        <f ca="1">IF($K117="","",INDEX(Nhaplieu!$V$8:$V$1070,$K117))</f>
        <v/>
      </c>
      <c r="I117" s="196">
        <f ca="1">IF(SUM(E117:H117)=0,0,$I$113+SUM($E$114:E117)-SUM($G$114:G117))</f>
        <v>0</v>
      </c>
      <c r="J117" s="197">
        <f ca="1">IF(SUM(E117:H117)=0,0,$J$113+SUM($F$114:F117)-SUM($H$114:H117))</f>
        <v>0</v>
      </c>
      <c r="K117" s="205" t="str">
        <f ca="1">IF(TYPE(MATCH($L$103,OFFSET(Nhaplieu!$H$8,K116,0):'Nhaplieu'!$H$1070,0)+K116)=16,"",MATCH($L$103,OFFSET(Nhaplieu!$H$8,K116,0):'Nhaplieu'!$H$1070,0)+K116)</f>
        <v/>
      </c>
    </row>
    <row r="118" spans="1:11">
      <c r="A118" s="194" t="str">
        <f ca="1">IF($K118="","",INDEX(Nhaplieu!$F$8:$F$1070,$K118))</f>
        <v/>
      </c>
      <c r="B118" s="195" t="str">
        <f ca="1">IF($K118="","",INDEX(Nhaplieu!$G$8:$G$1070,$K118))</f>
        <v/>
      </c>
      <c r="C118" s="196" t="str">
        <f ca="1">IF($K118="","",INDEX(Nhaplieu!$L$8:$L$1070,$K118))</f>
        <v/>
      </c>
      <c r="D118" s="196" t="str">
        <f ca="1">IF(LEFT(B118,2)="PN",IF($K118="","",INDEX(Nhaplieu!$S$8:$S$1070,$K118)),IF($K118="","",INDEX(Nhaplieu!$U$8:$U$1070,$K118)))</f>
        <v/>
      </c>
      <c r="E118" s="197" t="str">
        <f ca="1">IF($K118="","",INDEX(Nhaplieu!$I$8:$I$1070,$K118))</f>
        <v/>
      </c>
      <c r="F118" s="197" t="str">
        <f ca="1">IF($K118="","",INDEX(Nhaplieu!$T$8:$T$1070,$K118))</f>
        <v/>
      </c>
      <c r="G118" s="197" t="str">
        <f ca="1">IF($K118="","",INDEX(Nhaplieu!$J$8:$J$1070,$K118))</f>
        <v/>
      </c>
      <c r="H118" s="197" t="str">
        <f ca="1">IF($K118="","",INDEX(Nhaplieu!$V$8:$V$1070,$K118))</f>
        <v/>
      </c>
      <c r="I118" s="196">
        <f ca="1">IF(SUM(E118:H118)=0,0,$I$113+SUM($E$114:E118)-SUM($G$114:G118))</f>
        <v>0</v>
      </c>
      <c r="J118" s="197">
        <f ca="1">IF(SUM(E118:H118)=0,0,$J$113+SUM($F$114:F118)-SUM($H$114:H118))</f>
        <v>0</v>
      </c>
      <c r="K118" s="205" t="str">
        <f ca="1">IF(TYPE(MATCH($L$103,OFFSET(Nhaplieu!$H$8,K117,0):'Nhaplieu'!$H$1070,0)+K117)=16,"",MATCH($L$103,OFFSET(Nhaplieu!$H$8,K117,0):'Nhaplieu'!$H$1070,0)+K117)</f>
        <v/>
      </c>
    </row>
    <row r="119" spans="1:11">
      <c r="A119" s="194" t="str">
        <f ca="1">IF($K119="","",INDEX(Nhaplieu!$F$8:$F$1070,$K119))</f>
        <v/>
      </c>
      <c r="B119" s="195" t="str">
        <f ca="1">IF($K119="","",INDEX(Nhaplieu!$G$8:$G$1070,$K119))</f>
        <v/>
      </c>
      <c r="C119" s="196" t="str">
        <f ca="1">IF($K119="","",INDEX(Nhaplieu!$L$8:$L$1070,$K119))</f>
        <v/>
      </c>
      <c r="D119" s="196" t="str">
        <f ca="1">IF(LEFT(B119,2)="PN",IF($K119="","",INDEX(Nhaplieu!$S$8:$S$1070,$K119)),IF($K119="","",INDEX(Nhaplieu!$U$8:$U$1070,$K119)))</f>
        <v/>
      </c>
      <c r="E119" s="197" t="str">
        <f ca="1">IF($K119="","",INDEX(Nhaplieu!$I$8:$I$1070,$K119))</f>
        <v/>
      </c>
      <c r="F119" s="197" t="str">
        <f ca="1">IF($K119="","",INDEX(Nhaplieu!$T$8:$T$1070,$K119))</f>
        <v/>
      </c>
      <c r="G119" s="197" t="str">
        <f ca="1">IF($K119="","",INDEX(Nhaplieu!$J$8:$J$1070,$K119))</f>
        <v/>
      </c>
      <c r="H119" s="197" t="str">
        <f ca="1">IF($K119="","",INDEX(Nhaplieu!$V$8:$V$1070,$K119))</f>
        <v/>
      </c>
      <c r="I119" s="196">
        <f ca="1">IF(SUM(E119:H119)=0,0,$I$113+SUM($E$114:E119)-SUM($G$114:G119))</f>
        <v>0</v>
      </c>
      <c r="J119" s="197">
        <f ca="1">IF(SUM(E119:H119)=0,0,$J$113+SUM($F$114:F119)-SUM($H$114:H119))</f>
        <v>0</v>
      </c>
      <c r="K119" s="205" t="str">
        <f ca="1">IF(TYPE(MATCH($L$103,OFFSET(Nhaplieu!$H$8,K118,0):'Nhaplieu'!$H$1070,0)+K118)=16,"",MATCH($L$103,OFFSET(Nhaplieu!$H$8,K118,0):'Nhaplieu'!$H$1070,0)+K118)</f>
        <v/>
      </c>
    </row>
    <row r="120" spans="1:11">
      <c r="A120" s="194" t="str">
        <f ca="1">IF($K120="","",INDEX(Nhaplieu!$F$8:$F$1070,$K120))</f>
        <v/>
      </c>
      <c r="B120" s="195" t="str">
        <f ca="1">IF($K120="","",INDEX(Nhaplieu!$G$8:$G$1070,$K120))</f>
        <v/>
      </c>
      <c r="C120" s="196" t="str">
        <f ca="1">IF($K120="","",INDEX(Nhaplieu!$L$8:$L$1070,$K120))</f>
        <v/>
      </c>
      <c r="D120" s="196" t="str">
        <f ca="1">IF(LEFT(B120,2)="PN",IF($K120="","",INDEX(Nhaplieu!$S$8:$S$1070,$K120)),IF($K120="","",INDEX(Nhaplieu!$U$8:$U$1070,$K120)))</f>
        <v/>
      </c>
      <c r="E120" s="197" t="str">
        <f ca="1">IF($K120="","",INDEX(Nhaplieu!$I$8:$I$1070,$K120))</f>
        <v/>
      </c>
      <c r="F120" s="197" t="str">
        <f ca="1">IF($K120="","",INDEX(Nhaplieu!$T$8:$T$1070,$K120))</f>
        <v/>
      </c>
      <c r="G120" s="197" t="str">
        <f ca="1">IF($K120="","",INDEX(Nhaplieu!$J$8:$J$1070,$K120))</f>
        <v/>
      </c>
      <c r="H120" s="197" t="str">
        <f ca="1">IF($K120="","",INDEX(Nhaplieu!$V$8:$V$1070,$K120))</f>
        <v/>
      </c>
      <c r="I120" s="196">
        <f ca="1">IF(SUM(E120:H120)=0,0,$I$113+SUM($E$114:E120)-SUM($G$114:G120))</f>
        <v>0</v>
      </c>
      <c r="J120" s="197">
        <f ca="1">IF(SUM(E120:H120)=0,0,$J$113+SUM($F$114:F120)-SUM($H$114:H120))</f>
        <v>0</v>
      </c>
      <c r="K120" s="205" t="str">
        <f ca="1">IF(TYPE(MATCH($L$103,OFFSET(Nhaplieu!$H$8,K119,0):'Nhaplieu'!$H$1070,0)+K119)=16,"",MATCH($L$103,OFFSET(Nhaplieu!$H$8,K119,0):'Nhaplieu'!$H$1070,0)+K119)</f>
        <v/>
      </c>
    </row>
    <row r="121" spans="1:11">
      <c r="A121" s="194" t="str">
        <f ca="1">IF($K121="","",INDEX(Nhaplieu!$F$8:$F$1070,$K121))</f>
        <v/>
      </c>
      <c r="B121" s="195" t="str">
        <f ca="1">IF($K121="","",INDEX(Nhaplieu!$G$8:$G$1070,$K121))</f>
        <v/>
      </c>
      <c r="C121" s="196" t="str">
        <f ca="1">IF($K121="","",INDEX(Nhaplieu!$L$8:$L$1070,$K121))</f>
        <v/>
      </c>
      <c r="D121" s="196" t="str">
        <f ca="1">IF(LEFT(B121,2)="PN",IF($K121="","",INDEX(Nhaplieu!$S$8:$S$1070,$K121)),IF($K121="","",INDEX(Nhaplieu!$U$8:$U$1070,$K121)))</f>
        <v/>
      </c>
      <c r="E121" s="197" t="str">
        <f ca="1">IF($K121="","",INDEX(Nhaplieu!$I$8:$I$1070,$K121))</f>
        <v/>
      </c>
      <c r="F121" s="197" t="str">
        <f ca="1">IF($K121="","",INDEX(Nhaplieu!$T$8:$T$1070,$K121))</f>
        <v/>
      </c>
      <c r="G121" s="197" t="str">
        <f ca="1">IF($K121="","",INDEX(Nhaplieu!$J$8:$J$1070,$K121))</f>
        <v/>
      </c>
      <c r="H121" s="197" t="str">
        <f ca="1">IF($K121="","",INDEX(Nhaplieu!$V$8:$V$1070,$K121))</f>
        <v/>
      </c>
      <c r="I121" s="196">
        <f ca="1">IF(SUM(E121:H121)=0,0,$I$113+SUM($E$114:E121)-SUM($G$114:G121))</f>
        <v>0</v>
      </c>
      <c r="J121" s="197">
        <f ca="1">IF(SUM(E121:H121)=0,0,$J$113+SUM($F$114:F121)-SUM($H$114:H121))</f>
        <v>0</v>
      </c>
      <c r="K121" s="205" t="str">
        <f ca="1">IF(TYPE(MATCH($L$103,OFFSET(Nhaplieu!$H$8,K120,0):'Nhaplieu'!$H$1070,0)+K120)=16,"",MATCH($L$103,OFFSET(Nhaplieu!$H$8,K120,0):'Nhaplieu'!$H$1070,0)+K120)</f>
        <v/>
      </c>
    </row>
    <row r="122" spans="1:11">
      <c r="A122" s="194" t="str">
        <f ca="1">IF($K122="","",INDEX(Nhaplieu!$F$8:$F$1070,$K122))</f>
        <v/>
      </c>
      <c r="B122" s="195" t="str">
        <f ca="1">IF($K122="","",INDEX(Nhaplieu!$G$8:$G$1070,$K122))</f>
        <v/>
      </c>
      <c r="C122" s="196" t="str">
        <f ca="1">IF($K122="","",INDEX(Nhaplieu!$L$8:$L$1070,$K122))</f>
        <v/>
      </c>
      <c r="D122" s="196" t="str">
        <f ca="1">IF(LEFT(B122,2)="PN",IF($K122="","",INDEX(Nhaplieu!$S$8:$S$1070,$K122)),IF($K122="","",INDEX(Nhaplieu!$U$8:$U$1070,$K122)))</f>
        <v/>
      </c>
      <c r="E122" s="197" t="str">
        <f ca="1">IF($K122="","",INDEX(Nhaplieu!$I$8:$I$1070,$K122))</f>
        <v/>
      </c>
      <c r="F122" s="197" t="str">
        <f ca="1">IF($K122="","",INDEX(Nhaplieu!$T$8:$T$1070,$K122))</f>
        <v/>
      </c>
      <c r="G122" s="197" t="str">
        <f ca="1">IF($K122="","",INDEX(Nhaplieu!$J$8:$J$1070,$K122))</f>
        <v/>
      </c>
      <c r="H122" s="197" t="str">
        <f ca="1">IF($K122="","",INDEX(Nhaplieu!$V$8:$V$1070,$K122))</f>
        <v/>
      </c>
      <c r="I122" s="196">
        <f ca="1">IF(SUM(E122:H122)=0,0,$I$113+SUM($E$114:E122)-SUM($G$114:G122))</f>
        <v>0</v>
      </c>
      <c r="J122" s="197">
        <f ca="1">IF(SUM(E122:H122)=0,0,$J$113+SUM($F$114:F122)-SUM($H$114:H122))</f>
        <v>0</v>
      </c>
      <c r="K122" s="205" t="str">
        <f ca="1">IF(TYPE(MATCH($L$103,OFFSET(Nhaplieu!$H$8,K121,0):'Nhaplieu'!$H$1070,0)+K121)=16,"",MATCH($L$103,OFFSET(Nhaplieu!$H$8,K121,0):'Nhaplieu'!$H$1070,0)+K121)</f>
        <v/>
      </c>
    </row>
    <row r="123" spans="1:11">
      <c r="A123" s="194" t="str">
        <f ca="1">IF($K123="","",INDEX(Nhaplieu!$F$8:$F$1070,$K123))</f>
        <v/>
      </c>
      <c r="B123" s="195" t="str">
        <f ca="1">IF($K123="","",INDEX(Nhaplieu!$G$8:$G$1070,$K123))</f>
        <v/>
      </c>
      <c r="C123" s="196" t="str">
        <f ca="1">IF($K123="","",INDEX(Nhaplieu!$L$8:$L$1070,$K123))</f>
        <v/>
      </c>
      <c r="D123" s="196" t="str">
        <f ca="1">IF(LEFT(B123,2)="PN",IF($K123="","",INDEX(Nhaplieu!$S$8:$S$1070,$K123)),IF($K123="","",INDEX(Nhaplieu!$U$8:$U$1070,$K123)))</f>
        <v/>
      </c>
      <c r="E123" s="197" t="str">
        <f ca="1">IF($K123="","",INDEX(Nhaplieu!$I$8:$I$1070,$K123))</f>
        <v/>
      </c>
      <c r="F123" s="197" t="str">
        <f ca="1">IF($K123="","",INDEX(Nhaplieu!$T$8:$T$1070,$K123))</f>
        <v/>
      </c>
      <c r="G123" s="197" t="str">
        <f ca="1">IF($K123="","",INDEX(Nhaplieu!$J$8:$J$1070,$K123))</f>
        <v/>
      </c>
      <c r="H123" s="197" t="str">
        <f ca="1">IF($K123="","",INDEX(Nhaplieu!$V$8:$V$1070,$K123))</f>
        <v/>
      </c>
      <c r="I123" s="196">
        <f ca="1">IF(SUM(E123:H123)=0,0,$I$113+SUM($E$114:E123)-SUM($G$114:G123))</f>
        <v>0</v>
      </c>
      <c r="J123" s="197">
        <f ca="1">IF(SUM(E123:H123)=0,0,$J$113+SUM($F$114:F123)-SUM($H$114:H123))</f>
        <v>0</v>
      </c>
      <c r="K123" s="205" t="str">
        <f ca="1">IF(TYPE(MATCH($L$103,OFFSET(Nhaplieu!$H$8,K122,0):'Nhaplieu'!$H$1070,0)+K122)=16,"",MATCH($L$103,OFFSET(Nhaplieu!$H$8,K122,0):'Nhaplieu'!$H$1070,0)+K122)</f>
        <v/>
      </c>
    </row>
    <row r="124" spans="1:11">
      <c r="A124" s="194" t="str">
        <f ca="1">IF($K124="","",INDEX(Nhaplieu!$F$8:$F$1070,$K124))</f>
        <v/>
      </c>
      <c r="B124" s="195" t="str">
        <f ca="1">IF($K124="","",INDEX(Nhaplieu!$G$8:$G$1070,$K124))</f>
        <v/>
      </c>
      <c r="C124" s="196" t="str">
        <f ca="1">IF($K124="","",INDEX(Nhaplieu!$L$8:$L$1070,$K124))</f>
        <v/>
      </c>
      <c r="D124" s="196" t="str">
        <f ca="1">IF(LEFT(B124,2)="PN",IF($K124="","",INDEX(Nhaplieu!$S$8:$S$1070,$K124)),IF($K124="","",INDEX(Nhaplieu!$U$8:$U$1070,$K124)))</f>
        <v/>
      </c>
      <c r="E124" s="197" t="str">
        <f ca="1">IF($K124="","",INDEX(Nhaplieu!$I$8:$I$1070,$K124))</f>
        <v/>
      </c>
      <c r="F124" s="197" t="str">
        <f ca="1">IF($K124="","",INDEX(Nhaplieu!$T$8:$T$1070,$K124))</f>
        <v/>
      </c>
      <c r="G124" s="197" t="str">
        <f ca="1">IF($K124="","",INDEX(Nhaplieu!$J$8:$J$1070,$K124))</f>
        <v/>
      </c>
      <c r="H124" s="197" t="str">
        <f ca="1">IF($K124="","",INDEX(Nhaplieu!$V$8:$V$1070,$K124))</f>
        <v/>
      </c>
      <c r="I124" s="196">
        <f ca="1">IF(SUM(E124:H124)=0,0,$I$113+SUM($E$114:E124)-SUM($G$114:G124))</f>
        <v>0</v>
      </c>
      <c r="J124" s="197">
        <f ca="1">IF(SUM(E124:H124)=0,0,$J$113+SUM($F$114:F124)-SUM($H$114:H124))</f>
        <v>0</v>
      </c>
      <c r="K124" s="205" t="str">
        <f ca="1">IF(TYPE(MATCH($L$103,OFFSET(Nhaplieu!$H$8,K123,0):'Nhaplieu'!$H$1070,0)+K123)=16,"",MATCH($L$103,OFFSET(Nhaplieu!$H$8,K123,0):'Nhaplieu'!$H$1070,0)+K123)</f>
        <v/>
      </c>
    </row>
    <row r="125" spans="1:11">
      <c r="A125" s="194" t="str">
        <f ca="1">IF($K125="","",INDEX(Nhaplieu!$F$8:$F$1070,$K125))</f>
        <v/>
      </c>
      <c r="B125" s="195" t="str">
        <f ca="1">IF($K125="","",INDEX(Nhaplieu!$G$8:$G$1070,$K125))</f>
        <v/>
      </c>
      <c r="C125" s="196" t="str">
        <f ca="1">IF($K125="","",INDEX(Nhaplieu!$L$8:$L$1070,$K125))</f>
        <v/>
      </c>
      <c r="D125" s="196" t="str">
        <f ca="1">IF(LEFT(B125,2)="PN",IF($K125="","",INDEX(Nhaplieu!$S$8:$S$1070,$K125)),IF($K125="","",INDEX(Nhaplieu!$U$8:$U$1070,$K125)))</f>
        <v/>
      </c>
      <c r="E125" s="197" t="str">
        <f ca="1">IF($K125="","",INDEX(Nhaplieu!$I$8:$I$1070,$K125))</f>
        <v/>
      </c>
      <c r="F125" s="197" t="str">
        <f ca="1">IF($K125="","",INDEX(Nhaplieu!$T$8:$T$1070,$K125))</f>
        <v/>
      </c>
      <c r="G125" s="197" t="str">
        <f ca="1">IF($K125="","",INDEX(Nhaplieu!$J$8:$J$1070,$K125))</f>
        <v/>
      </c>
      <c r="H125" s="197" t="str">
        <f ca="1">IF($K125="","",INDEX(Nhaplieu!$V$8:$V$1070,$K125))</f>
        <v/>
      </c>
      <c r="I125" s="196">
        <f ca="1">IF(SUM(E125:H125)=0,0,$I$113+SUM($E$114:E125)-SUM($G$114:G125))</f>
        <v>0</v>
      </c>
      <c r="J125" s="197">
        <f ca="1">IF(SUM(E125:H125)=0,0,$J$113+SUM($F$114:F125)-SUM($H$114:H125))</f>
        <v>0</v>
      </c>
      <c r="K125" s="205" t="str">
        <f ca="1">IF(TYPE(MATCH($L$103,OFFSET(Nhaplieu!$H$8,K124,0):'Nhaplieu'!$H$1070,0)+K124)=16,"",MATCH($L$103,OFFSET(Nhaplieu!$H$8,K124,0):'Nhaplieu'!$H$1070,0)+K124)</f>
        <v/>
      </c>
    </row>
    <row r="126" spans="1:11">
      <c r="A126" s="194" t="str">
        <f ca="1">IF($K126="","",INDEX(Nhaplieu!$F$8:$F$1070,$K126))</f>
        <v/>
      </c>
      <c r="B126" s="195" t="str">
        <f ca="1">IF($K126="","",INDEX(Nhaplieu!$G$8:$G$1070,$K126))</f>
        <v/>
      </c>
      <c r="C126" s="196" t="str">
        <f ca="1">IF($K126="","",INDEX(Nhaplieu!$L$8:$L$1070,$K126))</f>
        <v/>
      </c>
      <c r="D126" s="196" t="str">
        <f ca="1">IF(LEFT(B126,2)="PN",IF($K126="","",INDEX(Nhaplieu!$S$8:$S$1070,$K126)),IF($K126="","",INDEX(Nhaplieu!$U$8:$U$1070,$K126)))</f>
        <v/>
      </c>
      <c r="E126" s="197" t="str">
        <f ca="1">IF($K126="","",INDEX(Nhaplieu!$I$8:$I$1070,$K126))</f>
        <v/>
      </c>
      <c r="F126" s="197" t="str">
        <f ca="1">IF($K126="","",INDEX(Nhaplieu!$T$8:$T$1070,$K126))</f>
        <v/>
      </c>
      <c r="G126" s="197" t="str">
        <f ca="1">IF($K126="","",INDEX(Nhaplieu!$J$8:$J$1070,$K126))</f>
        <v/>
      </c>
      <c r="H126" s="197" t="str">
        <f ca="1">IF($K126="","",INDEX(Nhaplieu!$V$8:$V$1070,$K126))</f>
        <v/>
      </c>
      <c r="I126" s="196">
        <f ca="1">IF(SUM(E126:H126)=0,0,$I$113+SUM($E$114:E126)-SUM($G$114:G126))</f>
        <v>0</v>
      </c>
      <c r="J126" s="197">
        <f ca="1">IF(SUM(E126:H126)=0,0,$J$113+SUM($F$114:F126)-SUM($H$114:H126))</f>
        <v>0</v>
      </c>
      <c r="K126" s="205" t="str">
        <f ca="1">IF(TYPE(MATCH($L$103,OFFSET(Nhaplieu!$H$8,K125,0):'Nhaplieu'!$H$1070,0)+K125)=16,"",MATCH($L$103,OFFSET(Nhaplieu!$H$8,K125,0):'Nhaplieu'!$H$1070,0)+K125)</f>
        <v/>
      </c>
    </row>
    <row r="127" spans="1:11">
      <c r="A127" s="194" t="str">
        <f ca="1">IF($K127="","",INDEX(Nhaplieu!$F$8:$F$1070,$K127))</f>
        <v/>
      </c>
      <c r="B127" s="195" t="str">
        <f ca="1">IF($K127="","",INDEX(Nhaplieu!$G$8:$G$1070,$K127))</f>
        <v/>
      </c>
      <c r="C127" s="196" t="str">
        <f ca="1">IF($K127="","",INDEX(Nhaplieu!$L$8:$L$1070,$K127))</f>
        <v/>
      </c>
      <c r="D127" s="196" t="str">
        <f ca="1">IF(LEFT(B127,2)="PN",IF($K127="","",INDEX(Nhaplieu!$S$8:$S$1070,$K127)),IF($K127="","",INDEX(Nhaplieu!$U$8:$U$1070,$K127)))</f>
        <v/>
      </c>
      <c r="E127" s="197" t="str">
        <f ca="1">IF($K127="","",INDEX(Nhaplieu!$I$8:$I$1070,$K127))</f>
        <v/>
      </c>
      <c r="F127" s="197" t="str">
        <f ca="1">IF($K127="","",INDEX(Nhaplieu!$T$8:$T$1070,$K127))</f>
        <v/>
      </c>
      <c r="G127" s="197" t="str">
        <f ca="1">IF($K127="","",INDEX(Nhaplieu!$J$8:$J$1070,$K127))</f>
        <v/>
      </c>
      <c r="H127" s="197" t="str">
        <f ca="1">IF($K127="","",INDEX(Nhaplieu!$V$8:$V$1070,$K127))</f>
        <v/>
      </c>
      <c r="I127" s="196">
        <f ca="1">IF(SUM(E127:H127)=0,0,$I$113+SUM($E$114:E127)-SUM($G$114:G127))</f>
        <v>0</v>
      </c>
      <c r="J127" s="197">
        <f ca="1">IF(SUM(E127:H127)=0,0,$J$113+SUM($F$114:F127)-SUM($H$114:H127))</f>
        <v>0</v>
      </c>
      <c r="K127" s="205" t="str">
        <f ca="1">IF(TYPE(MATCH($L$103,OFFSET(Nhaplieu!$H$8,K126,0):'Nhaplieu'!$H$1070,0)+K126)=16,"",MATCH($L$103,OFFSET(Nhaplieu!$H$8,K126,0):'Nhaplieu'!$H$1070,0)+K126)</f>
        <v/>
      </c>
    </row>
    <row r="128" spans="1:11">
      <c r="A128" s="194" t="str">
        <f ca="1">IF($K128="","",INDEX(Nhaplieu!$F$8:$F$1070,$K128))</f>
        <v/>
      </c>
      <c r="B128" s="195" t="str">
        <f ca="1">IF($K128="","",INDEX(Nhaplieu!$G$8:$G$1070,$K128))</f>
        <v/>
      </c>
      <c r="C128" s="196" t="str">
        <f ca="1">IF($K128="","",INDEX(Nhaplieu!$L$8:$L$1070,$K128))</f>
        <v/>
      </c>
      <c r="D128" s="196" t="str">
        <f ca="1">IF(LEFT(B128,2)="PN",IF($K128="","",INDEX(Nhaplieu!$S$8:$S$1070,$K128)),IF($K128="","",INDEX(Nhaplieu!$U$8:$U$1070,$K128)))</f>
        <v/>
      </c>
      <c r="E128" s="197" t="str">
        <f ca="1">IF($K128="","",INDEX(Nhaplieu!$I$8:$I$1070,$K128))</f>
        <v/>
      </c>
      <c r="F128" s="197" t="str">
        <f ca="1">IF($K128="","",INDEX(Nhaplieu!$T$8:$T$1070,$K128))</f>
        <v/>
      </c>
      <c r="G128" s="197" t="str">
        <f ca="1">IF($K128="","",INDEX(Nhaplieu!$J$8:$J$1070,$K128))</f>
        <v/>
      </c>
      <c r="H128" s="197" t="str">
        <f ca="1">IF($K128="","",INDEX(Nhaplieu!$V$8:$V$1070,$K128))</f>
        <v/>
      </c>
      <c r="I128" s="196">
        <f ca="1">IF(SUM(E128:H128)=0,0,$I$113+SUM($E$114:E128)-SUM($G$114:G128))</f>
        <v>0</v>
      </c>
      <c r="J128" s="197">
        <f ca="1">IF(SUM(E128:H128)=0,0,$J$113+SUM($F$114:F128)-SUM($H$114:H128))</f>
        <v>0</v>
      </c>
      <c r="K128" s="205" t="str">
        <f ca="1">IF(TYPE(MATCH($L$103,OFFSET(Nhaplieu!$H$8,K127,0):'Nhaplieu'!$H$1070,0)+K127)=16,"",MATCH($L$103,OFFSET(Nhaplieu!$H$8,K127,0):'Nhaplieu'!$H$1070,0)+K127)</f>
        <v/>
      </c>
    </row>
    <row r="129" spans="1:11">
      <c r="A129" s="194" t="str">
        <f ca="1">IF($K129="","",INDEX(Nhaplieu!$F$8:$F$1070,$K129))</f>
        <v/>
      </c>
      <c r="B129" s="195" t="str">
        <f ca="1">IF($K129="","",INDEX(Nhaplieu!$G$8:$G$1070,$K129))</f>
        <v/>
      </c>
      <c r="C129" s="196" t="str">
        <f ca="1">IF($K129="","",INDEX(Nhaplieu!$L$8:$L$1070,$K129))</f>
        <v/>
      </c>
      <c r="D129" s="196" t="str">
        <f ca="1">IF(LEFT(B129,2)="PN",IF($K129="","",INDEX(Nhaplieu!$S$8:$S$1070,$K129)),IF($K129="","",INDEX(Nhaplieu!$U$8:$U$1070,$K129)))</f>
        <v/>
      </c>
      <c r="E129" s="197" t="str">
        <f ca="1">IF($K129="","",INDEX(Nhaplieu!$I$8:$I$1070,$K129))</f>
        <v/>
      </c>
      <c r="F129" s="197" t="str">
        <f ca="1">IF($K129="","",INDEX(Nhaplieu!$T$8:$T$1070,$K129))</f>
        <v/>
      </c>
      <c r="G129" s="197" t="str">
        <f ca="1">IF($K129="","",INDEX(Nhaplieu!$J$8:$J$1070,$K129))</f>
        <v/>
      </c>
      <c r="H129" s="197" t="str">
        <f ca="1">IF($K129="","",INDEX(Nhaplieu!$V$8:$V$1070,$K129))</f>
        <v/>
      </c>
      <c r="I129" s="196">
        <f ca="1">IF(SUM(E129:H129)=0,0,$I$113+SUM($E$114:E129)-SUM($G$114:G129))</f>
        <v>0</v>
      </c>
      <c r="J129" s="197">
        <f ca="1">IF(SUM(E129:H129)=0,0,$J$113+SUM($F$114:F129)-SUM($H$114:H129))</f>
        <v>0</v>
      </c>
      <c r="K129" s="205" t="str">
        <f ca="1">IF(TYPE(MATCH($L$103,OFFSET(Nhaplieu!$H$8,K128,0):'Nhaplieu'!$H$1070,0)+K128)=16,"",MATCH($L$103,OFFSET(Nhaplieu!$H$8,K128,0):'Nhaplieu'!$H$1070,0)+K128)</f>
        <v/>
      </c>
    </row>
    <row r="130" spans="1:11">
      <c r="A130" s="194" t="str">
        <f ca="1">IF($K130="","",INDEX(Nhaplieu!$F$8:$F$1070,$K130))</f>
        <v/>
      </c>
      <c r="B130" s="195" t="str">
        <f ca="1">IF($K130="","",INDEX(Nhaplieu!$G$8:$G$1070,$K130))</f>
        <v/>
      </c>
      <c r="C130" s="196" t="str">
        <f ca="1">IF($K130="","",INDEX(Nhaplieu!$L$8:$L$1070,$K130))</f>
        <v/>
      </c>
      <c r="D130" s="196" t="str">
        <f ca="1">IF(LEFT(B130,2)="PN",IF($K130="","",INDEX(Nhaplieu!$S$8:$S$1070,$K130)),IF($K130="","",INDEX(Nhaplieu!$U$8:$U$1070,$K130)))</f>
        <v/>
      </c>
      <c r="E130" s="197" t="str">
        <f ca="1">IF($K130="","",INDEX(Nhaplieu!$I$8:$I$1070,$K130))</f>
        <v/>
      </c>
      <c r="F130" s="197" t="str">
        <f ca="1">IF($K130="","",INDEX(Nhaplieu!$T$8:$T$1070,$K130))</f>
        <v/>
      </c>
      <c r="G130" s="197" t="str">
        <f ca="1">IF($K130="","",INDEX(Nhaplieu!$J$8:$J$1070,$K130))</f>
        <v/>
      </c>
      <c r="H130" s="197" t="str">
        <f ca="1">IF($K130="","",INDEX(Nhaplieu!$V$8:$V$1070,$K130))</f>
        <v/>
      </c>
      <c r="I130" s="196">
        <f ca="1">IF(SUM(E130:H130)=0,0,$I$113+SUM($E$114:E130)-SUM($G$114:G130))</f>
        <v>0</v>
      </c>
      <c r="J130" s="197">
        <f ca="1">IF(SUM(E130:H130)=0,0,$J$113+SUM($F$114:F130)-SUM($H$114:H130))</f>
        <v>0</v>
      </c>
      <c r="K130" s="205" t="str">
        <f ca="1">IF(TYPE(MATCH($L$103,OFFSET(Nhaplieu!$H$8,K129,0):'Nhaplieu'!$H$1070,0)+K129)=16,"",MATCH($L$103,OFFSET(Nhaplieu!$H$8,K129,0):'Nhaplieu'!$H$1070,0)+K129)</f>
        <v/>
      </c>
    </row>
    <row r="131" spans="1:11">
      <c r="A131" s="194" t="str">
        <f ca="1">IF($K131="","",INDEX(Nhaplieu!$F$8:$F$1070,$K131))</f>
        <v/>
      </c>
      <c r="B131" s="195" t="str">
        <f ca="1">IF($K131="","",INDEX(Nhaplieu!$G$8:$G$1070,$K131))</f>
        <v/>
      </c>
      <c r="C131" s="196" t="str">
        <f ca="1">IF($K131="","",INDEX(Nhaplieu!$L$8:$L$1070,$K131))</f>
        <v/>
      </c>
      <c r="D131" s="196" t="str">
        <f ca="1">IF(LEFT(B131,2)="PN",IF($K131="","",INDEX(Nhaplieu!$S$8:$S$1070,$K131)),IF($K131="","",INDEX(Nhaplieu!$U$8:$U$1070,$K131)))</f>
        <v/>
      </c>
      <c r="E131" s="197" t="str">
        <f ca="1">IF($K131="","",INDEX(Nhaplieu!$I$8:$I$1070,$K131))</f>
        <v/>
      </c>
      <c r="F131" s="197" t="str">
        <f ca="1">IF($K131="","",INDEX(Nhaplieu!$T$8:$T$1070,$K131))</f>
        <v/>
      </c>
      <c r="G131" s="197" t="str">
        <f ca="1">IF($K131="","",INDEX(Nhaplieu!$J$8:$J$1070,$K131))</f>
        <v/>
      </c>
      <c r="H131" s="197" t="str">
        <f ca="1">IF($K131="","",INDEX(Nhaplieu!$V$8:$V$1070,$K131))</f>
        <v/>
      </c>
      <c r="I131" s="196">
        <f ca="1">IF(SUM(E131:H131)=0,0,$I$113+SUM($E$114:E131)-SUM($G$114:G131))</f>
        <v>0</v>
      </c>
      <c r="J131" s="197">
        <f ca="1">IF(SUM(E131:H131)=0,0,$J$113+SUM($F$114:F131)-SUM($H$114:H131))</f>
        <v>0</v>
      </c>
      <c r="K131" s="205" t="str">
        <f ca="1">IF(TYPE(MATCH($L$103,OFFSET(Nhaplieu!$H$8,K130,0):'Nhaplieu'!$H$1070,0)+K130)=16,"",MATCH($L$103,OFFSET(Nhaplieu!$H$8,K130,0):'Nhaplieu'!$H$1070,0)+K130)</f>
        <v/>
      </c>
    </row>
    <row r="132" spans="1:11">
      <c r="A132" s="194" t="str">
        <f ca="1">IF($K132="","",INDEX(Nhaplieu!$F$8:$F$1070,$K132))</f>
        <v/>
      </c>
      <c r="B132" s="195" t="str">
        <f ca="1">IF($K132="","",INDEX(Nhaplieu!$G$8:$G$1070,$K132))</f>
        <v/>
      </c>
      <c r="C132" s="196" t="str">
        <f ca="1">IF($K132="","",INDEX(Nhaplieu!$L$8:$L$1070,$K132))</f>
        <v/>
      </c>
      <c r="D132" s="196" t="str">
        <f ca="1">IF(LEFT(B132,2)="PN",IF($K132="","",INDEX(Nhaplieu!$S$8:$S$1070,$K132)),IF($K132="","",INDEX(Nhaplieu!$U$8:$U$1070,$K132)))</f>
        <v/>
      </c>
      <c r="E132" s="197" t="str">
        <f ca="1">IF($K132="","",INDEX(Nhaplieu!$I$8:$I$1070,$K132))</f>
        <v/>
      </c>
      <c r="F132" s="197" t="str">
        <f ca="1">IF($K132="","",INDEX(Nhaplieu!$T$8:$T$1070,$K132))</f>
        <v/>
      </c>
      <c r="G132" s="197" t="str">
        <f ca="1">IF($K132="","",INDEX(Nhaplieu!$J$8:$J$1070,$K132))</f>
        <v/>
      </c>
      <c r="H132" s="197" t="str">
        <f ca="1">IF($K132="","",INDEX(Nhaplieu!$V$8:$V$1070,$K132))</f>
        <v/>
      </c>
      <c r="I132" s="196">
        <f ca="1">IF(SUM(E132:H132)=0,0,$I$113+SUM($E$114:E132)-SUM($G$114:G132))</f>
        <v>0</v>
      </c>
      <c r="J132" s="197">
        <f ca="1">IF(SUM(E132:H132)=0,0,$J$113+SUM($F$114:F132)-SUM($H$114:H132))</f>
        <v>0</v>
      </c>
      <c r="K132" s="205" t="str">
        <f ca="1">IF(TYPE(MATCH($L$103,OFFSET(Nhaplieu!$H$8,K131,0):'Nhaplieu'!$H$1070,0)+K131)=16,"",MATCH($L$103,OFFSET(Nhaplieu!$H$8,K131,0):'Nhaplieu'!$H$1070,0)+K131)</f>
        <v/>
      </c>
    </row>
    <row r="133" spans="1:11">
      <c r="A133" s="194" t="str">
        <f ca="1">IF($K133="","",INDEX(Nhaplieu!$F$8:$F$1070,$K133))</f>
        <v/>
      </c>
      <c r="B133" s="195" t="str">
        <f ca="1">IF($K133="","",INDEX(Nhaplieu!$G$8:$G$1070,$K133))</f>
        <v/>
      </c>
      <c r="C133" s="196" t="str">
        <f ca="1">IF($K133="","",INDEX(Nhaplieu!$L$8:$L$1070,$K133))</f>
        <v/>
      </c>
      <c r="D133" s="196" t="str">
        <f ca="1">IF(LEFT(B133,2)="PN",IF($K133="","",INDEX(Nhaplieu!$S$8:$S$1070,$K133)),IF($K133="","",INDEX(Nhaplieu!$U$8:$U$1070,$K133)))</f>
        <v/>
      </c>
      <c r="E133" s="197" t="str">
        <f ca="1">IF($K133="","",INDEX(Nhaplieu!$I$8:$I$1070,$K133))</f>
        <v/>
      </c>
      <c r="F133" s="197" t="str">
        <f ca="1">IF($K133="","",INDEX(Nhaplieu!$T$8:$T$1070,$K133))</f>
        <v/>
      </c>
      <c r="G133" s="197" t="str">
        <f ca="1">IF($K133="","",INDEX(Nhaplieu!$J$8:$J$1070,$K133))</f>
        <v/>
      </c>
      <c r="H133" s="197" t="str">
        <f ca="1">IF($K133="","",INDEX(Nhaplieu!$V$8:$V$1070,$K133))</f>
        <v/>
      </c>
      <c r="I133" s="196">
        <f ca="1">IF(SUM(E133:H133)=0,0,$I$113+SUM($E$114:E133)-SUM($G$114:G133))</f>
        <v>0</v>
      </c>
      <c r="J133" s="197">
        <f ca="1">IF(SUM(E133:H133)=0,0,$J$113+SUM($F$114:F133)-SUM($H$114:H133))</f>
        <v>0</v>
      </c>
      <c r="K133" s="205" t="str">
        <f ca="1">IF(TYPE(MATCH($L$103,OFFSET(Nhaplieu!$H$8,K132,0):'Nhaplieu'!$H$1070,0)+K132)=16,"",MATCH($L$103,OFFSET(Nhaplieu!$H$8,K132,0):'Nhaplieu'!$H$1070,0)+K132)</f>
        <v/>
      </c>
    </row>
    <row r="134" spans="1:11">
      <c r="A134" s="194" t="str">
        <f ca="1">IF($K134="","",INDEX(Nhaplieu!$F$8:$F$1070,$K134))</f>
        <v/>
      </c>
      <c r="B134" s="195" t="str">
        <f ca="1">IF($K134="","",INDEX(Nhaplieu!$G$8:$G$1070,$K134))</f>
        <v/>
      </c>
      <c r="C134" s="196" t="str">
        <f ca="1">IF($K134="","",INDEX(Nhaplieu!$L$8:$L$1070,$K134))</f>
        <v/>
      </c>
      <c r="D134" s="196" t="str">
        <f ca="1">IF(LEFT(B134,2)="PN",IF($K134="","",INDEX(Nhaplieu!$S$8:$S$1070,$K134)),IF($K134="","",INDEX(Nhaplieu!$U$8:$U$1070,$K134)))</f>
        <v/>
      </c>
      <c r="E134" s="197" t="str">
        <f ca="1">IF($K134="","",INDEX(Nhaplieu!$I$8:$I$1070,$K134))</f>
        <v/>
      </c>
      <c r="F134" s="197" t="str">
        <f ca="1">IF($K134="","",INDEX(Nhaplieu!$T$8:$T$1070,$K134))</f>
        <v/>
      </c>
      <c r="G134" s="197" t="str">
        <f ca="1">IF($K134="","",INDEX(Nhaplieu!$J$8:$J$1070,$K134))</f>
        <v/>
      </c>
      <c r="H134" s="197" t="str">
        <f ca="1">IF($K134="","",INDEX(Nhaplieu!$V$8:$V$1070,$K134))</f>
        <v/>
      </c>
      <c r="I134" s="196">
        <f ca="1">IF(SUM(E134:H134)=0,0,$I$113+SUM($E$114:E134)-SUM($G$114:G134))</f>
        <v>0</v>
      </c>
      <c r="J134" s="197">
        <f ca="1">IF(SUM(E134:H134)=0,0,$J$113+SUM($F$114:F134)-SUM($H$114:H134))</f>
        <v>0</v>
      </c>
      <c r="K134" s="205" t="str">
        <f ca="1">IF(TYPE(MATCH($L$103,OFFSET(Nhaplieu!$H$8,K133,0):'Nhaplieu'!$H$1070,0)+K133)=16,"",MATCH($L$103,OFFSET(Nhaplieu!$H$8,K133,0):'Nhaplieu'!$H$1070,0)+K133)</f>
        <v/>
      </c>
    </row>
    <row r="135" spans="1:11">
      <c r="A135" s="194" t="str">
        <f ca="1">IF($K135="","",INDEX(Nhaplieu!$F$8:$F$1070,$K135))</f>
        <v/>
      </c>
      <c r="B135" s="195" t="str">
        <f ca="1">IF($K135="","",INDEX(Nhaplieu!$G$8:$G$1070,$K135))</f>
        <v/>
      </c>
      <c r="C135" s="196" t="str">
        <f ca="1">IF($K135="","",INDEX(Nhaplieu!$L$8:$L$1070,$K135))</f>
        <v/>
      </c>
      <c r="D135" s="196" t="str">
        <f ca="1">IF(LEFT(B135,2)="PN",IF($K135="","",INDEX(Nhaplieu!$S$8:$S$1070,$K135)),IF($K135="","",INDEX(Nhaplieu!$U$8:$U$1070,$K135)))</f>
        <v/>
      </c>
      <c r="E135" s="197" t="str">
        <f ca="1">IF($K135="","",INDEX(Nhaplieu!$I$8:$I$1070,$K135))</f>
        <v/>
      </c>
      <c r="F135" s="197" t="str">
        <f ca="1">IF($K135="","",INDEX(Nhaplieu!$T$8:$T$1070,$K135))</f>
        <v/>
      </c>
      <c r="G135" s="197" t="str">
        <f ca="1">IF($K135="","",INDEX(Nhaplieu!$J$8:$J$1070,$K135))</f>
        <v/>
      </c>
      <c r="H135" s="197" t="str">
        <f ca="1">IF($K135="","",INDEX(Nhaplieu!$V$8:$V$1070,$K135))</f>
        <v/>
      </c>
      <c r="I135" s="196">
        <f ca="1">IF(SUM(E135:H135)=0,0,$I$113+SUM($E$114:E135)-SUM($G$114:G135))</f>
        <v>0</v>
      </c>
      <c r="J135" s="197">
        <f ca="1">IF(SUM(E135:H135)=0,0,$J$113+SUM($F$114:F135)-SUM($H$114:H135))</f>
        <v>0</v>
      </c>
      <c r="K135" s="205" t="str">
        <f ca="1">IF(TYPE(MATCH($L$103,OFFSET(Nhaplieu!$H$8,K134,0):'Nhaplieu'!$H$1070,0)+K134)=16,"",MATCH($L$103,OFFSET(Nhaplieu!$H$8,K134,0):'Nhaplieu'!$H$1070,0)+K134)</f>
        <v/>
      </c>
    </row>
    <row r="136" spans="1:11">
      <c r="A136" s="194" t="str">
        <f ca="1">IF($K136="","",INDEX(Nhaplieu!$F$8:$F$1070,$K136))</f>
        <v/>
      </c>
      <c r="B136" s="195" t="str">
        <f ca="1">IF($K136="","",INDEX(Nhaplieu!$G$8:$G$1070,$K136))</f>
        <v/>
      </c>
      <c r="C136" s="196" t="str">
        <f ca="1">IF($K136="","",INDEX(Nhaplieu!$L$8:$L$1070,$K136))</f>
        <v/>
      </c>
      <c r="D136" s="196" t="str">
        <f ca="1">IF(LEFT(B136,2)="PN",IF($K136="","",INDEX(Nhaplieu!$S$8:$S$1070,$K136)),IF($K136="","",INDEX(Nhaplieu!$U$8:$U$1070,$K136)))</f>
        <v/>
      </c>
      <c r="E136" s="197" t="str">
        <f ca="1">IF($K136="","",INDEX(Nhaplieu!$I$8:$I$1070,$K136))</f>
        <v/>
      </c>
      <c r="F136" s="197" t="str">
        <f ca="1">IF($K136="","",INDEX(Nhaplieu!$T$8:$T$1070,$K136))</f>
        <v/>
      </c>
      <c r="G136" s="197" t="str">
        <f ca="1">IF($K136="","",INDEX(Nhaplieu!$J$8:$J$1070,$K136))</f>
        <v/>
      </c>
      <c r="H136" s="197" t="str">
        <f ca="1">IF($K136="","",INDEX(Nhaplieu!$V$8:$V$1070,$K136))</f>
        <v/>
      </c>
      <c r="I136" s="196">
        <f ca="1">IF(SUM(E136:H136)=0,0,$I$113+SUM($E$114:E136)-SUM($G$114:G136))</f>
        <v>0</v>
      </c>
      <c r="J136" s="197">
        <f ca="1">IF(SUM(E136:H136)=0,0,$J$113+SUM($F$114:F136)-SUM($H$114:H136))</f>
        <v>0</v>
      </c>
      <c r="K136" s="205" t="str">
        <f ca="1">IF(TYPE(MATCH($L$103,OFFSET(Nhaplieu!$H$8,K135,0):'Nhaplieu'!$H$1070,0)+K135)=16,"",MATCH($L$103,OFFSET(Nhaplieu!$H$8,K135,0):'Nhaplieu'!$H$1070,0)+K135)</f>
        <v/>
      </c>
    </row>
    <row r="137" spans="1:11">
      <c r="A137" s="194" t="str">
        <f ca="1">IF($K137="","",INDEX(Nhaplieu!$F$8:$F$1070,$K137))</f>
        <v/>
      </c>
      <c r="B137" s="195" t="str">
        <f ca="1">IF($K137="","",INDEX(Nhaplieu!$G$8:$G$1070,$K137))</f>
        <v/>
      </c>
      <c r="C137" s="196" t="str">
        <f ca="1">IF($K137="","",INDEX(Nhaplieu!$L$8:$L$1070,$K137))</f>
        <v/>
      </c>
      <c r="D137" s="196" t="str">
        <f ca="1">IF(LEFT(B137,2)="PN",IF($K137="","",INDEX(Nhaplieu!$S$8:$S$1070,$K137)),IF($K137="","",INDEX(Nhaplieu!$U$8:$U$1070,$K137)))</f>
        <v/>
      </c>
      <c r="E137" s="197" t="str">
        <f ca="1">IF($K137="","",INDEX(Nhaplieu!$I$8:$I$1070,$K137))</f>
        <v/>
      </c>
      <c r="F137" s="197" t="str">
        <f ca="1">IF($K137="","",INDEX(Nhaplieu!$T$8:$T$1070,$K137))</f>
        <v/>
      </c>
      <c r="G137" s="197" t="str">
        <f ca="1">IF($K137="","",INDEX(Nhaplieu!$J$8:$J$1070,$K137))</f>
        <v/>
      </c>
      <c r="H137" s="197" t="str">
        <f ca="1">IF($K137="","",INDEX(Nhaplieu!$V$8:$V$1070,$K137))</f>
        <v/>
      </c>
      <c r="I137" s="196">
        <f ca="1">IF(SUM(E137:H137)=0,0,$I$113+SUM($E$114:E137)-SUM($G$114:G137))</f>
        <v>0</v>
      </c>
      <c r="J137" s="197">
        <f ca="1">IF(SUM(E137:H137)=0,0,$J$113+SUM($F$114:F137)-SUM($H$114:H137))</f>
        <v>0</v>
      </c>
      <c r="K137" s="205" t="str">
        <f ca="1">IF(TYPE(MATCH($L$103,OFFSET(Nhaplieu!$H$8,K136,0):'Nhaplieu'!$H$1070,0)+K136)=16,"",MATCH($L$103,OFFSET(Nhaplieu!$H$8,K136,0):'Nhaplieu'!$H$1070,0)+K136)</f>
        <v/>
      </c>
    </row>
    <row r="138" spans="1:11">
      <c r="A138" s="194" t="str">
        <f ca="1">IF($K138="","",INDEX(Nhaplieu!$F$8:$F$1070,$K138))</f>
        <v/>
      </c>
      <c r="B138" s="195" t="str">
        <f ca="1">IF($K138="","",INDEX(Nhaplieu!$G$8:$G$1070,$K138))</f>
        <v/>
      </c>
      <c r="C138" s="196" t="str">
        <f ca="1">IF($K138="","",INDEX(Nhaplieu!$L$8:$L$1070,$K138))</f>
        <v/>
      </c>
      <c r="D138" s="196" t="str">
        <f ca="1">IF(LEFT(B138,2)="PN",IF($K138="","",INDEX(Nhaplieu!$S$8:$S$1070,$K138)),IF($K138="","",INDEX(Nhaplieu!$U$8:$U$1070,$K138)))</f>
        <v/>
      </c>
      <c r="E138" s="197" t="str">
        <f ca="1">IF($K138="","",INDEX(Nhaplieu!$I$8:$I$1070,$K138))</f>
        <v/>
      </c>
      <c r="F138" s="197" t="str">
        <f ca="1">IF($K138="","",INDEX(Nhaplieu!$T$8:$T$1070,$K138))</f>
        <v/>
      </c>
      <c r="G138" s="197" t="str">
        <f ca="1">IF($K138="","",INDEX(Nhaplieu!$J$8:$J$1070,$K138))</f>
        <v/>
      </c>
      <c r="H138" s="197" t="str">
        <f ca="1">IF($K138="","",INDEX(Nhaplieu!$V$8:$V$1070,$K138))</f>
        <v/>
      </c>
      <c r="I138" s="196">
        <f ca="1">IF(SUM(E138:H138)=0,0,$I$113+SUM($E$114:E138)-SUM($G$114:G138))</f>
        <v>0</v>
      </c>
      <c r="J138" s="197">
        <f ca="1">IF(SUM(E138:H138)=0,0,$J$113+SUM($F$114:F138)-SUM($H$114:H138))</f>
        <v>0</v>
      </c>
      <c r="K138" s="205" t="str">
        <f ca="1">IF(TYPE(MATCH($L$103,OFFSET(Nhaplieu!$H$8,K137,0):'Nhaplieu'!$H$1070,0)+K137)=16,"",MATCH($L$103,OFFSET(Nhaplieu!$H$8,K137,0):'Nhaplieu'!$H$1070,0)+K137)</f>
        <v/>
      </c>
    </row>
    <row r="139" spans="1:11">
      <c r="A139" s="194" t="str">
        <f ca="1">IF($K139="","",INDEX(Nhaplieu!$F$8:$F$1070,$K139))</f>
        <v/>
      </c>
      <c r="B139" s="195" t="str">
        <f ca="1">IF($K139="","",INDEX(Nhaplieu!$G$8:$G$1070,$K139))</f>
        <v/>
      </c>
      <c r="C139" s="196" t="str">
        <f ca="1">IF($K139="","",INDEX(Nhaplieu!$L$8:$L$1070,$K139))</f>
        <v/>
      </c>
      <c r="D139" s="196" t="str">
        <f ca="1">IF(LEFT(B139,2)="PN",IF($K139="","",INDEX(Nhaplieu!$S$8:$S$1070,$K139)),IF($K139="","",INDEX(Nhaplieu!$U$8:$U$1070,$K139)))</f>
        <v/>
      </c>
      <c r="E139" s="197" t="str">
        <f ca="1">IF($K139="","",INDEX(Nhaplieu!$I$8:$I$1070,$K139))</f>
        <v/>
      </c>
      <c r="F139" s="197" t="str">
        <f ca="1">IF($K139="","",INDEX(Nhaplieu!$T$8:$T$1070,$K139))</f>
        <v/>
      </c>
      <c r="G139" s="197" t="str">
        <f ca="1">IF($K139="","",INDEX(Nhaplieu!$J$8:$J$1070,$K139))</f>
        <v/>
      </c>
      <c r="H139" s="197" t="str">
        <f ca="1">IF($K139="","",INDEX(Nhaplieu!$V$8:$V$1070,$K139))</f>
        <v/>
      </c>
      <c r="I139" s="196">
        <f ca="1">IF(SUM(E139:H139)=0,0,$I$113+SUM($E$114:E139)-SUM($G$114:G139))</f>
        <v>0</v>
      </c>
      <c r="J139" s="197">
        <f ca="1">IF(SUM(E139:H139)=0,0,$J$113+SUM($F$114:F139)-SUM($H$114:H139))</f>
        <v>0</v>
      </c>
      <c r="K139" s="205" t="str">
        <f ca="1">IF(TYPE(MATCH($L$103,OFFSET(Nhaplieu!$H$8,K138,0):'Nhaplieu'!$H$1070,0)+K138)=16,"",MATCH($L$103,OFFSET(Nhaplieu!$H$8,K138,0):'Nhaplieu'!$H$1070,0)+K138)</f>
        <v/>
      </c>
    </row>
    <row r="140" spans="1:11">
      <c r="A140" s="194" t="str">
        <f ca="1">IF($K140="","",INDEX(Nhaplieu!$F$8:$F$1070,$K140))</f>
        <v/>
      </c>
      <c r="B140" s="195" t="str">
        <f ca="1">IF($K140="","",INDEX(Nhaplieu!$G$8:$G$1070,$K140))</f>
        <v/>
      </c>
      <c r="C140" s="196" t="str">
        <f ca="1">IF($K140="","",INDEX(Nhaplieu!$L$8:$L$1070,$K140))</f>
        <v/>
      </c>
      <c r="D140" s="196" t="str">
        <f ca="1">IF(LEFT(B140,2)="PN",IF($K140="","",INDEX(Nhaplieu!$S$8:$S$1070,$K140)),IF($K140="","",INDEX(Nhaplieu!$U$8:$U$1070,$K140)))</f>
        <v/>
      </c>
      <c r="E140" s="197" t="str">
        <f ca="1">IF($K140="","",INDEX(Nhaplieu!$I$8:$I$1070,$K140))</f>
        <v/>
      </c>
      <c r="F140" s="197" t="str">
        <f ca="1">IF($K140="","",INDEX(Nhaplieu!$T$8:$T$1070,$K140))</f>
        <v/>
      </c>
      <c r="G140" s="197" t="str">
        <f ca="1">IF($K140="","",INDEX(Nhaplieu!$J$8:$J$1070,$K140))</f>
        <v/>
      </c>
      <c r="H140" s="197" t="str">
        <f ca="1">IF($K140="","",INDEX(Nhaplieu!$V$8:$V$1070,$K140))</f>
        <v/>
      </c>
      <c r="I140" s="196">
        <f ca="1">IF(SUM(E140:H140)=0,0,$I$113+SUM($E$114:E140)-SUM($G$114:G140))</f>
        <v>0</v>
      </c>
      <c r="J140" s="197">
        <f ca="1">IF(SUM(E140:H140)=0,0,$J$113+SUM($F$114:F140)-SUM($H$114:H140))</f>
        <v>0</v>
      </c>
      <c r="K140" s="205" t="str">
        <f ca="1">IF(TYPE(MATCH($L$103,OFFSET(Nhaplieu!$H$8,K139,0):'Nhaplieu'!$H$1070,0)+K139)=16,"",MATCH($L$103,OFFSET(Nhaplieu!$H$8,K139,0):'Nhaplieu'!$H$1070,0)+K139)</f>
        <v/>
      </c>
    </row>
    <row r="141" spans="1:11">
      <c r="A141" s="194" t="str">
        <f ca="1">IF($K141="","",INDEX(Nhaplieu!$F$8:$F$1070,$K141))</f>
        <v/>
      </c>
      <c r="B141" s="195" t="str">
        <f ca="1">IF($K141="","",INDEX(Nhaplieu!$G$8:$G$1070,$K141))</f>
        <v/>
      </c>
      <c r="C141" s="196" t="str">
        <f ca="1">IF($K141="","",INDEX(Nhaplieu!$L$8:$L$1070,$K141))</f>
        <v/>
      </c>
      <c r="D141" s="196" t="str">
        <f ca="1">IF(LEFT(B141,2)="PN",IF($K141="","",INDEX(Nhaplieu!$S$8:$S$1070,$K141)),IF($K141="","",INDEX(Nhaplieu!$U$8:$U$1070,$K141)))</f>
        <v/>
      </c>
      <c r="E141" s="197" t="str">
        <f ca="1">IF($K141="","",INDEX(Nhaplieu!$I$8:$I$1070,$K141))</f>
        <v/>
      </c>
      <c r="F141" s="197" t="str">
        <f ca="1">IF($K141="","",INDEX(Nhaplieu!$T$8:$T$1070,$K141))</f>
        <v/>
      </c>
      <c r="G141" s="197" t="str">
        <f ca="1">IF($K141="","",INDEX(Nhaplieu!$J$8:$J$1070,$K141))</f>
        <v/>
      </c>
      <c r="H141" s="197" t="str">
        <f ca="1">IF($K141="","",INDEX(Nhaplieu!$V$8:$V$1070,$K141))</f>
        <v/>
      </c>
      <c r="I141" s="196">
        <f ca="1">IF(SUM(E141:H141)=0,0,$I$113+SUM($E$114:E141)-SUM($G$114:G141))</f>
        <v>0</v>
      </c>
      <c r="J141" s="197">
        <f ca="1">IF(SUM(E141:H141)=0,0,$J$113+SUM($F$114:F141)-SUM($H$114:H141))</f>
        <v>0</v>
      </c>
      <c r="K141" s="205" t="str">
        <f ca="1">IF(TYPE(MATCH($L$103,OFFSET(Nhaplieu!$H$8,K140,0):'Nhaplieu'!$H$1070,0)+K140)=16,"",MATCH($L$103,OFFSET(Nhaplieu!$H$8,K140,0):'Nhaplieu'!$H$1070,0)+K140)</f>
        <v/>
      </c>
    </row>
    <row r="142" spans="1:11">
      <c r="A142" s="194" t="str">
        <f ca="1">IF($K142="","",INDEX(Nhaplieu!$F$8:$F$1070,$K142))</f>
        <v/>
      </c>
      <c r="B142" s="195" t="str">
        <f ca="1">IF($K142="","",INDEX(Nhaplieu!$G$8:$G$1070,$K142))</f>
        <v/>
      </c>
      <c r="C142" s="196" t="str">
        <f ca="1">IF($K142="","",INDEX(Nhaplieu!$L$8:$L$1070,$K142))</f>
        <v/>
      </c>
      <c r="D142" s="196" t="str">
        <f ca="1">IF(LEFT(B142,2)="PN",IF($K142="","",INDEX(Nhaplieu!$S$8:$S$1070,$K142)),IF($K142="","",INDEX(Nhaplieu!$U$8:$U$1070,$K142)))</f>
        <v/>
      </c>
      <c r="E142" s="197" t="str">
        <f ca="1">IF($K142="","",INDEX(Nhaplieu!$I$8:$I$1070,$K142))</f>
        <v/>
      </c>
      <c r="F142" s="197" t="str">
        <f ca="1">IF($K142="","",INDEX(Nhaplieu!$T$8:$T$1070,$K142))</f>
        <v/>
      </c>
      <c r="G142" s="197" t="str">
        <f ca="1">IF($K142="","",INDEX(Nhaplieu!$J$8:$J$1070,$K142))</f>
        <v/>
      </c>
      <c r="H142" s="197" t="str">
        <f ca="1">IF($K142="","",INDEX(Nhaplieu!$V$8:$V$1070,$K142))</f>
        <v/>
      </c>
      <c r="I142" s="196">
        <f ca="1">IF(SUM(E142:H142)=0,0,$I$113+SUM($E$114:E142)-SUM($G$114:G142))</f>
        <v>0</v>
      </c>
      <c r="J142" s="197">
        <f ca="1">IF(SUM(E142:H142)=0,0,$J$113+SUM($F$114:F142)-SUM($H$114:H142))</f>
        <v>0</v>
      </c>
      <c r="K142" s="205" t="str">
        <f ca="1">IF(TYPE(MATCH($L$103,OFFSET(Nhaplieu!$H$8,K141,0):'Nhaplieu'!$H$1070,0)+K141)=16,"",MATCH($L$103,OFFSET(Nhaplieu!$H$8,K141,0):'Nhaplieu'!$H$1070,0)+K141)</f>
        <v/>
      </c>
    </row>
    <row r="143" spans="1:11">
      <c r="A143" s="194" t="str">
        <f ca="1">IF($K143="","",INDEX(Nhaplieu!$F$8:$F$1070,$K143))</f>
        <v/>
      </c>
      <c r="B143" s="195" t="str">
        <f ca="1">IF($K143="","",INDEX(Nhaplieu!$G$8:$G$1070,$K143))</f>
        <v/>
      </c>
      <c r="C143" s="196" t="str">
        <f ca="1">IF($K143="","",INDEX(Nhaplieu!$L$8:$L$1070,$K143))</f>
        <v/>
      </c>
      <c r="D143" s="196" t="str">
        <f ca="1">IF(LEFT(B143,2)="PN",IF($K143="","",INDEX(Nhaplieu!$S$8:$S$1070,$K143)),IF($K143="","",INDEX(Nhaplieu!$U$8:$U$1070,$K143)))</f>
        <v/>
      </c>
      <c r="E143" s="197" t="str">
        <f ca="1">IF($K143="","",INDEX(Nhaplieu!$I$8:$I$1070,$K143))</f>
        <v/>
      </c>
      <c r="F143" s="197" t="str">
        <f ca="1">IF($K143="","",INDEX(Nhaplieu!$T$8:$T$1070,$K143))</f>
        <v/>
      </c>
      <c r="G143" s="197" t="str">
        <f ca="1">IF($K143="","",INDEX(Nhaplieu!$J$8:$J$1070,$K143))</f>
        <v/>
      </c>
      <c r="H143" s="197" t="str">
        <f ca="1">IF($K143="","",INDEX(Nhaplieu!$V$8:$V$1070,$K143))</f>
        <v/>
      </c>
      <c r="I143" s="196">
        <f ca="1">IF(SUM(E143:H143)=0,0,$I$113+SUM($E$114:E143)-SUM($G$114:G143))</f>
        <v>0</v>
      </c>
      <c r="J143" s="197">
        <f ca="1">IF(SUM(E143:H143)=0,0,$J$113+SUM($F$114:F143)-SUM($H$114:H143))</f>
        <v>0</v>
      </c>
      <c r="K143" s="205" t="str">
        <f ca="1">IF(TYPE(MATCH($L$103,OFFSET(Nhaplieu!$H$8,K142,0):'Nhaplieu'!$H$1070,0)+K142)=16,"",MATCH($L$103,OFFSET(Nhaplieu!$H$8,K142,0):'Nhaplieu'!$H$1070,0)+K142)</f>
        <v/>
      </c>
    </row>
    <row r="144" spans="1:11">
      <c r="A144" s="194" t="str">
        <f ca="1">IF($K144="","",INDEX(Nhaplieu!$F$8:$F$1070,$K144))</f>
        <v/>
      </c>
      <c r="B144" s="195" t="str">
        <f ca="1">IF($K144="","",INDEX(Nhaplieu!$G$8:$G$1070,$K144))</f>
        <v/>
      </c>
      <c r="C144" s="196" t="str">
        <f ca="1">IF($K144="","",INDEX(Nhaplieu!$L$8:$L$1070,$K144))</f>
        <v/>
      </c>
      <c r="D144" s="196" t="str">
        <f ca="1">IF(LEFT(B144,2)="PN",IF($K144="","",INDEX(Nhaplieu!$S$8:$S$1070,$K144)),IF($K144="","",INDEX(Nhaplieu!$U$8:$U$1070,$K144)))</f>
        <v/>
      </c>
      <c r="E144" s="197" t="str">
        <f ca="1">IF($K144="","",INDEX(Nhaplieu!$I$8:$I$1070,$K144))</f>
        <v/>
      </c>
      <c r="F144" s="197" t="str">
        <f ca="1">IF($K144="","",INDEX(Nhaplieu!$T$8:$T$1070,$K144))</f>
        <v/>
      </c>
      <c r="G144" s="197" t="str">
        <f ca="1">IF($K144="","",INDEX(Nhaplieu!$J$8:$J$1070,$K144))</f>
        <v/>
      </c>
      <c r="H144" s="197" t="str">
        <f ca="1">IF($K144="","",INDEX(Nhaplieu!$V$8:$V$1070,$K144))</f>
        <v/>
      </c>
      <c r="I144" s="196">
        <f ca="1">IF(SUM(E144:H144)=0,0,$I$113+SUM($E$114:E144)-SUM($G$114:G144))</f>
        <v>0</v>
      </c>
      <c r="J144" s="197">
        <f ca="1">IF(SUM(E144:H144)=0,0,$J$113+SUM($F$114:F144)-SUM($H$114:H144))</f>
        <v>0</v>
      </c>
      <c r="K144" s="205" t="str">
        <f ca="1">IF(TYPE(MATCH($L$103,OFFSET(Nhaplieu!$H$8,K143,0):'Nhaplieu'!$H$1070,0)+K143)=16,"",MATCH($L$103,OFFSET(Nhaplieu!$H$8,K143,0):'Nhaplieu'!$H$1070,0)+K143)</f>
        <v/>
      </c>
    </row>
    <row r="145" spans="1:11">
      <c r="A145" s="194" t="str">
        <f ca="1">IF($K145="","",INDEX(Nhaplieu!$F$8:$F$1070,$K145))</f>
        <v/>
      </c>
      <c r="B145" s="195" t="str">
        <f ca="1">IF($K145="","",INDEX(Nhaplieu!$G$8:$G$1070,$K145))</f>
        <v/>
      </c>
      <c r="C145" s="196" t="str">
        <f ca="1">IF($K145="","",INDEX(Nhaplieu!$L$8:$L$1070,$K145))</f>
        <v/>
      </c>
      <c r="D145" s="196" t="str">
        <f ca="1">IF(LEFT(B145,2)="PN",IF($K145="","",INDEX(Nhaplieu!$S$8:$S$1070,$K145)),IF($K145="","",INDEX(Nhaplieu!$U$8:$U$1070,$K145)))</f>
        <v/>
      </c>
      <c r="E145" s="197" t="str">
        <f ca="1">IF($K145="","",INDEX(Nhaplieu!$I$8:$I$1070,$K145))</f>
        <v/>
      </c>
      <c r="F145" s="197" t="str">
        <f ca="1">IF($K145="","",INDEX(Nhaplieu!$T$8:$T$1070,$K145))</f>
        <v/>
      </c>
      <c r="G145" s="197" t="str">
        <f ca="1">IF($K145="","",INDEX(Nhaplieu!$J$8:$J$1070,$K145))</f>
        <v/>
      </c>
      <c r="H145" s="197" t="str">
        <f ca="1">IF($K145="","",INDEX(Nhaplieu!$V$8:$V$1070,$K145))</f>
        <v/>
      </c>
      <c r="I145" s="196">
        <f ca="1">IF(SUM(E145:H145)=0,0,$I$113+SUM($E$114:E145)-SUM($G$114:G145))</f>
        <v>0</v>
      </c>
      <c r="J145" s="197">
        <f ca="1">IF(SUM(E145:H145)=0,0,$J$113+SUM($F$114:F145)-SUM($H$114:H145))</f>
        <v>0</v>
      </c>
      <c r="K145" s="205" t="str">
        <f ca="1">IF(TYPE(MATCH($L$103,OFFSET(Nhaplieu!$H$8,K144,0):'Nhaplieu'!$H$1070,0)+K144)=16,"",MATCH($L$103,OFFSET(Nhaplieu!$H$8,K144,0):'Nhaplieu'!$H$1070,0)+K144)</f>
        <v/>
      </c>
    </row>
    <row r="146" spans="1:11">
      <c r="A146" s="194" t="str">
        <f ca="1">IF($K146="","",INDEX(Nhaplieu!$F$8:$F$1070,$K146))</f>
        <v/>
      </c>
      <c r="B146" s="195" t="str">
        <f ca="1">IF($K146="","",INDEX(Nhaplieu!$G$8:$G$1070,$K146))</f>
        <v/>
      </c>
      <c r="C146" s="196" t="str">
        <f ca="1">IF($K146="","",INDEX(Nhaplieu!$L$8:$L$1070,$K146))</f>
        <v/>
      </c>
      <c r="D146" s="196" t="str">
        <f ca="1">IF(LEFT(B146,2)="PN",IF($K146="","",INDEX(Nhaplieu!$S$8:$S$1070,$K146)),IF($K146="","",INDEX(Nhaplieu!$U$8:$U$1070,$K146)))</f>
        <v/>
      </c>
      <c r="E146" s="197" t="str">
        <f ca="1">IF($K146="","",INDEX(Nhaplieu!$I$8:$I$1070,$K146))</f>
        <v/>
      </c>
      <c r="F146" s="197" t="str">
        <f ca="1">IF($K146="","",INDEX(Nhaplieu!$T$8:$T$1070,$K146))</f>
        <v/>
      </c>
      <c r="G146" s="197" t="str">
        <f ca="1">IF($K146="","",INDEX(Nhaplieu!$J$8:$J$1070,$K146))</f>
        <v/>
      </c>
      <c r="H146" s="197" t="str">
        <f ca="1">IF($K146="","",INDEX(Nhaplieu!$V$8:$V$1070,$K146))</f>
        <v/>
      </c>
      <c r="I146" s="196">
        <f ca="1">IF(SUM(E146:H146)=0,0,$I$113+SUM($E$114:E146)-SUM($G$114:G146))</f>
        <v>0</v>
      </c>
      <c r="J146" s="197">
        <f ca="1">IF(SUM(E146:H146)=0,0,$J$113+SUM($F$114:F146)-SUM($H$114:H146))</f>
        <v>0</v>
      </c>
      <c r="K146" s="205" t="str">
        <f ca="1">IF(TYPE(MATCH($L$103,OFFSET(Nhaplieu!$H$8,K145,0):'Nhaplieu'!$H$1070,0)+K145)=16,"",MATCH($L$103,OFFSET(Nhaplieu!$H$8,K145,0):'Nhaplieu'!$H$1070,0)+K145)</f>
        <v/>
      </c>
    </row>
    <row r="147" spans="1:11">
      <c r="A147" s="206"/>
      <c r="B147" s="207"/>
      <c r="C147" s="208" t="s">
        <v>450</v>
      </c>
      <c r="D147" s="207"/>
      <c r="E147" s="209">
        <f ca="1">SUM(E114:E146)</f>
        <v>0</v>
      </c>
      <c r="F147" s="209">
        <f ca="1">SUM(F114:F146)</f>
        <v>0</v>
      </c>
      <c r="G147" s="209">
        <f ca="1">SUM(G114:G146)</f>
        <v>0</v>
      </c>
      <c r="H147" s="209">
        <f ca="1">SUM(H114:H146)</f>
        <v>0</v>
      </c>
      <c r="I147" s="209">
        <f ca="1">I113+E147-G147</f>
        <v>0</v>
      </c>
      <c r="J147" s="209">
        <f ca="1">J113+F147-H147</f>
        <v>0</v>
      </c>
      <c r="K147" s="221"/>
    </row>
    <row r="148" spans="1:11">
      <c r="A148" s="210"/>
      <c r="B148" s="86"/>
      <c r="C148" s="86"/>
      <c r="D148" s="86"/>
      <c r="E148" s="86"/>
      <c r="F148" s="86"/>
      <c r="G148" s="86"/>
      <c r="H148" s="211"/>
      <c r="I148" s="222">
        <f>MENU!$D$17</f>
        <v>0</v>
      </c>
      <c r="J148" s="222"/>
      <c r="K148" s="223"/>
    </row>
    <row r="149" spans="1:11" ht="43.5" customHeight="1">
      <c r="A149" s="212" t="s">
        <v>451</v>
      </c>
      <c r="B149" s="213"/>
      <c r="C149" s="214"/>
      <c r="D149" s="215"/>
      <c r="E149" s="214"/>
      <c r="F149" s="216"/>
      <c r="G149" s="216"/>
      <c r="H149" s="1690" t="s">
        <v>852</v>
      </c>
      <c r="I149" s="1690"/>
      <c r="J149" s="216"/>
      <c r="K149" s="224"/>
    </row>
    <row r="150" spans="1:11">
      <c r="A150" s="210" t="s">
        <v>452</v>
      </c>
      <c r="B150" s="86"/>
      <c r="C150" s="211"/>
      <c r="D150" s="217"/>
      <c r="E150" s="211"/>
      <c r="F150" s="86"/>
      <c r="G150" s="86"/>
      <c r="H150" s="1691" t="s">
        <v>452</v>
      </c>
      <c r="I150" s="1691"/>
      <c r="J150" s="86"/>
      <c r="K150" s="200"/>
    </row>
    <row r="151" spans="1:11">
      <c r="A151" s="210"/>
      <c r="B151" s="86"/>
      <c r="C151" s="211"/>
      <c r="D151" s="217"/>
      <c r="E151" s="211"/>
      <c r="F151" s="86"/>
      <c r="G151" s="86"/>
      <c r="H151" s="86"/>
      <c r="I151" s="86"/>
      <c r="J151" s="86"/>
      <c r="K151" s="200"/>
    </row>
    <row r="152" spans="1:11">
      <c r="A152" s="210"/>
      <c r="B152" s="86"/>
      <c r="C152" s="211"/>
      <c r="D152" s="217"/>
      <c r="E152" s="211"/>
      <c r="F152" s="86"/>
      <c r="G152" s="86"/>
      <c r="H152" s="86"/>
      <c r="I152" s="86"/>
      <c r="J152" s="86"/>
      <c r="K152" s="200"/>
    </row>
    <row r="153" spans="1:11">
      <c r="A153" s="210"/>
      <c r="B153" s="86"/>
      <c r="C153" s="86"/>
      <c r="D153" s="86"/>
      <c r="E153" s="86"/>
      <c r="F153" s="86"/>
      <c r="G153" s="86"/>
      <c r="H153" s="86"/>
      <c r="I153" s="86"/>
      <c r="J153" s="86"/>
      <c r="K153" s="200"/>
    </row>
    <row r="154" spans="1:11">
      <c r="A154" s="218"/>
      <c r="B154" s="219"/>
      <c r="C154" s="219"/>
      <c r="D154" s="219"/>
      <c r="E154" s="219"/>
      <c r="F154" s="219"/>
      <c r="G154" s="219"/>
      <c r="H154" s="220"/>
      <c r="I154" s="219"/>
      <c r="J154" s="219"/>
      <c r="K154" s="225"/>
    </row>
  </sheetData>
  <customSheetViews>
    <customSheetView guid="{4A4DE397-B865-4DDF-B7A1-F9C0DB31BEB4}" showPageBreaks="1" showGridLines="0" printArea="1" topLeftCell="A91">
      <selection activeCell="F48" sqref="A48:I48"/>
      <pageMargins left="0.40972222222222199" right="0.209722222222222" top="0.23958333333333301" bottom="0.22986111111111099" header="0.139583333333333" footer="0.139583333333333"/>
      <pageSetup paperSize="9" scale="95" orientation="portrait" r:id="rId1"/>
      <headerFooter alignWithMargins="0"/>
    </customSheetView>
    <customSheetView guid="{80934465-66A5-44EB-813E-CF5339FE3D0E}" showPageBreaks="1" showGridLines="0" printArea="1" topLeftCell="A91">
      <selection activeCell="A48" sqref="A48:I48"/>
      <pageMargins left="0.40972222222222199" right="0.209722222222222" top="0.23958333333333301" bottom="0.22986111111111099" header="0.139583333333333" footer="0.139583333333333"/>
      <pageSetup paperSize="9" scale="95" orientation="portrait" r:id="rId2"/>
      <headerFooter alignWithMargins="0"/>
    </customSheetView>
    <customSheetView guid="{911E42B6-171D-4701-9404-357D5EC9EB20}" showPageBreaks="1" showGridLines="0" printArea="1" topLeftCell="A91">
      <selection activeCell="F48" sqref="A48:I48"/>
      <pageMargins left="0.40972222222222199" right="0.209722222222222" top="0.23958333333333301" bottom="0.22986111111111099" header="0.139583333333333" footer="0.139583333333333"/>
      <pageSetup paperSize="9" scale="95" orientation="portrait" r:id="rId3"/>
      <headerFooter alignWithMargins="0"/>
    </customSheetView>
    <customSheetView guid="{A5DF862A-D2EF-4080-98CB-0F06A3ADD0C9}" showPageBreaks="1" showGridLines="0" printArea="1" topLeftCell="A91">
      <selection activeCell="A48" sqref="A48:I48"/>
      <pageMargins left="0.40972222222222199" right="0.209722222222222" top="0.23958333333333301" bottom="0.22986111111111099" header="0.139583333333333" footer="0.139583333333333"/>
      <pageSetup paperSize="9" scale="95" orientation="portrait" r:id="rId4"/>
      <headerFooter alignWithMargins="0"/>
    </customSheetView>
  </customSheetViews>
  <mergeCells count="39">
    <mergeCell ref="G76:H76"/>
    <mergeCell ref="A109:B109"/>
    <mergeCell ref="I109:J109"/>
    <mergeCell ref="G109:H109"/>
    <mergeCell ref="E109:F109"/>
    <mergeCell ref="C109:C110"/>
    <mergeCell ref="D109:D110"/>
    <mergeCell ref="F2:I3"/>
    <mergeCell ref="H103:K104"/>
    <mergeCell ref="A105:I105"/>
    <mergeCell ref="G50:G51"/>
    <mergeCell ref="H50:H51"/>
    <mergeCell ref="I50:I51"/>
    <mergeCell ref="G80:H80"/>
    <mergeCell ref="A76:B76"/>
    <mergeCell ref="C76:D76"/>
    <mergeCell ref="E76:F76"/>
    <mergeCell ref="E50:F50"/>
    <mergeCell ref="A74:G74"/>
    <mergeCell ref="A80:B80"/>
    <mergeCell ref="A98:C98"/>
    <mergeCell ref="A50:A51"/>
    <mergeCell ref="B50:B51"/>
    <mergeCell ref="H149:I149"/>
    <mergeCell ref="H150:I150"/>
    <mergeCell ref="C6:F6"/>
    <mergeCell ref="F14:G14"/>
    <mergeCell ref="H14:I14"/>
    <mergeCell ref="F15:G15"/>
    <mergeCell ref="H15:I15"/>
    <mergeCell ref="F41:I42"/>
    <mergeCell ref="A43:E44"/>
    <mergeCell ref="F20:G20"/>
    <mergeCell ref="H20:I20"/>
    <mergeCell ref="A33:C33"/>
    <mergeCell ref="C50:C51"/>
    <mergeCell ref="D50:D51"/>
    <mergeCell ref="B45:E45"/>
    <mergeCell ref="A48:I48"/>
  </mergeCells>
  <dataValidations count="3">
    <dataValidation type="list" allowBlank="1" showInputMessage="1" showErrorMessage="1" sqref="L2" xr:uid="{00000000-0002-0000-0800-000000000000}">
      <formula1>sotc</formula1>
    </dataValidation>
    <dataValidation type="list" allowBlank="1" showInputMessage="1" showErrorMessage="1" sqref="L41" xr:uid="{00000000-0002-0000-0800-000001000000}">
      <formula1>sopnx</formula1>
    </dataValidation>
    <dataValidation type="list" allowBlank="1" showInputMessage="1" showErrorMessage="1" sqref="L103" xr:uid="{00000000-0002-0000-0800-000002000000}">
      <formula1>MaHH</formula1>
    </dataValidation>
  </dataValidations>
  <pageMargins left="0.40972222222222199" right="0.209722222222222" top="0.23958333333333301" bottom="0.22986111111111099" header="0.139583333333333" footer="0.139583333333333"/>
  <pageSetup paperSize="9" scale="95" orientation="portrait" r:id="rId5"/>
  <headerFooter alignWithMargins="0"/>
  <drawing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theme="8" tint="-0.249977111117893"/>
  </sheetPr>
  <dimension ref="A1:R880"/>
  <sheetViews>
    <sheetView showGridLines="0" zoomScale="70" zoomScaleNormal="70" workbookViewId="0">
      <selection activeCell="M877" sqref="M877"/>
    </sheetView>
  </sheetViews>
  <sheetFormatPr defaultColWidth="9.109375" defaultRowHeight="15.6"/>
  <cols>
    <col min="1" max="1" width="12.6640625" style="34" customWidth="1"/>
    <col min="2" max="2" width="12.33203125" style="32" customWidth="1"/>
    <col min="3" max="3" width="39.109375" style="384" customWidth="1"/>
    <col min="4" max="4" width="8" style="34" customWidth="1"/>
    <col min="5" max="5" width="21.109375" style="4" customWidth="1"/>
    <col min="6" max="6" width="19.88671875" style="4" customWidth="1"/>
    <col min="7" max="7" width="5.6640625" style="61" customWidth="1"/>
    <col min="8" max="9" width="9.109375" style="4"/>
    <col min="10" max="10" width="12.88671875" style="4" customWidth="1"/>
    <col min="11" max="11" width="17.33203125" style="4" customWidth="1"/>
    <col min="12" max="12" width="9.109375" style="4"/>
    <col min="13" max="14" width="13" style="4" customWidth="1"/>
    <col min="15" max="15" width="16.5546875" style="4" bestFit="1" customWidth="1"/>
    <col min="16" max="16" width="11.5546875" style="4" bestFit="1" customWidth="1"/>
    <col min="17" max="17" width="13.44140625" style="4" bestFit="1" customWidth="1"/>
    <col min="18" max="18" width="15.6640625" style="4" customWidth="1"/>
    <col min="19" max="16384" width="9.109375" style="4"/>
  </cols>
  <sheetData>
    <row r="1" spans="1:18">
      <c r="A1" s="1" t="str">
        <f>MENU!$B$3&amp;" "&amp;MENU!$D$3</f>
        <v>Tên đơn vị:  HỘ KINH DOANH THUẬN VIỆT</v>
      </c>
      <c r="J1" s="484" t="s">
        <v>805</v>
      </c>
      <c r="L1" s="548" t="s">
        <v>804</v>
      </c>
      <c r="M1" s="10"/>
      <c r="N1" s="473"/>
    </row>
    <row r="2" spans="1:18" ht="15.75" customHeight="1">
      <c r="A2" s="1" t="str">
        <f>MENU!$B$4&amp;" "&amp;MENU!$D$4</f>
        <v>Địa chỉ: hocketoanthuchanh.com</v>
      </c>
      <c r="J2" s="914" t="s">
        <v>976</v>
      </c>
      <c r="L2" s="1677" t="s">
        <v>138</v>
      </c>
      <c r="M2" s="792" t="s">
        <v>196</v>
      </c>
      <c r="N2" s="792"/>
      <c r="O2" s="792" t="s">
        <v>127</v>
      </c>
      <c r="P2" s="792"/>
      <c r="Q2" s="793" t="s">
        <v>197</v>
      </c>
      <c r="R2" s="793"/>
    </row>
    <row r="3" spans="1:18" ht="15.75" customHeight="1">
      <c r="A3" s="1" t="str">
        <f>MENU!$B$5&amp;" "&amp;MENU!$D$5</f>
        <v>MST:  0310415290</v>
      </c>
      <c r="D3" s="487"/>
      <c r="E3" s="488"/>
      <c r="F3" s="488"/>
      <c r="G3" s="488"/>
      <c r="J3" s="485" t="str">
        <f>INDEX('Khách hàng'!$A$6:$A$1472,G12)</f>
        <v>131</v>
      </c>
      <c r="L3" s="1678"/>
      <c r="M3" s="726" t="s">
        <v>125</v>
      </c>
      <c r="N3" s="726" t="s">
        <v>126</v>
      </c>
      <c r="O3" s="726" t="s">
        <v>125</v>
      </c>
      <c r="P3" s="726" t="s">
        <v>126</v>
      </c>
      <c r="Q3" s="727" t="s">
        <v>125</v>
      </c>
      <c r="R3" s="727" t="s">
        <v>126</v>
      </c>
    </row>
    <row r="4" spans="1:18" s="59" customFormat="1" ht="28.5" customHeight="1">
      <c r="A4" s="1728" t="s">
        <v>455</v>
      </c>
      <c r="B4" s="1728"/>
      <c r="C4" s="1728"/>
      <c r="D4" s="1728"/>
      <c r="E4" s="489"/>
      <c r="F4" s="489"/>
      <c r="G4" s="486"/>
      <c r="L4" s="560" t="s">
        <v>807</v>
      </c>
      <c r="M4" s="561">
        <f>E6</f>
        <v>0</v>
      </c>
      <c r="N4" s="561">
        <f>F6</f>
        <v>0</v>
      </c>
      <c r="O4" s="561">
        <f>E7</f>
        <v>0</v>
      </c>
      <c r="P4" s="561">
        <f>F7</f>
        <v>0</v>
      </c>
      <c r="Q4" s="561">
        <f>E8</f>
        <v>0</v>
      </c>
      <c r="R4" s="562">
        <f>F8</f>
        <v>0</v>
      </c>
    </row>
    <row r="5" spans="1:18" s="59" customFormat="1" ht="22.8">
      <c r="A5" s="1724" t="str">
        <f>"Từ ngày "&amp;TEXT(ngay1,"dd/mm/yyyy")&amp;"   đến "&amp;TEXT(ngay2,"dd/mm/yyyy")</f>
        <v>Từ ngày 01/07/2025   đến 30/09/2025</v>
      </c>
      <c r="B5" s="1724"/>
      <c r="C5" s="1724"/>
      <c r="D5" s="463"/>
      <c r="E5" s="725" t="s">
        <v>90</v>
      </c>
      <c r="F5" s="725" t="s">
        <v>91</v>
      </c>
      <c r="G5" s="486"/>
      <c r="L5" s="563" t="s">
        <v>810</v>
      </c>
      <c r="M5" s="564">
        <f ca="1">SUMIF('Khách hàng'!$B$1:$B$4000,$J$2,'Khách hàng'!F2:F4000)</f>
        <v>0</v>
      </c>
      <c r="N5" s="564">
        <f ca="1">SUMIF('Khách hàng'!$B$1:$B$4000,$J$2,'Khách hàng'!G2:G4000)</f>
        <v>0</v>
      </c>
      <c r="O5" s="564">
        <f ca="1">SUMIF('Khách hàng'!$B$1:$B$4000,$J$2,'Khách hàng'!H2:H4000)</f>
        <v>0</v>
      </c>
      <c r="P5" s="564">
        <f ca="1">SUMIF('Khách hàng'!$B$1:$B$4000,$J$2,'Khách hàng'!I2:I4000)</f>
        <v>0</v>
      </c>
      <c r="Q5" s="564">
        <f ca="1">SUMIF('Khách hàng'!$B$1:$B$4000,$J$2,'Khách hàng'!J2:J4000)</f>
        <v>0</v>
      </c>
      <c r="R5" s="565">
        <f ca="1">SUMIF('Khách hàng'!$B$1:$B$4000,$J$2,'Khách hàng'!K2:K4000)</f>
        <v>0</v>
      </c>
    </row>
    <row r="6" spans="1:18" s="59" customFormat="1" ht="36.75" customHeight="1">
      <c r="A6" s="1725" t="str">
        <f>"Tên khách hàng: "&amp;VLOOKUP(J2,'Khách hàng'!$B$6:$E$89,2,0)</f>
        <v xml:space="preserve">Tên khách hàng: </v>
      </c>
      <c r="B6" s="1725"/>
      <c r="C6" s="1725"/>
      <c r="D6" s="491" t="s">
        <v>800</v>
      </c>
      <c r="E6" s="465">
        <f>IF($J$2="","",SUMIF(makh,$J$2,'Khách hàng'!$F$6:$F$492))</f>
        <v>0</v>
      </c>
      <c r="F6" s="465">
        <f>IF($J$2="","",SUMIF(makh,$J$2,'Khách hàng'!$G$6:$G$492))</f>
        <v>0</v>
      </c>
      <c r="G6" s="486"/>
      <c r="L6" s="566" t="s">
        <v>808</v>
      </c>
      <c r="M6" s="567">
        <f ca="1">M4-M5</f>
        <v>0</v>
      </c>
      <c r="N6" s="567">
        <f t="shared" ref="N6:R6" ca="1" si="0">N4-N5</f>
        <v>0</v>
      </c>
      <c r="O6" s="567">
        <f t="shared" ca="1" si="0"/>
        <v>0</v>
      </c>
      <c r="P6" s="567">
        <f t="shared" ca="1" si="0"/>
        <v>0</v>
      </c>
      <c r="Q6" s="567">
        <f t="shared" ca="1" si="0"/>
        <v>0</v>
      </c>
      <c r="R6" s="568">
        <f t="shared" ca="1" si="0"/>
        <v>0</v>
      </c>
    </row>
    <row r="7" spans="1:18" s="59" customFormat="1">
      <c r="A7" s="1726" t="str">
        <f>"Tài khoản :"&amp;J3</f>
        <v>Tài khoản :131</v>
      </c>
      <c r="B7" s="1726"/>
      <c r="C7" s="1726"/>
      <c r="D7" s="464" t="s">
        <v>801</v>
      </c>
      <c r="E7" s="466">
        <f>IF($J$2="","",SUMIF(makh,$J$2,'Khách hàng'!$H$6:$H$492))</f>
        <v>0</v>
      </c>
      <c r="F7" s="466">
        <f>IF($J$2="","",SUMIF(makh,$J$2,'Khách hàng'!$I$6:$I$492))</f>
        <v>0</v>
      </c>
      <c r="G7" s="486"/>
      <c r="L7" s="794" t="s">
        <v>809</v>
      </c>
      <c r="M7" s="795" t="str">
        <f>IF($E$6=$E$12,"OK",$E$6-$E$12)</f>
        <v>OK</v>
      </c>
      <c r="N7" s="795" t="str">
        <f>IF($F$6=$F$12,"OK",$F$6-$F$12)</f>
        <v>OK</v>
      </c>
      <c r="O7" s="795" t="str">
        <f ca="1">IF($E$7=$E$872,"OK",$E$7-$E$872)</f>
        <v>OK</v>
      </c>
      <c r="P7" s="795" t="str">
        <f ca="1">IF($F$7=$F$872,"OK",$F$7-$F$872)</f>
        <v>OK</v>
      </c>
      <c r="Q7" s="795" t="str">
        <f ca="1">IF($E$8=$E$873,"OK",$E$8-$E$873)</f>
        <v>OK</v>
      </c>
      <c r="R7" s="796" t="str">
        <f ca="1">IF($F$8=$F$873,"OK",$F$8-$F$873)</f>
        <v>OK</v>
      </c>
    </row>
    <row r="8" spans="1:18" s="59" customFormat="1">
      <c r="A8" s="1727" t="str">
        <f>"Số hiệu: "&amp;J2</f>
        <v>Số hiệu: KH00005</v>
      </c>
      <c r="B8" s="1727"/>
      <c r="C8" s="1727"/>
      <c r="D8" s="467" t="s">
        <v>802</v>
      </c>
      <c r="E8" s="797">
        <f>IF($J$2="","",SUMIF(makh,$J$2,'Khách hàng'!$J$6:$J$492))</f>
        <v>0</v>
      </c>
      <c r="F8" s="797">
        <f>IF($J$2="","",SUMIF(makh,$J$2,'Khách hàng'!$K$6:$K$492))</f>
        <v>0</v>
      </c>
      <c r="G8" s="486"/>
    </row>
    <row r="9" spans="1:18" s="59" customFormat="1" ht="15.75" customHeight="1">
      <c r="A9" s="1645" t="s">
        <v>162</v>
      </c>
      <c r="B9" s="1732"/>
      <c r="C9" s="1729" t="s">
        <v>407</v>
      </c>
      <c r="D9" s="1730" t="s">
        <v>454</v>
      </c>
      <c r="E9" s="1647" t="s">
        <v>404</v>
      </c>
      <c r="F9" s="1733"/>
      <c r="G9" s="1638" t="s">
        <v>139</v>
      </c>
    </row>
    <row r="10" spans="1:18" s="59" customFormat="1" ht="31.2">
      <c r="A10" s="789" t="s">
        <v>410</v>
      </c>
      <c r="B10" s="735" t="s">
        <v>411</v>
      </c>
      <c r="C10" s="1729"/>
      <c r="D10" s="1731"/>
      <c r="E10" s="737" t="s">
        <v>90</v>
      </c>
      <c r="F10" s="737" t="s">
        <v>91</v>
      </c>
      <c r="G10" s="1640"/>
    </row>
    <row r="11" spans="1:18" s="60" customFormat="1">
      <c r="A11" s="63" t="s">
        <v>431</v>
      </c>
      <c r="B11" s="64" t="s">
        <v>432</v>
      </c>
      <c r="C11" s="385" t="s">
        <v>433</v>
      </c>
      <c r="D11" s="65" t="s">
        <v>434</v>
      </c>
      <c r="E11" s="65">
        <v>1</v>
      </c>
      <c r="F11" s="65">
        <v>2</v>
      </c>
      <c r="G11" s="490">
        <v>3</v>
      </c>
    </row>
    <row r="12" spans="1:18">
      <c r="A12" s="31"/>
      <c r="B12" s="30"/>
      <c r="C12" s="386" t="s">
        <v>412</v>
      </c>
      <c r="D12" s="31"/>
      <c r="E12" s="28">
        <f>SUMIF('Khách hàng'!$B$6:$B$600,J2,'Khách hàng'!$F$6:$F$600)</f>
        <v>0</v>
      </c>
      <c r="F12" s="28">
        <f>SUMIF('Khách hàng'!$B$6:$B$600,J2,'Khách hàng'!$G$6:$G$600)</f>
        <v>0</v>
      </c>
      <c r="G12" s="951">
        <f>IF(TYPE(MATCH($J$2,'Khách hàng'!$B$6:$B$1472,0))=16,"",MATCH($J$2,'Khách hàng'!$B$6:$B$1472,0))</f>
        <v>5</v>
      </c>
    </row>
    <row r="13" spans="1:18" s="10" customFormat="1" ht="14.25" hidden="1" customHeight="1">
      <c r="A13" s="461" t="str">
        <f>IF($G13="","",IF(OR(INDEX(Nhaplieu!$M$8:$M$1070,$G13)=$J$3,INDEX(Nhaplieu!$N$8:$N$1070,$G13)=$J$3),INDEX(Nhaplieu!$E$8:$E$1070,$G13),""))</f>
        <v/>
      </c>
      <c r="B13" s="477" t="str">
        <f>IF($G13="","",IF(OR(INDEX(Nhaplieu!$M$8:$M$1070,$G13)=$J$3,INDEX(Nhaplieu!$N$8:$N$1070,$G13)=$J$3),INDEX(Nhaplieu!$F$8:$F$1070,$G13),""))</f>
        <v/>
      </c>
      <c r="C13" s="478" t="str">
        <f>IF($G13="","",IF(OR(INDEX(Nhaplieu!$M$8:$M$1070,$G13)=$J$3,INDEX(Nhaplieu!$N$8:$N$1070,$G13)=$J$3),INDEX(Nhaplieu!$L$8:$L$1070,$G13),""))</f>
        <v/>
      </c>
      <c r="D13" s="479" t="str">
        <f>IF($G13="","",IF(INDEX(Nhaplieu!$M$8:$M$1070,$G13)=$J$3,IF($G13="","",INDEX(Nhaplieu!$N$8:$N$1070,$G13)),IF(INDEX(Nhaplieu!$N$8:$N$1070,$G13)=$J$3,IF($G13="","",INDEX(Nhaplieu!$M$8:$M$1070,$G13)),"")))</f>
        <v/>
      </c>
      <c r="E13" s="461" t="str">
        <f>IF($G13="","",IF(AND(INDEX(Nhaplieu!$M$8:$M$1070,$G13)=$J$3,INDEX(Nhaplieu!$P$8:$P$1070,$G13)=$J$2),INDEX(Nhaplieu!$O$8:$O$1070,$G13),0))</f>
        <v/>
      </c>
      <c r="F13" s="461" t="str">
        <f>IF(OR($G13="",E13&gt;0),"",IF(AND(INDEX(Nhaplieu!$N$8:$N$1070,$G13)=$J$3,INDEX(Nhaplieu!$P$8:$P$1070,$G13)=$J$2),INDEX(Nhaplieu!$O$8:$O$1070,$G13),0))</f>
        <v/>
      </c>
      <c r="G13" s="480" t="str">
        <f>IF(TYPE(MATCH($J$2,Nhaplieu!$P$8:$P$1070,0))=16,"",MATCH($J$2,Nhaplieu!$P$8:$P$1070,0))</f>
        <v/>
      </c>
    </row>
    <row r="14" spans="1:18" s="10" customFormat="1" ht="14.25" hidden="1" customHeight="1">
      <c r="A14" s="77" t="str">
        <f ca="1">IF($G14="","",IF(OR(INDEX(Nhaplieu!$M$8:$M$1070,$G14)=$J$3,INDEX(Nhaplieu!$N$8:$N$1070,$G14)=$J$3),INDEX(Nhaplieu!$E$8:$E$1070,$G14),""))</f>
        <v/>
      </c>
      <c r="B14" s="481" t="str">
        <f ca="1">IF($G14="","",IF(OR(INDEX(Nhaplieu!$M$8:$M$1070,$G14)=$J$3,INDEX(Nhaplieu!$N$8:$N$1070,$G14)=$J$3),INDEX(Nhaplieu!$F$8:$F$1070,$G14),""))</f>
        <v/>
      </c>
      <c r="C14" s="482" t="str">
        <f ca="1">IF($G14="","",IF(OR(INDEX(Nhaplieu!$M$8:$M$1070,$G14)=$J$3,INDEX(Nhaplieu!$N$8:$N$1070,$G14)=$J$3),INDEX(Nhaplieu!$L$8:$L$1070,$G14),""))</f>
        <v/>
      </c>
      <c r="D14" s="483" t="str">
        <f ca="1">IF($G14="","",IF(INDEX(Nhaplieu!$M$8:$M$1070,$G14)=$J$3,IF($G14="","",INDEX(Nhaplieu!$N$8:$N$1070,$G14)),IF(INDEX(Nhaplieu!$N$8:$N$1070,$G14)=$J$3,IF($G14="","",INDEX(Nhaplieu!$M$8:$M$1070,$G14)),"")))</f>
        <v/>
      </c>
      <c r="E14" s="77" t="str">
        <f ca="1">IF($G14="","",IF(AND(INDEX(Nhaplieu!$M$8:$M$1070,$G14)=$J$3,INDEX(Nhaplieu!$P$8:$P$1070,$G14)=$J$2),INDEX(Nhaplieu!$O$8:$O$1070,$G14),0))</f>
        <v/>
      </c>
      <c r="F14" s="77" t="str">
        <f ca="1">IF(OR($G14="",E14&gt;0),"",IF(AND(INDEX(Nhaplieu!$N$8:$N$1070,$G14)=$J$3,INDEX(Nhaplieu!$P$8:$P$1070,$G14)=$J$2),INDEX(Nhaplieu!$O$8:$O$1070,$G14),0))</f>
        <v/>
      </c>
      <c r="G14" s="66" t="str">
        <f ca="1">IF(TYPE(MATCH($J$2,OFFSET(Nhaplieu!$P$8,G13,0):'Nhaplieu'!$P$1070,0)+G13)=16,"",MATCH($J$2,OFFSET(Nhaplieu!$P$8,G13,0):'Nhaplieu'!$P$1070,0)+G13)</f>
        <v/>
      </c>
    </row>
    <row r="15" spans="1:18" s="10" customFormat="1" ht="14.25" customHeight="1">
      <c r="A15" s="77" t="str">
        <f ca="1">IF($G15="","",IF(OR(INDEX(Nhaplieu!$M$8:$M$1070,$G15)=$J$3,INDEX(Nhaplieu!$N$8:$N$1070,$G15)=$J$3),INDEX(Nhaplieu!$E$8:$E$1070,$G15),""))</f>
        <v/>
      </c>
      <c r="B15" s="481" t="str">
        <f ca="1">IF($G15="","",IF(OR(INDEX(Nhaplieu!$M$8:$M$1070,$G15)=$J$3,INDEX(Nhaplieu!$N$8:$N$1070,$G15)=$J$3),INDEX(Nhaplieu!$F$8:$F$1070,$G15),""))</f>
        <v/>
      </c>
      <c r="C15" s="482" t="str">
        <f ca="1">IF($G15="","",IF(OR(INDEX(Nhaplieu!$M$8:$M$1070,$G15)=$J$3,INDEX(Nhaplieu!$N$8:$N$1070,$G15)=$J$3),INDEX(Nhaplieu!$L$8:$L$1070,$G15),""))</f>
        <v/>
      </c>
      <c r="D15" s="483" t="str">
        <f ca="1">IF($G15="","",IF(INDEX(Nhaplieu!$M$8:$M$1070,$G15)=$J$3,IF($G15="","",INDEX(Nhaplieu!$N$8:$N$1070,$G15)),IF(INDEX(Nhaplieu!$N$8:$N$1070,$G15)=$J$3,IF($G15="","",INDEX(Nhaplieu!$M$8:$M$1070,$G15)),"")))</f>
        <v/>
      </c>
      <c r="E15" s="77" t="str">
        <f ca="1">IF($G15="","",IF(AND(INDEX(Nhaplieu!$M$8:$M$1070,$G15)=$J$3,INDEX(Nhaplieu!$P$8:$P$1070,$G15)=$J$2),INDEX(Nhaplieu!$O$8:$O$1070,$G15),0))</f>
        <v/>
      </c>
      <c r="F15" s="77" t="str">
        <f ca="1">IF(OR($G15="",E15&gt;0),"",IF(AND(INDEX(Nhaplieu!$N$8:$N$1070,$G15)=$J$3,INDEX(Nhaplieu!$P$8:$P$1070,$G15)=$J$2),INDEX(Nhaplieu!$O$8:$O$1070,$G15),0))</f>
        <v/>
      </c>
      <c r="G15" s="66" t="str">
        <f ca="1">IF(TYPE(MATCH($J$2,OFFSET(Nhaplieu!$P$8,G14,0):'Nhaplieu'!$P$1070,0)+G14)=16,"",MATCH($J$2,OFFSET(Nhaplieu!$P$8,G14,0):'Nhaplieu'!$P$1070,0)+G14)</f>
        <v/>
      </c>
    </row>
    <row r="16" spans="1:18" s="10" customFormat="1" ht="14.25" hidden="1" customHeight="1">
      <c r="A16" s="77" t="str">
        <f ca="1">IF($G16="","",IF(OR(INDEX(Nhaplieu!$M$8:$M$1070,$G16)=$J$3,INDEX(Nhaplieu!$N$8:$N$1070,$G16)=$J$3),INDEX(Nhaplieu!$E$8:$E$1070,$G16),""))</f>
        <v/>
      </c>
      <c r="B16" s="481" t="str">
        <f ca="1">IF($G16="","",IF(OR(INDEX(Nhaplieu!$M$8:$M$1070,$G16)=$J$3,INDEX(Nhaplieu!$N$8:$N$1070,$G16)=$J$3),INDEX(Nhaplieu!$F$8:$F$1070,$G16),""))</f>
        <v/>
      </c>
      <c r="C16" s="482" t="str">
        <f ca="1">IF($G16="","",IF(OR(INDEX(Nhaplieu!$M$8:$M$1070,$G16)=$J$3,INDEX(Nhaplieu!$N$8:$N$1070,$G16)=$J$3),INDEX(Nhaplieu!$L$8:$L$1070,$G16),""))</f>
        <v/>
      </c>
      <c r="D16" s="483" t="str">
        <f ca="1">IF($G16="","",IF(INDEX(Nhaplieu!$M$8:$M$1070,$G16)=$J$3,IF($G16="","",INDEX(Nhaplieu!$N$8:$N$1070,$G16)),IF(INDEX(Nhaplieu!$N$8:$N$1070,$G16)=$J$3,IF($G16="","",INDEX(Nhaplieu!$M$8:$M$1070,$G16)),"")))</f>
        <v/>
      </c>
      <c r="E16" s="77" t="str">
        <f ca="1">IF($G16="","",IF(AND(INDEX(Nhaplieu!$M$8:$M$1070,$G16)=$J$3,INDEX(Nhaplieu!$P$8:$P$1070,$G16)=$J$2),INDEX(Nhaplieu!$O$8:$O$1070,$G16),0))</f>
        <v/>
      </c>
      <c r="F16" s="77" t="str">
        <f ca="1">IF(OR($G16="",E16&gt;0),"",IF(AND(INDEX(Nhaplieu!$N$8:$N$1070,$G16)=$J$3,INDEX(Nhaplieu!$P$8:$P$1070,$G16)=$J$2),INDEX(Nhaplieu!$O$8:$O$1070,$G16),0))</f>
        <v/>
      </c>
      <c r="G16" s="66" t="str">
        <f ca="1">IF(TYPE(MATCH($J$2,OFFSET(Nhaplieu!$P$8,G15,0):'Nhaplieu'!$P$1070,0)+G15)=16,"",MATCH($J$2,OFFSET(Nhaplieu!$P$8,G15,0):'Nhaplieu'!$P$1070,0)+G15)</f>
        <v/>
      </c>
    </row>
    <row r="17" spans="1:7" s="10" customFormat="1" ht="14.25" hidden="1" customHeight="1">
      <c r="A17" s="77" t="str">
        <f ca="1">IF($G17="","",IF(OR(INDEX(Nhaplieu!$M$8:$M$1070,$G17)=$J$3,INDEX(Nhaplieu!$N$8:$N$1070,$G17)=$J$3),INDEX(Nhaplieu!$E$8:$E$1070,$G17),""))</f>
        <v/>
      </c>
      <c r="B17" s="481" t="str">
        <f ca="1">IF($G17="","",IF(OR(INDEX(Nhaplieu!$M$8:$M$1070,$G17)=$J$3,INDEX(Nhaplieu!$N$8:$N$1070,$G17)=$J$3),INDEX(Nhaplieu!$F$8:$F$1070,$G17),""))</f>
        <v/>
      </c>
      <c r="C17" s="482" t="str">
        <f ca="1">IF($G17="","",IF(OR(INDEX(Nhaplieu!$M$8:$M$1070,$G17)=$J$3,INDEX(Nhaplieu!$N$8:$N$1070,$G17)=$J$3),INDEX(Nhaplieu!$L$8:$L$1070,$G17),""))</f>
        <v/>
      </c>
      <c r="D17" s="483" t="str">
        <f ca="1">IF($G17="","",IF(INDEX(Nhaplieu!$M$8:$M$1070,$G17)=$J$3,IF($G17="","",INDEX(Nhaplieu!$N$8:$N$1070,$G17)),IF(INDEX(Nhaplieu!$N$8:$N$1070,$G17)=$J$3,IF($G17="","",INDEX(Nhaplieu!$M$8:$M$1070,$G17)),"")))</f>
        <v/>
      </c>
      <c r="E17" s="77" t="str">
        <f ca="1">IF($G17="","",IF(AND(INDEX(Nhaplieu!$M$8:$M$1070,$G17)=$J$3,INDEX(Nhaplieu!$P$8:$P$1070,$G17)=$J$2),INDEX(Nhaplieu!$O$8:$O$1070,$G17),0))</f>
        <v/>
      </c>
      <c r="F17" s="77" t="str">
        <f ca="1">IF(OR($G17="",E17&gt;0),"",IF(AND(INDEX(Nhaplieu!$N$8:$N$1070,$G17)=$J$3,INDEX(Nhaplieu!$P$8:$P$1070,$G17)=$J$2),INDEX(Nhaplieu!$O$8:$O$1070,$G17),0))</f>
        <v/>
      </c>
      <c r="G17" s="66" t="str">
        <f ca="1">IF(TYPE(MATCH($J$2,OFFSET(Nhaplieu!$P$8,G16,0):'Nhaplieu'!$P$1070,0)+G16)=16,"",MATCH($J$2,OFFSET(Nhaplieu!$P$8,G16,0):'Nhaplieu'!$P$1070,0)+G16)</f>
        <v/>
      </c>
    </row>
    <row r="18" spans="1:7" s="10" customFormat="1" ht="14.25" customHeight="1">
      <c r="A18" s="77" t="str">
        <f ca="1">IF($G18="","",IF(OR(INDEX(Nhaplieu!$M$8:$M$1070,$G18)=$J$3,INDEX(Nhaplieu!$N$8:$N$1070,$G18)=$J$3),INDEX(Nhaplieu!$E$8:$E$1070,$G18),""))</f>
        <v/>
      </c>
      <c r="B18" s="481" t="str">
        <f ca="1">IF($G18="","",IF(OR(INDEX(Nhaplieu!$M$8:$M$1070,$G18)=$J$3,INDEX(Nhaplieu!$N$8:$N$1070,$G18)=$J$3),INDEX(Nhaplieu!$F$8:$F$1070,$G18),""))</f>
        <v/>
      </c>
      <c r="C18" s="482" t="str">
        <f ca="1">IF($G18="","",IF(OR(INDEX(Nhaplieu!$M$8:$M$1070,$G18)=$J$3,INDEX(Nhaplieu!$N$8:$N$1070,$G18)=$J$3),INDEX(Nhaplieu!$L$8:$L$1070,$G18),""))</f>
        <v/>
      </c>
      <c r="D18" s="483" t="str">
        <f ca="1">IF($G18="","",IF(INDEX(Nhaplieu!$M$8:$M$1070,$G18)=$J$3,IF($G18="","",INDEX(Nhaplieu!$N$8:$N$1070,$G18)),IF(INDEX(Nhaplieu!$N$8:$N$1070,$G18)=$J$3,IF($G18="","",INDEX(Nhaplieu!$M$8:$M$1070,$G18)),"")))</f>
        <v/>
      </c>
      <c r="E18" s="77" t="str">
        <f ca="1">IF($G18="","",IF(AND(INDEX(Nhaplieu!$M$8:$M$1070,$G18)=$J$3,INDEX(Nhaplieu!$P$8:$P$1070,$G18)=$J$2),INDEX(Nhaplieu!$O$8:$O$1070,$G18),0))</f>
        <v/>
      </c>
      <c r="F18" s="77" t="str">
        <f ca="1">IF(OR($G18="",E18&gt;0),"",IF(AND(INDEX(Nhaplieu!$N$8:$N$1070,$G18)=$J$3,INDEX(Nhaplieu!$P$8:$P$1070,$G18)=$J$2),INDEX(Nhaplieu!$O$8:$O$1070,$G18),0))</f>
        <v/>
      </c>
      <c r="G18" s="66" t="str">
        <f ca="1">IF(TYPE(MATCH($J$2,OFFSET(Nhaplieu!$P$8,G17,0):'Nhaplieu'!$P$1070,0)+G17)=16,"",MATCH($J$2,OFFSET(Nhaplieu!$P$8,G17,0):'Nhaplieu'!$P$1070,0)+G17)</f>
        <v/>
      </c>
    </row>
    <row r="19" spans="1:7" s="10" customFormat="1" ht="14.25" customHeight="1">
      <c r="A19" s="77" t="str">
        <f ca="1">IF($G19="","",IF(OR(INDEX(Nhaplieu!$M$8:$M$1070,$G19)=$J$3,INDEX(Nhaplieu!$N$8:$N$1070,$G19)=$J$3),INDEX(Nhaplieu!$E$8:$E$1070,$G19),""))</f>
        <v/>
      </c>
      <c r="B19" s="481" t="str">
        <f ca="1">IF($G19="","",IF(OR(INDEX(Nhaplieu!$M$8:$M$1070,$G19)=$J$3,INDEX(Nhaplieu!$N$8:$N$1070,$G19)=$J$3),INDEX(Nhaplieu!$F$8:$F$1070,$G19),""))</f>
        <v/>
      </c>
      <c r="C19" s="482" t="str">
        <f ca="1">IF($G19="","",IF(OR(INDEX(Nhaplieu!$M$8:$M$1070,$G19)=$J$3,INDEX(Nhaplieu!$N$8:$N$1070,$G19)=$J$3),INDEX(Nhaplieu!$L$8:$L$1070,$G19),""))</f>
        <v/>
      </c>
      <c r="D19" s="483" t="str">
        <f ca="1">IF($G19="","",IF(INDEX(Nhaplieu!$M$8:$M$1070,$G19)=$J$3,IF($G19="","",INDEX(Nhaplieu!$N$8:$N$1070,$G19)),IF(INDEX(Nhaplieu!$N$8:$N$1070,$G19)=$J$3,IF($G19="","",INDEX(Nhaplieu!$M$8:$M$1070,$G19)),"")))</f>
        <v/>
      </c>
      <c r="E19" s="77" t="str">
        <f ca="1">IF($G19="","",IF(AND(INDEX(Nhaplieu!$M$8:$M$1070,$G19)=$J$3,INDEX(Nhaplieu!$P$8:$P$1070,$G19)=$J$2),INDEX(Nhaplieu!$O$8:$O$1070,$G19),0))</f>
        <v/>
      </c>
      <c r="F19" s="77" t="str">
        <f ca="1">IF(OR($G19="",E19&gt;0),"",IF(AND(INDEX(Nhaplieu!$N$8:$N$1070,$G19)=$J$3,INDEX(Nhaplieu!$P$8:$P$1070,$G19)=$J$2),INDEX(Nhaplieu!$O$8:$O$1070,$G19),0))</f>
        <v/>
      </c>
      <c r="G19" s="66" t="str">
        <f ca="1">IF(TYPE(MATCH($J$2,OFFSET(Nhaplieu!$P$8,G18,0):'Nhaplieu'!$P$1070,0)+G18)=16,"",MATCH($J$2,OFFSET(Nhaplieu!$P$8,G18,0):'Nhaplieu'!$P$1070,0)+G18)</f>
        <v/>
      </c>
    </row>
    <row r="20" spans="1:7" s="10" customFormat="1" ht="14.25" customHeight="1">
      <c r="A20" s="77" t="str">
        <f ca="1">IF($G20="","",IF(OR(INDEX(Nhaplieu!$M$8:$M$1070,$G20)=$J$3,INDEX(Nhaplieu!$N$8:$N$1070,$G20)=$J$3),INDEX(Nhaplieu!$E$8:$E$1070,$G20),""))</f>
        <v/>
      </c>
      <c r="B20" s="481" t="str">
        <f ca="1">IF($G20="","",IF(OR(INDEX(Nhaplieu!$M$8:$M$1070,$G20)=$J$3,INDEX(Nhaplieu!$N$8:$N$1070,$G20)=$J$3),INDEX(Nhaplieu!$F$8:$F$1070,$G20),""))</f>
        <v/>
      </c>
      <c r="C20" s="482" t="str">
        <f ca="1">IF($G20="","",IF(OR(INDEX(Nhaplieu!$M$8:$M$1070,$G20)=$J$3,INDEX(Nhaplieu!$N$8:$N$1070,$G20)=$J$3),INDEX(Nhaplieu!$L$8:$L$1070,$G20),""))</f>
        <v/>
      </c>
      <c r="D20" s="483" t="str">
        <f ca="1">IF($G20="","",IF(INDEX(Nhaplieu!$M$8:$M$1070,$G20)=$J$3,IF($G20="","",INDEX(Nhaplieu!$N$8:$N$1070,$G20)),IF(INDEX(Nhaplieu!$N$8:$N$1070,$G20)=$J$3,IF($G20="","",INDEX(Nhaplieu!$M$8:$M$1070,$G20)),"")))</f>
        <v/>
      </c>
      <c r="E20" s="77" t="str">
        <f ca="1">IF($G20="","",IF(AND(INDEX(Nhaplieu!$M$8:$M$1070,$G20)=$J$3,INDEX(Nhaplieu!$P$8:$P$1070,$G20)=$J$2),INDEX(Nhaplieu!$O$8:$O$1070,$G20),0))</f>
        <v/>
      </c>
      <c r="F20" s="77" t="str">
        <f ca="1">IF(OR($G20="",E20&gt;0),"",IF(AND(INDEX(Nhaplieu!$N$8:$N$1070,$G20)=$J$3,INDEX(Nhaplieu!$P$8:$P$1070,$G20)=$J$2),INDEX(Nhaplieu!$O$8:$O$1070,$G20),0))</f>
        <v/>
      </c>
      <c r="G20" s="66" t="str">
        <f ca="1">IF(TYPE(MATCH($J$2,OFFSET(Nhaplieu!$P$8,G19,0):'Nhaplieu'!$P$1070,0)+G19)=16,"",MATCH($J$2,OFFSET(Nhaplieu!$P$8,G19,0):'Nhaplieu'!$P$1070,0)+G19)</f>
        <v/>
      </c>
    </row>
    <row r="21" spans="1:7" s="10" customFormat="1" ht="14.25" hidden="1" customHeight="1">
      <c r="A21" s="77" t="str">
        <f ca="1">IF($G21="","",IF(OR(INDEX(Nhaplieu!$M$8:$M$1070,$G21)=$J$3,INDEX(Nhaplieu!$N$8:$N$1070,$G21)=$J$3),INDEX(Nhaplieu!$E$8:$E$1070,$G21),""))</f>
        <v/>
      </c>
      <c r="B21" s="481" t="str">
        <f ca="1">IF($G21="","",IF(OR(INDEX(Nhaplieu!$M$8:$M$1070,$G21)=$J$3,INDEX(Nhaplieu!$N$8:$N$1070,$G21)=$J$3),INDEX(Nhaplieu!$F$8:$F$1070,$G21),""))</f>
        <v/>
      </c>
      <c r="C21" s="482" t="str">
        <f ca="1">IF($G21="","",IF(OR(INDEX(Nhaplieu!$M$8:$M$1070,$G21)=$J$3,INDEX(Nhaplieu!$N$8:$N$1070,$G21)=$J$3),INDEX(Nhaplieu!$L$8:$L$1070,$G21),""))</f>
        <v/>
      </c>
      <c r="D21" s="483" t="str">
        <f ca="1">IF($G21="","",IF(INDEX(Nhaplieu!$M$8:$M$1070,$G21)=$J$3,IF($G21="","",INDEX(Nhaplieu!$N$8:$N$1070,$G21)),IF(INDEX(Nhaplieu!$N$8:$N$1070,$G21)=$J$3,IF($G21="","",INDEX(Nhaplieu!$M$8:$M$1070,$G21)),"")))</f>
        <v/>
      </c>
      <c r="E21" s="77" t="str">
        <f ca="1">IF($G21="","",IF(AND(INDEX(Nhaplieu!$M$8:$M$1070,$G21)=$J$3,INDEX(Nhaplieu!$P$8:$P$1070,$G21)=$J$2),INDEX(Nhaplieu!$O$8:$O$1070,$G21),0))</f>
        <v/>
      </c>
      <c r="F21" s="77" t="str">
        <f ca="1">IF(OR($G21="",E21&gt;0),"",IF(AND(INDEX(Nhaplieu!$N$8:$N$1070,$G21)=$J$3,INDEX(Nhaplieu!$P$8:$P$1070,$G21)=$J$2),INDEX(Nhaplieu!$O$8:$O$1070,$G21),0))</f>
        <v/>
      </c>
      <c r="G21" s="66" t="str">
        <f ca="1">IF(TYPE(MATCH($J$2,OFFSET(Nhaplieu!$P$8,G20,0):'Nhaplieu'!$P$1070,0)+G20)=16,"",MATCH($J$2,OFFSET(Nhaplieu!$P$8,G20,0):'Nhaplieu'!$P$1070,0)+G20)</f>
        <v/>
      </c>
    </row>
    <row r="22" spans="1:7" s="10" customFormat="1" ht="14.25" hidden="1" customHeight="1">
      <c r="A22" s="77" t="str">
        <f ca="1">IF($G22="","",IF(OR(INDEX(Nhaplieu!$M$8:$M$1070,$G22)=$J$3,INDEX(Nhaplieu!$N$8:$N$1070,$G22)=$J$3),INDEX(Nhaplieu!$E$8:$E$1070,$G22),""))</f>
        <v/>
      </c>
      <c r="B22" s="481" t="str">
        <f ca="1">IF($G22="","",IF(OR(INDEX(Nhaplieu!$M$8:$M$1070,$G22)=$J$3,INDEX(Nhaplieu!$N$8:$N$1070,$G22)=$J$3),INDEX(Nhaplieu!$F$8:$F$1070,$G22),""))</f>
        <v/>
      </c>
      <c r="C22" s="482" t="str">
        <f ca="1">IF($G22="","",IF(OR(INDEX(Nhaplieu!$M$8:$M$1070,$G22)=$J$3,INDEX(Nhaplieu!$N$8:$N$1070,$G22)=$J$3),INDEX(Nhaplieu!$L$8:$L$1070,$G22),""))</f>
        <v/>
      </c>
      <c r="D22" s="483" t="str">
        <f ca="1">IF($G22="","",IF(INDEX(Nhaplieu!$M$8:$M$1070,$G22)=$J$3,IF($G22="","",INDEX(Nhaplieu!$N$8:$N$1070,$G22)),IF(INDEX(Nhaplieu!$N$8:$N$1070,$G22)=$J$3,IF($G22="","",INDEX(Nhaplieu!$M$8:$M$1070,$G22)),"")))</f>
        <v/>
      </c>
      <c r="E22" s="77" t="str">
        <f ca="1">IF($G22="","",IF(AND(INDEX(Nhaplieu!$M$8:$M$1070,$G22)=$J$3,INDEX(Nhaplieu!$P$8:$P$1070,$G22)=$J$2),INDEX(Nhaplieu!$O$8:$O$1070,$G22),0))</f>
        <v/>
      </c>
      <c r="F22" s="77" t="str">
        <f ca="1">IF(OR($G22="",E22&gt;0),"",IF(AND(INDEX(Nhaplieu!$N$8:$N$1070,$G22)=$J$3,INDEX(Nhaplieu!$P$8:$P$1070,$G22)=$J$2),INDEX(Nhaplieu!$O$8:$O$1070,$G22),0))</f>
        <v/>
      </c>
      <c r="G22" s="66" t="str">
        <f ca="1">IF(TYPE(MATCH($J$2,OFFSET(Nhaplieu!$P$8,G21,0):'Nhaplieu'!$P$1070,0)+G21)=16,"",MATCH($J$2,OFFSET(Nhaplieu!$P$8,G21,0):'Nhaplieu'!$P$1070,0)+G21)</f>
        <v/>
      </c>
    </row>
    <row r="23" spans="1:7" s="10" customFormat="1" ht="14.25" hidden="1" customHeight="1">
      <c r="A23" s="77" t="str">
        <f ca="1">IF($G23="","",IF(OR(INDEX(Nhaplieu!$M$8:$M$1070,$G23)=$J$3,INDEX(Nhaplieu!$N$8:$N$1070,$G23)=$J$3),INDEX(Nhaplieu!$E$8:$E$1070,$G23),""))</f>
        <v/>
      </c>
      <c r="B23" s="481" t="str">
        <f ca="1">IF($G23="","",IF(OR(INDEX(Nhaplieu!$M$8:$M$1070,$G23)=$J$3,INDEX(Nhaplieu!$N$8:$N$1070,$G23)=$J$3),INDEX(Nhaplieu!$F$8:$F$1070,$G23),""))</f>
        <v/>
      </c>
      <c r="C23" s="482" t="str">
        <f ca="1">IF($G23="","",IF(OR(INDEX(Nhaplieu!$M$8:$M$1070,$G23)=$J$3,INDEX(Nhaplieu!$N$8:$N$1070,$G23)=$J$3),INDEX(Nhaplieu!$L$8:$L$1070,$G23),""))</f>
        <v/>
      </c>
      <c r="D23" s="483" t="str">
        <f ca="1">IF($G23="","",IF(INDEX(Nhaplieu!$M$8:$M$1070,$G23)=$J$3,IF($G23="","",INDEX(Nhaplieu!$N$8:$N$1070,$G23)),IF(INDEX(Nhaplieu!$N$8:$N$1070,$G23)=$J$3,IF($G23="","",INDEX(Nhaplieu!$M$8:$M$1070,$G23)),"")))</f>
        <v/>
      </c>
      <c r="E23" s="77" t="str">
        <f ca="1">IF($G23="","",IF(AND(INDEX(Nhaplieu!$M$8:$M$1070,$G23)=$J$3,INDEX(Nhaplieu!$P$8:$P$1070,$G23)=$J$2),INDEX(Nhaplieu!$O$8:$O$1070,$G23),0))</f>
        <v/>
      </c>
      <c r="F23" s="77" t="str">
        <f ca="1">IF(OR($G23="",E23&gt;0),"",IF(AND(INDEX(Nhaplieu!$N$8:$N$1070,$G23)=$J$3,INDEX(Nhaplieu!$P$8:$P$1070,$G23)=$J$2),INDEX(Nhaplieu!$O$8:$O$1070,$G23),0))</f>
        <v/>
      </c>
      <c r="G23" s="66" t="str">
        <f ca="1">IF(TYPE(MATCH($J$2,OFFSET(Nhaplieu!$P$8,G22,0):'Nhaplieu'!$P$1070,0)+G22)=16,"",MATCH($J$2,OFFSET(Nhaplieu!$P$8,G22,0):'Nhaplieu'!$P$1070,0)+G22)</f>
        <v/>
      </c>
    </row>
    <row r="24" spans="1:7" s="10" customFormat="1" ht="14.25" hidden="1" customHeight="1">
      <c r="A24" s="77" t="str">
        <f ca="1">IF($G24="","",IF(OR(INDEX(Nhaplieu!$M$8:$M$1070,$G24)=$J$3,INDEX(Nhaplieu!$N$8:$N$1070,$G24)=$J$3),INDEX(Nhaplieu!$E$8:$E$1070,$G24),""))</f>
        <v/>
      </c>
      <c r="B24" s="481" t="str">
        <f ca="1">IF($G24="","",IF(OR(INDEX(Nhaplieu!$M$8:$M$1070,$G24)=$J$3,INDEX(Nhaplieu!$N$8:$N$1070,$G24)=$J$3),INDEX(Nhaplieu!$F$8:$F$1070,$G24),""))</f>
        <v/>
      </c>
      <c r="C24" s="482" t="str">
        <f ca="1">IF($G24="","",IF(OR(INDEX(Nhaplieu!$M$8:$M$1070,$G24)=$J$3,INDEX(Nhaplieu!$N$8:$N$1070,$G24)=$J$3),INDEX(Nhaplieu!$L$8:$L$1070,$G24),""))</f>
        <v/>
      </c>
      <c r="D24" s="483" t="str">
        <f ca="1">IF($G24="","",IF(INDEX(Nhaplieu!$M$8:$M$1070,$G24)=$J$3,IF($G24="","",INDEX(Nhaplieu!$N$8:$N$1070,$G24)),IF(INDEX(Nhaplieu!$N$8:$N$1070,$G24)=$J$3,IF($G24="","",INDEX(Nhaplieu!$M$8:$M$1070,$G24)),"")))</f>
        <v/>
      </c>
      <c r="E24" s="77" t="str">
        <f ca="1">IF($G24="","",IF(AND(INDEX(Nhaplieu!$M$8:$M$1070,$G24)=$J$3,INDEX(Nhaplieu!$P$8:$P$1070,$G24)=$J$2),INDEX(Nhaplieu!$O$8:$O$1070,$G24),0))</f>
        <v/>
      </c>
      <c r="F24" s="77" t="str">
        <f ca="1">IF(OR($G24="",E24&gt;0),"",IF(AND(INDEX(Nhaplieu!$N$8:$N$1070,$G24)=$J$3,INDEX(Nhaplieu!$P$8:$P$1070,$G24)=$J$2),INDEX(Nhaplieu!$O$8:$O$1070,$G24),0))</f>
        <v/>
      </c>
      <c r="G24" s="66" t="str">
        <f ca="1">IF(TYPE(MATCH($J$2,OFFSET(Nhaplieu!$P$8,G23,0):'Nhaplieu'!$P$1070,0)+G23)=16,"",MATCH($J$2,OFFSET(Nhaplieu!$P$8,G23,0):'Nhaplieu'!$P$1070,0)+G23)</f>
        <v/>
      </c>
    </row>
    <row r="25" spans="1:7" s="10" customFormat="1" ht="14.25" hidden="1" customHeight="1">
      <c r="A25" s="77" t="str">
        <f ca="1">IF($G25="","",IF(OR(INDEX(Nhaplieu!$M$8:$M$1070,$G25)=$J$3,INDEX(Nhaplieu!$N$8:$N$1070,$G25)=$J$3),INDEX(Nhaplieu!$E$8:$E$1070,$G25),""))</f>
        <v/>
      </c>
      <c r="B25" s="481" t="str">
        <f ca="1">IF($G25="","",IF(OR(INDEX(Nhaplieu!$M$8:$M$1070,$G25)=$J$3,INDEX(Nhaplieu!$N$8:$N$1070,$G25)=$J$3),INDEX(Nhaplieu!$F$8:$F$1070,$G25),""))</f>
        <v/>
      </c>
      <c r="C25" s="482" t="str">
        <f ca="1">IF($G25="","",IF(OR(INDEX(Nhaplieu!$M$8:$M$1070,$G25)=$J$3,INDEX(Nhaplieu!$N$8:$N$1070,$G25)=$J$3),INDEX(Nhaplieu!$L$8:$L$1070,$G25),""))</f>
        <v/>
      </c>
      <c r="D25" s="483" t="str">
        <f ca="1">IF($G25="","",IF(INDEX(Nhaplieu!$M$8:$M$1070,$G25)=$J$3,IF($G25="","",INDEX(Nhaplieu!$N$8:$N$1070,$G25)),IF(INDEX(Nhaplieu!$N$8:$N$1070,$G25)=$J$3,IF($G25="","",INDEX(Nhaplieu!$M$8:$M$1070,$G25)),"")))</f>
        <v/>
      </c>
      <c r="E25" s="77" t="str">
        <f ca="1">IF($G25="","",IF(AND(INDEX(Nhaplieu!$M$8:$M$1070,$G25)=$J$3,INDEX(Nhaplieu!$P$8:$P$1070,$G25)=$J$2),INDEX(Nhaplieu!$O$8:$O$1070,$G25),0))</f>
        <v/>
      </c>
      <c r="F25" s="77" t="str">
        <f ca="1">IF(OR($G25="",E25&gt;0),"",IF(AND(INDEX(Nhaplieu!$N$8:$N$1070,$G25)=$J$3,INDEX(Nhaplieu!$P$8:$P$1070,$G25)=$J$2),INDEX(Nhaplieu!$O$8:$O$1070,$G25),0))</f>
        <v/>
      </c>
      <c r="G25" s="66" t="str">
        <f ca="1">IF(TYPE(MATCH($J$2,OFFSET(Nhaplieu!$P$8,G24,0):'Nhaplieu'!$P$1070,0)+G24)=16,"",MATCH($J$2,OFFSET(Nhaplieu!$P$8,G24,0):'Nhaplieu'!$P$1070,0)+G24)</f>
        <v/>
      </c>
    </row>
    <row r="26" spans="1:7" s="10" customFormat="1" ht="14.25" hidden="1" customHeight="1">
      <c r="A26" s="77" t="str">
        <f ca="1">IF($G26="","",IF(OR(INDEX(Nhaplieu!$M$8:$M$1070,$G26)=$J$3,INDEX(Nhaplieu!$N$8:$N$1070,$G26)=$J$3),INDEX(Nhaplieu!$E$8:$E$1070,$G26),""))</f>
        <v/>
      </c>
      <c r="B26" s="481" t="str">
        <f ca="1">IF($G26="","",IF(OR(INDEX(Nhaplieu!$M$8:$M$1070,$G26)=$J$3,INDEX(Nhaplieu!$N$8:$N$1070,$G26)=$J$3),INDEX(Nhaplieu!$F$8:$F$1070,$G26),""))</f>
        <v/>
      </c>
      <c r="C26" s="482" t="str">
        <f ca="1">IF($G26="","",IF(OR(INDEX(Nhaplieu!$M$8:$M$1070,$G26)=$J$3,INDEX(Nhaplieu!$N$8:$N$1070,$G26)=$J$3),INDEX(Nhaplieu!$L$8:$L$1070,$G26),""))</f>
        <v/>
      </c>
      <c r="D26" s="483" t="str">
        <f ca="1">IF($G26="","",IF(INDEX(Nhaplieu!$M$8:$M$1070,$G26)=$J$3,IF($G26="","",INDEX(Nhaplieu!$N$8:$N$1070,$G26)),IF(INDEX(Nhaplieu!$N$8:$N$1070,$G26)=$J$3,IF($G26="","",INDEX(Nhaplieu!$M$8:$M$1070,$G26)),"")))</f>
        <v/>
      </c>
      <c r="E26" s="77" t="str">
        <f ca="1">IF($G26="","",IF(AND(INDEX(Nhaplieu!$M$8:$M$1070,$G26)=$J$3,INDEX(Nhaplieu!$P$8:$P$1070,$G26)=$J$2),INDEX(Nhaplieu!$O$8:$O$1070,$G26),0))</f>
        <v/>
      </c>
      <c r="F26" s="77" t="str">
        <f ca="1">IF(OR($G26="",E26&gt;0),"",IF(AND(INDEX(Nhaplieu!$N$8:$N$1070,$G26)=$J$3,INDEX(Nhaplieu!$P$8:$P$1070,$G26)=$J$2),INDEX(Nhaplieu!$O$8:$O$1070,$G26),0))</f>
        <v/>
      </c>
      <c r="G26" s="66" t="str">
        <f ca="1">IF(TYPE(MATCH($J$2,OFFSET(Nhaplieu!$P$8,G25,0):'Nhaplieu'!$P$1070,0)+G25)=16,"",MATCH($J$2,OFFSET(Nhaplieu!$P$8,G25,0):'Nhaplieu'!$P$1070,0)+G25)</f>
        <v/>
      </c>
    </row>
    <row r="27" spans="1:7" s="10" customFormat="1" ht="14.25" hidden="1" customHeight="1">
      <c r="A27" s="77" t="str">
        <f ca="1">IF($G27="","",IF(OR(INDEX(Nhaplieu!$M$8:$M$1070,$G27)=$J$3,INDEX(Nhaplieu!$N$8:$N$1070,$G27)=$J$3),INDEX(Nhaplieu!$E$8:$E$1070,$G27),""))</f>
        <v/>
      </c>
      <c r="B27" s="481" t="str">
        <f ca="1">IF($G27="","",IF(OR(INDEX(Nhaplieu!$M$8:$M$1070,$G27)=$J$3,INDEX(Nhaplieu!$N$8:$N$1070,$G27)=$J$3),INDEX(Nhaplieu!$F$8:$F$1070,$G27),""))</f>
        <v/>
      </c>
      <c r="C27" s="482" t="str">
        <f ca="1">IF($G27="","",IF(OR(INDEX(Nhaplieu!$M$8:$M$1070,$G27)=$J$3,INDEX(Nhaplieu!$N$8:$N$1070,$G27)=$J$3),INDEX(Nhaplieu!$L$8:$L$1070,$G27),""))</f>
        <v/>
      </c>
      <c r="D27" s="483" t="str">
        <f ca="1">IF($G27="","",IF(INDEX(Nhaplieu!$M$8:$M$1070,$G27)=$J$3,IF($G27="","",INDEX(Nhaplieu!$N$8:$N$1070,$G27)),IF(INDEX(Nhaplieu!$N$8:$N$1070,$G27)=$J$3,IF($G27="","",INDEX(Nhaplieu!$M$8:$M$1070,$G27)),"")))</f>
        <v/>
      </c>
      <c r="E27" s="77" t="str">
        <f ca="1">IF($G27="","",IF(AND(INDEX(Nhaplieu!$M$8:$M$1070,$G27)=$J$3,INDEX(Nhaplieu!$P$8:$P$1070,$G27)=$J$2),INDEX(Nhaplieu!$O$8:$O$1070,$G27),0))</f>
        <v/>
      </c>
      <c r="F27" s="77" t="str">
        <f ca="1">IF(OR($G27="",E27&gt;0),"",IF(AND(INDEX(Nhaplieu!$N$8:$N$1070,$G27)=$J$3,INDEX(Nhaplieu!$P$8:$P$1070,$G27)=$J$2),INDEX(Nhaplieu!$O$8:$O$1070,$G27),0))</f>
        <v/>
      </c>
      <c r="G27" s="66" t="str">
        <f ca="1">IF(TYPE(MATCH($J$2,OFFSET(Nhaplieu!$P$8,G26,0):'Nhaplieu'!$P$1070,0)+G26)=16,"",MATCH($J$2,OFFSET(Nhaplieu!$P$8,G26,0):'Nhaplieu'!$P$1070,0)+G26)</f>
        <v/>
      </c>
    </row>
    <row r="28" spans="1:7" s="10" customFormat="1" ht="14.25" hidden="1" customHeight="1">
      <c r="A28" s="77" t="str">
        <f ca="1">IF($G28="","",IF(OR(INDEX(Nhaplieu!$M$8:$M$1070,$G28)=$J$3,INDEX(Nhaplieu!$N$8:$N$1070,$G28)=$J$3),INDEX(Nhaplieu!$E$8:$E$1070,$G28),""))</f>
        <v/>
      </c>
      <c r="B28" s="481" t="str">
        <f ca="1">IF($G28="","",IF(OR(INDEX(Nhaplieu!$M$8:$M$1070,$G28)=$J$3,INDEX(Nhaplieu!$N$8:$N$1070,$G28)=$J$3),INDEX(Nhaplieu!$F$8:$F$1070,$G28),""))</f>
        <v/>
      </c>
      <c r="C28" s="482" t="str">
        <f ca="1">IF($G28="","",IF(OR(INDEX(Nhaplieu!$M$8:$M$1070,$G28)=$J$3,INDEX(Nhaplieu!$N$8:$N$1070,$G28)=$J$3),INDEX(Nhaplieu!$L$8:$L$1070,$G28),""))</f>
        <v/>
      </c>
      <c r="D28" s="483" t="str">
        <f ca="1">IF($G28="","",IF(INDEX(Nhaplieu!$M$8:$M$1070,$G28)=$J$3,IF($G28="","",INDEX(Nhaplieu!$N$8:$N$1070,$G28)),IF(INDEX(Nhaplieu!$N$8:$N$1070,$G28)=$J$3,IF($G28="","",INDEX(Nhaplieu!$M$8:$M$1070,$G28)),"")))</f>
        <v/>
      </c>
      <c r="E28" s="77" t="str">
        <f ca="1">IF($G28="","",IF(AND(INDEX(Nhaplieu!$M$8:$M$1070,$G28)=$J$3,INDEX(Nhaplieu!$P$8:$P$1070,$G28)=$J$2),INDEX(Nhaplieu!$O$8:$O$1070,$G28),0))</f>
        <v/>
      </c>
      <c r="F28" s="77" t="str">
        <f ca="1">IF(OR($G28="",E28&gt;0),"",IF(AND(INDEX(Nhaplieu!$N$8:$N$1070,$G28)=$J$3,INDEX(Nhaplieu!$P$8:$P$1070,$G28)=$J$2),INDEX(Nhaplieu!$O$8:$O$1070,$G28),0))</f>
        <v/>
      </c>
      <c r="G28" s="66" t="str">
        <f ca="1">IF(TYPE(MATCH($J$2,OFFSET(Nhaplieu!$P$8,G27,0):'Nhaplieu'!$P$1070,0)+G27)=16,"",MATCH($J$2,OFFSET(Nhaplieu!$P$8,G27,0):'Nhaplieu'!$P$1070,0)+G27)</f>
        <v/>
      </c>
    </row>
    <row r="29" spans="1:7" s="10" customFormat="1" ht="14.25" hidden="1" customHeight="1">
      <c r="A29" s="77" t="str">
        <f ca="1">IF($G29="","",IF(OR(INDEX(Nhaplieu!$M$8:$M$1070,$G29)=$J$3,INDEX(Nhaplieu!$N$8:$N$1070,$G29)=$J$3),INDEX(Nhaplieu!$E$8:$E$1070,$G29),""))</f>
        <v/>
      </c>
      <c r="B29" s="481" t="str">
        <f ca="1">IF($G29="","",IF(OR(INDEX(Nhaplieu!$M$8:$M$1070,$G29)=$J$3,INDEX(Nhaplieu!$N$8:$N$1070,$G29)=$J$3),INDEX(Nhaplieu!$F$8:$F$1070,$G29),""))</f>
        <v/>
      </c>
      <c r="C29" s="482" t="str">
        <f ca="1">IF($G29="","",IF(OR(INDEX(Nhaplieu!$M$8:$M$1070,$G29)=$J$3,INDEX(Nhaplieu!$N$8:$N$1070,$G29)=$J$3),INDEX(Nhaplieu!$L$8:$L$1070,$G29),""))</f>
        <v/>
      </c>
      <c r="D29" s="483" t="str">
        <f ca="1">IF($G29="","",IF(INDEX(Nhaplieu!$M$8:$M$1070,$G29)=$J$3,IF($G29="","",INDEX(Nhaplieu!$N$8:$N$1070,$G29)),IF(INDEX(Nhaplieu!$N$8:$N$1070,$G29)=$J$3,IF($G29="","",INDEX(Nhaplieu!$M$8:$M$1070,$G29)),"")))</f>
        <v/>
      </c>
      <c r="E29" s="77" t="str">
        <f ca="1">IF($G29="","",IF(AND(INDEX(Nhaplieu!$M$8:$M$1070,$G29)=$J$3,INDEX(Nhaplieu!$P$8:$P$1070,$G29)=$J$2),INDEX(Nhaplieu!$O$8:$O$1070,$G29),0))</f>
        <v/>
      </c>
      <c r="F29" s="77" t="str">
        <f ca="1">IF(OR($G29="",E29&gt;0),"",IF(AND(INDEX(Nhaplieu!$N$8:$N$1070,$G29)=$J$3,INDEX(Nhaplieu!$P$8:$P$1070,$G29)=$J$2),INDEX(Nhaplieu!$O$8:$O$1070,$G29),0))</f>
        <v/>
      </c>
      <c r="G29" s="66" t="str">
        <f ca="1">IF(TYPE(MATCH($J$2,OFFSET(Nhaplieu!$P$8,G28,0):'Nhaplieu'!$P$1070,0)+G28)=16,"",MATCH($J$2,OFFSET(Nhaplieu!$P$8,G28,0):'Nhaplieu'!$P$1070,0)+G28)</f>
        <v/>
      </c>
    </row>
    <row r="30" spans="1:7" s="10" customFormat="1" ht="14.25" hidden="1" customHeight="1">
      <c r="A30" s="77" t="str">
        <f ca="1">IF($G30="","",IF(OR(INDEX(Nhaplieu!$M$8:$M$1070,$G30)=$J$3,INDEX(Nhaplieu!$N$8:$N$1070,$G30)=$J$3),INDEX(Nhaplieu!$E$8:$E$1070,$G30),""))</f>
        <v/>
      </c>
      <c r="B30" s="481" t="str">
        <f ca="1">IF($G30="","",IF(OR(INDEX(Nhaplieu!$M$8:$M$1070,$G30)=$J$3,INDEX(Nhaplieu!$N$8:$N$1070,$G30)=$J$3),INDEX(Nhaplieu!$F$8:$F$1070,$G30),""))</f>
        <v/>
      </c>
      <c r="C30" s="482" t="str">
        <f ca="1">IF($G30="","",IF(OR(INDEX(Nhaplieu!$M$8:$M$1070,$G30)=$J$3,INDEX(Nhaplieu!$N$8:$N$1070,$G30)=$J$3),INDEX(Nhaplieu!$L$8:$L$1070,$G30),""))</f>
        <v/>
      </c>
      <c r="D30" s="483" t="str">
        <f ca="1">IF($G30="","",IF(INDEX(Nhaplieu!$M$8:$M$1070,$G30)=$J$3,IF($G30="","",INDEX(Nhaplieu!$N$8:$N$1070,$G30)),IF(INDEX(Nhaplieu!$N$8:$N$1070,$G30)=$J$3,IF($G30="","",INDEX(Nhaplieu!$M$8:$M$1070,$G30)),"")))</f>
        <v/>
      </c>
      <c r="E30" s="77" t="str">
        <f ca="1">IF($G30="","",IF(AND(INDEX(Nhaplieu!$M$8:$M$1070,$G30)=$J$3,INDEX(Nhaplieu!$P$8:$P$1070,$G30)=$J$2),INDEX(Nhaplieu!$O$8:$O$1070,$G30),0))</f>
        <v/>
      </c>
      <c r="F30" s="77" t="str">
        <f ca="1">IF(OR($G30="",E30&gt;0),"",IF(AND(INDEX(Nhaplieu!$N$8:$N$1070,$G30)=$J$3,INDEX(Nhaplieu!$P$8:$P$1070,$G30)=$J$2),INDEX(Nhaplieu!$O$8:$O$1070,$G30),0))</f>
        <v/>
      </c>
      <c r="G30" s="66" t="str">
        <f ca="1">IF(TYPE(MATCH($J$2,OFFSET(Nhaplieu!$P$8,G29,0):'Nhaplieu'!$P$1070,0)+G29)=16,"",MATCH($J$2,OFFSET(Nhaplieu!$P$8,G29,0):'Nhaplieu'!$P$1070,0)+G29)</f>
        <v/>
      </c>
    </row>
    <row r="31" spans="1:7" s="10" customFormat="1" ht="14.25" hidden="1" customHeight="1">
      <c r="A31" s="77" t="str">
        <f ca="1">IF($G31="","",IF(OR(INDEX(Nhaplieu!$M$8:$M$1070,$G31)=$J$3,INDEX(Nhaplieu!$N$8:$N$1070,$G31)=$J$3),INDEX(Nhaplieu!$E$8:$E$1070,$G31),""))</f>
        <v/>
      </c>
      <c r="B31" s="481" t="str">
        <f ca="1">IF($G31="","",IF(OR(INDEX(Nhaplieu!$M$8:$M$1070,$G31)=$J$3,INDEX(Nhaplieu!$N$8:$N$1070,$G31)=$J$3),INDEX(Nhaplieu!$F$8:$F$1070,$G31),""))</f>
        <v/>
      </c>
      <c r="C31" s="482" t="str">
        <f ca="1">IF($G31="","",IF(OR(INDEX(Nhaplieu!$M$8:$M$1070,$G31)=$J$3,INDEX(Nhaplieu!$N$8:$N$1070,$G31)=$J$3),INDEX(Nhaplieu!$L$8:$L$1070,$G31),""))</f>
        <v/>
      </c>
      <c r="D31" s="483" t="str">
        <f ca="1">IF($G31="","",IF(INDEX(Nhaplieu!$M$8:$M$1070,$G31)=$J$3,IF($G31="","",INDEX(Nhaplieu!$N$8:$N$1070,$G31)),IF(INDEX(Nhaplieu!$N$8:$N$1070,$G31)=$J$3,IF($G31="","",INDEX(Nhaplieu!$M$8:$M$1070,$G31)),"")))</f>
        <v/>
      </c>
      <c r="E31" s="77" t="str">
        <f ca="1">IF($G31="","",IF(AND(INDEX(Nhaplieu!$M$8:$M$1070,$G31)=$J$3,INDEX(Nhaplieu!$P$8:$P$1070,$G31)=$J$2),INDEX(Nhaplieu!$O$8:$O$1070,$G31),0))</f>
        <v/>
      </c>
      <c r="F31" s="77" t="str">
        <f ca="1">IF(OR($G31="",E31&gt;0),"",IF(AND(INDEX(Nhaplieu!$N$8:$N$1070,$G31)=$J$3,INDEX(Nhaplieu!$P$8:$P$1070,$G31)=$J$2),INDEX(Nhaplieu!$O$8:$O$1070,$G31),0))</f>
        <v/>
      </c>
      <c r="G31" s="66" t="str">
        <f ca="1">IF(TYPE(MATCH($J$2,OFFSET(Nhaplieu!$P$8,G30,0):'Nhaplieu'!$P$1070,0)+G30)=16,"",MATCH($J$2,OFFSET(Nhaplieu!$P$8,G30,0):'Nhaplieu'!$P$1070,0)+G30)</f>
        <v/>
      </c>
    </row>
    <row r="32" spans="1:7" s="10" customFormat="1" ht="14.25" hidden="1" customHeight="1">
      <c r="A32" s="77" t="str">
        <f ca="1">IF($G32="","",IF(OR(INDEX(Nhaplieu!$M$8:$M$1070,$G32)=$J$3,INDEX(Nhaplieu!$N$8:$N$1070,$G32)=$J$3),INDEX(Nhaplieu!$E$8:$E$1070,$G32),""))</f>
        <v/>
      </c>
      <c r="B32" s="481" t="str">
        <f ca="1">IF($G32="","",IF(OR(INDEX(Nhaplieu!$M$8:$M$1070,$G32)=$J$3,INDEX(Nhaplieu!$N$8:$N$1070,$G32)=$J$3),INDEX(Nhaplieu!$F$8:$F$1070,$G32),""))</f>
        <v/>
      </c>
      <c r="C32" s="482" t="str">
        <f ca="1">IF($G32="","",IF(OR(INDEX(Nhaplieu!$M$8:$M$1070,$G32)=$J$3,INDEX(Nhaplieu!$N$8:$N$1070,$G32)=$J$3),INDEX(Nhaplieu!$L$8:$L$1070,$G32),""))</f>
        <v/>
      </c>
      <c r="D32" s="483" t="str">
        <f ca="1">IF($G32="","",IF(INDEX(Nhaplieu!$M$8:$M$1070,$G32)=$J$3,IF($G32="","",INDEX(Nhaplieu!$N$8:$N$1070,$G32)),IF(INDEX(Nhaplieu!$N$8:$N$1070,$G32)=$J$3,IF($G32="","",INDEX(Nhaplieu!$M$8:$M$1070,$G32)),"")))</f>
        <v/>
      </c>
      <c r="E32" s="77" t="str">
        <f ca="1">IF($G32="","",IF(AND(INDEX(Nhaplieu!$M$8:$M$1070,$G32)=$J$3,INDEX(Nhaplieu!$P$8:$P$1070,$G32)=$J$2),INDEX(Nhaplieu!$O$8:$O$1070,$G32),0))</f>
        <v/>
      </c>
      <c r="F32" s="77" t="str">
        <f ca="1">IF(OR($G32="",E32&gt;0),"",IF(AND(INDEX(Nhaplieu!$N$8:$N$1070,$G32)=$J$3,INDEX(Nhaplieu!$P$8:$P$1070,$G32)=$J$2),INDEX(Nhaplieu!$O$8:$O$1070,$G32),0))</f>
        <v/>
      </c>
      <c r="G32" s="66" t="str">
        <f ca="1">IF(TYPE(MATCH($J$2,OFFSET(Nhaplieu!$P$8,G31,0):'Nhaplieu'!$P$1070,0)+G31)=16,"",MATCH($J$2,OFFSET(Nhaplieu!$P$8,G31,0):'Nhaplieu'!$P$1070,0)+G31)</f>
        <v/>
      </c>
    </row>
    <row r="33" spans="1:7" s="10" customFormat="1" ht="14.25" hidden="1" customHeight="1">
      <c r="A33" s="77" t="str">
        <f ca="1">IF($G33="","",IF(OR(INDEX(Nhaplieu!$M$8:$M$1070,$G33)=$J$3,INDEX(Nhaplieu!$N$8:$N$1070,$G33)=$J$3),INDEX(Nhaplieu!$E$8:$E$1070,$G33),""))</f>
        <v/>
      </c>
      <c r="B33" s="481" t="str">
        <f ca="1">IF($G33="","",IF(OR(INDEX(Nhaplieu!$M$8:$M$1070,$G33)=$J$3,INDEX(Nhaplieu!$N$8:$N$1070,$G33)=$J$3),INDEX(Nhaplieu!$F$8:$F$1070,$G33),""))</f>
        <v/>
      </c>
      <c r="C33" s="482" t="str">
        <f ca="1">IF($G33="","",IF(OR(INDEX(Nhaplieu!$M$8:$M$1070,$G33)=$J$3,INDEX(Nhaplieu!$N$8:$N$1070,$G33)=$J$3),INDEX(Nhaplieu!$L$8:$L$1070,$G33),""))</f>
        <v/>
      </c>
      <c r="D33" s="483" t="str">
        <f ca="1">IF($G33="","",IF(INDEX(Nhaplieu!$M$8:$M$1070,$G33)=$J$3,IF($G33="","",INDEX(Nhaplieu!$N$8:$N$1070,$G33)),IF(INDEX(Nhaplieu!$N$8:$N$1070,$G33)=$J$3,IF($G33="","",INDEX(Nhaplieu!$M$8:$M$1070,$G33)),"")))</f>
        <v/>
      </c>
      <c r="E33" s="77" t="str">
        <f ca="1">IF($G33="","",IF(AND(INDEX(Nhaplieu!$M$8:$M$1070,$G33)=$J$3,INDEX(Nhaplieu!$P$8:$P$1070,$G33)=$J$2),INDEX(Nhaplieu!$O$8:$O$1070,$G33),0))</f>
        <v/>
      </c>
      <c r="F33" s="77" t="str">
        <f ca="1">IF(OR($G33="",E33&gt;0),"",IF(AND(INDEX(Nhaplieu!$N$8:$N$1070,$G33)=$J$3,INDEX(Nhaplieu!$P$8:$P$1070,$G33)=$J$2),INDEX(Nhaplieu!$O$8:$O$1070,$G33),0))</f>
        <v/>
      </c>
      <c r="G33" s="66" t="str">
        <f ca="1">IF(TYPE(MATCH($J$2,OFFSET(Nhaplieu!$P$8,G32,0):'Nhaplieu'!$P$1070,0)+G32)=16,"",MATCH($J$2,OFFSET(Nhaplieu!$P$8,G32,0):'Nhaplieu'!$P$1070,0)+G32)</f>
        <v/>
      </c>
    </row>
    <row r="34" spans="1:7" s="10" customFormat="1" ht="14.25" hidden="1" customHeight="1">
      <c r="A34" s="77" t="str">
        <f ca="1">IF($G34="","",IF(OR(INDEX(Nhaplieu!$M$8:$M$1070,$G34)=$J$3,INDEX(Nhaplieu!$N$8:$N$1070,$G34)=$J$3),INDEX(Nhaplieu!$E$8:$E$1070,$G34),""))</f>
        <v/>
      </c>
      <c r="B34" s="481" t="str">
        <f ca="1">IF($G34="","",IF(OR(INDEX(Nhaplieu!$M$8:$M$1070,$G34)=$J$3,INDEX(Nhaplieu!$N$8:$N$1070,$G34)=$J$3),INDEX(Nhaplieu!$F$8:$F$1070,$G34),""))</f>
        <v/>
      </c>
      <c r="C34" s="482" t="str">
        <f ca="1">IF($G34="","",IF(OR(INDEX(Nhaplieu!$M$8:$M$1070,$G34)=$J$3,INDEX(Nhaplieu!$N$8:$N$1070,$G34)=$J$3),INDEX(Nhaplieu!$L$8:$L$1070,$G34),""))</f>
        <v/>
      </c>
      <c r="D34" s="483" t="str">
        <f ca="1">IF($G34="","",IF(INDEX(Nhaplieu!$M$8:$M$1070,$G34)=$J$3,IF($G34="","",INDEX(Nhaplieu!$N$8:$N$1070,$G34)),IF(INDEX(Nhaplieu!$N$8:$N$1070,$G34)=$J$3,IF($G34="","",INDEX(Nhaplieu!$M$8:$M$1070,$G34)),"")))</f>
        <v/>
      </c>
      <c r="E34" s="77" t="str">
        <f ca="1">IF($G34="","",IF(AND(INDEX(Nhaplieu!$M$8:$M$1070,$G34)=$J$3,INDEX(Nhaplieu!$P$8:$P$1070,$G34)=$J$2),INDEX(Nhaplieu!$O$8:$O$1070,$G34),0))</f>
        <v/>
      </c>
      <c r="F34" s="77" t="str">
        <f ca="1">IF(OR($G34="",E34&gt;0),"",IF(AND(INDEX(Nhaplieu!$N$8:$N$1070,$G34)=$J$3,INDEX(Nhaplieu!$P$8:$P$1070,$G34)=$J$2),INDEX(Nhaplieu!$O$8:$O$1070,$G34),0))</f>
        <v/>
      </c>
      <c r="G34" s="66" t="str">
        <f ca="1">IF(TYPE(MATCH($J$2,OFFSET(Nhaplieu!$P$8,G33,0):'Nhaplieu'!$P$1070,0)+G33)=16,"",MATCH($J$2,OFFSET(Nhaplieu!$P$8,G33,0):'Nhaplieu'!$P$1070,0)+G33)</f>
        <v/>
      </c>
    </row>
    <row r="35" spans="1:7" s="10" customFormat="1" ht="14.25" hidden="1" customHeight="1">
      <c r="A35" s="77" t="str">
        <f ca="1">IF($G35="","",IF(OR(INDEX(Nhaplieu!$M$8:$M$1070,$G35)=$J$3,INDEX(Nhaplieu!$N$8:$N$1070,$G35)=$J$3),INDEX(Nhaplieu!$E$8:$E$1070,$G35),""))</f>
        <v/>
      </c>
      <c r="B35" s="481" t="str">
        <f ca="1">IF($G35="","",IF(OR(INDEX(Nhaplieu!$M$8:$M$1070,$G35)=$J$3,INDEX(Nhaplieu!$N$8:$N$1070,$G35)=$J$3),INDEX(Nhaplieu!$F$8:$F$1070,$G35),""))</f>
        <v/>
      </c>
      <c r="C35" s="482" t="str">
        <f ca="1">IF($G35="","",IF(OR(INDEX(Nhaplieu!$M$8:$M$1070,$G35)=$J$3,INDEX(Nhaplieu!$N$8:$N$1070,$G35)=$J$3),INDEX(Nhaplieu!$L$8:$L$1070,$G35),""))</f>
        <v/>
      </c>
      <c r="D35" s="483" t="str">
        <f ca="1">IF($G35="","",IF(INDEX(Nhaplieu!$M$8:$M$1070,$G35)=$J$3,IF($G35="","",INDEX(Nhaplieu!$N$8:$N$1070,$G35)),IF(INDEX(Nhaplieu!$N$8:$N$1070,$G35)=$J$3,IF($G35="","",INDEX(Nhaplieu!$M$8:$M$1070,$G35)),"")))</f>
        <v/>
      </c>
      <c r="E35" s="77" t="str">
        <f ca="1">IF($G35="","",IF(AND(INDEX(Nhaplieu!$M$8:$M$1070,$G35)=$J$3,INDEX(Nhaplieu!$P$8:$P$1070,$G35)=$J$2),INDEX(Nhaplieu!$O$8:$O$1070,$G35),0))</f>
        <v/>
      </c>
      <c r="F35" s="77" t="str">
        <f ca="1">IF(OR($G35="",E35&gt;0),"",IF(AND(INDEX(Nhaplieu!$N$8:$N$1070,$G35)=$J$3,INDEX(Nhaplieu!$P$8:$P$1070,$G35)=$J$2),INDEX(Nhaplieu!$O$8:$O$1070,$G35),0))</f>
        <v/>
      </c>
      <c r="G35" s="66" t="str">
        <f ca="1">IF(TYPE(MATCH($J$2,OFFSET(Nhaplieu!$P$8,G34,0):'Nhaplieu'!$P$1070,0)+G34)=16,"",MATCH($J$2,OFFSET(Nhaplieu!$P$8,G34,0):'Nhaplieu'!$P$1070,0)+G34)</f>
        <v/>
      </c>
    </row>
    <row r="36" spans="1:7" s="10" customFormat="1" ht="14.25" hidden="1" customHeight="1">
      <c r="A36" s="77" t="str">
        <f ca="1">IF($G36="","",IF(OR(INDEX(Nhaplieu!$M$8:$M$1070,$G36)=$J$3,INDEX(Nhaplieu!$N$8:$N$1070,$G36)=$J$3),INDEX(Nhaplieu!$E$8:$E$1070,$G36),""))</f>
        <v/>
      </c>
      <c r="B36" s="481" t="str">
        <f ca="1">IF($G36="","",IF(OR(INDEX(Nhaplieu!$M$8:$M$1070,$G36)=$J$3,INDEX(Nhaplieu!$N$8:$N$1070,$G36)=$J$3),INDEX(Nhaplieu!$F$8:$F$1070,$G36),""))</f>
        <v/>
      </c>
      <c r="C36" s="482" t="str">
        <f ca="1">IF($G36="","",IF(OR(INDEX(Nhaplieu!$M$8:$M$1070,$G36)=$J$3,INDEX(Nhaplieu!$N$8:$N$1070,$G36)=$J$3),INDEX(Nhaplieu!$L$8:$L$1070,$G36),""))</f>
        <v/>
      </c>
      <c r="D36" s="483" t="str">
        <f ca="1">IF($G36="","",IF(INDEX(Nhaplieu!$M$8:$M$1070,$G36)=$J$3,IF($G36="","",INDEX(Nhaplieu!$N$8:$N$1070,$G36)),IF(INDEX(Nhaplieu!$N$8:$N$1070,$G36)=$J$3,IF($G36="","",INDEX(Nhaplieu!$M$8:$M$1070,$G36)),"")))</f>
        <v/>
      </c>
      <c r="E36" s="77" t="str">
        <f ca="1">IF($G36="","",IF(AND(INDEX(Nhaplieu!$M$8:$M$1070,$G36)=$J$3,INDEX(Nhaplieu!$P$8:$P$1070,$G36)=$J$2),INDEX(Nhaplieu!$O$8:$O$1070,$G36),0))</f>
        <v/>
      </c>
      <c r="F36" s="77" t="str">
        <f ca="1">IF(OR($G36="",E36&gt;0),"",IF(AND(INDEX(Nhaplieu!$N$8:$N$1070,$G36)=$J$3,INDEX(Nhaplieu!$P$8:$P$1070,$G36)=$J$2),INDEX(Nhaplieu!$O$8:$O$1070,$G36),0))</f>
        <v/>
      </c>
      <c r="G36" s="66" t="str">
        <f ca="1">IF(TYPE(MATCH($J$2,OFFSET(Nhaplieu!$P$8,G35,0):'Nhaplieu'!$P$1070,0)+G35)=16,"",MATCH($J$2,OFFSET(Nhaplieu!$P$8,G35,0):'Nhaplieu'!$P$1070,0)+G35)</f>
        <v/>
      </c>
    </row>
    <row r="37" spans="1:7" s="10" customFormat="1" ht="14.25" hidden="1" customHeight="1">
      <c r="A37" s="77" t="str">
        <f ca="1">IF($G37="","",IF(OR(INDEX(Nhaplieu!$M$8:$M$1070,$G37)=$J$3,INDEX(Nhaplieu!$N$8:$N$1070,$G37)=$J$3),INDEX(Nhaplieu!$E$8:$E$1070,$G37),""))</f>
        <v/>
      </c>
      <c r="B37" s="481" t="str">
        <f ca="1">IF($G37="","",IF(OR(INDEX(Nhaplieu!$M$8:$M$1070,$G37)=$J$3,INDEX(Nhaplieu!$N$8:$N$1070,$G37)=$J$3),INDEX(Nhaplieu!$F$8:$F$1070,$G37),""))</f>
        <v/>
      </c>
      <c r="C37" s="482" t="str">
        <f ca="1">IF($G37="","",IF(OR(INDEX(Nhaplieu!$M$8:$M$1070,$G37)=$J$3,INDEX(Nhaplieu!$N$8:$N$1070,$G37)=$J$3),INDEX(Nhaplieu!$L$8:$L$1070,$G37),""))</f>
        <v/>
      </c>
      <c r="D37" s="483" t="str">
        <f ca="1">IF($G37="","",IF(INDEX(Nhaplieu!$M$8:$M$1070,$G37)=$J$3,IF($G37="","",INDEX(Nhaplieu!$N$8:$N$1070,$G37)),IF(INDEX(Nhaplieu!$N$8:$N$1070,$G37)=$J$3,IF($G37="","",INDEX(Nhaplieu!$M$8:$M$1070,$G37)),"")))</f>
        <v/>
      </c>
      <c r="E37" s="77" t="str">
        <f ca="1">IF($G37="","",IF(AND(INDEX(Nhaplieu!$M$8:$M$1070,$G37)=$J$3,INDEX(Nhaplieu!$P$8:$P$1070,$G37)=$J$2),INDEX(Nhaplieu!$O$8:$O$1070,$G37),0))</f>
        <v/>
      </c>
      <c r="F37" s="77" t="str">
        <f ca="1">IF(OR($G37="",E37&gt;0),"",IF(AND(INDEX(Nhaplieu!$N$8:$N$1070,$G37)=$J$3,INDEX(Nhaplieu!$P$8:$P$1070,$G37)=$J$2),INDEX(Nhaplieu!$O$8:$O$1070,$G37),0))</f>
        <v/>
      </c>
      <c r="G37" s="66" t="str">
        <f ca="1">IF(TYPE(MATCH($J$2,OFFSET(Nhaplieu!$P$8,G36,0):'Nhaplieu'!$P$1070,0)+G36)=16,"",MATCH($J$2,OFFSET(Nhaplieu!$P$8,G36,0):'Nhaplieu'!$P$1070,0)+G36)</f>
        <v/>
      </c>
    </row>
    <row r="38" spans="1:7" s="10" customFormat="1" ht="14.25" hidden="1" customHeight="1">
      <c r="A38" s="77" t="str">
        <f ca="1">IF($G38="","",IF(OR(INDEX(Nhaplieu!$M$8:$M$1070,$G38)=$J$3,INDEX(Nhaplieu!$N$8:$N$1070,$G38)=$J$3),INDEX(Nhaplieu!$E$8:$E$1070,$G38),""))</f>
        <v/>
      </c>
      <c r="B38" s="481" t="str">
        <f ca="1">IF($G38="","",IF(OR(INDEX(Nhaplieu!$M$8:$M$1070,$G38)=$J$3,INDEX(Nhaplieu!$N$8:$N$1070,$G38)=$J$3),INDEX(Nhaplieu!$F$8:$F$1070,$G38),""))</f>
        <v/>
      </c>
      <c r="C38" s="482" t="str">
        <f ca="1">IF($G38="","",IF(OR(INDEX(Nhaplieu!$M$8:$M$1070,$G38)=$J$3,INDEX(Nhaplieu!$N$8:$N$1070,$G38)=$J$3),INDEX(Nhaplieu!$L$8:$L$1070,$G38),""))</f>
        <v/>
      </c>
      <c r="D38" s="483" t="str">
        <f ca="1">IF($G38="","",IF(INDEX(Nhaplieu!$M$8:$M$1070,$G38)=$J$3,IF($G38="","",INDEX(Nhaplieu!$N$8:$N$1070,$G38)),IF(INDEX(Nhaplieu!$N$8:$N$1070,$G38)=$J$3,IF($G38="","",INDEX(Nhaplieu!$M$8:$M$1070,$G38)),"")))</f>
        <v/>
      </c>
      <c r="E38" s="77" t="str">
        <f ca="1">IF($G38="","",IF(AND(INDEX(Nhaplieu!$M$8:$M$1070,$G38)=$J$3,INDEX(Nhaplieu!$P$8:$P$1070,$G38)=$J$2),INDEX(Nhaplieu!$O$8:$O$1070,$G38),0))</f>
        <v/>
      </c>
      <c r="F38" s="77" t="str">
        <f ca="1">IF(OR($G38="",E38&gt;0),"",IF(AND(INDEX(Nhaplieu!$N$8:$N$1070,$G38)=$J$3,INDEX(Nhaplieu!$P$8:$P$1070,$G38)=$J$2),INDEX(Nhaplieu!$O$8:$O$1070,$G38),0))</f>
        <v/>
      </c>
      <c r="G38" s="66" t="str">
        <f ca="1">IF(TYPE(MATCH($J$2,OFFSET(Nhaplieu!$P$8,G37,0):'Nhaplieu'!$P$1070,0)+G37)=16,"",MATCH($J$2,OFFSET(Nhaplieu!$P$8,G37,0):'Nhaplieu'!$P$1070,0)+G37)</f>
        <v/>
      </c>
    </row>
    <row r="39" spans="1:7" s="10" customFormat="1" ht="14.25" hidden="1" customHeight="1">
      <c r="A39" s="77" t="str">
        <f ca="1">IF($G39="","",IF(OR(INDEX(Nhaplieu!$M$8:$M$1070,$G39)=$J$3,INDEX(Nhaplieu!$N$8:$N$1070,$G39)=$J$3),INDEX(Nhaplieu!$E$8:$E$1070,$G39),""))</f>
        <v/>
      </c>
      <c r="B39" s="481" t="str">
        <f ca="1">IF($G39="","",IF(OR(INDEX(Nhaplieu!$M$8:$M$1070,$G39)=$J$3,INDEX(Nhaplieu!$N$8:$N$1070,$G39)=$J$3),INDEX(Nhaplieu!$F$8:$F$1070,$G39),""))</f>
        <v/>
      </c>
      <c r="C39" s="482" t="str">
        <f ca="1">IF($G39="","",IF(OR(INDEX(Nhaplieu!$M$8:$M$1070,$G39)=$J$3,INDEX(Nhaplieu!$N$8:$N$1070,$G39)=$J$3),INDEX(Nhaplieu!$L$8:$L$1070,$G39),""))</f>
        <v/>
      </c>
      <c r="D39" s="483" t="str">
        <f ca="1">IF($G39="","",IF(INDEX(Nhaplieu!$M$8:$M$1070,$G39)=$J$3,IF($G39="","",INDEX(Nhaplieu!$N$8:$N$1070,$G39)),IF(INDEX(Nhaplieu!$N$8:$N$1070,$G39)=$J$3,IF($G39="","",INDEX(Nhaplieu!$M$8:$M$1070,$G39)),"")))</f>
        <v/>
      </c>
      <c r="E39" s="77" t="str">
        <f ca="1">IF($G39="","",IF(AND(INDEX(Nhaplieu!$M$8:$M$1070,$G39)=$J$3,INDEX(Nhaplieu!$P$8:$P$1070,$G39)=$J$2),INDEX(Nhaplieu!$O$8:$O$1070,$G39),0))</f>
        <v/>
      </c>
      <c r="F39" s="77" t="str">
        <f ca="1">IF(OR($G39="",E39&gt;0),"",IF(AND(INDEX(Nhaplieu!$N$8:$N$1070,$G39)=$J$3,INDEX(Nhaplieu!$P$8:$P$1070,$G39)=$J$2),INDEX(Nhaplieu!$O$8:$O$1070,$G39),0))</f>
        <v/>
      </c>
      <c r="G39" s="66" t="str">
        <f ca="1">IF(TYPE(MATCH($J$2,OFFSET(Nhaplieu!$P$8,G38,0):'Nhaplieu'!$P$1070,0)+G38)=16,"",MATCH($J$2,OFFSET(Nhaplieu!$P$8,G38,0):'Nhaplieu'!$P$1070,0)+G38)</f>
        <v/>
      </c>
    </row>
    <row r="40" spans="1:7" s="10" customFormat="1" ht="14.25" hidden="1" customHeight="1">
      <c r="A40" s="77" t="str">
        <f ca="1">IF($G40="","",IF(OR(INDEX(Nhaplieu!$M$8:$M$1070,$G40)=$J$3,INDEX(Nhaplieu!$N$8:$N$1070,$G40)=$J$3),INDEX(Nhaplieu!$E$8:$E$1070,$G40),""))</f>
        <v/>
      </c>
      <c r="B40" s="481" t="str">
        <f ca="1">IF($G40="","",IF(OR(INDEX(Nhaplieu!$M$8:$M$1070,$G40)=$J$3,INDEX(Nhaplieu!$N$8:$N$1070,$G40)=$J$3),INDEX(Nhaplieu!$F$8:$F$1070,$G40),""))</f>
        <v/>
      </c>
      <c r="C40" s="482" t="str">
        <f ca="1">IF($G40="","",IF(OR(INDEX(Nhaplieu!$M$8:$M$1070,$G40)=$J$3,INDEX(Nhaplieu!$N$8:$N$1070,$G40)=$J$3),INDEX(Nhaplieu!$L$8:$L$1070,$G40),""))</f>
        <v/>
      </c>
      <c r="D40" s="483" t="str">
        <f ca="1">IF($G40="","",IF(INDEX(Nhaplieu!$M$8:$M$1070,$G40)=$J$3,IF($G40="","",INDEX(Nhaplieu!$N$8:$N$1070,$G40)),IF(INDEX(Nhaplieu!$N$8:$N$1070,$G40)=$J$3,IF($G40="","",INDEX(Nhaplieu!$M$8:$M$1070,$G40)),"")))</f>
        <v/>
      </c>
      <c r="E40" s="77" t="str">
        <f ca="1">IF($G40="","",IF(AND(INDEX(Nhaplieu!$M$8:$M$1070,$G40)=$J$3,INDEX(Nhaplieu!$P$8:$P$1070,$G40)=$J$2),INDEX(Nhaplieu!$O$8:$O$1070,$G40),0))</f>
        <v/>
      </c>
      <c r="F40" s="77" t="str">
        <f ca="1">IF(OR($G40="",E40&gt;0),"",IF(AND(INDEX(Nhaplieu!$N$8:$N$1070,$G40)=$J$3,INDEX(Nhaplieu!$P$8:$P$1070,$G40)=$J$2),INDEX(Nhaplieu!$O$8:$O$1070,$G40),0))</f>
        <v/>
      </c>
      <c r="G40" s="66" t="str">
        <f ca="1">IF(TYPE(MATCH($J$2,OFFSET(Nhaplieu!$P$8,G39,0):'Nhaplieu'!$P$1070,0)+G39)=16,"",MATCH($J$2,OFFSET(Nhaplieu!$P$8,G39,0):'Nhaplieu'!$P$1070,0)+G39)</f>
        <v/>
      </c>
    </row>
    <row r="41" spans="1:7" s="10" customFormat="1" ht="14.25" hidden="1" customHeight="1">
      <c r="A41" s="77" t="str">
        <f ca="1">IF($G41="","",IF(OR(INDEX(Nhaplieu!$M$8:$M$1070,$G41)=$J$3,INDEX(Nhaplieu!$N$8:$N$1070,$G41)=$J$3),INDEX(Nhaplieu!$E$8:$E$1070,$G41),""))</f>
        <v/>
      </c>
      <c r="B41" s="481" t="str">
        <f ca="1">IF($G41="","",IF(OR(INDEX(Nhaplieu!$M$8:$M$1070,$G41)=$J$3,INDEX(Nhaplieu!$N$8:$N$1070,$G41)=$J$3),INDEX(Nhaplieu!$F$8:$F$1070,$G41),""))</f>
        <v/>
      </c>
      <c r="C41" s="482" t="str">
        <f ca="1">IF($G41="","",IF(OR(INDEX(Nhaplieu!$M$8:$M$1070,$G41)=$J$3,INDEX(Nhaplieu!$N$8:$N$1070,$G41)=$J$3),INDEX(Nhaplieu!$L$8:$L$1070,$G41),""))</f>
        <v/>
      </c>
      <c r="D41" s="483" t="str">
        <f ca="1">IF($G41="","",IF(INDEX(Nhaplieu!$M$8:$M$1070,$G41)=$J$3,IF($G41="","",INDEX(Nhaplieu!$N$8:$N$1070,$G41)),IF(INDEX(Nhaplieu!$N$8:$N$1070,$G41)=$J$3,IF($G41="","",INDEX(Nhaplieu!$M$8:$M$1070,$G41)),"")))</f>
        <v/>
      </c>
      <c r="E41" s="77" t="str">
        <f ca="1">IF($G41="","",IF(AND(INDEX(Nhaplieu!$M$8:$M$1070,$G41)=$J$3,INDEX(Nhaplieu!$P$8:$P$1070,$G41)=$J$2),INDEX(Nhaplieu!$O$8:$O$1070,$G41),0))</f>
        <v/>
      </c>
      <c r="F41" s="77" t="str">
        <f ca="1">IF(OR($G41="",E41&gt;0),"",IF(AND(INDEX(Nhaplieu!$N$8:$N$1070,$G41)=$J$3,INDEX(Nhaplieu!$P$8:$P$1070,$G41)=$J$2),INDEX(Nhaplieu!$O$8:$O$1070,$G41),0))</f>
        <v/>
      </c>
      <c r="G41" s="66" t="str">
        <f ca="1">IF(TYPE(MATCH($J$2,OFFSET(Nhaplieu!$P$8,G40,0):'Nhaplieu'!$P$1070,0)+G40)=16,"",MATCH($J$2,OFFSET(Nhaplieu!$P$8,G40,0):'Nhaplieu'!$P$1070,0)+G40)</f>
        <v/>
      </c>
    </row>
    <row r="42" spans="1:7" s="10" customFormat="1" ht="14.25" hidden="1" customHeight="1">
      <c r="A42" s="77" t="str">
        <f ca="1">IF($G42="","",IF(OR(INDEX(Nhaplieu!$M$8:$M$1070,$G42)=$J$3,INDEX(Nhaplieu!$N$8:$N$1070,$G42)=$J$3),INDEX(Nhaplieu!$E$8:$E$1070,$G42),""))</f>
        <v/>
      </c>
      <c r="B42" s="481" t="str">
        <f ca="1">IF($G42="","",IF(OR(INDEX(Nhaplieu!$M$8:$M$1070,$G42)=$J$3,INDEX(Nhaplieu!$N$8:$N$1070,$G42)=$J$3),INDEX(Nhaplieu!$F$8:$F$1070,$G42),""))</f>
        <v/>
      </c>
      <c r="C42" s="482" t="str">
        <f ca="1">IF($G42="","",IF(OR(INDEX(Nhaplieu!$M$8:$M$1070,$G42)=$J$3,INDEX(Nhaplieu!$N$8:$N$1070,$G42)=$J$3),INDEX(Nhaplieu!$L$8:$L$1070,$G42),""))</f>
        <v/>
      </c>
      <c r="D42" s="483" t="str">
        <f ca="1">IF($G42="","",IF(INDEX(Nhaplieu!$M$8:$M$1070,$G42)=$J$3,IF($G42="","",INDEX(Nhaplieu!$N$8:$N$1070,$G42)),IF(INDEX(Nhaplieu!$N$8:$N$1070,$G42)=$J$3,IF($G42="","",INDEX(Nhaplieu!$M$8:$M$1070,$G42)),"")))</f>
        <v/>
      </c>
      <c r="E42" s="77" t="str">
        <f ca="1">IF($G42="","",IF(AND(INDEX(Nhaplieu!$M$8:$M$1070,$G42)=$J$3,INDEX(Nhaplieu!$P$8:$P$1070,$G42)=$J$2),INDEX(Nhaplieu!$O$8:$O$1070,$G42),0))</f>
        <v/>
      </c>
      <c r="F42" s="77" t="str">
        <f ca="1">IF(OR($G42="",E42&gt;0),"",IF(AND(INDEX(Nhaplieu!$N$8:$N$1070,$G42)=$J$3,INDEX(Nhaplieu!$P$8:$P$1070,$G42)=$J$2),INDEX(Nhaplieu!$O$8:$O$1070,$G42),0))</f>
        <v/>
      </c>
      <c r="G42" s="66" t="str">
        <f ca="1">IF(TYPE(MATCH($J$2,OFFSET(Nhaplieu!$P$8,G41,0):'Nhaplieu'!$P$1070,0)+G41)=16,"",MATCH($J$2,OFFSET(Nhaplieu!$P$8,G41,0):'Nhaplieu'!$P$1070,0)+G41)</f>
        <v/>
      </c>
    </row>
    <row r="43" spans="1:7" s="10" customFormat="1" ht="14.25" hidden="1" customHeight="1">
      <c r="A43" s="77" t="str">
        <f ca="1">IF($G43="","",IF(OR(INDEX(Nhaplieu!$M$8:$M$1070,$G43)=$J$3,INDEX(Nhaplieu!$N$8:$N$1070,$G43)=$J$3),INDEX(Nhaplieu!$E$8:$E$1070,$G43),""))</f>
        <v/>
      </c>
      <c r="B43" s="481" t="str">
        <f ca="1">IF($G43="","",IF(OR(INDEX(Nhaplieu!$M$8:$M$1070,$G43)=$J$3,INDEX(Nhaplieu!$N$8:$N$1070,$G43)=$J$3),INDEX(Nhaplieu!$F$8:$F$1070,$G43),""))</f>
        <v/>
      </c>
      <c r="C43" s="482" t="str">
        <f ca="1">IF($G43="","",IF(OR(INDEX(Nhaplieu!$M$8:$M$1070,$G43)=$J$3,INDEX(Nhaplieu!$N$8:$N$1070,$G43)=$J$3),INDEX(Nhaplieu!$L$8:$L$1070,$G43),""))</f>
        <v/>
      </c>
      <c r="D43" s="483" t="str">
        <f ca="1">IF($G43="","",IF(INDEX(Nhaplieu!$M$8:$M$1070,$G43)=$J$3,IF($G43="","",INDEX(Nhaplieu!$N$8:$N$1070,$G43)),IF(INDEX(Nhaplieu!$N$8:$N$1070,$G43)=$J$3,IF($G43="","",INDEX(Nhaplieu!$M$8:$M$1070,$G43)),"")))</f>
        <v/>
      </c>
      <c r="E43" s="77" t="str">
        <f ca="1">IF($G43="","",IF(AND(INDEX(Nhaplieu!$M$8:$M$1070,$G43)=$J$3,INDEX(Nhaplieu!$P$8:$P$1070,$G43)=$J$2),INDEX(Nhaplieu!$O$8:$O$1070,$G43),0))</f>
        <v/>
      </c>
      <c r="F43" s="77" t="str">
        <f ca="1">IF(OR($G43="",E43&gt;0),"",IF(AND(INDEX(Nhaplieu!$N$8:$N$1070,$G43)=$J$3,INDEX(Nhaplieu!$P$8:$P$1070,$G43)=$J$2),INDEX(Nhaplieu!$O$8:$O$1070,$G43),0))</f>
        <v/>
      </c>
      <c r="G43" s="66" t="str">
        <f ca="1">IF(TYPE(MATCH($J$2,OFFSET(Nhaplieu!$P$8,G42,0):'Nhaplieu'!$P$1070,0)+G42)=16,"",MATCH($J$2,OFFSET(Nhaplieu!$P$8,G42,0):'Nhaplieu'!$P$1070,0)+G42)</f>
        <v/>
      </c>
    </row>
    <row r="44" spans="1:7" s="10" customFormat="1" ht="14.25" hidden="1" customHeight="1">
      <c r="A44" s="77" t="str">
        <f ca="1">IF($G44="","",IF(OR(INDEX(Nhaplieu!$M$8:$M$1070,$G44)=$J$3,INDEX(Nhaplieu!$N$8:$N$1070,$G44)=$J$3),INDEX(Nhaplieu!$E$8:$E$1070,$G44),""))</f>
        <v/>
      </c>
      <c r="B44" s="481" t="str">
        <f ca="1">IF($G44="","",IF(OR(INDEX(Nhaplieu!$M$8:$M$1070,$G44)=$J$3,INDEX(Nhaplieu!$N$8:$N$1070,$G44)=$J$3),INDEX(Nhaplieu!$F$8:$F$1070,$G44),""))</f>
        <v/>
      </c>
      <c r="C44" s="482" t="str">
        <f ca="1">IF($G44="","",IF(OR(INDEX(Nhaplieu!$M$8:$M$1070,$G44)=$J$3,INDEX(Nhaplieu!$N$8:$N$1070,$G44)=$J$3),INDEX(Nhaplieu!$L$8:$L$1070,$G44),""))</f>
        <v/>
      </c>
      <c r="D44" s="483" t="str">
        <f ca="1">IF($G44="","",IF(INDEX(Nhaplieu!$M$8:$M$1070,$G44)=$J$3,IF($G44="","",INDEX(Nhaplieu!$N$8:$N$1070,$G44)),IF(INDEX(Nhaplieu!$N$8:$N$1070,$G44)=$J$3,IF($G44="","",INDEX(Nhaplieu!$M$8:$M$1070,$G44)),"")))</f>
        <v/>
      </c>
      <c r="E44" s="77" t="str">
        <f ca="1">IF($G44="","",IF(AND(INDEX(Nhaplieu!$M$8:$M$1070,$G44)=$J$3,INDEX(Nhaplieu!$P$8:$P$1070,$G44)=$J$2),INDEX(Nhaplieu!$O$8:$O$1070,$G44),0))</f>
        <v/>
      </c>
      <c r="F44" s="77" t="str">
        <f ca="1">IF(OR($G44="",E44&gt;0),"",IF(AND(INDEX(Nhaplieu!$N$8:$N$1070,$G44)=$J$3,INDEX(Nhaplieu!$P$8:$P$1070,$G44)=$J$2),INDEX(Nhaplieu!$O$8:$O$1070,$G44),0))</f>
        <v/>
      </c>
      <c r="G44" s="66" t="str">
        <f ca="1">IF(TYPE(MATCH($J$2,OFFSET(Nhaplieu!$P$8,G43,0):'Nhaplieu'!$P$1070,0)+G43)=16,"",MATCH($J$2,OFFSET(Nhaplieu!$P$8,G43,0):'Nhaplieu'!$P$1070,0)+G43)</f>
        <v/>
      </c>
    </row>
    <row r="45" spans="1:7" s="10" customFormat="1" ht="14.25" hidden="1" customHeight="1">
      <c r="A45" s="77" t="str">
        <f ca="1">IF($G45="","",IF(OR(INDEX(Nhaplieu!$M$8:$M$1070,$G45)=$J$3,INDEX(Nhaplieu!$N$8:$N$1070,$G45)=$J$3),INDEX(Nhaplieu!$E$8:$E$1070,$G45),""))</f>
        <v/>
      </c>
      <c r="B45" s="481" t="str">
        <f ca="1">IF($G45="","",IF(OR(INDEX(Nhaplieu!$M$8:$M$1070,$G45)=$J$3,INDEX(Nhaplieu!$N$8:$N$1070,$G45)=$J$3),INDEX(Nhaplieu!$F$8:$F$1070,$G45),""))</f>
        <v/>
      </c>
      <c r="C45" s="482" t="str">
        <f ca="1">IF($G45="","",IF(OR(INDEX(Nhaplieu!$M$8:$M$1070,$G45)=$J$3,INDEX(Nhaplieu!$N$8:$N$1070,$G45)=$J$3),INDEX(Nhaplieu!$L$8:$L$1070,$G45),""))</f>
        <v/>
      </c>
      <c r="D45" s="483" t="str">
        <f ca="1">IF($G45="","",IF(INDEX(Nhaplieu!$M$8:$M$1070,$G45)=$J$3,IF($G45="","",INDEX(Nhaplieu!$N$8:$N$1070,$G45)),IF(INDEX(Nhaplieu!$N$8:$N$1070,$G45)=$J$3,IF($G45="","",INDEX(Nhaplieu!$M$8:$M$1070,$G45)),"")))</f>
        <v/>
      </c>
      <c r="E45" s="77" t="str">
        <f ca="1">IF($G45="","",IF(AND(INDEX(Nhaplieu!$M$8:$M$1070,$G45)=$J$3,INDEX(Nhaplieu!$P$8:$P$1070,$G45)=$J$2),INDEX(Nhaplieu!$O$8:$O$1070,$G45),0))</f>
        <v/>
      </c>
      <c r="F45" s="77" t="str">
        <f ca="1">IF(OR($G45="",E45&gt;0),"",IF(AND(INDEX(Nhaplieu!$N$8:$N$1070,$G45)=$J$3,INDEX(Nhaplieu!$P$8:$P$1070,$G45)=$J$2),INDEX(Nhaplieu!$O$8:$O$1070,$G45),0))</f>
        <v/>
      </c>
      <c r="G45" s="66" t="str">
        <f ca="1">IF(TYPE(MATCH($J$2,OFFSET(Nhaplieu!$P$8,G44,0):'Nhaplieu'!$P$1070,0)+G44)=16,"",MATCH($J$2,OFFSET(Nhaplieu!$P$8,G44,0):'Nhaplieu'!$P$1070,0)+G44)</f>
        <v/>
      </c>
    </row>
    <row r="46" spans="1:7" s="10" customFormat="1" ht="14.25" hidden="1" customHeight="1">
      <c r="A46" s="77" t="str">
        <f ca="1">IF($G46="","",IF(OR(INDEX(Nhaplieu!$M$8:$M$1070,$G46)=$J$3,INDEX(Nhaplieu!$N$8:$N$1070,$G46)=$J$3),INDEX(Nhaplieu!$E$8:$E$1070,$G46),""))</f>
        <v/>
      </c>
      <c r="B46" s="481" t="str">
        <f ca="1">IF($G46="","",IF(OR(INDEX(Nhaplieu!$M$8:$M$1070,$G46)=$J$3,INDEX(Nhaplieu!$N$8:$N$1070,$G46)=$J$3),INDEX(Nhaplieu!$F$8:$F$1070,$G46),""))</f>
        <v/>
      </c>
      <c r="C46" s="482" t="str">
        <f ca="1">IF($G46="","",IF(OR(INDEX(Nhaplieu!$M$8:$M$1070,$G46)=$J$3,INDEX(Nhaplieu!$N$8:$N$1070,$G46)=$J$3),INDEX(Nhaplieu!$L$8:$L$1070,$G46),""))</f>
        <v/>
      </c>
      <c r="D46" s="483" t="str">
        <f ca="1">IF($G46="","",IF(INDEX(Nhaplieu!$M$8:$M$1070,$G46)=$J$3,IF($G46="","",INDEX(Nhaplieu!$N$8:$N$1070,$G46)),IF(INDEX(Nhaplieu!$N$8:$N$1070,$G46)=$J$3,IF($G46="","",INDEX(Nhaplieu!$M$8:$M$1070,$G46)),"")))</f>
        <v/>
      </c>
      <c r="E46" s="77" t="str">
        <f ca="1">IF($G46="","",IF(AND(INDEX(Nhaplieu!$M$8:$M$1070,$G46)=$J$3,INDEX(Nhaplieu!$P$8:$P$1070,$G46)=$J$2),INDEX(Nhaplieu!$O$8:$O$1070,$G46),0))</f>
        <v/>
      </c>
      <c r="F46" s="77" t="str">
        <f ca="1">IF(OR($G46="",E46&gt;0),"",IF(AND(INDEX(Nhaplieu!$N$8:$N$1070,$G46)=$J$3,INDEX(Nhaplieu!$P$8:$P$1070,$G46)=$J$2),INDEX(Nhaplieu!$O$8:$O$1070,$G46),0))</f>
        <v/>
      </c>
      <c r="G46" s="66" t="str">
        <f ca="1">IF(TYPE(MATCH($J$2,OFFSET(Nhaplieu!$P$8,G45,0):'Nhaplieu'!$P$1070,0)+G45)=16,"",MATCH($J$2,OFFSET(Nhaplieu!$P$8,G45,0):'Nhaplieu'!$P$1070,0)+G45)</f>
        <v/>
      </c>
    </row>
    <row r="47" spans="1:7" s="10" customFormat="1" ht="14.25" hidden="1" customHeight="1">
      <c r="A47" s="77" t="str">
        <f ca="1">IF($G47="","",IF(OR(INDEX(Nhaplieu!$M$8:$M$1070,$G47)=$J$3,INDEX(Nhaplieu!$N$8:$N$1070,$G47)=$J$3),INDEX(Nhaplieu!$E$8:$E$1070,$G47),""))</f>
        <v/>
      </c>
      <c r="B47" s="481" t="str">
        <f ca="1">IF($G47="","",IF(OR(INDEX(Nhaplieu!$M$8:$M$1070,$G47)=$J$3,INDEX(Nhaplieu!$N$8:$N$1070,$G47)=$J$3),INDEX(Nhaplieu!$F$8:$F$1070,$G47),""))</f>
        <v/>
      </c>
      <c r="C47" s="482" t="str">
        <f ca="1">IF($G47="","",IF(OR(INDEX(Nhaplieu!$M$8:$M$1070,$G47)=$J$3,INDEX(Nhaplieu!$N$8:$N$1070,$G47)=$J$3),INDEX(Nhaplieu!$L$8:$L$1070,$G47),""))</f>
        <v/>
      </c>
      <c r="D47" s="483" t="str">
        <f ca="1">IF($G47="","",IF(INDEX(Nhaplieu!$M$8:$M$1070,$G47)=$J$3,IF($G47="","",INDEX(Nhaplieu!$N$8:$N$1070,$G47)),IF(INDEX(Nhaplieu!$N$8:$N$1070,$G47)=$J$3,IF($G47="","",INDEX(Nhaplieu!$M$8:$M$1070,$G47)),"")))</f>
        <v/>
      </c>
      <c r="E47" s="77" t="str">
        <f ca="1">IF($G47="","",IF(AND(INDEX(Nhaplieu!$M$8:$M$1070,$G47)=$J$3,INDEX(Nhaplieu!$P$8:$P$1070,$G47)=$J$2),INDEX(Nhaplieu!$O$8:$O$1070,$G47),0))</f>
        <v/>
      </c>
      <c r="F47" s="77" t="str">
        <f ca="1">IF(OR($G47="",E47&gt;0),"",IF(AND(INDEX(Nhaplieu!$N$8:$N$1070,$G47)=$J$3,INDEX(Nhaplieu!$P$8:$P$1070,$G47)=$J$2),INDEX(Nhaplieu!$O$8:$O$1070,$G47),0))</f>
        <v/>
      </c>
      <c r="G47" s="66" t="str">
        <f ca="1">IF(TYPE(MATCH($J$2,OFFSET(Nhaplieu!$P$8,G46,0):'Nhaplieu'!$P$1070,0)+G46)=16,"",MATCH($J$2,OFFSET(Nhaplieu!$P$8,G46,0):'Nhaplieu'!$P$1070,0)+G46)</f>
        <v/>
      </c>
    </row>
    <row r="48" spans="1:7" s="10" customFormat="1" ht="14.25" hidden="1" customHeight="1">
      <c r="A48" s="77" t="str">
        <f ca="1">IF($G48="","",IF(OR(INDEX(Nhaplieu!$M$8:$M$1070,$G48)=$J$3,INDEX(Nhaplieu!$N$8:$N$1070,$G48)=$J$3),INDEX(Nhaplieu!$E$8:$E$1070,$G48),""))</f>
        <v/>
      </c>
      <c r="B48" s="481" t="str">
        <f ca="1">IF($G48="","",IF(OR(INDEX(Nhaplieu!$M$8:$M$1070,$G48)=$J$3,INDEX(Nhaplieu!$N$8:$N$1070,$G48)=$J$3),INDEX(Nhaplieu!$F$8:$F$1070,$G48),""))</f>
        <v/>
      </c>
      <c r="C48" s="482" t="str">
        <f ca="1">IF($G48="","",IF(OR(INDEX(Nhaplieu!$M$8:$M$1070,$G48)=$J$3,INDEX(Nhaplieu!$N$8:$N$1070,$G48)=$J$3),INDEX(Nhaplieu!$L$8:$L$1070,$G48),""))</f>
        <v/>
      </c>
      <c r="D48" s="483" t="str">
        <f ca="1">IF($G48="","",IF(INDEX(Nhaplieu!$M$8:$M$1070,$G48)=$J$3,IF($G48="","",INDEX(Nhaplieu!$N$8:$N$1070,$G48)),IF(INDEX(Nhaplieu!$N$8:$N$1070,$G48)=$J$3,IF($G48="","",INDEX(Nhaplieu!$M$8:$M$1070,$G48)),"")))</f>
        <v/>
      </c>
      <c r="E48" s="77" t="str">
        <f ca="1">IF($G48="","",IF(AND(INDEX(Nhaplieu!$M$8:$M$1070,$G48)=$J$3,INDEX(Nhaplieu!$P$8:$P$1070,$G48)=$J$2),INDEX(Nhaplieu!$O$8:$O$1070,$G48),0))</f>
        <v/>
      </c>
      <c r="F48" s="77" t="str">
        <f ca="1">IF(OR($G48="",E48&gt;0),"",IF(AND(INDEX(Nhaplieu!$N$8:$N$1070,$G48)=$J$3,INDEX(Nhaplieu!$P$8:$P$1070,$G48)=$J$2),INDEX(Nhaplieu!$O$8:$O$1070,$G48),0))</f>
        <v/>
      </c>
      <c r="G48" s="66" t="str">
        <f ca="1">IF(TYPE(MATCH($J$2,OFFSET(Nhaplieu!$P$8,G47,0):'Nhaplieu'!$P$1070,0)+G47)=16,"",MATCH($J$2,OFFSET(Nhaplieu!$P$8,G47,0):'Nhaplieu'!$P$1070,0)+G47)</f>
        <v/>
      </c>
    </row>
    <row r="49" spans="1:7" s="10" customFormat="1" ht="14.25" hidden="1" customHeight="1">
      <c r="A49" s="77" t="str">
        <f ca="1">IF($G49="","",IF(OR(INDEX(Nhaplieu!$M$8:$M$1070,$G49)=$J$3,INDEX(Nhaplieu!$N$8:$N$1070,$G49)=$J$3),INDEX(Nhaplieu!$E$8:$E$1070,$G49),""))</f>
        <v/>
      </c>
      <c r="B49" s="481" t="str">
        <f ca="1">IF($G49="","",IF(OR(INDEX(Nhaplieu!$M$8:$M$1070,$G49)=$J$3,INDEX(Nhaplieu!$N$8:$N$1070,$G49)=$J$3),INDEX(Nhaplieu!$F$8:$F$1070,$G49),""))</f>
        <v/>
      </c>
      <c r="C49" s="482" t="str">
        <f ca="1">IF($G49="","",IF(OR(INDEX(Nhaplieu!$M$8:$M$1070,$G49)=$J$3,INDEX(Nhaplieu!$N$8:$N$1070,$G49)=$J$3),INDEX(Nhaplieu!$L$8:$L$1070,$G49),""))</f>
        <v/>
      </c>
      <c r="D49" s="483" t="str">
        <f ca="1">IF($G49="","",IF(INDEX(Nhaplieu!$M$8:$M$1070,$G49)=$J$3,IF($G49="","",INDEX(Nhaplieu!$N$8:$N$1070,$G49)),IF(INDEX(Nhaplieu!$N$8:$N$1070,$G49)=$J$3,IF($G49="","",INDEX(Nhaplieu!$M$8:$M$1070,$G49)),"")))</f>
        <v/>
      </c>
      <c r="E49" s="77" t="str">
        <f ca="1">IF($G49="","",IF(AND(INDEX(Nhaplieu!$M$8:$M$1070,$G49)=$J$3,INDEX(Nhaplieu!$P$8:$P$1070,$G49)=$J$2),INDEX(Nhaplieu!$O$8:$O$1070,$G49),0))</f>
        <v/>
      </c>
      <c r="F49" s="77" t="str">
        <f ca="1">IF(OR($G49="",E49&gt;0),"",IF(AND(INDEX(Nhaplieu!$N$8:$N$1070,$G49)=$J$3,INDEX(Nhaplieu!$P$8:$P$1070,$G49)=$J$2),INDEX(Nhaplieu!$O$8:$O$1070,$G49),0))</f>
        <v/>
      </c>
      <c r="G49" s="66" t="str">
        <f ca="1">IF(TYPE(MATCH($J$2,OFFSET(Nhaplieu!$P$8,G48,0):'Nhaplieu'!$P$1070,0)+G48)=16,"",MATCH($J$2,OFFSET(Nhaplieu!$P$8,G48,0):'Nhaplieu'!$P$1070,0)+G48)</f>
        <v/>
      </c>
    </row>
    <row r="50" spans="1:7" s="10" customFormat="1" ht="14.25" hidden="1" customHeight="1">
      <c r="A50" s="77" t="str">
        <f ca="1">IF($G50="","",IF(OR(INDEX(Nhaplieu!$M$8:$M$1070,$G50)=$J$3,INDEX(Nhaplieu!$N$8:$N$1070,$G50)=$J$3),INDEX(Nhaplieu!$E$8:$E$1070,$G50),""))</f>
        <v/>
      </c>
      <c r="B50" s="481" t="str">
        <f ca="1">IF($G50="","",IF(OR(INDEX(Nhaplieu!$M$8:$M$1070,$G50)=$J$3,INDEX(Nhaplieu!$N$8:$N$1070,$G50)=$J$3),INDEX(Nhaplieu!$F$8:$F$1070,$G50),""))</f>
        <v/>
      </c>
      <c r="C50" s="482" t="str">
        <f ca="1">IF($G50="","",IF(OR(INDEX(Nhaplieu!$M$8:$M$1070,$G50)=$J$3,INDEX(Nhaplieu!$N$8:$N$1070,$G50)=$J$3),INDEX(Nhaplieu!$L$8:$L$1070,$G50),""))</f>
        <v/>
      </c>
      <c r="D50" s="483" t="str">
        <f ca="1">IF($G50="","",IF(INDEX(Nhaplieu!$M$8:$M$1070,$G50)=$J$3,IF($G50="","",INDEX(Nhaplieu!$N$8:$N$1070,$G50)),IF(INDEX(Nhaplieu!$N$8:$N$1070,$G50)=$J$3,IF($G50="","",INDEX(Nhaplieu!$M$8:$M$1070,$G50)),"")))</f>
        <v/>
      </c>
      <c r="E50" s="77" t="str">
        <f ca="1">IF($G50="","",IF(AND(INDEX(Nhaplieu!$M$8:$M$1070,$G50)=$J$3,INDEX(Nhaplieu!$P$8:$P$1070,$G50)=$J$2),INDEX(Nhaplieu!$O$8:$O$1070,$G50),0))</f>
        <v/>
      </c>
      <c r="F50" s="77" t="str">
        <f ca="1">IF(OR($G50="",E50&gt;0),"",IF(AND(INDEX(Nhaplieu!$N$8:$N$1070,$G50)=$J$3,INDEX(Nhaplieu!$P$8:$P$1070,$G50)=$J$2),INDEX(Nhaplieu!$O$8:$O$1070,$G50),0))</f>
        <v/>
      </c>
      <c r="G50" s="66" t="str">
        <f ca="1">IF(TYPE(MATCH($J$2,OFFSET(Nhaplieu!$P$8,G49,0):'Nhaplieu'!$P$1070,0)+G49)=16,"",MATCH($J$2,OFFSET(Nhaplieu!$P$8,G49,0):'Nhaplieu'!$P$1070,0)+G49)</f>
        <v/>
      </c>
    </row>
    <row r="51" spans="1:7" s="10" customFormat="1" ht="14.25" hidden="1" customHeight="1">
      <c r="A51" s="77" t="str">
        <f ca="1">IF($G51="","",IF(OR(INDEX(Nhaplieu!$M$8:$M$1070,$G51)=$J$3,INDEX(Nhaplieu!$N$8:$N$1070,$G51)=$J$3),INDEX(Nhaplieu!$E$8:$E$1070,$G51),""))</f>
        <v/>
      </c>
      <c r="B51" s="481" t="str">
        <f ca="1">IF($G51="","",IF(OR(INDEX(Nhaplieu!$M$8:$M$1070,$G51)=$J$3,INDEX(Nhaplieu!$N$8:$N$1070,$G51)=$J$3),INDEX(Nhaplieu!$F$8:$F$1070,$G51),""))</f>
        <v/>
      </c>
      <c r="C51" s="482" t="str">
        <f ca="1">IF($G51="","",IF(OR(INDEX(Nhaplieu!$M$8:$M$1070,$G51)=$J$3,INDEX(Nhaplieu!$N$8:$N$1070,$G51)=$J$3),INDEX(Nhaplieu!$L$8:$L$1070,$G51),""))</f>
        <v/>
      </c>
      <c r="D51" s="483" t="str">
        <f ca="1">IF($G51="","",IF(INDEX(Nhaplieu!$M$8:$M$1070,$G51)=$J$3,IF($G51="","",INDEX(Nhaplieu!$N$8:$N$1070,$G51)),IF(INDEX(Nhaplieu!$N$8:$N$1070,$G51)=$J$3,IF($G51="","",INDEX(Nhaplieu!$M$8:$M$1070,$G51)),"")))</f>
        <v/>
      </c>
      <c r="E51" s="77" t="str">
        <f ca="1">IF($G51="","",IF(AND(INDEX(Nhaplieu!$M$8:$M$1070,$G51)=$J$3,INDEX(Nhaplieu!$P$8:$P$1070,$G51)=$J$2),INDEX(Nhaplieu!$O$8:$O$1070,$G51),0))</f>
        <v/>
      </c>
      <c r="F51" s="77" t="str">
        <f ca="1">IF(OR($G51="",E51&gt;0),"",IF(AND(INDEX(Nhaplieu!$N$8:$N$1070,$G51)=$J$3,INDEX(Nhaplieu!$P$8:$P$1070,$G51)=$J$2),INDEX(Nhaplieu!$O$8:$O$1070,$G51),0))</f>
        <v/>
      </c>
      <c r="G51" s="66" t="str">
        <f ca="1">IF(TYPE(MATCH($J$2,OFFSET(Nhaplieu!$P$8,G50,0):'Nhaplieu'!$P$1070,0)+G50)=16,"",MATCH($J$2,OFFSET(Nhaplieu!$P$8,G50,0):'Nhaplieu'!$P$1070,0)+G50)</f>
        <v/>
      </c>
    </row>
    <row r="52" spans="1:7" s="10" customFormat="1" ht="14.25" hidden="1" customHeight="1">
      <c r="A52" s="77" t="str">
        <f ca="1">IF($G52="","",IF(OR(INDEX(Nhaplieu!$M$8:$M$1070,$G52)=$J$3,INDEX(Nhaplieu!$N$8:$N$1070,$G52)=$J$3),INDEX(Nhaplieu!$E$8:$E$1070,$G52),""))</f>
        <v/>
      </c>
      <c r="B52" s="481" t="str">
        <f ca="1">IF($G52="","",IF(OR(INDEX(Nhaplieu!$M$8:$M$1070,$G52)=$J$3,INDEX(Nhaplieu!$N$8:$N$1070,$G52)=$J$3),INDEX(Nhaplieu!$F$8:$F$1070,$G52),""))</f>
        <v/>
      </c>
      <c r="C52" s="482" t="str">
        <f ca="1">IF($G52="","",IF(OR(INDEX(Nhaplieu!$M$8:$M$1070,$G52)=$J$3,INDEX(Nhaplieu!$N$8:$N$1070,$G52)=$J$3),INDEX(Nhaplieu!$L$8:$L$1070,$G52),""))</f>
        <v/>
      </c>
      <c r="D52" s="483" t="str">
        <f ca="1">IF($G52="","",IF(INDEX(Nhaplieu!$M$8:$M$1070,$G52)=$J$3,IF($G52="","",INDEX(Nhaplieu!$N$8:$N$1070,$G52)),IF(INDEX(Nhaplieu!$N$8:$N$1070,$G52)=$J$3,IF($G52="","",INDEX(Nhaplieu!$M$8:$M$1070,$G52)),"")))</f>
        <v/>
      </c>
      <c r="E52" s="77" t="str">
        <f ca="1">IF($G52="","",IF(AND(INDEX(Nhaplieu!$M$8:$M$1070,$G52)=$J$3,INDEX(Nhaplieu!$P$8:$P$1070,$G52)=$J$2),INDEX(Nhaplieu!$O$8:$O$1070,$G52),0))</f>
        <v/>
      </c>
      <c r="F52" s="77" t="str">
        <f ca="1">IF(OR($G52="",E52&gt;0),"",IF(AND(INDEX(Nhaplieu!$N$8:$N$1070,$G52)=$J$3,INDEX(Nhaplieu!$P$8:$P$1070,$G52)=$J$2),INDEX(Nhaplieu!$O$8:$O$1070,$G52),0))</f>
        <v/>
      </c>
      <c r="G52" s="66" t="str">
        <f ca="1">IF(TYPE(MATCH($J$2,OFFSET(Nhaplieu!$P$8,G51,0):'Nhaplieu'!$P$1070,0)+G51)=16,"",MATCH($J$2,OFFSET(Nhaplieu!$P$8,G51,0):'Nhaplieu'!$P$1070,0)+G51)</f>
        <v/>
      </c>
    </row>
    <row r="53" spans="1:7" s="10" customFormat="1" ht="14.25" hidden="1" customHeight="1">
      <c r="A53" s="77" t="str">
        <f ca="1">IF($G53="","",IF(OR(INDEX(Nhaplieu!$M$8:$M$1070,$G53)=$J$3,INDEX(Nhaplieu!$N$8:$N$1070,$G53)=$J$3),INDEX(Nhaplieu!$E$8:$E$1070,$G53),""))</f>
        <v/>
      </c>
      <c r="B53" s="481" t="str">
        <f ca="1">IF($G53="","",IF(OR(INDEX(Nhaplieu!$M$8:$M$1070,$G53)=$J$3,INDEX(Nhaplieu!$N$8:$N$1070,$G53)=$J$3),INDEX(Nhaplieu!$F$8:$F$1070,$G53),""))</f>
        <v/>
      </c>
      <c r="C53" s="482" t="str">
        <f ca="1">IF($G53="","",IF(OR(INDEX(Nhaplieu!$M$8:$M$1070,$G53)=$J$3,INDEX(Nhaplieu!$N$8:$N$1070,$G53)=$J$3),INDEX(Nhaplieu!$L$8:$L$1070,$G53),""))</f>
        <v/>
      </c>
      <c r="D53" s="483" t="str">
        <f ca="1">IF($G53="","",IF(INDEX(Nhaplieu!$M$8:$M$1070,$G53)=$J$3,IF($G53="","",INDEX(Nhaplieu!$N$8:$N$1070,$G53)),IF(INDEX(Nhaplieu!$N$8:$N$1070,$G53)=$J$3,IF($G53="","",INDEX(Nhaplieu!$M$8:$M$1070,$G53)),"")))</f>
        <v/>
      </c>
      <c r="E53" s="77" t="str">
        <f ca="1">IF($G53="","",IF(AND(INDEX(Nhaplieu!$M$8:$M$1070,$G53)=$J$3,INDEX(Nhaplieu!$P$8:$P$1070,$G53)=$J$2),INDEX(Nhaplieu!$O$8:$O$1070,$G53),0))</f>
        <v/>
      </c>
      <c r="F53" s="77" t="str">
        <f ca="1">IF(OR($G53="",E53&gt;0),"",IF(AND(INDEX(Nhaplieu!$N$8:$N$1070,$G53)=$J$3,INDEX(Nhaplieu!$P$8:$P$1070,$G53)=$J$2),INDEX(Nhaplieu!$O$8:$O$1070,$G53),0))</f>
        <v/>
      </c>
      <c r="G53" s="66" t="str">
        <f ca="1">IF(TYPE(MATCH($J$2,OFFSET(Nhaplieu!$P$8,G52,0):'Nhaplieu'!$P$1070,0)+G52)=16,"",MATCH($J$2,OFFSET(Nhaplieu!$P$8,G52,0):'Nhaplieu'!$P$1070,0)+G52)</f>
        <v/>
      </c>
    </row>
    <row r="54" spans="1:7" s="10" customFormat="1" ht="14.25" hidden="1" customHeight="1">
      <c r="A54" s="77" t="str">
        <f ca="1">IF($G54="","",IF(OR(INDEX(Nhaplieu!$M$8:$M$1070,$G54)=$J$3,INDEX(Nhaplieu!$N$8:$N$1070,$G54)=$J$3),INDEX(Nhaplieu!$E$8:$E$1070,$G54),""))</f>
        <v/>
      </c>
      <c r="B54" s="481" t="str">
        <f ca="1">IF($G54="","",IF(OR(INDEX(Nhaplieu!$M$8:$M$1070,$G54)=$J$3,INDEX(Nhaplieu!$N$8:$N$1070,$G54)=$J$3),INDEX(Nhaplieu!$F$8:$F$1070,$G54),""))</f>
        <v/>
      </c>
      <c r="C54" s="482" t="str">
        <f ca="1">IF($G54="","",IF(OR(INDEX(Nhaplieu!$M$8:$M$1070,$G54)=$J$3,INDEX(Nhaplieu!$N$8:$N$1070,$G54)=$J$3),INDEX(Nhaplieu!$L$8:$L$1070,$G54),""))</f>
        <v/>
      </c>
      <c r="D54" s="483" t="str">
        <f ca="1">IF($G54="","",IF(INDEX(Nhaplieu!$M$8:$M$1070,$G54)=$J$3,IF($G54="","",INDEX(Nhaplieu!$N$8:$N$1070,$G54)),IF(INDEX(Nhaplieu!$N$8:$N$1070,$G54)=$J$3,IF($G54="","",INDEX(Nhaplieu!$M$8:$M$1070,$G54)),"")))</f>
        <v/>
      </c>
      <c r="E54" s="77" t="str">
        <f ca="1">IF($G54="","",IF(AND(INDEX(Nhaplieu!$M$8:$M$1070,$G54)=$J$3,INDEX(Nhaplieu!$P$8:$P$1070,$G54)=$J$2),INDEX(Nhaplieu!$O$8:$O$1070,$G54),0))</f>
        <v/>
      </c>
      <c r="F54" s="77" t="str">
        <f ca="1">IF(OR($G54="",E54&gt;0),"",IF(AND(INDEX(Nhaplieu!$N$8:$N$1070,$G54)=$J$3,INDEX(Nhaplieu!$P$8:$P$1070,$G54)=$J$2),INDEX(Nhaplieu!$O$8:$O$1070,$G54),0))</f>
        <v/>
      </c>
      <c r="G54" s="66" t="str">
        <f ca="1">IF(TYPE(MATCH($J$2,OFFSET(Nhaplieu!$P$8,G53,0):'Nhaplieu'!$P$1070,0)+G53)=16,"",MATCH($J$2,OFFSET(Nhaplieu!$P$8,G53,0):'Nhaplieu'!$P$1070,0)+G53)</f>
        <v/>
      </c>
    </row>
    <row r="55" spans="1:7" s="10" customFormat="1" ht="14.25" hidden="1" customHeight="1">
      <c r="A55" s="77" t="str">
        <f ca="1">IF($G55="","",IF(OR(INDEX(Nhaplieu!$M$8:$M$1070,$G55)=$J$3,INDEX(Nhaplieu!$N$8:$N$1070,$G55)=$J$3),INDEX(Nhaplieu!$E$8:$E$1070,$G55),""))</f>
        <v/>
      </c>
      <c r="B55" s="481" t="str">
        <f ca="1">IF($G55="","",IF(OR(INDEX(Nhaplieu!$M$8:$M$1070,$G55)=$J$3,INDEX(Nhaplieu!$N$8:$N$1070,$G55)=$J$3),INDEX(Nhaplieu!$F$8:$F$1070,$G55),""))</f>
        <v/>
      </c>
      <c r="C55" s="482" t="str">
        <f ca="1">IF($G55="","",IF(OR(INDEX(Nhaplieu!$M$8:$M$1070,$G55)=$J$3,INDEX(Nhaplieu!$N$8:$N$1070,$G55)=$J$3),INDEX(Nhaplieu!$L$8:$L$1070,$G55),""))</f>
        <v/>
      </c>
      <c r="D55" s="483" t="str">
        <f ca="1">IF($G55="","",IF(INDEX(Nhaplieu!$M$8:$M$1070,$G55)=$J$3,IF($G55="","",INDEX(Nhaplieu!$N$8:$N$1070,$G55)),IF(INDEX(Nhaplieu!$N$8:$N$1070,$G55)=$J$3,IF($G55="","",INDEX(Nhaplieu!$M$8:$M$1070,$G55)),"")))</f>
        <v/>
      </c>
      <c r="E55" s="77" t="str">
        <f ca="1">IF($G55="","",IF(AND(INDEX(Nhaplieu!$M$8:$M$1070,$G55)=$J$3,INDEX(Nhaplieu!$P$8:$P$1070,$G55)=$J$2),INDEX(Nhaplieu!$O$8:$O$1070,$G55),0))</f>
        <v/>
      </c>
      <c r="F55" s="77" t="str">
        <f ca="1">IF(OR($G55="",E55&gt;0),"",IF(AND(INDEX(Nhaplieu!$N$8:$N$1070,$G55)=$J$3,INDEX(Nhaplieu!$P$8:$P$1070,$G55)=$J$2),INDEX(Nhaplieu!$O$8:$O$1070,$G55),0))</f>
        <v/>
      </c>
      <c r="G55" s="66" t="str">
        <f ca="1">IF(TYPE(MATCH($J$2,OFFSET(Nhaplieu!$P$8,G54,0):'Nhaplieu'!$P$1070,0)+G54)=16,"",MATCH($J$2,OFFSET(Nhaplieu!$P$8,G54,0):'Nhaplieu'!$P$1070,0)+G54)</f>
        <v/>
      </c>
    </row>
    <row r="56" spans="1:7" s="10" customFormat="1" ht="14.25" hidden="1" customHeight="1">
      <c r="A56" s="77" t="str">
        <f ca="1">IF($G56="","",IF(OR(INDEX(Nhaplieu!$M$8:$M$1070,$G56)=$J$3,INDEX(Nhaplieu!$N$8:$N$1070,$G56)=$J$3),INDEX(Nhaplieu!$E$8:$E$1070,$G56),""))</f>
        <v/>
      </c>
      <c r="B56" s="481" t="str">
        <f ca="1">IF($G56="","",IF(OR(INDEX(Nhaplieu!$M$8:$M$1070,$G56)=$J$3,INDEX(Nhaplieu!$N$8:$N$1070,$G56)=$J$3),INDEX(Nhaplieu!$F$8:$F$1070,$G56),""))</f>
        <v/>
      </c>
      <c r="C56" s="482" t="str">
        <f ca="1">IF($G56="","",IF(OR(INDEX(Nhaplieu!$M$8:$M$1070,$G56)=$J$3,INDEX(Nhaplieu!$N$8:$N$1070,$G56)=$J$3),INDEX(Nhaplieu!$L$8:$L$1070,$G56),""))</f>
        <v/>
      </c>
      <c r="D56" s="483" t="str">
        <f ca="1">IF($G56="","",IF(INDEX(Nhaplieu!$M$8:$M$1070,$G56)=$J$3,IF($G56="","",INDEX(Nhaplieu!$N$8:$N$1070,$G56)),IF(INDEX(Nhaplieu!$N$8:$N$1070,$G56)=$J$3,IF($G56="","",INDEX(Nhaplieu!$M$8:$M$1070,$G56)),"")))</f>
        <v/>
      </c>
      <c r="E56" s="77" t="str">
        <f ca="1">IF($G56="","",IF(AND(INDEX(Nhaplieu!$M$8:$M$1070,$G56)=$J$3,INDEX(Nhaplieu!$P$8:$P$1070,$G56)=$J$2),INDEX(Nhaplieu!$O$8:$O$1070,$G56),0))</f>
        <v/>
      </c>
      <c r="F56" s="77" t="str">
        <f ca="1">IF(OR($G56="",E56&gt;0),"",IF(AND(INDEX(Nhaplieu!$N$8:$N$1070,$G56)=$J$3,INDEX(Nhaplieu!$P$8:$P$1070,$G56)=$J$2),INDEX(Nhaplieu!$O$8:$O$1070,$G56),0))</f>
        <v/>
      </c>
      <c r="G56" s="66" t="str">
        <f ca="1">IF(TYPE(MATCH($J$2,OFFSET(Nhaplieu!$P$8,G55,0):'Nhaplieu'!$P$1070,0)+G55)=16,"",MATCH($J$2,OFFSET(Nhaplieu!$P$8,G55,0):'Nhaplieu'!$P$1070,0)+G55)</f>
        <v/>
      </c>
    </row>
    <row r="57" spans="1:7" s="10" customFormat="1" ht="14.25" hidden="1" customHeight="1">
      <c r="A57" s="77" t="str">
        <f ca="1">IF($G57="","",IF(OR(INDEX(Nhaplieu!$M$8:$M$1070,$G57)=$J$3,INDEX(Nhaplieu!$N$8:$N$1070,$G57)=$J$3),INDEX(Nhaplieu!$E$8:$E$1070,$G57),""))</f>
        <v/>
      </c>
      <c r="B57" s="481" t="str">
        <f ca="1">IF($G57="","",IF(OR(INDEX(Nhaplieu!$M$8:$M$1070,$G57)=$J$3,INDEX(Nhaplieu!$N$8:$N$1070,$G57)=$J$3),INDEX(Nhaplieu!$F$8:$F$1070,$G57),""))</f>
        <v/>
      </c>
      <c r="C57" s="482" t="str">
        <f ca="1">IF($G57="","",IF(OR(INDEX(Nhaplieu!$M$8:$M$1070,$G57)=$J$3,INDEX(Nhaplieu!$N$8:$N$1070,$G57)=$J$3),INDEX(Nhaplieu!$L$8:$L$1070,$G57),""))</f>
        <v/>
      </c>
      <c r="D57" s="483" t="str">
        <f ca="1">IF($G57="","",IF(INDEX(Nhaplieu!$M$8:$M$1070,$G57)=$J$3,IF($G57="","",INDEX(Nhaplieu!$N$8:$N$1070,$G57)),IF(INDEX(Nhaplieu!$N$8:$N$1070,$G57)=$J$3,IF($G57="","",INDEX(Nhaplieu!$M$8:$M$1070,$G57)),"")))</f>
        <v/>
      </c>
      <c r="E57" s="77" t="str">
        <f ca="1">IF($G57="","",IF(AND(INDEX(Nhaplieu!$M$8:$M$1070,$G57)=$J$3,INDEX(Nhaplieu!$P$8:$P$1070,$G57)=$J$2),INDEX(Nhaplieu!$O$8:$O$1070,$G57),0))</f>
        <v/>
      </c>
      <c r="F57" s="77" t="str">
        <f ca="1">IF(OR($G57="",E57&gt;0),"",IF(AND(INDEX(Nhaplieu!$N$8:$N$1070,$G57)=$J$3,INDEX(Nhaplieu!$P$8:$P$1070,$G57)=$J$2),INDEX(Nhaplieu!$O$8:$O$1070,$G57),0))</f>
        <v/>
      </c>
      <c r="G57" s="66" t="str">
        <f ca="1">IF(TYPE(MATCH($J$2,OFFSET(Nhaplieu!$P$8,G56,0):'Nhaplieu'!$P$1070,0)+G56)=16,"",MATCH($J$2,OFFSET(Nhaplieu!$P$8,G56,0):'Nhaplieu'!$P$1070,0)+G56)</f>
        <v/>
      </c>
    </row>
    <row r="58" spans="1:7" s="10" customFormat="1" ht="14.25" hidden="1" customHeight="1">
      <c r="A58" s="77" t="str">
        <f ca="1">IF($G58="","",IF(OR(INDEX(Nhaplieu!$M$8:$M$1070,$G58)=$J$3,INDEX(Nhaplieu!$N$8:$N$1070,$G58)=$J$3),INDEX(Nhaplieu!$E$8:$E$1070,$G58),""))</f>
        <v/>
      </c>
      <c r="B58" s="481" t="str">
        <f ca="1">IF($G58="","",IF(OR(INDEX(Nhaplieu!$M$8:$M$1070,$G58)=$J$3,INDEX(Nhaplieu!$N$8:$N$1070,$G58)=$J$3),INDEX(Nhaplieu!$F$8:$F$1070,$G58),""))</f>
        <v/>
      </c>
      <c r="C58" s="482" t="str">
        <f ca="1">IF($G58="","",IF(OR(INDEX(Nhaplieu!$M$8:$M$1070,$G58)=$J$3,INDEX(Nhaplieu!$N$8:$N$1070,$G58)=$J$3),INDEX(Nhaplieu!$L$8:$L$1070,$G58),""))</f>
        <v/>
      </c>
      <c r="D58" s="483" t="str">
        <f ca="1">IF($G58="","",IF(INDEX(Nhaplieu!$M$8:$M$1070,$G58)=$J$3,IF($G58="","",INDEX(Nhaplieu!$N$8:$N$1070,$G58)),IF(INDEX(Nhaplieu!$N$8:$N$1070,$G58)=$J$3,IF($G58="","",INDEX(Nhaplieu!$M$8:$M$1070,$G58)),"")))</f>
        <v/>
      </c>
      <c r="E58" s="77" t="str">
        <f ca="1">IF($G58="","",IF(AND(INDEX(Nhaplieu!$M$8:$M$1070,$G58)=$J$3,INDEX(Nhaplieu!$P$8:$P$1070,$G58)=$J$2),INDEX(Nhaplieu!$O$8:$O$1070,$G58),0))</f>
        <v/>
      </c>
      <c r="F58" s="77" t="str">
        <f ca="1">IF(OR($G58="",E58&gt;0),"",IF(AND(INDEX(Nhaplieu!$N$8:$N$1070,$G58)=$J$3,INDEX(Nhaplieu!$P$8:$P$1070,$G58)=$J$2),INDEX(Nhaplieu!$O$8:$O$1070,$G58),0))</f>
        <v/>
      </c>
      <c r="G58" s="66" t="str">
        <f ca="1">IF(TYPE(MATCH($J$2,OFFSET(Nhaplieu!$P$8,G57,0):'Nhaplieu'!$P$1070,0)+G57)=16,"",MATCH($J$2,OFFSET(Nhaplieu!$P$8,G57,0):'Nhaplieu'!$P$1070,0)+G57)</f>
        <v/>
      </c>
    </row>
    <row r="59" spans="1:7" s="10" customFormat="1" ht="14.25" hidden="1" customHeight="1">
      <c r="A59" s="77" t="str">
        <f ca="1">IF($G59="","",IF(OR(INDEX(Nhaplieu!$M$8:$M$1070,$G59)=$J$3,INDEX(Nhaplieu!$N$8:$N$1070,$G59)=$J$3),INDEX(Nhaplieu!$E$8:$E$1070,$G59),""))</f>
        <v/>
      </c>
      <c r="B59" s="481" t="str">
        <f ca="1">IF($G59="","",IF(OR(INDEX(Nhaplieu!$M$8:$M$1070,$G59)=$J$3,INDEX(Nhaplieu!$N$8:$N$1070,$G59)=$J$3),INDEX(Nhaplieu!$F$8:$F$1070,$G59),""))</f>
        <v/>
      </c>
      <c r="C59" s="482" t="str">
        <f ca="1">IF($G59="","",IF(OR(INDEX(Nhaplieu!$M$8:$M$1070,$G59)=$J$3,INDEX(Nhaplieu!$N$8:$N$1070,$G59)=$J$3),INDEX(Nhaplieu!$L$8:$L$1070,$G59),""))</f>
        <v/>
      </c>
      <c r="D59" s="483" t="str">
        <f ca="1">IF($G59="","",IF(INDEX(Nhaplieu!$M$8:$M$1070,$G59)=$J$3,IF($G59="","",INDEX(Nhaplieu!$N$8:$N$1070,$G59)),IF(INDEX(Nhaplieu!$N$8:$N$1070,$G59)=$J$3,IF($G59="","",INDEX(Nhaplieu!$M$8:$M$1070,$G59)),"")))</f>
        <v/>
      </c>
      <c r="E59" s="77" t="str">
        <f ca="1">IF($G59="","",IF(AND(INDEX(Nhaplieu!$M$8:$M$1070,$G59)=$J$3,INDEX(Nhaplieu!$P$8:$P$1070,$G59)=$J$2),INDEX(Nhaplieu!$O$8:$O$1070,$G59),0))</f>
        <v/>
      </c>
      <c r="F59" s="77" t="str">
        <f ca="1">IF(OR($G59="",E59&gt;0),"",IF(AND(INDEX(Nhaplieu!$N$8:$N$1070,$G59)=$J$3,INDEX(Nhaplieu!$P$8:$P$1070,$G59)=$J$2),INDEX(Nhaplieu!$O$8:$O$1070,$G59),0))</f>
        <v/>
      </c>
      <c r="G59" s="66" t="str">
        <f ca="1">IF(TYPE(MATCH($J$2,OFFSET(Nhaplieu!$P$8,G58,0):'Nhaplieu'!$P$1070,0)+G58)=16,"",MATCH($J$2,OFFSET(Nhaplieu!$P$8,G58,0):'Nhaplieu'!$P$1070,0)+G58)</f>
        <v/>
      </c>
    </row>
    <row r="60" spans="1:7" s="10" customFormat="1" ht="14.25" hidden="1" customHeight="1">
      <c r="A60" s="77" t="str">
        <f ca="1">IF($G60="","",IF(OR(INDEX(Nhaplieu!$M$8:$M$1070,$G60)=$J$3,INDEX(Nhaplieu!$N$8:$N$1070,$G60)=$J$3),INDEX(Nhaplieu!$E$8:$E$1070,$G60),""))</f>
        <v/>
      </c>
      <c r="B60" s="481" t="str">
        <f ca="1">IF($G60="","",IF(OR(INDEX(Nhaplieu!$M$8:$M$1070,$G60)=$J$3,INDEX(Nhaplieu!$N$8:$N$1070,$G60)=$J$3),INDEX(Nhaplieu!$F$8:$F$1070,$G60),""))</f>
        <v/>
      </c>
      <c r="C60" s="482" t="str">
        <f ca="1">IF($G60="","",IF(OR(INDEX(Nhaplieu!$M$8:$M$1070,$G60)=$J$3,INDEX(Nhaplieu!$N$8:$N$1070,$G60)=$J$3),INDEX(Nhaplieu!$L$8:$L$1070,$G60),""))</f>
        <v/>
      </c>
      <c r="D60" s="483" t="str">
        <f ca="1">IF($G60="","",IF(INDEX(Nhaplieu!$M$8:$M$1070,$G60)=$J$3,IF($G60="","",INDEX(Nhaplieu!$N$8:$N$1070,$G60)),IF(INDEX(Nhaplieu!$N$8:$N$1070,$G60)=$J$3,IF($G60="","",INDEX(Nhaplieu!$M$8:$M$1070,$G60)),"")))</f>
        <v/>
      </c>
      <c r="E60" s="77" t="str">
        <f ca="1">IF($G60="","",IF(AND(INDEX(Nhaplieu!$M$8:$M$1070,$G60)=$J$3,INDEX(Nhaplieu!$P$8:$P$1070,$G60)=$J$2),INDEX(Nhaplieu!$O$8:$O$1070,$G60),0))</f>
        <v/>
      </c>
      <c r="F60" s="77" t="str">
        <f ca="1">IF(OR($G60="",E60&gt;0),"",IF(AND(INDEX(Nhaplieu!$N$8:$N$1070,$G60)=$J$3,INDEX(Nhaplieu!$P$8:$P$1070,$G60)=$J$2),INDEX(Nhaplieu!$O$8:$O$1070,$G60),0))</f>
        <v/>
      </c>
      <c r="G60" s="66" t="str">
        <f ca="1">IF(TYPE(MATCH($J$2,OFFSET(Nhaplieu!$P$8,G59,0):'Nhaplieu'!$P$1070,0)+G59)=16,"",MATCH($J$2,OFFSET(Nhaplieu!$P$8,G59,0):'Nhaplieu'!$P$1070,0)+G59)</f>
        <v/>
      </c>
    </row>
    <row r="61" spans="1:7" s="10" customFormat="1" ht="14.25" hidden="1" customHeight="1">
      <c r="A61" s="77" t="str">
        <f ca="1">IF($G61="","",IF(OR(INDEX(Nhaplieu!$M$8:$M$1070,$G61)=$J$3,INDEX(Nhaplieu!$N$8:$N$1070,$G61)=$J$3),INDEX(Nhaplieu!$E$8:$E$1070,$G61),""))</f>
        <v/>
      </c>
      <c r="B61" s="481" t="str">
        <f ca="1">IF($G61="","",IF(OR(INDEX(Nhaplieu!$M$8:$M$1070,$G61)=$J$3,INDEX(Nhaplieu!$N$8:$N$1070,$G61)=$J$3),INDEX(Nhaplieu!$F$8:$F$1070,$G61),""))</f>
        <v/>
      </c>
      <c r="C61" s="482" t="str">
        <f ca="1">IF($G61="","",IF(OR(INDEX(Nhaplieu!$M$8:$M$1070,$G61)=$J$3,INDEX(Nhaplieu!$N$8:$N$1070,$G61)=$J$3),INDEX(Nhaplieu!$L$8:$L$1070,$G61),""))</f>
        <v/>
      </c>
      <c r="D61" s="483" t="str">
        <f ca="1">IF($G61="","",IF(INDEX(Nhaplieu!$M$8:$M$1070,$G61)=$J$3,IF($G61="","",INDEX(Nhaplieu!$N$8:$N$1070,$G61)),IF(INDEX(Nhaplieu!$N$8:$N$1070,$G61)=$J$3,IF($G61="","",INDEX(Nhaplieu!$M$8:$M$1070,$G61)),"")))</f>
        <v/>
      </c>
      <c r="E61" s="77" t="str">
        <f ca="1">IF($G61="","",IF(AND(INDEX(Nhaplieu!$M$8:$M$1070,$G61)=$J$3,INDEX(Nhaplieu!$P$8:$P$1070,$G61)=$J$2),INDEX(Nhaplieu!$O$8:$O$1070,$G61),0))</f>
        <v/>
      </c>
      <c r="F61" s="77" t="str">
        <f ca="1">IF(OR($G61="",E61&gt;0),"",IF(AND(INDEX(Nhaplieu!$N$8:$N$1070,$G61)=$J$3,INDEX(Nhaplieu!$P$8:$P$1070,$G61)=$J$2),INDEX(Nhaplieu!$O$8:$O$1070,$G61),0))</f>
        <v/>
      </c>
      <c r="G61" s="66" t="str">
        <f ca="1">IF(TYPE(MATCH($J$2,OFFSET(Nhaplieu!$P$8,G60,0):'Nhaplieu'!$P$1070,0)+G60)=16,"",MATCH($J$2,OFFSET(Nhaplieu!$P$8,G60,0):'Nhaplieu'!$P$1070,0)+G60)</f>
        <v/>
      </c>
    </row>
    <row r="62" spans="1:7" s="10" customFormat="1" ht="14.25" hidden="1" customHeight="1">
      <c r="A62" s="77" t="str">
        <f ca="1">IF($G62="","",IF(OR(INDEX(Nhaplieu!$M$8:$M$1070,$G62)=$J$3,INDEX(Nhaplieu!$N$8:$N$1070,$G62)=$J$3),INDEX(Nhaplieu!$E$8:$E$1070,$G62),""))</f>
        <v/>
      </c>
      <c r="B62" s="481" t="str">
        <f ca="1">IF($G62="","",IF(OR(INDEX(Nhaplieu!$M$8:$M$1070,$G62)=$J$3,INDEX(Nhaplieu!$N$8:$N$1070,$G62)=$J$3),INDEX(Nhaplieu!$F$8:$F$1070,$G62),""))</f>
        <v/>
      </c>
      <c r="C62" s="482" t="str">
        <f ca="1">IF($G62="","",IF(OR(INDEX(Nhaplieu!$M$8:$M$1070,$G62)=$J$3,INDEX(Nhaplieu!$N$8:$N$1070,$G62)=$J$3),INDEX(Nhaplieu!$L$8:$L$1070,$G62),""))</f>
        <v/>
      </c>
      <c r="D62" s="483" t="str">
        <f ca="1">IF($G62="","",IF(INDEX(Nhaplieu!$M$8:$M$1070,$G62)=$J$3,IF($G62="","",INDEX(Nhaplieu!$N$8:$N$1070,$G62)),IF(INDEX(Nhaplieu!$N$8:$N$1070,$G62)=$J$3,IF($G62="","",INDEX(Nhaplieu!$M$8:$M$1070,$G62)),"")))</f>
        <v/>
      </c>
      <c r="E62" s="77" t="str">
        <f ca="1">IF($G62="","",IF(AND(INDEX(Nhaplieu!$M$8:$M$1070,$G62)=$J$3,INDEX(Nhaplieu!$P$8:$P$1070,$G62)=$J$2),INDEX(Nhaplieu!$O$8:$O$1070,$G62),0))</f>
        <v/>
      </c>
      <c r="F62" s="77" t="str">
        <f ca="1">IF(OR($G62="",E62&gt;0),"",IF(AND(INDEX(Nhaplieu!$N$8:$N$1070,$G62)=$J$3,INDEX(Nhaplieu!$P$8:$P$1070,$G62)=$J$2),INDEX(Nhaplieu!$O$8:$O$1070,$G62),0))</f>
        <v/>
      </c>
      <c r="G62" s="66" t="str">
        <f ca="1">IF(TYPE(MATCH($J$2,OFFSET(Nhaplieu!$P$8,G61,0):'Nhaplieu'!$P$1070,0)+G61)=16,"",MATCH($J$2,OFFSET(Nhaplieu!$P$8,G61,0):'Nhaplieu'!$P$1070,0)+G61)</f>
        <v/>
      </c>
    </row>
    <row r="63" spans="1:7" s="10" customFormat="1" ht="14.25" hidden="1" customHeight="1">
      <c r="A63" s="77" t="str">
        <f ca="1">IF($G63="","",IF(OR(INDEX(Nhaplieu!$M$8:$M$1070,$G63)=$J$3,INDEX(Nhaplieu!$N$8:$N$1070,$G63)=$J$3),INDEX(Nhaplieu!$E$8:$E$1070,$G63),""))</f>
        <v/>
      </c>
      <c r="B63" s="481" t="str">
        <f ca="1">IF($G63="","",IF(OR(INDEX(Nhaplieu!$M$8:$M$1070,$G63)=$J$3,INDEX(Nhaplieu!$N$8:$N$1070,$G63)=$J$3),INDEX(Nhaplieu!$F$8:$F$1070,$G63),""))</f>
        <v/>
      </c>
      <c r="C63" s="482" t="str">
        <f ca="1">IF($G63="","",IF(OR(INDEX(Nhaplieu!$M$8:$M$1070,$G63)=$J$3,INDEX(Nhaplieu!$N$8:$N$1070,$G63)=$J$3),INDEX(Nhaplieu!$L$8:$L$1070,$G63),""))</f>
        <v/>
      </c>
      <c r="D63" s="483" t="str">
        <f ca="1">IF($G63="","",IF(INDEX(Nhaplieu!$M$8:$M$1070,$G63)=$J$3,IF($G63="","",INDEX(Nhaplieu!$N$8:$N$1070,$G63)),IF(INDEX(Nhaplieu!$N$8:$N$1070,$G63)=$J$3,IF($G63="","",INDEX(Nhaplieu!$M$8:$M$1070,$G63)),"")))</f>
        <v/>
      </c>
      <c r="E63" s="77" t="str">
        <f ca="1">IF($G63="","",IF(AND(INDEX(Nhaplieu!$M$8:$M$1070,$G63)=$J$3,INDEX(Nhaplieu!$P$8:$P$1070,$G63)=$J$2),INDEX(Nhaplieu!$O$8:$O$1070,$G63),0))</f>
        <v/>
      </c>
      <c r="F63" s="77" t="str">
        <f ca="1">IF(OR($G63="",E63&gt;0),"",IF(AND(INDEX(Nhaplieu!$N$8:$N$1070,$G63)=$J$3,INDEX(Nhaplieu!$P$8:$P$1070,$G63)=$J$2),INDEX(Nhaplieu!$O$8:$O$1070,$G63),0))</f>
        <v/>
      </c>
      <c r="G63" s="66" t="str">
        <f ca="1">IF(TYPE(MATCH($J$2,OFFSET(Nhaplieu!$P$8,G62,0):'Nhaplieu'!$P$1070,0)+G62)=16,"",MATCH($J$2,OFFSET(Nhaplieu!$P$8,G62,0):'Nhaplieu'!$P$1070,0)+G62)</f>
        <v/>
      </c>
    </row>
    <row r="64" spans="1:7" s="10" customFormat="1" ht="14.25" hidden="1" customHeight="1">
      <c r="A64" s="77" t="str">
        <f ca="1">IF($G64="","",IF(OR(INDEX(Nhaplieu!$M$8:$M$1070,$G64)=$J$3,INDEX(Nhaplieu!$N$8:$N$1070,$G64)=$J$3),INDEX(Nhaplieu!$E$8:$E$1070,$G64),""))</f>
        <v/>
      </c>
      <c r="B64" s="481" t="str">
        <f ca="1">IF($G64="","",IF(OR(INDEX(Nhaplieu!$M$8:$M$1070,$G64)=$J$3,INDEX(Nhaplieu!$N$8:$N$1070,$G64)=$J$3),INDEX(Nhaplieu!$F$8:$F$1070,$G64),""))</f>
        <v/>
      </c>
      <c r="C64" s="482" t="str">
        <f ca="1">IF($G64="","",IF(OR(INDEX(Nhaplieu!$M$8:$M$1070,$G64)=$J$3,INDEX(Nhaplieu!$N$8:$N$1070,$G64)=$J$3),INDEX(Nhaplieu!$L$8:$L$1070,$G64),""))</f>
        <v/>
      </c>
      <c r="D64" s="483" t="str">
        <f ca="1">IF($G64="","",IF(INDEX(Nhaplieu!$M$8:$M$1070,$G64)=$J$3,IF($G64="","",INDEX(Nhaplieu!$N$8:$N$1070,$G64)),IF(INDEX(Nhaplieu!$N$8:$N$1070,$G64)=$J$3,IF($G64="","",INDEX(Nhaplieu!$M$8:$M$1070,$G64)),"")))</f>
        <v/>
      </c>
      <c r="E64" s="77" t="str">
        <f ca="1">IF($G64="","",IF(AND(INDEX(Nhaplieu!$M$8:$M$1070,$G64)=$J$3,INDEX(Nhaplieu!$P$8:$P$1070,$G64)=$J$2),INDEX(Nhaplieu!$O$8:$O$1070,$G64),0))</f>
        <v/>
      </c>
      <c r="F64" s="77" t="str">
        <f ca="1">IF(OR($G64="",E64&gt;0),"",IF(AND(INDEX(Nhaplieu!$N$8:$N$1070,$G64)=$J$3,INDEX(Nhaplieu!$P$8:$P$1070,$G64)=$J$2),INDEX(Nhaplieu!$O$8:$O$1070,$G64),0))</f>
        <v/>
      </c>
      <c r="G64" s="66" t="str">
        <f ca="1">IF(TYPE(MATCH($J$2,OFFSET(Nhaplieu!$P$8,G63,0):'Nhaplieu'!$P$1070,0)+G63)=16,"",MATCH($J$2,OFFSET(Nhaplieu!$P$8,G63,0):'Nhaplieu'!$P$1070,0)+G63)</f>
        <v/>
      </c>
    </row>
    <row r="65" spans="1:7" s="10" customFormat="1" ht="14.25" hidden="1" customHeight="1">
      <c r="A65" s="77" t="str">
        <f ca="1">IF($G65="","",IF(OR(INDEX(Nhaplieu!$M$8:$M$1070,$G65)=$J$3,INDEX(Nhaplieu!$N$8:$N$1070,$G65)=$J$3),INDEX(Nhaplieu!$E$8:$E$1070,$G65),""))</f>
        <v/>
      </c>
      <c r="B65" s="481" t="str">
        <f ca="1">IF($G65="","",IF(OR(INDEX(Nhaplieu!$M$8:$M$1070,$G65)=$J$3,INDEX(Nhaplieu!$N$8:$N$1070,$G65)=$J$3),INDEX(Nhaplieu!$F$8:$F$1070,$G65),""))</f>
        <v/>
      </c>
      <c r="C65" s="482" t="str">
        <f ca="1">IF($G65="","",IF(OR(INDEX(Nhaplieu!$M$8:$M$1070,$G65)=$J$3,INDEX(Nhaplieu!$N$8:$N$1070,$G65)=$J$3),INDEX(Nhaplieu!$L$8:$L$1070,$G65),""))</f>
        <v/>
      </c>
      <c r="D65" s="483" t="str">
        <f ca="1">IF($G65="","",IF(INDEX(Nhaplieu!$M$8:$M$1070,$G65)=$J$3,IF($G65="","",INDEX(Nhaplieu!$N$8:$N$1070,$G65)),IF(INDEX(Nhaplieu!$N$8:$N$1070,$G65)=$J$3,IF($G65="","",INDEX(Nhaplieu!$M$8:$M$1070,$G65)),"")))</f>
        <v/>
      </c>
      <c r="E65" s="77" t="str">
        <f ca="1">IF($G65="","",IF(AND(INDEX(Nhaplieu!$M$8:$M$1070,$G65)=$J$3,INDEX(Nhaplieu!$P$8:$P$1070,$G65)=$J$2),INDEX(Nhaplieu!$O$8:$O$1070,$G65),0))</f>
        <v/>
      </c>
      <c r="F65" s="77" t="str">
        <f ca="1">IF(OR($G65="",E65&gt;0),"",IF(AND(INDEX(Nhaplieu!$N$8:$N$1070,$G65)=$J$3,INDEX(Nhaplieu!$P$8:$P$1070,$G65)=$J$2),INDEX(Nhaplieu!$O$8:$O$1070,$G65),0))</f>
        <v/>
      </c>
      <c r="G65" s="66" t="str">
        <f ca="1">IF(TYPE(MATCH($J$2,OFFSET(Nhaplieu!$P$8,G64,0):'Nhaplieu'!$P$1070,0)+G64)=16,"",MATCH($J$2,OFFSET(Nhaplieu!$P$8,G64,0):'Nhaplieu'!$P$1070,0)+G64)</f>
        <v/>
      </c>
    </row>
    <row r="66" spans="1:7" s="10" customFormat="1" ht="14.25" hidden="1" customHeight="1">
      <c r="A66" s="77" t="str">
        <f ca="1">IF($G66="","",IF(OR(INDEX(Nhaplieu!$M$8:$M$1070,$G66)=$J$3,INDEX(Nhaplieu!$N$8:$N$1070,$G66)=$J$3),INDEX(Nhaplieu!$E$8:$E$1070,$G66),""))</f>
        <v/>
      </c>
      <c r="B66" s="481" t="str">
        <f ca="1">IF($G66="","",IF(OR(INDEX(Nhaplieu!$M$8:$M$1070,$G66)=$J$3,INDEX(Nhaplieu!$N$8:$N$1070,$G66)=$J$3),INDEX(Nhaplieu!$F$8:$F$1070,$G66),""))</f>
        <v/>
      </c>
      <c r="C66" s="482" t="str">
        <f ca="1">IF($G66="","",IF(OR(INDEX(Nhaplieu!$M$8:$M$1070,$G66)=$J$3,INDEX(Nhaplieu!$N$8:$N$1070,$G66)=$J$3),INDEX(Nhaplieu!$L$8:$L$1070,$G66),""))</f>
        <v/>
      </c>
      <c r="D66" s="483" t="str">
        <f ca="1">IF($G66="","",IF(INDEX(Nhaplieu!$M$8:$M$1070,$G66)=$J$3,IF($G66="","",INDEX(Nhaplieu!$N$8:$N$1070,$G66)),IF(INDEX(Nhaplieu!$N$8:$N$1070,$G66)=$J$3,IF($G66="","",INDEX(Nhaplieu!$M$8:$M$1070,$G66)),"")))</f>
        <v/>
      </c>
      <c r="E66" s="77" t="str">
        <f ca="1">IF($G66="","",IF(AND(INDEX(Nhaplieu!$M$8:$M$1070,$G66)=$J$3,INDEX(Nhaplieu!$P$8:$P$1070,$G66)=$J$2),INDEX(Nhaplieu!$O$8:$O$1070,$G66),0))</f>
        <v/>
      </c>
      <c r="F66" s="77" t="str">
        <f ca="1">IF(OR($G66="",E66&gt;0),"",IF(AND(INDEX(Nhaplieu!$N$8:$N$1070,$G66)=$J$3,INDEX(Nhaplieu!$P$8:$P$1070,$G66)=$J$2),INDEX(Nhaplieu!$O$8:$O$1070,$G66),0))</f>
        <v/>
      </c>
      <c r="G66" s="66" t="str">
        <f ca="1">IF(TYPE(MATCH($J$2,OFFSET(Nhaplieu!$P$8,G65,0):'Nhaplieu'!$P$1070,0)+G65)=16,"",MATCH($J$2,OFFSET(Nhaplieu!$P$8,G65,0):'Nhaplieu'!$P$1070,0)+G65)</f>
        <v/>
      </c>
    </row>
    <row r="67" spans="1:7" s="10" customFormat="1" ht="14.25" hidden="1" customHeight="1">
      <c r="A67" s="77" t="str">
        <f ca="1">IF($G67="","",IF(OR(INDEX(Nhaplieu!$M$8:$M$1070,$G67)=$J$3,INDEX(Nhaplieu!$N$8:$N$1070,$G67)=$J$3),INDEX(Nhaplieu!$E$8:$E$1070,$G67),""))</f>
        <v/>
      </c>
      <c r="B67" s="481" t="str">
        <f ca="1">IF($G67="","",IF(OR(INDEX(Nhaplieu!$M$8:$M$1070,$G67)=$J$3,INDEX(Nhaplieu!$N$8:$N$1070,$G67)=$J$3),INDEX(Nhaplieu!$F$8:$F$1070,$G67),""))</f>
        <v/>
      </c>
      <c r="C67" s="482" t="str">
        <f ca="1">IF($G67="","",IF(OR(INDEX(Nhaplieu!$M$8:$M$1070,$G67)=$J$3,INDEX(Nhaplieu!$N$8:$N$1070,$G67)=$J$3),INDEX(Nhaplieu!$L$8:$L$1070,$G67),""))</f>
        <v/>
      </c>
      <c r="D67" s="483" t="str">
        <f ca="1">IF($G67="","",IF(INDEX(Nhaplieu!$M$8:$M$1070,$G67)=$J$3,IF($G67="","",INDEX(Nhaplieu!$N$8:$N$1070,$G67)),IF(INDEX(Nhaplieu!$N$8:$N$1070,$G67)=$J$3,IF($G67="","",INDEX(Nhaplieu!$M$8:$M$1070,$G67)),"")))</f>
        <v/>
      </c>
      <c r="E67" s="77" t="str">
        <f ca="1">IF($G67="","",IF(AND(INDEX(Nhaplieu!$M$8:$M$1070,$G67)=$J$3,INDEX(Nhaplieu!$P$8:$P$1070,$G67)=$J$2),INDEX(Nhaplieu!$O$8:$O$1070,$G67),0))</f>
        <v/>
      </c>
      <c r="F67" s="77" t="str">
        <f ca="1">IF(OR($G67="",E67&gt;0),"",IF(AND(INDEX(Nhaplieu!$N$8:$N$1070,$G67)=$J$3,INDEX(Nhaplieu!$P$8:$P$1070,$G67)=$J$2),INDEX(Nhaplieu!$O$8:$O$1070,$G67),0))</f>
        <v/>
      </c>
      <c r="G67" s="66" t="str">
        <f ca="1">IF(TYPE(MATCH($J$2,OFFSET(Nhaplieu!$P$8,G66,0):'Nhaplieu'!$P$1070,0)+G66)=16,"",MATCH($J$2,OFFSET(Nhaplieu!$P$8,G66,0):'Nhaplieu'!$P$1070,0)+G66)</f>
        <v/>
      </c>
    </row>
    <row r="68" spans="1:7" s="10" customFormat="1" ht="14.25" hidden="1" customHeight="1">
      <c r="A68" s="77" t="str">
        <f ca="1">IF($G68="","",IF(OR(INDEX(Nhaplieu!$M$8:$M$1070,$G68)=$J$3,INDEX(Nhaplieu!$N$8:$N$1070,$G68)=$J$3),INDEX(Nhaplieu!$E$8:$E$1070,$G68),""))</f>
        <v/>
      </c>
      <c r="B68" s="481" t="str">
        <f ca="1">IF($G68="","",IF(OR(INDEX(Nhaplieu!$M$8:$M$1070,$G68)=$J$3,INDEX(Nhaplieu!$N$8:$N$1070,$G68)=$J$3),INDEX(Nhaplieu!$F$8:$F$1070,$G68),""))</f>
        <v/>
      </c>
      <c r="C68" s="482" t="str">
        <f ca="1">IF($G68="","",IF(OR(INDEX(Nhaplieu!$M$8:$M$1070,$G68)=$J$3,INDEX(Nhaplieu!$N$8:$N$1070,$G68)=$J$3),INDEX(Nhaplieu!$L$8:$L$1070,$G68),""))</f>
        <v/>
      </c>
      <c r="D68" s="483" t="str">
        <f ca="1">IF($G68="","",IF(INDEX(Nhaplieu!$M$8:$M$1070,$G68)=$J$3,IF($G68="","",INDEX(Nhaplieu!$N$8:$N$1070,$G68)),IF(INDEX(Nhaplieu!$N$8:$N$1070,$G68)=$J$3,IF($G68="","",INDEX(Nhaplieu!$M$8:$M$1070,$G68)),"")))</f>
        <v/>
      </c>
      <c r="E68" s="77" t="str">
        <f ca="1">IF($G68="","",IF(AND(INDEX(Nhaplieu!$M$8:$M$1070,$G68)=$J$3,INDEX(Nhaplieu!$P$8:$P$1070,$G68)=$J$2),INDEX(Nhaplieu!$O$8:$O$1070,$G68),0))</f>
        <v/>
      </c>
      <c r="F68" s="77" t="str">
        <f ca="1">IF(OR($G68="",E68&gt;0),"",IF(AND(INDEX(Nhaplieu!$N$8:$N$1070,$G68)=$J$3,INDEX(Nhaplieu!$P$8:$P$1070,$G68)=$J$2),INDEX(Nhaplieu!$O$8:$O$1070,$G68),0))</f>
        <v/>
      </c>
      <c r="G68" s="66" t="str">
        <f ca="1">IF(TYPE(MATCH($J$2,OFFSET(Nhaplieu!$P$8,G67,0):'Nhaplieu'!$P$1070,0)+G67)=16,"",MATCH($J$2,OFFSET(Nhaplieu!$P$8,G67,0):'Nhaplieu'!$P$1070,0)+G67)</f>
        <v/>
      </c>
    </row>
    <row r="69" spans="1:7" s="10" customFormat="1" ht="14.25" hidden="1" customHeight="1">
      <c r="A69" s="77" t="str">
        <f ca="1">IF($G69="","",IF(OR(INDEX(Nhaplieu!$M$8:$M$1070,$G69)=$J$3,INDEX(Nhaplieu!$N$8:$N$1070,$G69)=$J$3),INDEX(Nhaplieu!$E$8:$E$1070,$G69),""))</f>
        <v/>
      </c>
      <c r="B69" s="481" t="str">
        <f ca="1">IF($G69="","",IF(OR(INDEX(Nhaplieu!$M$8:$M$1070,$G69)=$J$3,INDEX(Nhaplieu!$N$8:$N$1070,$G69)=$J$3),INDEX(Nhaplieu!$F$8:$F$1070,$G69),""))</f>
        <v/>
      </c>
      <c r="C69" s="482" t="str">
        <f ca="1">IF($G69="","",IF(OR(INDEX(Nhaplieu!$M$8:$M$1070,$G69)=$J$3,INDEX(Nhaplieu!$N$8:$N$1070,$G69)=$J$3),INDEX(Nhaplieu!$L$8:$L$1070,$G69),""))</f>
        <v/>
      </c>
      <c r="D69" s="483" t="str">
        <f ca="1">IF($G69="","",IF(INDEX(Nhaplieu!$M$8:$M$1070,$G69)=$J$3,IF($G69="","",INDEX(Nhaplieu!$N$8:$N$1070,$G69)),IF(INDEX(Nhaplieu!$N$8:$N$1070,$G69)=$J$3,IF($G69="","",INDEX(Nhaplieu!$M$8:$M$1070,$G69)),"")))</f>
        <v/>
      </c>
      <c r="E69" s="77" t="str">
        <f ca="1">IF($G69="","",IF(AND(INDEX(Nhaplieu!$M$8:$M$1070,$G69)=$J$3,INDEX(Nhaplieu!$P$8:$P$1070,$G69)=$J$2),INDEX(Nhaplieu!$O$8:$O$1070,$G69),0))</f>
        <v/>
      </c>
      <c r="F69" s="77" t="str">
        <f ca="1">IF(OR($G69="",E69&gt;0),"",IF(AND(INDEX(Nhaplieu!$N$8:$N$1070,$G69)=$J$3,INDEX(Nhaplieu!$P$8:$P$1070,$G69)=$J$2),INDEX(Nhaplieu!$O$8:$O$1070,$G69),0))</f>
        <v/>
      </c>
      <c r="G69" s="66" t="str">
        <f ca="1">IF(TYPE(MATCH($J$2,OFFSET(Nhaplieu!$P$8,G68,0):'Nhaplieu'!$P$1070,0)+G68)=16,"",MATCH($J$2,OFFSET(Nhaplieu!$P$8,G68,0):'Nhaplieu'!$P$1070,0)+G68)</f>
        <v/>
      </c>
    </row>
    <row r="70" spans="1:7" s="10" customFormat="1" ht="14.25" hidden="1" customHeight="1">
      <c r="A70" s="77" t="str">
        <f ca="1">IF($G70="","",IF(OR(INDEX(Nhaplieu!$M$8:$M$1070,$G70)=$J$3,INDEX(Nhaplieu!$N$8:$N$1070,$G70)=$J$3),INDEX(Nhaplieu!$E$8:$E$1070,$G70),""))</f>
        <v/>
      </c>
      <c r="B70" s="481" t="str">
        <f ca="1">IF($G70="","",IF(OR(INDEX(Nhaplieu!$M$8:$M$1070,$G70)=$J$3,INDEX(Nhaplieu!$N$8:$N$1070,$G70)=$J$3),INDEX(Nhaplieu!$F$8:$F$1070,$G70),""))</f>
        <v/>
      </c>
      <c r="C70" s="482" t="str">
        <f ca="1">IF($G70="","",IF(OR(INDEX(Nhaplieu!$M$8:$M$1070,$G70)=$J$3,INDEX(Nhaplieu!$N$8:$N$1070,$G70)=$J$3),INDEX(Nhaplieu!$L$8:$L$1070,$G70),""))</f>
        <v/>
      </c>
      <c r="D70" s="483" t="str">
        <f ca="1">IF($G70="","",IF(INDEX(Nhaplieu!$M$8:$M$1070,$G70)=$J$3,IF($G70="","",INDEX(Nhaplieu!$N$8:$N$1070,$G70)),IF(INDEX(Nhaplieu!$N$8:$N$1070,$G70)=$J$3,IF($G70="","",INDEX(Nhaplieu!$M$8:$M$1070,$G70)),"")))</f>
        <v/>
      </c>
      <c r="E70" s="77" t="str">
        <f ca="1">IF($G70="","",IF(AND(INDEX(Nhaplieu!$M$8:$M$1070,$G70)=$J$3,INDEX(Nhaplieu!$P$8:$P$1070,$G70)=$J$2),INDEX(Nhaplieu!$O$8:$O$1070,$G70),0))</f>
        <v/>
      </c>
      <c r="F70" s="77" t="str">
        <f ca="1">IF(OR($G70="",E70&gt;0),"",IF(AND(INDEX(Nhaplieu!$N$8:$N$1070,$G70)=$J$3,INDEX(Nhaplieu!$P$8:$P$1070,$G70)=$J$2),INDEX(Nhaplieu!$O$8:$O$1070,$G70),0))</f>
        <v/>
      </c>
      <c r="G70" s="66" t="str">
        <f ca="1">IF(TYPE(MATCH($J$2,OFFSET(Nhaplieu!$P$8,G69,0):'Nhaplieu'!$P$1070,0)+G69)=16,"",MATCH($J$2,OFFSET(Nhaplieu!$P$8,G69,0):'Nhaplieu'!$P$1070,0)+G69)</f>
        <v/>
      </c>
    </row>
    <row r="71" spans="1:7" s="10" customFormat="1" ht="14.25" hidden="1" customHeight="1">
      <c r="A71" s="77" t="str">
        <f ca="1">IF($G71="","",IF(OR(INDEX(Nhaplieu!$M$8:$M$1070,$G71)=$J$3,INDEX(Nhaplieu!$N$8:$N$1070,$G71)=$J$3),INDEX(Nhaplieu!$E$8:$E$1070,$G71),""))</f>
        <v/>
      </c>
      <c r="B71" s="481" t="str">
        <f ca="1">IF($G71="","",IF(OR(INDEX(Nhaplieu!$M$8:$M$1070,$G71)=$J$3,INDEX(Nhaplieu!$N$8:$N$1070,$G71)=$J$3),INDEX(Nhaplieu!$F$8:$F$1070,$G71),""))</f>
        <v/>
      </c>
      <c r="C71" s="482" t="str">
        <f ca="1">IF($G71="","",IF(OR(INDEX(Nhaplieu!$M$8:$M$1070,$G71)=$J$3,INDEX(Nhaplieu!$N$8:$N$1070,$G71)=$J$3),INDEX(Nhaplieu!$L$8:$L$1070,$G71),""))</f>
        <v/>
      </c>
      <c r="D71" s="483" t="str">
        <f ca="1">IF($G71="","",IF(INDEX(Nhaplieu!$M$8:$M$1070,$G71)=$J$3,IF($G71="","",INDEX(Nhaplieu!$N$8:$N$1070,$G71)),IF(INDEX(Nhaplieu!$N$8:$N$1070,$G71)=$J$3,IF($G71="","",INDEX(Nhaplieu!$M$8:$M$1070,$G71)),"")))</f>
        <v/>
      </c>
      <c r="E71" s="77" t="str">
        <f ca="1">IF($G71="","",IF(AND(INDEX(Nhaplieu!$M$8:$M$1070,$G71)=$J$3,INDEX(Nhaplieu!$P$8:$P$1070,$G71)=$J$2),INDEX(Nhaplieu!$O$8:$O$1070,$G71),0))</f>
        <v/>
      </c>
      <c r="F71" s="77" t="str">
        <f ca="1">IF(OR($G71="",E71&gt;0),"",IF(AND(INDEX(Nhaplieu!$N$8:$N$1070,$G71)=$J$3,INDEX(Nhaplieu!$P$8:$P$1070,$G71)=$J$2),INDEX(Nhaplieu!$O$8:$O$1070,$G71),0))</f>
        <v/>
      </c>
      <c r="G71" s="66" t="str">
        <f ca="1">IF(TYPE(MATCH($J$2,OFFSET(Nhaplieu!$P$8,G70,0):'Nhaplieu'!$P$1070,0)+G70)=16,"",MATCH($J$2,OFFSET(Nhaplieu!$P$8,G70,0):'Nhaplieu'!$P$1070,0)+G70)</f>
        <v/>
      </c>
    </row>
    <row r="72" spans="1:7" s="10" customFormat="1" ht="14.25" hidden="1" customHeight="1">
      <c r="A72" s="77" t="str">
        <f ca="1">IF($G72="","",IF(OR(INDEX(Nhaplieu!$M$8:$M$1070,$G72)=$J$3,INDEX(Nhaplieu!$N$8:$N$1070,$G72)=$J$3),INDEX(Nhaplieu!$E$8:$E$1070,$G72),""))</f>
        <v/>
      </c>
      <c r="B72" s="481" t="str">
        <f ca="1">IF($G72="","",IF(OR(INDEX(Nhaplieu!$M$8:$M$1070,$G72)=$J$3,INDEX(Nhaplieu!$N$8:$N$1070,$G72)=$J$3),INDEX(Nhaplieu!$F$8:$F$1070,$G72),""))</f>
        <v/>
      </c>
      <c r="C72" s="482" t="str">
        <f ca="1">IF($G72="","",IF(OR(INDEX(Nhaplieu!$M$8:$M$1070,$G72)=$J$3,INDEX(Nhaplieu!$N$8:$N$1070,$G72)=$J$3),INDEX(Nhaplieu!$L$8:$L$1070,$G72),""))</f>
        <v/>
      </c>
      <c r="D72" s="483" t="str">
        <f ca="1">IF($G72="","",IF(INDEX(Nhaplieu!$M$8:$M$1070,$G72)=$J$3,IF($G72="","",INDEX(Nhaplieu!$N$8:$N$1070,$G72)),IF(INDEX(Nhaplieu!$N$8:$N$1070,$G72)=$J$3,IF($G72="","",INDEX(Nhaplieu!$M$8:$M$1070,$G72)),"")))</f>
        <v/>
      </c>
      <c r="E72" s="77" t="str">
        <f ca="1">IF($G72="","",IF(AND(INDEX(Nhaplieu!$M$8:$M$1070,$G72)=$J$3,INDEX(Nhaplieu!$P$8:$P$1070,$G72)=$J$2),INDEX(Nhaplieu!$O$8:$O$1070,$G72),0))</f>
        <v/>
      </c>
      <c r="F72" s="77" t="str">
        <f ca="1">IF(OR($G72="",E72&gt;0),"",IF(AND(INDEX(Nhaplieu!$N$8:$N$1070,$G72)=$J$3,INDEX(Nhaplieu!$P$8:$P$1070,$G72)=$J$2),INDEX(Nhaplieu!$O$8:$O$1070,$G72),0))</f>
        <v/>
      </c>
      <c r="G72" s="66" t="str">
        <f ca="1">IF(TYPE(MATCH($J$2,OFFSET(Nhaplieu!$P$8,G71,0):'Nhaplieu'!$P$1070,0)+G71)=16,"",MATCH($J$2,OFFSET(Nhaplieu!$P$8,G71,0):'Nhaplieu'!$P$1070,0)+G71)</f>
        <v/>
      </c>
    </row>
    <row r="73" spans="1:7" s="10" customFormat="1" ht="14.25" hidden="1" customHeight="1">
      <c r="A73" s="77" t="str">
        <f ca="1">IF($G73="","",IF(OR(INDEX(Nhaplieu!$M$8:$M$1070,$G73)=$J$3,INDEX(Nhaplieu!$N$8:$N$1070,$G73)=$J$3),INDEX(Nhaplieu!$E$8:$E$1070,$G73),""))</f>
        <v/>
      </c>
      <c r="B73" s="481" t="str">
        <f ca="1">IF($G73="","",IF(OR(INDEX(Nhaplieu!$M$8:$M$1070,$G73)=$J$3,INDEX(Nhaplieu!$N$8:$N$1070,$G73)=$J$3),INDEX(Nhaplieu!$F$8:$F$1070,$G73),""))</f>
        <v/>
      </c>
      <c r="C73" s="482" t="str">
        <f ca="1">IF($G73="","",IF(OR(INDEX(Nhaplieu!$M$8:$M$1070,$G73)=$J$3,INDEX(Nhaplieu!$N$8:$N$1070,$G73)=$J$3),INDEX(Nhaplieu!$L$8:$L$1070,$G73),""))</f>
        <v/>
      </c>
      <c r="D73" s="483" t="str">
        <f ca="1">IF($G73="","",IF(INDEX(Nhaplieu!$M$8:$M$1070,$G73)=$J$3,IF($G73="","",INDEX(Nhaplieu!$N$8:$N$1070,$G73)),IF(INDEX(Nhaplieu!$N$8:$N$1070,$G73)=$J$3,IF($G73="","",INDEX(Nhaplieu!$M$8:$M$1070,$G73)),"")))</f>
        <v/>
      </c>
      <c r="E73" s="77" t="str">
        <f ca="1">IF($G73="","",IF(AND(INDEX(Nhaplieu!$M$8:$M$1070,$G73)=$J$3,INDEX(Nhaplieu!$P$8:$P$1070,$G73)=$J$2),INDEX(Nhaplieu!$O$8:$O$1070,$G73),0))</f>
        <v/>
      </c>
      <c r="F73" s="77" t="str">
        <f ca="1">IF(OR($G73="",E73&gt;0),"",IF(AND(INDEX(Nhaplieu!$N$8:$N$1070,$G73)=$J$3,INDEX(Nhaplieu!$P$8:$P$1070,$G73)=$J$2),INDEX(Nhaplieu!$O$8:$O$1070,$G73),0))</f>
        <v/>
      </c>
      <c r="G73" s="66" t="str">
        <f ca="1">IF(TYPE(MATCH($J$2,OFFSET(Nhaplieu!$P$8,G72,0):'Nhaplieu'!$P$1070,0)+G72)=16,"",MATCH($J$2,OFFSET(Nhaplieu!$P$8,G72,0):'Nhaplieu'!$P$1070,0)+G72)</f>
        <v/>
      </c>
    </row>
    <row r="74" spans="1:7" s="10" customFormat="1" ht="14.25" hidden="1" customHeight="1">
      <c r="A74" s="77" t="str">
        <f ca="1">IF($G74="","",IF(OR(INDEX(Nhaplieu!$M$8:$M$1070,$G74)=$J$3,INDEX(Nhaplieu!$N$8:$N$1070,$G74)=$J$3),INDEX(Nhaplieu!$E$8:$E$1070,$G74),""))</f>
        <v/>
      </c>
      <c r="B74" s="481" t="str">
        <f ca="1">IF($G74="","",IF(OR(INDEX(Nhaplieu!$M$8:$M$1070,$G74)=$J$3,INDEX(Nhaplieu!$N$8:$N$1070,$G74)=$J$3),INDEX(Nhaplieu!$F$8:$F$1070,$G74),""))</f>
        <v/>
      </c>
      <c r="C74" s="482" t="str">
        <f ca="1">IF($G74="","",IF(OR(INDEX(Nhaplieu!$M$8:$M$1070,$G74)=$J$3,INDEX(Nhaplieu!$N$8:$N$1070,$G74)=$J$3),INDEX(Nhaplieu!$L$8:$L$1070,$G74),""))</f>
        <v/>
      </c>
      <c r="D74" s="483" t="str">
        <f ca="1">IF($G74="","",IF(INDEX(Nhaplieu!$M$8:$M$1070,$G74)=$J$3,IF($G74="","",INDEX(Nhaplieu!$N$8:$N$1070,$G74)),IF(INDEX(Nhaplieu!$N$8:$N$1070,$G74)=$J$3,IF($G74="","",INDEX(Nhaplieu!$M$8:$M$1070,$G74)),"")))</f>
        <v/>
      </c>
      <c r="E74" s="77" t="str">
        <f ca="1">IF($G74="","",IF(AND(INDEX(Nhaplieu!$M$8:$M$1070,$G74)=$J$3,INDEX(Nhaplieu!$P$8:$P$1070,$G74)=$J$2),INDEX(Nhaplieu!$O$8:$O$1070,$G74),0))</f>
        <v/>
      </c>
      <c r="F74" s="77" t="str">
        <f ca="1">IF(OR($G74="",E74&gt;0),"",IF(AND(INDEX(Nhaplieu!$N$8:$N$1070,$G74)=$J$3,INDEX(Nhaplieu!$P$8:$P$1070,$G74)=$J$2),INDEX(Nhaplieu!$O$8:$O$1070,$G74),0))</f>
        <v/>
      </c>
      <c r="G74" s="66" t="str">
        <f ca="1">IF(TYPE(MATCH($J$2,OFFSET(Nhaplieu!$P$8,G73,0):'Nhaplieu'!$P$1070,0)+G73)=16,"",MATCH($J$2,OFFSET(Nhaplieu!$P$8,G73,0):'Nhaplieu'!$P$1070,0)+G73)</f>
        <v/>
      </c>
    </row>
    <row r="75" spans="1:7" s="10" customFormat="1" ht="14.25" hidden="1" customHeight="1">
      <c r="A75" s="77" t="str">
        <f ca="1">IF($G75="","",IF(OR(INDEX(Nhaplieu!$M$8:$M$1070,$G75)=$J$3,INDEX(Nhaplieu!$N$8:$N$1070,$G75)=$J$3),INDEX(Nhaplieu!$E$8:$E$1070,$G75),""))</f>
        <v/>
      </c>
      <c r="B75" s="481" t="str">
        <f ca="1">IF($G75="","",IF(OR(INDEX(Nhaplieu!$M$8:$M$1070,$G75)=$J$3,INDEX(Nhaplieu!$N$8:$N$1070,$G75)=$J$3),INDEX(Nhaplieu!$F$8:$F$1070,$G75),""))</f>
        <v/>
      </c>
      <c r="C75" s="482" t="str">
        <f ca="1">IF($G75="","",IF(OR(INDEX(Nhaplieu!$M$8:$M$1070,$G75)=$J$3,INDEX(Nhaplieu!$N$8:$N$1070,$G75)=$J$3),INDEX(Nhaplieu!$L$8:$L$1070,$G75),""))</f>
        <v/>
      </c>
      <c r="D75" s="483" t="str">
        <f ca="1">IF($G75="","",IF(INDEX(Nhaplieu!$M$8:$M$1070,$G75)=$J$3,IF($G75="","",INDEX(Nhaplieu!$N$8:$N$1070,$G75)),IF(INDEX(Nhaplieu!$N$8:$N$1070,$G75)=$J$3,IF($G75="","",INDEX(Nhaplieu!$M$8:$M$1070,$G75)),"")))</f>
        <v/>
      </c>
      <c r="E75" s="77" t="str">
        <f ca="1">IF($G75="","",IF(AND(INDEX(Nhaplieu!$M$8:$M$1070,$G75)=$J$3,INDEX(Nhaplieu!$P$8:$P$1070,$G75)=$J$2),INDEX(Nhaplieu!$O$8:$O$1070,$G75),0))</f>
        <v/>
      </c>
      <c r="F75" s="77" t="str">
        <f ca="1">IF(OR($G75="",E75&gt;0),"",IF(AND(INDEX(Nhaplieu!$N$8:$N$1070,$G75)=$J$3,INDEX(Nhaplieu!$P$8:$P$1070,$G75)=$J$2),INDEX(Nhaplieu!$O$8:$O$1070,$G75),0))</f>
        <v/>
      </c>
      <c r="G75" s="66" t="str">
        <f ca="1">IF(TYPE(MATCH($J$2,OFFSET(Nhaplieu!$P$8,G74,0):'Nhaplieu'!$P$1070,0)+G74)=16,"",MATCH($J$2,OFFSET(Nhaplieu!$P$8,G74,0):'Nhaplieu'!$P$1070,0)+G74)</f>
        <v/>
      </c>
    </row>
    <row r="76" spans="1:7" s="10" customFormat="1" ht="14.25" hidden="1" customHeight="1">
      <c r="A76" s="77" t="str">
        <f ca="1">IF($G76="","",IF(OR(INDEX(Nhaplieu!$M$8:$M$1070,$G76)=$J$3,INDEX(Nhaplieu!$N$8:$N$1070,$G76)=$J$3),INDEX(Nhaplieu!$E$8:$E$1070,$G76),""))</f>
        <v/>
      </c>
      <c r="B76" s="481" t="str">
        <f ca="1">IF($G76="","",IF(OR(INDEX(Nhaplieu!$M$8:$M$1070,$G76)=$J$3,INDEX(Nhaplieu!$N$8:$N$1070,$G76)=$J$3),INDEX(Nhaplieu!$F$8:$F$1070,$G76),""))</f>
        <v/>
      </c>
      <c r="C76" s="482" t="str">
        <f ca="1">IF($G76="","",IF(OR(INDEX(Nhaplieu!$M$8:$M$1070,$G76)=$J$3,INDEX(Nhaplieu!$N$8:$N$1070,$G76)=$J$3),INDEX(Nhaplieu!$L$8:$L$1070,$G76),""))</f>
        <v/>
      </c>
      <c r="D76" s="483" t="str">
        <f ca="1">IF($G76="","",IF(INDEX(Nhaplieu!$M$8:$M$1070,$G76)=$J$3,IF($G76="","",INDEX(Nhaplieu!$N$8:$N$1070,$G76)),IF(INDEX(Nhaplieu!$N$8:$N$1070,$G76)=$J$3,IF($G76="","",INDEX(Nhaplieu!$M$8:$M$1070,$G76)),"")))</f>
        <v/>
      </c>
      <c r="E76" s="77" t="str">
        <f ca="1">IF($G76="","",IF(AND(INDEX(Nhaplieu!$M$8:$M$1070,$G76)=$J$3,INDEX(Nhaplieu!$P$8:$P$1070,$G76)=$J$2),INDEX(Nhaplieu!$O$8:$O$1070,$G76),0))</f>
        <v/>
      </c>
      <c r="F76" s="77" t="str">
        <f ca="1">IF(OR($G76="",E76&gt;0),"",IF(AND(INDEX(Nhaplieu!$N$8:$N$1070,$G76)=$J$3,INDEX(Nhaplieu!$P$8:$P$1070,$G76)=$J$2),INDEX(Nhaplieu!$O$8:$O$1070,$G76),0))</f>
        <v/>
      </c>
      <c r="G76" s="66" t="str">
        <f ca="1">IF(TYPE(MATCH($J$2,OFFSET(Nhaplieu!$P$8,G75,0):'Nhaplieu'!$P$1070,0)+G75)=16,"",MATCH($J$2,OFFSET(Nhaplieu!$P$8,G75,0):'Nhaplieu'!$P$1070,0)+G75)</f>
        <v/>
      </c>
    </row>
    <row r="77" spans="1:7" s="10" customFormat="1" ht="14.25" hidden="1" customHeight="1">
      <c r="A77" s="77" t="str">
        <f ca="1">IF($G77="","",IF(OR(INDEX(Nhaplieu!$M$8:$M$1070,$G77)=$J$3,INDEX(Nhaplieu!$N$8:$N$1070,$G77)=$J$3),INDEX(Nhaplieu!$E$8:$E$1070,$G77),""))</f>
        <v/>
      </c>
      <c r="B77" s="481" t="str">
        <f ca="1">IF($G77="","",IF(OR(INDEX(Nhaplieu!$M$8:$M$1070,$G77)=$J$3,INDEX(Nhaplieu!$N$8:$N$1070,$G77)=$J$3),INDEX(Nhaplieu!$F$8:$F$1070,$G77),""))</f>
        <v/>
      </c>
      <c r="C77" s="482" t="str">
        <f ca="1">IF($G77="","",IF(OR(INDEX(Nhaplieu!$M$8:$M$1070,$G77)=$J$3,INDEX(Nhaplieu!$N$8:$N$1070,$G77)=$J$3),INDEX(Nhaplieu!$L$8:$L$1070,$G77),""))</f>
        <v/>
      </c>
      <c r="D77" s="483" t="str">
        <f ca="1">IF($G77="","",IF(INDEX(Nhaplieu!$M$8:$M$1070,$G77)=$J$3,IF($G77="","",INDEX(Nhaplieu!$N$8:$N$1070,$G77)),IF(INDEX(Nhaplieu!$N$8:$N$1070,$G77)=$J$3,IF($G77="","",INDEX(Nhaplieu!$M$8:$M$1070,$G77)),"")))</f>
        <v/>
      </c>
      <c r="E77" s="77" t="str">
        <f ca="1">IF($G77="","",IF(AND(INDEX(Nhaplieu!$M$8:$M$1070,$G77)=$J$3,INDEX(Nhaplieu!$P$8:$P$1070,$G77)=$J$2),INDEX(Nhaplieu!$O$8:$O$1070,$G77),0))</f>
        <v/>
      </c>
      <c r="F77" s="77" t="str">
        <f ca="1">IF(OR($G77="",E77&gt;0),"",IF(AND(INDEX(Nhaplieu!$N$8:$N$1070,$G77)=$J$3,INDEX(Nhaplieu!$P$8:$P$1070,$G77)=$J$2),INDEX(Nhaplieu!$O$8:$O$1070,$G77),0))</f>
        <v/>
      </c>
      <c r="G77" s="66" t="str">
        <f ca="1">IF(TYPE(MATCH($J$2,OFFSET(Nhaplieu!$P$8,G76,0):'Nhaplieu'!$P$1070,0)+G76)=16,"",MATCH($J$2,OFFSET(Nhaplieu!$P$8,G76,0):'Nhaplieu'!$P$1070,0)+G76)</f>
        <v/>
      </c>
    </row>
    <row r="78" spans="1:7" s="10" customFormat="1" ht="14.25" hidden="1" customHeight="1">
      <c r="A78" s="77" t="str">
        <f ca="1">IF($G78="","",IF(OR(INDEX(Nhaplieu!$M$8:$M$1070,$G78)=$J$3,INDEX(Nhaplieu!$N$8:$N$1070,$G78)=$J$3),INDEX(Nhaplieu!$E$8:$E$1070,$G78),""))</f>
        <v/>
      </c>
      <c r="B78" s="481" t="str">
        <f ca="1">IF($G78="","",IF(OR(INDEX(Nhaplieu!$M$8:$M$1070,$G78)=$J$3,INDEX(Nhaplieu!$N$8:$N$1070,$G78)=$J$3),INDEX(Nhaplieu!$F$8:$F$1070,$G78),""))</f>
        <v/>
      </c>
      <c r="C78" s="482" t="str">
        <f ca="1">IF($G78="","",IF(OR(INDEX(Nhaplieu!$M$8:$M$1070,$G78)=$J$3,INDEX(Nhaplieu!$N$8:$N$1070,$G78)=$J$3),INDEX(Nhaplieu!$L$8:$L$1070,$G78),""))</f>
        <v/>
      </c>
      <c r="D78" s="483" t="str">
        <f ca="1">IF($G78="","",IF(INDEX(Nhaplieu!$M$8:$M$1070,$G78)=$J$3,IF($G78="","",INDEX(Nhaplieu!$N$8:$N$1070,$G78)),IF(INDEX(Nhaplieu!$N$8:$N$1070,$G78)=$J$3,IF($G78="","",INDEX(Nhaplieu!$M$8:$M$1070,$G78)),"")))</f>
        <v/>
      </c>
      <c r="E78" s="77" t="str">
        <f ca="1">IF($G78="","",IF(AND(INDEX(Nhaplieu!$M$8:$M$1070,$G78)=$J$3,INDEX(Nhaplieu!$P$8:$P$1070,$G78)=$J$2),INDEX(Nhaplieu!$O$8:$O$1070,$G78),0))</f>
        <v/>
      </c>
      <c r="F78" s="77" t="str">
        <f ca="1">IF(OR($G78="",E78&gt;0),"",IF(AND(INDEX(Nhaplieu!$N$8:$N$1070,$G78)=$J$3,INDEX(Nhaplieu!$P$8:$P$1070,$G78)=$J$2),INDEX(Nhaplieu!$O$8:$O$1070,$G78),0))</f>
        <v/>
      </c>
      <c r="G78" s="66" t="str">
        <f ca="1">IF(TYPE(MATCH($J$2,OFFSET(Nhaplieu!$P$8,G77,0):'Nhaplieu'!$P$1070,0)+G77)=16,"",MATCH($J$2,OFFSET(Nhaplieu!$P$8,G77,0):'Nhaplieu'!$P$1070,0)+G77)</f>
        <v/>
      </c>
    </row>
    <row r="79" spans="1:7" s="10" customFormat="1" ht="14.25" hidden="1" customHeight="1">
      <c r="A79" s="77" t="str">
        <f ca="1">IF($G79="","",IF(OR(INDEX(Nhaplieu!$M$8:$M$1070,$G79)=$J$3,INDEX(Nhaplieu!$N$8:$N$1070,$G79)=$J$3),INDEX(Nhaplieu!$E$8:$E$1070,$G79),""))</f>
        <v/>
      </c>
      <c r="B79" s="481" t="str">
        <f ca="1">IF($G79="","",IF(OR(INDEX(Nhaplieu!$M$8:$M$1070,$G79)=$J$3,INDEX(Nhaplieu!$N$8:$N$1070,$G79)=$J$3),INDEX(Nhaplieu!$F$8:$F$1070,$G79),""))</f>
        <v/>
      </c>
      <c r="C79" s="482" t="str">
        <f ca="1">IF($G79="","",IF(OR(INDEX(Nhaplieu!$M$8:$M$1070,$G79)=$J$3,INDEX(Nhaplieu!$N$8:$N$1070,$G79)=$J$3),INDEX(Nhaplieu!$L$8:$L$1070,$G79),""))</f>
        <v/>
      </c>
      <c r="D79" s="483" t="str">
        <f ca="1">IF($G79="","",IF(INDEX(Nhaplieu!$M$8:$M$1070,$G79)=$J$3,IF($G79="","",INDEX(Nhaplieu!$N$8:$N$1070,$G79)),IF(INDEX(Nhaplieu!$N$8:$N$1070,$G79)=$J$3,IF($G79="","",INDEX(Nhaplieu!$M$8:$M$1070,$G79)),"")))</f>
        <v/>
      </c>
      <c r="E79" s="77" t="str">
        <f ca="1">IF($G79="","",IF(AND(INDEX(Nhaplieu!$M$8:$M$1070,$G79)=$J$3,INDEX(Nhaplieu!$P$8:$P$1070,$G79)=$J$2),INDEX(Nhaplieu!$O$8:$O$1070,$G79),0))</f>
        <v/>
      </c>
      <c r="F79" s="77" t="str">
        <f ca="1">IF(OR($G79="",E79&gt;0),"",IF(AND(INDEX(Nhaplieu!$N$8:$N$1070,$G79)=$J$3,INDEX(Nhaplieu!$P$8:$P$1070,$G79)=$J$2),INDEX(Nhaplieu!$O$8:$O$1070,$G79),0))</f>
        <v/>
      </c>
      <c r="G79" s="66" t="str">
        <f ca="1">IF(TYPE(MATCH($J$2,OFFSET(Nhaplieu!$P$8,G78,0):'Nhaplieu'!$P$1070,0)+G78)=16,"",MATCH($J$2,OFFSET(Nhaplieu!$P$8,G78,0):'Nhaplieu'!$P$1070,0)+G78)</f>
        <v/>
      </c>
    </row>
    <row r="80" spans="1:7" s="10" customFormat="1" ht="14.25" hidden="1" customHeight="1">
      <c r="A80" s="77" t="str">
        <f ca="1">IF($G80="","",IF(OR(INDEX(Nhaplieu!$M$8:$M$1070,$G80)=$J$3,INDEX(Nhaplieu!$N$8:$N$1070,$G80)=$J$3),INDEX(Nhaplieu!$E$8:$E$1070,$G80),""))</f>
        <v/>
      </c>
      <c r="B80" s="481" t="str">
        <f ca="1">IF($G80="","",IF(OR(INDEX(Nhaplieu!$M$8:$M$1070,$G80)=$J$3,INDEX(Nhaplieu!$N$8:$N$1070,$G80)=$J$3),INDEX(Nhaplieu!$F$8:$F$1070,$G80),""))</f>
        <v/>
      </c>
      <c r="C80" s="482" t="str">
        <f ca="1">IF($G80="","",IF(OR(INDEX(Nhaplieu!$M$8:$M$1070,$G80)=$J$3,INDEX(Nhaplieu!$N$8:$N$1070,$G80)=$J$3),INDEX(Nhaplieu!$L$8:$L$1070,$G80),""))</f>
        <v/>
      </c>
      <c r="D80" s="483" t="str">
        <f ca="1">IF($G80="","",IF(INDEX(Nhaplieu!$M$8:$M$1070,$G80)=$J$3,IF($G80="","",INDEX(Nhaplieu!$N$8:$N$1070,$G80)),IF(INDEX(Nhaplieu!$N$8:$N$1070,$G80)=$J$3,IF($G80="","",INDEX(Nhaplieu!$M$8:$M$1070,$G80)),"")))</f>
        <v/>
      </c>
      <c r="E80" s="77" t="str">
        <f ca="1">IF($G80="","",IF(AND(INDEX(Nhaplieu!$M$8:$M$1070,$G80)=$J$3,INDEX(Nhaplieu!$P$8:$P$1070,$G80)=$J$2),INDEX(Nhaplieu!$O$8:$O$1070,$G80),0))</f>
        <v/>
      </c>
      <c r="F80" s="77" t="str">
        <f ca="1">IF(OR($G80="",E80&gt;0),"",IF(AND(INDEX(Nhaplieu!$N$8:$N$1070,$G80)=$J$3,INDEX(Nhaplieu!$P$8:$P$1070,$G80)=$J$2),INDEX(Nhaplieu!$O$8:$O$1070,$G80),0))</f>
        <v/>
      </c>
      <c r="G80" s="66" t="str">
        <f ca="1">IF(TYPE(MATCH($J$2,OFFSET(Nhaplieu!$P$8,G79,0):'Nhaplieu'!$P$1070,0)+G79)=16,"",MATCH($J$2,OFFSET(Nhaplieu!$P$8,G79,0):'Nhaplieu'!$P$1070,0)+G79)</f>
        <v/>
      </c>
    </row>
    <row r="81" spans="1:7" s="10" customFormat="1" ht="14.25" hidden="1" customHeight="1">
      <c r="A81" s="77" t="str">
        <f ca="1">IF($G81="","",IF(OR(INDEX(Nhaplieu!$M$8:$M$1070,$G81)=$J$3,INDEX(Nhaplieu!$N$8:$N$1070,$G81)=$J$3),INDEX(Nhaplieu!$E$8:$E$1070,$G81),""))</f>
        <v/>
      </c>
      <c r="B81" s="481" t="str">
        <f ca="1">IF($G81="","",IF(OR(INDEX(Nhaplieu!$M$8:$M$1070,$G81)=$J$3,INDEX(Nhaplieu!$N$8:$N$1070,$G81)=$J$3),INDEX(Nhaplieu!$F$8:$F$1070,$G81),""))</f>
        <v/>
      </c>
      <c r="C81" s="482" t="str">
        <f ca="1">IF($G81="","",IF(OR(INDEX(Nhaplieu!$M$8:$M$1070,$G81)=$J$3,INDEX(Nhaplieu!$N$8:$N$1070,$G81)=$J$3),INDEX(Nhaplieu!$L$8:$L$1070,$G81),""))</f>
        <v/>
      </c>
      <c r="D81" s="483" t="str">
        <f ca="1">IF($G81="","",IF(INDEX(Nhaplieu!$M$8:$M$1070,$G81)=$J$3,IF($G81="","",INDEX(Nhaplieu!$N$8:$N$1070,$G81)),IF(INDEX(Nhaplieu!$N$8:$N$1070,$G81)=$J$3,IF($G81="","",INDEX(Nhaplieu!$M$8:$M$1070,$G81)),"")))</f>
        <v/>
      </c>
      <c r="E81" s="77" t="str">
        <f ca="1">IF($G81="","",IF(AND(INDEX(Nhaplieu!$M$8:$M$1070,$G81)=$J$3,INDEX(Nhaplieu!$P$8:$P$1070,$G81)=$J$2),INDEX(Nhaplieu!$O$8:$O$1070,$G81),0))</f>
        <v/>
      </c>
      <c r="F81" s="77" t="str">
        <f ca="1">IF(OR($G81="",E81&gt;0),"",IF(AND(INDEX(Nhaplieu!$N$8:$N$1070,$G81)=$J$3,INDEX(Nhaplieu!$P$8:$P$1070,$G81)=$J$2),INDEX(Nhaplieu!$O$8:$O$1070,$G81),0))</f>
        <v/>
      </c>
      <c r="G81" s="66" t="str">
        <f ca="1">IF(TYPE(MATCH($J$2,OFFSET(Nhaplieu!$P$8,G80,0):'Nhaplieu'!$P$1070,0)+G80)=16,"",MATCH($J$2,OFFSET(Nhaplieu!$P$8,G80,0):'Nhaplieu'!$P$1070,0)+G80)</f>
        <v/>
      </c>
    </row>
    <row r="82" spans="1:7" s="10" customFormat="1" ht="14.25" hidden="1" customHeight="1">
      <c r="A82" s="77" t="str">
        <f ca="1">IF($G82="","",IF(OR(INDEX(Nhaplieu!$M$8:$M$1070,$G82)=$J$3,INDEX(Nhaplieu!$N$8:$N$1070,$G82)=$J$3),INDEX(Nhaplieu!$E$8:$E$1070,$G82),""))</f>
        <v/>
      </c>
      <c r="B82" s="481" t="str">
        <f ca="1">IF($G82="","",IF(OR(INDEX(Nhaplieu!$M$8:$M$1070,$G82)=$J$3,INDEX(Nhaplieu!$N$8:$N$1070,$G82)=$J$3),INDEX(Nhaplieu!$F$8:$F$1070,$G82),""))</f>
        <v/>
      </c>
      <c r="C82" s="482" t="str">
        <f ca="1">IF($G82="","",IF(OR(INDEX(Nhaplieu!$M$8:$M$1070,$G82)=$J$3,INDEX(Nhaplieu!$N$8:$N$1070,$G82)=$J$3),INDEX(Nhaplieu!$L$8:$L$1070,$G82),""))</f>
        <v/>
      </c>
      <c r="D82" s="483" t="str">
        <f ca="1">IF($G82="","",IF(INDEX(Nhaplieu!$M$8:$M$1070,$G82)=$J$3,IF($G82="","",INDEX(Nhaplieu!$N$8:$N$1070,$G82)),IF(INDEX(Nhaplieu!$N$8:$N$1070,$G82)=$J$3,IF($G82="","",INDEX(Nhaplieu!$M$8:$M$1070,$G82)),"")))</f>
        <v/>
      </c>
      <c r="E82" s="77" t="str">
        <f ca="1">IF($G82="","",IF(AND(INDEX(Nhaplieu!$M$8:$M$1070,$G82)=$J$3,INDEX(Nhaplieu!$P$8:$P$1070,$G82)=$J$2),INDEX(Nhaplieu!$O$8:$O$1070,$G82),0))</f>
        <v/>
      </c>
      <c r="F82" s="77" t="str">
        <f ca="1">IF(OR($G82="",E82&gt;0),"",IF(AND(INDEX(Nhaplieu!$N$8:$N$1070,$G82)=$J$3,INDEX(Nhaplieu!$P$8:$P$1070,$G82)=$J$2),INDEX(Nhaplieu!$O$8:$O$1070,$G82),0))</f>
        <v/>
      </c>
      <c r="G82" s="66" t="str">
        <f ca="1">IF(TYPE(MATCH($J$2,OFFSET(Nhaplieu!$P$8,G81,0):'Nhaplieu'!$P$1070,0)+G81)=16,"",MATCH($J$2,OFFSET(Nhaplieu!$P$8,G81,0):'Nhaplieu'!$P$1070,0)+G81)</f>
        <v/>
      </c>
    </row>
    <row r="83" spans="1:7" s="10" customFormat="1" ht="14.25" hidden="1" customHeight="1">
      <c r="A83" s="77" t="str">
        <f ca="1">IF($G83="","",IF(OR(INDEX(Nhaplieu!$M$8:$M$1070,$G83)=$J$3,INDEX(Nhaplieu!$N$8:$N$1070,$G83)=$J$3),INDEX(Nhaplieu!$E$8:$E$1070,$G83),""))</f>
        <v/>
      </c>
      <c r="B83" s="481" t="str">
        <f ca="1">IF($G83="","",IF(OR(INDEX(Nhaplieu!$M$8:$M$1070,$G83)=$J$3,INDEX(Nhaplieu!$N$8:$N$1070,$G83)=$J$3),INDEX(Nhaplieu!$F$8:$F$1070,$G83),""))</f>
        <v/>
      </c>
      <c r="C83" s="482" t="str">
        <f ca="1">IF($G83="","",IF(OR(INDEX(Nhaplieu!$M$8:$M$1070,$G83)=$J$3,INDEX(Nhaplieu!$N$8:$N$1070,$G83)=$J$3),INDEX(Nhaplieu!$L$8:$L$1070,$G83),""))</f>
        <v/>
      </c>
      <c r="D83" s="483" t="str">
        <f ca="1">IF($G83="","",IF(INDEX(Nhaplieu!$M$8:$M$1070,$G83)=$J$3,IF($G83="","",INDEX(Nhaplieu!$N$8:$N$1070,$G83)),IF(INDEX(Nhaplieu!$N$8:$N$1070,$G83)=$J$3,IF($G83="","",INDEX(Nhaplieu!$M$8:$M$1070,$G83)),"")))</f>
        <v/>
      </c>
      <c r="E83" s="77" t="str">
        <f ca="1">IF($G83="","",IF(AND(INDEX(Nhaplieu!$M$8:$M$1070,$G83)=$J$3,INDEX(Nhaplieu!$P$8:$P$1070,$G83)=$J$2),INDEX(Nhaplieu!$O$8:$O$1070,$G83),0))</f>
        <v/>
      </c>
      <c r="F83" s="77" t="str">
        <f ca="1">IF(OR($G83="",E83&gt;0),"",IF(AND(INDEX(Nhaplieu!$N$8:$N$1070,$G83)=$J$3,INDEX(Nhaplieu!$P$8:$P$1070,$G83)=$J$2),INDEX(Nhaplieu!$O$8:$O$1070,$G83),0))</f>
        <v/>
      </c>
      <c r="G83" s="66" t="str">
        <f ca="1">IF(TYPE(MATCH($J$2,OFFSET(Nhaplieu!$P$8,G82,0):'Nhaplieu'!$P$1070,0)+G82)=16,"",MATCH($J$2,OFFSET(Nhaplieu!$P$8,G82,0):'Nhaplieu'!$P$1070,0)+G82)</f>
        <v/>
      </c>
    </row>
    <row r="84" spans="1:7" s="10" customFormat="1" ht="14.25" hidden="1" customHeight="1">
      <c r="A84" s="77" t="str">
        <f ca="1">IF($G84="","",IF(OR(INDEX(Nhaplieu!$M$8:$M$1070,$G84)=$J$3,INDEX(Nhaplieu!$N$8:$N$1070,$G84)=$J$3),INDEX(Nhaplieu!$E$8:$E$1070,$G84),""))</f>
        <v/>
      </c>
      <c r="B84" s="481" t="str">
        <f ca="1">IF($G84="","",IF(OR(INDEX(Nhaplieu!$M$8:$M$1070,$G84)=$J$3,INDEX(Nhaplieu!$N$8:$N$1070,$G84)=$J$3),INDEX(Nhaplieu!$F$8:$F$1070,$G84),""))</f>
        <v/>
      </c>
      <c r="C84" s="482" t="str">
        <f ca="1">IF($G84="","",IF(OR(INDEX(Nhaplieu!$M$8:$M$1070,$G84)=$J$3,INDEX(Nhaplieu!$N$8:$N$1070,$G84)=$J$3),INDEX(Nhaplieu!$L$8:$L$1070,$G84),""))</f>
        <v/>
      </c>
      <c r="D84" s="483" t="str">
        <f ca="1">IF($G84="","",IF(INDEX(Nhaplieu!$M$8:$M$1070,$G84)=$J$3,IF($G84="","",INDEX(Nhaplieu!$N$8:$N$1070,$G84)),IF(INDEX(Nhaplieu!$N$8:$N$1070,$G84)=$J$3,IF($G84="","",INDEX(Nhaplieu!$M$8:$M$1070,$G84)),"")))</f>
        <v/>
      </c>
      <c r="E84" s="77" t="str">
        <f ca="1">IF($G84="","",IF(AND(INDEX(Nhaplieu!$M$8:$M$1070,$G84)=$J$3,INDEX(Nhaplieu!$P$8:$P$1070,$G84)=$J$2),INDEX(Nhaplieu!$O$8:$O$1070,$G84),0))</f>
        <v/>
      </c>
      <c r="F84" s="77" t="str">
        <f ca="1">IF(OR($G84="",E84&gt;0),"",IF(AND(INDEX(Nhaplieu!$N$8:$N$1070,$G84)=$J$3,INDEX(Nhaplieu!$P$8:$P$1070,$G84)=$J$2),INDEX(Nhaplieu!$O$8:$O$1070,$G84),0))</f>
        <v/>
      </c>
      <c r="G84" s="66" t="str">
        <f ca="1">IF(TYPE(MATCH($J$2,OFFSET(Nhaplieu!$P$8,G83,0):'Nhaplieu'!$P$1070,0)+G83)=16,"",MATCH($J$2,OFFSET(Nhaplieu!$P$8,G83,0):'Nhaplieu'!$P$1070,0)+G83)</f>
        <v/>
      </c>
    </row>
    <row r="85" spans="1:7" s="10" customFormat="1" ht="14.25" hidden="1" customHeight="1">
      <c r="A85" s="77" t="str">
        <f ca="1">IF($G85="","",IF(OR(INDEX(Nhaplieu!$M$8:$M$1070,$G85)=$J$3,INDEX(Nhaplieu!$N$8:$N$1070,$G85)=$J$3),INDEX(Nhaplieu!$E$8:$E$1070,$G85),""))</f>
        <v/>
      </c>
      <c r="B85" s="481" t="str">
        <f ca="1">IF($G85="","",IF(OR(INDEX(Nhaplieu!$M$8:$M$1070,$G85)=$J$3,INDEX(Nhaplieu!$N$8:$N$1070,$G85)=$J$3),INDEX(Nhaplieu!$F$8:$F$1070,$G85),""))</f>
        <v/>
      </c>
      <c r="C85" s="482" t="str">
        <f ca="1">IF($G85="","",IF(OR(INDEX(Nhaplieu!$M$8:$M$1070,$G85)=$J$3,INDEX(Nhaplieu!$N$8:$N$1070,$G85)=$J$3),INDEX(Nhaplieu!$L$8:$L$1070,$G85),""))</f>
        <v/>
      </c>
      <c r="D85" s="483" t="str">
        <f ca="1">IF($G85="","",IF(INDEX(Nhaplieu!$M$8:$M$1070,$G85)=$J$3,IF($G85="","",INDEX(Nhaplieu!$N$8:$N$1070,$G85)),IF(INDEX(Nhaplieu!$N$8:$N$1070,$G85)=$J$3,IF($G85="","",INDEX(Nhaplieu!$M$8:$M$1070,$G85)),"")))</f>
        <v/>
      </c>
      <c r="E85" s="77" t="str">
        <f ca="1">IF($G85="","",IF(AND(INDEX(Nhaplieu!$M$8:$M$1070,$G85)=$J$3,INDEX(Nhaplieu!$P$8:$P$1070,$G85)=$J$2),INDEX(Nhaplieu!$O$8:$O$1070,$G85),0))</f>
        <v/>
      </c>
      <c r="F85" s="77" t="str">
        <f ca="1">IF(OR($G85="",E85&gt;0),"",IF(AND(INDEX(Nhaplieu!$N$8:$N$1070,$G85)=$J$3,INDEX(Nhaplieu!$P$8:$P$1070,$G85)=$J$2),INDEX(Nhaplieu!$O$8:$O$1070,$G85),0))</f>
        <v/>
      </c>
      <c r="G85" s="66" t="str">
        <f ca="1">IF(TYPE(MATCH($J$2,OFFSET(Nhaplieu!$P$8,G84,0):'Nhaplieu'!$P$1070,0)+G84)=16,"",MATCH($J$2,OFFSET(Nhaplieu!$P$8,G84,0):'Nhaplieu'!$P$1070,0)+G84)</f>
        <v/>
      </c>
    </row>
    <row r="86" spans="1:7" s="10" customFormat="1" ht="14.25" hidden="1" customHeight="1">
      <c r="A86" s="77" t="str">
        <f ca="1">IF($G86="","",IF(OR(INDEX(Nhaplieu!$M$8:$M$1070,$G86)=$J$3,INDEX(Nhaplieu!$N$8:$N$1070,$G86)=$J$3),INDEX(Nhaplieu!$E$8:$E$1070,$G86),""))</f>
        <v/>
      </c>
      <c r="B86" s="481" t="str">
        <f ca="1">IF($G86="","",IF(OR(INDEX(Nhaplieu!$M$8:$M$1070,$G86)=$J$3,INDEX(Nhaplieu!$N$8:$N$1070,$G86)=$J$3),INDEX(Nhaplieu!$F$8:$F$1070,$G86),""))</f>
        <v/>
      </c>
      <c r="C86" s="482" t="str">
        <f ca="1">IF($G86="","",IF(OR(INDEX(Nhaplieu!$M$8:$M$1070,$G86)=$J$3,INDEX(Nhaplieu!$N$8:$N$1070,$G86)=$J$3),INDEX(Nhaplieu!$L$8:$L$1070,$G86),""))</f>
        <v/>
      </c>
      <c r="D86" s="483" t="str">
        <f ca="1">IF($G86="","",IF(INDEX(Nhaplieu!$M$8:$M$1070,$G86)=$J$3,IF($G86="","",INDEX(Nhaplieu!$N$8:$N$1070,$G86)),IF(INDEX(Nhaplieu!$N$8:$N$1070,$G86)=$J$3,IF($G86="","",INDEX(Nhaplieu!$M$8:$M$1070,$G86)),"")))</f>
        <v/>
      </c>
      <c r="E86" s="77" t="str">
        <f ca="1">IF($G86="","",IF(AND(INDEX(Nhaplieu!$M$8:$M$1070,$G86)=$J$3,INDEX(Nhaplieu!$P$8:$P$1070,$G86)=$J$2),INDEX(Nhaplieu!$O$8:$O$1070,$G86),0))</f>
        <v/>
      </c>
      <c r="F86" s="77" t="str">
        <f ca="1">IF(OR($G86="",E86&gt;0),"",IF(AND(INDEX(Nhaplieu!$N$8:$N$1070,$G86)=$J$3,INDEX(Nhaplieu!$P$8:$P$1070,$G86)=$J$2),INDEX(Nhaplieu!$O$8:$O$1070,$G86),0))</f>
        <v/>
      </c>
      <c r="G86" s="66" t="str">
        <f ca="1">IF(TYPE(MATCH($J$2,OFFSET(Nhaplieu!$P$8,G85,0):'Nhaplieu'!$P$1070,0)+G85)=16,"",MATCH($J$2,OFFSET(Nhaplieu!$P$8,G85,0):'Nhaplieu'!$P$1070,0)+G85)</f>
        <v/>
      </c>
    </row>
    <row r="87" spans="1:7" s="10" customFormat="1" ht="14.25" hidden="1" customHeight="1">
      <c r="A87" s="77" t="str">
        <f ca="1">IF($G87="","",IF(OR(INDEX(Nhaplieu!$M$8:$M$1070,$G87)=$J$3,INDEX(Nhaplieu!$N$8:$N$1070,$G87)=$J$3),INDEX(Nhaplieu!$E$8:$E$1070,$G87),""))</f>
        <v/>
      </c>
      <c r="B87" s="481" t="str">
        <f ca="1">IF($G87="","",IF(OR(INDEX(Nhaplieu!$M$8:$M$1070,$G87)=$J$3,INDEX(Nhaplieu!$N$8:$N$1070,$G87)=$J$3),INDEX(Nhaplieu!$F$8:$F$1070,$G87),""))</f>
        <v/>
      </c>
      <c r="C87" s="482" t="str">
        <f ca="1">IF($G87="","",IF(OR(INDEX(Nhaplieu!$M$8:$M$1070,$G87)=$J$3,INDEX(Nhaplieu!$N$8:$N$1070,$G87)=$J$3),INDEX(Nhaplieu!$L$8:$L$1070,$G87),""))</f>
        <v/>
      </c>
      <c r="D87" s="483" t="str">
        <f ca="1">IF($G87="","",IF(INDEX(Nhaplieu!$M$8:$M$1070,$G87)=$J$3,IF($G87="","",INDEX(Nhaplieu!$N$8:$N$1070,$G87)),IF(INDEX(Nhaplieu!$N$8:$N$1070,$G87)=$J$3,IF($G87="","",INDEX(Nhaplieu!$M$8:$M$1070,$G87)),"")))</f>
        <v/>
      </c>
      <c r="E87" s="77" t="str">
        <f ca="1">IF($G87="","",IF(AND(INDEX(Nhaplieu!$M$8:$M$1070,$G87)=$J$3,INDEX(Nhaplieu!$P$8:$P$1070,$G87)=$J$2),INDEX(Nhaplieu!$O$8:$O$1070,$G87),0))</f>
        <v/>
      </c>
      <c r="F87" s="77" t="str">
        <f ca="1">IF(OR($G87="",E87&gt;0),"",IF(AND(INDEX(Nhaplieu!$N$8:$N$1070,$G87)=$J$3,INDEX(Nhaplieu!$P$8:$P$1070,$G87)=$J$2),INDEX(Nhaplieu!$O$8:$O$1070,$G87),0))</f>
        <v/>
      </c>
      <c r="G87" s="66" t="str">
        <f ca="1">IF(TYPE(MATCH($J$2,OFFSET(Nhaplieu!$P$8,G86,0):'Nhaplieu'!$P$1070,0)+G86)=16,"",MATCH($J$2,OFFSET(Nhaplieu!$P$8,G86,0):'Nhaplieu'!$P$1070,0)+G86)</f>
        <v/>
      </c>
    </row>
    <row r="88" spans="1:7" s="10" customFormat="1" ht="14.25" hidden="1" customHeight="1">
      <c r="A88" s="77" t="str">
        <f ca="1">IF($G88="","",IF(OR(INDEX(Nhaplieu!$M$8:$M$1070,$G88)=$J$3,INDEX(Nhaplieu!$N$8:$N$1070,$G88)=$J$3),INDEX(Nhaplieu!$E$8:$E$1070,$G88),""))</f>
        <v/>
      </c>
      <c r="B88" s="481" t="str">
        <f ca="1">IF($G88="","",IF(OR(INDEX(Nhaplieu!$M$8:$M$1070,$G88)=$J$3,INDEX(Nhaplieu!$N$8:$N$1070,$G88)=$J$3),INDEX(Nhaplieu!$F$8:$F$1070,$G88),""))</f>
        <v/>
      </c>
      <c r="C88" s="482" t="str">
        <f ca="1">IF($G88="","",IF(OR(INDEX(Nhaplieu!$M$8:$M$1070,$G88)=$J$3,INDEX(Nhaplieu!$N$8:$N$1070,$G88)=$J$3),INDEX(Nhaplieu!$L$8:$L$1070,$G88),""))</f>
        <v/>
      </c>
      <c r="D88" s="483" t="str">
        <f ca="1">IF($G88="","",IF(INDEX(Nhaplieu!$M$8:$M$1070,$G88)=$J$3,IF($G88="","",INDEX(Nhaplieu!$N$8:$N$1070,$G88)),IF(INDEX(Nhaplieu!$N$8:$N$1070,$G88)=$J$3,IF($G88="","",INDEX(Nhaplieu!$M$8:$M$1070,$G88)),"")))</f>
        <v/>
      </c>
      <c r="E88" s="77" t="str">
        <f ca="1">IF($G88="","",IF(AND(INDEX(Nhaplieu!$M$8:$M$1070,$G88)=$J$3,INDEX(Nhaplieu!$P$8:$P$1070,$G88)=$J$2),INDEX(Nhaplieu!$O$8:$O$1070,$G88),0))</f>
        <v/>
      </c>
      <c r="F88" s="77" t="str">
        <f ca="1">IF(OR($G88="",E88&gt;0),"",IF(AND(INDEX(Nhaplieu!$N$8:$N$1070,$G88)=$J$3,INDEX(Nhaplieu!$P$8:$P$1070,$G88)=$J$2),INDEX(Nhaplieu!$O$8:$O$1070,$G88),0))</f>
        <v/>
      </c>
      <c r="G88" s="66" t="str">
        <f ca="1">IF(TYPE(MATCH($J$2,OFFSET(Nhaplieu!$P$8,G87,0):'Nhaplieu'!$P$1070,0)+G87)=16,"",MATCH($J$2,OFFSET(Nhaplieu!$P$8,G87,0):'Nhaplieu'!$P$1070,0)+G87)</f>
        <v/>
      </c>
    </row>
    <row r="89" spans="1:7" s="10" customFormat="1" ht="14.25" hidden="1" customHeight="1">
      <c r="A89" s="77" t="str">
        <f ca="1">IF($G89="","",IF(OR(INDEX(Nhaplieu!$M$8:$M$1070,$G89)=$J$3,INDEX(Nhaplieu!$N$8:$N$1070,$G89)=$J$3),INDEX(Nhaplieu!$E$8:$E$1070,$G89),""))</f>
        <v/>
      </c>
      <c r="B89" s="481" t="str">
        <f ca="1">IF($G89="","",IF(OR(INDEX(Nhaplieu!$M$8:$M$1070,$G89)=$J$3,INDEX(Nhaplieu!$N$8:$N$1070,$G89)=$J$3),INDEX(Nhaplieu!$F$8:$F$1070,$G89),""))</f>
        <v/>
      </c>
      <c r="C89" s="482" t="str">
        <f ca="1">IF($G89="","",IF(OR(INDEX(Nhaplieu!$M$8:$M$1070,$G89)=$J$3,INDEX(Nhaplieu!$N$8:$N$1070,$G89)=$J$3),INDEX(Nhaplieu!$L$8:$L$1070,$G89),""))</f>
        <v/>
      </c>
      <c r="D89" s="483" t="str">
        <f ca="1">IF($G89="","",IF(INDEX(Nhaplieu!$M$8:$M$1070,$G89)=$J$3,IF($G89="","",INDEX(Nhaplieu!$N$8:$N$1070,$G89)),IF(INDEX(Nhaplieu!$N$8:$N$1070,$G89)=$J$3,IF($G89="","",INDEX(Nhaplieu!$M$8:$M$1070,$G89)),"")))</f>
        <v/>
      </c>
      <c r="E89" s="77" t="str">
        <f ca="1">IF($G89="","",IF(AND(INDEX(Nhaplieu!$M$8:$M$1070,$G89)=$J$3,INDEX(Nhaplieu!$P$8:$P$1070,$G89)=$J$2),INDEX(Nhaplieu!$O$8:$O$1070,$G89),0))</f>
        <v/>
      </c>
      <c r="F89" s="77" t="str">
        <f ca="1">IF(OR($G89="",E89&gt;0),"",IF(AND(INDEX(Nhaplieu!$N$8:$N$1070,$G89)=$J$3,INDEX(Nhaplieu!$P$8:$P$1070,$G89)=$J$2),INDEX(Nhaplieu!$O$8:$O$1070,$G89),0))</f>
        <v/>
      </c>
      <c r="G89" s="66" t="str">
        <f ca="1">IF(TYPE(MATCH($J$2,OFFSET(Nhaplieu!$P$8,G88,0):'Nhaplieu'!$P$1070,0)+G88)=16,"",MATCH($J$2,OFFSET(Nhaplieu!$P$8,G88,0):'Nhaplieu'!$P$1070,0)+G88)</f>
        <v/>
      </c>
    </row>
    <row r="90" spans="1:7" s="10" customFormat="1" ht="14.25" hidden="1" customHeight="1">
      <c r="A90" s="77" t="str">
        <f ca="1">IF($G90="","",IF(OR(INDEX(Nhaplieu!$M$8:$M$1070,$G90)=$J$3,INDEX(Nhaplieu!$N$8:$N$1070,$G90)=$J$3),INDEX(Nhaplieu!$E$8:$E$1070,$G90),""))</f>
        <v/>
      </c>
      <c r="B90" s="481" t="str">
        <f ca="1">IF($G90="","",IF(OR(INDEX(Nhaplieu!$M$8:$M$1070,$G90)=$J$3,INDEX(Nhaplieu!$N$8:$N$1070,$G90)=$J$3),INDEX(Nhaplieu!$F$8:$F$1070,$G90),""))</f>
        <v/>
      </c>
      <c r="C90" s="482" t="str">
        <f ca="1">IF($G90="","",IF(OR(INDEX(Nhaplieu!$M$8:$M$1070,$G90)=$J$3,INDEX(Nhaplieu!$N$8:$N$1070,$G90)=$J$3),INDEX(Nhaplieu!$L$8:$L$1070,$G90),""))</f>
        <v/>
      </c>
      <c r="D90" s="483" t="str">
        <f ca="1">IF($G90="","",IF(INDEX(Nhaplieu!$M$8:$M$1070,$G90)=$J$3,IF($G90="","",INDEX(Nhaplieu!$N$8:$N$1070,$G90)),IF(INDEX(Nhaplieu!$N$8:$N$1070,$G90)=$J$3,IF($G90="","",INDEX(Nhaplieu!$M$8:$M$1070,$G90)),"")))</f>
        <v/>
      </c>
      <c r="E90" s="77" t="str">
        <f ca="1">IF($G90="","",IF(AND(INDEX(Nhaplieu!$M$8:$M$1070,$G90)=$J$3,INDEX(Nhaplieu!$P$8:$P$1070,$G90)=$J$2),INDEX(Nhaplieu!$O$8:$O$1070,$G90),0))</f>
        <v/>
      </c>
      <c r="F90" s="77" t="str">
        <f ca="1">IF(OR($G90="",E90&gt;0),"",IF(AND(INDEX(Nhaplieu!$N$8:$N$1070,$G90)=$J$3,INDEX(Nhaplieu!$P$8:$P$1070,$G90)=$J$2),INDEX(Nhaplieu!$O$8:$O$1070,$G90),0))</f>
        <v/>
      </c>
      <c r="G90" s="66" t="str">
        <f ca="1">IF(TYPE(MATCH($J$2,OFFSET(Nhaplieu!$P$8,G89,0):'Nhaplieu'!$P$1070,0)+G89)=16,"",MATCH($J$2,OFFSET(Nhaplieu!$P$8,G89,0):'Nhaplieu'!$P$1070,0)+G89)</f>
        <v/>
      </c>
    </row>
    <row r="91" spans="1:7" s="10" customFormat="1" ht="14.25" hidden="1" customHeight="1">
      <c r="A91" s="77" t="str">
        <f ca="1">IF($G91="","",IF(OR(INDEX(Nhaplieu!$M$8:$M$1070,$G91)=$J$3,INDEX(Nhaplieu!$N$8:$N$1070,$G91)=$J$3),INDEX(Nhaplieu!$E$8:$E$1070,$G91),""))</f>
        <v/>
      </c>
      <c r="B91" s="481" t="str">
        <f ca="1">IF($G91="","",IF(OR(INDEX(Nhaplieu!$M$8:$M$1070,$G91)=$J$3,INDEX(Nhaplieu!$N$8:$N$1070,$G91)=$J$3),INDEX(Nhaplieu!$F$8:$F$1070,$G91),""))</f>
        <v/>
      </c>
      <c r="C91" s="482" t="str">
        <f ca="1">IF($G91="","",IF(OR(INDEX(Nhaplieu!$M$8:$M$1070,$G91)=$J$3,INDEX(Nhaplieu!$N$8:$N$1070,$G91)=$J$3),INDEX(Nhaplieu!$L$8:$L$1070,$G91),""))</f>
        <v/>
      </c>
      <c r="D91" s="483" t="str">
        <f ca="1">IF($G91="","",IF(INDEX(Nhaplieu!$M$8:$M$1070,$G91)=$J$3,IF($G91="","",INDEX(Nhaplieu!$N$8:$N$1070,$G91)),IF(INDEX(Nhaplieu!$N$8:$N$1070,$G91)=$J$3,IF($G91="","",INDEX(Nhaplieu!$M$8:$M$1070,$G91)),"")))</f>
        <v/>
      </c>
      <c r="E91" s="77" t="str">
        <f ca="1">IF($G91="","",IF(AND(INDEX(Nhaplieu!$M$8:$M$1070,$G91)=$J$3,INDEX(Nhaplieu!$P$8:$P$1070,$G91)=$J$2),INDEX(Nhaplieu!$O$8:$O$1070,$G91),0))</f>
        <v/>
      </c>
      <c r="F91" s="77" t="str">
        <f ca="1">IF(OR($G91="",E91&gt;0),"",IF(AND(INDEX(Nhaplieu!$N$8:$N$1070,$G91)=$J$3,INDEX(Nhaplieu!$P$8:$P$1070,$G91)=$J$2),INDEX(Nhaplieu!$O$8:$O$1070,$G91),0))</f>
        <v/>
      </c>
      <c r="G91" s="66" t="str">
        <f ca="1">IF(TYPE(MATCH($J$2,OFFSET(Nhaplieu!$P$8,G90,0):'Nhaplieu'!$P$1070,0)+G90)=16,"",MATCH($J$2,OFFSET(Nhaplieu!$P$8,G90,0):'Nhaplieu'!$P$1070,0)+G90)</f>
        <v/>
      </c>
    </row>
    <row r="92" spans="1:7" s="10" customFormat="1" ht="14.25" hidden="1" customHeight="1">
      <c r="A92" s="77" t="str">
        <f ca="1">IF($G92="","",IF(OR(INDEX(Nhaplieu!$M$8:$M$1070,$G92)=$J$3,INDEX(Nhaplieu!$N$8:$N$1070,$G92)=$J$3),INDEX(Nhaplieu!$E$8:$E$1070,$G92),""))</f>
        <v/>
      </c>
      <c r="B92" s="481" t="str">
        <f ca="1">IF($G92="","",IF(OR(INDEX(Nhaplieu!$M$8:$M$1070,$G92)=$J$3,INDEX(Nhaplieu!$N$8:$N$1070,$G92)=$J$3),INDEX(Nhaplieu!$F$8:$F$1070,$G92),""))</f>
        <v/>
      </c>
      <c r="C92" s="482" t="str">
        <f ca="1">IF($G92="","",IF(OR(INDEX(Nhaplieu!$M$8:$M$1070,$G92)=$J$3,INDEX(Nhaplieu!$N$8:$N$1070,$G92)=$J$3),INDEX(Nhaplieu!$L$8:$L$1070,$G92),""))</f>
        <v/>
      </c>
      <c r="D92" s="483" t="str">
        <f ca="1">IF($G92="","",IF(INDEX(Nhaplieu!$M$8:$M$1070,$G92)=$J$3,IF($G92="","",INDEX(Nhaplieu!$N$8:$N$1070,$G92)),IF(INDEX(Nhaplieu!$N$8:$N$1070,$G92)=$J$3,IF($G92="","",INDEX(Nhaplieu!$M$8:$M$1070,$G92)),"")))</f>
        <v/>
      </c>
      <c r="E92" s="77" t="str">
        <f ca="1">IF($G92="","",IF(AND(INDEX(Nhaplieu!$M$8:$M$1070,$G92)=$J$3,INDEX(Nhaplieu!$P$8:$P$1070,$G92)=$J$2),INDEX(Nhaplieu!$O$8:$O$1070,$G92),0))</f>
        <v/>
      </c>
      <c r="F92" s="77" t="str">
        <f ca="1">IF(OR($G92="",E92&gt;0),"",IF(AND(INDEX(Nhaplieu!$N$8:$N$1070,$G92)=$J$3,INDEX(Nhaplieu!$P$8:$P$1070,$G92)=$J$2),INDEX(Nhaplieu!$O$8:$O$1070,$G92),0))</f>
        <v/>
      </c>
      <c r="G92" s="66" t="str">
        <f ca="1">IF(TYPE(MATCH($J$2,OFFSET(Nhaplieu!$P$8,G91,0):'Nhaplieu'!$P$1070,0)+G91)=16,"",MATCH($J$2,OFFSET(Nhaplieu!$P$8,G91,0):'Nhaplieu'!$P$1070,0)+G91)</f>
        <v/>
      </c>
    </row>
    <row r="93" spans="1:7" s="10" customFormat="1" ht="14.25" hidden="1" customHeight="1">
      <c r="A93" s="77" t="str">
        <f ca="1">IF($G93="","",IF(OR(INDEX(Nhaplieu!$M$8:$M$1070,$G93)=$J$3,INDEX(Nhaplieu!$N$8:$N$1070,$G93)=$J$3),INDEX(Nhaplieu!$E$8:$E$1070,$G93),""))</f>
        <v/>
      </c>
      <c r="B93" s="481" t="str">
        <f ca="1">IF($G93="","",IF(OR(INDEX(Nhaplieu!$M$8:$M$1070,$G93)=$J$3,INDEX(Nhaplieu!$N$8:$N$1070,$G93)=$J$3),INDEX(Nhaplieu!$F$8:$F$1070,$G93),""))</f>
        <v/>
      </c>
      <c r="C93" s="482" t="str">
        <f ca="1">IF($G93="","",IF(OR(INDEX(Nhaplieu!$M$8:$M$1070,$G93)=$J$3,INDEX(Nhaplieu!$N$8:$N$1070,$G93)=$J$3),INDEX(Nhaplieu!$L$8:$L$1070,$G93),""))</f>
        <v/>
      </c>
      <c r="D93" s="483" t="str">
        <f ca="1">IF($G93="","",IF(INDEX(Nhaplieu!$M$8:$M$1070,$G93)=$J$3,IF($G93="","",INDEX(Nhaplieu!$N$8:$N$1070,$G93)),IF(INDEX(Nhaplieu!$N$8:$N$1070,$G93)=$J$3,IF($G93="","",INDEX(Nhaplieu!$M$8:$M$1070,$G93)),"")))</f>
        <v/>
      </c>
      <c r="E93" s="77" t="str">
        <f ca="1">IF($G93="","",IF(AND(INDEX(Nhaplieu!$M$8:$M$1070,$G93)=$J$3,INDEX(Nhaplieu!$P$8:$P$1070,$G93)=$J$2),INDEX(Nhaplieu!$O$8:$O$1070,$G93),0))</f>
        <v/>
      </c>
      <c r="F93" s="77" t="str">
        <f ca="1">IF(OR($G93="",E93&gt;0),"",IF(AND(INDEX(Nhaplieu!$N$8:$N$1070,$G93)=$J$3,INDEX(Nhaplieu!$P$8:$P$1070,$G93)=$J$2),INDEX(Nhaplieu!$O$8:$O$1070,$G93),0))</f>
        <v/>
      </c>
      <c r="G93" s="66" t="str">
        <f ca="1">IF(TYPE(MATCH($J$2,OFFSET(Nhaplieu!$P$8,G92,0):'Nhaplieu'!$P$1070,0)+G92)=16,"",MATCH($J$2,OFFSET(Nhaplieu!$P$8,G92,0):'Nhaplieu'!$P$1070,0)+G92)</f>
        <v/>
      </c>
    </row>
    <row r="94" spans="1:7" s="10" customFormat="1" ht="14.25" hidden="1" customHeight="1">
      <c r="A94" s="77" t="str">
        <f ca="1">IF($G94="","",IF(OR(INDEX(Nhaplieu!$M$8:$M$1070,$G94)=$J$3,INDEX(Nhaplieu!$N$8:$N$1070,$G94)=$J$3),INDEX(Nhaplieu!$E$8:$E$1070,$G94),""))</f>
        <v/>
      </c>
      <c r="B94" s="481" t="str">
        <f ca="1">IF($G94="","",IF(OR(INDEX(Nhaplieu!$M$8:$M$1070,$G94)=$J$3,INDEX(Nhaplieu!$N$8:$N$1070,$G94)=$J$3),INDEX(Nhaplieu!$F$8:$F$1070,$G94),""))</f>
        <v/>
      </c>
      <c r="C94" s="482" t="str">
        <f ca="1">IF($G94="","",IF(OR(INDEX(Nhaplieu!$M$8:$M$1070,$G94)=$J$3,INDEX(Nhaplieu!$N$8:$N$1070,$G94)=$J$3),INDEX(Nhaplieu!$L$8:$L$1070,$G94),""))</f>
        <v/>
      </c>
      <c r="D94" s="483" t="str">
        <f ca="1">IF($G94="","",IF(INDEX(Nhaplieu!$M$8:$M$1070,$G94)=$J$3,IF($G94="","",INDEX(Nhaplieu!$N$8:$N$1070,$G94)),IF(INDEX(Nhaplieu!$N$8:$N$1070,$G94)=$J$3,IF($G94="","",INDEX(Nhaplieu!$M$8:$M$1070,$G94)),"")))</f>
        <v/>
      </c>
      <c r="E94" s="77" t="str">
        <f ca="1">IF($G94="","",IF(AND(INDEX(Nhaplieu!$M$8:$M$1070,$G94)=$J$3,INDEX(Nhaplieu!$P$8:$P$1070,$G94)=$J$2),INDEX(Nhaplieu!$O$8:$O$1070,$G94),0))</f>
        <v/>
      </c>
      <c r="F94" s="77" t="str">
        <f ca="1">IF(OR($G94="",E94&gt;0),"",IF(AND(INDEX(Nhaplieu!$N$8:$N$1070,$G94)=$J$3,INDEX(Nhaplieu!$P$8:$P$1070,$G94)=$J$2),INDEX(Nhaplieu!$O$8:$O$1070,$G94),0))</f>
        <v/>
      </c>
      <c r="G94" s="66" t="str">
        <f ca="1">IF(TYPE(MATCH($J$2,OFFSET(Nhaplieu!$P$8,G93,0):'Nhaplieu'!$P$1070,0)+G93)=16,"",MATCH($J$2,OFFSET(Nhaplieu!$P$8,G93,0):'Nhaplieu'!$P$1070,0)+G93)</f>
        <v/>
      </c>
    </row>
    <row r="95" spans="1:7" s="10" customFormat="1" ht="14.25" hidden="1" customHeight="1">
      <c r="A95" s="77" t="str">
        <f ca="1">IF($G95="","",IF(OR(INDEX(Nhaplieu!$M$8:$M$1070,$G95)=$J$3,INDEX(Nhaplieu!$N$8:$N$1070,$G95)=$J$3),INDEX(Nhaplieu!$E$8:$E$1070,$G95),""))</f>
        <v/>
      </c>
      <c r="B95" s="481" t="str">
        <f ca="1">IF($G95="","",IF(OR(INDEX(Nhaplieu!$M$8:$M$1070,$G95)=$J$3,INDEX(Nhaplieu!$N$8:$N$1070,$G95)=$J$3),INDEX(Nhaplieu!$F$8:$F$1070,$G95),""))</f>
        <v/>
      </c>
      <c r="C95" s="482" t="str">
        <f ca="1">IF($G95="","",IF(OR(INDEX(Nhaplieu!$M$8:$M$1070,$G95)=$J$3,INDEX(Nhaplieu!$N$8:$N$1070,$G95)=$J$3),INDEX(Nhaplieu!$L$8:$L$1070,$G95),""))</f>
        <v/>
      </c>
      <c r="D95" s="483" t="str">
        <f ca="1">IF($G95="","",IF(INDEX(Nhaplieu!$M$8:$M$1070,$G95)=$J$3,IF($G95="","",INDEX(Nhaplieu!$N$8:$N$1070,$G95)),IF(INDEX(Nhaplieu!$N$8:$N$1070,$G95)=$J$3,IF($G95="","",INDEX(Nhaplieu!$M$8:$M$1070,$G95)),"")))</f>
        <v/>
      </c>
      <c r="E95" s="77" t="str">
        <f ca="1">IF($G95="","",IF(AND(INDEX(Nhaplieu!$M$8:$M$1070,$G95)=$J$3,INDEX(Nhaplieu!$P$8:$P$1070,$G95)=$J$2),INDEX(Nhaplieu!$O$8:$O$1070,$G95),0))</f>
        <v/>
      </c>
      <c r="F95" s="77" t="str">
        <f ca="1">IF(OR($G95="",E95&gt;0),"",IF(AND(INDEX(Nhaplieu!$N$8:$N$1070,$G95)=$J$3,INDEX(Nhaplieu!$P$8:$P$1070,$G95)=$J$2),INDEX(Nhaplieu!$O$8:$O$1070,$G95),0))</f>
        <v/>
      </c>
      <c r="G95" s="66" t="str">
        <f ca="1">IF(TYPE(MATCH($J$2,OFFSET(Nhaplieu!$P$8,G94,0):'Nhaplieu'!$P$1070,0)+G94)=16,"",MATCH($J$2,OFFSET(Nhaplieu!$P$8,G94,0):'Nhaplieu'!$P$1070,0)+G94)</f>
        <v/>
      </c>
    </row>
    <row r="96" spans="1:7" s="10" customFormat="1" ht="14.25" hidden="1" customHeight="1">
      <c r="A96" s="77" t="str">
        <f ca="1">IF($G96="","",IF(OR(INDEX(Nhaplieu!$M$8:$M$1070,$G96)=$J$3,INDEX(Nhaplieu!$N$8:$N$1070,$G96)=$J$3),INDEX(Nhaplieu!$E$8:$E$1070,$G96),""))</f>
        <v/>
      </c>
      <c r="B96" s="481" t="str">
        <f ca="1">IF($G96="","",IF(OR(INDEX(Nhaplieu!$M$8:$M$1070,$G96)=$J$3,INDEX(Nhaplieu!$N$8:$N$1070,$G96)=$J$3),INDEX(Nhaplieu!$F$8:$F$1070,$G96),""))</f>
        <v/>
      </c>
      <c r="C96" s="482" t="str">
        <f ca="1">IF($G96="","",IF(OR(INDEX(Nhaplieu!$M$8:$M$1070,$G96)=$J$3,INDEX(Nhaplieu!$N$8:$N$1070,$G96)=$J$3),INDEX(Nhaplieu!$L$8:$L$1070,$G96),""))</f>
        <v/>
      </c>
      <c r="D96" s="483" t="str">
        <f ca="1">IF($G96="","",IF(INDEX(Nhaplieu!$M$8:$M$1070,$G96)=$J$3,IF($G96="","",INDEX(Nhaplieu!$N$8:$N$1070,$G96)),IF(INDEX(Nhaplieu!$N$8:$N$1070,$G96)=$J$3,IF($G96="","",INDEX(Nhaplieu!$M$8:$M$1070,$G96)),"")))</f>
        <v/>
      </c>
      <c r="E96" s="77" t="str">
        <f ca="1">IF($G96="","",IF(AND(INDEX(Nhaplieu!$M$8:$M$1070,$G96)=$J$3,INDEX(Nhaplieu!$P$8:$P$1070,$G96)=$J$2),INDEX(Nhaplieu!$O$8:$O$1070,$G96),0))</f>
        <v/>
      </c>
      <c r="F96" s="77" t="str">
        <f ca="1">IF(OR($G96="",E96&gt;0),"",IF(AND(INDEX(Nhaplieu!$N$8:$N$1070,$G96)=$J$3,INDEX(Nhaplieu!$P$8:$P$1070,$G96)=$J$2),INDEX(Nhaplieu!$O$8:$O$1070,$G96),0))</f>
        <v/>
      </c>
      <c r="G96" s="66" t="str">
        <f ca="1">IF(TYPE(MATCH($J$2,OFFSET(Nhaplieu!$P$8,G95,0):'Nhaplieu'!$P$1070,0)+G95)=16,"",MATCH($J$2,OFFSET(Nhaplieu!$P$8,G95,0):'Nhaplieu'!$P$1070,0)+G95)</f>
        <v/>
      </c>
    </row>
    <row r="97" spans="1:7" s="10" customFormat="1" ht="14.25" hidden="1" customHeight="1">
      <c r="A97" s="77" t="str">
        <f ca="1">IF($G97="","",IF(OR(INDEX(Nhaplieu!$M$8:$M$1070,$G97)=$J$3,INDEX(Nhaplieu!$N$8:$N$1070,$G97)=$J$3),INDEX(Nhaplieu!$E$8:$E$1070,$G97),""))</f>
        <v/>
      </c>
      <c r="B97" s="481" t="str">
        <f ca="1">IF($G97="","",IF(OR(INDEX(Nhaplieu!$M$8:$M$1070,$G97)=$J$3,INDEX(Nhaplieu!$N$8:$N$1070,$G97)=$J$3),INDEX(Nhaplieu!$F$8:$F$1070,$G97),""))</f>
        <v/>
      </c>
      <c r="C97" s="482" t="str">
        <f ca="1">IF($G97="","",IF(OR(INDEX(Nhaplieu!$M$8:$M$1070,$G97)=$J$3,INDEX(Nhaplieu!$N$8:$N$1070,$G97)=$J$3),INDEX(Nhaplieu!$L$8:$L$1070,$G97),""))</f>
        <v/>
      </c>
      <c r="D97" s="483" t="str">
        <f ca="1">IF($G97="","",IF(INDEX(Nhaplieu!$M$8:$M$1070,$G97)=$J$3,IF($G97="","",INDEX(Nhaplieu!$N$8:$N$1070,$G97)),IF(INDEX(Nhaplieu!$N$8:$N$1070,$G97)=$J$3,IF($G97="","",INDEX(Nhaplieu!$M$8:$M$1070,$G97)),"")))</f>
        <v/>
      </c>
      <c r="E97" s="77" t="str">
        <f ca="1">IF($G97="","",IF(AND(INDEX(Nhaplieu!$M$8:$M$1070,$G97)=$J$3,INDEX(Nhaplieu!$P$8:$P$1070,$G97)=$J$2),INDEX(Nhaplieu!$O$8:$O$1070,$G97),0))</f>
        <v/>
      </c>
      <c r="F97" s="77" t="str">
        <f ca="1">IF(OR($G97="",E97&gt;0),"",IF(AND(INDEX(Nhaplieu!$N$8:$N$1070,$G97)=$J$3,INDEX(Nhaplieu!$P$8:$P$1070,$G97)=$J$2),INDEX(Nhaplieu!$O$8:$O$1070,$G97),0))</f>
        <v/>
      </c>
      <c r="G97" s="66" t="str">
        <f ca="1">IF(TYPE(MATCH($J$2,OFFSET(Nhaplieu!$P$8,G96,0):'Nhaplieu'!$P$1070,0)+G96)=16,"",MATCH($J$2,OFFSET(Nhaplieu!$P$8,G96,0):'Nhaplieu'!$P$1070,0)+G96)</f>
        <v/>
      </c>
    </row>
    <row r="98" spans="1:7" s="10" customFormat="1" ht="14.25" hidden="1" customHeight="1">
      <c r="A98" s="77" t="str">
        <f ca="1">IF($G98="","",IF(OR(INDEX(Nhaplieu!$M$8:$M$1070,$G98)=$J$3,INDEX(Nhaplieu!$N$8:$N$1070,$G98)=$J$3),INDEX(Nhaplieu!$E$8:$E$1070,$G98),""))</f>
        <v/>
      </c>
      <c r="B98" s="481" t="str">
        <f ca="1">IF($G98="","",IF(OR(INDEX(Nhaplieu!$M$8:$M$1070,$G98)=$J$3,INDEX(Nhaplieu!$N$8:$N$1070,$G98)=$J$3),INDEX(Nhaplieu!$F$8:$F$1070,$G98),""))</f>
        <v/>
      </c>
      <c r="C98" s="482" t="str">
        <f ca="1">IF($G98="","",IF(OR(INDEX(Nhaplieu!$M$8:$M$1070,$G98)=$J$3,INDEX(Nhaplieu!$N$8:$N$1070,$G98)=$J$3),INDEX(Nhaplieu!$L$8:$L$1070,$G98),""))</f>
        <v/>
      </c>
      <c r="D98" s="483" t="str">
        <f ca="1">IF($G98="","",IF(INDEX(Nhaplieu!$M$8:$M$1070,$G98)=$J$3,IF($G98="","",INDEX(Nhaplieu!$N$8:$N$1070,$G98)),IF(INDEX(Nhaplieu!$N$8:$N$1070,$G98)=$J$3,IF($G98="","",INDEX(Nhaplieu!$M$8:$M$1070,$G98)),"")))</f>
        <v/>
      </c>
      <c r="E98" s="77" t="str">
        <f ca="1">IF($G98="","",IF(AND(INDEX(Nhaplieu!$M$8:$M$1070,$G98)=$J$3,INDEX(Nhaplieu!$P$8:$P$1070,$G98)=$J$2),INDEX(Nhaplieu!$O$8:$O$1070,$G98),0))</f>
        <v/>
      </c>
      <c r="F98" s="77" t="str">
        <f ca="1">IF(OR($G98="",E98&gt;0),"",IF(AND(INDEX(Nhaplieu!$N$8:$N$1070,$G98)=$J$3,INDEX(Nhaplieu!$P$8:$P$1070,$G98)=$J$2),INDEX(Nhaplieu!$O$8:$O$1070,$G98),0))</f>
        <v/>
      </c>
      <c r="G98" s="66" t="str">
        <f ca="1">IF(TYPE(MATCH($J$2,OFFSET(Nhaplieu!$P$8,G97,0):'Nhaplieu'!$P$1070,0)+G97)=16,"",MATCH($J$2,OFFSET(Nhaplieu!$P$8,G97,0):'Nhaplieu'!$P$1070,0)+G97)</f>
        <v/>
      </c>
    </row>
    <row r="99" spans="1:7" s="10" customFormat="1" ht="14.25" hidden="1" customHeight="1">
      <c r="A99" s="77" t="str">
        <f ca="1">IF($G99="","",IF(OR(INDEX(Nhaplieu!$M$8:$M$1070,$G99)=$J$3,INDEX(Nhaplieu!$N$8:$N$1070,$G99)=$J$3),INDEX(Nhaplieu!$E$8:$E$1070,$G99),""))</f>
        <v/>
      </c>
      <c r="B99" s="481" t="str">
        <f ca="1">IF($G99="","",IF(OR(INDEX(Nhaplieu!$M$8:$M$1070,$G99)=$J$3,INDEX(Nhaplieu!$N$8:$N$1070,$G99)=$J$3),INDEX(Nhaplieu!$F$8:$F$1070,$G99),""))</f>
        <v/>
      </c>
      <c r="C99" s="482" t="str">
        <f ca="1">IF($G99="","",IF(OR(INDEX(Nhaplieu!$M$8:$M$1070,$G99)=$J$3,INDEX(Nhaplieu!$N$8:$N$1070,$G99)=$J$3),INDEX(Nhaplieu!$L$8:$L$1070,$G99),""))</f>
        <v/>
      </c>
      <c r="D99" s="483" t="str">
        <f ca="1">IF($G99="","",IF(INDEX(Nhaplieu!$M$8:$M$1070,$G99)=$J$3,IF($G99="","",INDEX(Nhaplieu!$N$8:$N$1070,$G99)),IF(INDEX(Nhaplieu!$N$8:$N$1070,$G99)=$J$3,IF($G99="","",INDEX(Nhaplieu!$M$8:$M$1070,$G99)),"")))</f>
        <v/>
      </c>
      <c r="E99" s="77" t="str">
        <f ca="1">IF($G99="","",IF(AND(INDEX(Nhaplieu!$M$8:$M$1070,$G99)=$J$3,INDEX(Nhaplieu!$P$8:$P$1070,$G99)=$J$2),INDEX(Nhaplieu!$O$8:$O$1070,$G99),0))</f>
        <v/>
      </c>
      <c r="F99" s="77" t="str">
        <f ca="1">IF(OR($G99="",E99&gt;0),"",IF(AND(INDEX(Nhaplieu!$N$8:$N$1070,$G99)=$J$3,INDEX(Nhaplieu!$P$8:$P$1070,$G99)=$J$2),INDEX(Nhaplieu!$O$8:$O$1070,$G99),0))</f>
        <v/>
      </c>
      <c r="G99" s="66" t="str">
        <f ca="1">IF(TYPE(MATCH($J$2,OFFSET(Nhaplieu!$P$8,G98,0):'Nhaplieu'!$P$1070,0)+G98)=16,"",MATCH($J$2,OFFSET(Nhaplieu!$P$8,G98,0):'Nhaplieu'!$P$1070,0)+G98)</f>
        <v/>
      </c>
    </row>
    <row r="100" spans="1:7" s="10" customFormat="1" ht="14.25" hidden="1" customHeight="1">
      <c r="A100" s="77" t="str">
        <f ca="1">IF($G100="","",IF(OR(INDEX(Nhaplieu!$M$8:$M$1070,$G100)=$J$3,INDEX(Nhaplieu!$N$8:$N$1070,$G100)=$J$3),INDEX(Nhaplieu!$E$8:$E$1070,$G100),""))</f>
        <v/>
      </c>
      <c r="B100" s="481" t="str">
        <f ca="1">IF($G100="","",IF(OR(INDEX(Nhaplieu!$M$8:$M$1070,$G100)=$J$3,INDEX(Nhaplieu!$N$8:$N$1070,$G100)=$J$3),INDEX(Nhaplieu!$F$8:$F$1070,$G100),""))</f>
        <v/>
      </c>
      <c r="C100" s="482" t="str">
        <f ca="1">IF($G100="","",IF(OR(INDEX(Nhaplieu!$M$8:$M$1070,$G100)=$J$3,INDEX(Nhaplieu!$N$8:$N$1070,$G100)=$J$3),INDEX(Nhaplieu!$L$8:$L$1070,$G100),""))</f>
        <v/>
      </c>
      <c r="D100" s="483" t="str">
        <f ca="1">IF($G100="","",IF(INDEX(Nhaplieu!$M$8:$M$1070,$G100)=$J$3,IF($G100="","",INDEX(Nhaplieu!$N$8:$N$1070,$G100)),IF(INDEX(Nhaplieu!$N$8:$N$1070,$G100)=$J$3,IF($G100="","",INDEX(Nhaplieu!$M$8:$M$1070,$G100)),"")))</f>
        <v/>
      </c>
      <c r="E100" s="77" t="str">
        <f ca="1">IF($G100="","",IF(AND(INDEX(Nhaplieu!$M$8:$M$1070,$G100)=$J$3,INDEX(Nhaplieu!$P$8:$P$1070,$G100)=$J$2),INDEX(Nhaplieu!$O$8:$O$1070,$G100),0))</f>
        <v/>
      </c>
      <c r="F100" s="77" t="str">
        <f ca="1">IF(OR($G100="",E100&gt;0),"",IF(AND(INDEX(Nhaplieu!$N$8:$N$1070,$G100)=$J$3,INDEX(Nhaplieu!$P$8:$P$1070,$G100)=$J$2),INDEX(Nhaplieu!$O$8:$O$1070,$G100),0))</f>
        <v/>
      </c>
      <c r="G100" s="66" t="str">
        <f ca="1">IF(TYPE(MATCH($J$2,OFFSET(Nhaplieu!$P$8,G99,0):'Nhaplieu'!$P$1070,0)+G99)=16,"",MATCH($J$2,OFFSET(Nhaplieu!$P$8,G99,0):'Nhaplieu'!$P$1070,0)+G99)</f>
        <v/>
      </c>
    </row>
    <row r="101" spans="1:7" s="10" customFormat="1" ht="14.25" hidden="1" customHeight="1">
      <c r="A101" s="77" t="str">
        <f ca="1">IF($G101="","",IF(OR(INDEX(Nhaplieu!$M$8:$M$1070,$G101)=$J$3,INDEX(Nhaplieu!$N$8:$N$1070,$G101)=$J$3),INDEX(Nhaplieu!$E$8:$E$1070,$G101),""))</f>
        <v/>
      </c>
      <c r="B101" s="481" t="str">
        <f ca="1">IF($G101="","",IF(OR(INDEX(Nhaplieu!$M$8:$M$1070,$G101)=$J$3,INDEX(Nhaplieu!$N$8:$N$1070,$G101)=$J$3),INDEX(Nhaplieu!$F$8:$F$1070,$G101),""))</f>
        <v/>
      </c>
      <c r="C101" s="482" t="str">
        <f ca="1">IF($G101="","",IF(OR(INDEX(Nhaplieu!$M$8:$M$1070,$G101)=$J$3,INDEX(Nhaplieu!$N$8:$N$1070,$G101)=$J$3),INDEX(Nhaplieu!$L$8:$L$1070,$G101),""))</f>
        <v/>
      </c>
      <c r="D101" s="483" t="str">
        <f ca="1">IF($G101="","",IF(INDEX(Nhaplieu!$M$8:$M$1070,$G101)=$J$3,IF($G101="","",INDEX(Nhaplieu!$N$8:$N$1070,$G101)),IF(INDEX(Nhaplieu!$N$8:$N$1070,$G101)=$J$3,IF($G101="","",INDEX(Nhaplieu!$M$8:$M$1070,$G101)),"")))</f>
        <v/>
      </c>
      <c r="E101" s="77" t="str">
        <f ca="1">IF($G101="","",IF(AND(INDEX(Nhaplieu!$M$8:$M$1070,$G101)=$J$3,INDEX(Nhaplieu!$P$8:$P$1070,$G101)=$J$2),INDEX(Nhaplieu!$O$8:$O$1070,$G101),0))</f>
        <v/>
      </c>
      <c r="F101" s="77" t="str">
        <f ca="1">IF(OR($G101="",E101&gt;0),"",IF(AND(INDEX(Nhaplieu!$N$8:$N$1070,$G101)=$J$3,INDEX(Nhaplieu!$P$8:$P$1070,$G101)=$J$2),INDEX(Nhaplieu!$O$8:$O$1070,$G101),0))</f>
        <v/>
      </c>
      <c r="G101" s="66" t="str">
        <f ca="1">IF(TYPE(MATCH($J$2,OFFSET(Nhaplieu!$P$8,G100,0):'Nhaplieu'!$P$1070,0)+G100)=16,"",MATCH($J$2,OFFSET(Nhaplieu!$P$8,G100,0):'Nhaplieu'!$P$1070,0)+G100)</f>
        <v/>
      </c>
    </row>
    <row r="102" spans="1:7" s="10" customFormat="1" ht="14.25" hidden="1" customHeight="1">
      <c r="A102" s="77" t="str">
        <f ca="1">IF($G102="","",IF(OR(INDEX(Nhaplieu!$M$8:$M$1070,$G102)=$J$3,INDEX(Nhaplieu!$N$8:$N$1070,$G102)=$J$3),INDEX(Nhaplieu!$E$8:$E$1070,$G102),""))</f>
        <v/>
      </c>
      <c r="B102" s="481" t="str">
        <f ca="1">IF($G102="","",IF(OR(INDEX(Nhaplieu!$M$8:$M$1070,$G102)=$J$3,INDEX(Nhaplieu!$N$8:$N$1070,$G102)=$J$3),INDEX(Nhaplieu!$F$8:$F$1070,$G102),""))</f>
        <v/>
      </c>
      <c r="C102" s="482" t="str">
        <f ca="1">IF($G102="","",IF(OR(INDEX(Nhaplieu!$M$8:$M$1070,$G102)=$J$3,INDEX(Nhaplieu!$N$8:$N$1070,$G102)=$J$3),INDEX(Nhaplieu!$L$8:$L$1070,$G102),""))</f>
        <v/>
      </c>
      <c r="D102" s="483" t="str">
        <f ca="1">IF($G102="","",IF(INDEX(Nhaplieu!$M$8:$M$1070,$G102)=$J$3,IF($G102="","",INDEX(Nhaplieu!$N$8:$N$1070,$G102)),IF(INDEX(Nhaplieu!$N$8:$N$1070,$G102)=$J$3,IF($G102="","",INDEX(Nhaplieu!$M$8:$M$1070,$G102)),"")))</f>
        <v/>
      </c>
      <c r="E102" s="77" t="str">
        <f ca="1">IF($G102="","",IF(AND(INDEX(Nhaplieu!$M$8:$M$1070,$G102)=$J$3,INDEX(Nhaplieu!$P$8:$P$1070,$G102)=$J$2),INDEX(Nhaplieu!$O$8:$O$1070,$G102),0))</f>
        <v/>
      </c>
      <c r="F102" s="77" t="str">
        <f ca="1">IF(OR($G102="",E102&gt;0),"",IF(AND(INDEX(Nhaplieu!$N$8:$N$1070,$G102)=$J$3,INDEX(Nhaplieu!$P$8:$P$1070,$G102)=$J$2),INDEX(Nhaplieu!$O$8:$O$1070,$G102),0))</f>
        <v/>
      </c>
      <c r="G102" s="66" t="str">
        <f ca="1">IF(TYPE(MATCH($J$2,OFFSET(Nhaplieu!$P$8,G101,0):'Nhaplieu'!$P$1070,0)+G101)=16,"",MATCH($J$2,OFFSET(Nhaplieu!$P$8,G101,0):'Nhaplieu'!$P$1070,0)+G101)</f>
        <v/>
      </c>
    </row>
    <row r="103" spans="1:7" s="10" customFormat="1" ht="14.25" hidden="1" customHeight="1">
      <c r="A103" s="77" t="str">
        <f ca="1">IF($G103="","",IF(OR(INDEX(Nhaplieu!$M$8:$M$1070,$G103)=$J$3,INDEX(Nhaplieu!$N$8:$N$1070,$G103)=$J$3),INDEX(Nhaplieu!$E$8:$E$1070,$G103),""))</f>
        <v/>
      </c>
      <c r="B103" s="481" t="str">
        <f ca="1">IF($G103="","",IF(OR(INDEX(Nhaplieu!$M$8:$M$1070,$G103)=$J$3,INDEX(Nhaplieu!$N$8:$N$1070,$G103)=$J$3),INDEX(Nhaplieu!$F$8:$F$1070,$G103),""))</f>
        <v/>
      </c>
      <c r="C103" s="482" t="str">
        <f ca="1">IF($G103="","",IF(OR(INDEX(Nhaplieu!$M$8:$M$1070,$G103)=$J$3,INDEX(Nhaplieu!$N$8:$N$1070,$G103)=$J$3),INDEX(Nhaplieu!$L$8:$L$1070,$G103),""))</f>
        <v/>
      </c>
      <c r="D103" s="483" t="str">
        <f ca="1">IF($G103="","",IF(INDEX(Nhaplieu!$M$8:$M$1070,$G103)=$J$3,IF($G103="","",INDEX(Nhaplieu!$N$8:$N$1070,$G103)),IF(INDEX(Nhaplieu!$N$8:$N$1070,$G103)=$J$3,IF($G103="","",INDEX(Nhaplieu!$M$8:$M$1070,$G103)),"")))</f>
        <v/>
      </c>
      <c r="E103" s="77" t="str">
        <f ca="1">IF($G103="","",IF(AND(INDEX(Nhaplieu!$M$8:$M$1070,$G103)=$J$3,INDEX(Nhaplieu!$P$8:$P$1070,$G103)=$J$2),INDEX(Nhaplieu!$O$8:$O$1070,$G103),0))</f>
        <v/>
      </c>
      <c r="F103" s="77" t="str">
        <f ca="1">IF(OR($G103="",E103&gt;0),"",IF(AND(INDEX(Nhaplieu!$N$8:$N$1070,$G103)=$J$3,INDEX(Nhaplieu!$P$8:$P$1070,$G103)=$J$2),INDEX(Nhaplieu!$O$8:$O$1070,$G103),0))</f>
        <v/>
      </c>
      <c r="G103" s="66" t="str">
        <f ca="1">IF(TYPE(MATCH($J$2,OFFSET(Nhaplieu!$P$8,G102,0):'Nhaplieu'!$P$1070,0)+G102)=16,"",MATCH($J$2,OFFSET(Nhaplieu!$P$8,G102,0):'Nhaplieu'!$P$1070,0)+G102)</f>
        <v/>
      </c>
    </row>
    <row r="104" spans="1:7" s="10" customFormat="1" ht="14.25" hidden="1" customHeight="1">
      <c r="A104" s="77" t="str">
        <f ca="1">IF($G104="","",IF(OR(INDEX(Nhaplieu!$M$8:$M$1070,$G104)=$J$3,INDEX(Nhaplieu!$N$8:$N$1070,$G104)=$J$3),INDEX(Nhaplieu!$E$8:$E$1070,$G104),""))</f>
        <v/>
      </c>
      <c r="B104" s="481" t="str">
        <f ca="1">IF($G104="","",IF(OR(INDEX(Nhaplieu!$M$8:$M$1070,$G104)=$J$3,INDEX(Nhaplieu!$N$8:$N$1070,$G104)=$J$3),INDEX(Nhaplieu!$F$8:$F$1070,$G104),""))</f>
        <v/>
      </c>
      <c r="C104" s="482" t="str">
        <f ca="1">IF($G104="","",IF(OR(INDEX(Nhaplieu!$M$8:$M$1070,$G104)=$J$3,INDEX(Nhaplieu!$N$8:$N$1070,$G104)=$J$3),INDEX(Nhaplieu!$L$8:$L$1070,$G104),""))</f>
        <v/>
      </c>
      <c r="D104" s="483" t="str">
        <f ca="1">IF($G104="","",IF(INDEX(Nhaplieu!$M$8:$M$1070,$G104)=$J$3,IF($G104="","",INDEX(Nhaplieu!$N$8:$N$1070,$G104)),IF(INDEX(Nhaplieu!$N$8:$N$1070,$G104)=$J$3,IF($G104="","",INDEX(Nhaplieu!$M$8:$M$1070,$G104)),"")))</f>
        <v/>
      </c>
      <c r="E104" s="77" t="str">
        <f ca="1">IF($G104="","",IF(AND(INDEX(Nhaplieu!$M$8:$M$1070,$G104)=$J$3,INDEX(Nhaplieu!$P$8:$P$1070,$G104)=$J$2),INDEX(Nhaplieu!$O$8:$O$1070,$G104),0))</f>
        <v/>
      </c>
      <c r="F104" s="77" t="str">
        <f ca="1">IF(OR($G104="",E104&gt;0),"",IF(AND(INDEX(Nhaplieu!$N$8:$N$1070,$G104)=$J$3,INDEX(Nhaplieu!$P$8:$P$1070,$G104)=$J$2),INDEX(Nhaplieu!$O$8:$O$1070,$G104),0))</f>
        <v/>
      </c>
      <c r="G104" s="66" t="str">
        <f ca="1">IF(TYPE(MATCH($J$2,OFFSET(Nhaplieu!$P$8,G103,0):'Nhaplieu'!$P$1070,0)+G103)=16,"",MATCH($J$2,OFFSET(Nhaplieu!$P$8,G103,0):'Nhaplieu'!$P$1070,0)+G103)</f>
        <v/>
      </c>
    </row>
    <row r="105" spans="1:7" s="10" customFormat="1" ht="14.25" hidden="1" customHeight="1">
      <c r="A105" s="77" t="str">
        <f ca="1">IF($G105="","",IF(OR(INDEX(Nhaplieu!$M$8:$M$1070,$G105)=$J$3,INDEX(Nhaplieu!$N$8:$N$1070,$G105)=$J$3),INDEX(Nhaplieu!$E$8:$E$1070,$G105),""))</f>
        <v/>
      </c>
      <c r="B105" s="481" t="str">
        <f ca="1">IF($G105="","",IF(OR(INDEX(Nhaplieu!$M$8:$M$1070,$G105)=$J$3,INDEX(Nhaplieu!$N$8:$N$1070,$G105)=$J$3),INDEX(Nhaplieu!$F$8:$F$1070,$G105),""))</f>
        <v/>
      </c>
      <c r="C105" s="482" t="str">
        <f ca="1">IF($G105="","",IF(OR(INDEX(Nhaplieu!$M$8:$M$1070,$G105)=$J$3,INDEX(Nhaplieu!$N$8:$N$1070,$G105)=$J$3),INDEX(Nhaplieu!$L$8:$L$1070,$G105),""))</f>
        <v/>
      </c>
      <c r="D105" s="483" t="str">
        <f ca="1">IF($G105="","",IF(INDEX(Nhaplieu!$M$8:$M$1070,$G105)=$J$3,IF($G105="","",INDEX(Nhaplieu!$N$8:$N$1070,$G105)),IF(INDEX(Nhaplieu!$N$8:$N$1070,$G105)=$J$3,IF($G105="","",INDEX(Nhaplieu!$M$8:$M$1070,$G105)),"")))</f>
        <v/>
      </c>
      <c r="E105" s="77" t="str">
        <f ca="1">IF($G105="","",IF(AND(INDEX(Nhaplieu!$M$8:$M$1070,$G105)=$J$3,INDEX(Nhaplieu!$P$8:$P$1070,$G105)=$J$2),INDEX(Nhaplieu!$O$8:$O$1070,$G105),0))</f>
        <v/>
      </c>
      <c r="F105" s="77" t="str">
        <f ca="1">IF(OR($G105="",E105&gt;0),"",IF(AND(INDEX(Nhaplieu!$N$8:$N$1070,$G105)=$J$3,INDEX(Nhaplieu!$P$8:$P$1070,$G105)=$J$2),INDEX(Nhaplieu!$O$8:$O$1070,$G105),0))</f>
        <v/>
      </c>
      <c r="G105" s="66" t="str">
        <f ca="1">IF(TYPE(MATCH($J$2,OFFSET(Nhaplieu!$P$8,G104,0):'Nhaplieu'!$P$1070,0)+G104)=16,"",MATCH($J$2,OFFSET(Nhaplieu!$P$8,G104,0):'Nhaplieu'!$P$1070,0)+G104)</f>
        <v/>
      </c>
    </row>
    <row r="106" spans="1:7" s="10" customFormat="1" ht="14.25" hidden="1" customHeight="1">
      <c r="A106" s="77" t="str">
        <f ca="1">IF($G106="","",IF(OR(INDEX(Nhaplieu!$M$8:$M$1070,$G106)=$J$3,INDEX(Nhaplieu!$N$8:$N$1070,$G106)=$J$3),INDEX(Nhaplieu!$E$8:$E$1070,$G106),""))</f>
        <v/>
      </c>
      <c r="B106" s="481" t="str">
        <f ca="1">IF($G106="","",IF(OR(INDEX(Nhaplieu!$M$8:$M$1070,$G106)=$J$3,INDEX(Nhaplieu!$N$8:$N$1070,$G106)=$J$3),INDEX(Nhaplieu!$F$8:$F$1070,$G106),""))</f>
        <v/>
      </c>
      <c r="C106" s="482" t="str">
        <f ca="1">IF($G106="","",IF(OR(INDEX(Nhaplieu!$M$8:$M$1070,$G106)=$J$3,INDEX(Nhaplieu!$N$8:$N$1070,$G106)=$J$3),INDEX(Nhaplieu!$L$8:$L$1070,$G106),""))</f>
        <v/>
      </c>
      <c r="D106" s="483" t="str">
        <f ca="1">IF($G106="","",IF(INDEX(Nhaplieu!$M$8:$M$1070,$G106)=$J$3,IF($G106="","",INDEX(Nhaplieu!$N$8:$N$1070,$G106)),IF(INDEX(Nhaplieu!$N$8:$N$1070,$G106)=$J$3,IF($G106="","",INDEX(Nhaplieu!$M$8:$M$1070,$G106)),"")))</f>
        <v/>
      </c>
      <c r="E106" s="77" t="str">
        <f ca="1">IF($G106="","",IF(AND(INDEX(Nhaplieu!$M$8:$M$1070,$G106)=$J$3,INDEX(Nhaplieu!$P$8:$P$1070,$G106)=$J$2),INDEX(Nhaplieu!$O$8:$O$1070,$G106),0))</f>
        <v/>
      </c>
      <c r="F106" s="77" t="str">
        <f ca="1">IF(OR($G106="",E106&gt;0),"",IF(AND(INDEX(Nhaplieu!$N$8:$N$1070,$G106)=$J$3,INDEX(Nhaplieu!$P$8:$P$1070,$G106)=$J$2),INDEX(Nhaplieu!$O$8:$O$1070,$G106),0))</f>
        <v/>
      </c>
      <c r="G106" s="66" t="str">
        <f ca="1">IF(TYPE(MATCH($J$2,OFFSET(Nhaplieu!$P$8,G105,0):'Nhaplieu'!$P$1070,0)+G105)=16,"",MATCH($J$2,OFFSET(Nhaplieu!$P$8,G105,0):'Nhaplieu'!$P$1070,0)+G105)</f>
        <v/>
      </c>
    </row>
    <row r="107" spans="1:7" s="10" customFormat="1" ht="14.25" hidden="1" customHeight="1">
      <c r="A107" s="77" t="str">
        <f ca="1">IF($G107="","",IF(OR(INDEX(Nhaplieu!$M$8:$M$1070,$G107)=$J$3,INDEX(Nhaplieu!$N$8:$N$1070,$G107)=$J$3),INDEX(Nhaplieu!$E$8:$E$1070,$G107),""))</f>
        <v/>
      </c>
      <c r="B107" s="481" t="str">
        <f ca="1">IF($G107="","",IF(OR(INDEX(Nhaplieu!$M$8:$M$1070,$G107)=$J$3,INDEX(Nhaplieu!$N$8:$N$1070,$G107)=$J$3),INDEX(Nhaplieu!$F$8:$F$1070,$G107),""))</f>
        <v/>
      </c>
      <c r="C107" s="482" t="str">
        <f ca="1">IF($G107="","",IF(OR(INDEX(Nhaplieu!$M$8:$M$1070,$G107)=$J$3,INDEX(Nhaplieu!$N$8:$N$1070,$G107)=$J$3),INDEX(Nhaplieu!$L$8:$L$1070,$G107),""))</f>
        <v/>
      </c>
      <c r="D107" s="483" t="str">
        <f ca="1">IF($G107="","",IF(INDEX(Nhaplieu!$M$8:$M$1070,$G107)=$J$3,IF($G107="","",INDEX(Nhaplieu!$N$8:$N$1070,$G107)),IF(INDEX(Nhaplieu!$N$8:$N$1070,$G107)=$J$3,IF($G107="","",INDEX(Nhaplieu!$M$8:$M$1070,$G107)),"")))</f>
        <v/>
      </c>
      <c r="E107" s="77" t="str">
        <f ca="1">IF($G107="","",IF(AND(INDEX(Nhaplieu!$M$8:$M$1070,$G107)=$J$3,INDEX(Nhaplieu!$P$8:$P$1070,$G107)=$J$2),INDEX(Nhaplieu!$O$8:$O$1070,$G107),0))</f>
        <v/>
      </c>
      <c r="F107" s="77" t="str">
        <f ca="1">IF(OR($G107="",E107&gt;0),"",IF(AND(INDEX(Nhaplieu!$N$8:$N$1070,$G107)=$J$3,INDEX(Nhaplieu!$P$8:$P$1070,$G107)=$J$2),INDEX(Nhaplieu!$O$8:$O$1070,$G107),0))</f>
        <v/>
      </c>
      <c r="G107" s="66" t="str">
        <f ca="1">IF(TYPE(MATCH($J$2,OFFSET(Nhaplieu!$P$8,G106,0):'Nhaplieu'!$P$1070,0)+G106)=16,"",MATCH($J$2,OFFSET(Nhaplieu!$P$8,G106,0):'Nhaplieu'!$P$1070,0)+G106)</f>
        <v/>
      </c>
    </row>
    <row r="108" spans="1:7" s="10" customFormat="1" ht="14.25" hidden="1" customHeight="1">
      <c r="A108" s="77" t="str">
        <f ca="1">IF($G108="","",IF(OR(INDEX(Nhaplieu!$M$8:$M$1070,$G108)=$J$3,INDEX(Nhaplieu!$N$8:$N$1070,$G108)=$J$3),INDEX(Nhaplieu!$E$8:$E$1070,$G108),""))</f>
        <v/>
      </c>
      <c r="B108" s="481" t="str">
        <f ca="1">IF($G108="","",IF(OR(INDEX(Nhaplieu!$M$8:$M$1070,$G108)=$J$3,INDEX(Nhaplieu!$N$8:$N$1070,$G108)=$J$3),INDEX(Nhaplieu!$F$8:$F$1070,$G108),""))</f>
        <v/>
      </c>
      <c r="C108" s="482" t="str">
        <f ca="1">IF($G108="","",IF(OR(INDEX(Nhaplieu!$M$8:$M$1070,$G108)=$J$3,INDEX(Nhaplieu!$N$8:$N$1070,$G108)=$J$3),INDEX(Nhaplieu!$L$8:$L$1070,$G108),""))</f>
        <v/>
      </c>
      <c r="D108" s="483" t="str">
        <f ca="1">IF($G108="","",IF(INDEX(Nhaplieu!$M$8:$M$1070,$G108)=$J$3,IF($G108="","",INDEX(Nhaplieu!$N$8:$N$1070,$G108)),IF(INDEX(Nhaplieu!$N$8:$N$1070,$G108)=$J$3,IF($G108="","",INDEX(Nhaplieu!$M$8:$M$1070,$G108)),"")))</f>
        <v/>
      </c>
      <c r="E108" s="77" t="str">
        <f ca="1">IF($G108="","",IF(AND(INDEX(Nhaplieu!$M$8:$M$1070,$G108)=$J$3,INDEX(Nhaplieu!$P$8:$P$1070,$G108)=$J$2),INDEX(Nhaplieu!$O$8:$O$1070,$G108),0))</f>
        <v/>
      </c>
      <c r="F108" s="77" t="str">
        <f ca="1">IF(OR($G108="",E108&gt;0),"",IF(AND(INDEX(Nhaplieu!$N$8:$N$1070,$G108)=$J$3,INDEX(Nhaplieu!$P$8:$P$1070,$G108)=$J$2),INDEX(Nhaplieu!$O$8:$O$1070,$G108),0))</f>
        <v/>
      </c>
      <c r="G108" s="66" t="str">
        <f ca="1">IF(TYPE(MATCH($J$2,OFFSET(Nhaplieu!$P$8,G107,0):'Nhaplieu'!$P$1070,0)+G107)=16,"",MATCH($J$2,OFFSET(Nhaplieu!$P$8,G107,0):'Nhaplieu'!$P$1070,0)+G107)</f>
        <v/>
      </c>
    </row>
    <row r="109" spans="1:7" s="10" customFormat="1" ht="14.25" hidden="1" customHeight="1">
      <c r="A109" s="77" t="str">
        <f ca="1">IF($G109="","",IF(OR(INDEX(Nhaplieu!$M$8:$M$1070,$G109)=$J$3,INDEX(Nhaplieu!$N$8:$N$1070,$G109)=$J$3),INDEX(Nhaplieu!$E$8:$E$1070,$G109),""))</f>
        <v/>
      </c>
      <c r="B109" s="481" t="str">
        <f ca="1">IF($G109="","",IF(OR(INDEX(Nhaplieu!$M$8:$M$1070,$G109)=$J$3,INDEX(Nhaplieu!$N$8:$N$1070,$G109)=$J$3),INDEX(Nhaplieu!$F$8:$F$1070,$G109),""))</f>
        <v/>
      </c>
      <c r="C109" s="482" t="str">
        <f ca="1">IF($G109="","",IF(OR(INDEX(Nhaplieu!$M$8:$M$1070,$G109)=$J$3,INDEX(Nhaplieu!$N$8:$N$1070,$G109)=$J$3),INDEX(Nhaplieu!$L$8:$L$1070,$G109),""))</f>
        <v/>
      </c>
      <c r="D109" s="483" t="str">
        <f ca="1">IF($G109="","",IF(INDEX(Nhaplieu!$M$8:$M$1070,$G109)=$J$3,IF($G109="","",INDEX(Nhaplieu!$N$8:$N$1070,$G109)),IF(INDEX(Nhaplieu!$N$8:$N$1070,$G109)=$J$3,IF($G109="","",INDEX(Nhaplieu!$M$8:$M$1070,$G109)),"")))</f>
        <v/>
      </c>
      <c r="E109" s="77" t="str">
        <f ca="1">IF($G109="","",IF(AND(INDEX(Nhaplieu!$M$8:$M$1070,$G109)=$J$3,INDEX(Nhaplieu!$P$8:$P$1070,$G109)=$J$2),INDEX(Nhaplieu!$O$8:$O$1070,$G109),0))</f>
        <v/>
      </c>
      <c r="F109" s="77" t="str">
        <f ca="1">IF(OR($G109="",E109&gt;0),"",IF(AND(INDEX(Nhaplieu!$N$8:$N$1070,$G109)=$J$3,INDEX(Nhaplieu!$P$8:$P$1070,$G109)=$J$2),INDEX(Nhaplieu!$O$8:$O$1070,$G109),0))</f>
        <v/>
      </c>
      <c r="G109" s="66" t="str">
        <f ca="1">IF(TYPE(MATCH($J$2,OFFSET(Nhaplieu!$P$8,G108,0):'Nhaplieu'!$P$1070,0)+G108)=16,"",MATCH($J$2,OFFSET(Nhaplieu!$P$8,G108,0):'Nhaplieu'!$P$1070,0)+G108)</f>
        <v/>
      </c>
    </row>
    <row r="110" spans="1:7" s="10" customFormat="1" ht="14.25" hidden="1" customHeight="1">
      <c r="A110" s="77" t="str">
        <f ca="1">IF($G110="","",IF(OR(INDEX(Nhaplieu!$M$8:$M$1070,$G110)=$J$3,INDEX(Nhaplieu!$N$8:$N$1070,$G110)=$J$3),INDEX(Nhaplieu!$E$8:$E$1070,$G110),""))</f>
        <v/>
      </c>
      <c r="B110" s="481" t="str">
        <f ca="1">IF($G110="","",IF(OR(INDEX(Nhaplieu!$M$8:$M$1070,$G110)=$J$3,INDEX(Nhaplieu!$N$8:$N$1070,$G110)=$J$3),INDEX(Nhaplieu!$F$8:$F$1070,$G110),""))</f>
        <v/>
      </c>
      <c r="C110" s="482" t="str">
        <f ca="1">IF($G110="","",IF(OR(INDEX(Nhaplieu!$M$8:$M$1070,$G110)=$J$3,INDEX(Nhaplieu!$N$8:$N$1070,$G110)=$J$3),INDEX(Nhaplieu!$L$8:$L$1070,$G110),""))</f>
        <v/>
      </c>
      <c r="D110" s="483" t="str">
        <f ca="1">IF($G110="","",IF(INDEX(Nhaplieu!$M$8:$M$1070,$G110)=$J$3,IF($G110="","",INDEX(Nhaplieu!$N$8:$N$1070,$G110)),IF(INDEX(Nhaplieu!$N$8:$N$1070,$G110)=$J$3,IF($G110="","",INDEX(Nhaplieu!$M$8:$M$1070,$G110)),"")))</f>
        <v/>
      </c>
      <c r="E110" s="77" t="str">
        <f ca="1">IF($G110="","",IF(AND(INDEX(Nhaplieu!$M$8:$M$1070,$G110)=$J$3,INDEX(Nhaplieu!$P$8:$P$1070,$G110)=$J$2),INDEX(Nhaplieu!$O$8:$O$1070,$G110),0))</f>
        <v/>
      </c>
      <c r="F110" s="77" t="str">
        <f ca="1">IF(OR($G110="",E110&gt;0),"",IF(AND(INDEX(Nhaplieu!$N$8:$N$1070,$G110)=$J$3,INDEX(Nhaplieu!$P$8:$P$1070,$G110)=$J$2),INDEX(Nhaplieu!$O$8:$O$1070,$G110),0))</f>
        <v/>
      </c>
      <c r="G110" s="66" t="str">
        <f ca="1">IF(TYPE(MATCH($J$2,OFFSET(Nhaplieu!$P$8,G109,0):'Nhaplieu'!$P$1070,0)+G109)=16,"",MATCH($J$2,OFFSET(Nhaplieu!$P$8,G109,0):'Nhaplieu'!$P$1070,0)+G109)</f>
        <v/>
      </c>
    </row>
    <row r="111" spans="1:7" s="10" customFormat="1" ht="14.25" hidden="1" customHeight="1">
      <c r="A111" s="77" t="str">
        <f ca="1">IF($G111="","",IF(OR(INDEX(Nhaplieu!$M$8:$M$1070,$G111)=$J$3,INDEX(Nhaplieu!$N$8:$N$1070,$G111)=$J$3),INDEX(Nhaplieu!$E$8:$E$1070,$G111),""))</f>
        <v/>
      </c>
      <c r="B111" s="481" t="str">
        <f ca="1">IF($G111="","",IF(OR(INDEX(Nhaplieu!$M$8:$M$1070,$G111)=$J$3,INDEX(Nhaplieu!$N$8:$N$1070,$G111)=$J$3),INDEX(Nhaplieu!$F$8:$F$1070,$G111),""))</f>
        <v/>
      </c>
      <c r="C111" s="482" t="str">
        <f ca="1">IF($G111="","",IF(OR(INDEX(Nhaplieu!$M$8:$M$1070,$G111)=$J$3,INDEX(Nhaplieu!$N$8:$N$1070,$G111)=$J$3),INDEX(Nhaplieu!$L$8:$L$1070,$G111),""))</f>
        <v/>
      </c>
      <c r="D111" s="483" t="str">
        <f ca="1">IF($G111="","",IF(INDEX(Nhaplieu!$M$8:$M$1070,$G111)=$J$3,IF($G111="","",INDEX(Nhaplieu!$N$8:$N$1070,$G111)),IF(INDEX(Nhaplieu!$N$8:$N$1070,$G111)=$J$3,IF($G111="","",INDEX(Nhaplieu!$M$8:$M$1070,$G111)),"")))</f>
        <v/>
      </c>
      <c r="E111" s="77" t="str">
        <f ca="1">IF($G111="","",IF(AND(INDEX(Nhaplieu!$M$8:$M$1070,$G111)=$J$3,INDEX(Nhaplieu!$P$8:$P$1070,$G111)=$J$2),INDEX(Nhaplieu!$O$8:$O$1070,$G111),0))</f>
        <v/>
      </c>
      <c r="F111" s="77" t="str">
        <f ca="1">IF(OR($G111="",E111&gt;0),"",IF(AND(INDEX(Nhaplieu!$N$8:$N$1070,$G111)=$J$3,INDEX(Nhaplieu!$P$8:$P$1070,$G111)=$J$2),INDEX(Nhaplieu!$O$8:$O$1070,$G111),0))</f>
        <v/>
      </c>
      <c r="G111" s="66" t="str">
        <f ca="1">IF(TYPE(MATCH($J$2,OFFSET(Nhaplieu!$P$8,G110,0):'Nhaplieu'!$P$1070,0)+G110)=16,"",MATCH($J$2,OFFSET(Nhaplieu!$P$8,G110,0):'Nhaplieu'!$P$1070,0)+G110)</f>
        <v/>
      </c>
    </row>
    <row r="112" spans="1:7" s="10" customFormat="1" ht="14.25" hidden="1" customHeight="1">
      <c r="A112" s="77" t="str">
        <f ca="1">IF($G112="","",IF(OR(INDEX(Nhaplieu!$M$8:$M$1070,$G112)=$J$3,INDEX(Nhaplieu!$N$8:$N$1070,$G112)=$J$3),INDEX(Nhaplieu!$E$8:$E$1070,$G112),""))</f>
        <v/>
      </c>
      <c r="B112" s="481" t="str">
        <f ca="1">IF($G112="","",IF(OR(INDEX(Nhaplieu!$M$8:$M$1070,$G112)=$J$3,INDEX(Nhaplieu!$N$8:$N$1070,$G112)=$J$3),INDEX(Nhaplieu!$F$8:$F$1070,$G112),""))</f>
        <v/>
      </c>
      <c r="C112" s="482" t="str">
        <f ca="1">IF($G112="","",IF(OR(INDEX(Nhaplieu!$M$8:$M$1070,$G112)=$J$3,INDEX(Nhaplieu!$N$8:$N$1070,$G112)=$J$3),INDEX(Nhaplieu!$L$8:$L$1070,$G112),""))</f>
        <v/>
      </c>
      <c r="D112" s="483" t="str">
        <f ca="1">IF($G112="","",IF(INDEX(Nhaplieu!$M$8:$M$1070,$G112)=$J$3,IF($G112="","",INDEX(Nhaplieu!$N$8:$N$1070,$G112)),IF(INDEX(Nhaplieu!$N$8:$N$1070,$G112)=$J$3,IF($G112="","",INDEX(Nhaplieu!$M$8:$M$1070,$G112)),"")))</f>
        <v/>
      </c>
      <c r="E112" s="77" t="str">
        <f ca="1">IF($G112="","",IF(AND(INDEX(Nhaplieu!$M$8:$M$1070,$G112)=$J$3,INDEX(Nhaplieu!$P$8:$P$1070,$G112)=$J$2),INDEX(Nhaplieu!$O$8:$O$1070,$G112),0))</f>
        <v/>
      </c>
      <c r="F112" s="77" t="str">
        <f ca="1">IF(OR($G112="",E112&gt;0),"",IF(AND(INDEX(Nhaplieu!$N$8:$N$1070,$G112)=$J$3,INDEX(Nhaplieu!$P$8:$P$1070,$G112)=$J$2),INDEX(Nhaplieu!$O$8:$O$1070,$G112),0))</f>
        <v/>
      </c>
      <c r="G112" s="66" t="str">
        <f ca="1">IF(TYPE(MATCH($J$2,OFFSET(Nhaplieu!$P$8,G111,0):'Nhaplieu'!$P$1070,0)+G111)=16,"",MATCH($J$2,OFFSET(Nhaplieu!$P$8,G111,0):'Nhaplieu'!$P$1070,0)+G111)</f>
        <v/>
      </c>
    </row>
    <row r="113" spans="1:7" s="10" customFormat="1" ht="14.25" hidden="1" customHeight="1">
      <c r="A113" s="77" t="str">
        <f ca="1">IF($G113="","",IF(OR(INDEX(Nhaplieu!$M$8:$M$1070,$G113)=$J$3,INDEX(Nhaplieu!$N$8:$N$1070,$G113)=$J$3),INDEX(Nhaplieu!$E$8:$E$1070,$G113),""))</f>
        <v/>
      </c>
      <c r="B113" s="481" t="str">
        <f ca="1">IF($G113="","",IF(OR(INDEX(Nhaplieu!$M$8:$M$1070,$G113)=$J$3,INDEX(Nhaplieu!$N$8:$N$1070,$G113)=$J$3),INDEX(Nhaplieu!$F$8:$F$1070,$G113),""))</f>
        <v/>
      </c>
      <c r="C113" s="482" t="str">
        <f ca="1">IF($G113="","",IF(OR(INDEX(Nhaplieu!$M$8:$M$1070,$G113)=$J$3,INDEX(Nhaplieu!$N$8:$N$1070,$G113)=$J$3),INDEX(Nhaplieu!$L$8:$L$1070,$G113),""))</f>
        <v/>
      </c>
      <c r="D113" s="483" t="str">
        <f ca="1">IF($G113="","",IF(INDEX(Nhaplieu!$M$8:$M$1070,$G113)=$J$3,IF($G113="","",INDEX(Nhaplieu!$N$8:$N$1070,$G113)),IF(INDEX(Nhaplieu!$N$8:$N$1070,$G113)=$J$3,IF($G113="","",INDEX(Nhaplieu!$M$8:$M$1070,$G113)),"")))</f>
        <v/>
      </c>
      <c r="E113" s="77" t="str">
        <f ca="1">IF($G113="","",IF(AND(INDEX(Nhaplieu!$M$8:$M$1070,$G113)=$J$3,INDEX(Nhaplieu!$P$8:$P$1070,$G113)=$J$2),INDEX(Nhaplieu!$O$8:$O$1070,$G113),0))</f>
        <v/>
      </c>
      <c r="F113" s="77" t="str">
        <f ca="1">IF(OR($G113="",E113&gt;0),"",IF(AND(INDEX(Nhaplieu!$N$8:$N$1070,$G113)=$J$3,INDEX(Nhaplieu!$P$8:$P$1070,$G113)=$J$2),INDEX(Nhaplieu!$O$8:$O$1070,$G113),0))</f>
        <v/>
      </c>
      <c r="G113" s="66" t="str">
        <f ca="1">IF(TYPE(MATCH($J$2,OFFSET(Nhaplieu!$P$8,G112,0):'Nhaplieu'!$P$1070,0)+G112)=16,"",MATCH($J$2,OFFSET(Nhaplieu!$P$8,G112,0):'Nhaplieu'!$P$1070,0)+G112)</f>
        <v/>
      </c>
    </row>
    <row r="114" spans="1:7" s="10" customFormat="1" ht="14.25" hidden="1" customHeight="1">
      <c r="A114" s="77" t="str">
        <f ca="1">IF($G114="","",IF(OR(INDEX(Nhaplieu!$M$8:$M$1070,$G114)=$J$3,INDEX(Nhaplieu!$N$8:$N$1070,$G114)=$J$3),INDEX(Nhaplieu!$E$8:$E$1070,$G114),""))</f>
        <v/>
      </c>
      <c r="B114" s="481" t="str">
        <f ca="1">IF($G114="","",IF(OR(INDEX(Nhaplieu!$M$8:$M$1070,$G114)=$J$3,INDEX(Nhaplieu!$N$8:$N$1070,$G114)=$J$3),INDEX(Nhaplieu!$F$8:$F$1070,$G114),""))</f>
        <v/>
      </c>
      <c r="C114" s="482" t="str">
        <f ca="1">IF($G114="","",IF(OR(INDEX(Nhaplieu!$M$8:$M$1070,$G114)=$J$3,INDEX(Nhaplieu!$N$8:$N$1070,$G114)=$J$3),INDEX(Nhaplieu!$L$8:$L$1070,$G114),""))</f>
        <v/>
      </c>
      <c r="D114" s="483" t="str">
        <f ca="1">IF($G114="","",IF(INDEX(Nhaplieu!$M$8:$M$1070,$G114)=$J$3,IF($G114="","",INDEX(Nhaplieu!$N$8:$N$1070,$G114)),IF(INDEX(Nhaplieu!$N$8:$N$1070,$G114)=$J$3,IF($G114="","",INDEX(Nhaplieu!$M$8:$M$1070,$G114)),"")))</f>
        <v/>
      </c>
      <c r="E114" s="77" t="str">
        <f ca="1">IF($G114="","",IF(AND(INDEX(Nhaplieu!$M$8:$M$1070,$G114)=$J$3,INDEX(Nhaplieu!$P$8:$P$1070,$G114)=$J$2),INDEX(Nhaplieu!$O$8:$O$1070,$G114),0))</f>
        <v/>
      </c>
      <c r="F114" s="77" t="str">
        <f ca="1">IF(OR($G114="",E114&gt;0),"",IF(AND(INDEX(Nhaplieu!$N$8:$N$1070,$G114)=$J$3,INDEX(Nhaplieu!$P$8:$P$1070,$G114)=$J$2),INDEX(Nhaplieu!$O$8:$O$1070,$G114),0))</f>
        <v/>
      </c>
      <c r="G114" s="66" t="str">
        <f ca="1">IF(TYPE(MATCH($J$2,OFFSET(Nhaplieu!$P$8,G113,0):'Nhaplieu'!$P$1070,0)+G113)=16,"",MATCH($J$2,OFFSET(Nhaplieu!$P$8,G113,0):'Nhaplieu'!$P$1070,0)+G113)</f>
        <v/>
      </c>
    </row>
    <row r="115" spans="1:7" s="10" customFormat="1" ht="14.25" hidden="1" customHeight="1">
      <c r="A115" s="77" t="str">
        <f ca="1">IF($G115="","",IF(OR(INDEX(Nhaplieu!$M$8:$M$1070,$G115)=$J$3,INDEX(Nhaplieu!$N$8:$N$1070,$G115)=$J$3),INDEX(Nhaplieu!$E$8:$E$1070,$G115),""))</f>
        <v/>
      </c>
      <c r="B115" s="481" t="str">
        <f ca="1">IF($G115="","",IF(OR(INDEX(Nhaplieu!$M$8:$M$1070,$G115)=$J$3,INDEX(Nhaplieu!$N$8:$N$1070,$G115)=$J$3),INDEX(Nhaplieu!$F$8:$F$1070,$G115),""))</f>
        <v/>
      </c>
      <c r="C115" s="482" t="str">
        <f ca="1">IF($G115="","",IF(OR(INDEX(Nhaplieu!$M$8:$M$1070,$G115)=$J$3,INDEX(Nhaplieu!$N$8:$N$1070,$G115)=$J$3),INDEX(Nhaplieu!$L$8:$L$1070,$G115),""))</f>
        <v/>
      </c>
      <c r="D115" s="483" t="str">
        <f ca="1">IF($G115="","",IF(INDEX(Nhaplieu!$M$8:$M$1070,$G115)=$J$3,IF($G115="","",INDEX(Nhaplieu!$N$8:$N$1070,$G115)),IF(INDEX(Nhaplieu!$N$8:$N$1070,$G115)=$J$3,IF($G115="","",INDEX(Nhaplieu!$M$8:$M$1070,$G115)),"")))</f>
        <v/>
      </c>
      <c r="E115" s="77" t="str">
        <f ca="1">IF($G115="","",IF(AND(INDEX(Nhaplieu!$M$8:$M$1070,$G115)=$J$3,INDEX(Nhaplieu!$P$8:$P$1070,$G115)=$J$2),INDEX(Nhaplieu!$O$8:$O$1070,$G115),0))</f>
        <v/>
      </c>
      <c r="F115" s="77" t="str">
        <f ca="1">IF(OR($G115="",E115&gt;0),"",IF(AND(INDEX(Nhaplieu!$N$8:$N$1070,$G115)=$J$3,INDEX(Nhaplieu!$P$8:$P$1070,$G115)=$J$2),INDEX(Nhaplieu!$O$8:$O$1070,$G115),0))</f>
        <v/>
      </c>
      <c r="G115" s="66" t="str">
        <f ca="1">IF(TYPE(MATCH($J$2,OFFSET(Nhaplieu!$P$8,G114,0):'Nhaplieu'!$P$1070,0)+G114)=16,"",MATCH($J$2,OFFSET(Nhaplieu!$P$8,G114,0):'Nhaplieu'!$P$1070,0)+G114)</f>
        <v/>
      </c>
    </row>
    <row r="116" spans="1:7" s="10" customFormat="1" ht="14.25" hidden="1" customHeight="1">
      <c r="A116" s="77" t="str">
        <f ca="1">IF($G116="","",IF(OR(INDEX(Nhaplieu!$M$8:$M$1070,$G116)=$J$3,INDEX(Nhaplieu!$N$8:$N$1070,$G116)=$J$3),INDEX(Nhaplieu!$E$8:$E$1070,$G116),""))</f>
        <v/>
      </c>
      <c r="B116" s="481" t="str">
        <f ca="1">IF($G116="","",IF(OR(INDEX(Nhaplieu!$M$8:$M$1070,$G116)=$J$3,INDEX(Nhaplieu!$N$8:$N$1070,$G116)=$J$3),INDEX(Nhaplieu!$F$8:$F$1070,$G116),""))</f>
        <v/>
      </c>
      <c r="C116" s="482" t="str">
        <f ca="1">IF($G116="","",IF(OR(INDEX(Nhaplieu!$M$8:$M$1070,$G116)=$J$3,INDEX(Nhaplieu!$N$8:$N$1070,$G116)=$J$3),INDEX(Nhaplieu!$L$8:$L$1070,$G116),""))</f>
        <v/>
      </c>
      <c r="D116" s="483" t="str">
        <f ca="1">IF($G116="","",IF(INDEX(Nhaplieu!$M$8:$M$1070,$G116)=$J$3,IF($G116="","",INDEX(Nhaplieu!$N$8:$N$1070,$G116)),IF(INDEX(Nhaplieu!$N$8:$N$1070,$G116)=$J$3,IF($G116="","",INDEX(Nhaplieu!$M$8:$M$1070,$G116)),"")))</f>
        <v/>
      </c>
      <c r="E116" s="77" t="str">
        <f ca="1">IF($G116="","",IF(AND(INDEX(Nhaplieu!$M$8:$M$1070,$G116)=$J$3,INDEX(Nhaplieu!$P$8:$P$1070,$G116)=$J$2),INDEX(Nhaplieu!$O$8:$O$1070,$G116),0))</f>
        <v/>
      </c>
      <c r="F116" s="77" t="str">
        <f ca="1">IF(OR($G116="",E116&gt;0),"",IF(AND(INDEX(Nhaplieu!$N$8:$N$1070,$G116)=$J$3,INDEX(Nhaplieu!$P$8:$P$1070,$G116)=$J$2),INDEX(Nhaplieu!$O$8:$O$1070,$G116),0))</f>
        <v/>
      </c>
      <c r="G116" s="66" t="str">
        <f ca="1">IF(TYPE(MATCH($J$2,OFFSET(Nhaplieu!$P$8,G115,0):'Nhaplieu'!$P$1070,0)+G115)=16,"",MATCH($J$2,OFFSET(Nhaplieu!$P$8,G115,0):'Nhaplieu'!$P$1070,0)+G115)</f>
        <v/>
      </c>
    </row>
    <row r="117" spans="1:7" s="10" customFormat="1" ht="14.25" hidden="1" customHeight="1">
      <c r="A117" s="77" t="str">
        <f ca="1">IF($G117="","",IF(OR(INDEX(Nhaplieu!$M$8:$M$1070,$G117)=$J$3,INDEX(Nhaplieu!$N$8:$N$1070,$G117)=$J$3),INDEX(Nhaplieu!$E$8:$E$1070,$G117),""))</f>
        <v/>
      </c>
      <c r="B117" s="481" t="str">
        <f ca="1">IF($G117="","",IF(OR(INDEX(Nhaplieu!$M$8:$M$1070,$G117)=$J$3,INDEX(Nhaplieu!$N$8:$N$1070,$G117)=$J$3),INDEX(Nhaplieu!$F$8:$F$1070,$G117),""))</f>
        <v/>
      </c>
      <c r="C117" s="482" t="str">
        <f ca="1">IF($G117="","",IF(OR(INDEX(Nhaplieu!$M$8:$M$1070,$G117)=$J$3,INDEX(Nhaplieu!$N$8:$N$1070,$G117)=$J$3),INDEX(Nhaplieu!$L$8:$L$1070,$G117),""))</f>
        <v/>
      </c>
      <c r="D117" s="483" t="str">
        <f ca="1">IF($G117="","",IF(INDEX(Nhaplieu!$M$8:$M$1070,$G117)=$J$3,IF($G117="","",INDEX(Nhaplieu!$N$8:$N$1070,$G117)),IF(INDEX(Nhaplieu!$N$8:$N$1070,$G117)=$J$3,IF($G117="","",INDEX(Nhaplieu!$M$8:$M$1070,$G117)),"")))</f>
        <v/>
      </c>
      <c r="E117" s="77" t="str">
        <f ca="1">IF($G117="","",IF(AND(INDEX(Nhaplieu!$M$8:$M$1070,$G117)=$J$3,INDEX(Nhaplieu!$P$8:$P$1070,$G117)=$J$2),INDEX(Nhaplieu!$O$8:$O$1070,$G117),0))</f>
        <v/>
      </c>
      <c r="F117" s="77" t="str">
        <f ca="1">IF(OR($G117="",E117&gt;0),"",IF(AND(INDEX(Nhaplieu!$N$8:$N$1070,$G117)=$J$3,INDEX(Nhaplieu!$P$8:$P$1070,$G117)=$J$2),INDEX(Nhaplieu!$O$8:$O$1070,$G117),0))</f>
        <v/>
      </c>
      <c r="G117" s="66" t="str">
        <f ca="1">IF(TYPE(MATCH($J$2,OFFSET(Nhaplieu!$P$8,G116,0):'Nhaplieu'!$P$1070,0)+G116)=16,"",MATCH($J$2,OFFSET(Nhaplieu!$P$8,G116,0):'Nhaplieu'!$P$1070,0)+G116)</f>
        <v/>
      </c>
    </row>
    <row r="118" spans="1:7" s="10" customFormat="1" ht="14.25" hidden="1" customHeight="1">
      <c r="A118" s="77" t="str">
        <f ca="1">IF($G118="","",IF(OR(INDEX(Nhaplieu!$M$8:$M$1070,$G118)=$J$3,INDEX(Nhaplieu!$N$8:$N$1070,$G118)=$J$3),INDEX(Nhaplieu!$E$8:$E$1070,$G118),""))</f>
        <v/>
      </c>
      <c r="B118" s="481" t="str">
        <f ca="1">IF($G118="","",IF(OR(INDEX(Nhaplieu!$M$8:$M$1070,$G118)=$J$3,INDEX(Nhaplieu!$N$8:$N$1070,$G118)=$J$3),INDEX(Nhaplieu!$F$8:$F$1070,$G118),""))</f>
        <v/>
      </c>
      <c r="C118" s="482" t="str">
        <f ca="1">IF($G118="","",IF(OR(INDEX(Nhaplieu!$M$8:$M$1070,$G118)=$J$3,INDEX(Nhaplieu!$N$8:$N$1070,$G118)=$J$3),INDEX(Nhaplieu!$L$8:$L$1070,$G118),""))</f>
        <v/>
      </c>
      <c r="D118" s="483" t="str">
        <f ca="1">IF($G118="","",IF(INDEX(Nhaplieu!$M$8:$M$1070,$G118)=$J$3,IF($G118="","",INDEX(Nhaplieu!$N$8:$N$1070,$G118)),IF(INDEX(Nhaplieu!$N$8:$N$1070,$G118)=$J$3,IF($G118="","",INDEX(Nhaplieu!$M$8:$M$1070,$G118)),"")))</f>
        <v/>
      </c>
      <c r="E118" s="77" t="str">
        <f ca="1">IF($G118="","",IF(AND(INDEX(Nhaplieu!$M$8:$M$1070,$G118)=$J$3,INDEX(Nhaplieu!$P$8:$P$1070,$G118)=$J$2),INDEX(Nhaplieu!$O$8:$O$1070,$G118),0))</f>
        <v/>
      </c>
      <c r="F118" s="77" t="str">
        <f ca="1">IF(OR($G118="",E118&gt;0),"",IF(AND(INDEX(Nhaplieu!$N$8:$N$1070,$G118)=$J$3,INDEX(Nhaplieu!$P$8:$P$1070,$G118)=$J$2),INDEX(Nhaplieu!$O$8:$O$1070,$G118),0))</f>
        <v/>
      </c>
      <c r="G118" s="66" t="str">
        <f ca="1">IF(TYPE(MATCH($J$2,OFFSET(Nhaplieu!$P$8,G117,0):'Nhaplieu'!$P$1070,0)+G117)=16,"",MATCH($J$2,OFFSET(Nhaplieu!$P$8,G117,0):'Nhaplieu'!$P$1070,0)+G117)</f>
        <v/>
      </c>
    </row>
    <row r="119" spans="1:7" s="10" customFormat="1" ht="14.25" hidden="1" customHeight="1">
      <c r="A119" s="77" t="str">
        <f ca="1">IF($G119="","",IF(OR(INDEX(Nhaplieu!$M$8:$M$1070,$G119)=$J$3,INDEX(Nhaplieu!$N$8:$N$1070,$G119)=$J$3),INDEX(Nhaplieu!$E$8:$E$1070,$G119),""))</f>
        <v/>
      </c>
      <c r="B119" s="481" t="str">
        <f ca="1">IF($G119="","",IF(OR(INDEX(Nhaplieu!$M$8:$M$1070,$G119)=$J$3,INDEX(Nhaplieu!$N$8:$N$1070,$G119)=$J$3),INDEX(Nhaplieu!$F$8:$F$1070,$G119),""))</f>
        <v/>
      </c>
      <c r="C119" s="482" t="str">
        <f ca="1">IF($G119="","",IF(OR(INDEX(Nhaplieu!$M$8:$M$1070,$G119)=$J$3,INDEX(Nhaplieu!$N$8:$N$1070,$G119)=$J$3),INDEX(Nhaplieu!$L$8:$L$1070,$G119),""))</f>
        <v/>
      </c>
      <c r="D119" s="483" t="str">
        <f ca="1">IF($G119="","",IF(INDEX(Nhaplieu!$M$8:$M$1070,$G119)=$J$3,IF($G119="","",INDEX(Nhaplieu!$N$8:$N$1070,$G119)),IF(INDEX(Nhaplieu!$N$8:$N$1070,$G119)=$J$3,IF($G119="","",INDEX(Nhaplieu!$M$8:$M$1070,$G119)),"")))</f>
        <v/>
      </c>
      <c r="E119" s="77" t="str">
        <f ca="1">IF($G119="","",IF(AND(INDEX(Nhaplieu!$M$8:$M$1070,$G119)=$J$3,INDEX(Nhaplieu!$P$8:$P$1070,$G119)=$J$2),INDEX(Nhaplieu!$O$8:$O$1070,$G119),0))</f>
        <v/>
      </c>
      <c r="F119" s="77" t="str">
        <f ca="1">IF(OR($G119="",E119&gt;0),"",IF(AND(INDEX(Nhaplieu!$N$8:$N$1070,$G119)=$J$3,INDEX(Nhaplieu!$P$8:$P$1070,$G119)=$J$2),INDEX(Nhaplieu!$O$8:$O$1070,$G119),0))</f>
        <v/>
      </c>
      <c r="G119" s="66" t="str">
        <f ca="1">IF(TYPE(MATCH($J$2,OFFSET(Nhaplieu!$P$8,G118,0):'Nhaplieu'!$P$1070,0)+G118)=16,"",MATCH($J$2,OFFSET(Nhaplieu!$P$8,G118,0):'Nhaplieu'!$P$1070,0)+G118)</f>
        <v/>
      </c>
    </row>
    <row r="120" spans="1:7" s="10" customFormat="1" ht="14.25" hidden="1" customHeight="1">
      <c r="A120" s="77" t="str">
        <f ca="1">IF($G120="","",IF(OR(INDEX(Nhaplieu!$M$8:$M$1070,$G120)=$J$3,INDEX(Nhaplieu!$N$8:$N$1070,$G120)=$J$3),INDEX(Nhaplieu!$E$8:$E$1070,$G120),""))</f>
        <v/>
      </c>
      <c r="B120" s="481" t="str">
        <f ca="1">IF($G120="","",IF(OR(INDEX(Nhaplieu!$M$8:$M$1070,$G120)=$J$3,INDEX(Nhaplieu!$N$8:$N$1070,$G120)=$J$3),INDEX(Nhaplieu!$F$8:$F$1070,$G120),""))</f>
        <v/>
      </c>
      <c r="C120" s="482" t="str">
        <f ca="1">IF($G120="","",IF(OR(INDEX(Nhaplieu!$M$8:$M$1070,$G120)=$J$3,INDEX(Nhaplieu!$N$8:$N$1070,$G120)=$J$3),INDEX(Nhaplieu!$L$8:$L$1070,$G120),""))</f>
        <v/>
      </c>
      <c r="D120" s="483" t="str">
        <f ca="1">IF($G120="","",IF(INDEX(Nhaplieu!$M$8:$M$1070,$G120)=$J$3,IF($G120="","",INDEX(Nhaplieu!$N$8:$N$1070,$G120)),IF(INDEX(Nhaplieu!$N$8:$N$1070,$G120)=$J$3,IF($G120="","",INDEX(Nhaplieu!$M$8:$M$1070,$G120)),"")))</f>
        <v/>
      </c>
      <c r="E120" s="77" t="str">
        <f ca="1">IF($G120="","",IF(AND(INDEX(Nhaplieu!$M$8:$M$1070,$G120)=$J$3,INDEX(Nhaplieu!$P$8:$P$1070,$G120)=$J$2),INDEX(Nhaplieu!$O$8:$O$1070,$G120),0))</f>
        <v/>
      </c>
      <c r="F120" s="77" t="str">
        <f ca="1">IF(OR($G120="",E120&gt;0),"",IF(AND(INDEX(Nhaplieu!$N$8:$N$1070,$G120)=$J$3,INDEX(Nhaplieu!$P$8:$P$1070,$G120)=$J$2),INDEX(Nhaplieu!$O$8:$O$1070,$G120),0))</f>
        <v/>
      </c>
      <c r="G120" s="66" t="str">
        <f ca="1">IF(TYPE(MATCH($J$2,OFFSET(Nhaplieu!$P$8,G119,0):'Nhaplieu'!$P$1070,0)+G119)=16,"",MATCH($J$2,OFFSET(Nhaplieu!$P$8,G119,0):'Nhaplieu'!$P$1070,0)+G119)</f>
        <v/>
      </c>
    </row>
    <row r="121" spans="1:7" s="10" customFormat="1" ht="14.25" hidden="1" customHeight="1">
      <c r="A121" s="77" t="str">
        <f ca="1">IF($G121="","",IF(OR(INDEX(Nhaplieu!$M$8:$M$1070,$G121)=$J$3,INDEX(Nhaplieu!$N$8:$N$1070,$G121)=$J$3),INDEX(Nhaplieu!$E$8:$E$1070,$G121),""))</f>
        <v/>
      </c>
      <c r="B121" s="481" t="str">
        <f ca="1">IF($G121="","",IF(OR(INDEX(Nhaplieu!$M$8:$M$1070,$G121)=$J$3,INDEX(Nhaplieu!$N$8:$N$1070,$G121)=$J$3),INDEX(Nhaplieu!$F$8:$F$1070,$G121),""))</f>
        <v/>
      </c>
      <c r="C121" s="482" t="str">
        <f ca="1">IF($G121="","",IF(OR(INDEX(Nhaplieu!$M$8:$M$1070,$G121)=$J$3,INDEX(Nhaplieu!$N$8:$N$1070,$G121)=$J$3),INDEX(Nhaplieu!$L$8:$L$1070,$G121),""))</f>
        <v/>
      </c>
      <c r="D121" s="483" t="str">
        <f ca="1">IF($G121="","",IF(INDEX(Nhaplieu!$M$8:$M$1070,$G121)=$J$3,IF($G121="","",INDEX(Nhaplieu!$N$8:$N$1070,$G121)),IF(INDEX(Nhaplieu!$N$8:$N$1070,$G121)=$J$3,IF($G121="","",INDEX(Nhaplieu!$M$8:$M$1070,$G121)),"")))</f>
        <v/>
      </c>
      <c r="E121" s="77" t="str">
        <f ca="1">IF($G121="","",IF(AND(INDEX(Nhaplieu!$M$8:$M$1070,$G121)=$J$3,INDEX(Nhaplieu!$P$8:$P$1070,$G121)=$J$2),INDEX(Nhaplieu!$O$8:$O$1070,$G121),0))</f>
        <v/>
      </c>
      <c r="F121" s="77" t="str">
        <f ca="1">IF(OR($G121="",E121&gt;0),"",IF(AND(INDEX(Nhaplieu!$N$8:$N$1070,$G121)=$J$3,INDEX(Nhaplieu!$P$8:$P$1070,$G121)=$J$2),INDEX(Nhaplieu!$O$8:$O$1070,$G121),0))</f>
        <v/>
      </c>
      <c r="G121" s="66" t="str">
        <f ca="1">IF(TYPE(MATCH($J$2,OFFSET(Nhaplieu!$P$8,G120,0):'Nhaplieu'!$P$1070,0)+G120)=16,"",MATCH($J$2,OFFSET(Nhaplieu!$P$8,G120,0):'Nhaplieu'!$P$1070,0)+G120)</f>
        <v/>
      </c>
    </row>
    <row r="122" spans="1:7" s="10" customFormat="1" ht="14.25" hidden="1" customHeight="1">
      <c r="A122" s="77" t="str">
        <f ca="1">IF($G122="","",IF(OR(INDEX(Nhaplieu!$M$8:$M$1070,$G122)=$J$3,INDEX(Nhaplieu!$N$8:$N$1070,$G122)=$J$3),INDEX(Nhaplieu!$E$8:$E$1070,$G122),""))</f>
        <v/>
      </c>
      <c r="B122" s="481" t="str">
        <f ca="1">IF($G122="","",IF(OR(INDEX(Nhaplieu!$M$8:$M$1070,$G122)=$J$3,INDEX(Nhaplieu!$N$8:$N$1070,$G122)=$J$3),INDEX(Nhaplieu!$F$8:$F$1070,$G122),""))</f>
        <v/>
      </c>
      <c r="C122" s="482" t="str">
        <f ca="1">IF($G122="","",IF(OR(INDEX(Nhaplieu!$M$8:$M$1070,$G122)=$J$3,INDEX(Nhaplieu!$N$8:$N$1070,$G122)=$J$3),INDEX(Nhaplieu!$L$8:$L$1070,$G122),""))</f>
        <v/>
      </c>
      <c r="D122" s="483" t="str">
        <f ca="1">IF($G122="","",IF(INDEX(Nhaplieu!$M$8:$M$1070,$G122)=$J$3,IF($G122="","",INDEX(Nhaplieu!$N$8:$N$1070,$G122)),IF(INDEX(Nhaplieu!$N$8:$N$1070,$G122)=$J$3,IF($G122="","",INDEX(Nhaplieu!$M$8:$M$1070,$G122)),"")))</f>
        <v/>
      </c>
      <c r="E122" s="77" t="str">
        <f ca="1">IF($G122="","",IF(AND(INDEX(Nhaplieu!$M$8:$M$1070,$G122)=$J$3,INDEX(Nhaplieu!$P$8:$P$1070,$G122)=$J$2),INDEX(Nhaplieu!$O$8:$O$1070,$G122),0))</f>
        <v/>
      </c>
      <c r="F122" s="77" t="str">
        <f ca="1">IF(OR($G122="",E122&gt;0),"",IF(AND(INDEX(Nhaplieu!$N$8:$N$1070,$G122)=$J$3,INDEX(Nhaplieu!$P$8:$P$1070,$G122)=$J$2),INDEX(Nhaplieu!$O$8:$O$1070,$G122),0))</f>
        <v/>
      </c>
      <c r="G122" s="66" t="str">
        <f ca="1">IF(TYPE(MATCH($J$2,OFFSET(Nhaplieu!$P$8,G121,0):'Nhaplieu'!$P$1070,0)+G121)=16,"",MATCH($J$2,OFFSET(Nhaplieu!$P$8,G121,0):'Nhaplieu'!$P$1070,0)+G121)</f>
        <v/>
      </c>
    </row>
    <row r="123" spans="1:7" s="10" customFormat="1" ht="14.25" hidden="1" customHeight="1">
      <c r="A123" s="77" t="str">
        <f ca="1">IF($G123="","",IF(OR(INDEX(Nhaplieu!$M$8:$M$1070,$G123)=$J$3,INDEX(Nhaplieu!$N$8:$N$1070,$G123)=$J$3),INDEX(Nhaplieu!$E$8:$E$1070,$G123),""))</f>
        <v/>
      </c>
      <c r="B123" s="481" t="str">
        <f ca="1">IF($G123="","",IF(OR(INDEX(Nhaplieu!$M$8:$M$1070,$G123)=$J$3,INDEX(Nhaplieu!$N$8:$N$1070,$G123)=$J$3),INDEX(Nhaplieu!$F$8:$F$1070,$G123),""))</f>
        <v/>
      </c>
      <c r="C123" s="482" t="str">
        <f ca="1">IF($G123="","",IF(OR(INDEX(Nhaplieu!$M$8:$M$1070,$G123)=$J$3,INDEX(Nhaplieu!$N$8:$N$1070,$G123)=$J$3),INDEX(Nhaplieu!$L$8:$L$1070,$G123),""))</f>
        <v/>
      </c>
      <c r="D123" s="483" t="str">
        <f ca="1">IF($G123="","",IF(INDEX(Nhaplieu!$M$8:$M$1070,$G123)=$J$3,IF($G123="","",INDEX(Nhaplieu!$N$8:$N$1070,$G123)),IF(INDEX(Nhaplieu!$N$8:$N$1070,$G123)=$J$3,IF($G123="","",INDEX(Nhaplieu!$M$8:$M$1070,$G123)),"")))</f>
        <v/>
      </c>
      <c r="E123" s="77" t="str">
        <f ca="1">IF($G123="","",IF(AND(INDEX(Nhaplieu!$M$8:$M$1070,$G123)=$J$3,INDEX(Nhaplieu!$P$8:$P$1070,$G123)=$J$2),INDEX(Nhaplieu!$O$8:$O$1070,$G123),0))</f>
        <v/>
      </c>
      <c r="F123" s="77" t="str">
        <f ca="1">IF(OR($G123="",E123&gt;0),"",IF(AND(INDEX(Nhaplieu!$N$8:$N$1070,$G123)=$J$3,INDEX(Nhaplieu!$P$8:$P$1070,$G123)=$J$2),INDEX(Nhaplieu!$O$8:$O$1070,$G123),0))</f>
        <v/>
      </c>
      <c r="G123" s="66" t="str">
        <f ca="1">IF(TYPE(MATCH($J$2,OFFSET(Nhaplieu!$P$8,G122,0):'Nhaplieu'!$P$1070,0)+G122)=16,"",MATCH($J$2,OFFSET(Nhaplieu!$P$8,G122,0):'Nhaplieu'!$P$1070,0)+G122)</f>
        <v/>
      </c>
    </row>
    <row r="124" spans="1:7" s="10" customFormat="1" ht="14.25" hidden="1" customHeight="1">
      <c r="A124" s="77" t="str">
        <f ca="1">IF($G124="","",IF(OR(INDEX(Nhaplieu!$M$8:$M$1070,$G124)=$J$3,INDEX(Nhaplieu!$N$8:$N$1070,$G124)=$J$3),INDEX(Nhaplieu!$E$8:$E$1070,$G124),""))</f>
        <v/>
      </c>
      <c r="B124" s="481" t="str">
        <f ca="1">IF($G124="","",IF(OR(INDEX(Nhaplieu!$M$8:$M$1070,$G124)=$J$3,INDEX(Nhaplieu!$N$8:$N$1070,$G124)=$J$3),INDEX(Nhaplieu!$F$8:$F$1070,$G124),""))</f>
        <v/>
      </c>
      <c r="C124" s="482" t="str">
        <f ca="1">IF($G124="","",IF(OR(INDEX(Nhaplieu!$M$8:$M$1070,$G124)=$J$3,INDEX(Nhaplieu!$N$8:$N$1070,$G124)=$J$3),INDEX(Nhaplieu!$L$8:$L$1070,$G124),""))</f>
        <v/>
      </c>
      <c r="D124" s="483" t="str">
        <f ca="1">IF($G124="","",IF(INDEX(Nhaplieu!$M$8:$M$1070,$G124)=$J$3,IF($G124="","",INDEX(Nhaplieu!$N$8:$N$1070,$G124)),IF(INDEX(Nhaplieu!$N$8:$N$1070,$G124)=$J$3,IF($G124="","",INDEX(Nhaplieu!$M$8:$M$1070,$G124)),"")))</f>
        <v/>
      </c>
      <c r="E124" s="77" t="str">
        <f ca="1">IF($G124="","",IF(AND(INDEX(Nhaplieu!$M$8:$M$1070,$G124)=$J$3,INDEX(Nhaplieu!$P$8:$P$1070,$G124)=$J$2),INDEX(Nhaplieu!$O$8:$O$1070,$G124),0))</f>
        <v/>
      </c>
      <c r="F124" s="77" t="str">
        <f ca="1">IF(OR($G124="",E124&gt;0),"",IF(AND(INDEX(Nhaplieu!$N$8:$N$1070,$G124)=$J$3,INDEX(Nhaplieu!$P$8:$P$1070,$G124)=$J$2),INDEX(Nhaplieu!$O$8:$O$1070,$G124),0))</f>
        <v/>
      </c>
      <c r="G124" s="66" t="str">
        <f ca="1">IF(TYPE(MATCH($J$2,OFFSET(Nhaplieu!$P$8,G123,0):'Nhaplieu'!$P$1070,0)+G123)=16,"",MATCH($J$2,OFFSET(Nhaplieu!$P$8,G123,0):'Nhaplieu'!$P$1070,0)+G123)</f>
        <v/>
      </c>
    </row>
    <row r="125" spans="1:7" s="10" customFormat="1" ht="14.25" hidden="1" customHeight="1">
      <c r="A125" s="77" t="str">
        <f ca="1">IF($G125="","",IF(OR(INDEX(Nhaplieu!$M$8:$M$1070,$G125)=$J$3,INDEX(Nhaplieu!$N$8:$N$1070,$G125)=$J$3),INDEX(Nhaplieu!$E$8:$E$1070,$G125),""))</f>
        <v/>
      </c>
      <c r="B125" s="481" t="str">
        <f ca="1">IF($G125="","",IF(OR(INDEX(Nhaplieu!$M$8:$M$1070,$G125)=$J$3,INDEX(Nhaplieu!$N$8:$N$1070,$G125)=$J$3),INDEX(Nhaplieu!$F$8:$F$1070,$G125),""))</f>
        <v/>
      </c>
      <c r="C125" s="482" t="str">
        <f ca="1">IF($G125="","",IF(OR(INDEX(Nhaplieu!$M$8:$M$1070,$G125)=$J$3,INDEX(Nhaplieu!$N$8:$N$1070,$G125)=$J$3),INDEX(Nhaplieu!$L$8:$L$1070,$G125),""))</f>
        <v/>
      </c>
      <c r="D125" s="483" t="str">
        <f ca="1">IF($G125="","",IF(INDEX(Nhaplieu!$M$8:$M$1070,$G125)=$J$3,IF($G125="","",INDEX(Nhaplieu!$N$8:$N$1070,$G125)),IF(INDEX(Nhaplieu!$N$8:$N$1070,$G125)=$J$3,IF($G125="","",INDEX(Nhaplieu!$M$8:$M$1070,$G125)),"")))</f>
        <v/>
      </c>
      <c r="E125" s="77" t="str">
        <f ca="1">IF($G125="","",IF(AND(INDEX(Nhaplieu!$M$8:$M$1070,$G125)=$J$3,INDEX(Nhaplieu!$P$8:$P$1070,$G125)=$J$2),INDEX(Nhaplieu!$O$8:$O$1070,$G125),0))</f>
        <v/>
      </c>
      <c r="F125" s="77" t="str">
        <f ca="1">IF(OR($G125="",E125&gt;0),"",IF(AND(INDEX(Nhaplieu!$N$8:$N$1070,$G125)=$J$3,INDEX(Nhaplieu!$P$8:$P$1070,$G125)=$J$2),INDEX(Nhaplieu!$O$8:$O$1070,$G125),0))</f>
        <v/>
      </c>
      <c r="G125" s="66" t="str">
        <f ca="1">IF(TYPE(MATCH($J$2,OFFSET(Nhaplieu!$P$8,G124,0):'Nhaplieu'!$P$1070,0)+G124)=16,"",MATCH($J$2,OFFSET(Nhaplieu!$P$8,G124,0):'Nhaplieu'!$P$1070,0)+G124)</f>
        <v/>
      </c>
    </row>
    <row r="126" spans="1:7" s="10" customFormat="1" ht="14.25" hidden="1" customHeight="1">
      <c r="A126" s="77" t="str">
        <f ca="1">IF($G126="","",IF(OR(INDEX(Nhaplieu!$M$8:$M$1070,$G126)=$J$3,INDEX(Nhaplieu!$N$8:$N$1070,$G126)=$J$3),INDEX(Nhaplieu!$E$8:$E$1070,$G126),""))</f>
        <v/>
      </c>
      <c r="B126" s="481" t="str">
        <f ca="1">IF($G126="","",IF(OR(INDEX(Nhaplieu!$M$8:$M$1070,$G126)=$J$3,INDEX(Nhaplieu!$N$8:$N$1070,$G126)=$J$3),INDEX(Nhaplieu!$F$8:$F$1070,$G126),""))</f>
        <v/>
      </c>
      <c r="C126" s="482" t="str">
        <f ca="1">IF($G126="","",IF(OR(INDEX(Nhaplieu!$M$8:$M$1070,$G126)=$J$3,INDEX(Nhaplieu!$N$8:$N$1070,$G126)=$J$3),INDEX(Nhaplieu!$L$8:$L$1070,$G126),""))</f>
        <v/>
      </c>
      <c r="D126" s="483" t="str">
        <f ca="1">IF($G126="","",IF(INDEX(Nhaplieu!$M$8:$M$1070,$G126)=$J$3,IF($G126="","",INDEX(Nhaplieu!$N$8:$N$1070,$G126)),IF(INDEX(Nhaplieu!$N$8:$N$1070,$G126)=$J$3,IF($G126="","",INDEX(Nhaplieu!$M$8:$M$1070,$G126)),"")))</f>
        <v/>
      </c>
      <c r="E126" s="77" t="str">
        <f ca="1">IF($G126="","",IF(AND(INDEX(Nhaplieu!$M$8:$M$1070,$G126)=$J$3,INDEX(Nhaplieu!$P$8:$P$1070,$G126)=$J$2),INDEX(Nhaplieu!$O$8:$O$1070,$G126),0))</f>
        <v/>
      </c>
      <c r="F126" s="77" t="str">
        <f ca="1">IF(OR($G126="",E126&gt;0),"",IF(AND(INDEX(Nhaplieu!$N$8:$N$1070,$G126)=$J$3,INDEX(Nhaplieu!$P$8:$P$1070,$G126)=$J$2),INDEX(Nhaplieu!$O$8:$O$1070,$G126),0))</f>
        <v/>
      </c>
      <c r="G126" s="66" t="str">
        <f ca="1">IF(TYPE(MATCH($J$2,OFFSET(Nhaplieu!$P$8,G125,0):'Nhaplieu'!$P$1070,0)+G125)=16,"",MATCH($J$2,OFFSET(Nhaplieu!$P$8,G125,0):'Nhaplieu'!$P$1070,0)+G125)</f>
        <v/>
      </c>
    </row>
    <row r="127" spans="1:7" s="10" customFormat="1" ht="14.25" hidden="1" customHeight="1">
      <c r="A127" s="77" t="str">
        <f ca="1">IF($G127="","",IF(OR(INDEX(Nhaplieu!$M$8:$M$1070,$G127)=$J$3,INDEX(Nhaplieu!$N$8:$N$1070,$G127)=$J$3),INDEX(Nhaplieu!$E$8:$E$1070,$G127),""))</f>
        <v/>
      </c>
      <c r="B127" s="481" t="str">
        <f ca="1">IF($G127="","",IF(OR(INDEX(Nhaplieu!$M$8:$M$1070,$G127)=$J$3,INDEX(Nhaplieu!$N$8:$N$1070,$G127)=$J$3),INDEX(Nhaplieu!$F$8:$F$1070,$G127),""))</f>
        <v/>
      </c>
      <c r="C127" s="482" t="str">
        <f ca="1">IF($G127="","",IF(OR(INDEX(Nhaplieu!$M$8:$M$1070,$G127)=$J$3,INDEX(Nhaplieu!$N$8:$N$1070,$G127)=$J$3),INDEX(Nhaplieu!$L$8:$L$1070,$G127),""))</f>
        <v/>
      </c>
      <c r="D127" s="483" t="str">
        <f ca="1">IF($G127="","",IF(INDEX(Nhaplieu!$M$8:$M$1070,$G127)=$J$3,IF($G127="","",INDEX(Nhaplieu!$N$8:$N$1070,$G127)),IF(INDEX(Nhaplieu!$N$8:$N$1070,$G127)=$J$3,IF($G127="","",INDEX(Nhaplieu!$M$8:$M$1070,$G127)),"")))</f>
        <v/>
      </c>
      <c r="E127" s="77" t="str">
        <f ca="1">IF($G127="","",IF(AND(INDEX(Nhaplieu!$M$8:$M$1070,$G127)=$J$3,INDEX(Nhaplieu!$P$8:$P$1070,$G127)=$J$2),INDEX(Nhaplieu!$O$8:$O$1070,$G127),0))</f>
        <v/>
      </c>
      <c r="F127" s="77" t="str">
        <f ca="1">IF(OR($G127="",E127&gt;0),"",IF(AND(INDEX(Nhaplieu!$N$8:$N$1070,$G127)=$J$3,INDEX(Nhaplieu!$P$8:$P$1070,$G127)=$J$2),INDEX(Nhaplieu!$O$8:$O$1070,$G127),0))</f>
        <v/>
      </c>
      <c r="G127" s="66" t="str">
        <f ca="1">IF(TYPE(MATCH($J$2,OFFSET(Nhaplieu!$P$8,G126,0):'Nhaplieu'!$P$1070,0)+G126)=16,"",MATCH($J$2,OFFSET(Nhaplieu!$P$8,G126,0):'Nhaplieu'!$P$1070,0)+G126)</f>
        <v/>
      </c>
    </row>
    <row r="128" spans="1:7" s="10" customFormat="1" ht="14.25" hidden="1" customHeight="1">
      <c r="A128" s="77" t="str">
        <f ca="1">IF($G128="","",IF(OR(INDEX(Nhaplieu!$M$8:$M$1070,$G128)=$J$3,INDEX(Nhaplieu!$N$8:$N$1070,$G128)=$J$3),INDEX(Nhaplieu!$E$8:$E$1070,$G128),""))</f>
        <v/>
      </c>
      <c r="B128" s="481" t="str">
        <f ca="1">IF($G128="","",IF(OR(INDEX(Nhaplieu!$M$8:$M$1070,$G128)=$J$3,INDEX(Nhaplieu!$N$8:$N$1070,$G128)=$J$3),INDEX(Nhaplieu!$F$8:$F$1070,$G128),""))</f>
        <v/>
      </c>
      <c r="C128" s="482" t="str">
        <f ca="1">IF($G128="","",IF(OR(INDEX(Nhaplieu!$M$8:$M$1070,$G128)=$J$3,INDEX(Nhaplieu!$N$8:$N$1070,$G128)=$J$3),INDEX(Nhaplieu!$L$8:$L$1070,$G128),""))</f>
        <v/>
      </c>
      <c r="D128" s="483" t="str">
        <f ca="1">IF($G128="","",IF(INDEX(Nhaplieu!$M$8:$M$1070,$G128)=$J$3,IF($G128="","",INDEX(Nhaplieu!$N$8:$N$1070,$G128)),IF(INDEX(Nhaplieu!$N$8:$N$1070,$G128)=$J$3,IF($G128="","",INDEX(Nhaplieu!$M$8:$M$1070,$G128)),"")))</f>
        <v/>
      </c>
      <c r="E128" s="77" t="str">
        <f ca="1">IF($G128="","",IF(AND(INDEX(Nhaplieu!$M$8:$M$1070,$G128)=$J$3,INDEX(Nhaplieu!$P$8:$P$1070,$G128)=$J$2),INDEX(Nhaplieu!$O$8:$O$1070,$G128),0))</f>
        <v/>
      </c>
      <c r="F128" s="77" t="str">
        <f ca="1">IF(OR($G128="",E128&gt;0),"",IF(AND(INDEX(Nhaplieu!$N$8:$N$1070,$G128)=$J$3,INDEX(Nhaplieu!$P$8:$P$1070,$G128)=$J$2),INDEX(Nhaplieu!$O$8:$O$1070,$G128),0))</f>
        <v/>
      </c>
      <c r="G128" s="66" t="str">
        <f ca="1">IF(TYPE(MATCH($J$2,OFFSET(Nhaplieu!$P$8,G127,0):'Nhaplieu'!$P$1070,0)+G127)=16,"",MATCH($J$2,OFFSET(Nhaplieu!$P$8,G127,0):'Nhaplieu'!$P$1070,0)+G127)</f>
        <v/>
      </c>
    </row>
    <row r="129" spans="1:7" s="10" customFormat="1" ht="14.25" hidden="1" customHeight="1">
      <c r="A129" s="77" t="str">
        <f ca="1">IF($G129="","",IF(OR(INDEX(Nhaplieu!$M$8:$M$1070,$G129)=$J$3,INDEX(Nhaplieu!$N$8:$N$1070,$G129)=$J$3),INDEX(Nhaplieu!$E$8:$E$1070,$G129),""))</f>
        <v/>
      </c>
      <c r="B129" s="481" t="str">
        <f ca="1">IF($G129="","",IF(OR(INDEX(Nhaplieu!$M$8:$M$1070,$G129)=$J$3,INDEX(Nhaplieu!$N$8:$N$1070,$G129)=$J$3),INDEX(Nhaplieu!$F$8:$F$1070,$G129),""))</f>
        <v/>
      </c>
      <c r="C129" s="482" t="str">
        <f ca="1">IF($G129="","",IF(OR(INDEX(Nhaplieu!$M$8:$M$1070,$G129)=$J$3,INDEX(Nhaplieu!$N$8:$N$1070,$G129)=$J$3),INDEX(Nhaplieu!$L$8:$L$1070,$G129),""))</f>
        <v/>
      </c>
      <c r="D129" s="483" t="str">
        <f ca="1">IF($G129="","",IF(INDEX(Nhaplieu!$M$8:$M$1070,$G129)=$J$3,IF($G129="","",INDEX(Nhaplieu!$N$8:$N$1070,$G129)),IF(INDEX(Nhaplieu!$N$8:$N$1070,$G129)=$J$3,IF($G129="","",INDEX(Nhaplieu!$M$8:$M$1070,$G129)),"")))</f>
        <v/>
      </c>
      <c r="E129" s="77" t="str">
        <f ca="1">IF($G129="","",IF(AND(INDEX(Nhaplieu!$M$8:$M$1070,$G129)=$J$3,INDEX(Nhaplieu!$P$8:$P$1070,$G129)=$J$2),INDEX(Nhaplieu!$O$8:$O$1070,$G129),0))</f>
        <v/>
      </c>
      <c r="F129" s="77" t="str">
        <f ca="1">IF(OR($G129="",E129&gt;0),"",IF(AND(INDEX(Nhaplieu!$N$8:$N$1070,$G129)=$J$3,INDEX(Nhaplieu!$P$8:$P$1070,$G129)=$J$2),INDEX(Nhaplieu!$O$8:$O$1070,$G129),0))</f>
        <v/>
      </c>
      <c r="G129" s="66" t="str">
        <f ca="1">IF(TYPE(MATCH($J$2,OFFSET(Nhaplieu!$P$8,G128,0):'Nhaplieu'!$P$1070,0)+G128)=16,"",MATCH($J$2,OFFSET(Nhaplieu!$P$8,G128,0):'Nhaplieu'!$P$1070,0)+G128)</f>
        <v/>
      </c>
    </row>
    <row r="130" spans="1:7" s="10" customFormat="1" ht="14.25" hidden="1" customHeight="1">
      <c r="A130" s="77" t="str">
        <f ca="1">IF($G130="","",IF(OR(INDEX(Nhaplieu!$M$8:$M$1070,$G130)=$J$3,INDEX(Nhaplieu!$N$8:$N$1070,$G130)=$J$3),INDEX(Nhaplieu!$E$8:$E$1070,$G130),""))</f>
        <v/>
      </c>
      <c r="B130" s="481" t="str">
        <f ca="1">IF($G130="","",IF(OR(INDEX(Nhaplieu!$M$8:$M$1070,$G130)=$J$3,INDEX(Nhaplieu!$N$8:$N$1070,$G130)=$J$3),INDEX(Nhaplieu!$F$8:$F$1070,$G130),""))</f>
        <v/>
      </c>
      <c r="C130" s="482" t="str">
        <f ca="1">IF($G130="","",IF(OR(INDEX(Nhaplieu!$M$8:$M$1070,$G130)=$J$3,INDEX(Nhaplieu!$N$8:$N$1070,$G130)=$J$3),INDEX(Nhaplieu!$L$8:$L$1070,$G130),""))</f>
        <v/>
      </c>
      <c r="D130" s="483" t="str">
        <f ca="1">IF($G130="","",IF(INDEX(Nhaplieu!$M$8:$M$1070,$G130)=$J$3,IF($G130="","",INDEX(Nhaplieu!$N$8:$N$1070,$G130)),IF(INDEX(Nhaplieu!$N$8:$N$1070,$G130)=$J$3,IF($G130="","",INDEX(Nhaplieu!$M$8:$M$1070,$G130)),"")))</f>
        <v/>
      </c>
      <c r="E130" s="77" t="str">
        <f ca="1">IF($G130="","",IF(AND(INDEX(Nhaplieu!$M$8:$M$1070,$G130)=$J$3,INDEX(Nhaplieu!$P$8:$P$1070,$G130)=$J$2),INDEX(Nhaplieu!$O$8:$O$1070,$G130),0))</f>
        <v/>
      </c>
      <c r="F130" s="77" t="str">
        <f ca="1">IF(OR($G130="",E130&gt;0),"",IF(AND(INDEX(Nhaplieu!$N$8:$N$1070,$G130)=$J$3,INDEX(Nhaplieu!$P$8:$P$1070,$G130)=$J$2),INDEX(Nhaplieu!$O$8:$O$1070,$G130),0))</f>
        <v/>
      </c>
      <c r="G130" s="66" t="str">
        <f ca="1">IF(TYPE(MATCH($J$2,OFFSET(Nhaplieu!$P$8,G129,0):'Nhaplieu'!$P$1070,0)+G129)=16,"",MATCH($J$2,OFFSET(Nhaplieu!$P$8,G129,0):'Nhaplieu'!$P$1070,0)+G129)</f>
        <v/>
      </c>
    </row>
    <row r="131" spans="1:7" s="10" customFormat="1" ht="14.25" hidden="1" customHeight="1">
      <c r="A131" s="77" t="str">
        <f ca="1">IF($G131="","",IF(OR(INDEX(Nhaplieu!$M$8:$M$1070,$G131)=$J$3,INDEX(Nhaplieu!$N$8:$N$1070,$G131)=$J$3),INDEX(Nhaplieu!$E$8:$E$1070,$G131),""))</f>
        <v/>
      </c>
      <c r="B131" s="481" t="str">
        <f ca="1">IF($G131="","",IF(OR(INDEX(Nhaplieu!$M$8:$M$1070,$G131)=$J$3,INDEX(Nhaplieu!$N$8:$N$1070,$G131)=$J$3),INDEX(Nhaplieu!$F$8:$F$1070,$G131),""))</f>
        <v/>
      </c>
      <c r="C131" s="482" t="str">
        <f ca="1">IF($G131="","",IF(OR(INDEX(Nhaplieu!$M$8:$M$1070,$G131)=$J$3,INDEX(Nhaplieu!$N$8:$N$1070,$G131)=$J$3),INDEX(Nhaplieu!$L$8:$L$1070,$G131),""))</f>
        <v/>
      </c>
      <c r="D131" s="483" t="str">
        <f ca="1">IF($G131="","",IF(INDEX(Nhaplieu!$M$8:$M$1070,$G131)=$J$3,IF($G131="","",INDEX(Nhaplieu!$N$8:$N$1070,$G131)),IF(INDEX(Nhaplieu!$N$8:$N$1070,$G131)=$J$3,IF($G131="","",INDEX(Nhaplieu!$M$8:$M$1070,$G131)),"")))</f>
        <v/>
      </c>
      <c r="E131" s="77" t="str">
        <f ca="1">IF($G131="","",IF(AND(INDEX(Nhaplieu!$M$8:$M$1070,$G131)=$J$3,INDEX(Nhaplieu!$P$8:$P$1070,$G131)=$J$2),INDEX(Nhaplieu!$O$8:$O$1070,$G131),0))</f>
        <v/>
      </c>
      <c r="F131" s="77" t="str">
        <f ca="1">IF(OR($G131="",E131&gt;0),"",IF(AND(INDEX(Nhaplieu!$N$8:$N$1070,$G131)=$J$3,INDEX(Nhaplieu!$P$8:$P$1070,$G131)=$J$2),INDEX(Nhaplieu!$O$8:$O$1070,$G131),0))</f>
        <v/>
      </c>
      <c r="G131" s="66" t="str">
        <f ca="1">IF(TYPE(MATCH($J$2,OFFSET(Nhaplieu!$P$8,G130,0):'Nhaplieu'!$P$1070,0)+G130)=16,"",MATCH($J$2,OFFSET(Nhaplieu!$P$8,G130,0):'Nhaplieu'!$P$1070,0)+G130)</f>
        <v/>
      </c>
    </row>
    <row r="132" spans="1:7" s="10" customFormat="1" ht="14.25" hidden="1" customHeight="1">
      <c r="A132" s="77" t="str">
        <f ca="1">IF($G132="","",IF(OR(INDEX(Nhaplieu!$M$8:$M$1070,$G132)=$J$3,INDEX(Nhaplieu!$N$8:$N$1070,$G132)=$J$3),INDEX(Nhaplieu!$E$8:$E$1070,$G132),""))</f>
        <v/>
      </c>
      <c r="B132" s="481" t="str">
        <f ca="1">IF($G132="","",IF(OR(INDEX(Nhaplieu!$M$8:$M$1070,$G132)=$J$3,INDEX(Nhaplieu!$N$8:$N$1070,$G132)=$J$3),INDEX(Nhaplieu!$F$8:$F$1070,$G132),""))</f>
        <v/>
      </c>
      <c r="C132" s="482" t="str">
        <f ca="1">IF($G132="","",IF(OR(INDEX(Nhaplieu!$M$8:$M$1070,$G132)=$J$3,INDEX(Nhaplieu!$N$8:$N$1070,$G132)=$J$3),INDEX(Nhaplieu!$L$8:$L$1070,$G132),""))</f>
        <v/>
      </c>
      <c r="D132" s="483" t="str">
        <f ca="1">IF($G132="","",IF(INDEX(Nhaplieu!$M$8:$M$1070,$G132)=$J$3,IF($G132="","",INDEX(Nhaplieu!$N$8:$N$1070,$G132)),IF(INDEX(Nhaplieu!$N$8:$N$1070,$G132)=$J$3,IF($G132="","",INDEX(Nhaplieu!$M$8:$M$1070,$G132)),"")))</f>
        <v/>
      </c>
      <c r="E132" s="77" t="str">
        <f ca="1">IF($G132="","",IF(AND(INDEX(Nhaplieu!$M$8:$M$1070,$G132)=$J$3,INDEX(Nhaplieu!$P$8:$P$1070,$G132)=$J$2),INDEX(Nhaplieu!$O$8:$O$1070,$G132),0))</f>
        <v/>
      </c>
      <c r="F132" s="77" t="str">
        <f ca="1">IF(OR($G132="",E132&gt;0),"",IF(AND(INDEX(Nhaplieu!$N$8:$N$1070,$G132)=$J$3,INDEX(Nhaplieu!$P$8:$P$1070,$G132)=$J$2),INDEX(Nhaplieu!$O$8:$O$1070,$G132),0))</f>
        <v/>
      </c>
      <c r="G132" s="66" t="str">
        <f ca="1">IF(TYPE(MATCH($J$2,OFFSET(Nhaplieu!$P$8,G131,0):'Nhaplieu'!$P$1070,0)+G131)=16,"",MATCH($J$2,OFFSET(Nhaplieu!$P$8,G131,0):'Nhaplieu'!$P$1070,0)+G131)</f>
        <v/>
      </c>
    </row>
    <row r="133" spans="1:7" s="10" customFormat="1" ht="14.25" hidden="1" customHeight="1">
      <c r="A133" s="77" t="str">
        <f ca="1">IF($G133="","",IF(OR(INDEX(Nhaplieu!$M$8:$M$1070,$G133)=$J$3,INDEX(Nhaplieu!$N$8:$N$1070,$G133)=$J$3),INDEX(Nhaplieu!$E$8:$E$1070,$G133),""))</f>
        <v/>
      </c>
      <c r="B133" s="481" t="str">
        <f ca="1">IF($G133="","",IF(OR(INDEX(Nhaplieu!$M$8:$M$1070,$G133)=$J$3,INDEX(Nhaplieu!$N$8:$N$1070,$G133)=$J$3),INDEX(Nhaplieu!$F$8:$F$1070,$G133),""))</f>
        <v/>
      </c>
      <c r="C133" s="482" t="str">
        <f ca="1">IF($G133="","",IF(OR(INDEX(Nhaplieu!$M$8:$M$1070,$G133)=$J$3,INDEX(Nhaplieu!$N$8:$N$1070,$G133)=$J$3),INDEX(Nhaplieu!$L$8:$L$1070,$G133),""))</f>
        <v/>
      </c>
      <c r="D133" s="483" t="str">
        <f ca="1">IF($G133="","",IF(INDEX(Nhaplieu!$M$8:$M$1070,$G133)=$J$3,IF($G133="","",INDEX(Nhaplieu!$N$8:$N$1070,$G133)),IF(INDEX(Nhaplieu!$N$8:$N$1070,$G133)=$J$3,IF($G133="","",INDEX(Nhaplieu!$M$8:$M$1070,$G133)),"")))</f>
        <v/>
      </c>
      <c r="E133" s="77" t="str">
        <f ca="1">IF($G133="","",IF(AND(INDEX(Nhaplieu!$M$8:$M$1070,$G133)=$J$3,INDEX(Nhaplieu!$P$8:$P$1070,$G133)=$J$2),INDEX(Nhaplieu!$O$8:$O$1070,$G133),0))</f>
        <v/>
      </c>
      <c r="F133" s="77" t="str">
        <f ca="1">IF(OR($G133="",E133&gt;0),"",IF(AND(INDEX(Nhaplieu!$N$8:$N$1070,$G133)=$J$3,INDEX(Nhaplieu!$P$8:$P$1070,$G133)=$J$2),INDEX(Nhaplieu!$O$8:$O$1070,$G133),0))</f>
        <v/>
      </c>
      <c r="G133" s="66" t="str">
        <f ca="1">IF(TYPE(MATCH($J$2,OFFSET(Nhaplieu!$P$8,G132,0):'Nhaplieu'!$P$1070,0)+G132)=16,"",MATCH($J$2,OFFSET(Nhaplieu!$P$8,G132,0):'Nhaplieu'!$P$1070,0)+G132)</f>
        <v/>
      </c>
    </row>
    <row r="134" spans="1:7" s="10" customFormat="1" ht="14.25" hidden="1" customHeight="1">
      <c r="A134" s="77" t="str">
        <f ca="1">IF($G134="","",IF(OR(INDEX(Nhaplieu!$M$8:$M$1070,$G134)=$J$3,INDEX(Nhaplieu!$N$8:$N$1070,$G134)=$J$3),INDEX(Nhaplieu!$E$8:$E$1070,$G134),""))</f>
        <v/>
      </c>
      <c r="B134" s="481" t="str">
        <f ca="1">IF($G134="","",IF(OR(INDEX(Nhaplieu!$M$8:$M$1070,$G134)=$J$3,INDEX(Nhaplieu!$N$8:$N$1070,$G134)=$J$3),INDEX(Nhaplieu!$F$8:$F$1070,$G134),""))</f>
        <v/>
      </c>
      <c r="C134" s="482" t="str">
        <f ca="1">IF($G134="","",IF(OR(INDEX(Nhaplieu!$M$8:$M$1070,$G134)=$J$3,INDEX(Nhaplieu!$N$8:$N$1070,$G134)=$J$3),INDEX(Nhaplieu!$L$8:$L$1070,$G134),""))</f>
        <v/>
      </c>
      <c r="D134" s="483" t="str">
        <f ca="1">IF($G134="","",IF(INDEX(Nhaplieu!$M$8:$M$1070,$G134)=$J$3,IF($G134="","",INDEX(Nhaplieu!$N$8:$N$1070,$G134)),IF(INDEX(Nhaplieu!$N$8:$N$1070,$G134)=$J$3,IF($G134="","",INDEX(Nhaplieu!$M$8:$M$1070,$G134)),"")))</f>
        <v/>
      </c>
      <c r="E134" s="77" t="str">
        <f ca="1">IF($G134="","",IF(AND(INDEX(Nhaplieu!$M$8:$M$1070,$G134)=$J$3,INDEX(Nhaplieu!$P$8:$P$1070,$G134)=$J$2),INDEX(Nhaplieu!$O$8:$O$1070,$G134),0))</f>
        <v/>
      </c>
      <c r="F134" s="77" t="str">
        <f ca="1">IF(OR($G134="",E134&gt;0),"",IF(AND(INDEX(Nhaplieu!$N$8:$N$1070,$G134)=$J$3,INDEX(Nhaplieu!$P$8:$P$1070,$G134)=$J$2),INDEX(Nhaplieu!$O$8:$O$1070,$G134),0))</f>
        <v/>
      </c>
      <c r="G134" s="66" t="str">
        <f ca="1">IF(TYPE(MATCH($J$2,OFFSET(Nhaplieu!$P$8,G133,0):'Nhaplieu'!$P$1070,0)+G133)=16,"",MATCH($J$2,OFFSET(Nhaplieu!$P$8,G133,0):'Nhaplieu'!$P$1070,0)+G133)</f>
        <v/>
      </c>
    </row>
    <row r="135" spans="1:7" s="10" customFormat="1" ht="14.25" hidden="1" customHeight="1">
      <c r="A135" s="77" t="str">
        <f ca="1">IF($G135="","",IF(OR(INDEX(Nhaplieu!$M$8:$M$1070,$G135)=$J$3,INDEX(Nhaplieu!$N$8:$N$1070,$G135)=$J$3),INDEX(Nhaplieu!$E$8:$E$1070,$G135),""))</f>
        <v/>
      </c>
      <c r="B135" s="481" t="str">
        <f ca="1">IF($G135="","",IF(OR(INDEX(Nhaplieu!$M$8:$M$1070,$G135)=$J$3,INDEX(Nhaplieu!$N$8:$N$1070,$G135)=$J$3),INDEX(Nhaplieu!$F$8:$F$1070,$G135),""))</f>
        <v/>
      </c>
      <c r="C135" s="482" t="str">
        <f ca="1">IF($G135="","",IF(OR(INDEX(Nhaplieu!$M$8:$M$1070,$G135)=$J$3,INDEX(Nhaplieu!$N$8:$N$1070,$G135)=$J$3),INDEX(Nhaplieu!$L$8:$L$1070,$G135),""))</f>
        <v/>
      </c>
      <c r="D135" s="483" t="str">
        <f ca="1">IF($G135="","",IF(INDEX(Nhaplieu!$M$8:$M$1070,$G135)=$J$3,IF($G135="","",INDEX(Nhaplieu!$N$8:$N$1070,$G135)),IF(INDEX(Nhaplieu!$N$8:$N$1070,$G135)=$J$3,IF($G135="","",INDEX(Nhaplieu!$M$8:$M$1070,$G135)),"")))</f>
        <v/>
      </c>
      <c r="E135" s="77" t="str">
        <f ca="1">IF($G135="","",IF(AND(INDEX(Nhaplieu!$M$8:$M$1070,$G135)=$J$3,INDEX(Nhaplieu!$P$8:$P$1070,$G135)=$J$2),INDEX(Nhaplieu!$O$8:$O$1070,$G135),0))</f>
        <v/>
      </c>
      <c r="F135" s="77" t="str">
        <f ca="1">IF(OR($G135="",E135&gt;0),"",IF(AND(INDEX(Nhaplieu!$N$8:$N$1070,$G135)=$J$3,INDEX(Nhaplieu!$P$8:$P$1070,$G135)=$J$2),INDEX(Nhaplieu!$O$8:$O$1070,$G135),0))</f>
        <v/>
      </c>
      <c r="G135" s="66" t="str">
        <f ca="1">IF(TYPE(MATCH($J$2,OFFSET(Nhaplieu!$P$8,G134,0):'Nhaplieu'!$P$1070,0)+G134)=16,"",MATCH($J$2,OFFSET(Nhaplieu!$P$8,G134,0):'Nhaplieu'!$P$1070,0)+G134)</f>
        <v/>
      </c>
    </row>
    <row r="136" spans="1:7" s="10" customFormat="1" ht="14.25" hidden="1" customHeight="1">
      <c r="A136" s="77" t="str">
        <f ca="1">IF($G136="","",IF(OR(INDEX(Nhaplieu!$M$8:$M$1070,$G136)=$J$3,INDEX(Nhaplieu!$N$8:$N$1070,$G136)=$J$3),INDEX(Nhaplieu!$E$8:$E$1070,$G136),""))</f>
        <v/>
      </c>
      <c r="B136" s="481" t="str">
        <f ca="1">IF($G136="","",IF(OR(INDEX(Nhaplieu!$M$8:$M$1070,$G136)=$J$3,INDEX(Nhaplieu!$N$8:$N$1070,$G136)=$J$3),INDEX(Nhaplieu!$F$8:$F$1070,$G136),""))</f>
        <v/>
      </c>
      <c r="C136" s="482" t="str">
        <f ca="1">IF($G136="","",IF(OR(INDEX(Nhaplieu!$M$8:$M$1070,$G136)=$J$3,INDEX(Nhaplieu!$N$8:$N$1070,$G136)=$J$3),INDEX(Nhaplieu!$L$8:$L$1070,$G136),""))</f>
        <v/>
      </c>
      <c r="D136" s="483" t="str">
        <f ca="1">IF($G136="","",IF(INDEX(Nhaplieu!$M$8:$M$1070,$G136)=$J$3,IF($G136="","",INDEX(Nhaplieu!$N$8:$N$1070,$G136)),IF(INDEX(Nhaplieu!$N$8:$N$1070,$G136)=$J$3,IF($G136="","",INDEX(Nhaplieu!$M$8:$M$1070,$G136)),"")))</f>
        <v/>
      </c>
      <c r="E136" s="77" t="str">
        <f ca="1">IF($G136="","",IF(AND(INDEX(Nhaplieu!$M$8:$M$1070,$G136)=$J$3,INDEX(Nhaplieu!$P$8:$P$1070,$G136)=$J$2),INDEX(Nhaplieu!$O$8:$O$1070,$G136),0))</f>
        <v/>
      </c>
      <c r="F136" s="77" t="str">
        <f ca="1">IF(OR($G136="",E136&gt;0),"",IF(AND(INDEX(Nhaplieu!$N$8:$N$1070,$G136)=$J$3,INDEX(Nhaplieu!$P$8:$P$1070,$G136)=$J$2),INDEX(Nhaplieu!$O$8:$O$1070,$G136),0))</f>
        <v/>
      </c>
      <c r="G136" s="66" t="str">
        <f ca="1">IF(TYPE(MATCH($J$2,OFFSET(Nhaplieu!$P$8,G135,0):'Nhaplieu'!$P$1070,0)+G135)=16,"",MATCH($J$2,OFFSET(Nhaplieu!$P$8,G135,0):'Nhaplieu'!$P$1070,0)+G135)</f>
        <v/>
      </c>
    </row>
    <row r="137" spans="1:7" s="10" customFormat="1" ht="14.25" hidden="1" customHeight="1">
      <c r="A137" s="77" t="str">
        <f ca="1">IF($G137="","",IF(OR(INDEX(Nhaplieu!$M$8:$M$1070,$G137)=$J$3,INDEX(Nhaplieu!$N$8:$N$1070,$G137)=$J$3),INDEX(Nhaplieu!$E$8:$E$1070,$G137),""))</f>
        <v/>
      </c>
      <c r="B137" s="481" t="str">
        <f ca="1">IF($G137="","",IF(OR(INDEX(Nhaplieu!$M$8:$M$1070,$G137)=$J$3,INDEX(Nhaplieu!$N$8:$N$1070,$G137)=$J$3),INDEX(Nhaplieu!$F$8:$F$1070,$G137),""))</f>
        <v/>
      </c>
      <c r="C137" s="482" t="str">
        <f ca="1">IF($G137="","",IF(OR(INDEX(Nhaplieu!$M$8:$M$1070,$G137)=$J$3,INDEX(Nhaplieu!$N$8:$N$1070,$G137)=$J$3),INDEX(Nhaplieu!$L$8:$L$1070,$G137),""))</f>
        <v/>
      </c>
      <c r="D137" s="483" t="str">
        <f ca="1">IF($G137="","",IF(INDEX(Nhaplieu!$M$8:$M$1070,$G137)=$J$3,IF($G137="","",INDEX(Nhaplieu!$N$8:$N$1070,$G137)),IF(INDEX(Nhaplieu!$N$8:$N$1070,$G137)=$J$3,IF($G137="","",INDEX(Nhaplieu!$M$8:$M$1070,$G137)),"")))</f>
        <v/>
      </c>
      <c r="E137" s="77" t="str">
        <f ca="1">IF($G137="","",IF(AND(INDEX(Nhaplieu!$M$8:$M$1070,$G137)=$J$3,INDEX(Nhaplieu!$P$8:$P$1070,$G137)=$J$2),INDEX(Nhaplieu!$O$8:$O$1070,$G137),0))</f>
        <v/>
      </c>
      <c r="F137" s="77" t="str">
        <f ca="1">IF(OR($G137="",E137&gt;0),"",IF(AND(INDEX(Nhaplieu!$N$8:$N$1070,$G137)=$J$3,INDEX(Nhaplieu!$P$8:$P$1070,$G137)=$J$2),INDEX(Nhaplieu!$O$8:$O$1070,$G137),0))</f>
        <v/>
      </c>
      <c r="G137" s="66" t="str">
        <f ca="1">IF(TYPE(MATCH($J$2,OFFSET(Nhaplieu!$P$8,G136,0):'Nhaplieu'!$P$1070,0)+G136)=16,"",MATCH($J$2,OFFSET(Nhaplieu!$P$8,G136,0):'Nhaplieu'!$P$1070,0)+G136)</f>
        <v/>
      </c>
    </row>
    <row r="138" spans="1:7" s="10" customFormat="1" ht="14.25" hidden="1" customHeight="1">
      <c r="A138" s="77" t="str">
        <f ca="1">IF($G138="","",IF(OR(INDEX(Nhaplieu!$M$8:$M$1070,$G138)=$J$3,INDEX(Nhaplieu!$N$8:$N$1070,$G138)=$J$3),INDEX(Nhaplieu!$E$8:$E$1070,$G138),""))</f>
        <v/>
      </c>
      <c r="B138" s="481" t="str">
        <f ca="1">IF($G138="","",IF(OR(INDEX(Nhaplieu!$M$8:$M$1070,$G138)=$J$3,INDEX(Nhaplieu!$N$8:$N$1070,$G138)=$J$3),INDEX(Nhaplieu!$F$8:$F$1070,$G138),""))</f>
        <v/>
      </c>
      <c r="C138" s="482" t="str">
        <f ca="1">IF($G138="","",IF(OR(INDEX(Nhaplieu!$M$8:$M$1070,$G138)=$J$3,INDEX(Nhaplieu!$N$8:$N$1070,$G138)=$J$3),INDEX(Nhaplieu!$L$8:$L$1070,$G138),""))</f>
        <v/>
      </c>
      <c r="D138" s="483" t="str">
        <f ca="1">IF($G138="","",IF(INDEX(Nhaplieu!$M$8:$M$1070,$G138)=$J$3,IF($G138="","",INDEX(Nhaplieu!$N$8:$N$1070,$G138)),IF(INDEX(Nhaplieu!$N$8:$N$1070,$G138)=$J$3,IF($G138="","",INDEX(Nhaplieu!$M$8:$M$1070,$G138)),"")))</f>
        <v/>
      </c>
      <c r="E138" s="77" t="str">
        <f ca="1">IF($G138="","",IF(AND(INDEX(Nhaplieu!$M$8:$M$1070,$G138)=$J$3,INDEX(Nhaplieu!$P$8:$P$1070,$G138)=$J$2),INDEX(Nhaplieu!$O$8:$O$1070,$G138),0))</f>
        <v/>
      </c>
      <c r="F138" s="77" t="str">
        <f ca="1">IF(OR($G138="",E138&gt;0),"",IF(AND(INDEX(Nhaplieu!$N$8:$N$1070,$G138)=$J$3,INDEX(Nhaplieu!$P$8:$P$1070,$G138)=$J$2),INDEX(Nhaplieu!$O$8:$O$1070,$G138),0))</f>
        <v/>
      </c>
      <c r="G138" s="66" t="str">
        <f ca="1">IF(TYPE(MATCH($J$2,OFFSET(Nhaplieu!$P$8,G137,0):'Nhaplieu'!$P$1070,0)+G137)=16,"",MATCH($J$2,OFFSET(Nhaplieu!$P$8,G137,0):'Nhaplieu'!$P$1070,0)+G137)</f>
        <v/>
      </c>
    </row>
    <row r="139" spans="1:7" s="10" customFormat="1" ht="14.25" hidden="1" customHeight="1">
      <c r="A139" s="77" t="str">
        <f ca="1">IF($G139="","",IF(OR(INDEX(Nhaplieu!$M$8:$M$1070,$G139)=$J$3,INDEX(Nhaplieu!$N$8:$N$1070,$G139)=$J$3),INDEX(Nhaplieu!$E$8:$E$1070,$G139),""))</f>
        <v/>
      </c>
      <c r="B139" s="481" t="str">
        <f ca="1">IF($G139="","",IF(OR(INDEX(Nhaplieu!$M$8:$M$1070,$G139)=$J$3,INDEX(Nhaplieu!$N$8:$N$1070,$G139)=$J$3),INDEX(Nhaplieu!$F$8:$F$1070,$G139),""))</f>
        <v/>
      </c>
      <c r="C139" s="482" t="str">
        <f ca="1">IF($G139="","",IF(OR(INDEX(Nhaplieu!$M$8:$M$1070,$G139)=$J$3,INDEX(Nhaplieu!$N$8:$N$1070,$G139)=$J$3),INDEX(Nhaplieu!$L$8:$L$1070,$G139),""))</f>
        <v/>
      </c>
      <c r="D139" s="483" t="str">
        <f ca="1">IF($G139="","",IF(INDEX(Nhaplieu!$M$8:$M$1070,$G139)=$J$3,IF($G139="","",INDEX(Nhaplieu!$N$8:$N$1070,$G139)),IF(INDEX(Nhaplieu!$N$8:$N$1070,$G139)=$J$3,IF($G139="","",INDEX(Nhaplieu!$M$8:$M$1070,$G139)),"")))</f>
        <v/>
      </c>
      <c r="E139" s="77" t="str">
        <f ca="1">IF($G139="","",IF(AND(INDEX(Nhaplieu!$M$8:$M$1070,$G139)=$J$3,INDEX(Nhaplieu!$P$8:$P$1070,$G139)=$J$2),INDEX(Nhaplieu!$O$8:$O$1070,$G139),0))</f>
        <v/>
      </c>
      <c r="F139" s="77" t="str">
        <f ca="1">IF(OR($G139="",E139&gt;0),"",IF(AND(INDEX(Nhaplieu!$N$8:$N$1070,$G139)=$J$3,INDEX(Nhaplieu!$P$8:$P$1070,$G139)=$J$2),INDEX(Nhaplieu!$O$8:$O$1070,$G139),0))</f>
        <v/>
      </c>
      <c r="G139" s="66" t="str">
        <f ca="1">IF(TYPE(MATCH($J$2,OFFSET(Nhaplieu!$P$8,G138,0):'Nhaplieu'!$P$1070,0)+G138)=16,"",MATCH($J$2,OFFSET(Nhaplieu!$P$8,G138,0):'Nhaplieu'!$P$1070,0)+G138)</f>
        <v/>
      </c>
    </row>
    <row r="140" spans="1:7" s="10" customFormat="1" ht="14.25" hidden="1" customHeight="1">
      <c r="A140" s="77" t="str">
        <f ca="1">IF($G140="","",IF(OR(INDEX(Nhaplieu!$M$8:$M$1070,$G140)=$J$3,INDEX(Nhaplieu!$N$8:$N$1070,$G140)=$J$3),INDEX(Nhaplieu!$E$8:$E$1070,$G140),""))</f>
        <v/>
      </c>
      <c r="B140" s="481" t="str">
        <f ca="1">IF($G140="","",IF(OR(INDEX(Nhaplieu!$M$8:$M$1070,$G140)=$J$3,INDEX(Nhaplieu!$N$8:$N$1070,$G140)=$J$3),INDEX(Nhaplieu!$F$8:$F$1070,$G140),""))</f>
        <v/>
      </c>
      <c r="C140" s="482" t="str">
        <f ca="1">IF($G140="","",IF(OR(INDEX(Nhaplieu!$M$8:$M$1070,$G140)=$J$3,INDEX(Nhaplieu!$N$8:$N$1070,$G140)=$J$3),INDEX(Nhaplieu!$L$8:$L$1070,$G140),""))</f>
        <v/>
      </c>
      <c r="D140" s="483" t="str">
        <f ca="1">IF($G140="","",IF(INDEX(Nhaplieu!$M$8:$M$1070,$G140)=$J$3,IF($G140="","",INDEX(Nhaplieu!$N$8:$N$1070,$G140)),IF(INDEX(Nhaplieu!$N$8:$N$1070,$G140)=$J$3,IF($G140="","",INDEX(Nhaplieu!$M$8:$M$1070,$G140)),"")))</f>
        <v/>
      </c>
      <c r="E140" s="77" t="str">
        <f ca="1">IF($G140="","",IF(AND(INDEX(Nhaplieu!$M$8:$M$1070,$G140)=$J$3,INDEX(Nhaplieu!$P$8:$P$1070,$G140)=$J$2),INDEX(Nhaplieu!$O$8:$O$1070,$G140),0))</f>
        <v/>
      </c>
      <c r="F140" s="77" t="str">
        <f ca="1">IF(OR($G140="",E140&gt;0),"",IF(AND(INDEX(Nhaplieu!$N$8:$N$1070,$G140)=$J$3,INDEX(Nhaplieu!$P$8:$P$1070,$G140)=$J$2),INDEX(Nhaplieu!$O$8:$O$1070,$G140),0))</f>
        <v/>
      </c>
      <c r="G140" s="66" t="str">
        <f ca="1">IF(TYPE(MATCH($J$2,OFFSET(Nhaplieu!$P$8,G139,0):'Nhaplieu'!$P$1070,0)+G139)=16,"",MATCH($J$2,OFFSET(Nhaplieu!$P$8,G139,0):'Nhaplieu'!$P$1070,0)+G139)</f>
        <v/>
      </c>
    </row>
    <row r="141" spans="1:7" s="10" customFormat="1" ht="14.25" hidden="1" customHeight="1">
      <c r="A141" s="77" t="str">
        <f ca="1">IF($G141="","",IF(OR(INDEX(Nhaplieu!$M$8:$M$1070,$G141)=$J$3,INDEX(Nhaplieu!$N$8:$N$1070,$G141)=$J$3),INDEX(Nhaplieu!$E$8:$E$1070,$G141),""))</f>
        <v/>
      </c>
      <c r="B141" s="481" t="str">
        <f ca="1">IF($G141="","",IF(OR(INDEX(Nhaplieu!$M$8:$M$1070,$G141)=$J$3,INDEX(Nhaplieu!$N$8:$N$1070,$G141)=$J$3),INDEX(Nhaplieu!$F$8:$F$1070,$G141),""))</f>
        <v/>
      </c>
      <c r="C141" s="482" t="str">
        <f ca="1">IF($G141="","",IF(OR(INDEX(Nhaplieu!$M$8:$M$1070,$G141)=$J$3,INDEX(Nhaplieu!$N$8:$N$1070,$G141)=$J$3),INDEX(Nhaplieu!$L$8:$L$1070,$G141),""))</f>
        <v/>
      </c>
      <c r="D141" s="483" t="str">
        <f ca="1">IF($G141="","",IF(INDEX(Nhaplieu!$M$8:$M$1070,$G141)=$J$3,IF($G141="","",INDEX(Nhaplieu!$N$8:$N$1070,$G141)),IF(INDEX(Nhaplieu!$N$8:$N$1070,$G141)=$J$3,IF($G141="","",INDEX(Nhaplieu!$M$8:$M$1070,$G141)),"")))</f>
        <v/>
      </c>
      <c r="E141" s="77" t="str">
        <f ca="1">IF($G141="","",IF(AND(INDEX(Nhaplieu!$M$8:$M$1070,$G141)=$J$3,INDEX(Nhaplieu!$P$8:$P$1070,$G141)=$J$2),INDEX(Nhaplieu!$O$8:$O$1070,$G141),0))</f>
        <v/>
      </c>
      <c r="F141" s="77" t="str">
        <f ca="1">IF(OR($G141="",E141&gt;0),"",IF(AND(INDEX(Nhaplieu!$N$8:$N$1070,$G141)=$J$3,INDEX(Nhaplieu!$P$8:$P$1070,$G141)=$J$2),INDEX(Nhaplieu!$O$8:$O$1070,$G141),0))</f>
        <v/>
      </c>
      <c r="G141" s="66" t="str">
        <f ca="1">IF(TYPE(MATCH($J$2,OFFSET(Nhaplieu!$P$8,G140,0):'Nhaplieu'!$P$1070,0)+G140)=16,"",MATCH($J$2,OFFSET(Nhaplieu!$P$8,G140,0):'Nhaplieu'!$P$1070,0)+G140)</f>
        <v/>
      </c>
    </row>
    <row r="142" spans="1:7" s="10" customFormat="1" ht="14.25" hidden="1" customHeight="1">
      <c r="A142" s="77" t="str">
        <f ca="1">IF($G142="","",IF(OR(INDEX(Nhaplieu!$M$8:$M$1070,$G142)=$J$3,INDEX(Nhaplieu!$N$8:$N$1070,$G142)=$J$3),INDEX(Nhaplieu!$E$8:$E$1070,$G142),""))</f>
        <v/>
      </c>
      <c r="B142" s="481" t="str">
        <f ca="1">IF($G142="","",IF(OR(INDEX(Nhaplieu!$M$8:$M$1070,$G142)=$J$3,INDEX(Nhaplieu!$N$8:$N$1070,$G142)=$J$3),INDEX(Nhaplieu!$F$8:$F$1070,$G142),""))</f>
        <v/>
      </c>
      <c r="C142" s="482" t="str">
        <f ca="1">IF($G142="","",IF(OR(INDEX(Nhaplieu!$M$8:$M$1070,$G142)=$J$3,INDEX(Nhaplieu!$N$8:$N$1070,$G142)=$J$3),INDEX(Nhaplieu!$L$8:$L$1070,$G142),""))</f>
        <v/>
      </c>
      <c r="D142" s="483" t="str">
        <f ca="1">IF($G142="","",IF(INDEX(Nhaplieu!$M$8:$M$1070,$G142)=$J$3,IF($G142="","",INDEX(Nhaplieu!$N$8:$N$1070,$G142)),IF(INDEX(Nhaplieu!$N$8:$N$1070,$G142)=$J$3,IF($G142="","",INDEX(Nhaplieu!$M$8:$M$1070,$G142)),"")))</f>
        <v/>
      </c>
      <c r="E142" s="77" t="str">
        <f ca="1">IF($G142="","",IF(AND(INDEX(Nhaplieu!$M$8:$M$1070,$G142)=$J$3,INDEX(Nhaplieu!$P$8:$P$1070,$G142)=$J$2),INDEX(Nhaplieu!$O$8:$O$1070,$G142),0))</f>
        <v/>
      </c>
      <c r="F142" s="77" t="str">
        <f ca="1">IF(OR($G142="",E142&gt;0),"",IF(AND(INDEX(Nhaplieu!$N$8:$N$1070,$G142)=$J$3,INDEX(Nhaplieu!$P$8:$P$1070,$G142)=$J$2),INDEX(Nhaplieu!$O$8:$O$1070,$G142),0))</f>
        <v/>
      </c>
      <c r="G142" s="66" t="str">
        <f ca="1">IF(TYPE(MATCH($J$2,OFFSET(Nhaplieu!$P$8,G141,0):'Nhaplieu'!$P$1070,0)+G141)=16,"",MATCH($J$2,OFFSET(Nhaplieu!$P$8,G141,0):'Nhaplieu'!$P$1070,0)+G141)</f>
        <v/>
      </c>
    </row>
    <row r="143" spans="1:7" s="10" customFormat="1" ht="14.25" hidden="1" customHeight="1">
      <c r="A143" s="77" t="str">
        <f ca="1">IF($G143="","",IF(OR(INDEX(Nhaplieu!$M$8:$M$1070,$G143)=$J$3,INDEX(Nhaplieu!$N$8:$N$1070,$G143)=$J$3),INDEX(Nhaplieu!$E$8:$E$1070,$G143),""))</f>
        <v/>
      </c>
      <c r="B143" s="481" t="str">
        <f ca="1">IF($G143="","",IF(OR(INDEX(Nhaplieu!$M$8:$M$1070,$G143)=$J$3,INDEX(Nhaplieu!$N$8:$N$1070,$G143)=$J$3),INDEX(Nhaplieu!$F$8:$F$1070,$G143),""))</f>
        <v/>
      </c>
      <c r="C143" s="482" t="str">
        <f ca="1">IF($G143="","",IF(OR(INDEX(Nhaplieu!$M$8:$M$1070,$G143)=$J$3,INDEX(Nhaplieu!$N$8:$N$1070,$G143)=$J$3),INDEX(Nhaplieu!$L$8:$L$1070,$G143),""))</f>
        <v/>
      </c>
      <c r="D143" s="483" t="str">
        <f ca="1">IF($G143="","",IF(INDEX(Nhaplieu!$M$8:$M$1070,$G143)=$J$3,IF($G143="","",INDEX(Nhaplieu!$N$8:$N$1070,$G143)),IF(INDEX(Nhaplieu!$N$8:$N$1070,$G143)=$J$3,IF($G143="","",INDEX(Nhaplieu!$M$8:$M$1070,$G143)),"")))</f>
        <v/>
      </c>
      <c r="E143" s="77" t="str">
        <f ca="1">IF($G143="","",IF(AND(INDEX(Nhaplieu!$M$8:$M$1070,$G143)=$J$3,INDEX(Nhaplieu!$P$8:$P$1070,$G143)=$J$2),INDEX(Nhaplieu!$O$8:$O$1070,$G143),0))</f>
        <v/>
      </c>
      <c r="F143" s="77" t="str">
        <f ca="1">IF(OR($G143="",E143&gt;0),"",IF(AND(INDEX(Nhaplieu!$N$8:$N$1070,$G143)=$J$3,INDEX(Nhaplieu!$P$8:$P$1070,$G143)=$J$2),INDEX(Nhaplieu!$O$8:$O$1070,$G143),0))</f>
        <v/>
      </c>
      <c r="G143" s="66" t="str">
        <f ca="1">IF(TYPE(MATCH($J$2,OFFSET(Nhaplieu!$P$8,G142,0):'Nhaplieu'!$P$1070,0)+G142)=16,"",MATCH($J$2,OFFSET(Nhaplieu!$P$8,G142,0):'Nhaplieu'!$P$1070,0)+G142)</f>
        <v/>
      </c>
    </row>
    <row r="144" spans="1:7" s="10" customFormat="1" ht="14.25" hidden="1" customHeight="1">
      <c r="A144" s="77" t="str">
        <f ca="1">IF($G144="","",IF(OR(INDEX(Nhaplieu!$M$8:$M$1070,$G144)=$J$3,INDEX(Nhaplieu!$N$8:$N$1070,$G144)=$J$3),INDEX(Nhaplieu!$E$8:$E$1070,$G144),""))</f>
        <v/>
      </c>
      <c r="B144" s="481" t="str">
        <f ca="1">IF($G144="","",IF(OR(INDEX(Nhaplieu!$M$8:$M$1070,$G144)=$J$3,INDEX(Nhaplieu!$N$8:$N$1070,$G144)=$J$3),INDEX(Nhaplieu!$F$8:$F$1070,$G144),""))</f>
        <v/>
      </c>
      <c r="C144" s="482" t="str">
        <f ca="1">IF($G144="","",IF(OR(INDEX(Nhaplieu!$M$8:$M$1070,$G144)=$J$3,INDEX(Nhaplieu!$N$8:$N$1070,$G144)=$J$3),INDEX(Nhaplieu!$L$8:$L$1070,$G144),""))</f>
        <v/>
      </c>
      <c r="D144" s="483" t="str">
        <f ca="1">IF($G144="","",IF(INDEX(Nhaplieu!$M$8:$M$1070,$G144)=$J$3,IF($G144="","",INDEX(Nhaplieu!$N$8:$N$1070,$G144)),IF(INDEX(Nhaplieu!$N$8:$N$1070,$G144)=$J$3,IF($G144="","",INDEX(Nhaplieu!$M$8:$M$1070,$G144)),"")))</f>
        <v/>
      </c>
      <c r="E144" s="77" t="str">
        <f ca="1">IF($G144="","",IF(AND(INDEX(Nhaplieu!$M$8:$M$1070,$G144)=$J$3,INDEX(Nhaplieu!$P$8:$P$1070,$G144)=$J$2),INDEX(Nhaplieu!$O$8:$O$1070,$G144),0))</f>
        <v/>
      </c>
      <c r="F144" s="77" t="str">
        <f ca="1">IF(OR($G144="",E144&gt;0),"",IF(AND(INDEX(Nhaplieu!$N$8:$N$1070,$G144)=$J$3,INDEX(Nhaplieu!$P$8:$P$1070,$G144)=$J$2),INDEX(Nhaplieu!$O$8:$O$1070,$G144),0))</f>
        <v/>
      </c>
      <c r="G144" s="66" t="str">
        <f ca="1">IF(TYPE(MATCH($J$2,OFFSET(Nhaplieu!$P$8,G143,0):'Nhaplieu'!$P$1070,0)+G143)=16,"",MATCH($J$2,OFFSET(Nhaplieu!$P$8,G143,0):'Nhaplieu'!$P$1070,0)+G143)</f>
        <v/>
      </c>
    </row>
    <row r="145" spans="1:7" s="10" customFormat="1" ht="14.25" hidden="1" customHeight="1">
      <c r="A145" s="77" t="str">
        <f ca="1">IF($G145="","",IF(OR(INDEX(Nhaplieu!$M$8:$M$1070,$G145)=$J$3,INDEX(Nhaplieu!$N$8:$N$1070,$G145)=$J$3),INDEX(Nhaplieu!$E$8:$E$1070,$G145),""))</f>
        <v/>
      </c>
      <c r="B145" s="481" t="str">
        <f ca="1">IF($G145="","",IF(OR(INDEX(Nhaplieu!$M$8:$M$1070,$G145)=$J$3,INDEX(Nhaplieu!$N$8:$N$1070,$G145)=$J$3),INDEX(Nhaplieu!$F$8:$F$1070,$G145),""))</f>
        <v/>
      </c>
      <c r="C145" s="482" t="str">
        <f ca="1">IF($G145="","",IF(OR(INDEX(Nhaplieu!$M$8:$M$1070,$G145)=$J$3,INDEX(Nhaplieu!$N$8:$N$1070,$G145)=$J$3),INDEX(Nhaplieu!$L$8:$L$1070,$G145),""))</f>
        <v/>
      </c>
      <c r="D145" s="483" t="str">
        <f ca="1">IF($G145="","",IF(INDEX(Nhaplieu!$M$8:$M$1070,$G145)=$J$3,IF($G145="","",INDEX(Nhaplieu!$N$8:$N$1070,$G145)),IF(INDEX(Nhaplieu!$N$8:$N$1070,$G145)=$J$3,IF($G145="","",INDEX(Nhaplieu!$M$8:$M$1070,$G145)),"")))</f>
        <v/>
      </c>
      <c r="E145" s="77" t="str">
        <f ca="1">IF($G145="","",IF(AND(INDEX(Nhaplieu!$M$8:$M$1070,$G145)=$J$3,INDEX(Nhaplieu!$P$8:$P$1070,$G145)=$J$2),INDEX(Nhaplieu!$O$8:$O$1070,$G145),0))</f>
        <v/>
      </c>
      <c r="F145" s="77" t="str">
        <f ca="1">IF(OR($G145="",E145&gt;0),"",IF(AND(INDEX(Nhaplieu!$N$8:$N$1070,$G145)=$J$3,INDEX(Nhaplieu!$P$8:$P$1070,$G145)=$J$2),INDEX(Nhaplieu!$O$8:$O$1070,$G145),0))</f>
        <v/>
      </c>
      <c r="G145" s="66" t="str">
        <f ca="1">IF(TYPE(MATCH($J$2,OFFSET(Nhaplieu!$P$8,G144,0):'Nhaplieu'!$P$1070,0)+G144)=16,"",MATCH($J$2,OFFSET(Nhaplieu!$P$8,G144,0):'Nhaplieu'!$P$1070,0)+G144)</f>
        <v/>
      </c>
    </row>
    <row r="146" spans="1:7" s="10" customFormat="1" ht="14.25" hidden="1" customHeight="1">
      <c r="A146" s="77" t="str">
        <f ca="1">IF($G146="","",IF(OR(INDEX(Nhaplieu!$M$8:$M$1070,$G146)=$J$3,INDEX(Nhaplieu!$N$8:$N$1070,$G146)=$J$3),INDEX(Nhaplieu!$E$8:$E$1070,$G146),""))</f>
        <v/>
      </c>
      <c r="B146" s="481" t="str">
        <f ca="1">IF($G146="","",IF(OR(INDEX(Nhaplieu!$M$8:$M$1070,$G146)=$J$3,INDEX(Nhaplieu!$N$8:$N$1070,$G146)=$J$3),INDEX(Nhaplieu!$F$8:$F$1070,$G146),""))</f>
        <v/>
      </c>
      <c r="C146" s="482" t="str">
        <f ca="1">IF($G146="","",IF(OR(INDEX(Nhaplieu!$M$8:$M$1070,$G146)=$J$3,INDEX(Nhaplieu!$N$8:$N$1070,$G146)=$J$3),INDEX(Nhaplieu!$L$8:$L$1070,$G146),""))</f>
        <v/>
      </c>
      <c r="D146" s="483" t="str">
        <f ca="1">IF($G146="","",IF(INDEX(Nhaplieu!$M$8:$M$1070,$G146)=$J$3,IF($G146="","",INDEX(Nhaplieu!$N$8:$N$1070,$G146)),IF(INDEX(Nhaplieu!$N$8:$N$1070,$G146)=$J$3,IF($G146="","",INDEX(Nhaplieu!$M$8:$M$1070,$G146)),"")))</f>
        <v/>
      </c>
      <c r="E146" s="77" t="str">
        <f ca="1">IF($G146="","",IF(AND(INDEX(Nhaplieu!$M$8:$M$1070,$G146)=$J$3,INDEX(Nhaplieu!$P$8:$P$1070,$G146)=$J$2),INDEX(Nhaplieu!$O$8:$O$1070,$G146),0))</f>
        <v/>
      </c>
      <c r="F146" s="77" t="str">
        <f ca="1">IF(OR($G146="",E146&gt;0),"",IF(AND(INDEX(Nhaplieu!$N$8:$N$1070,$G146)=$J$3,INDEX(Nhaplieu!$P$8:$P$1070,$G146)=$J$2),INDEX(Nhaplieu!$O$8:$O$1070,$G146),0))</f>
        <v/>
      </c>
      <c r="G146" s="66" t="str">
        <f ca="1">IF(TYPE(MATCH($J$2,OFFSET(Nhaplieu!$P$8,G145,0):'Nhaplieu'!$P$1070,0)+G145)=16,"",MATCH($J$2,OFFSET(Nhaplieu!$P$8,G145,0):'Nhaplieu'!$P$1070,0)+G145)</f>
        <v/>
      </c>
    </row>
    <row r="147" spans="1:7" s="10" customFormat="1" ht="14.25" hidden="1" customHeight="1">
      <c r="A147" s="77" t="str">
        <f ca="1">IF($G147="","",IF(OR(INDEX(Nhaplieu!$M$8:$M$1070,$G147)=$J$3,INDEX(Nhaplieu!$N$8:$N$1070,$G147)=$J$3),INDEX(Nhaplieu!$E$8:$E$1070,$G147),""))</f>
        <v/>
      </c>
      <c r="B147" s="481" t="str">
        <f ca="1">IF($G147="","",IF(OR(INDEX(Nhaplieu!$M$8:$M$1070,$G147)=$J$3,INDEX(Nhaplieu!$N$8:$N$1070,$G147)=$J$3),INDEX(Nhaplieu!$F$8:$F$1070,$G147),""))</f>
        <v/>
      </c>
      <c r="C147" s="482" t="str">
        <f ca="1">IF($G147="","",IF(OR(INDEX(Nhaplieu!$M$8:$M$1070,$G147)=$J$3,INDEX(Nhaplieu!$N$8:$N$1070,$G147)=$J$3),INDEX(Nhaplieu!$L$8:$L$1070,$G147),""))</f>
        <v/>
      </c>
      <c r="D147" s="483" t="str">
        <f ca="1">IF($G147="","",IF(INDEX(Nhaplieu!$M$8:$M$1070,$G147)=$J$3,IF($G147="","",INDEX(Nhaplieu!$N$8:$N$1070,$G147)),IF(INDEX(Nhaplieu!$N$8:$N$1070,$G147)=$J$3,IF($G147="","",INDEX(Nhaplieu!$M$8:$M$1070,$G147)),"")))</f>
        <v/>
      </c>
      <c r="E147" s="77" t="str">
        <f ca="1">IF($G147="","",IF(AND(INDEX(Nhaplieu!$M$8:$M$1070,$G147)=$J$3,INDEX(Nhaplieu!$P$8:$P$1070,$G147)=$J$2),INDEX(Nhaplieu!$O$8:$O$1070,$G147),0))</f>
        <v/>
      </c>
      <c r="F147" s="77" t="str">
        <f ca="1">IF(OR($G147="",E147&gt;0),"",IF(AND(INDEX(Nhaplieu!$N$8:$N$1070,$G147)=$J$3,INDEX(Nhaplieu!$P$8:$P$1070,$G147)=$J$2),INDEX(Nhaplieu!$O$8:$O$1070,$G147),0))</f>
        <v/>
      </c>
      <c r="G147" s="66" t="str">
        <f ca="1">IF(TYPE(MATCH($J$2,OFFSET(Nhaplieu!$P$8,G146,0):'Nhaplieu'!$P$1070,0)+G146)=16,"",MATCH($J$2,OFFSET(Nhaplieu!$P$8,G146,0):'Nhaplieu'!$P$1070,0)+G146)</f>
        <v/>
      </c>
    </row>
    <row r="148" spans="1:7" s="10" customFormat="1" ht="14.25" hidden="1" customHeight="1">
      <c r="A148" s="77" t="str">
        <f ca="1">IF($G148="","",IF(OR(INDEX(Nhaplieu!$M$8:$M$1070,$G148)=$J$3,INDEX(Nhaplieu!$N$8:$N$1070,$G148)=$J$3),INDEX(Nhaplieu!$E$8:$E$1070,$G148),""))</f>
        <v/>
      </c>
      <c r="B148" s="481" t="str">
        <f ca="1">IF($G148="","",IF(OR(INDEX(Nhaplieu!$M$8:$M$1070,$G148)=$J$3,INDEX(Nhaplieu!$N$8:$N$1070,$G148)=$J$3),INDEX(Nhaplieu!$F$8:$F$1070,$G148),""))</f>
        <v/>
      </c>
      <c r="C148" s="482" t="str">
        <f ca="1">IF($G148="","",IF(OR(INDEX(Nhaplieu!$M$8:$M$1070,$G148)=$J$3,INDEX(Nhaplieu!$N$8:$N$1070,$G148)=$J$3),INDEX(Nhaplieu!$L$8:$L$1070,$G148),""))</f>
        <v/>
      </c>
      <c r="D148" s="483" t="str">
        <f ca="1">IF($G148="","",IF(INDEX(Nhaplieu!$M$8:$M$1070,$G148)=$J$3,IF($G148="","",INDEX(Nhaplieu!$N$8:$N$1070,$G148)),IF(INDEX(Nhaplieu!$N$8:$N$1070,$G148)=$J$3,IF($G148="","",INDEX(Nhaplieu!$M$8:$M$1070,$G148)),"")))</f>
        <v/>
      </c>
      <c r="E148" s="77" t="str">
        <f ca="1">IF($G148="","",IF(AND(INDEX(Nhaplieu!$M$8:$M$1070,$G148)=$J$3,INDEX(Nhaplieu!$P$8:$P$1070,$G148)=$J$2),INDEX(Nhaplieu!$O$8:$O$1070,$G148),0))</f>
        <v/>
      </c>
      <c r="F148" s="77" t="str">
        <f ca="1">IF(OR($G148="",E148&gt;0),"",IF(AND(INDEX(Nhaplieu!$N$8:$N$1070,$G148)=$J$3,INDEX(Nhaplieu!$P$8:$P$1070,$G148)=$J$2),INDEX(Nhaplieu!$O$8:$O$1070,$G148),0))</f>
        <v/>
      </c>
      <c r="G148" s="66" t="str">
        <f ca="1">IF(TYPE(MATCH($J$2,OFFSET(Nhaplieu!$P$8,G147,0):'Nhaplieu'!$P$1070,0)+G147)=16,"",MATCH($J$2,OFFSET(Nhaplieu!$P$8,G147,0):'Nhaplieu'!$P$1070,0)+G147)</f>
        <v/>
      </c>
    </row>
    <row r="149" spans="1:7" s="10" customFormat="1" ht="14.25" hidden="1" customHeight="1">
      <c r="A149" s="77" t="str">
        <f ca="1">IF($G149="","",IF(OR(INDEX(Nhaplieu!$M$8:$M$1070,$G149)=$J$3,INDEX(Nhaplieu!$N$8:$N$1070,$G149)=$J$3),INDEX(Nhaplieu!$E$8:$E$1070,$G149),""))</f>
        <v/>
      </c>
      <c r="B149" s="481" t="str">
        <f ca="1">IF($G149="","",IF(OR(INDEX(Nhaplieu!$M$8:$M$1070,$G149)=$J$3,INDEX(Nhaplieu!$N$8:$N$1070,$G149)=$J$3),INDEX(Nhaplieu!$F$8:$F$1070,$G149),""))</f>
        <v/>
      </c>
      <c r="C149" s="482" t="str">
        <f ca="1">IF($G149="","",IF(OR(INDEX(Nhaplieu!$M$8:$M$1070,$G149)=$J$3,INDEX(Nhaplieu!$N$8:$N$1070,$G149)=$J$3),INDEX(Nhaplieu!$L$8:$L$1070,$G149),""))</f>
        <v/>
      </c>
      <c r="D149" s="483" t="str">
        <f ca="1">IF($G149="","",IF(INDEX(Nhaplieu!$M$8:$M$1070,$G149)=$J$3,IF($G149="","",INDEX(Nhaplieu!$N$8:$N$1070,$G149)),IF(INDEX(Nhaplieu!$N$8:$N$1070,$G149)=$J$3,IF($G149="","",INDEX(Nhaplieu!$M$8:$M$1070,$G149)),"")))</f>
        <v/>
      </c>
      <c r="E149" s="77" t="str">
        <f ca="1">IF($G149="","",IF(AND(INDEX(Nhaplieu!$M$8:$M$1070,$G149)=$J$3,INDEX(Nhaplieu!$P$8:$P$1070,$G149)=$J$2),INDEX(Nhaplieu!$O$8:$O$1070,$G149),0))</f>
        <v/>
      </c>
      <c r="F149" s="77" t="str">
        <f ca="1">IF(OR($G149="",E149&gt;0),"",IF(AND(INDEX(Nhaplieu!$N$8:$N$1070,$G149)=$J$3,INDEX(Nhaplieu!$P$8:$P$1070,$G149)=$J$2),INDEX(Nhaplieu!$O$8:$O$1070,$G149),0))</f>
        <v/>
      </c>
      <c r="G149" s="66" t="str">
        <f ca="1">IF(TYPE(MATCH($J$2,OFFSET(Nhaplieu!$P$8,G148,0):'Nhaplieu'!$P$1070,0)+G148)=16,"",MATCH($J$2,OFFSET(Nhaplieu!$P$8,G148,0):'Nhaplieu'!$P$1070,0)+G148)</f>
        <v/>
      </c>
    </row>
    <row r="150" spans="1:7" s="10" customFormat="1" ht="14.25" hidden="1" customHeight="1">
      <c r="A150" s="77" t="str">
        <f ca="1">IF($G150="","",IF(OR(INDEX(Nhaplieu!$M$8:$M$1070,$G150)=$J$3,INDEX(Nhaplieu!$N$8:$N$1070,$G150)=$J$3),INDEX(Nhaplieu!$E$8:$E$1070,$G150),""))</f>
        <v/>
      </c>
      <c r="B150" s="481" t="str">
        <f ca="1">IF($G150="","",IF(OR(INDEX(Nhaplieu!$M$8:$M$1070,$G150)=$J$3,INDEX(Nhaplieu!$N$8:$N$1070,$G150)=$J$3),INDEX(Nhaplieu!$F$8:$F$1070,$G150),""))</f>
        <v/>
      </c>
      <c r="C150" s="482" t="str">
        <f ca="1">IF($G150="","",IF(OR(INDEX(Nhaplieu!$M$8:$M$1070,$G150)=$J$3,INDEX(Nhaplieu!$N$8:$N$1070,$G150)=$J$3),INDEX(Nhaplieu!$L$8:$L$1070,$G150),""))</f>
        <v/>
      </c>
      <c r="D150" s="483" t="str">
        <f ca="1">IF($G150="","",IF(INDEX(Nhaplieu!$M$8:$M$1070,$G150)=$J$3,IF($G150="","",INDEX(Nhaplieu!$N$8:$N$1070,$G150)),IF(INDEX(Nhaplieu!$N$8:$N$1070,$G150)=$J$3,IF($G150="","",INDEX(Nhaplieu!$M$8:$M$1070,$G150)),"")))</f>
        <v/>
      </c>
      <c r="E150" s="77" t="str">
        <f ca="1">IF($G150="","",IF(AND(INDEX(Nhaplieu!$M$8:$M$1070,$G150)=$J$3,INDEX(Nhaplieu!$P$8:$P$1070,$G150)=$J$2),INDEX(Nhaplieu!$O$8:$O$1070,$G150),0))</f>
        <v/>
      </c>
      <c r="F150" s="77" t="str">
        <f ca="1">IF(OR($G150="",E150&gt;0),"",IF(AND(INDEX(Nhaplieu!$N$8:$N$1070,$G150)=$J$3,INDEX(Nhaplieu!$P$8:$P$1070,$G150)=$J$2),INDEX(Nhaplieu!$O$8:$O$1070,$G150),0))</f>
        <v/>
      </c>
      <c r="G150" s="66" t="str">
        <f ca="1">IF(TYPE(MATCH($J$2,OFFSET(Nhaplieu!$P$8,G149,0):'Nhaplieu'!$P$1070,0)+G149)=16,"",MATCH($J$2,OFFSET(Nhaplieu!$P$8,G149,0):'Nhaplieu'!$P$1070,0)+G149)</f>
        <v/>
      </c>
    </row>
    <row r="151" spans="1:7" s="10" customFormat="1" ht="14.25" hidden="1" customHeight="1">
      <c r="A151" s="77" t="str">
        <f ca="1">IF($G151="","",IF(OR(INDEX(Nhaplieu!$M$8:$M$1070,$G151)=$J$3,INDEX(Nhaplieu!$N$8:$N$1070,$G151)=$J$3),INDEX(Nhaplieu!$E$8:$E$1070,$G151),""))</f>
        <v/>
      </c>
      <c r="B151" s="481" t="str">
        <f ca="1">IF($G151="","",IF(OR(INDEX(Nhaplieu!$M$8:$M$1070,$G151)=$J$3,INDEX(Nhaplieu!$N$8:$N$1070,$G151)=$J$3),INDEX(Nhaplieu!$F$8:$F$1070,$G151),""))</f>
        <v/>
      </c>
      <c r="C151" s="482" t="str">
        <f ca="1">IF($G151="","",IF(OR(INDEX(Nhaplieu!$M$8:$M$1070,$G151)=$J$3,INDEX(Nhaplieu!$N$8:$N$1070,$G151)=$J$3),INDEX(Nhaplieu!$L$8:$L$1070,$G151),""))</f>
        <v/>
      </c>
      <c r="D151" s="483" t="str">
        <f ca="1">IF($G151="","",IF(INDEX(Nhaplieu!$M$8:$M$1070,$G151)=$J$3,IF($G151="","",INDEX(Nhaplieu!$N$8:$N$1070,$G151)),IF(INDEX(Nhaplieu!$N$8:$N$1070,$G151)=$J$3,IF($G151="","",INDEX(Nhaplieu!$M$8:$M$1070,$G151)),"")))</f>
        <v/>
      </c>
      <c r="E151" s="77" t="str">
        <f ca="1">IF($G151="","",IF(AND(INDEX(Nhaplieu!$M$8:$M$1070,$G151)=$J$3,INDEX(Nhaplieu!$P$8:$P$1070,$G151)=$J$2),INDEX(Nhaplieu!$O$8:$O$1070,$G151),0))</f>
        <v/>
      </c>
      <c r="F151" s="77" t="str">
        <f ca="1">IF(OR($G151="",E151&gt;0),"",IF(AND(INDEX(Nhaplieu!$N$8:$N$1070,$G151)=$J$3,INDEX(Nhaplieu!$P$8:$P$1070,$G151)=$J$2),INDEX(Nhaplieu!$O$8:$O$1070,$G151),0))</f>
        <v/>
      </c>
      <c r="G151" s="66" t="str">
        <f ca="1">IF(TYPE(MATCH($J$2,OFFSET(Nhaplieu!$P$8,G150,0):'Nhaplieu'!$P$1070,0)+G150)=16,"",MATCH($J$2,OFFSET(Nhaplieu!$P$8,G150,0):'Nhaplieu'!$P$1070,0)+G150)</f>
        <v/>
      </c>
    </row>
    <row r="152" spans="1:7" s="10" customFormat="1" ht="14.25" hidden="1" customHeight="1">
      <c r="A152" s="77" t="str">
        <f ca="1">IF($G152="","",IF(OR(INDEX(Nhaplieu!$M$8:$M$1070,$G152)=$J$3,INDEX(Nhaplieu!$N$8:$N$1070,$G152)=$J$3),INDEX(Nhaplieu!$E$8:$E$1070,$G152),""))</f>
        <v/>
      </c>
      <c r="B152" s="481" t="str">
        <f ca="1">IF($G152="","",IF(OR(INDEX(Nhaplieu!$M$8:$M$1070,$G152)=$J$3,INDEX(Nhaplieu!$N$8:$N$1070,$G152)=$J$3),INDEX(Nhaplieu!$F$8:$F$1070,$G152),""))</f>
        <v/>
      </c>
      <c r="C152" s="482" t="str">
        <f ca="1">IF($G152="","",IF(OR(INDEX(Nhaplieu!$M$8:$M$1070,$G152)=$J$3,INDEX(Nhaplieu!$N$8:$N$1070,$G152)=$J$3),INDEX(Nhaplieu!$L$8:$L$1070,$G152),""))</f>
        <v/>
      </c>
      <c r="D152" s="483" t="str">
        <f ca="1">IF($G152="","",IF(INDEX(Nhaplieu!$M$8:$M$1070,$G152)=$J$3,IF($G152="","",INDEX(Nhaplieu!$N$8:$N$1070,$G152)),IF(INDEX(Nhaplieu!$N$8:$N$1070,$G152)=$J$3,IF($G152="","",INDEX(Nhaplieu!$M$8:$M$1070,$G152)),"")))</f>
        <v/>
      </c>
      <c r="E152" s="77" t="str">
        <f ca="1">IF($G152="","",IF(AND(INDEX(Nhaplieu!$M$8:$M$1070,$G152)=$J$3,INDEX(Nhaplieu!$P$8:$P$1070,$G152)=$J$2),INDEX(Nhaplieu!$O$8:$O$1070,$G152),0))</f>
        <v/>
      </c>
      <c r="F152" s="77" t="str">
        <f ca="1">IF(OR($G152="",E152&gt;0),"",IF(AND(INDEX(Nhaplieu!$N$8:$N$1070,$G152)=$J$3,INDEX(Nhaplieu!$P$8:$P$1070,$G152)=$J$2),INDEX(Nhaplieu!$O$8:$O$1070,$G152),0))</f>
        <v/>
      </c>
      <c r="G152" s="66" t="str">
        <f ca="1">IF(TYPE(MATCH($J$2,OFFSET(Nhaplieu!$P$8,G151,0):'Nhaplieu'!$P$1070,0)+G151)=16,"",MATCH($J$2,OFFSET(Nhaplieu!$P$8,G151,0):'Nhaplieu'!$P$1070,0)+G151)</f>
        <v/>
      </c>
    </row>
    <row r="153" spans="1:7" s="10" customFormat="1" ht="14.25" hidden="1" customHeight="1">
      <c r="A153" s="77" t="str">
        <f ca="1">IF($G153="","",IF(OR(INDEX(Nhaplieu!$M$8:$M$1070,$G153)=$J$3,INDEX(Nhaplieu!$N$8:$N$1070,$G153)=$J$3),INDEX(Nhaplieu!$E$8:$E$1070,$G153),""))</f>
        <v/>
      </c>
      <c r="B153" s="481" t="str">
        <f ca="1">IF($G153="","",IF(OR(INDEX(Nhaplieu!$M$8:$M$1070,$G153)=$J$3,INDEX(Nhaplieu!$N$8:$N$1070,$G153)=$J$3),INDEX(Nhaplieu!$F$8:$F$1070,$G153),""))</f>
        <v/>
      </c>
      <c r="C153" s="482" t="str">
        <f ca="1">IF($G153="","",IF(OR(INDEX(Nhaplieu!$M$8:$M$1070,$G153)=$J$3,INDEX(Nhaplieu!$N$8:$N$1070,$G153)=$J$3),INDEX(Nhaplieu!$L$8:$L$1070,$G153),""))</f>
        <v/>
      </c>
      <c r="D153" s="483" t="str">
        <f ca="1">IF($G153="","",IF(INDEX(Nhaplieu!$M$8:$M$1070,$G153)=$J$3,IF($G153="","",INDEX(Nhaplieu!$N$8:$N$1070,$G153)),IF(INDEX(Nhaplieu!$N$8:$N$1070,$G153)=$J$3,IF($G153="","",INDEX(Nhaplieu!$M$8:$M$1070,$G153)),"")))</f>
        <v/>
      </c>
      <c r="E153" s="77" t="str">
        <f ca="1">IF($G153="","",IF(AND(INDEX(Nhaplieu!$M$8:$M$1070,$G153)=$J$3,INDEX(Nhaplieu!$P$8:$P$1070,$G153)=$J$2),INDEX(Nhaplieu!$O$8:$O$1070,$G153),0))</f>
        <v/>
      </c>
      <c r="F153" s="77" t="str">
        <f ca="1">IF(OR($G153="",E153&gt;0),"",IF(AND(INDEX(Nhaplieu!$N$8:$N$1070,$G153)=$J$3,INDEX(Nhaplieu!$P$8:$P$1070,$G153)=$J$2),INDEX(Nhaplieu!$O$8:$O$1070,$G153),0))</f>
        <v/>
      </c>
      <c r="G153" s="66" t="str">
        <f ca="1">IF(TYPE(MATCH($J$2,OFFSET(Nhaplieu!$P$8,G152,0):'Nhaplieu'!$P$1070,0)+G152)=16,"",MATCH($J$2,OFFSET(Nhaplieu!$P$8,G152,0):'Nhaplieu'!$P$1070,0)+G152)</f>
        <v/>
      </c>
    </row>
    <row r="154" spans="1:7" s="10" customFormat="1" ht="14.25" hidden="1" customHeight="1">
      <c r="A154" s="77" t="str">
        <f ca="1">IF($G154="","",IF(OR(INDEX(Nhaplieu!$M$8:$M$1070,$G154)=$J$3,INDEX(Nhaplieu!$N$8:$N$1070,$G154)=$J$3),INDEX(Nhaplieu!$E$8:$E$1070,$G154),""))</f>
        <v/>
      </c>
      <c r="B154" s="481" t="str">
        <f ca="1">IF($G154="","",IF(OR(INDEX(Nhaplieu!$M$8:$M$1070,$G154)=$J$3,INDEX(Nhaplieu!$N$8:$N$1070,$G154)=$J$3),INDEX(Nhaplieu!$F$8:$F$1070,$G154),""))</f>
        <v/>
      </c>
      <c r="C154" s="482" t="str">
        <f ca="1">IF($G154="","",IF(OR(INDEX(Nhaplieu!$M$8:$M$1070,$G154)=$J$3,INDEX(Nhaplieu!$N$8:$N$1070,$G154)=$J$3),INDEX(Nhaplieu!$L$8:$L$1070,$G154),""))</f>
        <v/>
      </c>
      <c r="D154" s="483" t="str">
        <f ca="1">IF($G154="","",IF(INDEX(Nhaplieu!$M$8:$M$1070,$G154)=$J$3,IF($G154="","",INDEX(Nhaplieu!$N$8:$N$1070,$G154)),IF(INDEX(Nhaplieu!$N$8:$N$1070,$G154)=$J$3,IF($G154="","",INDEX(Nhaplieu!$M$8:$M$1070,$G154)),"")))</f>
        <v/>
      </c>
      <c r="E154" s="77" t="str">
        <f ca="1">IF($G154="","",IF(AND(INDEX(Nhaplieu!$M$8:$M$1070,$G154)=$J$3,INDEX(Nhaplieu!$P$8:$P$1070,$G154)=$J$2),INDEX(Nhaplieu!$O$8:$O$1070,$G154),0))</f>
        <v/>
      </c>
      <c r="F154" s="77" t="str">
        <f ca="1">IF(OR($G154="",E154&gt;0),"",IF(AND(INDEX(Nhaplieu!$N$8:$N$1070,$G154)=$J$3,INDEX(Nhaplieu!$P$8:$P$1070,$G154)=$J$2),INDEX(Nhaplieu!$O$8:$O$1070,$G154),0))</f>
        <v/>
      </c>
      <c r="G154" s="66" t="str">
        <f ca="1">IF(TYPE(MATCH($J$2,OFFSET(Nhaplieu!$P$8,G153,0):'Nhaplieu'!$P$1070,0)+G153)=16,"",MATCH($J$2,OFFSET(Nhaplieu!$P$8,G153,0):'Nhaplieu'!$P$1070,0)+G153)</f>
        <v/>
      </c>
    </row>
    <row r="155" spans="1:7" s="10" customFormat="1" ht="14.25" hidden="1" customHeight="1">
      <c r="A155" s="77" t="str">
        <f ca="1">IF($G155="","",IF(OR(INDEX(Nhaplieu!$M$8:$M$1070,$G155)=$J$3,INDEX(Nhaplieu!$N$8:$N$1070,$G155)=$J$3),INDEX(Nhaplieu!$E$8:$E$1070,$G155),""))</f>
        <v/>
      </c>
      <c r="B155" s="481" t="str">
        <f ca="1">IF($G155="","",IF(OR(INDEX(Nhaplieu!$M$8:$M$1070,$G155)=$J$3,INDEX(Nhaplieu!$N$8:$N$1070,$G155)=$J$3),INDEX(Nhaplieu!$F$8:$F$1070,$G155),""))</f>
        <v/>
      </c>
      <c r="C155" s="482" t="str">
        <f ca="1">IF($G155="","",IF(OR(INDEX(Nhaplieu!$M$8:$M$1070,$G155)=$J$3,INDEX(Nhaplieu!$N$8:$N$1070,$G155)=$J$3),INDEX(Nhaplieu!$L$8:$L$1070,$G155),""))</f>
        <v/>
      </c>
      <c r="D155" s="483" t="str">
        <f ca="1">IF($G155="","",IF(INDEX(Nhaplieu!$M$8:$M$1070,$G155)=$J$3,IF($G155="","",INDEX(Nhaplieu!$N$8:$N$1070,$G155)),IF(INDEX(Nhaplieu!$N$8:$N$1070,$G155)=$J$3,IF($G155="","",INDEX(Nhaplieu!$M$8:$M$1070,$G155)),"")))</f>
        <v/>
      </c>
      <c r="E155" s="77" t="str">
        <f ca="1">IF($G155="","",IF(AND(INDEX(Nhaplieu!$M$8:$M$1070,$G155)=$J$3,INDEX(Nhaplieu!$P$8:$P$1070,$G155)=$J$2),INDEX(Nhaplieu!$O$8:$O$1070,$G155),0))</f>
        <v/>
      </c>
      <c r="F155" s="77" t="str">
        <f ca="1">IF(OR($G155="",E155&gt;0),"",IF(AND(INDEX(Nhaplieu!$N$8:$N$1070,$G155)=$J$3,INDEX(Nhaplieu!$P$8:$P$1070,$G155)=$J$2),INDEX(Nhaplieu!$O$8:$O$1070,$G155),0))</f>
        <v/>
      </c>
      <c r="G155" s="66" t="str">
        <f ca="1">IF(TYPE(MATCH($J$2,OFFSET(Nhaplieu!$P$8,G154,0):'Nhaplieu'!$P$1070,0)+G154)=16,"",MATCH($J$2,OFFSET(Nhaplieu!$P$8,G154,0):'Nhaplieu'!$P$1070,0)+G154)</f>
        <v/>
      </c>
    </row>
    <row r="156" spans="1:7" s="10" customFormat="1" ht="14.25" hidden="1" customHeight="1">
      <c r="A156" s="77" t="str">
        <f ca="1">IF($G156="","",IF(OR(INDEX(Nhaplieu!$M$8:$M$1070,$G156)=$J$3,INDEX(Nhaplieu!$N$8:$N$1070,$G156)=$J$3),INDEX(Nhaplieu!$E$8:$E$1070,$G156),""))</f>
        <v/>
      </c>
      <c r="B156" s="481" t="str">
        <f ca="1">IF($G156="","",IF(OR(INDEX(Nhaplieu!$M$8:$M$1070,$G156)=$J$3,INDEX(Nhaplieu!$N$8:$N$1070,$G156)=$J$3),INDEX(Nhaplieu!$F$8:$F$1070,$G156),""))</f>
        <v/>
      </c>
      <c r="C156" s="482" t="str">
        <f ca="1">IF($G156="","",IF(OR(INDEX(Nhaplieu!$M$8:$M$1070,$G156)=$J$3,INDEX(Nhaplieu!$N$8:$N$1070,$G156)=$J$3),INDEX(Nhaplieu!$L$8:$L$1070,$G156),""))</f>
        <v/>
      </c>
      <c r="D156" s="483" t="str">
        <f ca="1">IF($G156="","",IF(INDEX(Nhaplieu!$M$8:$M$1070,$G156)=$J$3,IF($G156="","",INDEX(Nhaplieu!$N$8:$N$1070,$G156)),IF(INDEX(Nhaplieu!$N$8:$N$1070,$G156)=$J$3,IF($G156="","",INDEX(Nhaplieu!$M$8:$M$1070,$G156)),"")))</f>
        <v/>
      </c>
      <c r="E156" s="77" t="str">
        <f ca="1">IF($G156="","",IF(AND(INDEX(Nhaplieu!$M$8:$M$1070,$G156)=$J$3,INDEX(Nhaplieu!$P$8:$P$1070,$G156)=$J$2),INDEX(Nhaplieu!$O$8:$O$1070,$G156),0))</f>
        <v/>
      </c>
      <c r="F156" s="77" t="str">
        <f ca="1">IF(OR($G156="",E156&gt;0),"",IF(AND(INDEX(Nhaplieu!$N$8:$N$1070,$G156)=$J$3,INDEX(Nhaplieu!$P$8:$P$1070,$G156)=$J$2),INDEX(Nhaplieu!$O$8:$O$1070,$G156),0))</f>
        <v/>
      </c>
      <c r="G156" s="66" t="str">
        <f ca="1">IF(TYPE(MATCH($J$2,OFFSET(Nhaplieu!$P$8,G155,0):'Nhaplieu'!$P$1070,0)+G155)=16,"",MATCH($J$2,OFFSET(Nhaplieu!$P$8,G155,0):'Nhaplieu'!$P$1070,0)+G155)</f>
        <v/>
      </c>
    </row>
    <row r="157" spans="1:7" s="10" customFormat="1" ht="14.25" hidden="1" customHeight="1">
      <c r="A157" s="77" t="str">
        <f ca="1">IF($G157="","",IF(OR(INDEX(Nhaplieu!$M$8:$M$1070,$G157)=$J$3,INDEX(Nhaplieu!$N$8:$N$1070,$G157)=$J$3),INDEX(Nhaplieu!$E$8:$E$1070,$G157),""))</f>
        <v/>
      </c>
      <c r="B157" s="481" t="str">
        <f ca="1">IF($G157="","",IF(OR(INDEX(Nhaplieu!$M$8:$M$1070,$G157)=$J$3,INDEX(Nhaplieu!$N$8:$N$1070,$G157)=$J$3),INDEX(Nhaplieu!$F$8:$F$1070,$G157),""))</f>
        <v/>
      </c>
      <c r="C157" s="482" t="str">
        <f ca="1">IF($G157="","",IF(OR(INDEX(Nhaplieu!$M$8:$M$1070,$G157)=$J$3,INDEX(Nhaplieu!$N$8:$N$1070,$G157)=$J$3),INDEX(Nhaplieu!$L$8:$L$1070,$G157),""))</f>
        <v/>
      </c>
      <c r="D157" s="483" t="str">
        <f ca="1">IF($G157="","",IF(INDEX(Nhaplieu!$M$8:$M$1070,$G157)=$J$3,IF($G157="","",INDEX(Nhaplieu!$N$8:$N$1070,$G157)),IF(INDEX(Nhaplieu!$N$8:$N$1070,$G157)=$J$3,IF($G157="","",INDEX(Nhaplieu!$M$8:$M$1070,$G157)),"")))</f>
        <v/>
      </c>
      <c r="E157" s="77" t="str">
        <f ca="1">IF($G157="","",IF(AND(INDEX(Nhaplieu!$M$8:$M$1070,$G157)=$J$3,INDEX(Nhaplieu!$P$8:$P$1070,$G157)=$J$2),INDEX(Nhaplieu!$O$8:$O$1070,$G157),0))</f>
        <v/>
      </c>
      <c r="F157" s="77" t="str">
        <f ca="1">IF(OR($G157="",E157&gt;0),"",IF(AND(INDEX(Nhaplieu!$N$8:$N$1070,$G157)=$J$3,INDEX(Nhaplieu!$P$8:$P$1070,$G157)=$J$2),INDEX(Nhaplieu!$O$8:$O$1070,$G157),0))</f>
        <v/>
      </c>
      <c r="G157" s="66" t="str">
        <f ca="1">IF(TYPE(MATCH($J$2,OFFSET(Nhaplieu!$P$8,G156,0):'Nhaplieu'!$P$1070,0)+G156)=16,"",MATCH($J$2,OFFSET(Nhaplieu!$P$8,G156,0):'Nhaplieu'!$P$1070,0)+G156)</f>
        <v/>
      </c>
    </row>
    <row r="158" spans="1:7" s="10" customFormat="1" ht="14.25" hidden="1" customHeight="1">
      <c r="A158" s="77" t="str">
        <f ca="1">IF($G158="","",IF(OR(INDEX(Nhaplieu!$M$8:$M$1070,$G158)=$J$3,INDEX(Nhaplieu!$N$8:$N$1070,$G158)=$J$3),INDEX(Nhaplieu!$E$8:$E$1070,$G158),""))</f>
        <v/>
      </c>
      <c r="B158" s="481" t="str">
        <f ca="1">IF($G158="","",IF(OR(INDEX(Nhaplieu!$M$8:$M$1070,$G158)=$J$3,INDEX(Nhaplieu!$N$8:$N$1070,$G158)=$J$3),INDEX(Nhaplieu!$F$8:$F$1070,$G158),""))</f>
        <v/>
      </c>
      <c r="C158" s="482" t="str">
        <f ca="1">IF($G158="","",IF(OR(INDEX(Nhaplieu!$M$8:$M$1070,$G158)=$J$3,INDEX(Nhaplieu!$N$8:$N$1070,$G158)=$J$3),INDEX(Nhaplieu!$L$8:$L$1070,$G158),""))</f>
        <v/>
      </c>
      <c r="D158" s="483" t="str">
        <f ca="1">IF($G158="","",IF(INDEX(Nhaplieu!$M$8:$M$1070,$G158)=$J$3,IF($G158="","",INDEX(Nhaplieu!$N$8:$N$1070,$G158)),IF(INDEX(Nhaplieu!$N$8:$N$1070,$G158)=$J$3,IF($G158="","",INDEX(Nhaplieu!$M$8:$M$1070,$G158)),"")))</f>
        <v/>
      </c>
      <c r="E158" s="77" t="str">
        <f ca="1">IF($G158="","",IF(AND(INDEX(Nhaplieu!$M$8:$M$1070,$G158)=$J$3,INDEX(Nhaplieu!$P$8:$P$1070,$G158)=$J$2),INDEX(Nhaplieu!$O$8:$O$1070,$G158),0))</f>
        <v/>
      </c>
      <c r="F158" s="77" t="str">
        <f ca="1">IF(OR($G158="",E158&gt;0),"",IF(AND(INDEX(Nhaplieu!$N$8:$N$1070,$G158)=$J$3,INDEX(Nhaplieu!$P$8:$P$1070,$G158)=$J$2),INDEX(Nhaplieu!$O$8:$O$1070,$G158),0))</f>
        <v/>
      </c>
      <c r="G158" s="66" t="str">
        <f ca="1">IF(TYPE(MATCH($J$2,OFFSET(Nhaplieu!$P$8,G157,0):'Nhaplieu'!$P$1070,0)+G157)=16,"",MATCH($J$2,OFFSET(Nhaplieu!$P$8,G157,0):'Nhaplieu'!$P$1070,0)+G157)</f>
        <v/>
      </c>
    </row>
    <row r="159" spans="1:7" s="10" customFormat="1" ht="14.25" hidden="1" customHeight="1">
      <c r="A159" s="77" t="str">
        <f ca="1">IF($G159="","",IF(OR(INDEX(Nhaplieu!$M$8:$M$1070,$G159)=$J$3,INDEX(Nhaplieu!$N$8:$N$1070,$G159)=$J$3),INDEX(Nhaplieu!$E$8:$E$1070,$G159),""))</f>
        <v/>
      </c>
      <c r="B159" s="481" t="str">
        <f ca="1">IF($G159="","",IF(OR(INDEX(Nhaplieu!$M$8:$M$1070,$G159)=$J$3,INDEX(Nhaplieu!$N$8:$N$1070,$G159)=$J$3),INDEX(Nhaplieu!$F$8:$F$1070,$G159),""))</f>
        <v/>
      </c>
      <c r="C159" s="482" t="str">
        <f ca="1">IF($G159="","",IF(OR(INDEX(Nhaplieu!$M$8:$M$1070,$G159)=$J$3,INDEX(Nhaplieu!$N$8:$N$1070,$G159)=$J$3),INDEX(Nhaplieu!$L$8:$L$1070,$G159),""))</f>
        <v/>
      </c>
      <c r="D159" s="483" t="str">
        <f ca="1">IF($G159="","",IF(INDEX(Nhaplieu!$M$8:$M$1070,$G159)=$J$3,IF($G159="","",INDEX(Nhaplieu!$N$8:$N$1070,$G159)),IF(INDEX(Nhaplieu!$N$8:$N$1070,$G159)=$J$3,IF($G159="","",INDEX(Nhaplieu!$M$8:$M$1070,$G159)),"")))</f>
        <v/>
      </c>
      <c r="E159" s="77" t="str">
        <f ca="1">IF($G159="","",IF(AND(INDEX(Nhaplieu!$M$8:$M$1070,$G159)=$J$3,INDEX(Nhaplieu!$P$8:$P$1070,$G159)=$J$2),INDEX(Nhaplieu!$O$8:$O$1070,$G159),0))</f>
        <v/>
      </c>
      <c r="F159" s="77" t="str">
        <f ca="1">IF(OR($G159="",E159&gt;0),"",IF(AND(INDEX(Nhaplieu!$N$8:$N$1070,$G159)=$J$3,INDEX(Nhaplieu!$P$8:$P$1070,$G159)=$J$2),INDEX(Nhaplieu!$O$8:$O$1070,$G159),0))</f>
        <v/>
      </c>
      <c r="G159" s="66" t="str">
        <f ca="1">IF(TYPE(MATCH($J$2,OFFSET(Nhaplieu!$P$8,G158,0):'Nhaplieu'!$P$1070,0)+G158)=16,"",MATCH($J$2,OFFSET(Nhaplieu!$P$8,G158,0):'Nhaplieu'!$P$1070,0)+G158)</f>
        <v/>
      </c>
    </row>
    <row r="160" spans="1:7" s="10" customFormat="1" ht="14.25" hidden="1" customHeight="1">
      <c r="A160" s="77" t="str">
        <f ca="1">IF($G160="","",IF(OR(INDEX(Nhaplieu!$M$8:$M$1070,$G160)=$J$3,INDEX(Nhaplieu!$N$8:$N$1070,$G160)=$J$3),INDEX(Nhaplieu!$E$8:$E$1070,$G160),""))</f>
        <v/>
      </c>
      <c r="B160" s="481" t="str">
        <f ca="1">IF($G160="","",IF(OR(INDEX(Nhaplieu!$M$8:$M$1070,$G160)=$J$3,INDEX(Nhaplieu!$N$8:$N$1070,$G160)=$J$3),INDEX(Nhaplieu!$F$8:$F$1070,$G160),""))</f>
        <v/>
      </c>
      <c r="C160" s="482" t="str">
        <f ca="1">IF($G160="","",IF(OR(INDEX(Nhaplieu!$M$8:$M$1070,$G160)=$J$3,INDEX(Nhaplieu!$N$8:$N$1070,$G160)=$J$3),INDEX(Nhaplieu!$L$8:$L$1070,$G160),""))</f>
        <v/>
      </c>
      <c r="D160" s="483" t="str">
        <f ca="1">IF($G160="","",IF(INDEX(Nhaplieu!$M$8:$M$1070,$G160)=$J$3,IF($G160="","",INDEX(Nhaplieu!$N$8:$N$1070,$G160)),IF(INDEX(Nhaplieu!$N$8:$N$1070,$G160)=$J$3,IF($G160="","",INDEX(Nhaplieu!$M$8:$M$1070,$G160)),"")))</f>
        <v/>
      </c>
      <c r="E160" s="77" t="str">
        <f ca="1">IF($G160="","",IF(AND(INDEX(Nhaplieu!$M$8:$M$1070,$G160)=$J$3,INDEX(Nhaplieu!$P$8:$P$1070,$G160)=$J$2),INDEX(Nhaplieu!$O$8:$O$1070,$G160),0))</f>
        <v/>
      </c>
      <c r="F160" s="77" t="str">
        <f ca="1">IF(OR($G160="",E160&gt;0),"",IF(AND(INDEX(Nhaplieu!$N$8:$N$1070,$G160)=$J$3,INDEX(Nhaplieu!$P$8:$P$1070,$G160)=$J$2),INDEX(Nhaplieu!$O$8:$O$1070,$G160),0))</f>
        <v/>
      </c>
      <c r="G160" s="66" t="str">
        <f ca="1">IF(TYPE(MATCH($J$2,OFFSET(Nhaplieu!$P$8,G159,0):'Nhaplieu'!$P$1070,0)+G159)=16,"",MATCH($J$2,OFFSET(Nhaplieu!$P$8,G159,0):'Nhaplieu'!$P$1070,0)+G159)</f>
        <v/>
      </c>
    </row>
    <row r="161" spans="1:7" s="10" customFormat="1" ht="14.25" hidden="1" customHeight="1">
      <c r="A161" s="77" t="str">
        <f ca="1">IF($G161="","",IF(OR(INDEX(Nhaplieu!$M$8:$M$1070,$G161)=$J$3,INDEX(Nhaplieu!$N$8:$N$1070,$G161)=$J$3),INDEX(Nhaplieu!$E$8:$E$1070,$G161),""))</f>
        <v/>
      </c>
      <c r="B161" s="481" t="str">
        <f ca="1">IF($G161="","",IF(OR(INDEX(Nhaplieu!$M$8:$M$1070,$G161)=$J$3,INDEX(Nhaplieu!$N$8:$N$1070,$G161)=$J$3),INDEX(Nhaplieu!$F$8:$F$1070,$G161),""))</f>
        <v/>
      </c>
      <c r="C161" s="482" t="str">
        <f ca="1">IF($G161="","",IF(OR(INDEX(Nhaplieu!$M$8:$M$1070,$G161)=$J$3,INDEX(Nhaplieu!$N$8:$N$1070,$G161)=$J$3),INDEX(Nhaplieu!$L$8:$L$1070,$G161),""))</f>
        <v/>
      </c>
      <c r="D161" s="483" t="str">
        <f ca="1">IF($G161="","",IF(INDEX(Nhaplieu!$M$8:$M$1070,$G161)=$J$3,IF($G161="","",INDEX(Nhaplieu!$N$8:$N$1070,$G161)),IF(INDEX(Nhaplieu!$N$8:$N$1070,$G161)=$J$3,IF($G161="","",INDEX(Nhaplieu!$M$8:$M$1070,$G161)),"")))</f>
        <v/>
      </c>
      <c r="E161" s="77" t="str">
        <f ca="1">IF($G161="","",IF(AND(INDEX(Nhaplieu!$M$8:$M$1070,$G161)=$J$3,INDEX(Nhaplieu!$P$8:$P$1070,$G161)=$J$2),INDEX(Nhaplieu!$O$8:$O$1070,$G161),0))</f>
        <v/>
      </c>
      <c r="F161" s="77" t="str">
        <f ca="1">IF(OR($G161="",E161&gt;0),"",IF(AND(INDEX(Nhaplieu!$N$8:$N$1070,$G161)=$J$3,INDEX(Nhaplieu!$P$8:$P$1070,$G161)=$J$2),INDEX(Nhaplieu!$O$8:$O$1070,$G161),0))</f>
        <v/>
      </c>
      <c r="G161" s="66" t="str">
        <f ca="1">IF(TYPE(MATCH($J$2,OFFSET(Nhaplieu!$P$8,G160,0):'Nhaplieu'!$P$1070,0)+G160)=16,"",MATCH($J$2,OFFSET(Nhaplieu!$P$8,G160,0):'Nhaplieu'!$P$1070,0)+G160)</f>
        <v/>
      </c>
    </row>
    <row r="162" spans="1:7" s="10" customFormat="1" ht="14.25" hidden="1" customHeight="1">
      <c r="A162" s="77" t="str">
        <f ca="1">IF($G162="","",IF(OR(INDEX(Nhaplieu!$M$8:$M$1070,$G162)=$J$3,INDEX(Nhaplieu!$N$8:$N$1070,$G162)=$J$3),INDEX(Nhaplieu!$E$8:$E$1070,$G162),""))</f>
        <v/>
      </c>
      <c r="B162" s="481" t="str">
        <f ca="1">IF($G162="","",IF(OR(INDEX(Nhaplieu!$M$8:$M$1070,$G162)=$J$3,INDEX(Nhaplieu!$N$8:$N$1070,$G162)=$J$3),INDEX(Nhaplieu!$F$8:$F$1070,$G162),""))</f>
        <v/>
      </c>
      <c r="C162" s="482" t="str">
        <f ca="1">IF($G162="","",IF(OR(INDEX(Nhaplieu!$M$8:$M$1070,$G162)=$J$3,INDEX(Nhaplieu!$N$8:$N$1070,$G162)=$J$3),INDEX(Nhaplieu!$L$8:$L$1070,$G162),""))</f>
        <v/>
      </c>
      <c r="D162" s="483" t="str">
        <f ca="1">IF($G162="","",IF(INDEX(Nhaplieu!$M$8:$M$1070,$G162)=$J$3,IF($G162="","",INDEX(Nhaplieu!$N$8:$N$1070,$G162)),IF(INDEX(Nhaplieu!$N$8:$N$1070,$G162)=$J$3,IF($G162="","",INDEX(Nhaplieu!$M$8:$M$1070,$G162)),"")))</f>
        <v/>
      </c>
      <c r="E162" s="77" t="str">
        <f ca="1">IF($G162="","",IF(AND(INDEX(Nhaplieu!$M$8:$M$1070,$G162)=$J$3,INDEX(Nhaplieu!$P$8:$P$1070,$G162)=$J$2),INDEX(Nhaplieu!$O$8:$O$1070,$G162),0))</f>
        <v/>
      </c>
      <c r="F162" s="77" t="str">
        <f ca="1">IF(OR($G162="",E162&gt;0),"",IF(AND(INDEX(Nhaplieu!$N$8:$N$1070,$G162)=$J$3,INDEX(Nhaplieu!$P$8:$P$1070,$G162)=$J$2),INDEX(Nhaplieu!$O$8:$O$1070,$G162),0))</f>
        <v/>
      </c>
      <c r="G162" s="66" t="str">
        <f ca="1">IF(TYPE(MATCH($J$2,OFFSET(Nhaplieu!$P$8,G161,0):'Nhaplieu'!$P$1070,0)+G161)=16,"",MATCH($J$2,OFFSET(Nhaplieu!$P$8,G161,0):'Nhaplieu'!$P$1070,0)+G161)</f>
        <v/>
      </c>
    </row>
    <row r="163" spans="1:7" s="10" customFormat="1" ht="14.25" hidden="1" customHeight="1">
      <c r="A163" s="77" t="str">
        <f ca="1">IF($G163="","",IF(OR(INDEX(Nhaplieu!$M$8:$M$1070,$G163)=$J$3,INDEX(Nhaplieu!$N$8:$N$1070,$G163)=$J$3),INDEX(Nhaplieu!$E$8:$E$1070,$G163),""))</f>
        <v/>
      </c>
      <c r="B163" s="481" t="str">
        <f ca="1">IF($G163="","",IF(OR(INDEX(Nhaplieu!$M$8:$M$1070,$G163)=$J$3,INDEX(Nhaplieu!$N$8:$N$1070,$G163)=$J$3),INDEX(Nhaplieu!$F$8:$F$1070,$G163),""))</f>
        <v/>
      </c>
      <c r="C163" s="482" t="str">
        <f ca="1">IF($G163="","",IF(OR(INDEX(Nhaplieu!$M$8:$M$1070,$G163)=$J$3,INDEX(Nhaplieu!$N$8:$N$1070,$G163)=$J$3),INDEX(Nhaplieu!$L$8:$L$1070,$G163),""))</f>
        <v/>
      </c>
      <c r="D163" s="483" t="str">
        <f ca="1">IF($G163="","",IF(INDEX(Nhaplieu!$M$8:$M$1070,$G163)=$J$3,IF($G163="","",INDEX(Nhaplieu!$N$8:$N$1070,$G163)),IF(INDEX(Nhaplieu!$N$8:$N$1070,$G163)=$J$3,IF($G163="","",INDEX(Nhaplieu!$M$8:$M$1070,$G163)),"")))</f>
        <v/>
      </c>
      <c r="E163" s="77" t="str">
        <f ca="1">IF($G163="","",IF(AND(INDEX(Nhaplieu!$M$8:$M$1070,$G163)=$J$3,INDEX(Nhaplieu!$P$8:$P$1070,$G163)=$J$2),INDEX(Nhaplieu!$O$8:$O$1070,$G163),0))</f>
        <v/>
      </c>
      <c r="F163" s="77" t="str">
        <f ca="1">IF(OR($G163="",E163&gt;0),"",IF(AND(INDEX(Nhaplieu!$N$8:$N$1070,$G163)=$J$3,INDEX(Nhaplieu!$P$8:$P$1070,$G163)=$J$2),INDEX(Nhaplieu!$O$8:$O$1070,$G163),0))</f>
        <v/>
      </c>
      <c r="G163" s="66" t="str">
        <f ca="1">IF(TYPE(MATCH($J$2,OFFSET(Nhaplieu!$P$8,G162,0):'Nhaplieu'!$P$1070,0)+G162)=16,"",MATCH($J$2,OFFSET(Nhaplieu!$P$8,G162,0):'Nhaplieu'!$P$1070,0)+G162)</f>
        <v/>
      </c>
    </row>
    <row r="164" spans="1:7" s="10" customFormat="1" ht="14.25" hidden="1" customHeight="1">
      <c r="A164" s="77" t="str">
        <f ca="1">IF($G164="","",IF(OR(INDEX(Nhaplieu!$M$8:$M$1070,$G164)=$J$3,INDEX(Nhaplieu!$N$8:$N$1070,$G164)=$J$3),INDEX(Nhaplieu!$E$8:$E$1070,$G164),""))</f>
        <v/>
      </c>
      <c r="B164" s="481" t="str">
        <f ca="1">IF($G164="","",IF(OR(INDEX(Nhaplieu!$M$8:$M$1070,$G164)=$J$3,INDEX(Nhaplieu!$N$8:$N$1070,$G164)=$J$3),INDEX(Nhaplieu!$F$8:$F$1070,$G164),""))</f>
        <v/>
      </c>
      <c r="C164" s="482" t="str">
        <f ca="1">IF($G164="","",IF(OR(INDEX(Nhaplieu!$M$8:$M$1070,$G164)=$J$3,INDEX(Nhaplieu!$N$8:$N$1070,$G164)=$J$3),INDEX(Nhaplieu!$L$8:$L$1070,$G164),""))</f>
        <v/>
      </c>
      <c r="D164" s="483" t="str">
        <f ca="1">IF($G164="","",IF(INDEX(Nhaplieu!$M$8:$M$1070,$G164)=$J$3,IF($G164="","",INDEX(Nhaplieu!$N$8:$N$1070,$G164)),IF(INDEX(Nhaplieu!$N$8:$N$1070,$G164)=$J$3,IF($G164="","",INDEX(Nhaplieu!$M$8:$M$1070,$G164)),"")))</f>
        <v/>
      </c>
      <c r="E164" s="77" t="str">
        <f ca="1">IF($G164="","",IF(AND(INDEX(Nhaplieu!$M$8:$M$1070,$G164)=$J$3,INDEX(Nhaplieu!$P$8:$P$1070,$G164)=$J$2),INDEX(Nhaplieu!$O$8:$O$1070,$G164),0))</f>
        <v/>
      </c>
      <c r="F164" s="77" t="str">
        <f ca="1">IF(OR($G164="",E164&gt;0),"",IF(AND(INDEX(Nhaplieu!$N$8:$N$1070,$G164)=$J$3,INDEX(Nhaplieu!$P$8:$P$1070,$G164)=$J$2),INDEX(Nhaplieu!$O$8:$O$1070,$G164),0))</f>
        <v/>
      </c>
      <c r="G164" s="66" t="str">
        <f ca="1">IF(TYPE(MATCH($J$2,OFFSET(Nhaplieu!$P$8,G163,0):'Nhaplieu'!$P$1070,0)+G163)=16,"",MATCH($J$2,OFFSET(Nhaplieu!$P$8,G163,0):'Nhaplieu'!$P$1070,0)+G163)</f>
        <v/>
      </c>
    </row>
    <row r="165" spans="1:7" s="10" customFormat="1" ht="14.25" hidden="1" customHeight="1">
      <c r="A165" s="77" t="str">
        <f ca="1">IF($G165="","",IF(OR(INDEX(Nhaplieu!$M$8:$M$1070,$G165)=$J$3,INDEX(Nhaplieu!$N$8:$N$1070,$G165)=$J$3),INDEX(Nhaplieu!$E$8:$E$1070,$G165),""))</f>
        <v/>
      </c>
      <c r="B165" s="481" t="str">
        <f ca="1">IF($G165="","",IF(OR(INDEX(Nhaplieu!$M$8:$M$1070,$G165)=$J$3,INDEX(Nhaplieu!$N$8:$N$1070,$G165)=$J$3),INDEX(Nhaplieu!$F$8:$F$1070,$G165),""))</f>
        <v/>
      </c>
      <c r="C165" s="482" t="str">
        <f ca="1">IF($G165="","",IF(OR(INDEX(Nhaplieu!$M$8:$M$1070,$G165)=$J$3,INDEX(Nhaplieu!$N$8:$N$1070,$G165)=$J$3),INDEX(Nhaplieu!$L$8:$L$1070,$G165),""))</f>
        <v/>
      </c>
      <c r="D165" s="483" t="str">
        <f ca="1">IF($G165="","",IF(INDEX(Nhaplieu!$M$8:$M$1070,$G165)=$J$3,IF($G165="","",INDEX(Nhaplieu!$N$8:$N$1070,$G165)),IF(INDEX(Nhaplieu!$N$8:$N$1070,$G165)=$J$3,IF($G165="","",INDEX(Nhaplieu!$M$8:$M$1070,$G165)),"")))</f>
        <v/>
      </c>
      <c r="E165" s="77" t="str">
        <f ca="1">IF($G165="","",IF(AND(INDEX(Nhaplieu!$M$8:$M$1070,$G165)=$J$3,INDEX(Nhaplieu!$P$8:$P$1070,$G165)=$J$2),INDEX(Nhaplieu!$O$8:$O$1070,$G165),0))</f>
        <v/>
      </c>
      <c r="F165" s="77" t="str">
        <f ca="1">IF(OR($G165="",E165&gt;0),"",IF(AND(INDEX(Nhaplieu!$N$8:$N$1070,$G165)=$J$3,INDEX(Nhaplieu!$P$8:$P$1070,$G165)=$J$2),INDEX(Nhaplieu!$O$8:$O$1070,$G165),0))</f>
        <v/>
      </c>
      <c r="G165" s="66" t="str">
        <f ca="1">IF(TYPE(MATCH($J$2,OFFSET(Nhaplieu!$P$8,G164,0):'Nhaplieu'!$P$1070,0)+G164)=16,"",MATCH($J$2,OFFSET(Nhaplieu!$P$8,G164,0):'Nhaplieu'!$P$1070,0)+G164)</f>
        <v/>
      </c>
    </row>
    <row r="166" spans="1:7" s="10" customFormat="1" ht="14.25" hidden="1" customHeight="1">
      <c r="A166" s="77" t="str">
        <f ca="1">IF($G166="","",IF(OR(INDEX(Nhaplieu!$M$8:$M$1070,$G166)=$J$3,INDEX(Nhaplieu!$N$8:$N$1070,$G166)=$J$3),INDEX(Nhaplieu!$E$8:$E$1070,$G166),""))</f>
        <v/>
      </c>
      <c r="B166" s="481" t="str">
        <f ca="1">IF($G166="","",IF(OR(INDEX(Nhaplieu!$M$8:$M$1070,$G166)=$J$3,INDEX(Nhaplieu!$N$8:$N$1070,$G166)=$J$3),INDEX(Nhaplieu!$F$8:$F$1070,$G166),""))</f>
        <v/>
      </c>
      <c r="C166" s="482" t="str">
        <f ca="1">IF($G166="","",IF(OR(INDEX(Nhaplieu!$M$8:$M$1070,$G166)=$J$3,INDEX(Nhaplieu!$N$8:$N$1070,$G166)=$J$3),INDEX(Nhaplieu!$L$8:$L$1070,$G166),""))</f>
        <v/>
      </c>
      <c r="D166" s="483" t="str">
        <f ca="1">IF($G166="","",IF(INDEX(Nhaplieu!$M$8:$M$1070,$G166)=$J$3,IF($G166="","",INDEX(Nhaplieu!$N$8:$N$1070,$G166)),IF(INDEX(Nhaplieu!$N$8:$N$1070,$G166)=$J$3,IF($G166="","",INDEX(Nhaplieu!$M$8:$M$1070,$G166)),"")))</f>
        <v/>
      </c>
      <c r="E166" s="77" t="str">
        <f ca="1">IF($G166="","",IF(AND(INDEX(Nhaplieu!$M$8:$M$1070,$G166)=$J$3,INDEX(Nhaplieu!$P$8:$P$1070,$G166)=$J$2),INDEX(Nhaplieu!$O$8:$O$1070,$G166),0))</f>
        <v/>
      </c>
      <c r="F166" s="77" t="str">
        <f ca="1">IF(OR($G166="",E166&gt;0),"",IF(AND(INDEX(Nhaplieu!$N$8:$N$1070,$G166)=$J$3,INDEX(Nhaplieu!$P$8:$P$1070,$G166)=$J$2),INDEX(Nhaplieu!$O$8:$O$1070,$G166),0))</f>
        <v/>
      </c>
      <c r="G166" s="66" t="str">
        <f ca="1">IF(TYPE(MATCH($J$2,OFFSET(Nhaplieu!$P$8,G165,0):'Nhaplieu'!$P$1070,0)+G165)=16,"",MATCH($J$2,OFFSET(Nhaplieu!$P$8,G165,0):'Nhaplieu'!$P$1070,0)+G165)</f>
        <v/>
      </c>
    </row>
    <row r="167" spans="1:7" s="10" customFormat="1" ht="14.25" hidden="1" customHeight="1">
      <c r="A167" s="77" t="str">
        <f ca="1">IF($G167="","",IF(OR(INDEX(Nhaplieu!$M$8:$M$1070,$G167)=$J$3,INDEX(Nhaplieu!$N$8:$N$1070,$G167)=$J$3),INDEX(Nhaplieu!$E$8:$E$1070,$G167),""))</f>
        <v/>
      </c>
      <c r="B167" s="481" t="str">
        <f ca="1">IF($G167="","",IF(OR(INDEX(Nhaplieu!$M$8:$M$1070,$G167)=$J$3,INDEX(Nhaplieu!$N$8:$N$1070,$G167)=$J$3),INDEX(Nhaplieu!$F$8:$F$1070,$G167),""))</f>
        <v/>
      </c>
      <c r="C167" s="482" t="str">
        <f ca="1">IF($G167="","",IF(OR(INDEX(Nhaplieu!$M$8:$M$1070,$G167)=$J$3,INDEX(Nhaplieu!$N$8:$N$1070,$G167)=$J$3),INDEX(Nhaplieu!$L$8:$L$1070,$G167),""))</f>
        <v/>
      </c>
      <c r="D167" s="483" t="str">
        <f ca="1">IF($G167="","",IF(INDEX(Nhaplieu!$M$8:$M$1070,$G167)=$J$3,IF($G167="","",INDEX(Nhaplieu!$N$8:$N$1070,$G167)),IF(INDEX(Nhaplieu!$N$8:$N$1070,$G167)=$J$3,IF($G167="","",INDEX(Nhaplieu!$M$8:$M$1070,$G167)),"")))</f>
        <v/>
      </c>
      <c r="E167" s="77" t="str">
        <f ca="1">IF($G167="","",IF(AND(INDEX(Nhaplieu!$M$8:$M$1070,$G167)=$J$3,INDEX(Nhaplieu!$P$8:$P$1070,$G167)=$J$2),INDEX(Nhaplieu!$O$8:$O$1070,$G167),0))</f>
        <v/>
      </c>
      <c r="F167" s="77" t="str">
        <f ca="1">IF(OR($G167="",E167&gt;0),"",IF(AND(INDEX(Nhaplieu!$N$8:$N$1070,$G167)=$J$3,INDEX(Nhaplieu!$P$8:$P$1070,$G167)=$J$2),INDEX(Nhaplieu!$O$8:$O$1070,$G167),0))</f>
        <v/>
      </c>
      <c r="G167" s="66" t="str">
        <f ca="1">IF(TYPE(MATCH($J$2,OFFSET(Nhaplieu!$P$8,G166,0):'Nhaplieu'!$P$1070,0)+G166)=16,"",MATCH($J$2,OFFSET(Nhaplieu!$P$8,G166,0):'Nhaplieu'!$P$1070,0)+G166)</f>
        <v/>
      </c>
    </row>
    <row r="168" spans="1:7" s="10" customFormat="1" ht="14.25" hidden="1" customHeight="1">
      <c r="A168" s="77" t="str">
        <f ca="1">IF($G168="","",IF(OR(INDEX(Nhaplieu!$M$8:$M$1070,$G168)=$J$3,INDEX(Nhaplieu!$N$8:$N$1070,$G168)=$J$3),INDEX(Nhaplieu!$E$8:$E$1070,$G168),""))</f>
        <v/>
      </c>
      <c r="B168" s="481" t="str">
        <f ca="1">IF($G168="","",IF(OR(INDEX(Nhaplieu!$M$8:$M$1070,$G168)=$J$3,INDEX(Nhaplieu!$N$8:$N$1070,$G168)=$J$3),INDEX(Nhaplieu!$F$8:$F$1070,$G168),""))</f>
        <v/>
      </c>
      <c r="C168" s="482" t="str">
        <f ca="1">IF($G168="","",IF(OR(INDEX(Nhaplieu!$M$8:$M$1070,$G168)=$J$3,INDEX(Nhaplieu!$N$8:$N$1070,$G168)=$J$3),INDEX(Nhaplieu!$L$8:$L$1070,$G168),""))</f>
        <v/>
      </c>
      <c r="D168" s="483" t="str">
        <f ca="1">IF($G168="","",IF(INDEX(Nhaplieu!$M$8:$M$1070,$G168)=$J$3,IF($G168="","",INDEX(Nhaplieu!$N$8:$N$1070,$G168)),IF(INDEX(Nhaplieu!$N$8:$N$1070,$G168)=$J$3,IF($G168="","",INDEX(Nhaplieu!$M$8:$M$1070,$G168)),"")))</f>
        <v/>
      </c>
      <c r="E168" s="77" t="str">
        <f ca="1">IF($G168="","",IF(AND(INDEX(Nhaplieu!$M$8:$M$1070,$G168)=$J$3,INDEX(Nhaplieu!$P$8:$P$1070,$G168)=$J$2),INDEX(Nhaplieu!$O$8:$O$1070,$G168),0))</f>
        <v/>
      </c>
      <c r="F168" s="77" t="str">
        <f ca="1">IF(OR($G168="",E168&gt;0),"",IF(AND(INDEX(Nhaplieu!$N$8:$N$1070,$G168)=$J$3,INDEX(Nhaplieu!$P$8:$P$1070,$G168)=$J$2),INDEX(Nhaplieu!$O$8:$O$1070,$G168),0))</f>
        <v/>
      </c>
      <c r="G168" s="66" t="str">
        <f ca="1">IF(TYPE(MATCH($J$2,OFFSET(Nhaplieu!$P$8,G167,0):'Nhaplieu'!$P$1070,0)+G167)=16,"",MATCH($J$2,OFFSET(Nhaplieu!$P$8,G167,0):'Nhaplieu'!$P$1070,0)+G167)</f>
        <v/>
      </c>
    </row>
    <row r="169" spans="1:7" s="10" customFormat="1" ht="14.25" hidden="1" customHeight="1">
      <c r="A169" s="77" t="str">
        <f ca="1">IF($G169="","",IF(OR(INDEX(Nhaplieu!$M$8:$M$1070,$G169)=$J$3,INDEX(Nhaplieu!$N$8:$N$1070,$G169)=$J$3),INDEX(Nhaplieu!$E$8:$E$1070,$G169),""))</f>
        <v/>
      </c>
      <c r="B169" s="481" t="str">
        <f ca="1">IF($G169="","",IF(OR(INDEX(Nhaplieu!$M$8:$M$1070,$G169)=$J$3,INDEX(Nhaplieu!$N$8:$N$1070,$G169)=$J$3),INDEX(Nhaplieu!$F$8:$F$1070,$G169),""))</f>
        <v/>
      </c>
      <c r="C169" s="482" t="str">
        <f ca="1">IF($G169="","",IF(OR(INDEX(Nhaplieu!$M$8:$M$1070,$G169)=$J$3,INDEX(Nhaplieu!$N$8:$N$1070,$G169)=$J$3),INDEX(Nhaplieu!$L$8:$L$1070,$G169),""))</f>
        <v/>
      </c>
      <c r="D169" s="483" t="str">
        <f ca="1">IF($G169="","",IF(INDEX(Nhaplieu!$M$8:$M$1070,$G169)=$J$3,IF($G169="","",INDEX(Nhaplieu!$N$8:$N$1070,$G169)),IF(INDEX(Nhaplieu!$N$8:$N$1070,$G169)=$J$3,IF($G169="","",INDEX(Nhaplieu!$M$8:$M$1070,$G169)),"")))</f>
        <v/>
      </c>
      <c r="E169" s="77" t="str">
        <f ca="1">IF($G169="","",IF(AND(INDEX(Nhaplieu!$M$8:$M$1070,$G169)=$J$3,INDEX(Nhaplieu!$P$8:$P$1070,$G169)=$J$2),INDEX(Nhaplieu!$O$8:$O$1070,$G169),0))</f>
        <v/>
      </c>
      <c r="F169" s="77" t="str">
        <f ca="1">IF(OR($G169="",E169&gt;0),"",IF(AND(INDEX(Nhaplieu!$N$8:$N$1070,$G169)=$J$3,INDEX(Nhaplieu!$P$8:$P$1070,$G169)=$J$2),INDEX(Nhaplieu!$O$8:$O$1070,$G169),0))</f>
        <v/>
      </c>
      <c r="G169" s="66" t="str">
        <f ca="1">IF(TYPE(MATCH($J$2,OFFSET(Nhaplieu!$P$8,G168,0):'Nhaplieu'!$P$1070,0)+G168)=16,"",MATCH($J$2,OFFSET(Nhaplieu!$P$8,G168,0):'Nhaplieu'!$P$1070,0)+G168)</f>
        <v/>
      </c>
    </row>
    <row r="170" spans="1:7" s="10" customFormat="1" ht="14.25" hidden="1" customHeight="1">
      <c r="A170" s="77" t="str">
        <f ca="1">IF($G170="","",IF(OR(INDEX(Nhaplieu!$M$8:$M$1070,$G170)=$J$3,INDEX(Nhaplieu!$N$8:$N$1070,$G170)=$J$3),INDEX(Nhaplieu!$E$8:$E$1070,$G170),""))</f>
        <v/>
      </c>
      <c r="B170" s="481" t="str">
        <f ca="1">IF($G170="","",IF(OR(INDEX(Nhaplieu!$M$8:$M$1070,$G170)=$J$3,INDEX(Nhaplieu!$N$8:$N$1070,$G170)=$J$3),INDEX(Nhaplieu!$F$8:$F$1070,$G170),""))</f>
        <v/>
      </c>
      <c r="C170" s="482" t="str">
        <f ca="1">IF($G170="","",IF(OR(INDEX(Nhaplieu!$M$8:$M$1070,$G170)=$J$3,INDEX(Nhaplieu!$N$8:$N$1070,$G170)=$J$3),INDEX(Nhaplieu!$L$8:$L$1070,$G170),""))</f>
        <v/>
      </c>
      <c r="D170" s="483" t="str">
        <f ca="1">IF($G170="","",IF(INDEX(Nhaplieu!$M$8:$M$1070,$G170)=$J$3,IF($G170="","",INDEX(Nhaplieu!$N$8:$N$1070,$G170)),IF(INDEX(Nhaplieu!$N$8:$N$1070,$G170)=$J$3,IF($G170="","",INDEX(Nhaplieu!$M$8:$M$1070,$G170)),"")))</f>
        <v/>
      </c>
      <c r="E170" s="77" t="str">
        <f ca="1">IF($G170="","",IF(AND(INDEX(Nhaplieu!$M$8:$M$1070,$G170)=$J$3,INDEX(Nhaplieu!$P$8:$P$1070,$G170)=$J$2),INDEX(Nhaplieu!$O$8:$O$1070,$G170),0))</f>
        <v/>
      </c>
      <c r="F170" s="77" t="str">
        <f ca="1">IF(OR($G170="",E170&gt;0),"",IF(AND(INDEX(Nhaplieu!$N$8:$N$1070,$G170)=$J$3,INDEX(Nhaplieu!$P$8:$P$1070,$G170)=$J$2),INDEX(Nhaplieu!$O$8:$O$1070,$G170),0))</f>
        <v/>
      </c>
      <c r="G170" s="66" t="str">
        <f ca="1">IF(TYPE(MATCH($J$2,OFFSET(Nhaplieu!$P$8,G169,0):'Nhaplieu'!$P$1070,0)+G169)=16,"",MATCH($J$2,OFFSET(Nhaplieu!$P$8,G169,0):'Nhaplieu'!$P$1070,0)+G169)</f>
        <v/>
      </c>
    </row>
    <row r="171" spans="1:7" s="10" customFormat="1" ht="14.25" hidden="1" customHeight="1">
      <c r="A171" s="77" t="str">
        <f ca="1">IF($G171="","",IF(OR(INDEX(Nhaplieu!$M$8:$M$1070,$G171)=$J$3,INDEX(Nhaplieu!$N$8:$N$1070,$G171)=$J$3),INDEX(Nhaplieu!$E$8:$E$1070,$G171),""))</f>
        <v/>
      </c>
      <c r="B171" s="481" t="str">
        <f ca="1">IF($G171="","",IF(OR(INDEX(Nhaplieu!$M$8:$M$1070,$G171)=$J$3,INDEX(Nhaplieu!$N$8:$N$1070,$G171)=$J$3),INDEX(Nhaplieu!$F$8:$F$1070,$G171),""))</f>
        <v/>
      </c>
      <c r="C171" s="482" t="str">
        <f ca="1">IF($G171="","",IF(OR(INDEX(Nhaplieu!$M$8:$M$1070,$G171)=$J$3,INDEX(Nhaplieu!$N$8:$N$1070,$G171)=$J$3),INDEX(Nhaplieu!$L$8:$L$1070,$G171),""))</f>
        <v/>
      </c>
      <c r="D171" s="483" t="str">
        <f ca="1">IF($G171="","",IF(INDEX(Nhaplieu!$M$8:$M$1070,$G171)=$J$3,IF($G171="","",INDEX(Nhaplieu!$N$8:$N$1070,$G171)),IF(INDEX(Nhaplieu!$N$8:$N$1070,$G171)=$J$3,IF($G171="","",INDEX(Nhaplieu!$M$8:$M$1070,$G171)),"")))</f>
        <v/>
      </c>
      <c r="E171" s="77" t="str">
        <f ca="1">IF($G171="","",IF(AND(INDEX(Nhaplieu!$M$8:$M$1070,$G171)=$J$3,INDEX(Nhaplieu!$P$8:$P$1070,$G171)=$J$2),INDEX(Nhaplieu!$O$8:$O$1070,$G171),0))</f>
        <v/>
      </c>
      <c r="F171" s="77" t="str">
        <f ca="1">IF(OR($G171="",E171&gt;0),"",IF(AND(INDEX(Nhaplieu!$N$8:$N$1070,$G171)=$J$3,INDEX(Nhaplieu!$P$8:$P$1070,$G171)=$J$2),INDEX(Nhaplieu!$O$8:$O$1070,$G171),0))</f>
        <v/>
      </c>
      <c r="G171" s="66" t="str">
        <f ca="1">IF(TYPE(MATCH($J$2,OFFSET(Nhaplieu!$P$8,G170,0):'Nhaplieu'!$P$1070,0)+G170)=16,"",MATCH($J$2,OFFSET(Nhaplieu!$P$8,G170,0):'Nhaplieu'!$P$1070,0)+G170)</f>
        <v/>
      </c>
    </row>
    <row r="172" spans="1:7" s="10" customFormat="1" ht="14.25" hidden="1" customHeight="1">
      <c r="A172" s="77" t="str">
        <f ca="1">IF($G172="","",IF(OR(INDEX(Nhaplieu!$M$8:$M$1070,$G172)=$J$3,INDEX(Nhaplieu!$N$8:$N$1070,$G172)=$J$3),INDEX(Nhaplieu!$E$8:$E$1070,$G172),""))</f>
        <v/>
      </c>
      <c r="B172" s="481" t="str">
        <f ca="1">IF($G172="","",IF(OR(INDEX(Nhaplieu!$M$8:$M$1070,$G172)=$J$3,INDEX(Nhaplieu!$N$8:$N$1070,$G172)=$J$3),INDEX(Nhaplieu!$F$8:$F$1070,$G172),""))</f>
        <v/>
      </c>
      <c r="C172" s="482" t="str">
        <f ca="1">IF($G172="","",IF(OR(INDEX(Nhaplieu!$M$8:$M$1070,$G172)=$J$3,INDEX(Nhaplieu!$N$8:$N$1070,$G172)=$J$3),INDEX(Nhaplieu!$L$8:$L$1070,$G172),""))</f>
        <v/>
      </c>
      <c r="D172" s="483" t="str">
        <f ca="1">IF($G172="","",IF(INDEX(Nhaplieu!$M$8:$M$1070,$G172)=$J$3,IF($G172="","",INDEX(Nhaplieu!$N$8:$N$1070,$G172)),IF(INDEX(Nhaplieu!$N$8:$N$1070,$G172)=$J$3,IF($G172="","",INDEX(Nhaplieu!$M$8:$M$1070,$G172)),"")))</f>
        <v/>
      </c>
      <c r="E172" s="77" t="str">
        <f ca="1">IF($G172="","",IF(AND(INDEX(Nhaplieu!$M$8:$M$1070,$G172)=$J$3,INDEX(Nhaplieu!$P$8:$P$1070,$G172)=$J$2),INDEX(Nhaplieu!$O$8:$O$1070,$G172),0))</f>
        <v/>
      </c>
      <c r="F172" s="77" t="str">
        <f ca="1">IF(OR($G172="",E172&gt;0),"",IF(AND(INDEX(Nhaplieu!$N$8:$N$1070,$G172)=$J$3,INDEX(Nhaplieu!$P$8:$P$1070,$G172)=$J$2),INDEX(Nhaplieu!$O$8:$O$1070,$G172),0))</f>
        <v/>
      </c>
      <c r="G172" s="66" t="str">
        <f ca="1">IF(TYPE(MATCH($J$2,OFFSET(Nhaplieu!$P$8,G171,0):'Nhaplieu'!$P$1070,0)+G171)=16,"",MATCH($J$2,OFFSET(Nhaplieu!$P$8,G171,0):'Nhaplieu'!$P$1070,0)+G171)</f>
        <v/>
      </c>
    </row>
    <row r="173" spans="1:7" s="10" customFormat="1" ht="14.25" hidden="1" customHeight="1">
      <c r="A173" s="77" t="str">
        <f ca="1">IF($G173="","",IF(OR(INDEX(Nhaplieu!$M$8:$M$1070,$G173)=$J$3,INDEX(Nhaplieu!$N$8:$N$1070,$G173)=$J$3),INDEX(Nhaplieu!$E$8:$E$1070,$G173),""))</f>
        <v/>
      </c>
      <c r="B173" s="481" t="str">
        <f ca="1">IF($G173="","",IF(OR(INDEX(Nhaplieu!$M$8:$M$1070,$G173)=$J$3,INDEX(Nhaplieu!$N$8:$N$1070,$G173)=$J$3),INDEX(Nhaplieu!$F$8:$F$1070,$G173),""))</f>
        <v/>
      </c>
      <c r="C173" s="482" t="str">
        <f ca="1">IF($G173="","",IF(OR(INDEX(Nhaplieu!$M$8:$M$1070,$G173)=$J$3,INDEX(Nhaplieu!$N$8:$N$1070,$G173)=$J$3),INDEX(Nhaplieu!$L$8:$L$1070,$G173),""))</f>
        <v/>
      </c>
      <c r="D173" s="483" t="str">
        <f ca="1">IF($G173="","",IF(INDEX(Nhaplieu!$M$8:$M$1070,$G173)=$J$3,IF($G173="","",INDEX(Nhaplieu!$N$8:$N$1070,$G173)),IF(INDEX(Nhaplieu!$N$8:$N$1070,$G173)=$J$3,IF($G173="","",INDEX(Nhaplieu!$M$8:$M$1070,$G173)),"")))</f>
        <v/>
      </c>
      <c r="E173" s="77" t="str">
        <f ca="1">IF($G173="","",IF(AND(INDEX(Nhaplieu!$M$8:$M$1070,$G173)=$J$3,INDEX(Nhaplieu!$P$8:$P$1070,$G173)=$J$2),INDEX(Nhaplieu!$O$8:$O$1070,$G173),0))</f>
        <v/>
      </c>
      <c r="F173" s="77" t="str">
        <f ca="1">IF(OR($G173="",E173&gt;0),"",IF(AND(INDEX(Nhaplieu!$N$8:$N$1070,$G173)=$J$3,INDEX(Nhaplieu!$P$8:$P$1070,$G173)=$J$2),INDEX(Nhaplieu!$O$8:$O$1070,$G173),0))</f>
        <v/>
      </c>
      <c r="G173" s="66" t="str">
        <f ca="1">IF(TYPE(MATCH($J$2,OFFSET(Nhaplieu!$P$8,G172,0):'Nhaplieu'!$P$1070,0)+G172)=16,"",MATCH($J$2,OFFSET(Nhaplieu!$P$8,G172,0):'Nhaplieu'!$P$1070,0)+G172)</f>
        <v/>
      </c>
    </row>
    <row r="174" spans="1:7" s="10" customFormat="1" ht="14.25" hidden="1" customHeight="1">
      <c r="A174" s="77" t="str">
        <f ca="1">IF($G174="","",IF(OR(INDEX(Nhaplieu!$M$8:$M$1070,$G174)=$J$3,INDEX(Nhaplieu!$N$8:$N$1070,$G174)=$J$3),INDEX(Nhaplieu!$E$8:$E$1070,$G174),""))</f>
        <v/>
      </c>
      <c r="B174" s="481" t="str">
        <f ca="1">IF($G174="","",IF(OR(INDEX(Nhaplieu!$M$8:$M$1070,$G174)=$J$3,INDEX(Nhaplieu!$N$8:$N$1070,$G174)=$J$3),INDEX(Nhaplieu!$F$8:$F$1070,$G174),""))</f>
        <v/>
      </c>
      <c r="C174" s="482" t="str">
        <f ca="1">IF($G174="","",IF(OR(INDEX(Nhaplieu!$M$8:$M$1070,$G174)=$J$3,INDEX(Nhaplieu!$N$8:$N$1070,$G174)=$J$3),INDEX(Nhaplieu!$L$8:$L$1070,$G174),""))</f>
        <v/>
      </c>
      <c r="D174" s="483" t="str">
        <f ca="1">IF($G174="","",IF(INDEX(Nhaplieu!$M$8:$M$1070,$G174)=$J$3,IF($G174="","",INDEX(Nhaplieu!$N$8:$N$1070,$G174)),IF(INDEX(Nhaplieu!$N$8:$N$1070,$G174)=$J$3,IF($G174="","",INDEX(Nhaplieu!$M$8:$M$1070,$G174)),"")))</f>
        <v/>
      </c>
      <c r="E174" s="77" t="str">
        <f ca="1">IF($G174="","",IF(AND(INDEX(Nhaplieu!$M$8:$M$1070,$G174)=$J$3,INDEX(Nhaplieu!$P$8:$P$1070,$G174)=$J$2),INDEX(Nhaplieu!$O$8:$O$1070,$G174),0))</f>
        <v/>
      </c>
      <c r="F174" s="77" t="str">
        <f ca="1">IF(OR($G174="",E174&gt;0),"",IF(AND(INDEX(Nhaplieu!$N$8:$N$1070,$G174)=$J$3,INDEX(Nhaplieu!$P$8:$P$1070,$G174)=$J$2),INDEX(Nhaplieu!$O$8:$O$1070,$G174),0))</f>
        <v/>
      </c>
      <c r="G174" s="66" t="str">
        <f ca="1">IF(TYPE(MATCH($J$2,OFFSET(Nhaplieu!$P$8,G173,0):'Nhaplieu'!$P$1070,0)+G173)=16,"",MATCH($J$2,OFFSET(Nhaplieu!$P$8,G173,0):'Nhaplieu'!$P$1070,0)+G173)</f>
        <v/>
      </c>
    </row>
    <row r="175" spans="1:7" s="10" customFormat="1" ht="14.25" hidden="1" customHeight="1">
      <c r="A175" s="77" t="str">
        <f ca="1">IF($G175="","",IF(OR(INDEX(Nhaplieu!$M$8:$M$1070,$G175)=$J$3,INDEX(Nhaplieu!$N$8:$N$1070,$G175)=$J$3),INDEX(Nhaplieu!$E$8:$E$1070,$G175),""))</f>
        <v/>
      </c>
      <c r="B175" s="481" t="str">
        <f ca="1">IF($G175="","",IF(OR(INDEX(Nhaplieu!$M$8:$M$1070,$G175)=$J$3,INDEX(Nhaplieu!$N$8:$N$1070,$G175)=$J$3),INDEX(Nhaplieu!$F$8:$F$1070,$G175),""))</f>
        <v/>
      </c>
      <c r="C175" s="482" t="str">
        <f ca="1">IF($G175="","",IF(OR(INDEX(Nhaplieu!$M$8:$M$1070,$G175)=$J$3,INDEX(Nhaplieu!$N$8:$N$1070,$G175)=$J$3),INDEX(Nhaplieu!$L$8:$L$1070,$G175),""))</f>
        <v/>
      </c>
      <c r="D175" s="483" t="str">
        <f ca="1">IF($G175="","",IF(INDEX(Nhaplieu!$M$8:$M$1070,$G175)=$J$3,IF($G175="","",INDEX(Nhaplieu!$N$8:$N$1070,$G175)),IF(INDEX(Nhaplieu!$N$8:$N$1070,$G175)=$J$3,IF($G175="","",INDEX(Nhaplieu!$M$8:$M$1070,$G175)),"")))</f>
        <v/>
      </c>
      <c r="E175" s="77" t="str">
        <f ca="1">IF($G175="","",IF(AND(INDEX(Nhaplieu!$M$8:$M$1070,$G175)=$J$3,INDEX(Nhaplieu!$P$8:$P$1070,$G175)=$J$2),INDEX(Nhaplieu!$O$8:$O$1070,$G175),0))</f>
        <v/>
      </c>
      <c r="F175" s="77" t="str">
        <f ca="1">IF(OR($G175="",E175&gt;0),"",IF(AND(INDEX(Nhaplieu!$N$8:$N$1070,$G175)=$J$3,INDEX(Nhaplieu!$P$8:$P$1070,$G175)=$J$2),INDEX(Nhaplieu!$O$8:$O$1070,$G175),0))</f>
        <v/>
      </c>
      <c r="G175" s="66" t="str">
        <f ca="1">IF(TYPE(MATCH($J$2,OFFSET(Nhaplieu!$P$8,G174,0):'Nhaplieu'!$P$1070,0)+G174)=16,"",MATCH($J$2,OFFSET(Nhaplieu!$P$8,G174,0):'Nhaplieu'!$P$1070,0)+G174)</f>
        <v/>
      </c>
    </row>
    <row r="176" spans="1:7" s="10" customFormat="1" ht="14.25" hidden="1" customHeight="1">
      <c r="A176" s="77" t="str">
        <f ca="1">IF($G176="","",IF(OR(INDEX(Nhaplieu!$M$8:$M$1070,$G176)=$J$3,INDEX(Nhaplieu!$N$8:$N$1070,$G176)=$J$3),INDEX(Nhaplieu!$E$8:$E$1070,$G176),""))</f>
        <v/>
      </c>
      <c r="B176" s="481" t="str">
        <f ca="1">IF($G176="","",IF(OR(INDEX(Nhaplieu!$M$8:$M$1070,$G176)=$J$3,INDEX(Nhaplieu!$N$8:$N$1070,$G176)=$J$3),INDEX(Nhaplieu!$F$8:$F$1070,$G176),""))</f>
        <v/>
      </c>
      <c r="C176" s="482" t="str">
        <f ca="1">IF($G176="","",IF(OR(INDEX(Nhaplieu!$M$8:$M$1070,$G176)=$J$3,INDEX(Nhaplieu!$N$8:$N$1070,$G176)=$J$3),INDEX(Nhaplieu!$L$8:$L$1070,$G176),""))</f>
        <v/>
      </c>
      <c r="D176" s="483" t="str">
        <f ca="1">IF($G176="","",IF(INDEX(Nhaplieu!$M$8:$M$1070,$G176)=$J$3,IF($G176="","",INDEX(Nhaplieu!$N$8:$N$1070,$G176)),IF(INDEX(Nhaplieu!$N$8:$N$1070,$G176)=$J$3,IF($G176="","",INDEX(Nhaplieu!$M$8:$M$1070,$G176)),"")))</f>
        <v/>
      </c>
      <c r="E176" s="77" t="str">
        <f ca="1">IF($G176="","",IF(AND(INDEX(Nhaplieu!$M$8:$M$1070,$G176)=$J$3,INDEX(Nhaplieu!$P$8:$P$1070,$G176)=$J$2),INDEX(Nhaplieu!$O$8:$O$1070,$G176),0))</f>
        <v/>
      </c>
      <c r="F176" s="77" t="str">
        <f ca="1">IF(OR($G176="",E176&gt;0),"",IF(AND(INDEX(Nhaplieu!$N$8:$N$1070,$G176)=$J$3,INDEX(Nhaplieu!$P$8:$P$1070,$G176)=$J$2),INDEX(Nhaplieu!$O$8:$O$1070,$G176),0))</f>
        <v/>
      </c>
      <c r="G176" s="66" t="str">
        <f ca="1">IF(TYPE(MATCH($J$2,OFFSET(Nhaplieu!$P$8,G175,0):'Nhaplieu'!$P$1070,0)+G175)=16,"",MATCH($J$2,OFFSET(Nhaplieu!$P$8,G175,0):'Nhaplieu'!$P$1070,0)+G175)</f>
        <v/>
      </c>
    </row>
    <row r="177" spans="1:7" s="10" customFormat="1" ht="14.25" hidden="1" customHeight="1">
      <c r="A177" s="77" t="str">
        <f ca="1">IF($G177="","",IF(OR(INDEX(Nhaplieu!$M$8:$M$1070,$G177)=$J$3,INDEX(Nhaplieu!$N$8:$N$1070,$G177)=$J$3),INDEX(Nhaplieu!$E$8:$E$1070,$G177),""))</f>
        <v/>
      </c>
      <c r="B177" s="481" t="str">
        <f ca="1">IF($G177="","",IF(OR(INDEX(Nhaplieu!$M$8:$M$1070,$G177)=$J$3,INDEX(Nhaplieu!$N$8:$N$1070,$G177)=$J$3),INDEX(Nhaplieu!$F$8:$F$1070,$G177),""))</f>
        <v/>
      </c>
      <c r="C177" s="482" t="str">
        <f ca="1">IF($G177="","",IF(OR(INDEX(Nhaplieu!$M$8:$M$1070,$G177)=$J$3,INDEX(Nhaplieu!$N$8:$N$1070,$G177)=$J$3),INDEX(Nhaplieu!$L$8:$L$1070,$G177),""))</f>
        <v/>
      </c>
      <c r="D177" s="483" t="str">
        <f ca="1">IF($G177="","",IF(INDEX(Nhaplieu!$M$8:$M$1070,$G177)=$J$3,IF($G177="","",INDEX(Nhaplieu!$N$8:$N$1070,$G177)),IF(INDEX(Nhaplieu!$N$8:$N$1070,$G177)=$J$3,IF($G177="","",INDEX(Nhaplieu!$M$8:$M$1070,$G177)),"")))</f>
        <v/>
      </c>
      <c r="E177" s="77" t="str">
        <f ca="1">IF($G177="","",IF(AND(INDEX(Nhaplieu!$M$8:$M$1070,$G177)=$J$3,INDEX(Nhaplieu!$P$8:$P$1070,$G177)=$J$2),INDEX(Nhaplieu!$O$8:$O$1070,$G177),0))</f>
        <v/>
      </c>
      <c r="F177" s="77" t="str">
        <f ca="1">IF(OR($G177="",E177&gt;0),"",IF(AND(INDEX(Nhaplieu!$N$8:$N$1070,$G177)=$J$3,INDEX(Nhaplieu!$P$8:$P$1070,$G177)=$J$2),INDEX(Nhaplieu!$O$8:$O$1070,$G177),0))</f>
        <v/>
      </c>
      <c r="G177" s="66" t="str">
        <f ca="1">IF(TYPE(MATCH($J$2,OFFSET(Nhaplieu!$P$8,G176,0):'Nhaplieu'!$P$1070,0)+G176)=16,"",MATCH($J$2,OFFSET(Nhaplieu!$P$8,G176,0):'Nhaplieu'!$P$1070,0)+G176)</f>
        <v/>
      </c>
    </row>
    <row r="178" spans="1:7" s="10" customFormat="1" ht="14.25" hidden="1" customHeight="1">
      <c r="A178" s="77" t="str">
        <f ca="1">IF($G178="","",IF(OR(INDEX(Nhaplieu!$M$8:$M$1070,$G178)=$J$3,INDEX(Nhaplieu!$N$8:$N$1070,$G178)=$J$3),INDEX(Nhaplieu!$E$8:$E$1070,$G178),""))</f>
        <v/>
      </c>
      <c r="B178" s="481" t="str">
        <f ca="1">IF($G178="","",IF(OR(INDEX(Nhaplieu!$M$8:$M$1070,$G178)=$J$3,INDEX(Nhaplieu!$N$8:$N$1070,$G178)=$J$3),INDEX(Nhaplieu!$F$8:$F$1070,$G178),""))</f>
        <v/>
      </c>
      <c r="C178" s="482" t="str">
        <f ca="1">IF($G178="","",IF(OR(INDEX(Nhaplieu!$M$8:$M$1070,$G178)=$J$3,INDEX(Nhaplieu!$N$8:$N$1070,$G178)=$J$3),INDEX(Nhaplieu!$L$8:$L$1070,$G178),""))</f>
        <v/>
      </c>
      <c r="D178" s="483" t="str">
        <f ca="1">IF($G178="","",IF(INDEX(Nhaplieu!$M$8:$M$1070,$G178)=$J$3,IF($G178="","",INDEX(Nhaplieu!$N$8:$N$1070,$G178)),IF(INDEX(Nhaplieu!$N$8:$N$1070,$G178)=$J$3,IF($G178="","",INDEX(Nhaplieu!$M$8:$M$1070,$G178)),"")))</f>
        <v/>
      </c>
      <c r="E178" s="77" t="str">
        <f ca="1">IF($G178="","",IF(AND(INDEX(Nhaplieu!$M$8:$M$1070,$G178)=$J$3,INDEX(Nhaplieu!$P$8:$P$1070,$G178)=$J$2),INDEX(Nhaplieu!$O$8:$O$1070,$G178),0))</f>
        <v/>
      </c>
      <c r="F178" s="77" t="str">
        <f ca="1">IF(OR($G178="",E178&gt;0),"",IF(AND(INDEX(Nhaplieu!$N$8:$N$1070,$G178)=$J$3,INDEX(Nhaplieu!$P$8:$P$1070,$G178)=$J$2),INDEX(Nhaplieu!$O$8:$O$1070,$G178),0))</f>
        <v/>
      </c>
      <c r="G178" s="66" t="str">
        <f ca="1">IF(TYPE(MATCH($J$2,OFFSET(Nhaplieu!$P$8,G177,0):'Nhaplieu'!$P$1070,0)+G177)=16,"",MATCH($J$2,OFFSET(Nhaplieu!$P$8,G177,0):'Nhaplieu'!$P$1070,0)+G177)</f>
        <v/>
      </c>
    </row>
    <row r="179" spans="1:7" s="10" customFormat="1" ht="14.25" hidden="1" customHeight="1">
      <c r="A179" s="77" t="str">
        <f ca="1">IF($G179="","",IF(OR(INDEX(Nhaplieu!$M$8:$M$1070,$G179)=$J$3,INDEX(Nhaplieu!$N$8:$N$1070,$G179)=$J$3),INDEX(Nhaplieu!$E$8:$E$1070,$G179),""))</f>
        <v/>
      </c>
      <c r="B179" s="481" t="str">
        <f ca="1">IF($G179="","",IF(OR(INDEX(Nhaplieu!$M$8:$M$1070,$G179)=$J$3,INDEX(Nhaplieu!$N$8:$N$1070,$G179)=$J$3),INDEX(Nhaplieu!$F$8:$F$1070,$G179),""))</f>
        <v/>
      </c>
      <c r="C179" s="482" t="str">
        <f ca="1">IF($G179="","",IF(OR(INDEX(Nhaplieu!$M$8:$M$1070,$G179)=$J$3,INDEX(Nhaplieu!$N$8:$N$1070,$G179)=$J$3),INDEX(Nhaplieu!$L$8:$L$1070,$G179),""))</f>
        <v/>
      </c>
      <c r="D179" s="483" t="str">
        <f ca="1">IF($G179="","",IF(INDEX(Nhaplieu!$M$8:$M$1070,$G179)=$J$3,IF($G179="","",INDEX(Nhaplieu!$N$8:$N$1070,$G179)),IF(INDEX(Nhaplieu!$N$8:$N$1070,$G179)=$J$3,IF($G179="","",INDEX(Nhaplieu!$M$8:$M$1070,$G179)),"")))</f>
        <v/>
      </c>
      <c r="E179" s="77" t="str">
        <f ca="1">IF($G179="","",IF(AND(INDEX(Nhaplieu!$M$8:$M$1070,$G179)=$J$3,INDEX(Nhaplieu!$P$8:$P$1070,$G179)=$J$2),INDEX(Nhaplieu!$O$8:$O$1070,$G179),0))</f>
        <v/>
      </c>
      <c r="F179" s="77" t="str">
        <f ca="1">IF(OR($G179="",E179&gt;0),"",IF(AND(INDEX(Nhaplieu!$N$8:$N$1070,$G179)=$J$3,INDEX(Nhaplieu!$P$8:$P$1070,$G179)=$J$2),INDEX(Nhaplieu!$O$8:$O$1070,$G179),0))</f>
        <v/>
      </c>
      <c r="G179" s="66" t="str">
        <f ca="1">IF(TYPE(MATCH($J$2,OFFSET(Nhaplieu!$P$8,G178,0):'Nhaplieu'!$P$1070,0)+G178)=16,"",MATCH($J$2,OFFSET(Nhaplieu!$P$8,G178,0):'Nhaplieu'!$P$1070,0)+G178)</f>
        <v/>
      </c>
    </row>
    <row r="180" spans="1:7" s="10" customFormat="1" ht="14.25" hidden="1" customHeight="1">
      <c r="A180" s="77" t="str">
        <f ca="1">IF($G180="","",IF(OR(INDEX(Nhaplieu!$M$8:$M$1070,$G180)=$J$3,INDEX(Nhaplieu!$N$8:$N$1070,$G180)=$J$3),INDEX(Nhaplieu!$E$8:$E$1070,$G180),""))</f>
        <v/>
      </c>
      <c r="B180" s="481" t="str">
        <f ca="1">IF($G180="","",IF(OR(INDEX(Nhaplieu!$M$8:$M$1070,$G180)=$J$3,INDEX(Nhaplieu!$N$8:$N$1070,$G180)=$J$3),INDEX(Nhaplieu!$F$8:$F$1070,$G180),""))</f>
        <v/>
      </c>
      <c r="C180" s="482" t="str">
        <f ca="1">IF($G180="","",IF(OR(INDEX(Nhaplieu!$M$8:$M$1070,$G180)=$J$3,INDEX(Nhaplieu!$N$8:$N$1070,$G180)=$J$3),INDEX(Nhaplieu!$L$8:$L$1070,$G180),""))</f>
        <v/>
      </c>
      <c r="D180" s="483" t="str">
        <f ca="1">IF($G180="","",IF(INDEX(Nhaplieu!$M$8:$M$1070,$G180)=$J$3,IF($G180="","",INDEX(Nhaplieu!$N$8:$N$1070,$G180)),IF(INDEX(Nhaplieu!$N$8:$N$1070,$G180)=$J$3,IF($G180="","",INDEX(Nhaplieu!$M$8:$M$1070,$G180)),"")))</f>
        <v/>
      </c>
      <c r="E180" s="77" t="str">
        <f ca="1">IF($G180="","",IF(AND(INDEX(Nhaplieu!$M$8:$M$1070,$G180)=$J$3,INDEX(Nhaplieu!$P$8:$P$1070,$G180)=$J$2),INDEX(Nhaplieu!$O$8:$O$1070,$G180),0))</f>
        <v/>
      </c>
      <c r="F180" s="77" t="str">
        <f ca="1">IF(OR($G180="",E180&gt;0),"",IF(AND(INDEX(Nhaplieu!$N$8:$N$1070,$G180)=$J$3,INDEX(Nhaplieu!$P$8:$P$1070,$G180)=$J$2),INDEX(Nhaplieu!$O$8:$O$1070,$G180),0))</f>
        <v/>
      </c>
      <c r="G180" s="66" t="str">
        <f ca="1">IF(TYPE(MATCH($J$2,OFFSET(Nhaplieu!$P$8,G179,0):'Nhaplieu'!$P$1070,0)+G179)=16,"",MATCH($J$2,OFFSET(Nhaplieu!$P$8,G179,0):'Nhaplieu'!$P$1070,0)+G179)</f>
        <v/>
      </c>
    </row>
    <row r="181" spans="1:7" s="10" customFormat="1" ht="14.25" hidden="1" customHeight="1">
      <c r="A181" s="77" t="str">
        <f ca="1">IF($G181="","",IF(OR(INDEX(Nhaplieu!$M$8:$M$1070,$G181)=$J$3,INDEX(Nhaplieu!$N$8:$N$1070,$G181)=$J$3),INDEX(Nhaplieu!$E$8:$E$1070,$G181),""))</f>
        <v/>
      </c>
      <c r="B181" s="481" t="str">
        <f ca="1">IF($G181="","",IF(OR(INDEX(Nhaplieu!$M$8:$M$1070,$G181)=$J$3,INDEX(Nhaplieu!$N$8:$N$1070,$G181)=$J$3),INDEX(Nhaplieu!$F$8:$F$1070,$G181),""))</f>
        <v/>
      </c>
      <c r="C181" s="482" t="str">
        <f ca="1">IF($G181="","",IF(OR(INDEX(Nhaplieu!$M$8:$M$1070,$G181)=$J$3,INDEX(Nhaplieu!$N$8:$N$1070,$G181)=$J$3),INDEX(Nhaplieu!$L$8:$L$1070,$G181),""))</f>
        <v/>
      </c>
      <c r="D181" s="483" t="str">
        <f ca="1">IF($G181="","",IF(INDEX(Nhaplieu!$M$8:$M$1070,$G181)=$J$3,IF($G181="","",INDEX(Nhaplieu!$N$8:$N$1070,$G181)),IF(INDEX(Nhaplieu!$N$8:$N$1070,$G181)=$J$3,IF($G181="","",INDEX(Nhaplieu!$M$8:$M$1070,$G181)),"")))</f>
        <v/>
      </c>
      <c r="E181" s="77" t="str">
        <f ca="1">IF($G181="","",IF(AND(INDEX(Nhaplieu!$M$8:$M$1070,$G181)=$J$3,INDEX(Nhaplieu!$P$8:$P$1070,$G181)=$J$2),INDEX(Nhaplieu!$O$8:$O$1070,$G181),0))</f>
        <v/>
      </c>
      <c r="F181" s="77" t="str">
        <f ca="1">IF(OR($G181="",E181&gt;0),"",IF(AND(INDEX(Nhaplieu!$N$8:$N$1070,$G181)=$J$3,INDEX(Nhaplieu!$P$8:$P$1070,$G181)=$J$2),INDEX(Nhaplieu!$O$8:$O$1070,$G181),0))</f>
        <v/>
      </c>
      <c r="G181" s="66" t="str">
        <f ca="1">IF(TYPE(MATCH($J$2,OFFSET(Nhaplieu!$P$8,G180,0):'Nhaplieu'!$P$1070,0)+G180)=16,"",MATCH($J$2,OFFSET(Nhaplieu!$P$8,G180,0):'Nhaplieu'!$P$1070,0)+G180)</f>
        <v/>
      </c>
    </row>
    <row r="182" spans="1:7" s="10" customFormat="1" ht="14.25" hidden="1" customHeight="1">
      <c r="A182" s="77" t="str">
        <f ca="1">IF($G182="","",IF(OR(INDEX(Nhaplieu!$M$8:$M$1070,$G182)=$J$3,INDEX(Nhaplieu!$N$8:$N$1070,$G182)=$J$3),INDEX(Nhaplieu!$E$8:$E$1070,$G182),""))</f>
        <v/>
      </c>
      <c r="B182" s="481" t="str">
        <f ca="1">IF($G182="","",IF(OR(INDEX(Nhaplieu!$M$8:$M$1070,$G182)=$J$3,INDEX(Nhaplieu!$N$8:$N$1070,$G182)=$J$3),INDEX(Nhaplieu!$F$8:$F$1070,$G182),""))</f>
        <v/>
      </c>
      <c r="C182" s="482" t="str">
        <f ca="1">IF($G182="","",IF(OR(INDEX(Nhaplieu!$M$8:$M$1070,$G182)=$J$3,INDEX(Nhaplieu!$N$8:$N$1070,$G182)=$J$3),INDEX(Nhaplieu!$L$8:$L$1070,$G182),""))</f>
        <v/>
      </c>
      <c r="D182" s="483" t="str">
        <f ca="1">IF($G182="","",IF(INDEX(Nhaplieu!$M$8:$M$1070,$G182)=$J$3,IF($G182="","",INDEX(Nhaplieu!$N$8:$N$1070,$G182)),IF(INDEX(Nhaplieu!$N$8:$N$1070,$G182)=$J$3,IF($G182="","",INDEX(Nhaplieu!$M$8:$M$1070,$G182)),"")))</f>
        <v/>
      </c>
      <c r="E182" s="77" t="str">
        <f ca="1">IF($G182="","",IF(AND(INDEX(Nhaplieu!$M$8:$M$1070,$G182)=$J$3,INDEX(Nhaplieu!$P$8:$P$1070,$G182)=$J$2),INDEX(Nhaplieu!$O$8:$O$1070,$G182),0))</f>
        <v/>
      </c>
      <c r="F182" s="77" t="str">
        <f ca="1">IF(OR($G182="",E182&gt;0),"",IF(AND(INDEX(Nhaplieu!$N$8:$N$1070,$G182)=$J$3,INDEX(Nhaplieu!$P$8:$P$1070,$G182)=$J$2),INDEX(Nhaplieu!$O$8:$O$1070,$G182),0))</f>
        <v/>
      </c>
      <c r="G182" s="66" t="str">
        <f ca="1">IF(TYPE(MATCH($J$2,OFFSET(Nhaplieu!$P$8,G181,0):'Nhaplieu'!$P$1070,0)+G181)=16,"",MATCH($J$2,OFFSET(Nhaplieu!$P$8,G181,0):'Nhaplieu'!$P$1070,0)+G181)</f>
        <v/>
      </c>
    </row>
    <row r="183" spans="1:7" s="10" customFormat="1" ht="14.25" hidden="1" customHeight="1">
      <c r="A183" s="77" t="str">
        <f ca="1">IF($G183="","",IF(OR(INDEX(Nhaplieu!$M$8:$M$1070,$G183)=$J$3,INDEX(Nhaplieu!$N$8:$N$1070,$G183)=$J$3),INDEX(Nhaplieu!$E$8:$E$1070,$G183),""))</f>
        <v/>
      </c>
      <c r="B183" s="481" t="str">
        <f ca="1">IF($G183="","",IF(OR(INDEX(Nhaplieu!$M$8:$M$1070,$G183)=$J$3,INDEX(Nhaplieu!$N$8:$N$1070,$G183)=$J$3),INDEX(Nhaplieu!$F$8:$F$1070,$G183),""))</f>
        <v/>
      </c>
      <c r="C183" s="482" t="str">
        <f ca="1">IF($G183="","",IF(OR(INDEX(Nhaplieu!$M$8:$M$1070,$G183)=$J$3,INDEX(Nhaplieu!$N$8:$N$1070,$G183)=$J$3),INDEX(Nhaplieu!$L$8:$L$1070,$G183),""))</f>
        <v/>
      </c>
      <c r="D183" s="483" t="str">
        <f ca="1">IF($G183="","",IF(INDEX(Nhaplieu!$M$8:$M$1070,$G183)=$J$3,IF($G183="","",INDEX(Nhaplieu!$N$8:$N$1070,$G183)),IF(INDEX(Nhaplieu!$N$8:$N$1070,$G183)=$J$3,IF($G183="","",INDEX(Nhaplieu!$M$8:$M$1070,$G183)),"")))</f>
        <v/>
      </c>
      <c r="E183" s="77" t="str">
        <f ca="1">IF($G183="","",IF(AND(INDEX(Nhaplieu!$M$8:$M$1070,$G183)=$J$3,INDEX(Nhaplieu!$P$8:$P$1070,$G183)=$J$2),INDEX(Nhaplieu!$O$8:$O$1070,$G183),0))</f>
        <v/>
      </c>
      <c r="F183" s="77" t="str">
        <f ca="1">IF(OR($G183="",E183&gt;0),"",IF(AND(INDEX(Nhaplieu!$N$8:$N$1070,$G183)=$J$3,INDEX(Nhaplieu!$P$8:$P$1070,$G183)=$J$2),INDEX(Nhaplieu!$O$8:$O$1070,$G183),0))</f>
        <v/>
      </c>
      <c r="G183" s="66" t="str">
        <f ca="1">IF(TYPE(MATCH($J$2,OFFSET(Nhaplieu!$P$8,G182,0):'Nhaplieu'!$P$1070,0)+G182)=16,"",MATCH($J$2,OFFSET(Nhaplieu!$P$8,G182,0):'Nhaplieu'!$P$1070,0)+G182)</f>
        <v/>
      </c>
    </row>
    <row r="184" spans="1:7" s="10" customFormat="1" ht="14.25" hidden="1" customHeight="1">
      <c r="A184" s="77" t="str">
        <f ca="1">IF($G184="","",IF(OR(INDEX(Nhaplieu!$M$8:$M$1070,$G184)=$J$3,INDEX(Nhaplieu!$N$8:$N$1070,$G184)=$J$3),INDEX(Nhaplieu!$E$8:$E$1070,$G184),""))</f>
        <v/>
      </c>
      <c r="B184" s="481" t="str">
        <f ca="1">IF($G184="","",IF(OR(INDEX(Nhaplieu!$M$8:$M$1070,$G184)=$J$3,INDEX(Nhaplieu!$N$8:$N$1070,$G184)=$J$3),INDEX(Nhaplieu!$F$8:$F$1070,$G184),""))</f>
        <v/>
      </c>
      <c r="C184" s="482" t="str">
        <f ca="1">IF($G184="","",IF(OR(INDEX(Nhaplieu!$M$8:$M$1070,$G184)=$J$3,INDEX(Nhaplieu!$N$8:$N$1070,$G184)=$J$3),INDEX(Nhaplieu!$L$8:$L$1070,$G184),""))</f>
        <v/>
      </c>
      <c r="D184" s="483" t="str">
        <f ca="1">IF($G184="","",IF(INDEX(Nhaplieu!$M$8:$M$1070,$G184)=$J$3,IF($G184="","",INDEX(Nhaplieu!$N$8:$N$1070,$G184)),IF(INDEX(Nhaplieu!$N$8:$N$1070,$G184)=$J$3,IF($G184="","",INDEX(Nhaplieu!$M$8:$M$1070,$G184)),"")))</f>
        <v/>
      </c>
      <c r="E184" s="77" t="str">
        <f ca="1">IF($G184="","",IF(AND(INDEX(Nhaplieu!$M$8:$M$1070,$G184)=$J$3,INDEX(Nhaplieu!$P$8:$P$1070,$G184)=$J$2),INDEX(Nhaplieu!$O$8:$O$1070,$G184),0))</f>
        <v/>
      </c>
      <c r="F184" s="77" t="str">
        <f ca="1">IF(OR($G184="",E184&gt;0),"",IF(AND(INDEX(Nhaplieu!$N$8:$N$1070,$G184)=$J$3,INDEX(Nhaplieu!$P$8:$P$1070,$G184)=$J$2),INDEX(Nhaplieu!$O$8:$O$1070,$G184),0))</f>
        <v/>
      </c>
      <c r="G184" s="66" t="str">
        <f ca="1">IF(TYPE(MATCH($J$2,OFFSET(Nhaplieu!$P$8,G183,0):'Nhaplieu'!$P$1070,0)+G183)=16,"",MATCH($J$2,OFFSET(Nhaplieu!$P$8,G183,0):'Nhaplieu'!$P$1070,0)+G183)</f>
        <v/>
      </c>
    </row>
    <row r="185" spans="1:7" s="10" customFormat="1" ht="14.25" hidden="1" customHeight="1">
      <c r="A185" s="77" t="str">
        <f ca="1">IF($G185="","",IF(OR(INDEX(Nhaplieu!$M$8:$M$1070,$G185)=$J$3,INDEX(Nhaplieu!$N$8:$N$1070,$G185)=$J$3),INDEX(Nhaplieu!$E$8:$E$1070,$G185),""))</f>
        <v/>
      </c>
      <c r="B185" s="481" t="str">
        <f ca="1">IF($G185="","",IF(OR(INDEX(Nhaplieu!$M$8:$M$1070,$G185)=$J$3,INDEX(Nhaplieu!$N$8:$N$1070,$G185)=$J$3),INDEX(Nhaplieu!$F$8:$F$1070,$G185),""))</f>
        <v/>
      </c>
      <c r="C185" s="482" t="str">
        <f ca="1">IF($G185="","",IF(OR(INDEX(Nhaplieu!$M$8:$M$1070,$G185)=$J$3,INDEX(Nhaplieu!$N$8:$N$1070,$G185)=$J$3),INDEX(Nhaplieu!$L$8:$L$1070,$G185),""))</f>
        <v/>
      </c>
      <c r="D185" s="483" t="str">
        <f ca="1">IF($G185="","",IF(INDEX(Nhaplieu!$M$8:$M$1070,$G185)=$J$3,IF($G185="","",INDEX(Nhaplieu!$N$8:$N$1070,$G185)),IF(INDEX(Nhaplieu!$N$8:$N$1070,$G185)=$J$3,IF($G185="","",INDEX(Nhaplieu!$M$8:$M$1070,$G185)),"")))</f>
        <v/>
      </c>
      <c r="E185" s="77" t="str">
        <f ca="1">IF($G185="","",IF(AND(INDEX(Nhaplieu!$M$8:$M$1070,$G185)=$J$3,INDEX(Nhaplieu!$P$8:$P$1070,$G185)=$J$2),INDEX(Nhaplieu!$O$8:$O$1070,$G185),0))</f>
        <v/>
      </c>
      <c r="F185" s="77" t="str">
        <f ca="1">IF(OR($G185="",E185&gt;0),"",IF(AND(INDEX(Nhaplieu!$N$8:$N$1070,$G185)=$J$3,INDEX(Nhaplieu!$P$8:$P$1070,$G185)=$J$2),INDEX(Nhaplieu!$O$8:$O$1070,$G185),0))</f>
        <v/>
      </c>
      <c r="G185" s="66" t="str">
        <f ca="1">IF(TYPE(MATCH($J$2,OFFSET(Nhaplieu!$P$8,G184,0):'Nhaplieu'!$P$1070,0)+G184)=16,"",MATCH($J$2,OFFSET(Nhaplieu!$P$8,G184,0):'Nhaplieu'!$P$1070,0)+G184)</f>
        <v/>
      </c>
    </row>
    <row r="186" spans="1:7" s="10" customFormat="1" ht="14.25" hidden="1" customHeight="1">
      <c r="A186" s="77" t="str">
        <f ca="1">IF($G186="","",IF(OR(INDEX(Nhaplieu!$M$8:$M$1070,$G186)=$J$3,INDEX(Nhaplieu!$N$8:$N$1070,$G186)=$J$3),INDEX(Nhaplieu!$E$8:$E$1070,$G186),""))</f>
        <v/>
      </c>
      <c r="B186" s="481" t="str">
        <f ca="1">IF($G186="","",IF(OR(INDEX(Nhaplieu!$M$8:$M$1070,$G186)=$J$3,INDEX(Nhaplieu!$N$8:$N$1070,$G186)=$J$3),INDEX(Nhaplieu!$F$8:$F$1070,$G186),""))</f>
        <v/>
      </c>
      <c r="C186" s="482" t="str">
        <f ca="1">IF($G186="","",IF(OR(INDEX(Nhaplieu!$M$8:$M$1070,$G186)=$J$3,INDEX(Nhaplieu!$N$8:$N$1070,$G186)=$J$3),INDEX(Nhaplieu!$L$8:$L$1070,$G186),""))</f>
        <v/>
      </c>
      <c r="D186" s="483" t="str">
        <f ca="1">IF($G186="","",IF(INDEX(Nhaplieu!$M$8:$M$1070,$G186)=$J$3,IF($G186="","",INDEX(Nhaplieu!$N$8:$N$1070,$G186)),IF(INDEX(Nhaplieu!$N$8:$N$1070,$G186)=$J$3,IF($G186="","",INDEX(Nhaplieu!$M$8:$M$1070,$G186)),"")))</f>
        <v/>
      </c>
      <c r="E186" s="77" t="str">
        <f ca="1">IF($G186="","",IF(AND(INDEX(Nhaplieu!$M$8:$M$1070,$G186)=$J$3,INDEX(Nhaplieu!$P$8:$P$1070,$G186)=$J$2),INDEX(Nhaplieu!$O$8:$O$1070,$G186),0))</f>
        <v/>
      </c>
      <c r="F186" s="77" t="str">
        <f ca="1">IF(OR($G186="",E186&gt;0),"",IF(AND(INDEX(Nhaplieu!$N$8:$N$1070,$G186)=$J$3,INDEX(Nhaplieu!$P$8:$P$1070,$G186)=$J$2),INDEX(Nhaplieu!$O$8:$O$1070,$G186),0))</f>
        <v/>
      </c>
      <c r="G186" s="66" t="str">
        <f ca="1">IF(TYPE(MATCH($J$2,OFFSET(Nhaplieu!$P$8,G185,0):'Nhaplieu'!$P$1070,0)+G185)=16,"",MATCH($J$2,OFFSET(Nhaplieu!$P$8,G185,0):'Nhaplieu'!$P$1070,0)+G185)</f>
        <v/>
      </c>
    </row>
    <row r="187" spans="1:7" s="10" customFormat="1" ht="14.25" hidden="1" customHeight="1">
      <c r="A187" s="77" t="str">
        <f ca="1">IF($G187="","",IF(OR(INDEX(Nhaplieu!$M$8:$M$1070,$G187)=$J$3,INDEX(Nhaplieu!$N$8:$N$1070,$G187)=$J$3),INDEX(Nhaplieu!$E$8:$E$1070,$G187),""))</f>
        <v/>
      </c>
      <c r="B187" s="481" t="str">
        <f ca="1">IF($G187="","",IF(OR(INDEX(Nhaplieu!$M$8:$M$1070,$G187)=$J$3,INDEX(Nhaplieu!$N$8:$N$1070,$G187)=$J$3),INDEX(Nhaplieu!$F$8:$F$1070,$G187),""))</f>
        <v/>
      </c>
      <c r="C187" s="482" t="str">
        <f ca="1">IF($G187="","",IF(OR(INDEX(Nhaplieu!$M$8:$M$1070,$G187)=$J$3,INDEX(Nhaplieu!$N$8:$N$1070,$G187)=$J$3),INDEX(Nhaplieu!$L$8:$L$1070,$G187),""))</f>
        <v/>
      </c>
      <c r="D187" s="483" t="str">
        <f ca="1">IF($G187="","",IF(INDEX(Nhaplieu!$M$8:$M$1070,$G187)=$J$3,IF($G187="","",INDEX(Nhaplieu!$N$8:$N$1070,$G187)),IF(INDEX(Nhaplieu!$N$8:$N$1070,$G187)=$J$3,IF($G187="","",INDEX(Nhaplieu!$M$8:$M$1070,$G187)),"")))</f>
        <v/>
      </c>
      <c r="E187" s="77" t="str">
        <f ca="1">IF($G187="","",IF(AND(INDEX(Nhaplieu!$M$8:$M$1070,$G187)=$J$3,INDEX(Nhaplieu!$P$8:$P$1070,$G187)=$J$2),INDEX(Nhaplieu!$O$8:$O$1070,$G187),0))</f>
        <v/>
      </c>
      <c r="F187" s="77" t="str">
        <f ca="1">IF(OR($G187="",E187&gt;0),"",IF(AND(INDEX(Nhaplieu!$N$8:$N$1070,$G187)=$J$3,INDEX(Nhaplieu!$P$8:$P$1070,$G187)=$J$2),INDEX(Nhaplieu!$O$8:$O$1070,$G187),0))</f>
        <v/>
      </c>
      <c r="G187" s="66" t="str">
        <f ca="1">IF(TYPE(MATCH($J$2,OFFSET(Nhaplieu!$P$8,G186,0):'Nhaplieu'!$P$1070,0)+G186)=16,"",MATCH($J$2,OFFSET(Nhaplieu!$P$8,G186,0):'Nhaplieu'!$P$1070,0)+G186)</f>
        <v/>
      </c>
    </row>
    <row r="188" spans="1:7" s="10" customFormat="1" ht="14.25" hidden="1" customHeight="1">
      <c r="A188" s="77" t="str">
        <f ca="1">IF($G188="","",IF(OR(INDEX(Nhaplieu!$M$8:$M$1070,$G188)=$J$3,INDEX(Nhaplieu!$N$8:$N$1070,$G188)=$J$3),INDEX(Nhaplieu!$E$8:$E$1070,$G188),""))</f>
        <v/>
      </c>
      <c r="B188" s="481" t="str">
        <f ca="1">IF($G188="","",IF(OR(INDEX(Nhaplieu!$M$8:$M$1070,$G188)=$J$3,INDEX(Nhaplieu!$N$8:$N$1070,$G188)=$J$3),INDEX(Nhaplieu!$F$8:$F$1070,$G188),""))</f>
        <v/>
      </c>
      <c r="C188" s="482" t="str">
        <f ca="1">IF($G188="","",IF(OR(INDEX(Nhaplieu!$M$8:$M$1070,$G188)=$J$3,INDEX(Nhaplieu!$N$8:$N$1070,$G188)=$J$3),INDEX(Nhaplieu!$L$8:$L$1070,$G188),""))</f>
        <v/>
      </c>
      <c r="D188" s="483" t="str">
        <f ca="1">IF($G188="","",IF(INDEX(Nhaplieu!$M$8:$M$1070,$G188)=$J$3,IF($G188="","",INDEX(Nhaplieu!$N$8:$N$1070,$G188)),IF(INDEX(Nhaplieu!$N$8:$N$1070,$G188)=$J$3,IF($G188="","",INDEX(Nhaplieu!$M$8:$M$1070,$G188)),"")))</f>
        <v/>
      </c>
      <c r="E188" s="77" t="str">
        <f ca="1">IF($G188="","",IF(AND(INDEX(Nhaplieu!$M$8:$M$1070,$G188)=$J$3,INDEX(Nhaplieu!$P$8:$P$1070,$G188)=$J$2),INDEX(Nhaplieu!$O$8:$O$1070,$G188),0))</f>
        <v/>
      </c>
      <c r="F188" s="77" t="str">
        <f ca="1">IF(OR($G188="",E188&gt;0),"",IF(AND(INDEX(Nhaplieu!$N$8:$N$1070,$G188)=$J$3,INDEX(Nhaplieu!$P$8:$P$1070,$G188)=$J$2),INDEX(Nhaplieu!$O$8:$O$1070,$G188),0))</f>
        <v/>
      </c>
      <c r="G188" s="66" t="str">
        <f ca="1">IF(TYPE(MATCH($J$2,OFFSET(Nhaplieu!$P$8,G187,0):'Nhaplieu'!$P$1070,0)+G187)=16,"",MATCH($J$2,OFFSET(Nhaplieu!$P$8,G187,0):'Nhaplieu'!$P$1070,0)+G187)</f>
        <v/>
      </c>
    </row>
    <row r="189" spans="1:7" s="10" customFormat="1" ht="14.25" hidden="1" customHeight="1">
      <c r="A189" s="77" t="str">
        <f ca="1">IF($G189="","",IF(OR(INDEX(Nhaplieu!$M$8:$M$1070,$G189)=$J$3,INDEX(Nhaplieu!$N$8:$N$1070,$G189)=$J$3),INDEX(Nhaplieu!$E$8:$E$1070,$G189),""))</f>
        <v/>
      </c>
      <c r="B189" s="481" t="str">
        <f ca="1">IF($G189="","",IF(OR(INDEX(Nhaplieu!$M$8:$M$1070,$G189)=$J$3,INDEX(Nhaplieu!$N$8:$N$1070,$G189)=$J$3),INDEX(Nhaplieu!$F$8:$F$1070,$G189),""))</f>
        <v/>
      </c>
      <c r="C189" s="482" t="str">
        <f ca="1">IF($G189="","",IF(OR(INDEX(Nhaplieu!$M$8:$M$1070,$G189)=$J$3,INDEX(Nhaplieu!$N$8:$N$1070,$G189)=$J$3),INDEX(Nhaplieu!$L$8:$L$1070,$G189),""))</f>
        <v/>
      </c>
      <c r="D189" s="483" t="str">
        <f ca="1">IF($G189="","",IF(INDEX(Nhaplieu!$M$8:$M$1070,$G189)=$J$3,IF($G189="","",INDEX(Nhaplieu!$N$8:$N$1070,$G189)),IF(INDEX(Nhaplieu!$N$8:$N$1070,$G189)=$J$3,IF($G189="","",INDEX(Nhaplieu!$M$8:$M$1070,$G189)),"")))</f>
        <v/>
      </c>
      <c r="E189" s="77" t="str">
        <f ca="1">IF($G189="","",IF(AND(INDEX(Nhaplieu!$M$8:$M$1070,$G189)=$J$3,INDEX(Nhaplieu!$P$8:$P$1070,$G189)=$J$2),INDEX(Nhaplieu!$O$8:$O$1070,$G189),0))</f>
        <v/>
      </c>
      <c r="F189" s="77" t="str">
        <f ca="1">IF(OR($G189="",E189&gt;0),"",IF(AND(INDEX(Nhaplieu!$N$8:$N$1070,$G189)=$J$3,INDEX(Nhaplieu!$P$8:$P$1070,$G189)=$J$2),INDEX(Nhaplieu!$O$8:$O$1070,$G189),0))</f>
        <v/>
      </c>
      <c r="G189" s="66" t="str">
        <f ca="1">IF(TYPE(MATCH($J$2,OFFSET(Nhaplieu!$P$8,G188,0):'Nhaplieu'!$P$1070,0)+G188)=16,"",MATCH($J$2,OFFSET(Nhaplieu!$P$8,G188,0):'Nhaplieu'!$P$1070,0)+G188)</f>
        <v/>
      </c>
    </row>
    <row r="190" spans="1:7" s="10" customFormat="1" ht="14.25" hidden="1" customHeight="1">
      <c r="A190" s="77" t="str">
        <f ca="1">IF($G190="","",IF(OR(INDEX(Nhaplieu!$M$8:$M$1070,$G190)=$J$3,INDEX(Nhaplieu!$N$8:$N$1070,$G190)=$J$3),INDEX(Nhaplieu!$E$8:$E$1070,$G190),""))</f>
        <v/>
      </c>
      <c r="B190" s="481" t="str">
        <f ca="1">IF($G190="","",IF(OR(INDEX(Nhaplieu!$M$8:$M$1070,$G190)=$J$3,INDEX(Nhaplieu!$N$8:$N$1070,$G190)=$J$3),INDEX(Nhaplieu!$F$8:$F$1070,$G190),""))</f>
        <v/>
      </c>
      <c r="C190" s="482" t="str">
        <f ca="1">IF($G190="","",IF(OR(INDEX(Nhaplieu!$M$8:$M$1070,$G190)=$J$3,INDEX(Nhaplieu!$N$8:$N$1070,$G190)=$J$3),INDEX(Nhaplieu!$L$8:$L$1070,$G190),""))</f>
        <v/>
      </c>
      <c r="D190" s="483" t="str">
        <f ca="1">IF($G190="","",IF(INDEX(Nhaplieu!$M$8:$M$1070,$G190)=$J$3,IF($G190="","",INDEX(Nhaplieu!$N$8:$N$1070,$G190)),IF(INDEX(Nhaplieu!$N$8:$N$1070,$G190)=$J$3,IF($G190="","",INDEX(Nhaplieu!$M$8:$M$1070,$G190)),"")))</f>
        <v/>
      </c>
      <c r="E190" s="77" t="str">
        <f ca="1">IF($G190="","",IF(AND(INDEX(Nhaplieu!$M$8:$M$1070,$G190)=$J$3,INDEX(Nhaplieu!$P$8:$P$1070,$G190)=$J$2),INDEX(Nhaplieu!$O$8:$O$1070,$G190),0))</f>
        <v/>
      </c>
      <c r="F190" s="77" t="str">
        <f ca="1">IF(OR($G190="",E190&gt;0),"",IF(AND(INDEX(Nhaplieu!$N$8:$N$1070,$G190)=$J$3,INDEX(Nhaplieu!$P$8:$P$1070,$G190)=$J$2),INDEX(Nhaplieu!$O$8:$O$1070,$G190),0))</f>
        <v/>
      </c>
      <c r="G190" s="66" t="str">
        <f ca="1">IF(TYPE(MATCH($J$2,OFFSET(Nhaplieu!$P$8,G189,0):'Nhaplieu'!$P$1070,0)+G189)=16,"",MATCH($J$2,OFFSET(Nhaplieu!$P$8,G189,0):'Nhaplieu'!$P$1070,0)+G189)</f>
        <v/>
      </c>
    </row>
    <row r="191" spans="1:7" s="10" customFormat="1" ht="14.25" hidden="1" customHeight="1">
      <c r="A191" s="77" t="str">
        <f ca="1">IF($G191="","",IF(OR(INDEX(Nhaplieu!$M$8:$M$1070,$G191)=$J$3,INDEX(Nhaplieu!$N$8:$N$1070,$G191)=$J$3),INDEX(Nhaplieu!$E$8:$E$1070,$G191),""))</f>
        <v/>
      </c>
      <c r="B191" s="481" t="str">
        <f ca="1">IF($G191="","",IF(OR(INDEX(Nhaplieu!$M$8:$M$1070,$G191)=$J$3,INDEX(Nhaplieu!$N$8:$N$1070,$G191)=$J$3),INDEX(Nhaplieu!$F$8:$F$1070,$G191),""))</f>
        <v/>
      </c>
      <c r="C191" s="482" t="str">
        <f ca="1">IF($G191="","",IF(OR(INDEX(Nhaplieu!$M$8:$M$1070,$G191)=$J$3,INDEX(Nhaplieu!$N$8:$N$1070,$G191)=$J$3),INDEX(Nhaplieu!$L$8:$L$1070,$G191),""))</f>
        <v/>
      </c>
      <c r="D191" s="483" t="str">
        <f ca="1">IF($G191="","",IF(INDEX(Nhaplieu!$M$8:$M$1070,$G191)=$J$3,IF($G191="","",INDEX(Nhaplieu!$N$8:$N$1070,$G191)),IF(INDEX(Nhaplieu!$N$8:$N$1070,$G191)=$J$3,IF($G191="","",INDEX(Nhaplieu!$M$8:$M$1070,$G191)),"")))</f>
        <v/>
      </c>
      <c r="E191" s="77" t="str">
        <f ca="1">IF($G191="","",IF(AND(INDEX(Nhaplieu!$M$8:$M$1070,$G191)=$J$3,INDEX(Nhaplieu!$P$8:$P$1070,$G191)=$J$2),INDEX(Nhaplieu!$O$8:$O$1070,$G191),0))</f>
        <v/>
      </c>
      <c r="F191" s="77" t="str">
        <f ca="1">IF(OR($G191="",E191&gt;0),"",IF(AND(INDEX(Nhaplieu!$N$8:$N$1070,$G191)=$J$3,INDEX(Nhaplieu!$P$8:$P$1070,$G191)=$J$2),INDEX(Nhaplieu!$O$8:$O$1070,$G191),0))</f>
        <v/>
      </c>
      <c r="G191" s="66" t="str">
        <f ca="1">IF(TYPE(MATCH($J$2,OFFSET(Nhaplieu!$P$8,G190,0):'Nhaplieu'!$P$1070,0)+G190)=16,"",MATCH($J$2,OFFSET(Nhaplieu!$P$8,G190,0):'Nhaplieu'!$P$1070,0)+G190)</f>
        <v/>
      </c>
    </row>
    <row r="192" spans="1:7" s="10" customFormat="1" ht="14.25" hidden="1" customHeight="1">
      <c r="A192" s="77" t="str">
        <f ca="1">IF($G192="","",IF(OR(INDEX(Nhaplieu!$M$8:$M$1070,$G192)=$J$3,INDEX(Nhaplieu!$N$8:$N$1070,$G192)=$J$3),INDEX(Nhaplieu!$E$8:$E$1070,$G192),""))</f>
        <v/>
      </c>
      <c r="B192" s="481" t="str">
        <f ca="1">IF($G192="","",IF(OR(INDEX(Nhaplieu!$M$8:$M$1070,$G192)=$J$3,INDEX(Nhaplieu!$N$8:$N$1070,$G192)=$J$3),INDEX(Nhaplieu!$F$8:$F$1070,$G192),""))</f>
        <v/>
      </c>
      <c r="C192" s="482" t="str">
        <f ca="1">IF($G192="","",IF(OR(INDEX(Nhaplieu!$M$8:$M$1070,$G192)=$J$3,INDEX(Nhaplieu!$N$8:$N$1070,$G192)=$J$3),INDEX(Nhaplieu!$L$8:$L$1070,$G192),""))</f>
        <v/>
      </c>
      <c r="D192" s="483" t="str">
        <f ca="1">IF($G192="","",IF(INDEX(Nhaplieu!$M$8:$M$1070,$G192)=$J$3,IF($G192="","",INDEX(Nhaplieu!$N$8:$N$1070,$G192)),IF(INDEX(Nhaplieu!$N$8:$N$1070,$G192)=$J$3,IF($G192="","",INDEX(Nhaplieu!$M$8:$M$1070,$G192)),"")))</f>
        <v/>
      </c>
      <c r="E192" s="77" t="str">
        <f ca="1">IF($G192="","",IF(AND(INDEX(Nhaplieu!$M$8:$M$1070,$G192)=$J$3,INDEX(Nhaplieu!$P$8:$P$1070,$G192)=$J$2),INDEX(Nhaplieu!$O$8:$O$1070,$G192),0))</f>
        <v/>
      </c>
      <c r="F192" s="77" t="str">
        <f ca="1">IF(OR($G192="",E192&gt;0),"",IF(AND(INDEX(Nhaplieu!$N$8:$N$1070,$G192)=$J$3,INDEX(Nhaplieu!$P$8:$P$1070,$G192)=$J$2),INDEX(Nhaplieu!$O$8:$O$1070,$G192),0))</f>
        <v/>
      </c>
      <c r="G192" s="66" t="str">
        <f ca="1">IF(TYPE(MATCH($J$2,OFFSET(Nhaplieu!$P$8,G191,0):'Nhaplieu'!$P$1070,0)+G191)=16,"",MATCH($J$2,OFFSET(Nhaplieu!$P$8,G191,0):'Nhaplieu'!$P$1070,0)+G191)</f>
        <v/>
      </c>
    </row>
    <row r="193" spans="1:7" s="10" customFormat="1" ht="14.25" hidden="1" customHeight="1">
      <c r="A193" s="77" t="str">
        <f ca="1">IF($G193="","",IF(OR(INDEX(Nhaplieu!$M$8:$M$1070,$G193)=$J$3,INDEX(Nhaplieu!$N$8:$N$1070,$G193)=$J$3),INDEX(Nhaplieu!$E$8:$E$1070,$G193),""))</f>
        <v/>
      </c>
      <c r="B193" s="481" t="str">
        <f ca="1">IF($G193="","",IF(OR(INDEX(Nhaplieu!$M$8:$M$1070,$G193)=$J$3,INDEX(Nhaplieu!$N$8:$N$1070,$G193)=$J$3),INDEX(Nhaplieu!$F$8:$F$1070,$G193),""))</f>
        <v/>
      </c>
      <c r="C193" s="482" t="str">
        <f ca="1">IF($G193="","",IF(OR(INDEX(Nhaplieu!$M$8:$M$1070,$G193)=$J$3,INDEX(Nhaplieu!$N$8:$N$1070,$G193)=$J$3),INDEX(Nhaplieu!$L$8:$L$1070,$G193),""))</f>
        <v/>
      </c>
      <c r="D193" s="483" t="str">
        <f ca="1">IF($G193="","",IF(INDEX(Nhaplieu!$M$8:$M$1070,$G193)=$J$3,IF($G193="","",INDEX(Nhaplieu!$N$8:$N$1070,$G193)),IF(INDEX(Nhaplieu!$N$8:$N$1070,$G193)=$J$3,IF($G193="","",INDEX(Nhaplieu!$M$8:$M$1070,$G193)),"")))</f>
        <v/>
      </c>
      <c r="E193" s="77" t="str">
        <f ca="1">IF($G193="","",IF(AND(INDEX(Nhaplieu!$M$8:$M$1070,$G193)=$J$3,INDEX(Nhaplieu!$P$8:$P$1070,$G193)=$J$2),INDEX(Nhaplieu!$O$8:$O$1070,$G193),0))</f>
        <v/>
      </c>
      <c r="F193" s="77" t="str">
        <f ca="1">IF(OR($G193="",E193&gt;0),"",IF(AND(INDEX(Nhaplieu!$N$8:$N$1070,$G193)=$J$3,INDEX(Nhaplieu!$P$8:$P$1070,$G193)=$J$2),INDEX(Nhaplieu!$O$8:$O$1070,$G193),0))</f>
        <v/>
      </c>
      <c r="G193" s="66" t="str">
        <f ca="1">IF(TYPE(MATCH($J$2,OFFSET(Nhaplieu!$P$8,G192,0):'Nhaplieu'!$P$1070,0)+G192)=16,"",MATCH($J$2,OFFSET(Nhaplieu!$P$8,G192,0):'Nhaplieu'!$P$1070,0)+G192)</f>
        <v/>
      </c>
    </row>
    <row r="194" spans="1:7" s="10" customFormat="1" ht="14.25" hidden="1" customHeight="1">
      <c r="A194" s="77" t="str">
        <f ca="1">IF($G194="","",IF(OR(INDEX(Nhaplieu!$M$8:$M$1070,$G194)=$J$3,INDEX(Nhaplieu!$N$8:$N$1070,$G194)=$J$3),INDEX(Nhaplieu!$E$8:$E$1070,$G194),""))</f>
        <v/>
      </c>
      <c r="B194" s="481" t="str">
        <f ca="1">IF($G194="","",IF(OR(INDEX(Nhaplieu!$M$8:$M$1070,$G194)=$J$3,INDEX(Nhaplieu!$N$8:$N$1070,$G194)=$J$3),INDEX(Nhaplieu!$F$8:$F$1070,$G194),""))</f>
        <v/>
      </c>
      <c r="C194" s="482" t="str">
        <f ca="1">IF($G194="","",IF(OR(INDEX(Nhaplieu!$M$8:$M$1070,$G194)=$J$3,INDEX(Nhaplieu!$N$8:$N$1070,$G194)=$J$3),INDEX(Nhaplieu!$L$8:$L$1070,$G194),""))</f>
        <v/>
      </c>
      <c r="D194" s="483" t="str">
        <f ca="1">IF($G194="","",IF(INDEX(Nhaplieu!$M$8:$M$1070,$G194)=$J$3,IF($G194="","",INDEX(Nhaplieu!$N$8:$N$1070,$G194)),IF(INDEX(Nhaplieu!$N$8:$N$1070,$G194)=$J$3,IF($G194="","",INDEX(Nhaplieu!$M$8:$M$1070,$G194)),"")))</f>
        <v/>
      </c>
      <c r="E194" s="77" t="str">
        <f ca="1">IF($G194="","",IF(AND(INDEX(Nhaplieu!$M$8:$M$1070,$G194)=$J$3,INDEX(Nhaplieu!$P$8:$P$1070,$G194)=$J$2),INDEX(Nhaplieu!$O$8:$O$1070,$G194),0))</f>
        <v/>
      </c>
      <c r="F194" s="77" t="str">
        <f ca="1">IF(OR($G194="",E194&gt;0),"",IF(AND(INDEX(Nhaplieu!$N$8:$N$1070,$G194)=$J$3,INDEX(Nhaplieu!$P$8:$P$1070,$G194)=$J$2),INDEX(Nhaplieu!$O$8:$O$1070,$G194),0))</f>
        <v/>
      </c>
      <c r="G194" s="66" t="str">
        <f ca="1">IF(TYPE(MATCH($J$2,OFFSET(Nhaplieu!$P$8,G193,0):'Nhaplieu'!$P$1070,0)+G193)=16,"",MATCH($J$2,OFFSET(Nhaplieu!$P$8,G193,0):'Nhaplieu'!$P$1070,0)+G193)</f>
        <v/>
      </c>
    </row>
    <row r="195" spans="1:7" s="10" customFormat="1" ht="14.25" hidden="1" customHeight="1">
      <c r="A195" s="77" t="str">
        <f ca="1">IF($G195="","",IF(OR(INDEX(Nhaplieu!$M$8:$M$1070,$G195)=$J$3,INDEX(Nhaplieu!$N$8:$N$1070,$G195)=$J$3),INDEX(Nhaplieu!$E$8:$E$1070,$G195),""))</f>
        <v/>
      </c>
      <c r="B195" s="481" t="str">
        <f ca="1">IF($G195="","",IF(OR(INDEX(Nhaplieu!$M$8:$M$1070,$G195)=$J$3,INDEX(Nhaplieu!$N$8:$N$1070,$G195)=$J$3),INDEX(Nhaplieu!$F$8:$F$1070,$G195),""))</f>
        <v/>
      </c>
      <c r="C195" s="482" t="str">
        <f ca="1">IF($G195="","",IF(OR(INDEX(Nhaplieu!$M$8:$M$1070,$G195)=$J$3,INDEX(Nhaplieu!$N$8:$N$1070,$G195)=$J$3),INDEX(Nhaplieu!$L$8:$L$1070,$G195),""))</f>
        <v/>
      </c>
      <c r="D195" s="483" t="str">
        <f ca="1">IF($G195="","",IF(INDEX(Nhaplieu!$M$8:$M$1070,$G195)=$J$3,IF($G195="","",INDEX(Nhaplieu!$N$8:$N$1070,$G195)),IF(INDEX(Nhaplieu!$N$8:$N$1070,$G195)=$J$3,IF($G195="","",INDEX(Nhaplieu!$M$8:$M$1070,$G195)),"")))</f>
        <v/>
      </c>
      <c r="E195" s="77" t="str">
        <f ca="1">IF($G195="","",IF(AND(INDEX(Nhaplieu!$M$8:$M$1070,$G195)=$J$3,INDEX(Nhaplieu!$P$8:$P$1070,$G195)=$J$2),INDEX(Nhaplieu!$O$8:$O$1070,$G195),0))</f>
        <v/>
      </c>
      <c r="F195" s="77" t="str">
        <f ca="1">IF(OR($G195="",E195&gt;0),"",IF(AND(INDEX(Nhaplieu!$N$8:$N$1070,$G195)=$J$3,INDEX(Nhaplieu!$P$8:$P$1070,$G195)=$J$2),INDEX(Nhaplieu!$O$8:$O$1070,$G195),0))</f>
        <v/>
      </c>
      <c r="G195" s="66" t="str">
        <f ca="1">IF(TYPE(MATCH($J$2,OFFSET(Nhaplieu!$P$8,G194,0):'Nhaplieu'!$P$1070,0)+G194)=16,"",MATCH($J$2,OFFSET(Nhaplieu!$P$8,G194,0):'Nhaplieu'!$P$1070,0)+G194)</f>
        <v/>
      </c>
    </row>
    <row r="196" spans="1:7" s="10" customFormat="1" ht="14.25" hidden="1" customHeight="1">
      <c r="A196" s="77" t="str">
        <f ca="1">IF($G196="","",IF(OR(INDEX(Nhaplieu!$M$8:$M$1070,$G196)=$J$3,INDEX(Nhaplieu!$N$8:$N$1070,$G196)=$J$3),INDEX(Nhaplieu!$E$8:$E$1070,$G196),""))</f>
        <v/>
      </c>
      <c r="B196" s="481" t="str">
        <f ca="1">IF($G196="","",IF(OR(INDEX(Nhaplieu!$M$8:$M$1070,$G196)=$J$3,INDEX(Nhaplieu!$N$8:$N$1070,$G196)=$J$3),INDEX(Nhaplieu!$F$8:$F$1070,$G196),""))</f>
        <v/>
      </c>
      <c r="C196" s="482" t="str">
        <f ca="1">IF($G196="","",IF(OR(INDEX(Nhaplieu!$M$8:$M$1070,$G196)=$J$3,INDEX(Nhaplieu!$N$8:$N$1070,$G196)=$J$3),INDEX(Nhaplieu!$L$8:$L$1070,$G196),""))</f>
        <v/>
      </c>
      <c r="D196" s="483" t="str">
        <f ca="1">IF($G196="","",IF(INDEX(Nhaplieu!$M$8:$M$1070,$G196)=$J$3,IF($G196="","",INDEX(Nhaplieu!$N$8:$N$1070,$G196)),IF(INDEX(Nhaplieu!$N$8:$N$1070,$G196)=$J$3,IF($G196="","",INDEX(Nhaplieu!$M$8:$M$1070,$G196)),"")))</f>
        <v/>
      </c>
      <c r="E196" s="77" t="str">
        <f ca="1">IF($G196="","",IF(AND(INDEX(Nhaplieu!$M$8:$M$1070,$G196)=$J$3,INDEX(Nhaplieu!$P$8:$P$1070,$G196)=$J$2),INDEX(Nhaplieu!$O$8:$O$1070,$G196),0))</f>
        <v/>
      </c>
      <c r="F196" s="77" t="str">
        <f ca="1">IF(OR($G196="",E196&gt;0),"",IF(AND(INDEX(Nhaplieu!$N$8:$N$1070,$G196)=$J$3,INDEX(Nhaplieu!$P$8:$P$1070,$G196)=$J$2),INDEX(Nhaplieu!$O$8:$O$1070,$G196),0))</f>
        <v/>
      </c>
      <c r="G196" s="66" t="str">
        <f ca="1">IF(TYPE(MATCH($J$2,OFFSET(Nhaplieu!$P$8,G195,0):'Nhaplieu'!$P$1070,0)+G195)=16,"",MATCH($J$2,OFFSET(Nhaplieu!$P$8,G195,0):'Nhaplieu'!$P$1070,0)+G195)</f>
        <v/>
      </c>
    </row>
    <row r="197" spans="1:7" s="10" customFormat="1" ht="14.25" hidden="1" customHeight="1">
      <c r="A197" s="77" t="str">
        <f ca="1">IF($G197="","",IF(OR(INDEX(Nhaplieu!$M$8:$M$1070,$G197)=$J$3,INDEX(Nhaplieu!$N$8:$N$1070,$G197)=$J$3),INDEX(Nhaplieu!$E$8:$E$1070,$G197),""))</f>
        <v/>
      </c>
      <c r="B197" s="481" t="str">
        <f ca="1">IF($G197="","",IF(OR(INDEX(Nhaplieu!$M$8:$M$1070,$G197)=$J$3,INDEX(Nhaplieu!$N$8:$N$1070,$G197)=$J$3),INDEX(Nhaplieu!$F$8:$F$1070,$G197),""))</f>
        <v/>
      </c>
      <c r="C197" s="482" t="str">
        <f ca="1">IF($G197="","",IF(OR(INDEX(Nhaplieu!$M$8:$M$1070,$G197)=$J$3,INDEX(Nhaplieu!$N$8:$N$1070,$G197)=$J$3),INDEX(Nhaplieu!$L$8:$L$1070,$G197),""))</f>
        <v/>
      </c>
      <c r="D197" s="483" t="str">
        <f ca="1">IF($G197="","",IF(INDEX(Nhaplieu!$M$8:$M$1070,$G197)=$J$3,IF($G197="","",INDEX(Nhaplieu!$N$8:$N$1070,$G197)),IF(INDEX(Nhaplieu!$N$8:$N$1070,$G197)=$J$3,IF($G197="","",INDEX(Nhaplieu!$M$8:$M$1070,$G197)),"")))</f>
        <v/>
      </c>
      <c r="E197" s="77" t="str">
        <f ca="1">IF($G197="","",IF(AND(INDEX(Nhaplieu!$M$8:$M$1070,$G197)=$J$3,INDEX(Nhaplieu!$P$8:$P$1070,$G197)=$J$2),INDEX(Nhaplieu!$O$8:$O$1070,$G197),0))</f>
        <v/>
      </c>
      <c r="F197" s="77" t="str">
        <f ca="1">IF(OR($G197="",E197&gt;0),"",IF(AND(INDEX(Nhaplieu!$N$8:$N$1070,$G197)=$J$3,INDEX(Nhaplieu!$P$8:$P$1070,$G197)=$J$2),INDEX(Nhaplieu!$O$8:$O$1070,$G197),0))</f>
        <v/>
      </c>
      <c r="G197" s="66" t="str">
        <f ca="1">IF(TYPE(MATCH($J$2,OFFSET(Nhaplieu!$P$8,G196,0):'Nhaplieu'!$P$1070,0)+G196)=16,"",MATCH($J$2,OFFSET(Nhaplieu!$P$8,G196,0):'Nhaplieu'!$P$1070,0)+G196)</f>
        <v/>
      </c>
    </row>
    <row r="198" spans="1:7" s="10" customFormat="1" ht="14.25" hidden="1" customHeight="1">
      <c r="A198" s="77" t="str">
        <f ca="1">IF($G198="","",IF(OR(INDEX(Nhaplieu!$M$8:$M$1070,$G198)=$J$3,INDEX(Nhaplieu!$N$8:$N$1070,$G198)=$J$3),INDEX(Nhaplieu!$E$8:$E$1070,$G198),""))</f>
        <v/>
      </c>
      <c r="B198" s="481" t="str">
        <f ca="1">IF($G198="","",IF(OR(INDEX(Nhaplieu!$M$8:$M$1070,$G198)=$J$3,INDEX(Nhaplieu!$N$8:$N$1070,$G198)=$J$3),INDEX(Nhaplieu!$F$8:$F$1070,$G198),""))</f>
        <v/>
      </c>
      <c r="C198" s="482" t="str">
        <f ca="1">IF($G198="","",IF(OR(INDEX(Nhaplieu!$M$8:$M$1070,$G198)=$J$3,INDEX(Nhaplieu!$N$8:$N$1070,$G198)=$J$3),INDEX(Nhaplieu!$L$8:$L$1070,$G198),""))</f>
        <v/>
      </c>
      <c r="D198" s="483" t="str">
        <f ca="1">IF($G198="","",IF(INDEX(Nhaplieu!$M$8:$M$1070,$G198)=$J$3,IF($G198="","",INDEX(Nhaplieu!$N$8:$N$1070,$G198)),IF(INDEX(Nhaplieu!$N$8:$N$1070,$G198)=$J$3,IF($G198="","",INDEX(Nhaplieu!$M$8:$M$1070,$G198)),"")))</f>
        <v/>
      </c>
      <c r="E198" s="77" t="str">
        <f ca="1">IF($G198="","",IF(AND(INDEX(Nhaplieu!$M$8:$M$1070,$G198)=$J$3,INDEX(Nhaplieu!$P$8:$P$1070,$G198)=$J$2),INDEX(Nhaplieu!$O$8:$O$1070,$G198),0))</f>
        <v/>
      </c>
      <c r="F198" s="77" t="str">
        <f ca="1">IF(OR($G198="",E198&gt;0),"",IF(AND(INDEX(Nhaplieu!$N$8:$N$1070,$G198)=$J$3,INDEX(Nhaplieu!$P$8:$P$1070,$G198)=$J$2),INDEX(Nhaplieu!$O$8:$O$1070,$G198),0))</f>
        <v/>
      </c>
      <c r="G198" s="66" t="str">
        <f ca="1">IF(TYPE(MATCH($J$2,OFFSET(Nhaplieu!$P$8,G197,0):'Nhaplieu'!$P$1070,0)+G197)=16,"",MATCH($J$2,OFFSET(Nhaplieu!$P$8,G197,0):'Nhaplieu'!$P$1070,0)+G197)</f>
        <v/>
      </c>
    </row>
    <row r="199" spans="1:7" s="10" customFormat="1" ht="14.25" hidden="1" customHeight="1">
      <c r="A199" s="77" t="str">
        <f ca="1">IF($G199="","",IF(OR(INDEX(Nhaplieu!$M$8:$M$1070,$G199)=$J$3,INDEX(Nhaplieu!$N$8:$N$1070,$G199)=$J$3),INDEX(Nhaplieu!$E$8:$E$1070,$G199),""))</f>
        <v/>
      </c>
      <c r="B199" s="481" t="str">
        <f ca="1">IF($G199="","",IF(OR(INDEX(Nhaplieu!$M$8:$M$1070,$G199)=$J$3,INDEX(Nhaplieu!$N$8:$N$1070,$G199)=$J$3),INDEX(Nhaplieu!$F$8:$F$1070,$G199),""))</f>
        <v/>
      </c>
      <c r="C199" s="482" t="str">
        <f ca="1">IF($G199="","",IF(OR(INDEX(Nhaplieu!$M$8:$M$1070,$G199)=$J$3,INDEX(Nhaplieu!$N$8:$N$1070,$G199)=$J$3),INDEX(Nhaplieu!$L$8:$L$1070,$G199),""))</f>
        <v/>
      </c>
      <c r="D199" s="483" t="str">
        <f ca="1">IF($G199="","",IF(INDEX(Nhaplieu!$M$8:$M$1070,$G199)=$J$3,IF($G199="","",INDEX(Nhaplieu!$N$8:$N$1070,$G199)),IF(INDEX(Nhaplieu!$N$8:$N$1070,$G199)=$J$3,IF($G199="","",INDEX(Nhaplieu!$M$8:$M$1070,$G199)),"")))</f>
        <v/>
      </c>
      <c r="E199" s="77" t="str">
        <f ca="1">IF($G199="","",IF(AND(INDEX(Nhaplieu!$M$8:$M$1070,$G199)=$J$3,INDEX(Nhaplieu!$P$8:$P$1070,$G199)=$J$2),INDEX(Nhaplieu!$O$8:$O$1070,$G199),0))</f>
        <v/>
      </c>
      <c r="F199" s="77" t="str">
        <f ca="1">IF(OR($G199="",E199&gt;0),"",IF(AND(INDEX(Nhaplieu!$N$8:$N$1070,$G199)=$J$3,INDEX(Nhaplieu!$P$8:$P$1070,$G199)=$J$2),INDEX(Nhaplieu!$O$8:$O$1070,$G199),0))</f>
        <v/>
      </c>
      <c r="G199" s="66" t="str">
        <f ca="1">IF(TYPE(MATCH($J$2,OFFSET(Nhaplieu!$P$8,G198,0):'Nhaplieu'!$P$1070,0)+G198)=16,"",MATCH($J$2,OFFSET(Nhaplieu!$P$8,G198,0):'Nhaplieu'!$P$1070,0)+G198)</f>
        <v/>
      </c>
    </row>
    <row r="200" spans="1:7" s="10" customFormat="1" ht="14.25" hidden="1" customHeight="1">
      <c r="A200" s="77" t="str">
        <f ca="1">IF($G200="","",IF(OR(INDEX(Nhaplieu!$M$8:$M$1070,$G200)=$J$3,INDEX(Nhaplieu!$N$8:$N$1070,$G200)=$J$3),INDEX(Nhaplieu!$E$8:$E$1070,$G200),""))</f>
        <v/>
      </c>
      <c r="B200" s="481" t="str">
        <f ca="1">IF($G200="","",IF(OR(INDEX(Nhaplieu!$M$8:$M$1070,$G200)=$J$3,INDEX(Nhaplieu!$N$8:$N$1070,$G200)=$J$3),INDEX(Nhaplieu!$F$8:$F$1070,$G200),""))</f>
        <v/>
      </c>
      <c r="C200" s="482" t="str">
        <f ca="1">IF($G200="","",IF(OR(INDEX(Nhaplieu!$M$8:$M$1070,$G200)=$J$3,INDEX(Nhaplieu!$N$8:$N$1070,$G200)=$J$3),INDEX(Nhaplieu!$L$8:$L$1070,$G200),""))</f>
        <v/>
      </c>
      <c r="D200" s="483" t="str">
        <f ca="1">IF($G200="","",IF(INDEX(Nhaplieu!$M$8:$M$1070,$G200)=$J$3,IF($G200="","",INDEX(Nhaplieu!$N$8:$N$1070,$G200)),IF(INDEX(Nhaplieu!$N$8:$N$1070,$G200)=$J$3,IF($G200="","",INDEX(Nhaplieu!$M$8:$M$1070,$G200)),"")))</f>
        <v/>
      </c>
      <c r="E200" s="77" t="str">
        <f ca="1">IF($G200="","",IF(AND(INDEX(Nhaplieu!$M$8:$M$1070,$G200)=$J$3,INDEX(Nhaplieu!$P$8:$P$1070,$G200)=$J$2),INDEX(Nhaplieu!$O$8:$O$1070,$G200),0))</f>
        <v/>
      </c>
      <c r="F200" s="77" t="str">
        <f ca="1">IF(OR($G200="",E200&gt;0),"",IF(AND(INDEX(Nhaplieu!$N$8:$N$1070,$G200)=$J$3,INDEX(Nhaplieu!$P$8:$P$1070,$G200)=$J$2),INDEX(Nhaplieu!$O$8:$O$1070,$G200),0))</f>
        <v/>
      </c>
      <c r="G200" s="66" t="str">
        <f ca="1">IF(TYPE(MATCH($J$2,OFFSET(Nhaplieu!$P$8,G199,0):'Nhaplieu'!$P$1070,0)+G199)=16,"",MATCH($J$2,OFFSET(Nhaplieu!$P$8,G199,0):'Nhaplieu'!$P$1070,0)+G199)</f>
        <v/>
      </c>
    </row>
    <row r="201" spans="1:7" s="10" customFormat="1" ht="14.25" hidden="1" customHeight="1">
      <c r="A201" s="77" t="str">
        <f ca="1">IF($G201="","",IF(OR(INDEX(Nhaplieu!$M$8:$M$1070,$G201)=$J$3,INDEX(Nhaplieu!$N$8:$N$1070,$G201)=$J$3),INDEX(Nhaplieu!$E$8:$E$1070,$G201),""))</f>
        <v/>
      </c>
      <c r="B201" s="481" t="str">
        <f ca="1">IF($G201="","",IF(OR(INDEX(Nhaplieu!$M$8:$M$1070,$G201)=$J$3,INDEX(Nhaplieu!$N$8:$N$1070,$G201)=$J$3),INDEX(Nhaplieu!$F$8:$F$1070,$G201),""))</f>
        <v/>
      </c>
      <c r="C201" s="482" t="str">
        <f ca="1">IF($G201="","",IF(OR(INDEX(Nhaplieu!$M$8:$M$1070,$G201)=$J$3,INDEX(Nhaplieu!$N$8:$N$1070,$G201)=$J$3),INDEX(Nhaplieu!$L$8:$L$1070,$G201),""))</f>
        <v/>
      </c>
      <c r="D201" s="483" t="str">
        <f ca="1">IF($G201="","",IF(INDEX(Nhaplieu!$M$8:$M$1070,$G201)=$J$3,IF($G201="","",INDEX(Nhaplieu!$N$8:$N$1070,$G201)),IF(INDEX(Nhaplieu!$N$8:$N$1070,$G201)=$J$3,IF($G201="","",INDEX(Nhaplieu!$M$8:$M$1070,$G201)),"")))</f>
        <v/>
      </c>
      <c r="E201" s="77" t="str">
        <f ca="1">IF($G201="","",IF(AND(INDEX(Nhaplieu!$M$8:$M$1070,$G201)=$J$3,INDEX(Nhaplieu!$P$8:$P$1070,$G201)=$J$2),INDEX(Nhaplieu!$O$8:$O$1070,$G201),0))</f>
        <v/>
      </c>
      <c r="F201" s="77" t="str">
        <f ca="1">IF(OR($G201="",E201&gt;0),"",IF(AND(INDEX(Nhaplieu!$N$8:$N$1070,$G201)=$J$3,INDEX(Nhaplieu!$P$8:$P$1070,$G201)=$J$2),INDEX(Nhaplieu!$O$8:$O$1070,$G201),0))</f>
        <v/>
      </c>
      <c r="G201" s="66" t="str">
        <f ca="1">IF(TYPE(MATCH($J$2,OFFSET(Nhaplieu!$P$8,G200,0):'Nhaplieu'!$P$1070,0)+G200)=16,"",MATCH($J$2,OFFSET(Nhaplieu!$P$8,G200,0):'Nhaplieu'!$P$1070,0)+G200)</f>
        <v/>
      </c>
    </row>
    <row r="202" spans="1:7" s="10" customFormat="1" ht="14.25" hidden="1" customHeight="1">
      <c r="A202" s="77" t="str">
        <f ca="1">IF($G202="","",IF(OR(INDEX(Nhaplieu!$M$8:$M$1070,$G202)=$J$3,INDEX(Nhaplieu!$N$8:$N$1070,$G202)=$J$3),INDEX(Nhaplieu!$E$8:$E$1070,$G202),""))</f>
        <v/>
      </c>
      <c r="B202" s="481" t="str">
        <f ca="1">IF($G202="","",IF(OR(INDEX(Nhaplieu!$M$8:$M$1070,$G202)=$J$3,INDEX(Nhaplieu!$N$8:$N$1070,$G202)=$J$3),INDEX(Nhaplieu!$F$8:$F$1070,$G202),""))</f>
        <v/>
      </c>
      <c r="C202" s="482" t="str">
        <f ca="1">IF($G202="","",IF(OR(INDEX(Nhaplieu!$M$8:$M$1070,$G202)=$J$3,INDEX(Nhaplieu!$N$8:$N$1070,$G202)=$J$3),INDEX(Nhaplieu!$L$8:$L$1070,$G202),""))</f>
        <v/>
      </c>
      <c r="D202" s="483" t="str">
        <f ca="1">IF($G202="","",IF(INDEX(Nhaplieu!$M$8:$M$1070,$G202)=$J$3,IF($G202="","",INDEX(Nhaplieu!$N$8:$N$1070,$G202)),IF(INDEX(Nhaplieu!$N$8:$N$1070,$G202)=$J$3,IF($G202="","",INDEX(Nhaplieu!$M$8:$M$1070,$G202)),"")))</f>
        <v/>
      </c>
      <c r="E202" s="77" t="str">
        <f ca="1">IF($G202="","",IF(AND(INDEX(Nhaplieu!$M$8:$M$1070,$G202)=$J$3,INDEX(Nhaplieu!$P$8:$P$1070,$G202)=$J$2),INDEX(Nhaplieu!$O$8:$O$1070,$G202),0))</f>
        <v/>
      </c>
      <c r="F202" s="77" t="str">
        <f ca="1">IF(OR($G202="",E202&gt;0),"",IF(AND(INDEX(Nhaplieu!$N$8:$N$1070,$G202)=$J$3,INDEX(Nhaplieu!$P$8:$P$1070,$G202)=$J$2),INDEX(Nhaplieu!$O$8:$O$1070,$G202),0))</f>
        <v/>
      </c>
      <c r="G202" s="66" t="str">
        <f ca="1">IF(TYPE(MATCH($J$2,OFFSET(Nhaplieu!$P$8,G201,0):'Nhaplieu'!$P$1070,0)+G201)=16,"",MATCH($J$2,OFFSET(Nhaplieu!$P$8,G201,0):'Nhaplieu'!$P$1070,0)+G201)</f>
        <v/>
      </c>
    </row>
    <row r="203" spans="1:7" s="10" customFormat="1" ht="14.25" hidden="1" customHeight="1">
      <c r="A203" s="77" t="str">
        <f ca="1">IF($G203="","",IF(OR(INDEX(Nhaplieu!$M$8:$M$1070,$G203)=$J$3,INDEX(Nhaplieu!$N$8:$N$1070,$G203)=$J$3),INDEX(Nhaplieu!$E$8:$E$1070,$G203),""))</f>
        <v/>
      </c>
      <c r="B203" s="481" t="str">
        <f ca="1">IF($G203="","",IF(OR(INDEX(Nhaplieu!$M$8:$M$1070,$G203)=$J$3,INDEX(Nhaplieu!$N$8:$N$1070,$G203)=$J$3),INDEX(Nhaplieu!$F$8:$F$1070,$G203),""))</f>
        <v/>
      </c>
      <c r="C203" s="482" t="str">
        <f ca="1">IF($G203="","",IF(OR(INDEX(Nhaplieu!$M$8:$M$1070,$G203)=$J$3,INDEX(Nhaplieu!$N$8:$N$1070,$G203)=$J$3),INDEX(Nhaplieu!$L$8:$L$1070,$G203),""))</f>
        <v/>
      </c>
      <c r="D203" s="483" t="str">
        <f ca="1">IF($G203="","",IF(INDEX(Nhaplieu!$M$8:$M$1070,$G203)=$J$3,IF($G203="","",INDEX(Nhaplieu!$N$8:$N$1070,$G203)),IF(INDEX(Nhaplieu!$N$8:$N$1070,$G203)=$J$3,IF($G203="","",INDEX(Nhaplieu!$M$8:$M$1070,$G203)),"")))</f>
        <v/>
      </c>
      <c r="E203" s="77" t="str">
        <f ca="1">IF($G203="","",IF(AND(INDEX(Nhaplieu!$M$8:$M$1070,$G203)=$J$3,INDEX(Nhaplieu!$P$8:$P$1070,$G203)=$J$2),INDEX(Nhaplieu!$O$8:$O$1070,$G203),0))</f>
        <v/>
      </c>
      <c r="F203" s="77" t="str">
        <f ca="1">IF(OR($G203="",E203&gt;0),"",IF(AND(INDEX(Nhaplieu!$N$8:$N$1070,$G203)=$J$3,INDEX(Nhaplieu!$P$8:$P$1070,$G203)=$J$2),INDEX(Nhaplieu!$O$8:$O$1070,$G203),0))</f>
        <v/>
      </c>
      <c r="G203" s="66" t="str">
        <f ca="1">IF(TYPE(MATCH($J$2,OFFSET(Nhaplieu!$P$8,G202,0):'Nhaplieu'!$P$1070,0)+G202)=16,"",MATCH($J$2,OFFSET(Nhaplieu!$P$8,G202,0):'Nhaplieu'!$P$1070,0)+G202)</f>
        <v/>
      </c>
    </row>
    <row r="204" spans="1:7" s="10" customFormat="1" ht="14.25" hidden="1" customHeight="1">
      <c r="A204" s="77" t="str">
        <f ca="1">IF($G204="","",IF(OR(INDEX(Nhaplieu!$M$8:$M$1070,$G204)=$J$3,INDEX(Nhaplieu!$N$8:$N$1070,$G204)=$J$3),INDEX(Nhaplieu!$E$8:$E$1070,$G204),""))</f>
        <v/>
      </c>
      <c r="B204" s="481" t="str">
        <f ca="1">IF($G204="","",IF(OR(INDEX(Nhaplieu!$M$8:$M$1070,$G204)=$J$3,INDEX(Nhaplieu!$N$8:$N$1070,$G204)=$J$3),INDEX(Nhaplieu!$F$8:$F$1070,$G204),""))</f>
        <v/>
      </c>
      <c r="C204" s="482" t="str">
        <f ca="1">IF($G204="","",IF(OR(INDEX(Nhaplieu!$M$8:$M$1070,$G204)=$J$3,INDEX(Nhaplieu!$N$8:$N$1070,$G204)=$J$3),INDEX(Nhaplieu!$L$8:$L$1070,$G204),""))</f>
        <v/>
      </c>
      <c r="D204" s="483" t="str">
        <f ca="1">IF($G204="","",IF(INDEX(Nhaplieu!$M$8:$M$1070,$G204)=$J$3,IF($G204="","",INDEX(Nhaplieu!$N$8:$N$1070,$G204)),IF(INDEX(Nhaplieu!$N$8:$N$1070,$G204)=$J$3,IF($G204="","",INDEX(Nhaplieu!$M$8:$M$1070,$G204)),"")))</f>
        <v/>
      </c>
      <c r="E204" s="77" t="str">
        <f ca="1">IF($G204="","",IF(AND(INDEX(Nhaplieu!$M$8:$M$1070,$G204)=$J$3,INDEX(Nhaplieu!$P$8:$P$1070,$G204)=$J$2),INDEX(Nhaplieu!$O$8:$O$1070,$G204),0))</f>
        <v/>
      </c>
      <c r="F204" s="77" t="str">
        <f ca="1">IF(OR($G204="",E204&gt;0),"",IF(AND(INDEX(Nhaplieu!$N$8:$N$1070,$G204)=$J$3,INDEX(Nhaplieu!$P$8:$P$1070,$G204)=$J$2),INDEX(Nhaplieu!$O$8:$O$1070,$G204),0))</f>
        <v/>
      </c>
      <c r="G204" s="66" t="str">
        <f ca="1">IF(TYPE(MATCH($J$2,OFFSET(Nhaplieu!$P$8,G203,0):'Nhaplieu'!$P$1070,0)+G203)=16,"",MATCH($J$2,OFFSET(Nhaplieu!$P$8,G203,0):'Nhaplieu'!$P$1070,0)+G203)</f>
        <v/>
      </c>
    </row>
    <row r="205" spans="1:7" s="10" customFormat="1" ht="14.25" hidden="1" customHeight="1">
      <c r="A205" s="77" t="str">
        <f ca="1">IF($G205="","",IF(OR(INDEX(Nhaplieu!$M$8:$M$1070,$G205)=$J$3,INDEX(Nhaplieu!$N$8:$N$1070,$G205)=$J$3),INDEX(Nhaplieu!$E$8:$E$1070,$G205),""))</f>
        <v/>
      </c>
      <c r="B205" s="481" t="str">
        <f ca="1">IF($G205="","",IF(OR(INDEX(Nhaplieu!$M$8:$M$1070,$G205)=$J$3,INDEX(Nhaplieu!$N$8:$N$1070,$G205)=$J$3),INDEX(Nhaplieu!$F$8:$F$1070,$G205),""))</f>
        <v/>
      </c>
      <c r="C205" s="482" t="str">
        <f ca="1">IF($G205="","",IF(OR(INDEX(Nhaplieu!$M$8:$M$1070,$G205)=$J$3,INDEX(Nhaplieu!$N$8:$N$1070,$G205)=$J$3),INDEX(Nhaplieu!$L$8:$L$1070,$G205),""))</f>
        <v/>
      </c>
      <c r="D205" s="483" t="str">
        <f ca="1">IF($G205="","",IF(INDEX(Nhaplieu!$M$8:$M$1070,$G205)=$J$3,IF($G205="","",INDEX(Nhaplieu!$N$8:$N$1070,$G205)),IF(INDEX(Nhaplieu!$N$8:$N$1070,$G205)=$J$3,IF($G205="","",INDEX(Nhaplieu!$M$8:$M$1070,$G205)),"")))</f>
        <v/>
      </c>
      <c r="E205" s="77" t="str">
        <f ca="1">IF($G205="","",IF(AND(INDEX(Nhaplieu!$M$8:$M$1070,$G205)=$J$3,INDEX(Nhaplieu!$P$8:$P$1070,$G205)=$J$2),INDEX(Nhaplieu!$O$8:$O$1070,$G205),0))</f>
        <v/>
      </c>
      <c r="F205" s="77" t="str">
        <f ca="1">IF(OR($G205="",E205&gt;0),"",IF(AND(INDEX(Nhaplieu!$N$8:$N$1070,$G205)=$J$3,INDEX(Nhaplieu!$P$8:$P$1070,$G205)=$J$2),INDEX(Nhaplieu!$O$8:$O$1070,$G205),0))</f>
        <v/>
      </c>
      <c r="G205" s="66" t="str">
        <f ca="1">IF(TYPE(MATCH($J$2,OFFSET(Nhaplieu!$P$8,G204,0):'Nhaplieu'!$P$1070,0)+G204)=16,"",MATCH($J$2,OFFSET(Nhaplieu!$P$8,G204,0):'Nhaplieu'!$P$1070,0)+G204)</f>
        <v/>
      </c>
    </row>
    <row r="206" spans="1:7" s="10" customFormat="1" ht="14.25" hidden="1" customHeight="1">
      <c r="A206" s="77" t="str">
        <f ca="1">IF($G206="","",IF(OR(INDEX(Nhaplieu!$M$8:$M$1070,$G206)=$J$3,INDEX(Nhaplieu!$N$8:$N$1070,$G206)=$J$3),INDEX(Nhaplieu!$E$8:$E$1070,$G206),""))</f>
        <v/>
      </c>
      <c r="B206" s="481" t="str">
        <f ca="1">IF($G206="","",IF(OR(INDEX(Nhaplieu!$M$8:$M$1070,$G206)=$J$3,INDEX(Nhaplieu!$N$8:$N$1070,$G206)=$J$3),INDEX(Nhaplieu!$F$8:$F$1070,$G206),""))</f>
        <v/>
      </c>
      <c r="C206" s="482" t="str">
        <f ca="1">IF($G206="","",IF(OR(INDEX(Nhaplieu!$M$8:$M$1070,$G206)=$J$3,INDEX(Nhaplieu!$N$8:$N$1070,$G206)=$J$3),INDEX(Nhaplieu!$L$8:$L$1070,$G206),""))</f>
        <v/>
      </c>
      <c r="D206" s="483" t="str">
        <f ca="1">IF($G206="","",IF(INDEX(Nhaplieu!$M$8:$M$1070,$G206)=$J$3,IF($G206="","",INDEX(Nhaplieu!$N$8:$N$1070,$G206)),IF(INDEX(Nhaplieu!$N$8:$N$1070,$G206)=$J$3,IF($G206="","",INDEX(Nhaplieu!$M$8:$M$1070,$G206)),"")))</f>
        <v/>
      </c>
      <c r="E206" s="77" t="str">
        <f ca="1">IF($G206="","",IF(AND(INDEX(Nhaplieu!$M$8:$M$1070,$G206)=$J$3,INDEX(Nhaplieu!$P$8:$P$1070,$G206)=$J$2),INDEX(Nhaplieu!$O$8:$O$1070,$G206),0))</f>
        <v/>
      </c>
      <c r="F206" s="77" t="str">
        <f ca="1">IF(OR($G206="",E206&gt;0),"",IF(AND(INDEX(Nhaplieu!$N$8:$N$1070,$G206)=$J$3,INDEX(Nhaplieu!$P$8:$P$1070,$G206)=$J$2),INDEX(Nhaplieu!$O$8:$O$1070,$G206),0))</f>
        <v/>
      </c>
      <c r="G206" s="66" t="str">
        <f ca="1">IF(TYPE(MATCH($J$2,OFFSET(Nhaplieu!$P$8,G205,0):'Nhaplieu'!$P$1070,0)+G205)=16,"",MATCH($J$2,OFFSET(Nhaplieu!$P$8,G205,0):'Nhaplieu'!$P$1070,0)+G205)</f>
        <v/>
      </c>
    </row>
    <row r="207" spans="1:7" s="10" customFormat="1" ht="14.25" hidden="1" customHeight="1">
      <c r="A207" s="77" t="str">
        <f ca="1">IF($G207="","",IF(OR(INDEX(Nhaplieu!$M$8:$M$1070,$G207)=$J$3,INDEX(Nhaplieu!$N$8:$N$1070,$G207)=$J$3),INDEX(Nhaplieu!$E$8:$E$1070,$G207),""))</f>
        <v/>
      </c>
      <c r="B207" s="481" t="str">
        <f ca="1">IF($G207="","",IF(OR(INDEX(Nhaplieu!$M$8:$M$1070,$G207)=$J$3,INDEX(Nhaplieu!$N$8:$N$1070,$G207)=$J$3),INDEX(Nhaplieu!$F$8:$F$1070,$G207),""))</f>
        <v/>
      </c>
      <c r="C207" s="482" t="str">
        <f ca="1">IF($G207="","",IF(OR(INDEX(Nhaplieu!$M$8:$M$1070,$G207)=$J$3,INDEX(Nhaplieu!$N$8:$N$1070,$G207)=$J$3),INDEX(Nhaplieu!$L$8:$L$1070,$G207),""))</f>
        <v/>
      </c>
      <c r="D207" s="483" t="str">
        <f ca="1">IF($G207="","",IF(INDEX(Nhaplieu!$M$8:$M$1070,$G207)=$J$3,IF($G207="","",INDEX(Nhaplieu!$N$8:$N$1070,$G207)),IF(INDEX(Nhaplieu!$N$8:$N$1070,$G207)=$J$3,IF($G207="","",INDEX(Nhaplieu!$M$8:$M$1070,$G207)),"")))</f>
        <v/>
      </c>
      <c r="E207" s="77" t="str">
        <f ca="1">IF($G207="","",IF(AND(INDEX(Nhaplieu!$M$8:$M$1070,$G207)=$J$3,INDEX(Nhaplieu!$P$8:$P$1070,$G207)=$J$2),INDEX(Nhaplieu!$O$8:$O$1070,$G207),0))</f>
        <v/>
      </c>
      <c r="F207" s="77" t="str">
        <f ca="1">IF(OR($G207="",E207&gt;0),"",IF(AND(INDEX(Nhaplieu!$N$8:$N$1070,$G207)=$J$3,INDEX(Nhaplieu!$P$8:$P$1070,$G207)=$J$2),INDEX(Nhaplieu!$O$8:$O$1070,$G207),0))</f>
        <v/>
      </c>
      <c r="G207" s="66" t="str">
        <f ca="1">IF(TYPE(MATCH($J$2,OFFSET(Nhaplieu!$P$8,G206,0):'Nhaplieu'!$P$1070,0)+G206)=16,"",MATCH($J$2,OFFSET(Nhaplieu!$P$8,G206,0):'Nhaplieu'!$P$1070,0)+G206)</f>
        <v/>
      </c>
    </row>
    <row r="208" spans="1:7" s="10" customFormat="1" ht="14.25" hidden="1" customHeight="1">
      <c r="A208" s="77" t="str">
        <f ca="1">IF($G208="","",IF(OR(INDEX(Nhaplieu!$M$8:$M$1070,$G208)=$J$3,INDEX(Nhaplieu!$N$8:$N$1070,$G208)=$J$3),INDEX(Nhaplieu!$E$8:$E$1070,$G208),""))</f>
        <v/>
      </c>
      <c r="B208" s="481" t="str">
        <f ca="1">IF($G208="","",IF(OR(INDEX(Nhaplieu!$M$8:$M$1070,$G208)=$J$3,INDEX(Nhaplieu!$N$8:$N$1070,$G208)=$J$3),INDEX(Nhaplieu!$F$8:$F$1070,$G208),""))</f>
        <v/>
      </c>
      <c r="C208" s="482" t="str">
        <f ca="1">IF($G208="","",IF(OR(INDEX(Nhaplieu!$M$8:$M$1070,$G208)=$J$3,INDEX(Nhaplieu!$N$8:$N$1070,$G208)=$J$3),INDEX(Nhaplieu!$L$8:$L$1070,$G208),""))</f>
        <v/>
      </c>
      <c r="D208" s="483" t="str">
        <f ca="1">IF($G208="","",IF(INDEX(Nhaplieu!$M$8:$M$1070,$G208)=$J$3,IF($G208="","",INDEX(Nhaplieu!$N$8:$N$1070,$G208)),IF(INDEX(Nhaplieu!$N$8:$N$1070,$G208)=$J$3,IF($G208="","",INDEX(Nhaplieu!$M$8:$M$1070,$G208)),"")))</f>
        <v/>
      </c>
      <c r="E208" s="77" t="str">
        <f ca="1">IF($G208="","",IF(AND(INDEX(Nhaplieu!$M$8:$M$1070,$G208)=$J$3,INDEX(Nhaplieu!$P$8:$P$1070,$G208)=$J$2),INDEX(Nhaplieu!$O$8:$O$1070,$G208),0))</f>
        <v/>
      </c>
      <c r="F208" s="77" t="str">
        <f ca="1">IF(OR($G208="",E208&gt;0),"",IF(AND(INDEX(Nhaplieu!$N$8:$N$1070,$G208)=$J$3,INDEX(Nhaplieu!$P$8:$P$1070,$G208)=$J$2),INDEX(Nhaplieu!$O$8:$O$1070,$G208),0))</f>
        <v/>
      </c>
      <c r="G208" s="66" t="str">
        <f ca="1">IF(TYPE(MATCH($J$2,OFFSET(Nhaplieu!$P$8,G207,0):'Nhaplieu'!$P$1070,0)+G207)=16,"",MATCH($J$2,OFFSET(Nhaplieu!$P$8,G207,0):'Nhaplieu'!$P$1070,0)+G207)</f>
        <v/>
      </c>
    </row>
    <row r="209" spans="1:7" s="10" customFormat="1" ht="14.25" hidden="1" customHeight="1">
      <c r="A209" s="77" t="str">
        <f ca="1">IF($G209="","",IF(OR(INDEX(Nhaplieu!$M$8:$M$1070,$G209)=$J$3,INDEX(Nhaplieu!$N$8:$N$1070,$G209)=$J$3),INDEX(Nhaplieu!$E$8:$E$1070,$G209),""))</f>
        <v/>
      </c>
      <c r="B209" s="481" t="str">
        <f ca="1">IF($G209="","",IF(OR(INDEX(Nhaplieu!$M$8:$M$1070,$G209)=$J$3,INDEX(Nhaplieu!$N$8:$N$1070,$G209)=$J$3),INDEX(Nhaplieu!$F$8:$F$1070,$G209),""))</f>
        <v/>
      </c>
      <c r="C209" s="482" t="str">
        <f ca="1">IF($G209="","",IF(OR(INDEX(Nhaplieu!$M$8:$M$1070,$G209)=$J$3,INDEX(Nhaplieu!$N$8:$N$1070,$G209)=$J$3),INDEX(Nhaplieu!$L$8:$L$1070,$G209),""))</f>
        <v/>
      </c>
      <c r="D209" s="483" t="str">
        <f ca="1">IF($G209="","",IF(INDEX(Nhaplieu!$M$8:$M$1070,$G209)=$J$3,IF($G209="","",INDEX(Nhaplieu!$N$8:$N$1070,$G209)),IF(INDEX(Nhaplieu!$N$8:$N$1070,$G209)=$J$3,IF($G209="","",INDEX(Nhaplieu!$M$8:$M$1070,$G209)),"")))</f>
        <v/>
      </c>
      <c r="E209" s="77" t="str">
        <f ca="1">IF($G209="","",IF(AND(INDEX(Nhaplieu!$M$8:$M$1070,$G209)=$J$3,INDEX(Nhaplieu!$P$8:$P$1070,$G209)=$J$2),INDEX(Nhaplieu!$O$8:$O$1070,$G209),0))</f>
        <v/>
      </c>
      <c r="F209" s="77" t="str">
        <f ca="1">IF(OR($G209="",E209&gt;0),"",IF(AND(INDEX(Nhaplieu!$N$8:$N$1070,$G209)=$J$3,INDEX(Nhaplieu!$P$8:$P$1070,$G209)=$J$2),INDEX(Nhaplieu!$O$8:$O$1070,$G209),0))</f>
        <v/>
      </c>
      <c r="G209" s="66" t="str">
        <f ca="1">IF(TYPE(MATCH($J$2,OFFSET(Nhaplieu!$P$8,G208,0):'Nhaplieu'!$P$1070,0)+G208)=16,"",MATCH($J$2,OFFSET(Nhaplieu!$P$8,G208,0):'Nhaplieu'!$P$1070,0)+G208)</f>
        <v/>
      </c>
    </row>
    <row r="210" spans="1:7" s="10" customFormat="1" ht="14.25" hidden="1" customHeight="1">
      <c r="A210" s="77" t="str">
        <f ca="1">IF($G210="","",IF(OR(INDEX(Nhaplieu!$M$8:$M$1070,$G210)=$J$3,INDEX(Nhaplieu!$N$8:$N$1070,$G210)=$J$3),INDEX(Nhaplieu!$E$8:$E$1070,$G210),""))</f>
        <v/>
      </c>
      <c r="B210" s="481" t="str">
        <f ca="1">IF($G210="","",IF(OR(INDEX(Nhaplieu!$M$8:$M$1070,$G210)=$J$3,INDEX(Nhaplieu!$N$8:$N$1070,$G210)=$J$3),INDEX(Nhaplieu!$F$8:$F$1070,$G210),""))</f>
        <v/>
      </c>
      <c r="C210" s="482" t="str">
        <f ca="1">IF($G210="","",IF(OR(INDEX(Nhaplieu!$M$8:$M$1070,$G210)=$J$3,INDEX(Nhaplieu!$N$8:$N$1070,$G210)=$J$3),INDEX(Nhaplieu!$L$8:$L$1070,$G210),""))</f>
        <v/>
      </c>
      <c r="D210" s="483" t="str">
        <f ca="1">IF($G210="","",IF(INDEX(Nhaplieu!$M$8:$M$1070,$G210)=$J$3,IF($G210="","",INDEX(Nhaplieu!$N$8:$N$1070,$G210)),IF(INDEX(Nhaplieu!$N$8:$N$1070,$G210)=$J$3,IF($G210="","",INDEX(Nhaplieu!$M$8:$M$1070,$G210)),"")))</f>
        <v/>
      </c>
      <c r="E210" s="77" t="str">
        <f ca="1">IF($G210="","",IF(AND(INDEX(Nhaplieu!$M$8:$M$1070,$G210)=$J$3,INDEX(Nhaplieu!$P$8:$P$1070,$G210)=$J$2),INDEX(Nhaplieu!$O$8:$O$1070,$G210),0))</f>
        <v/>
      </c>
      <c r="F210" s="77" t="str">
        <f ca="1">IF(OR($G210="",E210&gt;0),"",IF(AND(INDEX(Nhaplieu!$N$8:$N$1070,$G210)=$J$3,INDEX(Nhaplieu!$P$8:$P$1070,$G210)=$J$2),INDEX(Nhaplieu!$O$8:$O$1070,$G210),0))</f>
        <v/>
      </c>
      <c r="G210" s="66" t="str">
        <f ca="1">IF(TYPE(MATCH($J$2,OFFSET(Nhaplieu!$P$8,G209,0):'Nhaplieu'!$P$1070,0)+G209)=16,"",MATCH($J$2,OFFSET(Nhaplieu!$P$8,G209,0):'Nhaplieu'!$P$1070,0)+G209)</f>
        <v/>
      </c>
    </row>
    <row r="211" spans="1:7" s="10" customFormat="1" ht="14.25" hidden="1" customHeight="1">
      <c r="A211" s="77" t="str">
        <f ca="1">IF($G211="","",IF(OR(INDEX(Nhaplieu!$M$8:$M$1070,$G211)=$J$3,INDEX(Nhaplieu!$N$8:$N$1070,$G211)=$J$3),INDEX(Nhaplieu!$E$8:$E$1070,$G211),""))</f>
        <v/>
      </c>
      <c r="B211" s="481" t="str">
        <f ca="1">IF($G211="","",IF(OR(INDEX(Nhaplieu!$M$8:$M$1070,$G211)=$J$3,INDEX(Nhaplieu!$N$8:$N$1070,$G211)=$J$3),INDEX(Nhaplieu!$F$8:$F$1070,$G211),""))</f>
        <v/>
      </c>
      <c r="C211" s="482" t="str">
        <f ca="1">IF($G211="","",IF(OR(INDEX(Nhaplieu!$M$8:$M$1070,$G211)=$J$3,INDEX(Nhaplieu!$N$8:$N$1070,$G211)=$J$3),INDEX(Nhaplieu!$L$8:$L$1070,$G211),""))</f>
        <v/>
      </c>
      <c r="D211" s="483" t="str">
        <f ca="1">IF($G211="","",IF(INDEX(Nhaplieu!$M$8:$M$1070,$G211)=$J$3,IF($G211="","",INDEX(Nhaplieu!$N$8:$N$1070,$G211)),IF(INDEX(Nhaplieu!$N$8:$N$1070,$G211)=$J$3,IF($G211="","",INDEX(Nhaplieu!$M$8:$M$1070,$G211)),"")))</f>
        <v/>
      </c>
      <c r="E211" s="77" t="str">
        <f ca="1">IF($G211="","",IF(AND(INDEX(Nhaplieu!$M$8:$M$1070,$G211)=$J$3,INDEX(Nhaplieu!$P$8:$P$1070,$G211)=$J$2),INDEX(Nhaplieu!$O$8:$O$1070,$G211),0))</f>
        <v/>
      </c>
      <c r="F211" s="77" t="str">
        <f ca="1">IF(OR($G211="",E211&gt;0),"",IF(AND(INDEX(Nhaplieu!$N$8:$N$1070,$G211)=$J$3,INDEX(Nhaplieu!$P$8:$P$1070,$G211)=$J$2),INDEX(Nhaplieu!$O$8:$O$1070,$G211),0))</f>
        <v/>
      </c>
      <c r="G211" s="66" t="str">
        <f ca="1">IF(TYPE(MATCH($J$2,OFFSET(Nhaplieu!$P$8,G210,0):'Nhaplieu'!$P$1070,0)+G210)=16,"",MATCH($J$2,OFFSET(Nhaplieu!$P$8,G210,0):'Nhaplieu'!$P$1070,0)+G210)</f>
        <v/>
      </c>
    </row>
    <row r="212" spans="1:7" s="10" customFormat="1" ht="14.25" hidden="1" customHeight="1">
      <c r="A212" s="77" t="str">
        <f ca="1">IF($G212="","",IF(OR(INDEX(Nhaplieu!$M$8:$M$1070,$G212)=$J$3,INDEX(Nhaplieu!$N$8:$N$1070,$G212)=$J$3),INDEX(Nhaplieu!$E$8:$E$1070,$G212),""))</f>
        <v/>
      </c>
      <c r="B212" s="481" t="str">
        <f ca="1">IF($G212="","",IF(OR(INDEX(Nhaplieu!$M$8:$M$1070,$G212)=$J$3,INDEX(Nhaplieu!$N$8:$N$1070,$G212)=$J$3),INDEX(Nhaplieu!$F$8:$F$1070,$G212),""))</f>
        <v/>
      </c>
      <c r="C212" s="482" t="str">
        <f ca="1">IF($G212="","",IF(OR(INDEX(Nhaplieu!$M$8:$M$1070,$G212)=$J$3,INDEX(Nhaplieu!$N$8:$N$1070,$G212)=$J$3),INDEX(Nhaplieu!$L$8:$L$1070,$G212),""))</f>
        <v/>
      </c>
      <c r="D212" s="483" t="str">
        <f ca="1">IF($G212="","",IF(INDEX(Nhaplieu!$M$8:$M$1070,$G212)=$J$3,IF($G212="","",INDEX(Nhaplieu!$N$8:$N$1070,$G212)),IF(INDEX(Nhaplieu!$N$8:$N$1070,$G212)=$J$3,IF($G212="","",INDEX(Nhaplieu!$M$8:$M$1070,$G212)),"")))</f>
        <v/>
      </c>
      <c r="E212" s="77" t="str">
        <f ca="1">IF($G212="","",IF(AND(INDEX(Nhaplieu!$M$8:$M$1070,$G212)=$J$3,INDEX(Nhaplieu!$P$8:$P$1070,$G212)=$J$2),INDEX(Nhaplieu!$O$8:$O$1070,$G212),0))</f>
        <v/>
      </c>
      <c r="F212" s="77" t="str">
        <f ca="1">IF(OR($G212="",E212&gt;0),"",IF(AND(INDEX(Nhaplieu!$N$8:$N$1070,$G212)=$J$3,INDEX(Nhaplieu!$P$8:$P$1070,$G212)=$J$2),INDEX(Nhaplieu!$O$8:$O$1070,$G212),0))</f>
        <v/>
      </c>
      <c r="G212" s="66" t="str">
        <f ca="1">IF(TYPE(MATCH($J$2,OFFSET(Nhaplieu!$P$8,G211,0):'Nhaplieu'!$P$1070,0)+G211)=16,"",MATCH($J$2,OFFSET(Nhaplieu!$P$8,G211,0):'Nhaplieu'!$P$1070,0)+G211)</f>
        <v/>
      </c>
    </row>
    <row r="213" spans="1:7" s="10" customFormat="1" ht="14.25" hidden="1" customHeight="1">
      <c r="A213" s="77" t="str">
        <f ca="1">IF($G213="","",IF(OR(INDEX(Nhaplieu!$M$8:$M$1070,$G213)=$J$3,INDEX(Nhaplieu!$N$8:$N$1070,$G213)=$J$3),INDEX(Nhaplieu!$E$8:$E$1070,$G213),""))</f>
        <v/>
      </c>
      <c r="B213" s="481" t="str">
        <f ca="1">IF($G213="","",IF(OR(INDEX(Nhaplieu!$M$8:$M$1070,$G213)=$J$3,INDEX(Nhaplieu!$N$8:$N$1070,$G213)=$J$3),INDEX(Nhaplieu!$F$8:$F$1070,$G213),""))</f>
        <v/>
      </c>
      <c r="C213" s="482" t="str">
        <f ca="1">IF($G213="","",IF(OR(INDEX(Nhaplieu!$M$8:$M$1070,$G213)=$J$3,INDEX(Nhaplieu!$N$8:$N$1070,$G213)=$J$3),INDEX(Nhaplieu!$L$8:$L$1070,$G213),""))</f>
        <v/>
      </c>
      <c r="D213" s="483" t="str">
        <f ca="1">IF($G213="","",IF(INDEX(Nhaplieu!$M$8:$M$1070,$G213)=$J$3,IF($G213="","",INDEX(Nhaplieu!$N$8:$N$1070,$G213)),IF(INDEX(Nhaplieu!$N$8:$N$1070,$G213)=$J$3,IF($G213="","",INDEX(Nhaplieu!$M$8:$M$1070,$G213)),"")))</f>
        <v/>
      </c>
      <c r="E213" s="77" t="str">
        <f ca="1">IF($G213="","",IF(AND(INDEX(Nhaplieu!$M$8:$M$1070,$G213)=$J$3,INDEX(Nhaplieu!$P$8:$P$1070,$G213)=$J$2),INDEX(Nhaplieu!$O$8:$O$1070,$G213),0))</f>
        <v/>
      </c>
      <c r="F213" s="77" t="str">
        <f ca="1">IF(OR($G213="",E213&gt;0),"",IF(AND(INDEX(Nhaplieu!$N$8:$N$1070,$G213)=$J$3,INDEX(Nhaplieu!$P$8:$P$1070,$G213)=$J$2),INDEX(Nhaplieu!$O$8:$O$1070,$G213),0))</f>
        <v/>
      </c>
      <c r="G213" s="66" t="str">
        <f ca="1">IF(TYPE(MATCH($J$2,OFFSET(Nhaplieu!$P$8,G212,0):'Nhaplieu'!$P$1070,0)+G212)=16,"",MATCH($J$2,OFFSET(Nhaplieu!$P$8,G212,0):'Nhaplieu'!$P$1070,0)+G212)</f>
        <v/>
      </c>
    </row>
    <row r="214" spans="1:7" s="10" customFormat="1" ht="14.25" hidden="1" customHeight="1">
      <c r="A214" s="77" t="str">
        <f ca="1">IF($G214="","",IF(OR(INDEX(Nhaplieu!$M$8:$M$1070,$G214)=$J$3,INDEX(Nhaplieu!$N$8:$N$1070,$G214)=$J$3),INDEX(Nhaplieu!$E$8:$E$1070,$G214),""))</f>
        <v/>
      </c>
      <c r="B214" s="481" t="str">
        <f ca="1">IF($G214="","",IF(OR(INDEX(Nhaplieu!$M$8:$M$1070,$G214)=$J$3,INDEX(Nhaplieu!$N$8:$N$1070,$G214)=$J$3),INDEX(Nhaplieu!$F$8:$F$1070,$G214),""))</f>
        <v/>
      </c>
      <c r="C214" s="482" t="str">
        <f ca="1">IF($G214="","",IF(OR(INDEX(Nhaplieu!$M$8:$M$1070,$G214)=$J$3,INDEX(Nhaplieu!$N$8:$N$1070,$G214)=$J$3),INDEX(Nhaplieu!$L$8:$L$1070,$G214),""))</f>
        <v/>
      </c>
      <c r="D214" s="483" t="str">
        <f ca="1">IF($G214="","",IF(INDEX(Nhaplieu!$M$8:$M$1070,$G214)=$J$3,IF($G214="","",INDEX(Nhaplieu!$N$8:$N$1070,$G214)),IF(INDEX(Nhaplieu!$N$8:$N$1070,$G214)=$J$3,IF($G214="","",INDEX(Nhaplieu!$M$8:$M$1070,$G214)),"")))</f>
        <v/>
      </c>
      <c r="E214" s="77" t="str">
        <f ca="1">IF($G214="","",IF(AND(INDEX(Nhaplieu!$M$8:$M$1070,$G214)=$J$3,INDEX(Nhaplieu!$P$8:$P$1070,$G214)=$J$2),INDEX(Nhaplieu!$O$8:$O$1070,$G214),0))</f>
        <v/>
      </c>
      <c r="F214" s="77" t="str">
        <f ca="1">IF(OR($G214="",E214&gt;0),"",IF(AND(INDEX(Nhaplieu!$N$8:$N$1070,$G214)=$J$3,INDEX(Nhaplieu!$P$8:$P$1070,$G214)=$J$2),INDEX(Nhaplieu!$O$8:$O$1070,$G214),0))</f>
        <v/>
      </c>
      <c r="G214" s="66" t="str">
        <f ca="1">IF(TYPE(MATCH($J$2,OFFSET(Nhaplieu!$P$8,G213,0):'Nhaplieu'!$P$1070,0)+G213)=16,"",MATCH($J$2,OFFSET(Nhaplieu!$P$8,G213,0):'Nhaplieu'!$P$1070,0)+G213)</f>
        <v/>
      </c>
    </row>
    <row r="215" spans="1:7" s="10" customFormat="1" ht="14.25" hidden="1" customHeight="1">
      <c r="A215" s="77" t="str">
        <f ca="1">IF($G215="","",IF(OR(INDEX(Nhaplieu!$M$8:$M$1070,$G215)=$J$3,INDEX(Nhaplieu!$N$8:$N$1070,$G215)=$J$3),INDEX(Nhaplieu!$E$8:$E$1070,$G215),""))</f>
        <v/>
      </c>
      <c r="B215" s="481" t="str">
        <f ca="1">IF($G215="","",IF(OR(INDEX(Nhaplieu!$M$8:$M$1070,$G215)=$J$3,INDEX(Nhaplieu!$N$8:$N$1070,$G215)=$J$3),INDEX(Nhaplieu!$F$8:$F$1070,$G215),""))</f>
        <v/>
      </c>
      <c r="C215" s="482" t="str">
        <f ca="1">IF($G215="","",IF(OR(INDEX(Nhaplieu!$M$8:$M$1070,$G215)=$J$3,INDEX(Nhaplieu!$N$8:$N$1070,$G215)=$J$3),INDEX(Nhaplieu!$L$8:$L$1070,$G215),""))</f>
        <v/>
      </c>
      <c r="D215" s="483" t="str">
        <f ca="1">IF($G215="","",IF(INDEX(Nhaplieu!$M$8:$M$1070,$G215)=$J$3,IF($G215="","",INDEX(Nhaplieu!$N$8:$N$1070,$G215)),IF(INDEX(Nhaplieu!$N$8:$N$1070,$G215)=$J$3,IF($G215="","",INDEX(Nhaplieu!$M$8:$M$1070,$G215)),"")))</f>
        <v/>
      </c>
      <c r="E215" s="77" t="str">
        <f ca="1">IF($G215="","",IF(AND(INDEX(Nhaplieu!$M$8:$M$1070,$G215)=$J$3,INDEX(Nhaplieu!$P$8:$P$1070,$G215)=$J$2),INDEX(Nhaplieu!$O$8:$O$1070,$G215),0))</f>
        <v/>
      </c>
      <c r="F215" s="77" t="str">
        <f ca="1">IF(OR($G215="",E215&gt;0),"",IF(AND(INDEX(Nhaplieu!$N$8:$N$1070,$G215)=$J$3,INDEX(Nhaplieu!$P$8:$P$1070,$G215)=$J$2),INDEX(Nhaplieu!$O$8:$O$1070,$G215),0))</f>
        <v/>
      </c>
      <c r="G215" s="66" t="str">
        <f ca="1">IF(TYPE(MATCH($J$2,OFFSET(Nhaplieu!$P$8,G214,0):'Nhaplieu'!$P$1070,0)+G214)=16,"",MATCH($J$2,OFFSET(Nhaplieu!$P$8,G214,0):'Nhaplieu'!$P$1070,0)+G214)</f>
        <v/>
      </c>
    </row>
    <row r="216" spans="1:7" s="10" customFormat="1" ht="14.25" hidden="1" customHeight="1">
      <c r="A216" s="77" t="str">
        <f ca="1">IF($G216="","",IF(OR(INDEX(Nhaplieu!$M$8:$M$1070,$G216)=$J$3,INDEX(Nhaplieu!$N$8:$N$1070,$G216)=$J$3),INDEX(Nhaplieu!$E$8:$E$1070,$G216),""))</f>
        <v/>
      </c>
      <c r="B216" s="481" t="str">
        <f ca="1">IF($G216="","",IF(OR(INDEX(Nhaplieu!$M$8:$M$1070,$G216)=$J$3,INDEX(Nhaplieu!$N$8:$N$1070,$G216)=$J$3),INDEX(Nhaplieu!$F$8:$F$1070,$G216),""))</f>
        <v/>
      </c>
      <c r="C216" s="482" t="str">
        <f ca="1">IF($G216="","",IF(OR(INDEX(Nhaplieu!$M$8:$M$1070,$G216)=$J$3,INDEX(Nhaplieu!$N$8:$N$1070,$G216)=$J$3),INDEX(Nhaplieu!$L$8:$L$1070,$G216),""))</f>
        <v/>
      </c>
      <c r="D216" s="483" t="str">
        <f ca="1">IF($G216="","",IF(INDEX(Nhaplieu!$M$8:$M$1070,$G216)=$J$3,IF($G216="","",INDEX(Nhaplieu!$N$8:$N$1070,$G216)),IF(INDEX(Nhaplieu!$N$8:$N$1070,$G216)=$J$3,IF($G216="","",INDEX(Nhaplieu!$M$8:$M$1070,$G216)),"")))</f>
        <v/>
      </c>
      <c r="E216" s="77" t="str">
        <f ca="1">IF($G216="","",IF(AND(INDEX(Nhaplieu!$M$8:$M$1070,$G216)=$J$3,INDEX(Nhaplieu!$P$8:$P$1070,$G216)=$J$2),INDEX(Nhaplieu!$O$8:$O$1070,$G216),0))</f>
        <v/>
      </c>
      <c r="F216" s="77" t="str">
        <f ca="1">IF(OR($G216="",E216&gt;0),"",IF(AND(INDEX(Nhaplieu!$N$8:$N$1070,$G216)=$J$3,INDEX(Nhaplieu!$P$8:$P$1070,$G216)=$J$2),INDEX(Nhaplieu!$O$8:$O$1070,$G216),0))</f>
        <v/>
      </c>
      <c r="G216" s="66" t="str">
        <f ca="1">IF(TYPE(MATCH($J$2,OFFSET(Nhaplieu!$P$8,G215,0):'Nhaplieu'!$P$1070,0)+G215)=16,"",MATCH($J$2,OFFSET(Nhaplieu!$P$8,G215,0):'Nhaplieu'!$P$1070,0)+G215)</f>
        <v/>
      </c>
    </row>
    <row r="217" spans="1:7" s="10" customFormat="1" ht="14.25" hidden="1" customHeight="1">
      <c r="A217" s="77" t="str">
        <f ca="1">IF($G217="","",IF(OR(INDEX(Nhaplieu!$M$8:$M$1070,$G217)=$J$3,INDEX(Nhaplieu!$N$8:$N$1070,$G217)=$J$3),INDEX(Nhaplieu!$E$8:$E$1070,$G217),""))</f>
        <v/>
      </c>
      <c r="B217" s="481" t="str">
        <f ca="1">IF($G217="","",IF(OR(INDEX(Nhaplieu!$M$8:$M$1070,$G217)=$J$3,INDEX(Nhaplieu!$N$8:$N$1070,$G217)=$J$3),INDEX(Nhaplieu!$F$8:$F$1070,$G217),""))</f>
        <v/>
      </c>
      <c r="C217" s="482" t="str">
        <f ca="1">IF($G217="","",IF(OR(INDEX(Nhaplieu!$M$8:$M$1070,$G217)=$J$3,INDEX(Nhaplieu!$N$8:$N$1070,$G217)=$J$3),INDEX(Nhaplieu!$L$8:$L$1070,$G217),""))</f>
        <v/>
      </c>
      <c r="D217" s="483" t="str">
        <f ca="1">IF($G217="","",IF(INDEX(Nhaplieu!$M$8:$M$1070,$G217)=$J$3,IF($G217="","",INDEX(Nhaplieu!$N$8:$N$1070,$G217)),IF(INDEX(Nhaplieu!$N$8:$N$1070,$G217)=$J$3,IF($G217="","",INDEX(Nhaplieu!$M$8:$M$1070,$G217)),"")))</f>
        <v/>
      </c>
      <c r="E217" s="77" t="str">
        <f ca="1">IF($G217="","",IF(AND(INDEX(Nhaplieu!$M$8:$M$1070,$G217)=$J$3,INDEX(Nhaplieu!$P$8:$P$1070,$G217)=$J$2),INDEX(Nhaplieu!$O$8:$O$1070,$G217),0))</f>
        <v/>
      </c>
      <c r="F217" s="77" t="str">
        <f ca="1">IF(OR($G217="",E217&gt;0),"",IF(AND(INDEX(Nhaplieu!$N$8:$N$1070,$G217)=$J$3,INDEX(Nhaplieu!$P$8:$P$1070,$G217)=$J$2),INDEX(Nhaplieu!$O$8:$O$1070,$G217),0))</f>
        <v/>
      </c>
      <c r="G217" s="66" t="str">
        <f ca="1">IF(TYPE(MATCH($J$2,OFFSET(Nhaplieu!$P$8,G216,0):'Nhaplieu'!$P$1070,0)+G216)=16,"",MATCH($J$2,OFFSET(Nhaplieu!$P$8,G216,0):'Nhaplieu'!$P$1070,0)+G216)</f>
        <v/>
      </c>
    </row>
    <row r="218" spans="1:7" s="10" customFormat="1" ht="14.25" hidden="1" customHeight="1">
      <c r="A218" s="77" t="str">
        <f ca="1">IF($G218="","",IF(OR(INDEX(Nhaplieu!$M$8:$M$1070,$G218)=$J$3,INDEX(Nhaplieu!$N$8:$N$1070,$G218)=$J$3),INDEX(Nhaplieu!$E$8:$E$1070,$G218),""))</f>
        <v/>
      </c>
      <c r="B218" s="481" t="str">
        <f ca="1">IF($G218="","",IF(OR(INDEX(Nhaplieu!$M$8:$M$1070,$G218)=$J$3,INDEX(Nhaplieu!$N$8:$N$1070,$G218)=$J$3),INDEX(Nhaplieu!$F$8:$F$1070,$G218),""))</f>
        <v/>
      </c>
      <c r="C218" s="482" t="str">
        <f ca="1">IF($G218="","",IF(OR(INDEX(Nhaplieu!$M$8:$M$1070,$G218)=$J$3,INDEX(Nhaplieu!$N$8:$N$1070,$G218)=$J$3),INDEX(Nhaplieu!$L$8:$L$1070,$G218),""))</f>
        <v/>
      </c>
      <c r="D218" s="483" t="str">
        <f ca="1">IF($G218="","",IF(INDEX(Nhaplieu!$M$8:$M$1070,$G218)=$J$3,IF($G218="","",INDEX(Nhaplieu!$N$8:$N$1070,$G218)),IF(INDEX(Nhaplieu!$N$8:$N$1070,$G218)=$J$3,IF($G218="","",INDEX(Nhaplieu!$M$8:$M$1070,$G218)),"")))</f>
        <v/>
      </c>
      <c r="E218" s="77" t="str">
        <f ca="1">IF($G218="","",IF(AND(INDEX(Nhaplieu!$M$8:$M$1070,$G218)=$J$3,INDEX(Nhaplieu!$P$8:$P$1070,$G218)=$J$2),INDEX(Nhaplieu!$O$8:$O$1070,$G218),0))</f>
        <v/>
      </c>
      <c r="F218" s="77" t="str">
        <f ca="1">IF(OR($G218="",E218&gt;0),"",IF(AND(INDEX(Nhaplieu!$N$8:$N$1070,$G218)=$J$3,INDEX(Nhaplieu!$P$8:$P$1070,$G218)=$J$2),INDEX(Nhaplieu!$O$8:$O$1070,$G218),0))</f>
        <v/>
      </c>
      <c r="G218" s="66" t="str">
        <f ca="1">IF(TYPE(MATCH($J$2,OFFSET(Nhaplieu!$P$8,G217,0):'Nhaplieu'!$P$1070,0)+G217)=16,"",MATCH($J$2,OFFSET(Nhaplieu!$P$8,G217,0):'Nhaplieu'!$P$1070,0)+G217)</f>
        <v/>
      </c>
    </row>
    <row r="219" spans="1:7" s="10" customFormat="1" ht="14.25" hidden="1" customHeight="1">
      <c r="A219" s="77" t="str">
        <f ca="1">IF($G219="","",IF(OR(INDEX(Nhaplieu!$M$8:$M$1070,$G219)=$J$3,INDEX(Nhaplieu!$N$8:$N$1070,$G219)=$J$3),INDEX(Nhaplieu!$E$8:$E$1070,$G219),""))</f>
        <v/>
      </c>
      <c r="B219" s="481" t="str">
        <f ca="1">IF($G219="","",IF(OR(INDEX(Nhaplieu!$M$8:$M$1070,$G219)=$J$3,INDEX(Nhaplieu!$N$8:$N$1070,$G219)=$J$3),INDEX(Nhaplieu!$F$8:$F$1070,$G219),""))</f>
        <v/>
      </c>
      <c r="C219" s="482" t="str">
        <f ca="1">IF($G219="","",IF(OR(INDEX(Nhaplieu!$M$8:$M$1070,$G219)=$J$3,INDEX(Nhaplieu!$N$8:$N$1070,$G219)=$J$3),INDEX(Nhaplieu!$L$8:$L$1070,$G219),""))</f>
        <v/>
      </c>
      <c r="D219" s="483" t="str">
        <f ca="1">IF($G219="","",IF(INDEX(Nhaplieu!$M$8:$M$1070,$G219)=$J$3,IF($G219="","",INDEX(Nhaplieu!$N$8:$N$1070,$G219)),IF(INDEX(Nhaplieu!$N$8:$N$1070,$G219)=$J$3,IF($G219="","",INDEX(Nhaplieu!$M$8:$M$1070,$G219)),"")))</f>
        <v/>
      </c>
      <c r="E219" s="77" t="str">
        <f ca="1">IF($G219="","",IF(AND(INDEX(Nhaplieu!$M$8:$M$1070,$G219)=$J$3,INDEX(Nhaplieu!$P$8:$P$1070,$G219)=$J$2),INDEX(Nhaplieu!$O$8:$O$1070,$G219),0))</f>
        <v/>
      </c>
      <c r="F219" s="77" t="str">
        <f ca="1">IF(OR($G219="",E219&gt;0),"",IF(AND(INDEX(Nhaplieu!$N$8:$N$1070,$G219)=$J$3,INDEX(Nhaplieu!$P$8:$P$1070,$G219)=$J$2),INDEX(Nhaplieu!$O$8:$O$1070,$G219),0))</f>
        <v/>
      </c>
      <c r="G219" s="66" t="str">
        <f ca="1">IF(TYPE(MATCH($J$2,OFFSET(Nhaplieu!$P$8,G218,0):'Nhaplieu'!$P$1070,0)+G218)=16,"",MATCH($J$2,OFFSET(Nhaplieu!$P$8,G218,0):'Nhaplieu'!$P$1070,0)+G218)</f>
        <v/>
      </c>
    </row>
    <row r="220" spans="1:7" s="10" customFormat="1" ht="14.25" hidden="1" customHeight="1">
      <c r="A220" s="77" t="str">
        <f ca="1">IF($G220="","",IF(OR(INDEX(Nhaplieu!$M$8:$M$1070,$G220)=$J$3,INDEX(Nhaplieu!$N$8:$N$1070,$G220)=$J$3),INDEX(Nhaplieu!$E$8:$E$1070,$G220),""))</f>
        <v/>
      </c>
      <c r="B220" s="481" t="str">
        <f ca="1">IF($G220="","",IF(OR(INDEX(Nhaplieu!$M$8:$M$1070,$G220)=$J$3,INDEX(Nhaplieu!$N$8:$N$1070,$G220)=$J$3),INDEX(Nhaplieu!$F$8:$F$1070,$G220),""))</f>
        <v/>
      </c>
      <c r="C220" s="482" t="str">
        <f ca="1">IF($G220="","",IF(OR(INDEX(Nhaplieu!$M$8:$M$1070,$G220)=$J$3,INDEX(Nhaplieu!$N$8:$N$1070,$G220)=$J$3),INDEX(Nhaplieu!$L$8:$L$1070,$G220),""))</f>
        <v/>
      </c>
      <c r="D220" s="483" t="str">
        <f ca="1">IF($G220="","",IF(INDEX(Nhaplieu!$M$8:$M$1070,$G220)=$J$3,IF($G220="","",INDEX(Nhaplieu!$N$8:$N$1070,$G220)),IF(INDEX(Nhaplieu!$N$8:$N$1070,$G220)=$J$3,IF($G220="","",INDEX(Nhaplieu!$M$8:$M$1070,$G220)),"")))</f>
        <v/>
      </c>
      <c r="E220" s="77" t="str">
        <f ca="1">IF($G220="","",IF(AND(INDEX(Nhaplieu!$M$8:$M$1070,$G220)=$J$3,INDEX(Nhaplieu!$P$8:$P$1070,$G220)=$J$2),INDEX(Nhaplieu!$O$8:$O$1070,$G220),0))</f>
        <v/>
      </c>
      <c r="F220" s="77" t="str">
        <f ca="1">IF(OR($G220="",E220&gt;0),"",IF(AND(INDEX(Nhaplieu!$N$8:$N$1070,$G220)=$J$3,INDEX(Nhaplieu!$P$8:$P$1070,$G220)=$J$2),INDEX(Nhaplieu!$O$8:$O$1070,$G220),0))</f>
        <v/>
      </c>
      <c r="G220" s="66" t="str">
        <f ca="1">IF(TYPE(MATCH($J$2,OFFSET(Nhaplieu!$P$8,G219,0):'Nhaplieu'!$P$1070,0)+G219)=16,"",MATCH($J$2,OFFSET(Nhaplieu!$P$8,G219,0):'Nhaplieu'!$P$1070,0)+G219)</f>
        <v/>
      </c>
    </row>
    <row r="221" spans="1:7" s="10" customFormat="1" ht="14.25" hidden="1" customHeight="1">
      <c r="A221" s="77" t="str">
        <f ca="1">IF($G221="","",IF(OR(INDEX(Nhaplieu!$M$8:$M$1070,$G221)=$J$3,INDEX(Nhaplieu!$N$8:$N$1070,$G221)=$J$3),INDEX(Nhaplieu!$E$8:$E$1070,$G221),""))</f>
        <v/>
      </c>
      <c r="B221" s="481" t="str">
        <f ca="1">IF($G221="","",IF(OR(INDEX(Nhaplieu!$M$8:$M$1070,$G221)=$J$3,INDEX(Nhaplieu!$N$8:$N$1070,$G221)=$J$3),INDEX(Nhaplieu!$F$8:$F$1070,$G221),""))</f>
        <v/>
      </c>
      <c r="C221" s="482" t="str">
        <f ca="1">IF($G221="","",IF(OR(INDEX(Nhaplieu!$M$8:$M$1070,$G221)=$J$3,INDEX(Nhaplieu!$N$8:$N$1070,$G221)=$J$3),INDEX(Nhaplieu!$L$8:$L$1070,$G221),""))</f>
        <v/>
      </c>
      <c r="D221" s="483" t="str">
        <f ca="1">IF($G221="","",IF(INDEX(Nhaplieu!$M$8:$M$1070,$G221)=$J$3,IF($G221="","",INDEX(Nhaplieu!$N$8:$N$1070,$G221)),IF(INDEX(Nhaplieu!$N$8:$N$1070,$G221)=$J$3,IF($G221="","",INDEX(Nhaplieu!$M$8:$M$1070,$G221)),"")))</f>
        <v/>
      </c>
      <c r="E221" s="77" t="str">
        <f ca="1">IF($G221="","",IF(AND(INDEX(Nhaplieu!$M$8:$M$1070,$G221)=$J$3,INDEX(Nhaplieu!$P$8:$P$1070,$G221)=$J$2),INDEX(Nhaplieu!$O$8:$O$1070,$G221),0))</f>
        <v/>
      </c>
      <c r="F221" s="77" t="str">
        <f ca="1">IF(OR($G221="",E221&gt;0),"",IF(AND(INDEX(Nhaplieu!$N$8:$N$1070,$G221)=$J$3,INDEX(Nhaplieu!$P$8:$P$1070,$G221)=$J$2),INDEX(Nhaplieu!$O$8:$O$1070,$G221),0))</f>
        <v/>
      </c>
      <c r="G221" s="66" t="str">
        <f ca="1">IF(TYPE(MATCH($J$2,OFFSET(Nhaplieu!$P$8,G220,0):'Nhaplieu'!$P$1070,0)+G220)=16,"",MATCH($J$2,OFFSET(Nhaplieu!$P$8,G220,0):'Nhaplieu'!$P$1070,0)+G220)</f>
        <v/>
      </c>
    </row>
    <row r="222" spans="1:7" s="10" customFormat="1" ht="14.25" hidden="1" customHeight="1">
      <c r="A222" s="77" t="str">
        <f ca="1">IF($G222="","",IF(OR(INDEX(Nhaplieu!$M$8:$M$1070,$G222)=$J$3,INDEX(Nhaplieu!$N$8:$N$1070,$G222)=$J$3),INDEX(Nhaplieu!$E$8:$E$1070,$G222),""))</f>
        <v/>
      </c>
      <c r="B222" s="481" t="str">
        <f ca="1">IF($G222="","",IF(OR(INDEX(Nhaplieu!$M$8:$M$1070,$G222)=$J$3,INDEX(Nhaplieu!$N$8:$N$1070,$G222)=$J$3),INDEX(Nhaplieu!$F$8:$F$1070,$G222),""))</f>
        <v/>
      </c>
      <c r="C222" s="482" t="str">
        <f ca="1">IF($G222="","",IF(OR(INDEX(Nhaplieu!$M$8:$M$1070,$G222)=$J$3,INDEX(Nhaplieu!$N$8:$N$1070,$G222)=$J$3),INDEX(Nhaplieu!$L$8:$L$1070,$G222),""))</f>
        <v/>
      </c>
      <c r="D222" s="483" t="str">
        <f ca="1">IF($G222="","",IF(INDEX(Nhaplieu!$M$8:$M$1070,$G222)=$J$3,IF($G222="","",INDEX(Nhaplieu!$N$8:$N$1070,$G222)),IF(INDEX(Nhaplieu!$N$8:$N$1070,$G222)=$J$3,IF($G222="","",INDEX(Nhaplieu!$M$8:$M$1070,$G222)),"")))</f>
        <v/>
      </c>
      <c r="E222" s="77" t="str">
        <f ca="1">IF($G222="","",IF(AND(INDEX(Nhaplieu!$M$8:$M$1070,$G222)=$J$3,INDEX(Nhaplieu!$P$8:$P$1070,$G222)=$J$2),INDEX(Nhaplieu!$O$8:$O$1070,$G222),0))</f>
        <v/>
      </c>
      <c r="F222" s="77" t="str">
        <f ca="1">IF(OR($G222="",E222&gt;0),"",IF(AND(INDEX(Nhaplieu!$N$8:$N$1070,$G222)=$J$3,INDEX(Nhaplieu!$P$8:$P$1070,$G222)=$J$2),INDEX(Nhaplieu!$O$8:$O$1070,$G222),0))</f>
        <v/>
      </c>
      <c r="G222" s="66" t="str">
        <f ca="1">IF(TYPE(MATCH($J$2,OFFSET(Nhaplieu!$P$8,G221,0):'Nhaplieu'!$P$1070,0)+G221)=16,"",MATCH($J$2,OFFSET(Nhaplieu!$P$8,G221,0):'Nhaplieu'!$P$1070,0)+G221)</f>
        <v/>
      </c>
    </row>
    <row r="223" spans="1:7" s="10" customFormat="1" ht="14.25" hidden="1" customHeight="1">
      <c r="A223" s="77" t="str">
        <f ca="1">IF($G223="","",IF(OR(INDEX(Nhaplieu!$M$8:$M$1070,$G223)=$J$3,INDEX(Nhaplieu!$N$8:$N$1070,$G223)=$J$3),INDEX(Nhaplieu!$E$8:$E$1070,$G223),""))</f>
        <v/>
      </c>
      <c r="B223" s="481" t="str">
        <f ca="1">IF($G223="","",IF(OR(INDEX(Nhaplieu!$M$8:$M$1070,$G223)=$J$3,INDEX(Nhaplieu!$N$8:$N$1070,$G223)=$J$3),INDEX(Nhaplieu!$F$8:$F$1070,$G223),""))</f>
        <v/>
      </c>
      <c r="C223" s="482" t="str">
        <f ca="1">IF($G223="","",IF(OR(INDEX(Nhaplieu!$M$8:$M$1070,$G223)=$J$3,INDEX(Nhaplieu!$N$8:$N$1070,$G223)=$J$3),INDEX(Nhaplieu!$L$8:$L$1070,$G223),""))</f>
        <v/>
      </c>
      <c r="D223" s="483" t="str">
        <f ca="1">IF($G223="","",IF(INDEX(Nhaplieu!$M$8:$M$1070,$G223)=$J$3,IF($G223="","",INDEX(Nhaplieu!$N$8:$N$1070,$G223)),IF(INDEX(Nhaplieu!$N$8:$N$1070,$G223)=$J$3,IF($G223="","",INDEX(Nhaplieu!$M$8:$M$1070,$G223)),"")))</f>
        <v/>
      </c>
      <c r="E223" s="77" t="str">
        <f ca="1">IF($G223="","",IF(AND(INDEX(Nhaplieu!$M$8:$M$1070,$G223)=$J$3,INDEX(Nhaplieu!$P$8:$P$1070,$G223)=$J$2),INDEX(Nhaplieu!$O$8:$O$1070,$G223),0))</f>
        <v/>
      </c>
      <c r="F223" s="77" t="str">
        <f ca="1">IF(OR($G223="",E223&gt;0),"",IF(AND(INDEX(Nhaplieu!$N$8:$N$1070,$G223)=$J$3,INDEX(Nhaplieu!$P$8:$P$1070,$G223)=$J$2),INDEX(Nhaplieu!$O$8:$O$1070,$G223),0))</f>
        <v/>
      </c>
      <c r="G223" s="66" t="str">
        <f ca="1">IF(TYPE(MATCH($J$2,OFFSET(Nhaplieu!$P$8,G222,0):'Nhaplieu'!$P$1070,0)+G222)=16,"",MATCH($J$2,OFFSET(Nhaplieu!$P$8,G222,0):'Nhaplieu'!$P$1070,0)+G222)</f>
        <v/>
      </c>
    </row>
    <row r="224" spans="1:7" s="10" customFormat="1" ht="14.25" hidden="1" customHeight="1">
      <c r="A224" s="77" t="str">
        <f ca="1">IF($G224="","",IF(OR(INDEX(Nhaplieu!$M$8:$M$1070,$G224)=$J$3,INDEX(Nhaplieu!$N$8:$N$1070,$G224)=$J$3),INDEX(Nhaplieu!$E$8:$E$1070,$G224),""))</f>
        <v/>
      </c>
      <c r="B224" s="481" t="str">
        <f ca="1">IF($G224="","",IF(OR(INDEX(Nhaplieu!$M$8:$M$1070,$G224)=$J$3,INDEX(Nhaplieu!$N$8:$N$1070,$G224)=$J$3),INDEX(Nhaplieu!$F$8:$F$1070,$G224),""))</f>
        <v/>
      </c>
      <c r="C224" s="482" t="str">
        <f ca="1">IF($G224="","",IF(OR(INDEX(Nhaplieu!$M$8:$M$1070,$G224)=$J$3,INDEX(Nhaplieu!$N$8:$N$1070,$G224)=$J$3),INDEX(Nhaplieu!$L$8:$L$1070,$G224),""))</f>
        <v/>
      </c>
      <c r="D224" s="483" t="str">
        <f ca="1">IF($G224="","",IF(INDEX(Nhaplieu!$M$8:$M$1070,$G224)=$J$3,IF($G224="","",INDEX(Nhaplieu!$N$8:$N$1070,$G224)),IF(INDEX(Nhaplieu!$N$8:$N$1070,$G224)=$J$3,IF($G224="","",INDEX(Nhaplieu!$M$8:$M$1070,$G224)),"")))</f>
        <v/>
      </c>
      <c r="E224" s="77" t="str">
        <f ca="1">IF($G224="","",IF(AND(INDEX(Nhaplieu!$M$8:$M$1070,$G224)=$J$3,INDEX(Nhaplieu!$P$8:$P$1070,$G224)=$J$2),INDEX(Nhaplieu!$O$8:$O$1070,$G224),0))</f>
        <v/>
      </c>
      <c r="F224" s="77" t="str">
        <f ca="1">IF(OR($G224="",E224&gt;0),"",IF(AND(INDEX(Nhaplieu!$N$8:$N$1070,$G224)=$J$3,INDEX(Nhaplieu!$P$8:$P$1070,$G224)=$J$2),INDEX(Nhaplieu!$O$8:$O$1070,$G224),0))</f>
        <v/>
      </c>
      <c r="G224" s="66" t="str">
        <f ca="1">IF(TYPE(MATCH($J$2,OFFSET(Nhaplieu!$P$8,G223,0):'Nhaplieu'!$P$1070,0)+G223)=16,"",MATCH($J$2,OFFSET(Nhaplieu!$P$8,G223,0):'Nhaplieu'!$P$1070,0)+G223)</f>
        <v/>
      </c>
    </row>
    <row r="225" spans="1:7" s="10" customFormat="1" ht="14.25" hidden="1" customHeight="1">
      <c r="A225" s="77" t="str">
        <f ca="1">IF($G225="","",IF(OR(INDEX(Nhaplieu!$M$8:$M$1070,$G225)=$J$3,INDEX(Nhaplieu!$N$8:$N$1070,$G225)=$J$3),INDEX(Nhaplieu!$E$8:$E$1070,$G225),""))</f>
        <v/>
      </c>
      <c r="B225" s="481" t="str">
        <f ca="1">IF($G225="","",IF(OR(INDEX(Nhaplieu!$M$8:$M$1070,$G225)=$J$3,INDEX(Nhaplieu!$N$8:$N$1070,$G225)=$J$3),INDEX(Nhaplieu!$F$8:$F$1070,$G225),""))</f>
        <v/>
      </c>
      <c r="C225" s="482" t="str">
        <f ca="1">IF($G225="","",IF(OR(INDEX(Nhaplieu!$M$8:$M$1070,$G225)=$J$3,INDEX(Nhaplieu!$N$8:$N$1070,$G225)=$J$3),INDEX(Nhaplieu!$L$8:$L$1070,$G225),""))</f>
        <v/>
      </c>
      <c r="D225" s="483" t="str">
        <f ca="1">IF($G225="","",IF(INDEX(Nhaplieu!$M$8:$M$1070,$G225)=$J$3,IF($G225="","",INDEX(Nhaplieu!$N$8:$N$1070,$G225)),IF(INDEX(Nhaplieu!$N$8:$N$1070,$G225)=$J$3,IF($G225="","",INDEX(Nhaplieu!$M$8:$M$1070,$G225)),"")))</f>
        <v/>
      </c>
      <c r="E225" s="77" t="str">
        <f ca="1">IF($G225="","",IF(AND(INDEX(Nhaplieu!$M$8:$M$1070,$G225)=$J$3,INDEX(Nhaplieu!$P$8:$P$1070,$G225)=$J$2),INDEX(Nhaplieu!$O$8:$O$1070,$G225),0))</f>
        <v/>
      </c>
      <c r="F225" s="77" t="str">
        <f ca="1">IF(OR($G225="",E225&gt;0),"",IF(AND(INDEX(Nhaplieu!$N$8:$N$1070,$G225)=$J$3,INDEX(Nhaplieu!$P$8:$P$1070,$G225)=$J$2),INDEX(Nhaplieu!$O$8:$O$1070,$G225),0))</f>
        <v/>
      </c>
      <c r="G225" s="66" t="str">
        <f ca="1">IF(TYPE(MATCH($J$2,OFFSET(Nhaplieu!$P$8,G224,0):'Nhaplieu'!$P$1070,0)+G224)=16,"",MATCH($J$2,OFFSET(Nhaplieu!$P$8,G224,0):'Nhaplieu'!$P$1070,0)+G224)</f>
        <v/>
      </c>
    </row>
    <row r="226" spans="1:7" s="10" customFormat="1" ht="14.25" hidden="1" customHeight="1">
      <c r="A226" s="77" t="str">
        <f ca="1">IF($G226="","",IF(OR(INDEX(Nhaplieu!$M$8:$M$1070,$G226)=$J$3,INDEX(Nhaplieu!$N$8:$N$1070,$G226)=$J$3),INDEX(Nhaplieu!$E$8:$E$1070,$G226),""))</f>
        <v/>
      </c>
      <c r="B226" s="481" t="str">
        <f ca="1">IF($G226="","",IF(OR(INDEX(Nhaplieu!$M$8:$M$1070,$G226)=$J$3,INDEX(Nhaplieu!$N$8:$N$1070,$G226)=$J$3),INDEX(Nhaplieu!$F$8:$F$1070,$G226),""))</f>
        <v/>
      </c>
      <c r="C226" s="482" t="str">
        <f ca="1">IF($G226="","",IF(OR(INDEX(Nhaplieu!$M$8:$M$1070,$G226)=$J$3,INDEX(Nhaplieu!$N$8:$N$1070,$G226)=$J$3),INDEX(Nhaplieu!$L$8:$L$1070,$G226),""))</f>
        <v/>
      </c>
      <c r="D226" s="483" t="str">
        <f ca="1">IF($G226="","",IF(INDEX(Nhaplieu!$M$8:$M$1070,$G226)=$J$3,IF($G226="","",INDEX(Nhaplieu!$N$8:$N$1070,$G226)),IF(INDEX(Nhaplieu!$N$8:$N$1070,$G226)=$J$3,IF($G226="","",INDEX(Nhaplieu!$M$8:$M$1070,$G226)),"")))</f>
        <v/>
      </c>
      <c r="E226" s="77" t="str">
        <f ca="1">IF($G226="","",IF(AND(INDEX(Nhaplieu!$M$8:$M$1070,$G226)=$J$3,INDEX(Nhaplieu!$P$8:$P$1070,$G226)=$J$2),INDEX(Nhaplieu!$O$8:$O$1070,$G226),0))</f>
        <v/>
      </c>
      <c r="F226" s="77" t="str">
        <f ca="1">IF(OR($G226="",E226&gt;0),"",IF(AND(INDEX(Nhaplieu!$N$8:$N$1070,$G226)=$J$3,INDEX(Nhaplieu!$P$8:$P$1070,$G226)=$J$2),INDEX(Nhaplieu!$O$8:$O$1070,$G226),0))</f>
        <v/>
      </c>
      <c r="G226" s="66" t="str">
        <f ca="1">IF(TYPE(MATCH($J$2,OFFSET(Nhaplieu!$P$8,G225,0):'Nhaplieu'!$P$1070,0)+G225)=16,"",MATCH($J$2,OFFSET(Nhaplieu!$P$8,G225,0):'Nhaplieu'!$P$1070,0)+G225)</f>
        <v/>
      </c>
    </row>
    <row r="227" spans="1:7" s="10" customFormat="1" ht="14.25" hidden="1" customHeight="1">
      <c r="A227" s="77" t="str">
        <f ca="1">IF($G227="","",IF(OR(INDEX(Nhaplieu!$M$8:$M$1070,$G227)=$J$3,INDEX(Nhaplieu!$N$8:$N$1070,$G227)=$J$3),INDEX(Nhaplieu!$E$8:$E$1070,$G227),""))</f>
        <v/>
      </c>
      <c r="B227" s="481" t="str">
        <f ca="1">IF($G227="","",IF(OR(INDEX(Nhaplieu!$M$8:$M$1070,$G227)=$J$3,INDEX(Nhaplieu!$N$8:$N$1070,$G227)=$J$3),INDEX(Nhaplieu!$F$8:$F$1070,$G227),""))</f>
        <v/>
      </c>
      <c r="C227" s="482" t="str">
        <f ca="1">IF($G227="","",IF(OR(INDEX(Nhaplieu!$M$8:$M$1070,$G227)=$J$3,INDEX(Nhaplieu!$N$8:$N$1070,$G227)=$J$3),INDEX(Nhaplieu!$L$8:$L$1070,$G227),""))</f>
        <v/>
      </c>
      <c r="D227" s="483" t="str">
        <f ca="1">IF($G227="","",IF(INDEX(Nhaplieu!$M$8:$M$1070,$G227)=$J$3,IF($G227="","",INDEX(Nhaplieu!$N$8:$N$1070,$G227)),IF(INDEX(Nhaplieu!$N$8:$N$1070,$G227)=$J$3,IF($G227="","",INDEX(Nhaplieu!$M$8:$M$1070,$G227)),"")))</f>
        <v/>
      </c>
      <c r="E227" s="77" t="str">
        <f ca="1">IF($G227="","",IF(AND(INDEX(Nhaplieu!$M$8:$M$1070,$G227)=$J$3,INDEX(Nhaplieu!$P$8:$P$1070,$G227)=$J$2),INDEX(Nhaplieu!$O$8:$O$1070,$G227),0))</f>
        <v/>
      </c>
      <c r="F227" s="77" t="str">
        <f ca="1">IF(OR($G227="",E227&gt;0),"",IF(AND(INDEX(Nhaplieu!$N$8:$N$1070,$G227)=$J$3,INDEX(Nhaplieu!$P$8:$P$1070,$G227)=$J$2),INDEX(Nhaplieu!$O$8:$O$1070,$G227),0))</f>
        <v/>
      </c>
      <c r="G227" s="66" t="str">
        <f ca="1">IF(TYPE(MATCH($J$2,OFFSET(Nhaplieu!$P$8,G226,0):'Nhaplieu'!$P$1070,0)+G226)=16,"",MATCH($J$2,OFFSET(Nhaplieu!$P$8,G226,0):'Nhaplieu'!$P$1070,0)+G226)</f>
        <v/>
      </c>
    </row>
    <row r="228" spans="1:7" s="10" customFormat="1" ht="14.25" hidden="1" customHeight="1">
      <c r="A228" s="77" t="str">
        <f ca="1">IF($G228="","",IF(OR(INDEX(Nhaplieu!$M$8:$M$1070,$G228)=$J$3,INDEX(Nhaplieu!$N$8:$N$1070,$G228)=$J$3),INDEX(Nhaplieu!$E$8:$E$1070,$G228),""))</f>
        <v/>
      </c>
      <c r="B228" s="481" t="str">
        <f ca="1">IF($G228="","",IF(OR(INDEX(Nhaplieu!$M$8:$M$1070,$G228)=$J$3,INDEX(Nhaplieu!$N$8:$N$1070,$G228)=$J$3),INDEX(Nhaplieu!$F$8:$F$1070,$G228),""))</f>
        <v/>
      </c>
      <c r="C228" s="482" t="str">
        <f ca="1">IF($G228="","",IF(OR(INDEX(Nhaplieu!$M$8:$M$1070,$G228)=$J$3,INDEX(Nhaplieu!$N$8:$N$1070,$G228)=$J$3),INDEX(Nhaplieu!$L$8:$L$1070,$G228),""))</f>
        <v/>
      </c>
      <c r="D228" s="483" t="str">
        <f ca="1">IF($G228="","",IF(INDEX(Nhaplieu!$M$8:$M$1070,$G228)=$J$3,IF($G228="","",INDEX(Nhaplieu!$N$8:$N$1070,$G228)),IF(INDEX(Nhaplieu!$N$8:$N$1070,$G228)=$J$3,IF($G228="","",INDEX(Nhaplieu!$M$8:$M$1070,$G228)),"")))</f>
        <v/>
      </c>
      <c r="E228" s="77" t="str">
        <f ca="1">IF($G228="","",IF(AND(INDEX(Nhaplieu!$M$8:$M$1070,$G228)=$J$3,INDEX(Nhaplieu!$P$8:$P$1070,$G228)=$J$2),INDEX(Nhaplieu!$O$8:$O$1070,$G228),0))</f>
        <v/>
      </c>
      <c r="F228" s="77" t="str">
        <f ca="1">IF(OR($G228="",E228&gt;0),"",IF(AND(INDEX(Nhaplieu!$N$8:$N$1070,$G228)=$J$3,INDEX(Nhaplieu!$P$8:$P$1070,$G228)=$J$2),INDEX(Nhaplieu!$O$8:$O$1070,$G228),0))</f>
        <v/>
      </c>
      <c r="G228" s="66" t="str">
        <f ca="1">IF(TYPE(MATCH($J$2,OFFSET(Nhaplieu!$P$8,G227,0):'Nhaplieu'!$P$1070,0)+G227)=16,"",MATCH($J$2,OFFSET(Nhaplieu!$P$8,G227,0):'Nhaplieu'!$P$1070,0)+G227)</f>
        <v/>
      </c>
    </row>
    <row r="229" spans="1:7" s="10" customFormat="1" ht="14.25" hidden="1" customHeight="1">
      <c r="A229" s="77" t="str">
        <f ca="1">IF($G229="","",IF(OR(INDEX(Nhaplieu!$M$8:$M$1070,$G229)=$J$3,INDEX(Nhaplieu!$N$8:$N$1070,$G229)=$J$3),INDEX(Nhaplieu!$E$8:$E$1070,$G229),""))</f>
        <v/>
      </c>
      <c r="B229" s="481" t="str">
        <f ca="1">IF($G229="","",IF(OR(INDEX(Nhaplieu!$M$8:$M$1070,$G229)=$J$3,INDEX(Nhaplieu!$N$8:$N$1070,$G229)=$J$3),INDEX(Nhaplieu!$F$8:$F$1070,$G229),""))</f>
        <v/>
      </c>
      <c r="C229" s="482" t="str">
        <f ca="1">IF($G229="","",IF(OR(INDEX(Nhaplieu!$M$8:$M$1070,$G229)=$J$3,INDEX(Nhaplieu!$N$8:$N$1070,$G229)=$J$3),INDEX(Nhaplieu!$L$8:$L$1070,$G229),""))</f>
        <v/>
      </c>
      <c r="D229" s="483" t="str">
        <f ca="1">IF($G229="","",IF(INDEX(Nhaplieu!$M$8:$M$1070,$G229)=$J$3,IF($G229="","",INDEX(Nhaplieu!$N$8:$N$1070,$G229)),IF(INDEX(Nhaplieu!$N$8:$N$1070,$G229)=$J$3,IF($G229="","",INDEX(Nhaplieu!$M$8:$M$1070,$G229)),"")))</f>
        <v/>
      </c>
      <c r="E229" s="77" t="str">
        <f ca="1">IF($G229="","",IF(AND(INDEX(Nhaplieu!$M$8:$M$1070,$G229)=$J$3,INDEX(Nhaplieu!$P$8:$P$1070,$G229)=$J$2),INDEX(Nhaplieu!$O$8:$O$1070,$G229),0))</f>
        <v/>
      </c>
      <c r="F229" s="77" t="str">
        <f ca="1">IF(OR($G229="",E229&gt;0),"",IF(AND(INDEX(Nhaplieu!$N$8:$N$1070,$G229)=$J$3,INDEX(Nhaplieu!$P$8:$P$1070,$G229)=$J$2),INDEX(Nhaplieu!$O$8:$O$1070,$G229),0))</f>
        <v/>
      </c>
      <c r="G229" s="66" t="str">
        <f ca="1">IF(TYPE(MATCH($J$2,OFFSET(Nhaplieu!$P$8,G228,0):'Nhaplieu'!$P$1070,0)+G228)=16,"",MATCH($J$2,OFFSET(Nhaplieu!$P$8,G228,0):'Nhaplieu'!$P$1070,0)+G228)</f>
        <v/>
      </c>
    </row>
    <row r="230" spans="1:7" s="10" customFormat="1" ht="14.25" hidden="1" customHeight="1">
      <c r="A230" s="77" t="str">
        <f ca="1">IF($G230="","",IF(OR(INDEX(Nhaplieu!$M$8:$M$1070,$G230)=$J$3,INDEX(Nhaplieu!$N$8:$N$1070,$G230)=$J$3),INDEX(Nhaplieu!$E$8:$E$1070,$G230),""))</f>
        <v/>
      </c>
      <c r="B230" s="481" t="str">
        <f ca="1">IF($G230="","",IF(OR(INDEX(Nhaplieu!$M$8:$M$1070,$G230)=$J$3,INDEX(Nhaplieu!$N$8:$N$1070,$G230)=$J$3),INDEX(Nhaplieu!$F$8:$F$1070,$G230),""))</f>
        <v/>
      </c>
      <c r="C230" s="482" t="str">
        <f ca="1">IF($G230="","",IF(OR(INDEX(Nhaplieu!$M$8:$M$1070,$G230)=$J$3,INDEX(Nhaplieu!$N$8:$N$1070,$G230)=$J$3),INDEX(Nhaplieu!$L$8:$L$1070,$G230),""))</f>
        <v/>
      </c>
      <c r="D230" s="483" t="str">
        <f ca="1">IF($G230="","",IF(INDEX(Nhaplieu!$M$8:$M$1070,$G230)=$J$3,IF($G230="","",INDEX(Nhaplieu!$N$8:$N$1070,$G230)),IF(INDEX(Nhaplieu!$N$8:$N$1070,$G230)=$J$3,IF($G230="","",INDEX(Nhaplieu!$M$8:$M$1070,$G230)),"")))</f>
        <v/>
      </c>
      <c r="E230" s="77" t="str">
        <f ca="1">IF($G230="","",IF(AND(INDEX(Nhaplieu!$M$8:$M$1070,$G230)=$J$3,INDEX(Nhaplieu!$P$8:$P$1070,$G230)=$J$2),INDEX(Nhaplieu!$O$8:$O$1070,$G230),0))</f>
        <v/>
      </c>
      <c r="F230" s="77" t="str">
        <f ca="1">IF(OR($G230="",E230&gt;0),"",IF(AND(INDEX(Nhaplieu!$N$8:$N$1070,$G230)=$J$3,INDEX(Nhaplieu!$P$8:$P$1070,$G230)=$J$2),INDEX(Nhaplieu!$O$8:$O$1070,$G230),0))</f>
        <v/>
      </c>
      <c r="G230" s="66" t="str">
        <f ca="1">IF(TYPE(MATCH($J$2,OFFSET(Nhaplieu!$P$8,G229,0):'Nhaplieu'!$P$1070,0)+G229)=16,"",MATCH($J$2,OFFSET(Nhaplieu!$P$8,G229,0):'Nhaplieu'!$P$1070,0)+G229)</f>
        <v/>
      </c>
    </row>
    <row r="231" spans="1:7" s="10" customFormat="1" ht="14.25" hidden="1" customHeight="1">
      <c r="A231" s="77" t="str">
        <f ca="1">IF($G231="","",IF(OR(INDEX(Nhaplieu!$M$8:$M$1070,$G231)=$J$3,INDEX(Nhaplieu!$N$8:$N$1070,$G231)=$J$3),INDEX(Nhaplieu!$E$8:$E$1070,$G231),""))</f>
        <v/>
      </c>
      <c r="B231" s="481" t="str">
        <f ca="1">IF($G231="","",IF(OR(INDEX(Nhaplieu!$M$8:$M$1070,$G231)=$J$3,INDEX(Nhaplieu!$N$8:$N$1070,$G231)=$J$3),INDEX(Nhaplieu!$F$8:$F$1070,$G231),""))</f>
        <v/>
      </c>
      <c r="C231" s="482" t="str">
        <f ca="1">IF($G231="","",IF(OR(INDEX(Nhaplieu!$M$8:$M$1070,$G231)=$J$3,INDEX(Nhaplieu!$N$8:$N$1070,$G231)=$J$3),INDEX(Nhaplieu!$L$8:$L$1070,$G231),""))</f>
        <v/>
      </c>
      <c r="D231" s="483" t="str">
        <f ca="1">IF($G231="","",IF(INDEX(Nhaplieu!$M$8:$M$1070,$G231)=$J$3,IF($G231="","",INDEX(Nhaplieu!$N$8:$N$1070,$G231)),IF(INDEX(Nhaplieu!$N$8:$N$1070,$G231)=$J$3,IF($G231="","",INDEX(Nhaplieu!$M$8:$M$1070,$G231)),"")))</f>
        <v/>
      </c>
      <c r="E231" s="77" t="str">
        <f ca="1">IF($G231="","",IF(AND(INDEX(Nhaplieu!$M$8:$M$1070,$G231)=$J$3,INDEX(Nhaplieu!$P$8:$P$1070,$G231)=$J$2),INDEX(Nhaplieu!$O$8:$O$1070,$G231),0))</f>
        <v/>
      </c>
      <c r="F231" s="77" t="str">
        <f ca="1">IF(OR($G231="",E231&gt;0),"",IF(AND(INDEX(Nhaplieu!$N$8:$N$1070,$G231)=$J$3,INDEX(Nhaplieu!$P$8:$P$1070,$G231)=$J$2),INDEX(Nhaplieu!$O$8:$O$1070,$G231),0))</f>
        <v/>
      </c>
      <c r="G231" s="66" t="str">
        <f ca="1">IF(TYPE(MATCH($J$2,OFFSET(Nhaplieu!$P$8,G230,0):'Nhaplieu'!$P$1070,0)+G230)=16,"",MATCH($J$2,OFFSET(Nhaplieu!$P$8,G230,0):'Nhaplieu'!$P$1070,0)+G230)</f>
        <v/>
      </c>
    </row>
    <row r="232" spans="1:7" s="10" customFormat="1" ht="14.25" hidden="1" customHeight="1">
      <c r="A232" s="77" t="str">
        <f ca="1">IF($G232="","",IF(OR(INDEX(Nhaplieu!$M$8:$M$1070,$G232)=$J$3,INDEX(Nhaplieu!$N$8:$N$1070,$G232)=$J$3),INDEX(Nhaplieu!$E$8:$E$1070,$G232),""))</f>
        <v/>
      </c>
      <c r="B232" s="481" t="str">
        <f ca="1">IF($G232="","",IF(OR(INDEX(Nhaplieu!$M$8:$M$1070,$G232)=$J$3,INDEX(Nhaplieu!$N$8:$N$1070,$G232)=$J$3),INDEX(Nhaplieu!$F$8:$F$1070,$G232),""))</f>
        <v/>
      </c>
      <c r="C232" s="482" t="str">
        <f ca="1">IF($G232="","",IF(OR(INDEX(Nhaplieu!$M$8:$M$1070,$G232)=$J$3,INDEX(Nhaplieu!$N$8:$N$1070,$G232)=$J$3),INDEX(Nhaplieu!$L$8:$L$1070,$G232),""))</f>
        <v/>
      </c>
      <c r="D232" s="483" t="str">
        <f ca="1">IF($G232="","",IF(INDEX(Nhaplieu!$M$8:$M$1070,$G232)=$J$3,IF($G232="","",INDEX(Nhaplieu!$N$8:$N$1070,$G232)),IF(INDEX(Nhaplieu!$N$8:$N$1070,$G232)=$J$3,IF($G232="","",INDEX(Nhaplieu!$M$8:$M$1070,$G232)),"")))</f>
        <v/>
      </c>
      <c r="E232" s="77" t="str">
        <f ca="1">IF($G232="","",IF(AND(INDEX(Nhaplieu!$M$8:$M$1070,$G232)=$J$3,INDEX(Nhaplieu!$P$8:$P$1070,$G232)=$J$2),INDEX(Nhaplieu!$O$8:$O$1070,$G232),0))</f>
        <v/>
      </c>
      <c r="F232" s="77" t="str">
        <f ca="1">IF(OR($G232="",E232&gt;0),"",IF(AND(INDEX(Nhaplieu!$N$8:$N$1070,$G232)=$J$3,INDEX(Nhaplieu!$P$8:$P$1070,$G232)=$J$2),INDEX(Nhaplieu!$O$8:$O$1070,$G232),0))</f>
        <v/>
      </c>
      <c r="G232" s="66" t="str">
        <f ca="1">IF(TYPE(MATCH($J$2,OFFSET(Nhaplieu!$P$8,G231,0):'Nhaplieu'!$P$1070,0)+G231)=16,"",MATCH($J$2,OFFSET(Nhaplieu!$P$8,G231,0):'Nhaplieu'!$P$1070,0)+G231)</f>
        <v/>
      </c>
    </row>
    <row r="233" spans="1:7" s="10" customFormat="1" ht="14.25" hidden="1" customHeight="1">
      <c r="A233" s="77" t="str">
        <f ca="1">IF($G233="","",IF(OR(INDEX(Nhaplieu!$M$8:$M$1070,$G233)=$J$3,INDEX(Nhaplieu!$N$8:$N$1070,$G233)=$J$3),INDEX(Nhaplieu!$E$8:$E$1070,$G233),""))</f>
        <v/>
      </c>
      <c r="B233" s="481" t="str">
        <f ca="1">IF($G233="","",IF(OR(INDEX(Nhaplieu!$M$8:$M$1070,$G233)=$J$3,INDEX(Nhaplieu!$N$8:$N$1070,$G233)=$J$3),INDEX(Nhaplieu!$F$8:$F$1070,$G233),""))</f>
        <v/>
      </c>
      <c r="C233" s="482" t="str">
        <f ca="1">IF($G233="","",IF(OR(INDEX(Nhaplieu!$M$8:$M$1070,$G233)=$J$3,INDEX(Nhaplieu!$N$8:$N$1070,$G233)=$J$3),INDEX(Nhaplieu!$L$8:$L$1070,$G233),""))</f>
        <v/>
      </c>
      <c r="D233" s="483" t="str">
        <f ca="1">IF($G233="","",IF(INDEX(Nhaplieu!$M$8:$M$1070,$G233)=$J$3,IF($G233="","",INDEX(Nhaplieu!$N$8:$N$1070,$G233)),IF(INDEX(Nhaplieu!$N$8:$N$1070,$G233)=$J$3,IF($G233="","",INDEX(Nhaplieu!$M$8:$M$1070,$G233)),"")))</f>
        <v/>
      </c>
      <c r="E233" s="77" t="str">
        <f ca="1">IF($G233="","",IF(AND(INDEX(Nhaplieu!$M$8:$M$1070,$G233)=$J$3,INDEX(Nhaplieu!$P$8:$P$1070,$G233)=$J$2),INDEX(Nhaplieu!$O$8:$O$1070,$G233),0))</f>
        <v/>
      </c>
      <c r="F233" s="77" t="str">
        <f ca="1">IF(OR($G233="",E233&gt;0),"",IF(AND(INDEX(Nhaplieu!$N$8:$N$1070,$G233)=$J$3,INDEX(Nhaplieu!$P$8:$P$1070,$G233)=$J$2),INDEX(Nhaplieu!$O$8:$O$1070,$G233),0))</f>
        <v/>
      </c>
      <c r="G233" s="66" t="str">
        <f ca="1">IF(TYPE(MATCH($J$2,OFFSET(Nhaplieu!$P$8,G232,0):'Nhaplieu'!$P$1070,0)+G232)=16,"",MATCH($J$2,OFFSET(Nhaplieu!$P$8,G232,0):'Nhaplieu'!$P$1070,0)+G232)</f>
        <v/>
      </c>
    </row>
    <row r="234" spans="1:7" s="10" customFormat="1" ht="14.25" hidden="1" customHeight="1">
      <c r="A234" s="77" t="str">
        <f ca="1">IF($G234="","",IF(OR(INDEX(Nhaplieu!$M$8:$M$1070,$G234)=$J$3,INDEX(Nhaplieu!$N$8:$N$1070,$G234)=$J$3),INDEX(Nhaplieu!$E$8:$E$1070,$G234),""))</f>
        <v/>
      </c>
      <c r="B234" s="481" t="str">
        <f ca="1">IF($G234="","",IF(OR(INDEX(Nhaplieu!$M$8:$M$1070,$G234)=$J$3,INDEX(Nhaplieu!$N$8:$N$1070,$G234)=$J$3),INDEX(Nhaplieu!$F$8:$F$1070,$G234),""))</f>
        <v/>
      </c>
      <c r="C234" s="482" t="str">
        <f ca="1">IF($G234="","",IF(OR(INDEX(Nhaplieu!$M$8:$M$1070,$G234)=$J$3,INDEX(Nhaplieu!$N$8:$N$1070,$G234)=$J$3),INDEX(Nhaplieu!$L$8:$L$1070,$G234),""))</f>
        <v/>
      </c>
      <c r="D234" s="483" t="str">
        <f ca="1">IF($G234="","",IF(INDEX(Nhaplieu!$M$8:$M$1070,$G234)=$J$3,IF($G234="","",INDEX(Nhaplieu!$N$8:$N$1070,$G234)),IF(INDEX(Nhaplieu!$N$8:$N$1070,$G234)=$J$3,IF($G234="","",INDEX(Nhaplieu!$M$8:$M$1070,$G234)),"")))</f>
        <v/>
      </c>
      <c r="E234" s="77" t="str">
        <f ca="1">IF($G234="","",IF(AND(INDEX(Nhaplieu!$M$8:$M$1070,$G234)=$J$3,INDEX(Nhaplieu!$P$8:$P$1070,$G234)=$J$2),INDEX(Nhaplieu!$O$8:$O$1070,$G234),0))</f>
        <v/>
      </c>
      <c r="F234" s="77" t="str">
        <f ca="1">IF(OR($G234="",E234&gt;0),"",IF(AND(INDEX(Nhaplieu!$N$8:$N$1070,$G234)=$J$3,INDEX(Nhaplieu!$P$8:$P$1070,$G234)=$J$2),INDEX(Nhaplieu!$O$8:$O$1070,$G234),0))</f>
        <v/>
      </c>
      <c r="G234" s="66" t="str">
        <f ca="1">IF(TYPE(MATCH($J$2,OFFSET(Nhaplieu!$P$8,G233,0):'Nhaplieu'!$P$1070,0)+G233)=16,"",MATCH($J$2,OFFSET(Nhaplieu!$P$8,G233,0):'Nhaplieu'!$P$1070,0)+G233)</f>
        <v/>
      </c>
    </row>
    <row r="235" spans="1:7" s="10" customFormat="1" ht="14.25" hidden="1" customHeight="1">
      <c r="A235" s="77" t="str">
        <f ca="1">IF($G235="","",IF(OR(INDEX(Nhaplieu!$M$8:$M$1070,$G235)=$J$3,INDEX(Nhaplieu!$N$8:$N$1070,$G235)=$J$3),INDEX(Nhaplieu!$E$8:$E$1070,$G235),""))</f>
        <v/>
      </c>
      <c r="B235" s="481" t="str">
        <f ca="1">IF($G235="","",IF(OR(INDEX(Nhaplieu!$M$8:$M$1070,$G235)=$J$3,INDEX(Nhaplieu!$N$8:$N$1070,$G235)=$J$3),INDEX(Nhaplieu!$F$8:$F$1070,$G235),""))</f>
        <v/>
      </c>
      <c r="C235" s="482" t="str">
        <f ca="1">IF($G235="","",IF(OR(INDEX(Nhaplieu!$M$8:$M$1070,$G235)=$J$3,INDEX(Nhaplieu!$N$8:$N$1070,$G235)=$J$3),INDEX(Nhaplieu!$L$8:$L$1070,$G235),""))</f>
        <v/>
      </c>
      <c r="D235" s="483" t="str">
        <f ca="1">IF($G235="","",IF(INDEX(Nhaplieu!$M$8:$M$1070,$G235)=$J$3,IF($G235="","",INDEX(Nhaplieu!$N$8:$N$1070,$G235)),IF(INDEX(Nhaplieu!$N$8:$N$1070,$G235)=$J$3,IF($G235="","",INDEX(Nhaplieu!$M$8:$M$1070,$G235)),"")))</f>
        <v/>
      </c>
      <c r="E235" s="77" t="str">
        <f ca="1">IF($G235="","",IF(AND(INDEX(Nhaplieu!$M$8:$M$1070,$G235)=$J$3,INDEX(Nhaplieu!$P$8:$P$1070,$G235)=$J$2),INDEX(Nhaplieu!$O$8:$O$1070,$G235),0))</f>
        <v/>
      </c>
      <c r="F235" s="77" t="str">
        <f ca="1">IF(OR($G235="",E235&gt;0),"",IF(AND(INDEX(Nhaplieu!$N$8:$N$1070,$G235)=$J$3,INDEX(Nhaplieu!$P$8:$P$1070,$G235)=$J$2),INDEX(Nhaplieu!$O$8:$O$1070,$G235),0))</f>
        <v/>
      </c>
      <c r="G235" s="66" t="str">
        <f ca="1">IF(TYPE(MATCH($J$2,OFFSET(Nhaplieu!$P$8,G234,0):'Nhaplieu'!$P$1070,0)+G234)=16,"",MATCH($J$2,OFFSET(Nhaplieu!$P$8,G234,0):'Nhaplieu'!$P$1070,0)+G234)</f>
        <v/>
      </c>
    </row>
    <row r="236" spans="1:7" s="10" customFormat="1" ht="14.25" hidden="1" customHeight="1">
      <c r="A236" s="77" t="str">
        <f ca="1">IF($G236="","",IF(OR(INDEX(Nhaplieu!$M$8:$M$1070,$G236)=$J$3,INDEX(Nhaplieu!$N$8:$N$1070,$G236)=$J$3),INDEX(Nhaplieu!$E$8:$E$1070,$G236),""))</f>
        <v/>
      </c>
      <c r="B236" s="481" t="str">
        <f ca="1">IF($G236="","",IF(OR(INDEX(Nhaplieu!$M$8:$M$1070,$G236)=$J$3,INDEX(Nhaplieu!$N$8:$N$1070,$G236)=$J$3),INDEX(Nhaplieu!$F$8:$F$1070,$G236),""))</f>
        <v/>
      </c>
      <c r="C236" s="482" t="str">
        <f ca="1">IF($G236="","",IF(OR(INDEX(Nhaplieu!$M$8:$M$1070,$G236)=$J$3,INDEX(Nhaplieu!$N$8:$N$1070,$G236)=$J$3),INDEX(Nhaplieu!$L$8:$L$1070,$G236),""))</f>
        <v/>
      </c>
      <c r="D236" s="483" t="str">
        <f ca="1">IF($G236="","",IF(INDEX(Nhaplieu!$M$8:$M$1070,$G236)=$J$3,IF($G236="","",INDEX(Nhaplieu!$N$8:$N$1070,$G236)),IF(INDEX(Nhaplieu!$N$8:$N$1070,$G236)=$J$3,IF($G236="","",INDEX(Nhaplieu!$M$8:$M$1070,$G236)),"")))</f>
        <v/>
      </c>
      <c r="E236" s="77" t="str">
        <f ca="1">IF($G236="","",IF(AND(INDEX(Nhaplieu!$M$8:$M$1070,$G236)=$J$3,INDEX(Nhaplieu!$P$8:$P$1070,$G236)=$J$2),INDEX(Nhaplieu!$O$8:$O$1070,$G236),0))</f>
        <v/>
      </c>
      <c r="F236" s="77" t="str">
        <f ca="1">IF(OR($G236="",E236&gt;0),"",IF(AND(INDEX(Nhaplieu!$N$8:$N$1070,$G236)=$J$3,INDEX(Nhaplieu!$P$8:$P$1070,$G236)=$J$2),INDEX(Nhaplieu!$O$8:$O$1070,$G236),0))</f>
        <v/>
      </c>
      <c r="G236" s="66" t="str">
        <f ca="1">IF(TYPE(MATCH($J$2,OFFSET(Nhaplieu!$P$8,G235,0):'Nhaplieu'!$P$1070,0)+G235)=16,"",MATCH($J$2,OFFSET(Nhaplieu!$P$8,G235,0):'Nhaplieu'!$P$1070,0)+G235)</f>
        <v/>
      </c>
    </row>
    <row r="237" spans="1:7" s="10" customFormat="1" ht="14.25" hidden="1" customHeight="1">
      <c r="A237" s="77" t="str">
        <f ca="1">IF($G237="","",IF(OR(INDEX(Nhaplieu!$M$8:$M$1070,$G237)=$J$3,INDEX(Nhaplieu!$N$8:$N$1070,$G237)=$J$3),INDEX(Nhaplieu!$E$8:$E$1070,$G237),""))</f>
        <v/>
      </c>
      <c r="B237" s="481" t="str">
        <f ca="1">IF($G237="","",IF(OR(INDEX(Nhaplieu!$M$8:$M$1070,$G237)=$J$3,INDEX(Nhaplieu!$N$8:$N$1070,$G237)=$J$3),INDEX(Nhaplieu!$F$8:$F$1070,$G237),""))</f>
        <v/>
      </c>
      <c r="C237" s="482" t="str">
        <f ca="1">IF($G237="","",IF(OR(INDEX(Nhaplieu!$M$8:$M$1070,$G237)=$J$3,INDEX(Nhaplieu!$N$8:$N$1070,$G237)=$J$3),INDEX(Nhaplieu!$L$8:$L$1070,$G237),""))</f>
        <v/>
      </c>
      <c r="D237" s="483" t="str">
        <f ca="1">IF($G237="","",IF(INDEX(Nhaplieu!$M$8:$M$1070,$G237)=$J$3,IF($G237="","",INDEX(Nhaplieu!$N$8:$N$1070,$G237)),IF(INDEX(Nhaplieu!$N$8:$N$1070,$G237)=$J$3,IF($G237="","",INDEX(Nhaplieu!$M$8:$M$1070,$G237)),"")))</f>
        <v/>
      </c>
      <c r="E237" s="77" t="str">
        <f ca="1">IF($G237="","",IF(AND(INDEX(Nhaplieu!$M$8:$M$1070,$G237)=$J$3,INDEX(Nhaplieu!$P$8:$P$1070,$G237)=$J$2),INDEX(Nhaplieu!$O$8:$O$1070,$G237),0))</f>
        <v/>
      </c>
      <c r="F237" s="77" t="str">
        <f ca="1">IF(OR($G237="",E237&gt;0),"",IF(AND(INDEX(Nhaplieu!$N$8:$N$1070,$G237)=$J$3,INDEX(Nhaplieu!$P$8:$P$1070,$G237)=$J$2),INDEX(Nhaplieu!$O$8:$O$1070,$G237),0))</f>
        <v/>
      </c>
      <c r="G237" s="66" t="str">
        <f ca="1">IF(TYPE(MATCH($J$2,OFFSET(Nhaplieu!$P$8,G236,0):'Nhaplieu'!$P$1070,0)+G236)=16,"",MATCH($J$2,OFFSET(Nhaplieu!$P$8,G236,0):'Nhaplieu'!$P$1070,0)+G236)</f>
        <v/>
      </c>
    </row>
    <row r="238" spans="1:7" s="10" customFormat="1" ht="14.25" hidden="1" customHeight="1">
      <c r="A238" s="77" t="str">
        <f ca="1">IF($G238="","",IF(OR(INDEX(Nhaplieu!$M$8:$M$1070,$G238)=$J$3,INDEX(Nhaplieu!$N$8:$N$1070,$G238)=$J$3),INDEX(Nhaplieu!$E$8:$E$1070,$G238),""))</f>
        <v/>
      </c>
      <c r="B238" s="481" t="str">
        <f ca="1">IF($G238="","",IF(OR(INDEX(Nhaplieu!$M$8:$M$1070,$G238)=$J$3,INDEX(Nhaplieu!$N$8:$N$1070,$G238)=$J$3),INDEX(Nhaplieu!$F$8:$F$1070,$G238),""))</f>
        <v/>
      </c>
      <c r="C238" s="482" t="str">
        <f ca="1">IF($G238="","",IF(OR(INDEX(Nhaplieu!$M$8:$M$1070,$G238)=$J$3,INDEX(Nhaplieu!$N$8:$N$1070,$G238)=$J$3),INDEX(Nhaplieu!$L$8:$L$1070,$G238),""))</f>
        <v/>
      </c>
      <c r="D238" s="483" t="str">
        <f ca="1">IF($G238="","",IF(INDEX(Nhaplieu!$M$8:$M$1070,$G238)=$J$3,IF($G238="","",INDEX(Nhaplieu!$N$8:$N$1070,$G238)),IF(INDEX(Nhaplieu!$N$8:$N$1070,$G238)=$J$3,IF($G238="","",INDEX(Nhaplieu!$M$8:$M$1070,$G238)),"")))</f>
        <v/>
      </c>
      <c r="E238" s="77" t="str">
        <f ca="1">IF($G238="","",IF(AND(INDEX(Nhaplieu!$M$8:$M$1070,$G238)=$J$3,INDEX(Nhaplieu!$P$8:$P$1070,$G238)=$J$2),INDEX(Nhaplieu!$O$8:$O$1070,$G238),0))</f>
        <v/>
      </c>
      <c r="F238" s="77" t="str">
        <f ca="1">IF(OR($G238="",E238&gt;0),"",IF(AND(INDEX(Nhaplieu!$N$8:$N$1070,$G238)=$J$3,INDEX(Nhaplieu!$P$8:$P$1070,$G238)=$J$2),INDEX(Nhaplieu!$O$8:$O$1070,$G238),0))</f>
        <v/>
      </c>
      <c r="G238" s="66" t="str">
        <f ca="1">IF(TYPE(MATCH($J$2,OFFSET(Nhaplieu!$P$8,G237,0):'Nhaplieu'!$P$1070,0)+G237)=16,"",MATCH($J$2,OFFSET(Nhaplieu!$P$8,G237,0):'Nhaplieu'!$P$1070,0)+G237)</f>
        <v/>
      </c>
    </row>
    <row r="239" spans="1:7" s="10" customFormat="1" ht="14.25" hidden="1" customHeight="1">
      <c r="A239" s="77" t="str">
        <f ca="1">IF($G239="","",IF(OR(INDEX(Nhaplieu!$M$8:$M$1070,$G239)=$J$3,INDEX(Nhaplieu!$N$8:$N$1070,$G239)=$J$3),INDEX(Nhaplieu!$E$8:$E$1070,$G239),""))</f>
        <v/>
      </c>
      <c r="B239" s="481" t="str">
        <f ca="1">IF($G239="","",IF(OR(INDEX(Nhaplieu!$M$8:$M$1070,$G239)=$J$3,INDEX(Nhaplieu!$N$8:$N$1070,$G239)=$J$3),INDEX(Nhaplieu!$F$8:$F$1070,$G239),""))</f>
        <v/>
      </c>
      <c r="C239" s="482" t="str">
        <f ca="1">IF($G239="","",IF(OR(INDEX(Nhaplieu!$M$8:$M$1070,$G239)=$J$3,INDEX(Nhaplieu!$N$8:$N$1070,$G239)=$J$3),INDEX(Nhaplieu!$L$8:$L$1070,$G239),""))</f>
        <v/>
      </c>
      <c r="D239" s="483" t="str">
        <f ca="1">IF($G239="","",IF(INDEX(Nhaplieu!$M$8:$M$1070,$G239)=$J$3,IF($G239="","",INDEX(Nhaplieu!$N$8:$N$1070,$G239)),IF(INDEX(Nhaplieu!$N$8:$N$1070,$G239)=$J$3,IF($G239="","",INDEX(Nhaplieu!$M$8:$M$1070,$G239)),"")))</f>
        <v/>
      </c>
      <c r="E239" s="77" t="str">
        <f ca="1">IF($G239="","",IF(AND(INDEX(Nhaplieu!$M$8:$M$1070,$G239)=$J$3,INDEX(Nhaplieu!$P$8:$P$1070,$G239)=$J$2),INDEX(Nhaplieu!$O$8:$O$1070,$G239),0))</f>
        <v/>
      </c>
      <c r="F239" s="77" t="str">
        <f ca="1">IF(OR($G239="",E239&gt;0),"",IF(AND(INDEX(Nhaplieu!$N$8:$N$1070,$G239)=$J$3,INDEX(Nhaplieu!$P$8:$P$1070,$G239)=$J$2),INDEX(Nhaplieu!$O$8:$O$1070,$G239),0))</f>
        <v/>
      </c>
      <c r="G239" s="66" t="str">
        <f ca="1">IF(TYPE(MATCH($J$2,OFFSET(Nhaplieu!$P$8,G238,0):'Nhaplieu'!$P$1070,0)+G238)=16,"",MATCH($J$2,OFFSET(Nhaplieu!$P$8,G238,0):'Nhaplieu'!$P$1070,0)+G238)</f>
        <v/>
      </c>
    </row>
    <row r="240" spans="1:7" s="10" customFormat="1" ht="14.25" hidden="1" customHeight="1">
      <c r="A240" s="77" t="str">
        <f ca="1">IF($G240="","",IF(OR(INDEX(Nhaplieu!$M$8:$M$1070,$G240)=$J$3,INDEX(Nhaplieu!$N$8:$N$1070,$G240)=$J$3),INDEX(Nhaplieu!$E$8:$E$1070,$G240),""))</f>
        <v/>
      </c>
      <c r="B240" s="481" t="str">
        <f ca="1">IF($G240="","",IF(OR(INDEX(Nhaplieu!$M$8:$M$1070,$G240)=$J$3,INDEX(Nhaplieu!$N$8:$N$1070,$G240)=$J$3),INDEX(Nhaplieu!$F$8:$F$1070,$G240),""))</f>
        <v/>
      </c>
      <c r="C240" s="482" t="str">
        <f ca="1">IF($G240="","",IF(OR(INDEX(Nhaplieu!$M$8:$M$1070,$G240)=$J$3,INDEX(Nhaplieu!$N$8:$N$1070,$G240)=$J$3),INDEX(Nhaplieu!$L$8:$L$1070,$G240),""))</f>
        <v/>
      </c>
      <c r="D240" s="483" t="str">
        <f ca="1">IF($G240="","",IF(INDEX(Nhaplieu!$M$8:$M$1070,$G240)=$J$3,IF($G240="","",INDEX(Nhaplieu!$N$8:$N$1070,$G240)),IF(INDEX(Nhaplieu!$N$8:$N$1070,$G240)=$J$3,IF($G240="","",INDEX(Nhaplieu!$M$8:$M$1070,$G240)),"")))</f>
        <v/>
      </c>
      <c r="E240" s="77" t="str">
        <f ca="1">IF($G240="","",IF(AND(INDEX(Nhaplieu!$M$8:$M$1070,$G240)=$J$3,INDEX(Nhaplieu!$P$8:$P$1070,$G240)=$J$2),INDEX(Nhaplieu!$O$8:$O$1070,$G240),0))</f>
        <v/>
      </c>
      <c r="F240" s="77" t="str">
        <f ca="1">IF(OR($G240="",E240&gt;0),"",IF(AND(INDEX(Nhaplieu!$N$8:$N$1070,$G240)=$J$3,INDEX(Nhaplieu!$P$8:$P$1070,$G240)=$J$2),INDEX(Nhaplieu!$O$8:$O$1070,$G240),0))</f>
        <v/>
      </c>
      <c r="G240" s="66" t="str">
        <f ca="1">IF(TYPE(MATCH($J$2,OFFSET(Nhaplieu!$P$8,G239,0):'Nhaplieu'!$P$1070,0)+G239)=16,"",MATCH($J$2,OFFSET(Nhaplieu!$P$8,G239,0):'Nhaplieu'!$P$1070,0)+G239)</f>
        <v/>
      </c>
    </row>
    <row r="241" spans="1:7" s="10" customFormat="1" ht="14.25" hidden="1" customHeight="1">
      <c r="A241" s="77" t="str">
        <f ca="1">IF($G241="","",IF(OR(INDEX(Nhaplieu!$M$8:$M$1070,$G241)=$J$3,INDEX(Nhaplieu!$N$8:$N$1070,$G241)=$J$3),INDEX(Nhaplieu!$E$8:$E$1070,$G241),""))</f>
        <v/>
      </c>
      <c r="B241" s="481" t="str">
        <f ca="1">IF($G241="","",IF(OR(INDEX(Nhaplieu!$M$8:$M$1070,$G241)=$J$3,INDEX(Nhaplieu!$N$8:$N$1070,$G241)=$J$3),INDEX(Nhaplieu!$F$8:$F$1070,$G241),""))</f>
        <v/>
      </c>
      <c r="C241" s="482" t="str">
        <f ca="1">IF($G241="","",IF(OR(INDEX(Nhaplieu!$M$8:$M$1070,$G241)=$J$3,INDEX(Nhaplieu!$N$8:$N$1070,$G241)=$J$3),INDEX(Nhaplieu!$L$8:$L$1070,$G241),""))</f>
        <v/>
      </c>
      <c r="D241" s="483" t="str">
        <f ca="1">IF($G241="","",IF(INDEX(Nhaplieu!$M$8:$M$1070,$G241)=$J$3,IF($G241="","",INDEX(Nhaplieu!$N$8:$N$1070,$G241)),IF(INDEX(Nhaplieu!$N$8:$N$1070,$G241)=$J$3,IF($G241="","",INDEX(Nhaplieu!$M$8:$M$1070,$G241)),"")))</f>
        <v/>
      </c>
      <c r="E241" s="77" t="str">
        <f ca="1">IF($G241="","",IF(AND(INDEX(Nhaplieu!$M$8:$M$1070,$G241)=$J$3,INDEX(Nhaplieu!$P$8:$P$1070,$G241)=$J$2),INDEX(Nhaplieu!$O$8:$O$1070,$G241),0))</f>
        <v/>
      </c>
      <c r="F241" s="77" t="str">
        <f ca="1">IF(OR($G241="",E241&gt;0),"",IF(AND(INDEX(Nhaplieu!$N$8:$N$1070,$G241)=$J$3,INDEX(Nhaplieu!$P$8:$P$1070,$G241)=$J$2),INDEX(Nhaplieu!$O$8:$O$1070,$G241),0))</f>
        <v/>
      </c>
      <c r="G241" s="66" t="str">
        <f ca="1">IF(TYPE(MATCH($J$2,OFFSET(Nhaplieu!$P$8,G240,0):'Nhaplieu'!$P$1070,0)+G240)=16,"",MATCH($J$2,OFFSET(Nhaplieu!$P$8,G240,0):'Nhaplieu'!$P$1070,0)+G240)</f>
        <v/>
      </c>
    </row>
    <row r="242" spans="1:7" s="10" customFormat="1" ht="14.25" hidden="1" customHeight="1">
      <c r="A242" s="77" t="str">
        <f ca="1">IF($G242="","",IF(OR(INDEX(Nhaplieu!$M$8:$M$1070,$G242)=$J$3,INDEX(Nhaplieu!$N$8:$N$1070,$G242)=$J$3),INDEX(Nhaplieu!$E$8:$E$1070,$G242),""))</f>
        <v/>
      </c>
      <c r="B242" s="481" t="str">
        <f ca="1">IF($G242="","",IF(OR(INDEX(Nhaplieu!$M$8:$M$1070,$G242)=$J$3,INDEX(Nhaplieu!$N$8:$N$1070,$G242)=$J$3),INDEX(Nhaplieu!$F$8:$F$1070,$G242),""))</f>
        <v/>
      </c>
      <c r="C242" s="482" t="str">
        <f ca="1">IF($G242="","",IF(OR(INDEX(Nhaplieu!$M$8:$M$1070,$G242)=$J$3,INDEX(Nhaplieu!$N$8:$N$1070,$G242)=$J$3),INDEX(Nhaplieu!$L$8:$L$1070,$G242),""))</f>
        <v/>
      </c>
      <c r="D242" s="483" t="str">
        <f ca="1">IF($G242="","",IF(INDEX(Nhaplieu!$M$8:$M$1070,$G242)=$J$3,IF($G242="","",INDEX(Nhaplieu!$N$8:$N$1070,$G242)),IF(INDEX(Nhaplieu!$N$8:$N$1070,$G242)=$J$3,IF($G242="","",INDEX(Nhaplieu!$M$8:$M$1070,$G242)),"")))</f>
        <v/>
      </c>
      <c r="E242" s="77" t="str">
        <f ca="1">IF($G242="","",IF(AND(INDEX(Nhaplieu!$M$8:$M$1070,$G242)=$J$3,INDEX(Nhaplieu!$P$8:$P$1070,$G242)=$J$2),INDEX(Nhaplieu!$O$8:$O$1070,$G242),0))</f>
        <v/>
      </c>
      <c r="F242" s="77" t="str">
        <f ca="1">IF(OR($G242="",E242&gt;0),"",IF(AND(INDEX(Nhaplieu!$N$8:$N$1070,$G242)=$J$3,INDEX(Nhaplieu!$P$8:$P$1070,$G242)=$J$2),INDEX(Nhaplieu!$O$8:$O$1070,$G242),0))</f>
        <v/>
      </c>
      <c r="G242" s="66" t="str">
        <f ca="1">IF(TYPE(MATCH($J$2,OFFSET(Nhaplieu!$P$8,G241,0):'Nhaplieu'!$P$1070,0)+G241)=16,"",MATCH($J$2,OFFSET(Nhaplieu!$P$8,G241,0):'Nhaplieu'!$P$1070,0)+G241)</f>
        <v/>
      </c>
    </row>
    <row r="243" spans="1:7" s="10" customFormat="1" ht="14.25" hidden="1" customHeight="1">
      <c r="A243" s="77" t="str">
        <f ca="1">IF($G243="","",IF(OR(INDEX(Nhaplieu!$M$8:$M$1070,$G243)=$J$3,INDEX(Nhaplieu!$N$8:$N$1070,$G243)=$J$3),INDEX(Nhaplieu!$E$8:$E$1070,$G243),""))</f>
        <v/>
      </c>
      <c r="B243" s="481" t="str">
        <f ca="1">IF($G243="","",IF(OR(INDEX(Nhaplieu!$M$8:$M$1070,$G243)=$J$3,INDEX(Nhaplieu!$N$8:$N$1070,$G243)=$J$3),INDEX(Nhaplieu!$F$8:$F$1070,$G243),""))</f>
        <v/>
      </c>
      <c r="C243" s="482" t="str">
        <f ca="1">IF($G243="","",IF(OR(INDEX(Nhaplieu!$M$8:$M$1070,$G243)=$J$3,INDEX(Nhaplieu!$N$8:$N$1070,$G243)=$J$3),INDEX(Nhaplieu!$L$8:$L$1070,$G243),""))</f>
        <v/>
      </c>
      <c r="D243" s="483" t="str">
        <f ca="1">IF($G243="","",IF(INDEX(Nhaplieu!$M$8:$M$1070,$G243)=$J$3,IF($G243="","",INDEX(Nhaplieu!$N$8:$N$1070,$G243)),IF(INDEX(Nhaplieu!$N$8:$N$1070,$G243)=$J$3,IF($G243="","",INDEX(Nhaplieu!$M$8:$M$1070,$G243)),"")))</f>
        <v/>
      </c>
      <c r="E243" s="77" t="str">
        <f ca="1">IF($G243="","",IF(AND(INDEX(Nhaplieu!$M$8:$M$1070,$G243)=$J$3,INDEX(Nhaplieu!$P$8:$P$1070,$G243)=$J$2),INDEX(Nhaplieu!$O$8:$O$1070,$G243),0))</f>
        <v/>
      </c>
      <c r="F243" s="77" t="str">
        <f ca="1">IF(OR($G243="",E243&gt;0),"",IF(AND(INDEX(Nhaplieu!$N$8:$N$1070,$G243)=$J$3,INDEX(Nhaplieu!$P$8:$P$1070,$G243)=$J$2),INDEX(Nhaplieu!$O$8:$O$1070,$G243),0))</f>
        <v/>
      </c>
      <c r="G243" s="66" t="str">
        <f ca="1">IF(TYPE(MATCH($J$2,OFFSET(Nhaplieu!$P$8,G242,0):'Nhaplieu'!$P$1070,0)+G242)=16,"",MATCH($J$2,OFFSET(Nhaplieu!$P$8,G242,0):'Nhaplieu'!$P$1070,0)+G242)</f>
        <v/>
      </c>
    </row>
    <row r="244" spans="1:7" s="10" customFormat="1" ht="14.25" hidden="1" customHeight="1">
      <c r="A244" s="77" t="str">
        <f ca="1">IF($G244="","",IF(OR(INDEX(Nhaplieu!$M$8:$M$1070,$G244)=$J$3,INDEX(Nhaplieu!$N$8:$N$1070,$G244)=$J$3),INDEX(Nhaplieu!$E$8:$E$1070,$G244),""))</f>
        <v/>
      </c>
      <c r="B244" s="481" t="str">
        <f ca="1">IF($G244="","",IF(OR(INDEX(Nhaplieu!$M$8:$M$1070,$G244)=$J$3,INDEX(Nhaplieu!$N$8:$N$1070,$G244)=$J$3),INDEX(Nhaplieu!$F$8:$F$1070,$G244),""))</f>
        <v/>
      </c>
      <c r="C244" s="482" t="str">
        <f ca="1">IF($G244="","",IF(OR(INDEX(Nhaplieu!$M$8:$M$1070,$G244)=$J$3,INDEX(Nhaplieu!$N$8:$N$1070,$G244)=$J$3),INDEX(Nhaplieu!$L$8:$L$1070,$G244),""))</f>
        <v/>
      </c>
      <c r="D244" s="483" t="str">
        <f ca="1">IF($G244="","",IF(INDEX(Nhaplieu!$M$8:$M$1070,$G244)=$J$3,IF($G244="","",INDEX(Nhaplieu!$N$8:$N$1070,$G244)),IF(INDEX(Nhaplieu!$N$8:$N$1070,$G244)=$J$3,IF($G244="","",INDEX(Nhaplieu!$M$8:$M$1070,$G244)),"")))</f>
        <v/>
      </c>
      <c r="E244" s="77" t="str">
        <f ca="1">IF($G244="","",IF(AND(INDEX(Nhaplieu!$M$8:$M$1070,$G244)=$J$3,INDEX(Nhaplieu!$P$8:$P$1070,$G244)=$J$2),INDEX(Nhaplieu!$O$8:$O$1070,$G244),0))</f>
        <v/>
      </c>
      <c r="F244" s="77" t="str">
        <f ca="1">IF(OR($G244="",E244&gt;0),"",IF(AND(INDEX(Nhaplieu!$N$8:$N$1070,$G244)=$J$3,INDEX(Nhaplieu!$P$8:$P$1070,$G244)=$J$2),INDEX(Nhaplieu!$O$8:$O$1070,$G244),0))</f>
        <v/>
      </c>
      <c r="G244" s="66" t="str">
        <f ca="1">IF(TYPE(MATCH($J$2,OFFSET(Nhaplieu!$P$8,G243,0):'Nhaplieu'!$P$1070,0)+G243)=16,"",MATCH($J$2,OFFSET(Nhaplieu!$P$8,G243,0):'Nhaplieu'!$P$1070,0)+G243)</f>
        <v/>
      </c>
    </row>
    <row r="245" spans="1:7" s="10" customFormat="1" ht="14.25" hidden="1" customHeight="1">
      <c r="A245" s="77" t="str">
        <f ca="1">IF($G245="","",IF(OR(INDEX(Nhaplieu!$M$8:$M$1070,$G245)=$J$3,INDEX(Nhaplieu!$N$8:$N$1070,$G245)=$J$3),INDEX(Nhaplieu!$E$8:$E$1070,$G245),""))</f>
        <v/>
      </c>
      <c r="B245" s="481" t="str">
        <f ca="1">IF($G245="","",IF(OR(INDEX(Nhaplieu!$M$8:$M$1070,$G245)=$J$3,INDEX(Nhaplieu!$N$8:$N$1070,$G245)=$J$3),INDEX(Nhaplieu!$F$8:$F$1070,$G245),""))</f>
        <v/>
      </c>
      <c r="C245" s="482" t="str">
        <f ca="1">IF($G245="","",IF(OR(INDEX(Nhaplieu!$M$8:$M$1070,$G245)=$J$3,INDEX(Nhaplieu!$N$8:$N$1070,$G245)=$J$3),INDEX(Nhaplieu!$L$8:$L$1070,$G245),""))</f>
        <v/>
      </c>
      <c r="D245" s="483" t="str">
        <f ca="1">IF($G245="","",IF(INDEX(Nhaplieu!$M$8:$M$1070,$G245)=$J$3,IF($G245="","",INDEX(Nhaplieu!$N$8:$N$1070,$G245)),IF(INDEX(Nhaplieu!$N$8:$N$1070,$G245)=$J$3,IF($G245="","",INDEX(Nhaplieu!$M$8:$M$1070,$G245)),"")))</f>
        <v/>
      </c>
      <c r="E245" s="77" t="str">
        <f ca="1">IF($G245="","",IF(AND(INDEX(Nhaplieu!$M$8:$M$1070,$G245)=$J$3,INDEX(Nhaplieu!$P$8:$P$1070,$G245)=$J$2),INDEX(Nhaplieu!$O$8:$O$1070,$G245),0))</f>
        <v/>
      </c>
      <c r="F245" s="77" t="str">
        <f ca="1">IF(OR($G245="",E245&gt;0),"",IF(AND(INDEX(Nhaplieu!$N$8:$N$1070,$G245)=$J$3,INDEX(Nhaplieu!$P$8:$P$1070,$G245)=$J$2),INDEX(Nhaplieu!$O$8:$O$1070,$G245),0))</f>
        <v/>
      </c>
      <c r="G245" s="66" t="str">
        <f ca="1">IF(TYPE(MATCH($J$2,OFFSET(Nhaplieu!$P$8,G244,0):'Nhaplieu'!$P$1070,0)+G244)=16,"",MATCH($J$2,OFFSET(Nhaplieu!$P$8,G244,0):'Nhaplieu'!$P$1070,0)+G244)</f>
        <v/>
      </c>
    </row>
    <row r="246" spans="1:7" s="10" customFormat="1" ht="14.25" hidden="1" customHeight="1">
      <c r="A246" s="77" t="str">
        <f ca="1">IF($G246="","",IF(OR(INDEX(Nhaplieu!$M$8:$M$1070,$G246)=$J$3,INDEX(Nhaplieu!$N$8:$N$1070,$G246)=$J$3),INDEX(Nhaplieu!$E$8:$E$1070,$G246),""))</f>
        <v/>
      </c>
      <c r="B246" s="481" t="str">
        <f ca="1">IF($G246="","",IF(OR(INDEX(Nhaplieu!$M$8:$M$1070,$G246)=$J$3,INDEX(Nhaplieu!$N$8:$N$1070,$G246)=$J$3),INDEX(Nhaplieu!$F$8:$F$1070,$G246),""))</f>
        <v/>
      </c>
      <c r="C246" s="482" t="str">
        <f ca="1">IF($G246="","",IF(OR(INDEX(Nhaplieu!$M$8:$M$1070,$G246)=$J$3,INDEX(Nhaplieu!$N$8:$N$1070,$G246)=$J$3),INDEX(Nhaplieu!$L$8:$L$1070,$G246),""))</f>
        <v/>
      </c>
      <c r="D246" s="483" t="str">
        <f ca="1">IF($G246="","",IF(INDEX(Nhaplieu!$M$8:$M$1070,$G246)=$J$3,IF($G246="","",INDEX(Nhaplieu!$N$8:$N$1070,$G246)),IF(INDEX(Nhaplieu!$N$8:$N$1070,$G246)=$J$3,IF($G246="","",INDEX(Nhaplieu!$M$8:$M$1070,$G246)),"")))</f>
        <v/>
      </c>
      <c r="E246" s="77" t="str">
        <f ca="1">IF($G246="","",IF(AND(INDEX(Nhaplieu!$M$8:$M$1070,$G246)=$J$3,INDEX(Nhaplieu!$P$8:$P$1070,$G246)=$J$2),INDEX(Nhaplieu!$O$8:$O$1070,$G246),0))</f>
        <v/>
      </c>
      <c r="F246" s="77" t="str">
        <f ca="1">IF(OR($G246="",E246&gt;0),"",IF(AND(INDEX(Nhaplieu!$N$8:$N$1070,$G246)=$J$3,INDEX(Nhaplieu!$P$8:$P$1070,$G246)=$J$2),INDEX(Nhaplieu!$O$8:$O$1070,$G246),0))</f>
        <v/>
      </c>
      <c r="G246" s="66" t="str">
        <f ca="1">IF(TYPE(MATCH($J$2,OFFSET(Nhaplieu!$P$8,G245,0):'Nhaplieu'!$P$1070,0)+G245)=16,"",MATCH($J$2,OFFSET(Nhaplieu!$P$8,G245,0):'Nhaplieu'!$P$1070,0)+G245)</f>
        <v/>
      </c>
    </row>
    <row r="247" spans="1:7" s="10" customFormat="1" ht="14.25" hidden="1" customHeight="1">
      <c r="A247" s="77" t="str">
        <f ca="1">IF($G247="","",IF(OR(INDEX(Nhaplieu!$M$8:$M$1070,$G247)=$J$3,INDEX(Nhaplieu!$N$8:$N$1070,$G247)=$J$3),INDEX(Nhaplieu!$E$8:$E$1070,$G247),""))</f>
        <v/>
      </c>
      <c r="B247" s="481" t="str">
        <f ca="1">IF($G247="","",IF(OR(INDEX(Nhaplieu!$M$8:$M$1070,$G247)=$J$3,INDEX(Nhaplieu!$N$8:$N$1070,$G247)=$J$3),INDEX(Nhaplieu!$F$8:$F$1070,$G247),""))</f>
        <v/>
      </c>
      <c r="C247" s="482" t="str">
        <f ca="1">IF($G247="","",IF(OR(INDEX(Nhaplieu!$M$8:$M$1070,$G247)=$J$3,INDEX(Nhaplieu!$N$8:$N$1070,$G247)=$J$3),INDEX(Nhaplieu!$L$8:$L$1070,$G247),""))</f>
        <v/>
      </c>
      <c r="D247" s="483" t="str">
        <f ca="1">IF($G247="","",IF(INDEX(Nhaplieu!$M$8:$M$1070,$G247)=$J$3,IF($G247="","",INDEX(Nhaplieu!$N$8:$N$1070,$G247)),IF(INDEX(Nhaplieu!$N$8:$N$1070,$G247)=$J$3,IF($G247="","",INDEX(Nhaplieu!$M$8:$M$1070,$G247)),"")))</f>
        <v/>
      </c>
      <c r="E247" s="77" t="str">
        <f ca="1">IF($G247="","",IF(AND(INDEX(Nhaplieu!$M$8:$M$1070,$G247)=$J$3,INDEX(Nhaplieu!$P$8:$P$1070,$G247)=$J$2),INDEX(Nhaplieu!$O$8:$O$1070,$G247),0))</f>
        <v/>
      </c>
      <c r="F247" s="77" t="str">
        <f ca="1">IF(OR($G247="",E247&gt;0),"",IF(AND(INDEX(Nhaplieu!$N$8:$N$1070,$G247)=$J$3,INDEX(Nhaplieu!$P$8:$P$1070,$G247)=$J$2),INDEX(Nhaplieu!$O$8:$O$1070,$G247),0))</f>
        <v/>
      </c>
      <c r="G247" s="66" t="str">
        <f ca="1">IF(TYPE(MATCH($J$2,OFFSET(Nhaplieu!$P$8,G246,0):'Nhaplieu'!$P$1070,0)+G246)=16,"",MATCH($J$2,OFFSET(Nhaplieu!$P$8,G246,0):'Nhaplieu'!$P$1070,0)+G246)</f>
        <v/>
      </c>
    </row>
    <row r="248" spans="1:7" s="10" customFormat="1" ht="14.25" hidden="1" customHeight="1">
      <c r="A248" s="77" t="str">
        <f ca="1">IF($G248="","",IF(OR(INDEX(Nhaplieu!$M$8:$M$1070,$G248)=$J$3,INDEX(Nhaplieu!$N$8:$N$1070,$G248)=$J$3),INDEX(Nhaplieu!$E$8:$E$1070,$G248),""))</f>
        <v/>
      </c>
      <c r="B248" s="481" t="str">
        <f ca="1">IF($G248="","",IF(OR(INDEX(Nhaplieu!$M$8:$M$1070,$G248)=$J$3,INDEX(Nhaplieu!$N$8:$N$1070,$G248)=$J$3),INDEX(Nhaplieu!$F$8:$F$1070,$G248),""))</f>
        <v/>
      </c>
      <c r="C248" s="482" t="str">
        <f ca="1">IF($G248="","",IF(OR(INDEX(Nhaplieu!$M$8:$M$1070,$G248)=$J$3,INDEX(Nhaplieu!$N$8:$N$1070,$G248)=$J$3),INDEX(Nhaplieu!$L$8:$L$1070,$G248),""))</f>
        <v/>
      </c>
      <c r="D248" s="483" t="str">
        <f ca="1">IF($G248="","",IF(INDEX(Nhaplieu!$M$8:$M$1070,$G248)=$J$3,IF($G248="","",INDEX(Nhaplieu!$N$8:$N$1070,$G248)),IF(INDEX(Nhaplieu!$N$8:$N$1070,$G248)=$J$3,IF($G248="","",INDEX(Nhaplieu!$M$8:$M$1070,$G248)),"")))</f>
        <v/>
      </c>
      <c r="E248" s="77" t="str">
        <f ca="1">IF($G248="","",IF(AND(INDEX(Nhaplieu!$M$8:$M$1070,$G248)=$J$3,INDEX(Nhaplieu!$P$8:$P$1070,$G248)=$J$2),INDEX(Nhaplieu!$O$8:$O$1070,$G248),0))</f>
        <v/>
      </c>
      <c r="F248" s="77" t="str">
        <f ca="1">IF(OR($G248="",E248&gt;0),"",IF(AND(INDEX(Nhaplieu!$N$8:$N$1070,$G248)=$J$3,INDEX(Nhaplieu!$P$8:$P$1070,$G248)=$J$2),INDEX(Nhaplieu!$O$8:$O$1070,$G248),0))</f>
        <v/>
      </c>
      <c r="G248" s="66" t="str">
        <f ca="1">IF(TYPE(MATCH($J$2,OFFSET(Nhaplieu!$P$8,G247,0):'Nhaplieu'!$P$1070,0)+G247)=16,"",MATCH($J$2,OFFSET(Nhaplieu!$P$8,G247,0):'Nhaplieu'!$P$1070,0)+G247)</f>
        <v/>
      </c>
    </row>
    <row r="249" spans="1:7" s="10" customFormat="1" ht="14.25" hidden="1" customHeight="1">
      <c r="A249" s="77" t="str">
        <f ca="1">IF($G249="","",IF(OR(INDEX(Nhaplieu!$M$8:$M$1070,$G249)=$J$3,INDEX(Nhaplieu!$N$8:$N$1070,$G249)=$J$3),INDEX(Nhaplieu!$E$8:$E$1070,$G249),""))</f>
        <v/>
      </c>
      <c r="B249" s="481" t="str">
        <f ca="1">IF($G249="","",IF(OR(INDEX(Nhaplieu!$M$8:$M$1070,$G249)=$J$3,INDEX(Nhaplieu!$N$8:$N$1070,$G249)=$J$3),INDEX(Nhaplieu!$F$8:$F$1070,$G249),""))</f>
        <v/>
      </c>
      <c r="C249" s="482" t="str">
        <f ca="1">IF($G249="","",IF(OR(INDEX(Nhaplieu!$M$8:$M$1070,$G249)=$J$3,INDEX(Nhaplieu!$N$8:$N$1070,$G249)=$J$3),INDEX(Nhaplieu!$L$8:$L$1070,$G249),""))</f>
        <v/>
      </c>
      <c r="D249" s="483" t="str">
        <f ca="1">IF($G249="","",IF(INDEX(Nhaplieu!$M$8:$M$1070,$G249)=$J$3,IF($G249="","",INDEX(Nhaplieu!$N$8:$N$1070,$G249)),IF(INDEX(Nhaplieu!$N$8:$N$1070,$G249)=$J$3,IF($G249="","",INDEX(Nhaplieu!$M$8:$M$1070,$G249)),"")))</f>
        <v/>
      </c>
      <c r="E249" s="77" t="str">
        <f ca="1">IF($G249="","",IF(AND(INDEX(Nhaplieu!$M$8:$M$1070,$G249)=$J$3,INDEX(Nhaplieu!$P$8:$P$1070,$G249)=$J$2),INDEX(Nhaplieu!$O$8:$O$1070,$G249),0))</f>
        <v/>
      </c>
      <c r="F249" s="77" t="str">
        <f ca="1">IF(OR($G249="",E249&gt;0),"",IF(AND(INDEX(Nhaplieu!$N$8:$N$1070,$G249)=$J$3,INDEX(Nhaplieu!$P$8:$P$1070,$G249)=$J$2),INDEX(Nhaplieu!$O$8:$O$1070,$G249),0))</f>
        <v/>
      </c>
      <c r="G249" s="66" t="str">
        <f ca="1">IF(TYPE(MATCH($J$2,OFFSET(Nhaplieu!$P$8,G248,0):'Nhaplieu'!$P$1070,0)+G248)=16,"",MATCH($J$2,OFFSET(Nhaplieu!$P$8,G248,0):'Nhaplieu'!$P$1070,0)+G248)</f>
        <v/>
      </c>
    </row>
    <row r="250" spans="1:7" s="10" customFormat="1" ht="14.25" hidden="1" customHeight="1">
      <c r="A250" s="77" t="str">
        <f ca="1">IF($G250="","",IF(OR(INDEX(Nhaplieu!$M$8:$M$1070,$G250)=$J$3,INDEX(Nhaplieu!$N$8:$N$1070,$G250)=$J$3),INDEX(Nhaplieu!$E$8:$E$1070,$G250),""))</f>
        <v/>
      </c>
      <c r="B250" s="481" t="str">
        <f ca="1">IF($G250="","",IF(OR(INDEX(Nhaplieu!$M$8:$M$1070,$G250)=$J$3,INDEX(Nhaplieu!$N$8:$N$1070,$G250)=$J$3),INDEX(Nhaplieu!$F$8:$F$1070,$G250),""))</f>
        <v/>
      </c>
      <c r="C250" s="482" t="str">
        <f ca="1">IF($G250="","",IF(OR(INDEX(Nhaplieu!$M$8:$M$1070,$G250)=$J$3,INDEX(Nhaplieu!$N$8:$N$1070,$G250)=$J$3),INDEX(Nhaplieu!$L$8:$L$1070,$G250),""))</f>
        <v/>
      </c>
      <c r="D250" s="483" t="str">
        <f ca="1">IF($G250="","",IF(INDEX(Nhaplieu!$M$8:$M$1070,$G250)=$J$3,IF($G250="","",INDEX(Nhaplieu!$N$8:$N$1070,$G250)),IF(INDEX(Nhaplieu!$N$8:$N$1070,$G250)=$J$3,IF($G250="","",INDEX(Nhaplieu!$M$8:$M$1070,$G250)),"")))</f>
        <v/>
      </c>
      <c r="E250" s="77" t="str">
        <f ca="1">IF($G250="","",IF(AND(INDEX(Nhaplieu!$M$8:$M$1070,$G250)=$J$3,INDEX(Nhaplieu!$P$8:$P$1070,$G250)=$J$2),INDEX(Nhaplieu!$O$8:$O$1070,$G250),0))</f>
        <v/>
      </c>
      <c r="F250" s="77" t="str">
        <f ca="1">IF(OR($G250="",E250&gt;0),"",IF(AND(INDEX(Nhaplieu!$N$8:$N$1070,$G250)=$J$3,INDEX(Nhaplieu!$P$8:$P$1070,$G250)=$J$2),INDEX(Nhaplieu!$O$8:$O$1070,$G250),0))</f>
        <v/>
      </c>
      <c r="G250" s="66" t="str">
        <f ca="1">IF(TYPE(MATCH($J$2,OFFSET(Nhaplieu!$P$8,G249,0):'Nhaplieu'!$P$1070,0)+G249)=16,"",MATCH($J$2,OFFSET(Nhaplieu!$P$8,G249,0):'Nhaplieu'!$P$1070,0)+G249)</f>
        <v/>
      </c>
    </row>
    <row r="251" spans="1:7" s="10" customFormat="1" ht="14.25" hidden="1" customHeight="1">
      <c r="A251" s="77" t="str">
        <f ca="1">IF($G251="","",IF(OR(INDEX(Nhaplieu!$M$8:$M$1070,$G251)=$J$3,INDEX(Nhaplieu!$N$8:$N$1070,$G251)=$J$3),INDEX(Nhaplieu!$E$8:$E$1070,$G251),""))</f>
        <v/>
      </c>
      <c r="B251" s="481" t="str">
        <f ca="1">IF($G251="","",IF(OR(INDEX(Nhaplieu!$M$8:$M$1070,$G251)=$J$3,INDEX(Nhaplieu!$N$8:$N$1070,$G251)=$J$3),INDEX(Nhaplieu!$F$8:$F$1070,$G251),""))</f>
        <v/>
      </c>
      <c r="C251" s="482" t="str">
        <f ca="1">IF($G251="","",IF(OR(INDEX(Nhaplieu!$M$8:$M$1070,$G251)=$J$3,INDEX(Nhaplieu!$N$8:$N$1070,$G251)=$J$3),INDEX(Nhaplieu!$L$8:$L$1070,$G251),""))</f>
        <v/>
      </c>
      <c r="D251" s="483" t="str">
        <f ca="1">IF($G251="","",IF(INDEX(Nhaplieu!$M$8:$M$1070,$G251)=$J$3,IF($G251="","",INDEX(Nhaplieu!$N$8:$N$1070,$G251)),IF(INDEX(Nhaplieu!$N$8:$N$1070,$G251)=$J$3,IF($G251="","",INDEX(Nhaplieu!$M$8:$M$1070,$G251)),"")))</f>
        <v/>
      </c>
      <c r="E251" s="77" t="str">
        <f ca="1">IF($G251="","",IF(AND(INDEX(Nhaplieu!$M$8:$M$1070,$G251)=$J$3,INDEX(Nhaplieu!$P$8:$P$1070,$G251)=$J$2),INDEX(Nhaplieu!$O$8:$O$1070,$G251),0))</f>
        <v/>
      </c>
      <c r="F251" s="77" t="str">
        <f ca="1">IF(OR($G251="",E251&gt;0),"",IF(AND(INDEX(Nhaplieu!$N$8:$N$1070,$G251)=$J$3,INDEX(Nhaplieu!$P$8:$P$1070,$G251)=$J$2),INDEX(Nhaplieu!$O$8:$O$1070,$G251),0))</f>
        <v/>
      </c>
      <c r="G251" s="66" t="str">
        <f ca="1">IF(TYPE(MATCH($J$2,OFFSET(Nhaplieu!$P$8,G250,0):'Nhaplieu'!$P$1070,0)+G250)=16,"",MATCH($J$2,OFFSET(Nhaplieu!$P$8,G250,0):'Nhaplieu'!$P$1070,0)+G250)</f>
        <v/>
      </c>
    </row>
    <row r="252" spans="1:7" s="10" customFormat="1" ht="14.25" hidden="1" customHeight="1">
      <c r="A252" s="77" t="str">
        <f ca="1">IF($G252="","",IF(OR(INDEX(Nhaplieu!$M$8:$M$1070,$G252)=$J$3,INDEX(Nhaplieu!$N$8:$N$1070,$G252)=$J$3),INDEX(Nhaplieu!$E$8:$E$1070,$G252),""))</f>
        <v/>
      </c>
      <c r="B252" s="481" t="str">
        <f ca="1">IF($G252="","",IF(OR(INDEX(Nhaplieu!$M$8:$M$1070,$G252)=$J$3,INDEX(Nhaplieu!$N$8:$N$1070,$G252)=$J$3),INDEX(Nhaplieu!$F$8:$F$1070,$G252),""))</f>
        <v/>
      </c>
      <c r="C252" s="482" t="str">
        <f ca="1">IF($G252="","",IF(OR(INDEX(Nhaplieu!$M$8:$M$1070,$G252)=$J$3,INDEX(Nhaplieu!$N$8:$N$1070,$G252)=$J$3),INDEX(Nhaplieu!$L$8:$L$1070,$G252),""))</f>
        <v/>
      </c>
      <c r="D252" s="483" t="str">
        <f ca="1">IF($G252="","",IF(INDEX(Nhaplieu!$M$8:$M$1070,$G252)=$J$3,IF($G252="","",INDEX(Nhaplieu!$N$8:$N$1070,$G252)),IF(INDEX(Nhaplieu!$N$8:$N$1070,$G252)=$J$3,IF($G252="","",INDEX(Nhaplieu!$M$8:$M$1070,$G252)),"")))</f>
        <v/>
      </c>
      <c r="E252" s="77" t="str">
        <f ca="1">IF($G252="","",IF(AND(INDEX(Nhaplieu!$M$8:$M$1070,$G252)=$J$3,INDEX(Nhaplieu!$P$8:$P$1070,$G252)=$J$2),INDEX(Nhaplieu!$O$8:$O$1070,$G252),0))</f>
        <v/>
      </c>
      <c r="F252" s="77" t="str">
        <f ca="1">IF(OR($G252="",E252&gt;0),"",IF(AND(INDEX(Nhaplieu!$N$8:$N$1070,$G252)=$J$3,INDEX(Nhaplieu!$P$8:$P$1070,$G252)=$J$2),INDEX(Nhaplieu!$O$8:$O$1070,$G252),0))</f>
        <v/>
      </c>
      <c r="G252" s="66" t="str">
        <f ca="1">IF(TYPE(MATCH($J$2,OFFSET(Nhaplieu!$P$8,G251,0):'Nhaplieu'!$P$1070,0)+G251)=16,"",MATCH($J$2,OFFSET(Nhaplieu!$P$8,G251,0):'Nhaplieu'!$P$1070,0)+G251)</f>
        <v/>
      </c>
    </row>
    <row r="253" spans="1:7" s="10" customFormat="1" ht="14.25" hidden="1" customHeight="1">
      <c r="A253" s="77" t="str">
        <f ca="1">IF($G253="","",IF(OR(INDEX(Nhaplieu!$M$8:$M$1070,$G253)=$J$3,INDEX(Nhaplieu!$N$8:$N$1070,$G253)=$J$3),INDEX(Nhaplieu!$E$8:$E$1070,$G253),""))</f>
        <v/>
      </c>
      <c r="B253" s="481" t="str">
        <f ca="1">IF($G253="","",IF(OR(INDEX(Nhaplieu!$M$8:$M$1070,$G253)=$J$3,INDEX(Nhaplieu!$N$8:$N$1070,$G253)=$J$3),INDEX(Nhaplieu!$F$8:$F$1070,$G253),""))</f>
        <v/>
      </c>
      <c r="C253" s="482" t="str">
        <f ca="1">IF($G253="","",IF(OR(INDEX(Nhaplieu!$M$8:$M$1070,$G253)=$J$3,INDEX(Nhaplieu!$N$8:$N$1070,$G253)=$J$3),INDEX(Nhaplieu!$L$8:$L$1070,$G253),""))</f>
        <v/>
      </c>
      <c r="D253" s="483" t="str">
        <f ca="1">IF($G253="","",IF(INDEX(Nhaplieu!$M$8:$M$1070,$G253)=$J$3,IF($G253="","",INDEX(Nhaplieu!$N$8:$N$1070,$G253)),IF(INDEX(Nhaplieu!$N$8:$N$1070,$G253)=$J$3,IF($G253="","",INDEX(Nhaplieu!$M$8:$M$1070,$G253)),"")))</f>
        <v/>
      </c>
      <c r="E253" s="77" t="str">
        <f ca="1">IF($G253="","",IF(AND(INDEX(Nhaplieu!$M$8:$M$1070,$G253)=$J$3,INDEX(Nhaplieu!$P$8:$P$1070,$G253)=$J$2),INDEX(Nhaplieu!$O$8:$O$1070,$G253),0))</f>
        <v/>
      </c>
      <c r="F253" s="77" t="str">
        <f ca="1">IF(OR($G253="",E253&gt;0),"",IF(AND(INDEX(Nhaplieu!$N$8:$N$1070,$G253)=$J$3,INDEX(Nhaplieu!$P$8:$P$1070,$G253)=$J$2),INDEX(Nhaplieu!$O$8:$O$1070,$G253),0))</f>
        <v/>
      </c>
      <c r="G253" s="66" t="str">
        <f ca="1">IF(TYPE(MATCH($J$2,OFFSET(Nhaplieu!$P$8,G252,0):'Nhaplieu'!$P$1070,0)+G252)=16,"",MATCH($J$2,OFFSET(Nhaplieu!$P$8,G252,0):'Nhaplieu'!$P$1070,0)+G252)</f>
        <v/>
      </c>
    </row>
    <row r="254" spans="1:7" s="10" customFormat="1" ht="14.25" hidden="1" customHeight="1">
      <c r="A254" s="77" t="str">
        <f ca="1">IF($G254="","",IF(OR(INDEX(Nhaplieu!$M$8:$M$1070,$G254)=$J$3,INDEX(Nhaplieu!$N$8:$N$1070,$G254)=$J$3),INDEX(Nhaplieu!$E$8:$E$1070,$G254),""))</f>
        <v/>
      </c>
      <c r="B254" s="481" t="str">
        <f ca="1">IF($G254="","",IF(OR(INDEX(Nhaplieu!$M$8:$M$1070,$G254)=$J$3,INDEX(Nhaplieu!$N$8:$N$1070,$G254)=$J$3),INDEX(Nhaplieu!$F$8:$F$1070,$G254),""))</f>
        <v/>
      </c>
      <c r="C254" s="482" t="str">
        <f ca="1">IF($G254="","",IF(OR(INDEX(Nhaplieu!$M$8:$M$1070,$G254)=$J$3,INDEX(Nhaplieu!$N$8:$N$1070,$G254)=$J$3),INDEX(Nhaplieu!$L$8:$L$1070,$G254),""))</f>
        <v/>
      </c>
      <c r="D254" s="483" t="str">
        <f ca="1">IF($G254="","",IF(INDEX(Nhaplieu!$M$8:$M$1070,$G254)=$J$3,IF($G254="","",INDEX(Nhaplieu!$N$8:$N$1070,$G254)),IF(INDEX(Nhaplieu!$N$8:$N$1070,$G254)=$J$3,IF($G254="","",INDEX(Nhaplieu!$M$8:$M$1070,$G254)),"")))</f>
        <v/>
      </c>
      <c r="E254" s="77" t="str">
        <f ca="1">IF($G254="","",IF(AND(INDEX(Nhaplieu!$M$8:$M$1070,$G254)=$J$3,INDEX(Nhaplieu!$P$8:$P$1070,$G254)=$J$2),INDEX(Nhaplieu!$O$8:$O$1070,$G254),0))</f>
        <v/>
      </c>
      <c r="F254" s="77" t="str">
        <f ca="1">IF(OR($G254="",E254&gt;0),"",IF(AND(INDEX(Nhaplieu!$N$8:$N$1070,$G254)=$J$3,INDEX(Nhaplieu!$P$8:$P$1070,$G254)=$J$2),INDEX(Nhaplieu!$O$8:$O$1070,$G254),0))</f>
        <v/>
      </c>
      <c r="G254" s="66" t="str">
        <f ca="1">IF(TYPE(MATCH($J$2,OFFSET(Nhaplieu!$P$8,G253,0):'Nhaplieu'!$P$1070,0)+G253)=16,"",MATCH($J$2,OFFSET(Nhaplieu!$P$8,G253,0):'Nhaplieu'!$P$1070,0)+G253)</f>
        <v/>
      </c>
    </row>
    <row r="255" spans="1:7" s="10" customFormat="1" ht="14.25" hidden="1" customHeight="1">
      <c r="A255" s="77" t="str">
        <f ca="1">IF($G255="","",IF(OR(INDEX(Nhaplieu!$M$8:$M$1070,$G255)=$J$3,INDEX(Nhaplieu!$N$8:$N$1070,$G255)=$J$3),INDEX(Nhaplieu!$E$8:$E$1070,$G255),""))</f>
        <v/>
      </c>
      <c r="B255" s="481" t="str">
        <f ca="1">IF($G255="","",IF(OR(INDEX(Nhaplieu!$M$8:$M$1070,$G255)=$J$3,INDEX(Nhaplieu!$N$8:$N$1070,$G255)=$J$3),INDEX(Nhaplieu!$F$8:$F$1070,$G255),""))</f>
        <v/>
      </c>
      <c r="C255" s="482" t="str">
        <f ca="1">IF($G255="","",IF(OR(INDEX(Nhaplieu!$M$8:$M$1070,$G255)=$J$3,INDEX(Nhaplieu!$N$8:$N$1070,$G255)=$J$3),INDEX(Nhaplieu!$L$8:$L$1070,$G255),""))</f>
        <v/>
      </c>
      <c r="D255" s="483" t="str">
        <f ca="1">IF($G255="","",IF(INDEX(Nhaplieu!$M$8:$M$1070,$G255)=$J$3,IF($G255="","",INDEX(Nhaplieu!$N$8:$N$1070,$G255)),IF(INDEX(Nhaplieu!$N$8:$N$1070,$G255)=$J$3,IF($G255="","",INDEX(Nhaplieu!$M$8:$M$1070,$G255)),"")))</f>
        <v/>
      </c>
      <c r="E255" s="77" t="str">
        <f ca="1">IF($G255="","",IF(AND(INDEX(Nhaplieu!$M$8:$M$1070,$G255)=$J$3,INDEX(Nhaplieu!$P$8:$P$1070,$G255)=$J$2),INDEX(Nhaplieu!$O$8:$O$1070,$G255),0))</f>
        <v/>
      </c>
      <c r="F255" s="77" t="str">
        <f ca="1">IF(OR($G255="",E255&gt;0),"",IF(AND(INDEX(Nhaplieu!$N$8:$N$1070,$G255)=$J$3,INDEX(Nhaplieu!$P$8:$P$1070,$G255)=$J$2),INDEX(Nhaplieu!$O$8:$O$1070,$G255),0))</f>
        <v/>
      </c>
      <c r="G255" s="66" t="str">
        <f ca="1">IF(TYPE(MATCH($J$2,OFFSET(Nhaplieu!$P$8,G254,0):'Nhaplieu'!$P$1070,0)+G254)=16,"",MATCH($J$2,OFFSET(Nhaplieu!$P$8,G254,0):'Nhaplieu'!$P$1070,0)+G254)</f>
        <v/>
      </c>
    </row>
    <row r="256" spans="1:7" s="10" customFormat="1" ht="14.25" hidden="1" customHeight="1">
      <c r="A256" s="77" t="str">
        <f ca="1">IF($G256="","",IF(OR(INDEX(Nhaplieu!$M$8:$M$1070,$G256)=$J$3,INDEX(Nhaplieu!$N$8:$N$1070,$G256)=$J$3),INDEX(Nhaplieu!$E$8:$E$1070,$G256),""))</f>
        <v/>
      </c>
      <c r="B256" s="481" t="str">
        <f ca="1">IF($G256="","",IF(OR(INDEX(Nhaplieu!$M$8:$M$1070,$G256)=$J$3,INDEX(Nhaplieu!$N$8:$N$1070,$G256)=$J$3),INDEX(Nhaplieu!$F$8:$F$1070,$G256),""))</f>
        <v/>
      </c>
      <c r="C256" s="482" t="str">
        <f ca="1">IF($G256="","",IF(OR(INDEX(Nhaplieu!$M$8:$M$1070,$G256)=$J$3,INDEX(Nhaplieu!$N$8:$N$1070,$G256)=$J$3),INDEX(Nhaplieu!$L$8:$L$1070,$G256),""))</f>
        <v/>
      </c>
      <c r="D256" s="483" t="str">
        <f ca="1">IF($G256="","",IF(INDEX(Nhaplieu!$M$8:$M$1070,$G256)=$J$3,IF($G256="","",INDEX(Nhaplieu!$N$8:$N$1070,$G256)),IF(INDEX(Nhaplieu!$N$8:$N$1070,$G256)=$J$3,IF($G256="","",INDEX(Nhaplieu!$M$8:$M$1070,$G256)),"")))</f>
        <v/>
      </c>
      <c r="E256" s="77" t="str">
        <f ca="1">IF($G256="","",IF(AND(INDEX(Nhaplieu!$M$8:$M$1070,$G256)=$J$3,INDEX(Nhaplieu!$P$8:$P$1070,$G256)=$J$2),INDEX(Nhaplieu!$O$8:$O$1070,$G256),0))</f>
        <v/>
      </c>
      <c r="F256" s="77" t="str">
        <f ca="1">IF(OR($G256="",E256&gt;0),"",IF(AND(INDEX(Nhaplieu!$N$8:$N$1070,$G256)=$J$3,INDEX(Nhaplieu!$P$8:$P$1070,$G256)=$J$2),INDEX(Nhaplieu!$O$8:$O$1070,$G256),0))</f>
        <v/>
      </c>
      <c r="G256" s="66" t="str">
        <f ca="1">IF(TYPE(MATCH($J$2,OFFSET(Nhaplieu!$P$8,G255,0):'Nhaplieu'!$P$1070,0)+G255)=16,"",MATCH($J$2,OFFSET(Nhaplieu!$P$8,G255,0):'Nhaplieu'!$P$1070,0)+G255)</f>
        <v/>
      </c>
    </row>
    <row r="257" spans="1:7" s="10" customFormat="1" ht="14.25" hidden="1" customHeight="1">
      <c r="A257" s="77" t="str">
        <f ca="1">IF($G257="","",IF(OR(INDEX(Nhaplieu!$M$8:$M$1070,$G257)=$J$3,INDEX(Nhaplieu!$N$8:$N$1070,$G257)=$J$3),INDEX(Nhaplieu!$E$8:$E$1070,$G257),""))</f>
        <v/>
      </c>
      <c r="B257" s="481" t="str">
        <f ca="1">IF($G257="","",IF(OR(INDEX(Nhaplieu!$M$8:$M$1070,$G257)=$J$3,INDEX(Nhaplieu!$N$8:$N$1070,$G257)=$J$3),INDEX(Nhaplieu!$F$8:$F$1070,$G257),""))</f>
        <v/>
      </c>
      <c r="C257" s="482" t="str">
        <f ca="1">IF($G257="","",IF(OR(INDEX(Nhaplieu!$M$8:$M$1070,$G257)=$J$3,INDEX(Nhaplieu!$N$8:$N$1070,$G257)=$J$3),INDEX(Nhaplieu!$L$8:$L$1070,$G257),""))</f>
        <v/>
      </c>
      <c r="D257" s="483" t="str">
        <f ca="1">IF($G257="","",IF(INDEX(Nhaplieu!$M$8:$M$1070,$G257)=$J$3,IF($G257="","",INDEX(Nhaplieu!$N$8:$N$1070,$G257)),IF(INDEX(Nhaplieu!$N$8:$N$1070,$G257)=$J$3,IF($G257="","",INDEX(Nhaplieu!$M$8:$M$1070,$G257)),"")))</f>
        <v/>
      </c>
      <c r="E257" s="77" t="str">
        <f ca="1">IF($G257="","",IF(AND(INDEX(Nhaplieu!$M$8:$M$1070,$G257)=$J$3,INDEX(Nhaplieu!$P$8:$P$1070,$G257)=$J$2),INDEX(Nhaplieu!$O$8:$O$1070,$G257),0))</f>
        <v/>
      </c>
      <c r="F257" s="77" t="str">
        <f ca="1">IF(OR($G257="",E257&gt;0),"",IF(AND(INDEX(Nhaplieu!$N$8:$N$1070,$G257)=$J$3,INDEX(Nhaplieu!$P$8:$P$1070,$G257)=$J$2),INDEX(Nhaplieu!$O$8:$O$1070,$G257),0))</f>
        <v/>
      </c>
      <c r="G257" s="66" t="str">
        <f ca="1">IF(TYPE(MATCH($J$2,OFFSET(Nhaplieu!$P$8,G256,0):'Nhaplieu'!$P$1070,0)+G256)=16,"",MATCH($J$2,OFFSET(Nhaplieu!$P$8,G256,0):'Nhaplieu'!$P$1070,0)+G256)</f>
        <v/>
      </c>
    </row>
    <row r="258" spans="1:7" s="10" customFormat="1" ht="14.25" hidden="1" customHeight="1">
      <c r="A258" s="77" t="str">
        <f ca="1">IF($G258="","",IF(OR(INDEX(Nhaplieu!$M$8:$M$1070,$G258)=$J$3,INDEX(Nhaplieu!$N$8:$N$1070,$G258)=$J$3),INDEX(Nhaplieu!$E$8:$E$1070,$G258),""))</f>
        <v/>
      </c>
      <c r="B258" s="481" t="str">
        <f ca="1">IF($G258="","",IF(OR(INDEX(Nhaplieu!$M$8:$M$1070,$G258)=$J$3,INDEX(Nhaplieu!$N$8:$N$1070,$G258)=$J$3),INDEX(Nhaplieu!$F$8:$F$1070,$G258),""))</f>
        <v/>
      </c>
      <c r="C258" s="482" t="str">
        <f ca="1">IF($G258="","",IF(OR(INDEX(Nhaplieu!$M$8:$M$1070,$G258)=$J$3,INDEX(Nhaplieu!$N$8:$N$1070,$G258)=$J$3),INDEX(Nhaplieu!$L$8:$L$1070,$G258),""))</f>
        <v/>
      </c>
      <c r="D258" s="483" t="str">
        <f ca="1">IF($G258="","",IF(INDEX(Nhaplieu!$M$8:$M$1070,$G258)=$J$3,IF($G258="","",INDEX(Nhaplieu!$N$8:$N$1070,$G258)),IF(INDEX(Nhaplieu!$N$8:$N$1070,$G258)=$J$3,IF($G258="","",INDEX(Nhaplieu!$M$8:$M$1070,$G258)),"")))</f>
        <v/>
      </c>
      <c r="E258" s="77" t="str">
        <f ca="1">IF($G258="","",IF(AND(INDEX(Nhaplieu!$M$8:$M$1070,$G258)=$J$3,INDEX(Nhaplieu!$P$8:$P$1070,$G258)=$J$2),INDEX(Nhaplieu!$O$8:$O$1070,$G258),0))</f>
        <v/>
      </c>
      <c r="F258" s="77" t="str">
        <f ca="1">IF(OR($G258="",E258&gt;0),"",IF(AND(INDEX(Nhaplieu!$N$8:$N$1070,$G258)=$J$3,INDEX(Nhaplieu!$P$8:$P$1070,$G258)=$J$2),INDEX(Nhaplieu!$O$8:$O$1070,$G258),0))</f>
        <v/>
      </c>
      <c r="G258" s="66" t="str">
        <f ca="1">IF(TYPE(MATCH($J$2,OFFSET(Nhaplieu!$P$8,G257,0):'Nhaplieu'!$P$1070,0)+G257)=16,"",MATCH($J$2,OFFSET(Nhaplieu!$P$8,G257,0):'Nhaplieu'!$P$1070,0)+G257)</f>
        <v/>
      </c>
    </row>
    <row r="259" spans="1:7" s="10" customFormat="1" ht="14.25" hidden="1" customHeight="1">
      <c r="A259" s="77" t="str">
        <f ca="1">IF($G259="","",IF(OR(INDEX(Nhaplieu!$M$8:$M$1070,$G259)=$J$3,INDEX(Nhaplieu!$N$8:$N$1070,$G259)=$J$3),INDEX(Nhaplieu!$E$8:$E$1070,$G259),""))</f>
        <v/>
      </c>
      <c r="B259" s="481" t="str">
        <f ca="1">IF($G259="","",IF(OR(INDEX(Nhaplieu!$M$8:$M$1070,$G259)=$J$3,INDEX(Nhaplieu!$N$8:$N$1070,$G259)=$J$3),INDEX(Nhaplieu!$F$8:$F$1070,$G259),""))</f>
        <v/>
      </c>
      <c r="C259" s="482" t="str">
        <f ca="1">IF($G259="","",IF(OR(INDEX(Nhaplieu!$M$8:$M$1070,$G259)=$J$3,INDEX(Nhaplieu!$N$8:$N$1070,$G259)=$J$3),INDEX(Nhaplieu!$L$8:$L$1070,$G259),""))</f>
        <v/>
      </c>
      <c r="D259" s="483" t="str">
        <f ca="1">IF($G259="","",IF(INDEX(Nhaplieu!$M$8:$M$1070,$G259)=$J$3,IF($G259="","",INDEX(Nhaplieu!$N$8:$N$1070,$G259)),IF(INDEX(Nhaplieu!$N$8:$N$1070,$G259)=$J$3,IF($G259="","",INDEX(Nhaplieu!$M$8:$M$1070,$G259)),"")))</f>
        <v/>
      </c>
      <c r="E259" s="77" t="str">
        <f ca="1">IF($G259="","",IF(AND(INDEX(Nhaplieu!$M$8:$M$1070,$G259)=$J$3,INDEX(Nhaplieu!$P$8:$P$1070,$G259)=$J$2),INDEX(Nhaplieu!$O$8:$O$1070,$G259),0))</f>
        <v/>
      </c>
      <c r="F259" s="77" t="str">
        <f ca="1">IF(OR($G259="",E259&gt;0),"",IF(AND(INDEX(Nhaplieu!$N$8:$N$1070,$G259)=$J$3,INDEX(Nhaplieu!$P$8:$P$1070,$G259)=$J$2),INDEX(Nhaplieu!$O$8:$O$1070,$G259),0))</f>
        <v/>
      </c>
      <c r="G259" s="66" t="str">
        <f ca="1">IF(TYPE(MATCH($J$2,OFFSET(Nhaplieu!$P$8,G258,0):'Nhaplieu'!$P$1070,0)+G258)=16,"",MATCH($J$2,OFFSET(Nhaplieu!$P$8,G258,0):'Nhaplieu'!$P$1070,0)+G258)</f>
        <v/>
      </c>
    </row>
    <row r="260" spans="1:7" s="10" customFormat="1" ht="14.25" hidden="1" customHeight="1">
      <c r="A260" s="77" t="str">
        <f ca="1">IF($G260="","",IF(OR(INDEX(Nhaplieu!$M$8:$M$1070,$G260)=$J$3,INDEX(Nhaplieu!$N$8:$N$1070,$G260)=$J$3),INDEX(Nhaplieu!$E$8:$E$1070,$G260),""))</f>
        <v/>
      </c>
      <c r="B260" s="481" t="str">
        <f ca="1">IF($G260="","",IF(OR(INDEX(Nhaplieu!$M$8:$M$1070,$G260)=$J$3,INDEX(Nhaplieu!$N$8:$N$1070,$G260)=$J$3),INDEX(Nhaplieu!$F$8:$F$1070,$G260),""))</f>
        <v/>
      </c>
      <c r="C260" s="482" t="str">
        <f ca="1">IF($G260="","",IF(OR(INDEX(Nhaplieu!$M$8:$M$1070,$G260)=$J$3,INDEX(Nhaplieu!$N$8:$N$1070,$G260)=$J$3),INDEX(Nhaplieu!$L$8:$L$1070,$G260),""))</f>
        <v/>
      </c>
      <c r="D260" s="483" t="str">
        <f ca="1">IF($G260="","",IF(INDEX(Nhaplieu!$M$8:$M$1070,$G260)=$J$3,IF($G260="","",INDEX(Nhaplieu!$N$8:$N$1070,$G260)),IF(INDEX(Nhaplieu!$N$8:$N$1070,$G260)=$J$3,IF($G260="","",INDEX(Nhaplieu!$M$8:$M$1070,$G260)),"")))</f>
        <v/>
      </c>
      <c r="E260" s="77" t="str">
        <f ca="1">IF($G260="","",IF(AND(INDEX(Nhaplieu!$M$8:$M$1070,$G260)=$J$3,INDEX(Nhaplieu!$P$8:$P$1070,$G260)=$J$2),INDEX(Nhaplieu!$O$8:$O$1070,$G260),0))</f>
        <v/>
      </c>
      <c r="F260" s="77" t="str">
        <f ca="1">IF(OR($G260="",E260&gt;0),"",IF(AND(INDEX(Nhaplieu!$N$8:$N$1070,$G260)=$J$3,INDEX(Nhaplieu!$P$8:$P$1070,$G260)=$J$2),INDEX(Nhaplieu!$O$8:$O$1070,$G260),0))</f>
        <v/>
      </c>
      <c r="G260" s="66" t="str">
        <f ca="1">IF(TYPE(MATCH($J$2,OFFSET(Nhaplieu!$P$8,G259,0):'Nhaplieu'!$P$1070,0)+G259)=16,"",MATCH($J$2,OFFSET(Nhaplieu!$P$8,G259,0):'Nhaplieu'!$P$1070,0)+G259)</f>
        <v/>
      </c>
    </row>
    <row r="261" spans="1:7" s="10" customFormat="1" ht="14.25" hidden="1" customHeight="1">
      <c r="A261" s="77" t="str">
        <f ca="1">IF($G261="","",IF(OR(INDEX(Nhaplieu!$M$8:$M$1070,$G261)=$J$3,INDEX(Nhaplieu!$N$8:$N$1070,$G261)=$J$3),INDEX(Nhaplieu!$E$8:$E$1070,$G261),""))</f>
        <v/>
      </c>
      <c r="B261" s="481" t="str">
        <f ca="1">IF($G261="","",IF(OR(INDEX(Nhaplieu!$M$8:$M$1070,$G261)=$J$3,INDEX(Nhaplieu!$N$8:$N$1070,$G261)=$J$3),INDEX(Nhaplieu!$F$8:$F$1070,$G261),""))</f>
        <v/>
      </c>
      <c r="C261" s="482" t="str">
        <f ca="1">IF($G261="","",IF(OR(INDEX(Nhaplieu!$M$8:$M$1070,$G261)=$J$3,INDEX(Nhaplieu!$N$8:$N$1070,$G261)=$J$3),INDEX(Nhaplieu!$L$8:$L$1070,$G261),""))</f>
        <v/>
      </c>
      <c r="D261" s="483" t="str">
        <f ca="1">IF($G261="","",IF(INDEX(Nhaplieu!$M$8:$M$1070,$G261)=$J$3,IF($G261="","",INDEX(Nhaplieu!$N$8:$N$1070,$G261)),IF(INDEX(Nhaplieu!$N$8:$N$1070,$G261)=$J$3,IF($G261="","",INDEX(Nhaplieu!$M$8:$M$1070,$G261)),"")))</f>
        <v/>
      </c>
      <c r="E261" s="77" t="str">
        <f ca="1">IF($G261="","",IF(AND(INDEX(Nhaplieu!$M$8:$M$1070,$G261)=$J$3,INDEX(Nhaplieu!$P$8:$P$1070,$G261)=$J$2),INDEX(Nhaplieu!$O$8:$O$1070,$G261),0))</f>
        <v/>
      </c>
      <c r="F261" s="77" t="str">
        <f ca="1">IF(OR($G261="",E261&gt;0),"",IF(AND(INDEX(Nhaplieu!$N$8:$N$1070,$G261)=$J$3,INDEX(Nhaplieu!$P$8:$P$1070,$G261)=$J$2),INDEX(Nhaplieu!$O$8:$O$1070,$G261),0))</f>
        <v/>
      </c>
      <c r="G261" s="66" t="str">
        <f ca="1">IF(TYPE(MATCH($J$2,OFFSET(Nhaplieu!$P$8,G260,0):'Nhaplieu'!$P$1070,0)+G260)=16,"",MATCH($J$2,OFFSET(Nhaplieu!$P$8,G260,0):'Nhaplieu'!$P$1070,0)+G260)</f>
        <v/>
      </c>
    </row>
    <row r="262" spans="1:7" s="10" customFormat="1" ht="14.25" hidden="1" customHeight="1">
      <c r="A262" s="77" t="str">
        <f ca="1">IF($G262="","",IF(OR(INDEX(Nhaplieu!$M$8:$M$1070,$G262)=$J$3,INDEX(Nhaplieu!$N$8:$N$1070,$G262)=$J$3),INDEX(Nhaplieu!$E$8:$E$1070,$G262),""))</f>
        <v/>
      </c>
      <c r="B262" s="481" t="str">
        <f ca="1">IF($G262="","",IF(OR(INDEX(Nhaplieu!$M$8:$M$1070,$G262)=$J$3,INDEX(Nhaplieu!$N$8:$N$1070,$G262)=$J$3),INDEX(Nhaplieu!$F$8:$F$1070,$G262),""))</f>
        <v/>
      </c>
      <c r="C262" s="482" t="str">
        <f ca="1">IF($G262="","",IF(OR(INDEX(Nhaplieu!$M$8:$M$1070,$G262)=$J$3,INDEX(Nhaplieu!$N$8:$N$1070,$G262)=$J$3),INDEX(Nhaplieu!$L$8:$L$1070,$G262),""))</f>
        <v/>
      </c>
      <c r="D262" s="483" t="str">
        <f ca="1">IF($G262="","",IF(INDEX(Nhaplieu!$M$8:$M$1070,$G262)=$J$3,IF($G262="","",INDEX(Nhaplieu!$N$8:$N$1070,$G262)),IF(INDEX(Nhaplieu!$N$8:$N$1070,$G262)=$J$3,IF($G262="","",INDEX(Nhaplieu!$M$8:$M$1070,$G262)),"")))</f>
        <v/>
      </c>
      <c r="E262" s="77" t="str">
        <f ca="1">IF($G262="","",IF(AND(INDEX(Nhaplieu!$M$8:$M$1070,$G262)=$J$3,INDEX(Nhaplieu!$P$8:$P$1070,$G262)=$J$2),INDEX(Nhaplieu!$O$8:$O$1070,$G262),0))</f>
        <v/>
      </c>
      <c r="F262" s="77" t="str">
        <f ca="1">IF(OR($G262="",E262&gt;0),"",IF(AND(INDEX(Nhaplieu!$N$8:$N$1070,$G262)=$J$3,INDEX(Nhaplieu!$P$8:$P$1070,$G262)=$J$2),INDEX(Nhaplieu!$O$8:$O$1070,$G262),0))</f>
        <v/>
      </c>
      <c r="G262" s="66" t="str">
        <f ca="1">IF(TYPE(MATCH($J$2,OFFSET(Nhaplieu!$P$8,G261,0):'Nhaplieu'!$P$1070,0)+G261)=16,"",MATCH($J$2,OFFSET(Nhaplieu!$P$8,G261,0):'Nhaplieu'!$P$1070,0)+G261)</f>
        <v/>
      </c>
    </row>
    <row r="263" spans="1:7" s="10" customFormat="1" ht="14.25" hidden="1" customHeight="1">
      <c r="A263" s="77" t="str">
        <f ca="1">IF($G263="","",IF(OR(INDEX(Nhaplieu!$M$8:$M$1070,$G263)=$J$3,INDEX(Nhaplieu!$N$8:$N$1070,$G263)=$J$3),INDEX(Nhaplieu!$E$8:$E$1070,$G263),""))</f>
        <v/>
      </c>
      <c r="B263" s="481" t="str">
        <f ca="1">IF($G263="","",IF(OR(INDEX(Nhaplieu!$M$8:$M$1070,$G263)=$J$3,INDEX(Nhaplieu!$N$8:$N$1070,$G263)=$J$3),INDEX(Nhaplieu!$F$8:$F$1070,$G263),""))</f>
        <v/>
      </c>
      <c r="C263" s="482" t="str">
        <f ca="1">IF($G263="","",IF(OR(INDEX(Nhaplieu!$M$8:$M$1070,$G263)=$J$3,INDEX(Nhaplieu!$N$8:$N$1070,$G263)=$J$3),INDEX(Nhaplieu!$L$8:$L$1070,$G263),""))</f>
        <v/>
      </c>
      <c r="D263" s="483" t="str">
        <f ca="1">IF($G263="","",IF(INDEX(Nhaplieu!$M$8:$M$1070,$G263)=$J$3,IF($G263="","",INDEX(Nhaplieu!$N$8:$N$1070,$G263)),IF(INDEX(Nhaplieu!$N$8:$N$1070,$G263)=$J$3,IF($G263="","",INDEX(Nhaplieu!$M$8:$M$1070,$G263)),"")))</f>
        <v/>
      </c>
      <c r="E263" s="77" t="str">
        <f ca="1">IF($G263="","",IF(AND(INDEX(Nhaplieu!$M$8:$M$1070,$G263)=$J$3,INDEX(Nhaplieu!$P$8:$P$1070,$G263)=$J$2),INDEX(Nhaplieu!$O$8:$O$1070,$G263),0))</f>
        <v/>
      </c>
      <c r="F263" s="77" t="str">
        <f ca="1">IF(OR($G263="",E263&gt;0),"",IF(AND(INDEX(Nhaplieu!$N$8:$N$1070,$G263)=$J$3,INDEX(Nhaplieu!$P$8:$P$1070,$G263)=$J$2),INDEX(Nhaplieu!$O$8:$O$1070,$G263),0))</f>
        <v/>
      </c>
      <c r="G263" s="66" t="str">
        <f ca="1">IF(TYPE(MATCH($J$2,OFFSET(Nhaplieu!$P$8,G262,0):'Nhaplieu'!$P$1070,0)+G262)=16,"",MATCH($J$2,OFFSET(Nhaplieu!$P$8,G262,0):'Nhaplieu'!$P$1070,0)+G262)</f>
        <v/>
      </c>
    </row>
    <row r="264" spans="1:7" s="10" customFormat="1" ht="14.25" hidden="1" customHeight="1">
      <c r="A264" s="77" t="str">
        <f ca="1">IF($G264="","",IF(OR(INDEX(Nhaplieu!$M$8:$M$1070,$G264)=$J$3,INDEX(Nhaplieu!$N$8:$N$1070,$G264)=$J$3),INDEX(Nhaplieu!$E$8:$E$1070,$G264),""))</f>
        <v/>
      </c>
      <c r="B264" s="481" t="str">
        <f ca="1">IF($G264="","",IF(OR(INDEX(Nhaplieu!$M$8:$M$1070,$G264)=$J$3,INDEX(Nhaplieu!$N$8:$N$1070,$G264)=$J$3),INDEX(Nhaplieu!$F$8:$F$1070,$G264),""))</f>
        <v/>
      </c>
      <c r="C264" s="482" t="str">
        <f ca="1">IF($G264="","",IF(OR(INDEX(Nhaplieu!$M$8:$M$1070,$G264)=$J$3,INDEX(Nhaplieu!$N$8:$N$1070,$G264)=$J$3),INDEX(Nhaplieu!$L$8:$L$1070,$G264),""))</f>
        <v/>
      </c>
      <c r="D264" s="483" t="str">
        <f ca="1">IF($G264="","",IF(INDEX(Nhaplieu!$M$8:$M$1070,$G264)=$J$3,IF($G264="","",INDEX(Nhaplieu!$N$8:$N$1070,$G264)),IF(INDEX(Nhaplieu!$N$8:$N$1070,$G264)=$J$3,IF($G264="","",INDEX(Nhaplieu!$M$8:$M$1070,$G264)),"")))</f>
        <v/>
      </c>
      <c r="E264" s="77" t="str">
        <f ca="1">IF($G264="","",IF(AND(INDEX(Nhaplieu!$M$8:$M$1070,$G264)=$J$3,INDEX(Nhaplieu!$P$8:$P$1070,$G264)=$J$2),INDEX(Nhaplieu!$O$8:$O$1070,$G264),0))</f>
        <v/>
      </c>
      <c r="F264" s="77" t="str">
        <f ca="1">IF(OR($G264="",E264&gt;0),"",IF(AND(INDEX(Nhaplieu!$N$8:$N$1070,$G264)=$J$3,INDEX(Nhaplieu!$P$8:$P$1070,$G264)=$J$2),INDEX(Nhaplieu!$O$8:$O$1070,$G264),0))</f>
        <v/>
      </c>
      <c r="G264" s="66" t="str">
        <f ca="1">IF(TYPE(MATCH($J$2,OFFSET(Nhaplieu!$P$8,G263,0):'Nhaplieu'!$P$1070,0)+G263)=16,"",MATCH($J$2,OFFSET(Nhaplieu!$P$8,G263,0):'Nhaplieu'!$P$1070,0)+G263)</f>
        <v/>
      </c>
    </row>
    <row r="265" spans="1:7" s="10" customFormat="1" ht="14.25" hidden="1" customHeight="1">
      <c r="A265" s="77" t="str">
        <f ca="1">IF($G265="","",IF(OR(INDEX(Nhaplieu!$M$8:$M$1070,$G265)=$J$3,INDEX(Nhaplieu!$N$8:$N$1070,$G265)=$J$3),INDEX(Nhaplieu!$E$8:$E$1070,$G265),""))</f>
        <v/>
      </c>
      <c r="B265" s="481" t="str">
        <f ca="1">IF($G265="","",IF(OR(INDEX(Nhaplieu!$M$8:$M$1070,$G265)=$J$3,INDEX(Nhaplieu!$N$8:$N$1070,$G265)=$J$3),INDEX(Nhaplieu!$F$8:$F$1070,$G265),""))</f>
        <v/>
      </c>
      <c r="C265" s="482" t="str">
        <f ca="1">IF($G265="","",IF(OR(INDEX(Nhaplieu!$M$8:$M$1070,$G265)=$J$3,INDEX(Nhaplieu!$N$8:$N$1070,$G265)=$J$3),INDEX(Nhaplieu!$L$8:$L$1070,$G265),""))</f>
        <v/>
      </c>
      <c r="D265" s="483" t="str">
        <f ca="1">IF($G265="","",IF(INDEX(Nhaplieu!$M$8:$M$1070,$G265)=$J$3,IF($G265="","",INDEX(Nhaplieu!$N$8:$N$1070,$G265)),IF(INDEX(Nhaplieu!$N$8:$N$1070,$G265)=$J$3,IF($G265="","",INDEX(Nhaplieu!$M$8:$M$1070,$G265)),"")))</f>
        <v/>
      </c>
      <c r="E265" s="77" t="str">
        <f ca="1">IF($G265="","",IF(AND(INDEX(Nhaplieu!$M$8:$M$1070,$G265)=$J$3,INDEX(Nhaplieu!$P$8:$P$1070,$G265)=$J$2),INDEX(Nhaplieu!$O$8:$O$1070,$G265),0))</f>
        <v/>
      </c>
      <c r="F265" s="77" t="str">
        <f ca="1">IF(OR($G265="",E265&gt;0),"",IF(AND(INDEX(Nhaplieu!$N$8:$N$1070,$G265)=$J$3,INDEX(Nhaplieu!$P$8:$P$1070,$G265)=$J$2),INDEX(Nhaplieu!$O$8:$O$1070,$G265),0))</f>
        <v/>
      </c>
      <c r="G265" s="66" t="str">
        <f ca="1">IF(TYPE(MATCH($J$2,OFFSET(Nhaplieu!$P$8,G264,0):'Nhaplieu'!$P$1070,0)+G264)=16,"",MATCH($J$2,OFFSET(Nhaplieu!$P$8,G264,0):'Nhaplieu'!$P$1070,0)+G264)</f>
        <v/>
      </c>
    </row>
    <row r="266" spans="1:7" s="10" customFormat="1" ht="14.25" hidden="1" customHeight="1">
      <c r="A266" s="77" t="str">
        <f ca="1">IF($G266="","",IF(OR(INDEX(Nhaplieu!$M$8:$M$1070,$G266)=$J$3,INDEX(Nhaplieu!$N$8:$N$1070,$G266)=$J$3),INDEX(Nhaplieu!$E$8:$E$1070,$G266),""))</f>
        <v/>
      </c>
      <c r="B266" s="481" t="str">
        <f ca="1">IF($G266="","",IF(OR(INDEX(Nhaplieu!$M$8:$M$1070,$G266)=$J$3,INDEX(Nhaplieu!$N$8:$N$1070,$G266)=$J$3),INDEX(Nhaplieu!$F$8:$F$1070,$G266),""))</f>
        <v/>
      </c>
      <c r="C266" s="482" t="str">
        <f ca="1">IF($G266="","",IF(OR(INDEX(Nhaplieu!$M$8:$M$1070,$G266)=$J$3,INDEX(Nhaplieu!$N$8:$N$1070,$G266)=$J$3),INDEX(Nhaplieu!$L$8:$L$1070,$G266),""))</f>
        <v/>
      </c>
      <c r="D266" s="483" t="str">
        <f ca="1">IF($G266="","",IF(INDEX(Nhaplieu!$M$8:$M$1070,$G266)=$J$3,IF($G266="","",INDEX(Nhaplieu!$N$8:$N$1070,$G266)),IF(INDEX(Nhaplieu!$N$8:$N$1070,$G266)=$J$3,IF($G266="","",INDEX(Nhaplieu!$M$8:$M$1070,$G266)),"")))</f>
        <v/>
      </c>
      <c r="E266" s="77" t="str">
        <f ca="1">IF($G266="","",IF(AND(INDEX(Nhaplieu!$M$8:$M$1070,$G266)=$J$3,INDEX(Nhaplieu!$P$8:$P$1070,$G266)=$J$2),INDEX(Nhaplieu!$O$8:$O$1070,$G266),0))</f>
        <v/>
      </c>
      <c r="F266" s="77" t="str">
        <f ca="1">IF(OR($G266="",E266&gt;0),"",IF(AND(INDEX(Nhaplieu!$N$8:$N$1070,$G266)=$J$3,INDEX(Nhaplieu!$P$8:$P$1070,$G266)=$J$2),INDEX(Nhaplieu!$O$8:$O$1070,$G266),0))</f>
        <v/>
      </c>
      <c r="G266" s="66" t="str">
        <f ca="1">IF(TYPE(MATCH($J$2,OFFSET(Nhaplieu!$P$8,G265,0):'Nhaplieu'!$P$1070,0)+G265)=16,"",MATCH($J$2,OFFSET(Nhaplieu!$P$8,G265,0):'Nhaplieu'!$P$1070,0)+G265)</f>
        <v/>
      </c>
    </row>
    <row r="267" spans="1:7" s="10" customFormat="1" ht="14.25" hidden="1" customHeight="1">
      <c r="A267" s="77" t="str">
        <f ca="1">IF($G267="","",IF(OR(INDEX(Nhaplieu!$M$8:$M$1070,$G267)=$J$3,INDEX(Nhaplieu!$N$8:$N$1070,$G267)=$J$3),INDEX(Nhaplieu!$E$8:$E$1070,$G267),""))</f>
        <v/>
      </c>
      <c r="B267" s="481" t="str">
        <f ca="1">IF($G267="","",IF(OR(INDEX(Nhaplieu!$M$8:$M$1070,$G267)=$J$3,INDEX(Nhaplieu!$N$8:$N$1070,$G267)=$J$3),INDEX(Nhaplieu!$F$8:$F$1070,$G267),""))</f>
        <v/>
      </c>
      <c r="C267" s="482" t="str">
        <f ca="1">IF($G267="","",IF(OR(INDEX(Nhaplieu!$M$8:$M$1070,$G267)=$J$3,INDEX(Nhaplieu!$N$8:$N$1070,$G267)=$J$3),INDEX(Nhaplieu!$L$8:$L$1070,$G267),""))</f>
        <v/>
      </c>
      <c r="D267" s="483" t="str">
        <f ca="1">IF($G267="","",IF(INDEX(Nhaplieu!$M$8:$M$1070,$G267)=$J$3,IF($G267="","",INDEX(Nhaplieu!$N$8:$N$1070,$G267)),IF(INDEX(Nhaplieu!$N$8:$N$1070,$G267)=$J$3,IF($G267="","",INDEX(Nhaplieu!$M$8:$M$1070,$G267)),"")))</f>
        <v/>
      </c>
      <c r="E267" s="77" t="str">
        <f ca="1">IF($G267="","",IF(AND(INDEX(Nhaplieu!$M$8:$M$1070,$G267)=$J$3,INDEX(Nhaplieu!$P$8:$P$1070,$G267)=$J$2),INDEX(Nhaplieu!$O$8:$O$1070,$G267),0))</f>
        <v/>
      </c>
      <c r="F267" s="77" t="str">
        <f ca="1">IF(OR($G267="",E267&gt;0),"",IF(AND(INDEX(Nhaplieu!$N$8:$N$1070,$G267)=$J$3,INDEX(Nhaplieu!$P$8:$P$1070,$G267)=$J$2),INDEX(Nhaplieu!$O$8:$O$1070,$G267),0))</f>
        <v/>
      </c>
      <c r="G267" s="66" t="str">
        <f ca="1">IF(TYPE(MATCH($J$2,OFFSET(Nhaplieu!$P$8,G266,0):'Nhaplieu'!$P$1070,0)+G266)=16,"",MATCH($J$2,OFFSET(Nhaplieu!$P$8,G266,0):'Nhaplieu'!$P$1070,0)+G266)</f>
        <v/>
      </c>
    </row>
    <row r="268" spans="1:7" s="10" customFormat="1" ht="14.25" hidden="1" customHeight="1">
      <c r="A268" s="77" t="str">
        <f ca="1">IF($G268="","",IF(OR(INDEX(Nhaplieu!$M$8:$M$1070,$G268)=$J$3,INDEX(Nhaplieu!$N$8:$N$1070,$G268)=$J$3),INDEX(Nhaplieu!$E$8:$E$1070,$G268),""))</f>
        <v/>
      </c>
      <c r="B268" s="481" t="str">
        <f ca="1">IF($G268="","",IF(OR(INDEX(Nhaplieu!$M$8:$M$1070,$G268)=$J$3,INDEX(Nhaplieu!$N$8:$N$1070,$G268)=$J$3),INDEX(Nhaplieu!$F$8:$F$1070,$G268),""))</f>
        <v/>
      </c>
      <c r="C268" s="482" t="str">
        <f ca="1">IF($G268="","",IF(OR(INDEX(Nhaplieu!$M$8:$M$1070,$G268)=$J$3,INDEX(Nhaplieu!$N$8:$N$1070,$G268)=$J$3),INDEX(Nhaplieu!$L$8:$L$1070,$G268),""))</f>
        <v/>
      </c>
      <c r="D268" s="483" t="str">
        <f ca="1">IF($G268="","",IF(INDEX(Nhaplieu!$M$8:$M$1070,$G268)=$J$3,IF($G268="","",INDEX(Nhaplieu!$N$8:$N$1070,$G268)),IF(INDEX(Nhaplieu!$N$8:$N$1070,$G268)=$J$3,IF($G268="","",INDEX(Nhaplieu!$M$8:$M$1070,$G268)),"")))</f>
        <v/>
      </c>
      <c r="E268" s="77" t="str">
        <f ca="1">IF($G268="","",IF(AND(INDEX(Nhaplieu!$M$8:$M$1070,$G268)=$J$3,INDEX(Nhaplieu!$P$8:$P$1070,$G268)=$J$2),INDEX(Nhaplieu!$O$8:$O$1070,$G268),0))</f>
        <v/>
      </c>
      <c r="F268" s="77" t="str">
        <f ca="1">IF(OR($G268="",E268&gt;0),"",IF(AND(INDEX(Nhaplieu!$N$8:$N$1070,$G268)=$J$3,INDEX(Nhaplieu!$P$8:$P$1070,$G268)=$J$2),INDEX(Nhaplieu!$O$8:$O$1070,$G268),0))</f>
        <v/>
      </c>
      <c r="G268" s="66" t="str">
        <f ca="1">IF(TYPE(MATCH($J$2,OFFSET(Nhaplieu!$P$8,G267,0):'Nhaplieu'!$P$1070,0)+G267)=16,"",MATCH($J$2,OFFSET(Nhaplieu!$P$8,G267,0):'Nhaplieu'!$P$1070,0)+G267)</f>
        <v/>
      </c>
    </row>
    <row r="269" spans="1:7" s="10" customFormat="1" ht="14.25" hidden="1" customHeight="1">
      <c r="A269" s="77" t="str">
        <f ca="1">IF($G269="","",IF(OR(INDEX(Nhaplieu!$M$8:$M$1070,$G269)=$J$3,INDEX(Nhaplieu!$N$8:$N$1070,$G269)=$J$3),INDEX(Nhaplieu!$E$8:$E$1070,$G269),""))</f>
        <v/>
      </c>
      <c r="B269" s="481" t="str">
        <f ca="1">IF($G269="","",IF(OR(INDEX(Nhaplieu!$M$8:$M$1070,$G269)=$J$3,INDEX(Nhaplieu!$N$8:$N$1070,$G269)=$J$3),INDEX(Nhaplieu!$F$8:$F$1070,$G269),""))</f>
        <v/>
      </c>
      <c r="C269" s="482" t="str">
        <f ca="1">IF($G269="","",IF(OR(INDEX(Nhaplieu!$M$8:$M$1070,$G269)=$J$3,INDEX(Nhaplieu!$N$8:$N$1070,$G269)=$J$3),INDEX(Nhaplieu!$L$8:$L$1070,$G269),""))</f>
        <v/>
      </c>
      <c r="D269" s="483" t="str">
        <f ca="1">IF($G269="","",IF(INDEX(Nhaplieu!$M$8:$M$1070,$G269)=$J$3,IF($G269="","",INDEX(Nhaplieu!$N$8:$N$1070,$G269)),IF(INDEX(Nhaplieu!$N$8:$N$1070,$G269)=$J$3,IF($G269="","",INDEX(Nhaplieu!$M$8:$M$1070,$G269)),"")))</f>
        <v/>
      </c>
      <c r="E269" s="77" t="str">
        <f ca="1">IF($G269="","",IF(AND(INDEX(Nhaplieu!$M$8:$M$1070,$G269)=$J$3,INDEX(Nhaplieu!$P$8:$P$1070,$G269)=$J$2),INDEX(Nhaplieu!$O$8:$O$1070,$G269),0))</f>
        <v/>
      </c>
      <c r="F269" s="77" t="str">
        <f ca="1">IF(OR($G269="",E269&gt;0),"",IF(AND(INDEX(Nhaplieu!$N$8:$N$1070,$G269)=$J$3,INDEX(Nhaplieu!$P$8:$P$1070,$G269)=$J$2),INDEX(Nhaplieu!$O$8:$O$1070,$G269),0))</f>
        <v/>
      </c>
      <c r="G269" s="66" t="str">
        <f ca="1">IF(TYPE(MATCH($J$2,OFFSET(Nhaplieu!$P$8,G268,0):'Nhaplieu'!$P$1070,0)+G268)=16,"",MATCH($J$2,OFFSET(Nhaplieu!$P$8,G268,0):'Nhaplieu'!$P$1070,0)+G268)</f>
        <v/>
      </c>
    </row>
    <row r="270" spans="1:7" s="10" customFormat="1" ht="14.25" hidden="1" customHeight="1">
      <c r="A270" s="77" t="str">
        <f ca="1">IF($G270="","",IF(OR(INDEX(Nhaplieu!$M$8:$M$1070,$G270)=$J$3,INDEX(Nhaplieu!$N$8:$N$1070,$G270)=$J$3),INDEX(Nhaplieu!$E$8:$E$1070,$G270),""))</f>
        <v/>
      </c>
      <c r="B270" s="481" t="str">
        <f ca="1">IF($G270="","",IF(OR(INDEX(Nhaplieu!$M$8:$M$1070,$G270)=$J$3,INDEX(Nhaplieu!$N$8:$N$1070,$G270)=$J$3),INDEX(Nhaplieu!$F$8:$F$1070,$G270),""))</f>
        <v/>
      </c>
      <c r="C270" s="482" t="str">
        <f ca="1">IF($G270="","",IF(OR(INDEX(Nhaplieu!$M$8:$M$1070,$G270)=$J$3,INDEX(Nhaplieu!$N$8:$N$1070,$G270)=$J$3),INDEX(Nhaplieu!$L$8:$L$1070,$G270),""))</f>
        <v/>
      </c>
      <c r="D270" s="483" t="str">
        <f ca="1">IF($G270="","",IF(INDEX(Nhaplieu!$M$8:$M$1070,$G270)=$J$3,IF($G270="","",INDEX(Nhaplieu!$N$8:$N$1070,$G270)),IF(INDEX(Nhaplieu!$N$8:$N$1070,$G270)=$J$3,IF($G270="","",INDEX(Nhaplieu!$M$8:$M$1070,$G270)),"")))</f>
        <v/>
      </c>
      <c r="E270" s="77" t="str">
        <f ca="1">IF($G270="","",IF(AND(INDEX(Nhaplieu!$M$8:$M$1070,$G270)=$J$3,INDEX(Nhaplieu!$P$8:$P$1070,$G270)=$J$2),INDEX(Nhaplieu!$O$8:$O$1070,$G270),0))</f>
        <v/>
      </c>
      <c r="F270" s="77" t="str">
        <f ca="1">IF(OR($G270="",E270&gt;0),"",IF(AND(INDEX(Nhaplieu!$N$8:$N$1070,$G270)=$J$3,INDEX(Nhaplieu!$P$8:$P$1070,$G270)=$J$2),INDEX(Nhaplieu!$O$8:$O$1070,$G270),0))</f>
        <v/>
      </c>
      <c r="G270" s="66" t="str">
        <f ca="1">IF(TYPE(MATCH($J$2,OFFSET(Nhaplieu!$P$8,G269,0):'Nhaplieu'!$P$1070,0)+G269)=16,"",MATCH($J$2,OFFSET(Nhaplieu!$P$8,G269,0):'Nhaplieu'!$P$1070,0)+G269)</f>
        <v/>
      </c>
    </row>
    <row r="271" spans="1:7" s="10" customFormat="1" ht="14.25" hidden="1" customHeight="1">
      <c r="A271" s="77" t="str">
        <f ca="1">IF($G271="","",IF(OR(INDEX(Nhaplieu!$M$8:$M$1070,$G271)=$J$3,INDEX(Nhaplieu!$N$8:$N$1070,$G271)=$J$3),INDEX(Nhaplieu!$E$8:$E$1070,$G271),""))</f>
        <v/>
      </c>
      <c r="B271" s="481" t="str">
        <f ca="1">IF($G271="","",IF(OR(INDEX(Nhaplieu!$M$8:$M$1070,$G271)=$J$3,INDEX(Nhaplieu!$N$8:$N$1070,$G271)=$J$3),INDEX(Nhaplieu!$F$8:$F$1070,$G271),""))</f>
        <v/>
      </c>
      <c r="C271" s="482" t="str">
        <f ca="1">IF($G271="","",IF(OR(INDEX(Nhaplieu!$M$8:$M$1070,$G271)=$J$3,INDEX(Nhaplieu!$N$8:$N$1070,$G271)=$J$3),INDEX(Nhaplieu!$L$8:$L$1070,$G271),""))</f>
        <v/>
      </c>
      <c r="D271" s="483" t="str">
        <f ca="1">IF($G271="","",IF(INDEX(Nhaplieu!$M$8:$M$1070,$G271)=$J$3,IF($G271="","",INDEX(Nhaplieu!$N$8:$N$1070,$G271)),IF(INDEX(Nhaplieu!$N$8:$N$1070,$G271)=$J$3,IF($G271="","",INDEX(Nhaplieu!$M$8:$M$1070,$G271)),"")))</f>
        <v/>
      </c>
      <c r="E271" s="77" t="str">
        <f ca="1">IF($G271="","",IF(AND(INDEX(Nhaplieu!$M$8:$M$1070,$G271)=$J$3,INDEX(Nhaplieu!$P$8:$P$1070,$G271)=$J$2),INDEX(Nhaplieu!$O$8:$O$1070,$G271),0))</f>
        <v/>
      </c>
      <c r="F271" s="77" t="str">
        <f ca="1">IF(OR($G271="",E271&gt;0),"",IF(AND(INDEX(Nhaplieu!$N$8:$N$1070,$G271)=$J$3,INDEX(Nhaplieu!$P$8:$P$1070,$G271)=$J$2),INDEX(Nhaplieu!$O$8:$O$1070,$G271),0))</f>
        <v/>
      </c>
      <c r="G271" s="66" t="str">
        <f ca="1">IF(TYPE(MATCH($J$2,OFFSET(Nhaplieu!$P$8,G270,0):'Nhaplieu'!$P$1070,0)+G270)=16,"",MATCH($J$2,OFFSET(Nhaplieu!$P$8,G270,0):'Nhaplieu'!$P$1070,0)+G270)</f>
        <v/>
      </c>
    </row>
    <row r="272" spans="1:7" s="10" customFormat="1" ht="14.25" hidden="1" customHeight="1">
      <c r="A272" s="77" t="str">
        <f ca="1">IF($G272="","",IF(OR(INDEX(Nhaplieu!$M$8:$M$1070,$G272)=$J$3,INDEX(Nhaplieu!$N$8:$N$1070,$G272)=$J$3),INDEX(Nhaplieu!$E$8:$E$1070,$G272),""))</f>
        <v/>
      </c>
      <c r="B272" s="481" t="str">
        <f ca="1">IF($G272="","",IF(OR(INDEX(Nhaplieu!$M$8:$M$1070,$G272)=$J$3,INDEX(Nhaplieu!$N$8:$N$1070,$G272)=$J$3),INDEX(Nhaplieu!$F$8:$F$1070,$G272),""))</f>
        <v/>
      </c>
      <c r="C272" s="482" t="str">
        <f ca="1">IF($G272="","",IF(OR(INDEX(Nhaplieu!$M$8:$M$1070,$G272)=$J$3,INDEX(Nhaplieu!$N$8:$N$1070,$G272)=$J$3),INDEX(Nhaplieu!$L$8:$L$1070,$G272),""))</f>
        <v/>
      </c>
      <c r="D272" s="483" t="str">
        <f ca="1">IF($G272="","",IF(INDEX(Nhaplieu!$M$8:$M$1070,$G272)=$J$3,IF($G272="","",INDEX(Nhaplieu!$N$8:$N$1070,$G272)),IF(INDEX(Nhaplieu!$N$8:$N$1070,$G272)=$J$3,IF($G272="","",INDEX(Nhaplieu!$M$8:$M$1070,$G272)),"")))</f>
        <v/>
      </c>
      <c r="E272" s="77" t="str">
        <f ca="1">IF($G272="","",IF(AND(INDEX(Nhaplieu!$M$8:$M$1070,$G272)=$J$3,INDEX(Nhaplieu!$P$8:$P$1070,$G272)=$J$2),INDEX(Nhaplieu!$O$8:$O$1070,$G272),0))</f>
        <v/>
      </c>
      <c r="F272" s="77" t="str">
        <f ca="1">IF(OR($G272="",E272&gt;0),"",IF(AND(INDEX(Nhaplieu!$N$8:$N$1070,$G272)=$J$3,INDEX(Nhaplieu!$P$8:$P$1070,$G272)=$J$2),INDEX(Nhaplieu!$O$8:$O$1070,$G272),0))</f>
        <v/>
      </c>
      <c r="G272" s="66" t="str">
        <f ca="1">IF(TYPE(MATCH($J$2,OFFSET(Nhaplieu!$P$8,G271,0):'Nhaplieu'!$P$1070,0)+G271)=16,"",MATCH($J$2,OFFSET(Nhaplieu!$P$8,G271,0):'Nhaplieu'!$P$1070,0)+G271)</f>
        <v/>
      </c>
    </row>
    <row r="273" spans="1:7" s="10" customFormat="1" ht="14.25" hidden="1" customHeight="1">
      <c r="A273" s="77" t="str">
        <f ca="1">IF($G273="","",IF(OR(INDEX(Nhaplieu!$M$8:$M$1070,$G273)=$J$3,INDEX(Nhaplieu!$N$8:$N$1070,$G273)=$J$3),INDEX(Nhaplieu!$E$8:$E$1070,$G273),""))</f>
        <v/>
      </c>
      <c r="B273" s="481" t="str">
        <f ca="1">IF($G273="","",IF(OR(INDEX(Nhaplieu!$M$8:$M$1070,$G273)=$J$3,INDEX(Nhaplieu!$N$8:$N$1070,$G273)=$J$3),INDEX(Nhaplieu!$F$8:$F$1070,$G273),""))</f>
        <v/>
      </c>
      <c r="C273" s="482" t="str">
        <f ca="1">IF($G273="","",IF(OR(INDEX(Nhaplieu!$M$8:$M$1070,$G273)=$J$3,INDEX(Nhaplieu!$N$8:$N$1070,$G273)=$J$3),INDEX(Nhaplieu!$L$8:$L$1070,$G273),""))</f>
        <v/>
      </c>
      <c r="D273" s="483" t="str">
        <f ca="1">IF($G273="","",IF(INDEX(Nhaplieu!$M$8:$M$1070,$G273)=$J$3,IF($G273="","",INDEX(Nhaplieu!$N$8:$N$1070,$G273)),IF(INDEX(Nhaplieu!$N$8:$N$1070,$G273)=$J$3,IF($G273="","",INDEX(Nhaplieu!$M$8:$M$1070,$G273)),"")))</f>
        <v/>
      </c>
      <c r="E273" s="77" t="str">
        <f ca="1">IF($G273="","",IF(AND(INDEX(Nhaplieu!$M$8:$M$1070,$G273)=$J$3,INDEX(Nhaplieu!$P$8:$P$1070,$G273)=$J$2),INDEX(Nhaplieu!$O$8:$O$1070,$G273),0))</f>
        <v/>
      </c>
      <c r="F273" s="77" t="str">
        <f ca="1">IF(OR($G273="",E273&gt;0),"",IF(AND(INDEX(Nhaplieu!$N$8:$N$1070,$G273)=$J$3,INDEX(Nhaplieu!$P$8:$P$1070,$G273)=$J$2),INDEX(Nhaplieu!$O$8:$O$1070,$G273),0))</f>
        <v/>
      </c>
      <c r="G273" s="66" t="str">
        <f ca="1">IF(TYPE(MATCH($J$2,OFFSET(Nhaplieu!$P$8,G272,0):'Nhaplieu'!$P$1070,0)+G272)=16,"",MATCH($J$2,OFFSET(Nhaplieu!$P$8,G272,0):'Nhaplieu'!$P$1070,0)+G272)</f>
        <v/>
      </c>
    </row>
    <row r="274" spans="1:7" s="10" customFormat="1" ht="14.25" hidden="1" customHeight="1">
      <c r="A274" s="77" t="str">
        <f ca="1">IF($G274="","",IF(OR(INDEX(Nhaplieu!$M$8:$M$1070,$G274)=$J$3,INDEX(Nhaplieu!$N$8:$N$1070,$G274)=$J$3),INDEX(Nhaplieu!$E$8:$E$1070,$G274),""))</f>
        <v/>
      </c>
      <c r="B274" s="481" t="str">
        <f ca="1">IF($G274="","",IF(OR(INDEX(Nhaplieu!$M$8:$M$1070,$G274)=$J$3,INDEX(Nhaplieu!$N$8:$N$1070,$G274)=$J$3),INDEX(Nhaplieu!$F$8:$F$1070,$G274),""))</f>
        <v/>
      </c>
      <c r="C274" s="482" t="str">
        <f ca="1">IF($G274="","",IF(OR(INDEX(Nhaplieu!$M$8:$M$1070,$G274)=$J$3,INDEX(Nhaplieu!$N$8:$N$1070,$G274)=$J$3),INDEX(Nhaplieu!$L$8:$L$1070,$G274),""))</f>
        <v/>
      </c>
      <c r="D274" s="483" t="str">
        <f ca="1">IF($G274="","",IF(INDEX(Nhaplieu!$M$8:$M$1070,$G274)=$J$3,IF($G274="","",INDEX(Nhaplieu!$N$8:$N$1070,$G274)),IF(INDEX(Nhaplieu!$N$8:$N$1070,$G274)=$J$3,IF($G274="","",INDEX(Nhaplieu!$M$8:$M$1070,$G274)),"")))</f>
        <v/>
      </c>
      <c r="E274" s="77" t="str">
        <f ca="1">IF($G274="","",IF(AND(INDEX(Nhaplieu!$M$8:$M$1070,$G274)=$J$3,INDEX(Nhaplieu!$P$8:$P$1070,$G274)=$J$2),INDEX(Nhaplieu!$O$8:$O$1070,$G274),0))</f>
        <v/>
      </c>
      <c r="F274" s="77" t="str">
        <f ca="1">IF(OR($G274="",E274&gt;0),"",IF(AND(INDEX(Nhaplieu!$N$8:$N$1070,$G274)=$J$3,INDEX(Nhaplieu!$P$8:$P$1070,$G274)=$J$2),INDEX(Nhaplieu!$O$8:$O$1070,$G274),0))</f>
        <v/>
      </c>
      <c r="G274" s="66" t="str">
        <f ca="1">IF(TYPE(MATCH($J$2,OFFSET(Nhaplieu!$P$8,G273,0):'Nhaplieu'!$P$1070,0)+G273)=16,"",MATCH($J$2,OFFSET(Nhaplieu!$P$8,G273,0):'Nhaplieu'!$P$1070,0)+G273)</f>
        <v/>
      </c>
    </row>
    <row r="275" spans="1:7" s="10" customFormat="1" ht="14.25" hidden="1" customHeight="1">
      <c r="A275" s="77" t="str">
        <f ca="1">IF($G275="","",IF(OR(INDEX(Nhaplieu!$M$8:$M$1070,$G275)=$J$3,INDEX(Nhaplieu!$N$8:$N$1070,$G275)=$J$3),INDEX(Nhaplieu!$E$8:$E$1070,$G275),""))</f>
        <v/>
      </c>
      <c r="B275" s="481" t="str">
        <f ca="1">IF($G275="","",IF(OR(INDEX(Nhaplieu!$M$8:$M$1070,$G275)=$J$3,INDEX(Nhaplieu!$N$8:$N$1070,$G275)=$J$3),INDEX(Nhaplieu!$F$8:$F$1070,$G275),""))</f>
        <v/>
      </c>
      <c r="C275" s="482" t="str">
        <f ca="1">IF($G275="","",IF(OR(INDEX(Nhaplieu!$M$8:$M$1070,$G275)=$J$3,INDEX(Nhaplieu!$N$8:$N$1070,$G275)=$J$3),INDEX(Nhaplieu!$L$8:$L$1070,$G275),""))</f>
        <v/>
      </c>
      <c r="D275" s="483" t="str">
        <f ca="1">IF($G275="","",IF(INDEX(Nhaplieu!$M$8:$M$1070,$G275)=$J$3,IF($G275="","",INDEX(Nhaplieu!$N$8:$N$1070,$G275)),IF(INDEX(Nhaplieu!$N$8:$N$1070,$G275)=$J$3,IF($G275="","",INDEX(Nhaplieu!$M$8:$M$1070,$G275)),"")))</f>
        <v/>
      </c>
      <c r="E275" s="77" t="str">
        <f ca="1">IF($G275="","",IF(AND(INDEX(Nhaplieu!$M$8:$M$1070,$G275)=$J$3,INDEX(Nhaplieu!$P$8:$P$1070,$G275)=$J$2),INDEX(Nhaplieu!$O$8:$O$1070,$G275),0))</f>
        <v/>
      </c>
      <c r="F275" s="77" t="str">
        <f ca="1">IF(OR($G275="",E275&gt;0),"",IF(AND(INDEX(Nhaplieu!$N$8:$N$1070,$G275)=$J$3,INDEX(Nhaplieu!$P$8:$P$1070,$G275)=$J$2),INDEX(Nhaplieu!$O$8:$O$1070,$G275),0))</f>
        <v/>
      </c>
      <c r="G275" s="66" t="str">
        <f ca="1">IF(TYPE(MATCH($J$2,OFFSET(Nhaplieu!$P$8,G274,0):'Nhaplieu'!$P$1070,0)+G274)=16,"",MATCH($J$2,OFFSET(Nhaplieu!$P$8,G274,0):'Nhaplieu'!$P$1070,0)+G274)</f>
        <v/>
      </c>
    </row>
    <row r="276" spans="1:7" s="10" customFormat="1" ht="14.25" hidden="1" customHeight="1">
      <c r="A276" s="77" t="str">
        <f ca="1">IF($G276="","",IF(OR(INDEX(Nhaplieu!$M$8:$M$1070,$G276)=$J$3,INDEX(Nhaplieu!$N$8:$N$1070,$G276)=$J$3),INDEX(Nhaplieu!$E$8:$E$1070,$G276),""))</f>
        <v/>
      </c>
      <c r="B276" s="481" t="str">
        <f ca="1">IF($G276="","",IF(OR(INDEX(Nhaplieu!$M$8:$M$1070,$G276)=$J$3,INDEX(Nhaplieu!$N$8:$N$1070,$G276)=$J$3),INDEX(Nhaplieu!$F$8:$F$1070,$G276),""))</f>
        <v/>
      </c>
      <c r="C276" s="482" t="str">
        <f ca="1">IF($G276="","",IF(OR(INDEX(Nhaplieu!$M$8:$M$1070,$G276)=$J$3,INDEX(Nhaplieu!$N$8:$N$1070,$G276)=$J$3),INDEX(Nhaplieu!$L$8:$L$1070,$G276),""))</f>
        <v/>
      </c>
      <c r="D276" s="483" t="str">
        <f ca="1">IF($G276="","",IF(INDEX(Nhaplieu!$M$8:$M$1070,$G276)=$J$3,IF($G276="","",INDEX(Nhaplieu!$N$8:$N$1070,$G276)),IF(INDEX(Nhaplieu!$N$8:$N$1070,$G276)=$J$3,IF($G276="","",INDEX(Nhaplieu!$M$8:$M$1070,$G276)),"")))</f>
        <v/>
      </c>
      <c r="E276" s="77" t="str">
        <f ca="1">IF($G276="","",IF(AND(INDEX(Nhaplieu!$M$8:$M$1070,$G276)=$J$3,INDEX(Nhaplieu!$P$8:$P$1070,$G276)=$J$2),INDEX(Nhaplieu!$O$8:$O$1070,$G276),0))</f>
        <v/>
      </c>
      <c r="F276" s="77" t="str">
        <f ca="1">IF(OR($G276="",E276&gt;0),"",IF(AND(INDEX(Nhaplieu!$N$8:$N$1070,$G276)=$J$3,INDEX(Nhaplieu!$P$8:$P$1070,$G276)=$J$2),INDEX(Nhaplieu!$O$8:$O$1070,$G276),0))</f>
        <v/>
      </c>
      <c r="G276" s="66" t="str">
        <f ca="1">IF(TYPE(MATCH($J$2,OFFSET(Nhaplieu!$P$8,G275,0):'Nhaplieu'!$P$1070,0)+G275)=16,"",MATCH($J$2,OFFSET(Nhaplieu!$P$8,G275,0):'Nhaplieu'!$P$1070,0)+G275)</f>
        <v/>
      </c>
    </row>
    <row r="277" spans="1:7" s="10" customFormat="1" ht="14.25" hidden="1" customHeight="1">
      <c r="A277" s="77" t="str">
        <f ca="1">IF($G277="","",IF(OR(INDEX(Nhaplieu!$M$8:$M$1070,$G277)=$J$3,INDEX(Nhaplieu!$N$8:$N$1070,$G277)=$J$3),INDEX(Nhaplieu!$E$8:$E$1070,$G277),""))</f>
        <v/>
      </c>
      <c r="B277" s="481" t="str">
        <f ca="1">IF($G277="","",IF(OR(INDEX(Nhaplieu!$M$8:$M$1070,$G277)=$J$3,INDEX(Nhaplieu!$N$8:$N$1070,$G277)=$J$3),INDEX(Nhaplieu!$F$8:$F$1070,$G277),""))</f>
        <v/>
      </c>
      <c r="C277" s="482" t="str">
        <f ca="1">IF($G277="","",IF(OR(INDEX(Nhaplieu!$M$8:$M$1070,$G277)=$J$3,INDEX(Nhaplieu!$N$8:$N$1070,$G277)=$J$3),INDEX(Nhaplieu!$L$8:$L$1070,$G277),""))</f>
        <v/>
      </c>
      <c r="D277" s="483" t="str">
        <f ca="1">IF($G277="","",IF(INDEX(Nhaplieu!$M$8:$M$1070,$G277)=$J$3,IF($G277="","",INDEX(Nhaplieu!$N$8:$N$1070,$G277)),IF(INDEX(Nhaplieu!$N$8:$N$1070,$G277)=$J$3,IF($G277="","",INDEX(Nhaplieu!$M$8:$M$1070,$G277)),"")))</f>
        <v/>
      </c>
      <c r="E277" s="77" t="str">
        <f ca="1">IF($G277="","",IF(AND(INDEX(Nhaplieu!$M$8:$M$1070,$G277)=$J$3,INDEX(Nhaplieu!$P$8:$P$1070,$G277)=$J$2),INDEX(Nhaplieu!$O$8:$O$1070,$G277),0))</f>
        <v/>
      </c>
      <c r="F277" s="77" t="str">
        <f ca="1">IF(OR($G277="",E277&gt;0),"",IF(AND(INDEX(Nhaplieu!$N$8:$N$1070,$G277)=$J$3,INDEX(Nhaplieu!$P$8:$P$1070,$G277)=$J$2),INDEX(Nhaplieu!$O$8:$O$1070,$G277),0))</f>
        <v/>
      </c>
      <c r="G277" s="66" t="str">
        <f ca="1">IF(TYPE(MATCH($J$2,OFFSET(Nhaplieu!$P$8,G276,0):'Nhaplieu'!$P$1070,0)+G276)=16,"",MATCH($J$2,OFFSET(Nhaplieu!$P$8,G276,0):'Nhaplieu'!$P$1070,0)+G276)</f>
        <v/>
      </c>
    </row>
    <row r="278" spans="1:7" s="10" customFormat="1" ht="14.25" hidden="1" customHeight="1">
      <c r="A278" s="77" t="str">
        <f ca="1">IF($G278="","",IF(OR(INDEX(Nhaplieu!$M$8:$M$1070,$G278)=$J$3,INDEX(Nhaplieu!$N$8:$N$1070,$G278)=$J$3),INDEX(Nhaplieu!$E$8:$E$1070,$G278),""))</f>
        <v/>
      </c>
      <c r="B278" s="481" t="str">
        <f ca="1">IF($G278="","",IF(OR(INDEX(Nhaplieu!$M$8:$M$1070,$G278)=$J$3,INDEX(Nhaplieu!$N$8:$N$1070,$G278)=$J$3),INDEX(Nhaplieu!$F$8:$F$1070,$G278),""))</f>
        <v/>
      </c>
      <c r="C278" s="482" t="str">
        <f ca="1">IF($G278="","",IF(OR(INDEX(Nhaplieu!$M$8:$M$1070,$G278)=$J$3,INDEX(Nhaplieu!$N$8:$N$1070,$G278)=$J$3),INDEX(Nhaplieu!$L$8:$L$1070,$G278),""))</f>
        <v/>
      </c>
      <c r="D278" s="483" t="str">
        <f ca="1">IF($G278="","",IF(INDEX(Nhaplieu!$M$8:$M$1070,$G278)=$J$3,IF($G278="","",INDEX(Nhaplieu!$N$8:$N$1070,$G278)),IF(INDEX(Nhaplieu!$N$8:$N$1070,$G278)=$J$3,IF($G278="","",INDEX(Nhaplieu!$M$8:$M$1070,$G278)),"")))</f>
        <v/>
      </c>
      <c r="E278" s="77" t="str">
        <f ca="1">IF($G278="","",IF(AND(INDEX(Nhaplieu!$M$8:$M$1070,$G278)=$J$3,INDEX(Nhaplieu!$P$8:$P$1070,$G278)=$J$2),INDEX(Nhaplieu!$O$8:$O$1070,$G278),0))</f>
        <v/>
      </c>
      <c r="F278" s="77" t="str">
        <f ca="1">IF(OR($G278="",E278&gt;0),"",IF(AND(INDEX(Nhaplieu!$N$8:$N$1070,$G278)=$J$3,INDEX(Nhaplieu!$P$8:$P$1070,$G278)=$J$2),INDEX(Nhaplieu!$O$8:$O$1070,$G278),0))</f>
        <v/>
      </c>
      <c r="G278" s="66" t="str">
        <f ca="1">IF(TYPE(MATCH($J$2,OFFSET(Nhaplieu!$P$8,G277,0):'Nhaplieu'!$P$1070,0)+G277)=16,"",MATCH($J$2,OFFSET(Nhaplieu!$P$8,G277,0):'Nhaplieu'!$P$1070,0)+G277)</f>
        <v/>
      </c>
    </row>
    <row r="279" spans="1:7" s="10" customFormat="1" ht="14.25" hidden="1" customHeight="1">
      <c r="A279" s="77" t="str">
        <f ca="1">IF($G279="","",IF(OR(INDEX(Nhaplieu!$M$8:$M$1070,$G279)=$J$3,INDEX(Nhaplieu!$N$8:$N$1070,$G279)=$J$3),INDEX(Nhaplieu!$E$8:$E$1070,$G279),""))</f>
        <v/>
      </c>
      <c r="B279" s="481" t="str">
        <f ca="1">IF($G279="","",IF(OR(INDEX(Nhaplieu!$M$8:$M$1070,$G279)=$J$3,INDEX(Nhaplieu!$N$8:$N$1070,$G279)=$J$3),INDEX(Nhaplieu!$F$8:$F$1070,$G279),""))</f>
        <v/>
      </c>
      <c r="C279" s="482" t="str">
        <f ca="1">IF($G279="","",IF(OR(INDEX(Nhaplieu!$M$8:$M$1070,$G279)=$J$3,INDEX(Nhaplieu!$N$8:$N$1070,$G279)=$J$3),INDEX(Nhaplieu!$L$8:$L$1070,$G279),""))</f>
        <v/>
      </c>
      <c r="D279" s="483" t="str">
        <f ca="1">IF($G279="","",IF(INDEX(Nhaplieu!$M$8:$M$1070,$G279)=$J$3,IF($G279="","",INDEX(Nhaplieu!$N$8:$N$1070,$G279)),IF(INDEX(Nhaplieu!$N$8:$N$1070,$G279)=$J$3,IF($G279="","",INDEX(Nhaplieu!$M$8:$M$1070,$G279)),"")))</f>
        <v/>
      </c>
      <c r="E279" s="77" t="str">
        <f ca="1">IF($G279="","",IF(AND(INDEX(Nhaplieu!$M$8:$M$1070,$G279)=$J$3,INDEX(Nhaplieu!$P$8:$P$1070,$G279)=$J$2),INDEX(Nhaplieu!$O$8:$O$1070,$G279),0))</f>
        <v/>
      </c>
      <c r="F279" s="77" t="str">
        <f ca="1">IF(OR($G279="",E279&gt;0),"",IF(AND(INDEX(Nhaplieu!$N$8:$N$1070,$G279)=$J$3,INDEX(Nhaplieu!$P$8:$P$1070,$G279)=$J$2),INDEX(Nhaplieu!$O$8:$O$1070,$G279),0))</f>
        <v/>
      </c>
      <c r="G279" s="66" t="str">
        <f ca="1">IF(TYPE(MATCH($J$2,OFFSET(Nhaplieu!$P$8,G278,0):'Nhaplieu'!$P$1070,0)+G278)=16,"",MATCH($J$2,OFFSET(Nhaplieu!$P$8,G278,0):'Nhaplieu'!$P$1070,0)+G278)</f>
        <v/>
      </c>
    </row>
    <row r="280" spans="1:7" s="10" customFormat="1" ht="14.25" hidden="1" customHeight="1">
      <c r="A280" s="77" t="str">
        <f ca="1">IF($G280="","",IF(OR(INDEX(Nhaplieu!$M$8:$M$1070,$G280)=$J$3,INDEX(Nhaplieu!$N$8:$N$1070,$G280)=$J$3),INDEX(Nhaplieu!$E$8:$E$1070,$G280),""))</f>
        <v/>
      </c>
      <c r="B280" s="481" t="str">
        <f ca="1">IF($G280="","",IF(OR(INDEX(Nhaplieu!$M$8:$M$1070,$G280)=$J$3,INDEX(Nhaplieu!$N$8:$N$1070,$G280)=$J$3),INDEX(Nhaplieu!$F$8:$F$1070,$G280),""))</f>
        <v/>
      </c>
      <c r="C280" s="482" t="str">
        <f ca="1">IF($G280="","",IF(OR(INDEX(Nhaplieu!$M$8:$M$1070,$G280)=$J$3,INDEX(Nhaplieu!$N$8:$N$1070,$G280)=$J$3),INDEX(Nhaplieu!$L$8:$L$1070,$G280),""))</f>
        <v/>
      </c>
      <c r="D280" s="483" t="str">
        <f ca="1">IF($G280="","",IF(INDEX(Nhaplieu!$M$8:$M$1070,$G280)=$J$3,IF($G280="","",INDEX(Nhaplieu!$N$8:$N$1070,$G280)),IF(INDEX(Nhaplieu!$N$8:$N$1070,$G280)=$J$3,IF($G280="","",INDEX(Nhaplieu!$M$8:$M$1070,$G280)),"")))</f>
        <v/>
      </c>
      <c r="E280" s="77" t="str">
        <f ca="1">IF($G280="","",IF(AND(INDEX(Nhaplieu!$M$8:$M$1070,$G280)=$J$3,INDEX(Nhaplieu!$P$8:$P$1070,$G280)=$J$2),INDEX(Nhaplieu!$O$8:$O$1070,$G280),0))</f>
        <v/>
      </c>
      <c r="F280" s="77" t="str">
        <f ca="1">IF(OR($G280="",E280&gt;0),"",IF(AND(INDEX(Nhaplieu!$N$8:$N$1070,$G280)=$J$3,INDEX(Nhaplieu!$P$8:$P$1070,$G280)=$J$2),INDEX(Nhaplieu!$O$8:$O$1070,$G280),0))</f>
        <v/>
      </c>
      <c r="G280" s="66" t="str">
        <f ca="1">IF(TYPE(MATCH($J$2,OFFSET(Nhaplieu!$P$8,G279,0):'Nhaplieu'!$P$1070,0)+G279)=16,"",MATCH($J$2,OFFSET(Nhaplieu!$P$8,G279,0):'Nhaplieu'!$P$1070,0)+G279)</f>
        <v/>
      </c>
    </row>
    <row r="281" spans="1:7" s="10" customFormat="1" ht="14.25" hidden="1" customHeight="1">
      <c r="A281" s="77" t="str">
        <f ca="1">IF($G281="","",IF(OR(INDEX(Nhaplieu!$M$8:$M$1070,$G281)=$J$3,INDEX(Nhaplieu!$N$8:$N$1070,$G281)=$J$3),INDEX(Nhaplieu!$E$8:$E$1070,$G281),""))</f>
        <v/>
      </c>
      <c r="B281" s="481" t="str">
        <f ca="1">IF($G281="","",IF(OR(INDEX(Nhaplieu!$M$8:$M$1070,$G281)=$J$3,INDEX(Nhaplieu!$N$8:$N$1070,$G281)=$J$3),INDEX(Nhaplieu!$F$8:$F$1070,$G281),""))</f>
        <v/>
      </c>
      <c r="C281" s="482" t="str">
        <f ca="1">IF($G281="","",IF(OR(INDEX(Nhaplieu!$M$8:$M$1070,$G281)=$J$3,INDEX(Nhaplieu!$N$8:$N$1070,$G281)=$J$3),INDEX(Nhaplieu!$L$8:$L$1070,$G281),""))</f>
        <v/>
      </c>
      <c r="D281" s="483" t="str">
        <f ca="1">IF($G281="","",IF(INDEX(Nhaplieu!$M$8:$M$1070,$G281)=$J$3,IF($G281="","",INDEX(Nhaplieu!$N$8:$N$1070,$G281)),IF(INDEX(Nhaplieu!$N$8:$N$1070,$G281)=$J$3,IF($G281="","",INDEX(Nhaplieu!$M$8:$M$1070,$G281)),"")))</f>
        <v/>
      </c>
      <c r="E281" s="77" t="str">
        <f ca="1">IF($G281="","",IF(AND(INDEX(Nhaplieu!$M$8:$M$1070,$G281)=$J$3,INDEX(Nhaplieu!$P$8:$P$1070,$G281)=$J$2),INDEX(Nhaplieu!$O$8:$O$1070,$G281),0))</f>
        <v/>
      </c>
      <c r="F281" s="77" t="str">
        <f ca="1">IF(OR($G281="",E281&gt;0),"",IF(AND(INDEX(Nhaplieu!$N$8:$N$1070,$G281)=$J$3,INDEX(Nhaplieu!$P$8:$P$1070,$G281)=$J$2),INDEX(Nhaplieu!$O$8:$O$1070,$G281),0))</f>
        <v/>
      </c>
      <c r="G281" s="66" t="str">
        <f ca="1">IF(TYPE(MATCH($J$2,OFFSET(Nhaplieu!$P$8,G280,0):'Nhaplieu'!$P$1070,0)+G280)=16,"",MATCH($J$2,OFFSET(Nhaplieu!$P$8,G280,0):'Nhaplieu'!$P$1070,0)+G280)</f>
        <v/>
      </c>
    </row>
    <row r="282" spans="1:7" s="10" customFormat="1" ht="14.25" hidden="1" customHeight="1">
      <c r="A282" s="77" t="str">
        <f ca="1">IF($G282="","",IF(OR(INDEX(Nhaplieu!$M$8:$M$1070,$G282)=$J$3,INDEX(Nhaplieu!$N$8:$N$1070,$G282)=$J$3),INDEX(Nhaplieu!$E$8:$E$1070,$G282),""))</f>
        <v/>
      </c>
      <c r="B282" s="481" t="str">
        <f ca="1">IF($G282="","",IF(OR(INDEX(Nhaplieu!$M$8:$M$1070,$G282)=$J$3,INDEX(Nhaplieu!$N$8:$N$1070,$G282)=$J$3),INDEX(Nhaplieu!$F$8:$F$1070,$G282),""))</f>
        <v/>
      </c>
      <c r="C282" s="482" t="str">
        <f ca="1">IF($G282="","",IF(OR(INDEX(Nhaplieu!$M$8:$M$1070,$G282)=$J$3,INDEX(Nhaplieu!$N$8:$N$1070,$G282)=$J$3),INDEX(Nhaplieu!$L$8:$L$1070,$G282),""))</f>
        <v/>
      </c>
      <c r="D282" s="483" t="str">
        <f ca="1">IF($G282="","",IF(INDEX(Nhaplieu!$M$8:$M$1070,$G282)=$J$3,IF($G282="","",INDEX(Nhaplieu!$N$8:$N$1070,$G282)),IF(INDEX(Nhaplieu!$N$8:$N$1070,$G282)=$J$3,IF($G282="","",INDEX(Nhaplieu!$M$8:$M$1070,$G282)),"")))</f>
        <v/>
      </c>
      <c r="E282" s="77" t="str">
        <f ca="1">IF($G282="","",IF(AND(INDEX(Nhaplieu!$M$8:$M$1070,$G282)=$J$3,INDEX(Nhaplieu!$P$8:$P$1070,$G282)=$J$2),INDEX(Nhaplieu!$O$8:$O$1070,$G282),0))</f>
        <v/>
      </c>
      <c r="F282" s="77" t="str">
        <f ca="1">IF(OR($G282="",E282&gt;0),"",IF(AND(INDEX(Nhaplieu!$N$8:$N$1070,$G282)=$J$3,INDEX(Nhaplieu!$P$8:$P$1070,$G282)=$J$2),INDEX(Nhaplieu!$O$8:$O$1070,$G282),0))</f>
        <v/>
      </c>
      <c r="G282" s="66" t="str">
        <f ca="1">IF(TYPE(MATCH($J$2,OFFSET(Nhaplieu!$P$8,G281,0):'Nhaplieu'!$P$1070,0)+G281)=16,"",MATCH($J$2,OFFSET(Nhaplieu!$P$8,G281,0):'Nhaplieu'!$P$1070,0)+G281)</f>
        <v/>
      </c>
    </row>
    <row r="283" spans="1:7" s="10" customFormat="1" ht="14.25" hidden="1" customHeight="1">
      <c r="A283" s="77" t="str">
        <f ca="1">IF($G283="","",IF(OR(INDEX(Nhaplieu!$M$8:$M$1070,$G283)=$J$3,INDEX(Nhaplieu!$N$8:$N$1070,$G283)=$J$3),INDEX(Nhaplieu!$E$8:$E$1070,$G283),""))</f>
        <v/>
      </c>
      <c r="B283" s="481" t="str">
        <f ca="1">IF($G283="","",IF(OR(INDEX(Nhaplieu!$M$8:$M$1070,$G283)=$J$3,INDEX(Nhaplieu!$N$8:$N$1070,$G283)=$J$3),INDEX(Nhaplieu!$F$8:$F$1070,$G283),""))</f>
        <v/>
      </c>
      <c r="C283" s="482" t="str">
        <f ca="1">IF($G283="","",IF(OR(INDEX(Nhaplieu!$M$8:$M$1070,$G283)=$J$3,INDEX(Nhaplieu!$N$8:$N$1070,$G283)=$J$3),INDEX(Nhaplieu!$L$8:$L$1070,$G283),""))</f>
        <v/>
      </c>
      <c r="D283" s="483" t="str">
        <f ca="1">IF($G283="","",IF(INDEX(Nhaplieu!$M$8:$M$1070,$G283)=$J$3,IF($G283="","",INDEX(Nhaplieu!$N$8:$N$1070,$G283)),IF(INDEX(Nhaplieu!$N$8:$N$1070,$G283)=$J$3,IF($G283="","",INDEX(Nhaplieu!$M$8:$M$1070,$G283)),"")))</f>
        <v/>
      </c>
      <c r="E283" s="77" t="str">
        <f ca="1">IF($G283="","",IF(AND(INDEX(Nhaplieu!$M$8:$M$1070,$G283)=$J$3,INDEX(Nhaplieu!$P$8:$P$1070,$G283)=$J$2),INDEX(Nhaplieu!$O$8:$O$1070,$G283),0))</f>
        <v/>
      </c>
      <c r="F283" s="77" t="str">
        <f ca="1">IF(OR($G283="",E283&gt;0),"",IF(AND(INDEX(Nhaplieu!$N$8:$N$1070,$G283)=$J$3,INDEX(Nhaplieu!$P$8:$P$1070,$G283)=$J$2),INDEX(Nhaplieu!$O$8:$O$1070,$G283),0))</f>
        <v/>
      </c>
      <c r="G283" s="66" t="str">
        <f ca="1">IF(TYPE(MATCH($J$2,OFFSET(Nhaplieu!$P$8,G282,0):'Nhaplieu'!$P$1070,0)+G282)=16,"",MATCH($J$2,OFFSET(Nhaplieu!$P$8,G282,0):'Nhaplieu'!$P$1070,0)+G282)</f>
        <v/>
      </c>
    </row>
    <row r="284" spans="1:7" s="10" customFormat="1" ht="14.25" hidden="1" customHeight="1">
      <c r="A284" s="77" t="str">
        <f ca="1">IF($G284="","",IF(OR(INDEX(Nhaplieu!$M$8:$M$1070,$G284)=$J$3,INDEX(Nhaplieu!$N$8:$N$1070,$G284)=$J$3),INDEX(Nhaplieu!$E$8:$E$1070,$G284),""))</f>
        <v/>
      </c>
      <c r="B284" s="481" t="str">
        <f ca="1">IF($G284="","",IF(OR(INDEX(Nhaplieu!$M$8:$M$1070,$G284)=$J$3,INDEX(Nhaplieu!$N$8:$N$1070,$G284)=$J$3),INDEX(Nhaplieu!$F$8:$F$1070,$G284),""))</f>
        <v/>
      </c>
      <c r="C284" s="482" t="str">
        <f ca="1">IF($G284="","",IF(OR(INDEX(Nhaplieu!$M$8:$M$1070,$G284)=$J$3,INDEX(Nhaplieu!$N$8:$N$1070,$G284)=$J$3),INDEX(Nhaplieu!$L$8:$L$1070,$G284),""))</f>
        <v/>
      </c>
      <c r="D284" s="483" t="str">
        <f ca="1">IF($G284="","",IF(INDEX(Nhaplieu!$M$8:$M$1070,$G284)=$J$3,IF($G284="","",INDEX(Nhaplieu!$N$8:$N$1070,$G284)),IF(INDEX(Nhaplieu!$N$8:$N$1070,$G284)=$J$3,IF($G284="","",INDEX(Nhaplieu!$M$8:$M$1070,$G284)),"")))</f>
        <v/>
      </c>
      <c r="E284" s="77" t="str">
        <f ca="1">IF($G284="","",IF(AND(INDEX(Nhaplieu!$M$8:$M$1070,$G284)=$J$3,INDEX(Nhaplieu!$P$8:$P$1070,$G284)=$J$2),INDEX(Nhaplieu!$O$8:$O$1070,$G284),0))</f>
        <v/>
      </c>
      <c r="F284" s="77" t="str">
        <f ca="1">IF(OR($G284="",E284&gt;0),"",IF(AND(INDEX(Nhaplieu!$N$8:$N$1070,$G284)=$J$3,INDEX(Nhaplieu!$P$8:$P$1070,$G284)=$J$2),INDEX(Nhaplieu!$O$8:$O$1070,$G284),0))</f>
        <v/>
      </c>
      <c r="G284" s="66" t="str">
        <f ca="1">IF(TYPE(MATCH($J$2,OFFSET(Nhaplieu!$P$8,G283,0):'Nhaplieu'!$P$1070,0)+G283)=16,"",MATCH($J$2,OFFSET(Nhaplieu!$P$8,G283,0):'Nhaplieu'!$P$1070,0)+G283)</f>
        <v/>
      </c>
    </row>
    <row r="285" spans="1:7" s="10" customFormat="1" ht="14.25" hidden="1" customHeight="1">
      <c r="A285" s="77" t="str">
        <f ca="1">IF($G285="","",IF(OR(INDEX(Nhaplieu!$M$8:$M$1070,$G285)=$J$3,INDEX(Nhaplieu!$N$8:$N$1070,$G285)=$J$3),INDEX(Nhaplieu!$E$8:$E$1070,$G285),""))</f>
        <v/>
      </c>
      <c r="B285" s="481" t="str">
        <f ca="1">IF($G285="","",IF(OR(INDEX(Nhaplieu!$M$8:$M$1070,$G285)=$J$3,INDEX(Nhaplieu!$N$8:$N$1070,$G285)=$J$3),INDEX(Nhaplieu!$F$8:$F$1070,$G285),""))</f>
        <v/>
      </c>
      <c r="C285" s="482" t="str">
        <f ca="1">IF($G285="","",IF(OR(INDEX(Nhaplieu!$M$8:$M$1070,$G285)=$J$3,INDEX(Nhaplieu!$N$8:$N$1070,$G285)=$J$3),INDEX(Nhaplieu!$L$8:$L$1070,$G285),""))</f>
        <v/>
      </c>
      <c r="D285" s="483" t="str">
        <f ca="1">IF($G285="","",IF(INDEX(Nhaplieu!$M$8:$M$1070,$G285)=$J$3,IF($G285="","",INDEX(Nhaplieu!$N$8:$N$1070,$G285)),IF(INDEX(Nhaplieu!$N$8:$N$1070,$G285)=$J$3,IF($G285="","",INDEX(Nhaplieu!$M$8:$M$1070,$G285)),"")))</f>
        <v/>
      </c>
      <c r="E285" s="77" t="str">
        <f ca="1">IF($G285="","",IF(AND(INDEX(Nhaplieu!$M$8:$M$1070,$G285)=$J$3,INDEX(Nhaplieu!$P$8:$P$1070,$G285)=$J$2),INDEX(Nhaplieu!$O$8:$O$1070,$G285),0))</f>
        <v/>
      </c>
      <c r="F285" s="77" t="str">
        <f ca="1">IF(OR($G285="",E285&gt;0),"",IF(AND(INDEX(Nhaplieu!$N$8:$N$1070,$G285)=$J$3,INDEX(Nhaplieu!$P$8:$P$1070,$G285)=$J$2),INDEX(Nhaplieu!$O$8:$O$1070,$G285),0))</f>
        <v/>
      </c>
      <c r="G285" s="66" t="str">
        <f ca="1">IF(TYPE(MATCH($J$2,OFFSET(Nhaplieu!$P$8,G284,0):'Nhaplieu'!$P$1070,0)+G284)=16,"",MATCH($J$2,OFFSET(Nhaplieu!$P$8,G284,0):'Nhaplieu'!$P$1070,0)+G284)</f>
        <v/>
      </c>
    </row>
    <row r="286" spans="1:7" s="10" customFormat="1" ht="14.25" hidden="1" customHeight="1">
      <c r="A286" s="77" t="str">
        <f ca="1">IF($G286="","",IF(OR(INDEX(Nhaplieu!$M$8:$M$1070,$G286)=$J$3,INDEX(Nhaplieu!$N$8:$N$1070,$G286)=$J$3),INDEX(Nhaplieu!$E$8:$E$1070,$G286),""))</f>
        <v/>
      </c>
      <c r="B286" s="481" t="str">
        <f ca="1">IF($G286="","",IF(OR(INDEX(Nhaplieu!$M$8:$M$1070,$G286)=$J$3,INDEX(Nhaplieu!$N$8:$N$1070,$G286)=$J$3),INDEX(Nhaplieu!$F$8:$F$1070,$G286),""))</f>
        <v/>
      </c>
      <c r="C286" s="482" t="str">
        <f ca="1">IF($G286="","",IF(OR(INDEX(Nhaplieu!$M$8:$M$1070,$G286)=$J$3,INDEX(Nhaplieu!$N$8:$N$1070,$G286)=$J$3),INDEX(Nhaplieu!$L$8:$L$1070,$G286),""))</f>
        <v/>
      </c>
      <c r="D286" s="483" t="str">
        <f ca="1">IF($G286="","",IF(INDEX(Nhaplieu!$M$8:$M$1070,$G286)=$J$3,IF($G286="","",INDEX(Nhaplieu!$N$8:$N$1070,$G286)),IF(INDEX(Nhaplieu!$N$8:$N$1070,$G286)=$J$3,IF($G286="","",INDEX(Nhaplieu!$M$8:$M$1070,$G286)),"")))</f>
        <v/>
      </c>
      <c r="E286" s="77" t="str">
        <f ca="1">IF($G286="","",IF(AND(INDEX(Nhaplieu!$M$8:$M$1070,$G286)=$J$3,INDEX(Nhaplieu!$P$8:$P$1070,$G286)=$J$2),INDEX(Nhaplieu!$O$8:$O$1070,$G286),0))</f>
        <v/>
      </c>
      <c r="F286" s="77" t="str">
        <f ca="1">IF(OR($G286="",E286&gt;0),"",IF(AND(INDEX(Nhaplieu!$N$8:$N$1070,$G286)=$J$3,INDEX(Nhaplieu!$P$8:$P$1070,$G286)=$J$2),INDEX(Nhaplieu!$O$8:$O$1070,$G286),0))</f>
        <v/>
      </c>
      <c r="G286" s="66" t="str">
        <f ca="1">IF(TYPE(MATCH($J$2,OFFSET(Nhaplieu!$P$8,G285,0):'Nhaplieu'!$P$1070,0)+G285)=16,"",MATCH($J$2,OFFSET(Nhaplieu!$P$8,G285,0):'Nhaplieu'!$P$1070,0)+G285)</f>
        <v/>
      </c>
    </row>
    <row r="287" spans="1:7" s="10" customFormat="1" ht="14.25" hidden="1" customHeight="1">
      <c r="A287" s="77" t="str">
        <f ca="1">IF($G287="","",IF(OR(INDEX(Nhaplieu!$M$8:$M$1070,$G287)=$J$3,INDEX(Nhaplieu!$N$8:$N$1070,$G287)=$J$3),INDEX(Nhaplieu!$E$8:$E$1070,$G287),""))</f>
        <v/>
      </c>
      <c r="B287" s="481" t="str">
        <f ca="1">IF($G287="","",IF(OR(INDEX(Nhaplieu!$M$8:$M$1070,$G287)=$J$3,INDEX(Nhaplieu!$N$8:$N$1070,$G287)=$J$3),INDEX(Nhaplieu!$F$8:$F$1070,$G287),""))</f>
        <v/>
      </c>
      <c r="C287" s="482" t="str">
        <f ca="1">IF($G287="","",IF(OR(INDEX(Nhaplieu!$M$8:$M$1070,$G287)=$J$3,INDEX(Nhaplieu!$N$8:$N$1070,$G287)=$J$3),INDEX(Nhaplieu!$L$8:$L$1070,$G287),""))</f>
        <v/>
      </c>
      <c r="D287" s="483" t="str">
        <f ca="1">IF($G287="","",IF(INDEX(Nhaplieu!$M$8:$M$1070,$G287)=$J$3,IF($G287="","",INDEX(Nhaplieu!$N$8:$N$1070,$G287)),IF(INDEX(Nhaplieu!$N$8:$N$1070,$G287)=$J$3,IF($G287="","",INDEX(Nhaplieu!$M$8:$M$1070,$G287)),"")))</f>
        <v/>
      </c>
      <c r="E287" s="77" t="str">
        <f ca="1">IF($G287="","",IF(AND(INDEX(Nhaplieu!$M$8:$M$1070,$G287)=$J$3,INDEX(Nhaplieu!$P$8:$P$1070,$G287)=$J$2),INDEX(Nhaplieu!$O$8:$O$1070,$G287),0))</f>
        <v/>
      </c>
      <c r="F287" s="77" t="str">
        <f ca="1">IF(OR($G287="",E287&gt;0),"",IF(AND(INDEX(Nhaplieu!$N$8:$N$1070,$G287)=$J$3,INDEX(Nhaplieu!$P$8:$P$1070,$G287)=$J$2),INDEX(Nhaplieu!$O$8:$O$1070,$G287),0))</f>
        <v/>
      </c>
      <c r="G287" s="66" t="str">
        <f ca="1">IF(TYPE(MATCH($J$2,OFFSET(Nhaplieu!$P$8,G286,0):'Nhaplieu'!$P$1070,0)+G286)=16,"",MATCH($J$2,OFFSET(Nhaplieu!$P$8,G286,0):'Nhaplieu'!$P$1070,0)+G286)</f>
        <v/>
      </c>
    </row>
    <row r="288" spans="1:7" s="10" customFormat="1" ht="14.25" hidden="1" customHeight="1">
      <c r="A288" s="77" t="str">
        <f ca="1">IF($G288="","",IF(OR(INDEX(Nhaplieu!$M$8:$M$1070,$G288)=$J$3,INDEX(Nhaplieu!$N$8:$N$1070,$G288)=$J$3),INDEX(Nhaplieu!$E$8:$E$1070,$G288),""))</f>
        <v/>
      </c>
      <c r="B288" s="481" t="str">
        <f ca="1">IF($G288="","",IF(OR(INDEX(Nhaplieu!$M$8:$M$1070,$G288)=$J$3,INDEX(Nhaplieu!$N$8:$N$1070,$G288)=$J$3),INDEX(Nhaplieu!$F$8:$F$1070,$G288),""))</f>
        <v/>
      </c>
      <c r="C288" s="482" t="str">
        <f ca="1">IF($G288="","",IF(OR(INDEX(Nhaplieu!$M$8:$M$1070,$G288)=$J$3,INDEX(Nhaplieu!$N$8:$N$1070,$G288)=$J$3),INDEX(Nhaplieu!$L$8:$L$1070,$G288),""))</f>
        <v/>
      </c>
      <c r="D288" s="483" t="str">
        <f ca="1">IF($G288="","",IF(INDEX(Nhaplieu!$M$8:$M$1070,$G288)=$J$3,IF($G288="","",INDEX(Nhaplieu!$N$8:$N$1070,$G288)),IF(INDEX(Nhaplieu!$N$8:$N$1070,$G288)=$J$3,IF($G288="","",INDEX(Nhaplieu!$M$8:$M$1070,$G288)),"")))</f>
        <v/>
      </c>
      <c r="E288" s="77" t="str">
        <f ca="1">IF($G288="","",IF(AND(INDEX(Nhaplieu!$M$8:$M$1070,$G288)=$J$3,INDEX(Nhaplieu!$P$8:$P$1070,$G288)=$J$2),INDEX(Nhaplieu!$O$8:$O$1070,$G288),0))</f>
        <v/>
      </c>
      <c r="F288" s="77" t="str">
        <f ca="1">IF(OR($G288="",E288&gt;0),"",IF(AND(INDEX(Nhaplieu!$N$8:$N$1070,$G288)=$J$3,INDEX(Nhaplieu!$P$8:$P$1070,$G288)=$J$2),INDEX(Nhaplieu!$O$8:$O$1070,$G288),0))</f>
        <v/>
      </c>
      <c r="G288" s="66" t="str">
        <f ca="1">IF(TYPE(MATCH($J$2,OFFSET(Nhaplieu!$P$8,G287,0):'Nhaplieu'!$P$1070,0)+G287)=16,"",MATCH($J$2,OFFSET(Nhaplieu!$P$8,G287,0):'Nhaplieu'!$P$1070,0)+G287)</f>
        <v/>
      </c>
    </row>
    <row r="289" spans="1:7" s="10" customFormat="1" ht="14.25" hidden="1" customHeight="1">
      <c r="A289" s="77" t="str">
        <f ca="1">IF($G289="","",IF(OR(INDEX(Nhaplieu!$M$8:$M$1070,$G289)=$J$3,INDEX(Nhaplieu!$N$8:$N$1070,$G289)=$J$3),INDEX(Nhaplieu!$E$8:$E$1070,$G289),""))</f>
        <v/>
      </c>
      <c r="B289" s="481" t="str">
        <f ca="1">IF($G289="","",IF(OR(INDEX(Nhaplieu!$M$8:$M$1070,$G289)=$J$3,INDEX(Nhaplieu!$N$8:$N$1070,$G289)=$J$3),INDEX(Nhaplieu!$F$8:$F$1070,$G289),""))</f>
        <v/>
      </c>
      <c r="C289" s="482" t="str">
        <f ca="1">IF($G289="","",IF(OR(INDEX(Nhaplieu!$M$8:$M$1070,$G289)=$J$3,INDEX(Nhaplieu!$N$8:$N$1070,$G289)=$J$3),INDEX(Nhaplieu!$L$8:$L$1070,$G289),""))</f>
        <v/>
      </c>
      <c r="D289" s="483" t="str">
        <f ca="1">IF($G289="","",IF(INDEX(Nhaplieu!$M$8:$M$1070,$G289)=$J$3,IF($G289="","",INDEX(Nhaplieu!$N$8:$N$1070,$G289)),IF(INDEX(Nhaplieu!$N$8:$N$1070,$G289)=$J$3,IF($G289="","",INDEX(Nhaplieu!$M$8:$M$1070,$G289)),"")))</f>
        <v/>
      </c>
      <c r="E289" s="77" t="str">
        <f ca="1">IF($G289="","",IF(AND(INDEX(Nhaplieu!$M$8:$M$1070,$G289)=$J$3,INDEX(Nhaplieu!$P$8:$P$1070,$G289)=$J$2),INDEX(Nhaplieu!$O$8:$O$1070,$G289),0))</f>
        <v/>
      </c>
      <c r="F289" s="77" t="str">
        <f ca="1">IF(OR($G289="",E289&gt;0),"",IF(AND(INDEX(Nhaplieu!$N$8:$N$1070,$G289)=$J$3,INDEX(Nhaplieu!$P$8:$P$1070,$G289)=$J$2),INDEX(Nhaplieu!$O$8:$O$1070,$G289),0))</f>
        <v/>
      </c>
      <c r="G289" s="66" t="str">
        <f ca="1">IF(TYPE(MATCH($J$2,OFFSET(Nhaplieu!$P$8,G288,0):'Nhaplieu'!$P$1070,0)+G288)=16,"",MATCH($J$2,OFFSET(Nhaplieu!$P$8,G288,0):'Nhaplieu'!$P$1070,0)+G288)</f>
        <v/>
      </c>
    </row>
    <row r="290" spans="1:7" s="10" customFormat="1" ht="14.25" hidden="1" customHeight="1">
      <c r="A290" s="77" t="str">
        <f ca="1">IF($G290="","",IF(OR(INDEX(Nhaplieu!$M$8:$M$1070,$G290)=$J$3,INDEX(Nhaplieu!$N$8:$N$1070,$G290)=$J$3),INDEX(Nhaplieu!$E$8:$E$1070,$G290),""))</f>
        <v/>
      </c>
      <c r="B290" s="481" t="str">
        <f ca="1">IF($G290="","",IF(OR(INDEX(Nhaplieu!$M$8:$M$1070,$G290)=$J$3,INDEX(Nhaplieu!$N$8:$N$1070,$G290)=$J$3),INDEX(Nhaplieu!$F$8:$F$1070,$G290),""))</f>
        <v/>
      </c>
      <c r="C290" s="482" t="str">
        <f ca="1">IF($G290="","",IF(OR(INDEX(Nhaplieu!$M$8:$M$1070,$G290)=$J$3,INDEX(Nhaplieu!$N$8:$N$1070,$G290)=$J$3),INDEX(Nhaplieu!$L$8:$L$1070,$G290),""))</f>
        <v/>
      </c>
      <c r="D290" s="483" t="str">
        <f ca="1">IF($G290="","",IF(INDEX(Nhaplieu!$M$8:$M$1070,$G290)=$J$3,IF($G290="","",INDEX(Nhaplieu!$N$8:$N$1070,$G290)),IF(INDEX(Nhaplieu!$N$8:$N$1070,$G290)=$J$3,IF($G290="","",INDEX(Nhaplieu!$M$8:$M$1070,$G290)),"")))</f>
        <v/>
      </c>
      <c r="E290" s="77" t="str">
        <f ca="1">IF($G290="","",IF(AND(INDEX(Nhaplieu!$M$8:$M$1070,$G290)=$J$3,INDEX(Nhaplieu!$P$8:$P$1070,$G290)=$J$2),INDEX(Nhaplieu!$O$8:$O$1070,$G290),0))</f>
        <v/>
      </c>
      <c r="F290" s="77" t="str">
        <f ca="1">IF(OR($G290="",E290&gt;0),"",IF(AND(INDEX(Nhaplieu!$N$8:$N$1070,$G290)=$J$3,INDEX(Nhaplieu!$P$8:$P$1070,$G290)=$J$2),INDEX(Nhaplieu!$O$8:$O$1070,$G290),0))</f>
        <v/>
      </c>
      <c r="G290" s="66" t="str">
        <f ca="1">IF(TYPE(MATCH($J$2,OFFSET(Nhaplieu!$P$8,G289,0):'Nhaplieu'!$P$1070,0)+G289)=16,"",MATCH($J$2,OFFSET(Nhaplieu!$P$8,G289,0):'Nhaplieu'!$P$1070,0)+G289)</f>
        <v/>
      </c>
    </row>
    <row r="291" spans="1:7" s="10" customFormat="1" ht="14.25" hidden="1" customHeight="1">
      <c r="A291" s="77" t="str">
        <f ca="1">IF($G291="","",IF(OR(INDEX(Nhaplieu!$M$8:$M$1070,$G291)=$J$3,INDEX(Nhaplieu!$N$8:$N$1070,$G291)=$J$3),INDEX(Nhaplieu!$E$8:$E$1070,$G291),""))</f>
        <v/>
      </c>
      <c r="B291" s="481" t="str">
        <f ca="1">IF($G291="","",IF(OR(INDEX(Nhaplieu!$M$8:$M$1070,$G291)=$J$3,INDEX(Nhaplieu!$N$8:$N$1070,$G291)=$J$3),INDEX(Nhaplieu!$F$8:$F$1070,$G291),""))</f>
        <v/>
      </c>
      <c r="C291" s="482" t="str">
        <f ca="1">IF($G291="","",IF(OR(INDEX(Nhaplieu!$M$8:$M$1070,$G291)=$J$3,INDEX(Nhaplieu!$N$8:$N$1070,$G291)=$J$3),INDEX(Nhaplieu!$L$8:$L$1070,$G291),""))</f>
        <v/>
      </c>
      <c r="D291" s="483" t="str">
        <f ca="1">IF($G291="","",IF(INDEX(Nhaplieu!$M$8:$M$1070,$G291)=$J$3,IF($G291="","",INDEX(Nhaplieu!$N$8:$N$1070,$G291)),IF(INDEX(Nhaplieu!$N$8:$N$1070,$G291)=$J$3,IF($G291="","",INDEX(Nhaplieu!$M$8:$M$1070,$G291)),"")))</f>
        <v/>
      </c>
      <c r="E291" s="77" t="str">
        <f ca="1">IF($G291="","",IF(AND(INDEX(Nhaplieu!$M$8:$M$1070,$G291)=$J$3,INDEX(Nhaplieu!$P$8:$P$1070,$G291)=$J$2),INDEX(Nhaplieu!$O$8:$O$1070,$G291),0))</f>
        <v/>
      </c>
      <c r="F291" s="77" t="str">
        <f ca="1">IF(OR($G291="",E291&gt;0),"",IF(AND(INDEX(Nhaplieu!$N$8:$N$1070,$G291)=$J$3,INDEX(Nhaplieu!$P$8:$P$1070,$G291)=$J$2),INDEX(Nhaplieu!$O$8:$O$1070,$G291),0))</f>
        <v/>
      </c>
      <c r="G291" s="66" t="str">
        <f ca="1">IF(TYPE(MATCH($J$2,OFFSET(Nhaplieu!$P$8,G290,0):'Nhaplieu'!$P$1070,0)+G290)=16,"",MATCH($J$2,OFFSET(Nhaplieu!$P$8,G290,0):'Nhaplieu'!$P$1070,0)+G290)</f>
        <v/>
      </c>
    </row>
    <row r="292" spans="1:7" s="10" customFormat="1" ht="14.25" hidden="1" customHeight="1">
      <c r="A292" s="77" t="str">
        <f ca="1">IF($G292="","",IF(OR(INDEX(Nhaplieu!$M$8:$M$1070,$G292)=$J$3,INDEX(Nhaplieu!$N$8:$N$1070,$G292)=$J$3),INDEX(Nhaplieu!$E$8:$E$1070,$G292),""))</f>
        <v/>
      </c>
      <c r="B292" s="481" t="str">
        <f ca="1">IF($G292="","",IF(OR(INDEX(Nhaplieu!$M$8:$M$1070,$G292)=$J$3,INDEX(Nhaplieu!$N$8:$N$1070,$G292)=$J$3),INDEX(Nhaplieu!$F$8:$F$1070,$G292),""))</f>
        <v/>
      </c>
      <c r="C292" s="482" t="str">
        <f ca="1">IF($G292="","",IF(OR(INDEX(Nhaplieu!$M$8:$M$1070,$G292)=$J$3,INDEX(Nhaplieu!$N$8:$N$1070,$G292)=$J$3),INDEX(Nhaplieu!$L$8:$L$1070,$G292),""))</f>
        <v/>
      </c>
      <c r="D292" s="483" t="str">
        <f ca="1">IF($G292="","",IF(INDEX(Nhaplieu!$M$8:$M$1070,$G292)=$J$3,IF($G292="","",INDEX(Nhaplieu!$N$8:$N$1070,$G292)),IF(INDEX(Nhaplieu!$N$8:$N$1070,$G292)=$J$3,IF($G292="","",INDEX(Nhaplieu!$M$8:$M$1070,$G292)),"")))</f>
        <v/>
      </c>
      <c r="E292" s="77" t="str">
        <f ca="1">IF($G292="","",IF(AND(INDEX(Nhaplieu!$M$8:$M$1070,$G292)=$J$3,INDEX(Nhaplieu!$P$8:$P$1070,$G292)=$J$2),INDEX(Nhaplieu!$O$8:$O$1070,$G292),0))</f>
        <v/>
      </c>
      <c r="F292" s="77" t="str">
        <f ca="1">IF(OR($G292="",E292&gt;0),"",IF(AND(INDEX(Nhaplieu!$N$8:$N$1070,$G292)=$J$3,INDEX(Nhaplieu!$P$8:$P$1070,$G292)=$J$2),INDEX(Nhaplieu!$O$8:$O$1070,$G292),0))</f>
        <v/>
      </c>
      <c r="G292" s="66" t="str">
        <f ca="1">IF(TYPE(MATCH($J$2,OFFSET(Nhaplieu!$P$8,G291,0):'Nhaplieu'!$P$1070,0)+G291)=16,"",MATCH($J$2,OFFSET(Nhaplieu!$P$8,G291,0):'Nhaplieu'!$P$1070,0)+G291)</f>
        <v/>
      </c>
    </row>
    <row r="293" spans="1:7" s="10" customFormat="1" ht="14.25" hidden="1" customHeight="1">
      <c r="A293" s="77" t="str">
        <f ca="1">IF($G293="","",IF(OR(INDEX(Nhaplieu!$M$8:$M$1070,$G293)=$J$3,INDEX(Nhaplieu!$N$8:$N$1070,$G293)=$J$3),INDEX(Nhaplieu!$E$8:$E$1070,$G293),""))</f>
        <v/>
      </c>
      <c r="B293" s="481" t="str">
        <f ca="1">IF($G293="","",IF(OR(INDEX(Nhaplieu!$M$8:$M$1070,$G293)=$J$3,INDEX(Nhaplieu!$N$8:$N$1070,$G293)=$J$3),INDEX(Nhaplieu!$F$8:$F$1070,$G293),""))</f>
        <v/>
      </c>
      <c r="C293" s="482" t="str">
        <f ca="1">IF($G293="","",IF(OR(INDEX(Nhaplieu!$M$8:$M$1070,$G293)=$J$3,INDEX(Nhaplieu!$N$8:$N$1070,$G293)=$J$3),INDEX(Nhaplieu!$L$8:$L$1070,$G293),""))</f>
        <v/>
      </c>
      <c r="D293" s="483" t="str">
        <f ca="1">IF($G293="","",IF(INDEX(Nhaplieu!$M$8:$M$1070,$G293)=$J$3,IF($G293="","",INDEX(Nhaplieu!$N$8:$N$1070,$G293)),IF(INDEX(Nhaplieu!$N$8:$N$1070,$G293)=$J$3,IF($G293="","",INDEX(Nhaplieu!$M$8:$M$1070,$G293)),"")))</f>
        <v/>
      </c>
      <c r="E293" s="77" t="str">
        <f ca="1">IF($G293="","",IF(AND(INDEX(Nhaplieu!$M$8:$M$1070,$G293)=$J$3,INDEX(Nhaplieu!$P$8:$P$1070,$G293)=$J$2),INDEX(Nhaplieu!$O$8:$O$1070,$G293),0))</f>
        <v/>
      </c>
      <c r="F293" s="77" t="str">
        <f ca="1">IF(OR($G293="",E293&gt;0),"",IF(AND(INDEX(Nhaplieu!$N$8:$N$1070,$G293)=$J$3,INDEX(Nhaplieu!$P$8:$P$1070,$G293)=$J$2),INDEX(Nhaplieu!$O$8:$O$1070,$G293),0))</f>
        <v/>
      </c>
      <c r="G293" s="66" t="str">
        <f ca="1">IF(TYPE(MATCH($J$2,OFFSET(Nhaplieu!$P$8,G292,0):'Nhaplieu'!$P$1070,0)+G292)=16,"",MATCH($J$2,OFFSET(Nhaplieu!$P$8,G292,0):'Nhaplieu'!$P$1070,0)+G292)</f>
        <v/>
      </c>
    </row>
    <row r="294" spans="1:7" s="10" customFormat="1" ht="14.25" hidden="1" customHeight="1">
      <c r="A294" s="77" t="str">
        <f ca="1">IF($G294="","",IF(OR(INDEX(Nhaplieu!$M$8:$M$1070,$G294)=$J$3,INDEX(Nhaplieu!$N$8:$N$1070,$G294)=$J$3),INDEX(Nhaplieu!$E$8:$E$1070,$G294),""))</f>
        <v/>
      </c>
      <c r="B294" s="481" t="str">
        <f ca="1">IF($G294="","",IF(OR(INDEX(Nhaplieu!$M$8:$M$1070,$G294)=$J$3,INDEX(Nhaplieu!$N$8:$N$1070,$G294)=$J$3),INDEX(Nhaplieu!$F$8:$F$1070,$G294),""))</f>
        <v/>
      </c>
      <c r="C294" s="482" t="str">
        <f ca="1">IF($G294="","",IF(OR(INDEX(Nhaplieu!$M$8:$M$1070,$G294)=$J$3,INDEX(Nhaplieu!$N$8:$N$1070,$G294)=$J$3),INDEX(Nhaplieu!$L$8:$L$1070,$G294),""))</f>
        <v/>
      </c>
      <c r="D294" s="483" t="str">
        <f ca="1">IF($G294="","",IF(INDEX(Nhaplieu!$M$8:$M$1070,$G294)=$J$3,IF($G294="","",INDEX(Nhaplieu!$N$8:$N$1070,$G294)),IF(INDEX(Nhaplieu!$N$8:$N$1070,$G294)=$J$3,IF($G294="","",INDEX(Nhaplieu!$M$8:$M$1070,$G294)),"")))</f>
        <v/>
      </c>
      <c r="E294" s="77" t="str">
        <f ca="1">IF($G294="","",IF(AND(INDEX(Nhaplieu!$M$8:$M$1070,$G294)=$J$3,INDEX(Nhaplieu!$P$8:$P$1070,$G294)=$J$2),INDEX(Nhaplieu!$O$8:$O$1070,$G294),0))</f>
        <v/>
      </c>
      <c r="F294" s="77" t="str">
        <f ca="1">IF(OR($G294="",E294&gt;0),"",IF(AND(INDEX(Nhaplieu!$N$8:$N$1070,$G294)=$J$3,INDEX(Nhaplieu!$P$8:$P$1070,$G294)=$J$2),INDEX(Nhaplieu!$O$8:$O$1070,$G294),0))</f>
        <v/>
      </c>
      <c r="G294" s="66" t="str">
        <f ca="1">IF(TYPE(MATCH($J$2,OFFSET(Nhaplieu!$P$8,G293,0):'Nhaplieu'!$P$1070,0)+G293)=16,"",MATCH($J$2,OFFSET(Nhaplieu!$P$8,G293,0):'Nhaplieu'!$P$1070,0)+G293)</f>
        <v/>
      </c>
    </row>
    <row r="295" spans="1:7" s="10" customFormat="1" ht="14.25" hidden="1" customHeight="1">
      <c r="A295" s="77" t="str">
        <f ca="1">IF($G295="","",IF(OR(INDEX(Nhaplieu!$M$8:$M$1070,$G295)=$J$3,INDEX(Nhaplieu!$N$8:$N$1070,$G295)=$J$3),INDEX(Nhaplieu!$E$8:$E$1070,$G295),""))</f>
        <v/>
      </c>
      <c r="B295" s="481" t="str">
        <f ca="1">IF($G295="","",IF(OR(INDEX(Nhaplieu!$M$8:$M$1070,$G295)=$J$3,INDEX(Nhaplieu!$N$8:$N$1070,$G295)=$J$3),INDEX(Nhaplieu!$F$8:$F$1070,$G295),""))</f>
        <v/>
      </c>
      <c r="C295" s="482" t="str">
        <f ca="1">IF($G295="","",IF(OR(INDEX(Nhaplieu!$M$8:$M$1070,$G295)=$J$3,INDEX(Nhaplieu!$N$8:$N$1070,$G295)=$J$3),INDEX(Nhaplieu!$L$8:$L$1070,$G295),""))</f>
        <v/>
      </c>
      <c r="D295" s="483" t="str">
        <f ca="1">IF($G295="","",IF(INDEX(Nhaplieu!$M$8:$M$1070,$G295)=$J$3,IF($G295="","",INDEX(Nhaplieu!$N$8:$N$1070,$G295)),IF(INDEX(Nhaplieu!$N$8:$N$1070,$G295)=$J$3,IF($G295="","",INDEX(Nhaplieu!$M$8:$M$1070,$G295)),"")))</f>
        <v/>
      </c>
      <c r="E295" s="77" t="str">
        <f ca="1">IF($G295="","",IF(AND(INDEX(Nhaplieu!$M$8:$M$1070,$G295)=$J$3,INDEX(Nhaplieu!$P$8:$P$1070,$G295)=$J$2),INDEX(Nhaplieu!$O$8:$O$1070,$G295),0))</f>
        <v/>
      </c>
      <c r="F295" s="77" t="str">
        <f ca="1">IF(OR($G295="",E295&gt;0),"",IF(AND(INDEX(Nhaplieu!$N$8:$N$1070,$G295)=$J$3,INDEX(Nhaplieu!$P$8:$P$1070,$G295)=$J$2),INDEX(Nhaplieu!$O$8:$O$1070,$G295),0))</f>
        <v/>
      </c>
      <c r="G295" s="66" t="str">
        <f ca="1">IF(TYPE(MATCH($J$2,OFFSET(Nhaplieu!$P$8,G294,0):'Nhaplieu'!$P$1070,0)+G294)=16,"",MATCH($J$2,OFFSET(Nhaplieu!$P$8,G294,0):'Nhaplieu'!$P$1070,0)+G294)</f>
        <v/>
      </c>
    </row>
    <row r="296" spans="1:7" s="10" customFormat="1" ht="14.25" hidden="1" customHeight="1">
      <c r="A296" s="77" t="str">
        <f ca="1">IF($G296="","",IF(OR(INDEX(Nhaplieu!$M$8:$M$1070,$G296)=$J$3,INDEX(Nhaplieu!$N$8:$N$1070,$G296)=$J$3),INDEX(Nhaplieu!$E$8:$E$1070,$G296),""))</f>
        <v/>
      </c>
      <c r="B296" s="481" t="str">
        <f ca="1">IF($G296="","",IF(OR(INDEX(Nhaplieu!$M$8:$M$1070,$G296)=$J$3,INDEX(Nhaplieu!$N$8:$N$1070,$G296)=$J$3),INDEX(Nhaplieu!$F$8:$F$1070,$G296),""))</f>
        <v/>
      </c>
      <c r="C296" s="482" t="str">
        <f ca="1">IF($G296="","",IF(OR(INDEX(Nhaplieu!$M$8:$M$1070,$G296)=$J$3,INDEX(Nhaplieu!$N$8:$N$1070,$G296)=$J$3),INDEX(Nhaplieu!$L$8:$L$1070,$G296),""))</f>
        <v/>
      </c>
      <c r="D296" s="483" t="str">
        <f ca="1">IF($G296="","",IF(INDEX(Nhaplieu!$M$8:$M$1070,$G296)=$J$3,IF($G296="","",INDEX(Nhaplieu!$N$8:$N$1070,$G296)),IF(INDEX(Nhaplieu!$N$8:$N$1070,$G296)=$J$3,IF($G296="","",INDEX(Nhaplieu!$M$8:$M$1070,$G296)),"")))</f>
        <v/>
      </c>
      <c r="E296" s="77" t="str">
        <f ca="1">IF($G296="","",IF(AND(INDEX(Nhaplieu!$M$8:$M$1070,$G296)=$J$3,INDEX(Nhaplieu!$P$8:$P$1070,$G296)=$J$2),INDEX(Nhaplieu!$O$8:$O$1070,$G296),0))</f>
        <v/>
      </c>
      <c r="F296" s="77" t="str">
        <f ca="1">IF(OR($G296="",E296&gt;0),"",IF(AND(INDEX(Nhaplieu!$N$8:$N$1070,$G296)=$J$3,INDEX(Nhaplieu!$P$8:$P$1070,$G296)=$J$2),INDEX(Nhaplieu!$O$8:$O$1070,$G296),0))</f>
        <v/>
      </c>
      <c r="G296" s="66" t="str">
        <f ca="1">IF(TYPE(MATCH($J$2,OFFSET(Nhaplieu!$P$8,G295,0):'Nhaplieu'!$P$1070,0)+G295)=16,"",MATCH($J$2,OFFSET(Nhaplieu!$P$8,G295,0):'Nhaplieu'!$P$1070,0)+G295)</f>
        <v/>
      </c>
    </row>
    <row r="297" spans="1:7" s="10" customFormat="1" ht="14.25" hidden="1" customHeight="1">
      <c r="A297" s="77" t="str">
        <f ca="1">IF($G297="","",IF(OR(INDEX(Nhaplieu!$M$8:$M$1070,$G297)=$J$3,INDEX(Nhaplieu!$N$8:$N$1070,$G297)=$J$3),INDEX(Nhaplieu!$E$8:$E$1070,$G297),""))</f>
        <v/>
      </c>
      <c r="B297" s="481" t="str">
        <f ca="1">IF($G297="","",IF(OR(INDEX(Nhaplieu!$M$8:$M$1070,$G297)=$J$3,INDEX(Nhaplieu!$N$8:$N$1070,$G297)=$J$3),INDEX(Nhaplieu!$F$8:$F$1070,$G297),""))</f>
        <v/>
      </c>
      <c r="C297" s="482" t="str">
        <f ca="1">IF($G297="","",IF(OR(INDEX(Nhaplieu!$M$8:$M$1070,$G297)=$J$3,INDEX(Nhaplieu!$N$8:$N$1070,$G297)=$J$3),INDEX(Nhaplieu!$L$8:$L$1070,$G297),""))</f>
        <v/>
      </c>
      <c r="D297" s="483" t="str">
        <f ca="1">IF($G297="","",IF(INDEX(Nhaplieu!$M$8:$M$1070,$G297)=$J$3,IF($G297="","",INDEX(Nhaplieu!$N$8:$N$1070,$G297)),IF(INDEX(Nhaplieu!$N$8:$N$1070,$G297)=$J$3,IF($G297="","",INDEX(Nhaplieu!$M$8:$M$1070,$G297)),"")))</f>
        <v/>
      </c>
      <c r="E297" s="77" t="str">
        <f ca="1">IF($G297="","",IF(AND(INDEX(Nhaplieu!$M$8:$M$1070,$G297)=$J$3,INDEX(Nhaplieu!$P$8:$P$1070,$G297)=$J$2),INDEX(Nhaplieu!$O$8:$O$1070,$G297),0))</f>
        <v/>
      </c>
      <c r="F297" s="77" t="str">
        <f ca="1">IF(OR($G297="",E297&gt;0),"",IF(AND(INDEX(Nhaplieu!$N$8:$N$1070,$G297)=$J$3,INDEX(Nhaplieu!$P$8:$P$1070,$G297)=$J$2),INDEX(Nhaplieu!$O$8:$O$1070,$G297),0))</f>
        <v/>
      </c>
      <c r="G297" s="66" t="str">
        <f ca="1">IF(TYPE(MATCH($J$2,OFFSET(Nhaplieu!$P$8,G296,0):'Nhaplieu'!$P$1070,0)+G296)=16,"",MATCH($J$2,OFFSET(Nhaplieu!$P$8,G296,0):'Nhaplieu'!$P$1070,0)+G296)</f>
        <v/>
      </c>
    </row>
    <row r="298" spans="1:7" s="10" customFormat="1" ht="14.25" hidden="1" customHeight="1">
      <c r="A298" s="77" t="str">
        <f ca="1">IF($G298="","",IF(OR(INDEX(Nhaplieu!$M$8:$M$1070,$G298)=$J$3,INDEX(Nhaplieu!$N$8:$N$1070,$G298)=$J$3),INDEX(Nhaplieu!$E$8:$E$1070,$G298),""))</f>
        <v/>
      </c>
      <c r="B298" s="481" t="str">
        <f ca="1">IF($G298="","",IF(OR(INDEX(Nhaplieu!$M$8:$M$1070,$G298)=$J$3,INDEX(Nhaplieu!$N$8:$N$1070,$G298)=$J$3),INDEX(Nhaplieu!$F$8:$F$1070,$G298),""))</f>
        <v/>
      </c>
      <c r="C298" s="482" t="str">
        <f ca="1">IF($G298="","",IF(OR(INDEX(Nhaplieu!$M$8:$M$1070,$G298)=$J$3,INDEX(Nhaplieu!$N$8:$N$1070,$G298)=$J$3),INDEX(Nhaplieu!$L$8:$L$1070,$G298),""))</f>
        <v/>
      </c>
      <c r="D298" s="483" t="str">
        <f ca="1">IF($G298="","",IF(INDEX(Nhaplieu!$M$8:$M$1070,$G298)=$J$3,IF($G298="","",INDEX(Nhaplieu!$N$8:$N$1070,$G298)),IF(INDEX(Nhaplieu!$N$8:$N$1070,$G298)=$J$3,IF($G298="","",INDEX(Nhaplieu!$M$8:$M$1070,$G298)),"")))</f>
        <v/>
      </c>
      <c r="E298" s="77" t="str">
        <f ca="1">IF($G298="","",IF(AND(INDEX(Nhaplieu!$M$8:$M$1070,$G298)=$J$3,INDEX(Nhaplieu!$P$8:$P$1070,$G298)=$J$2),INDEX(Nhaplieu!$O$8:$O$1070,$G298),0))</f>
        <v/>
      </c>
      <c r="F298" s="77" t="str">
        <f ca="1">IF(OR($G298="",E298&gt;0),"",IF(AND(INDEX(Nhaplieu!$N$8:$N$1070,$G298)=$J$3,INDEX(Nhaplieu!$P$8:$P$1070,$G298)=$J$2),INDEX(Nhaplieu!$O$8:$O$1070,$G298),0))</f>
        <v/>
      </c>
      <c r="G298" s="66" t="str">
        <f ca="1">IF(TYPE(MATCH($J$2,OFFSET(Nhaplieu!$P$8,G297,0):'Nhaplieu'!$P$1070,0)+G297)=16,"",MATCH($J$2,OFFSET(Nhaplieu!$P$8,G297,0):'Nhaplieu'!$P$1070,0)+G297)</f>
        <v/>
      </c>
    </row>
    <row r="299" spans="1:7" s="10" customFormat="1" ht="14.25" hidden="1" customHeight="1">
      <c r="A299" s="77" t="str">
        <f ca="1">IF($G299="","",IF(OR(INDEX(Nhaplieu!$M$8:$M$1070,$G299)=$J$3,INDEX(Nhaplieu!$N$8:$N$1070,$G299)=$J$3),INDEX(Nhaplieu!$E$8:$E$1070,$G299),""))</f>
        <v/>
      </c>
      <c r="B299" s="481" t="str">
        <f ca="1">IF($G299="","",IF(OR(INDEX(Nhaplieu!$M$8:$M$1070,$G299)=$J$3,INDEX(Nhaplieu!$N$8:$N$1070,$G299)=$J$3),INDEX(Nhaplieu!$F$8:$F$1070,$G299),""))</f>
        <v/>
      </c>
      <c r="C299" s="482" t="str">
        <f ca="1">IF($G299="","",IF(OR(INDEX(Nhaplieu!$M$8:$M$1070,$G299)=$J$3,INDEX(Nhaplieu!$N$8:$N$1070,$G299)=$J$3),INDEX(Nhaplieu!$L$8:$L$1070,$G299),""))</f>
        <v/>
      </c>
      <c r="D299" s="483" t="str">
        <f ca="1">IF($G299="","",IF(INDEX(Nhaplieu!$M$8:$M$1070,$G299)=$J$3,IF($G299="","",INDEX(Nhaplieu!$N$8:$N$1070,$G299)),IF(INDEX(Nhaplieu!$N$8:$N$1070,$G299)=$J$3,IF($G299="","",INDEX(Nhaplieu!$M$8:$M$1070,$G299)),"")))</f>
        <v/>
      </c>
      <c r="E299" s="77" t="str">
        <f ca="1">IF($G299="","",IF(AND(INDEX(Nhaplieu!$M$8:$M$1070,$G299)=$J$3,INDEX(Nhaplieu!$P$8:$P$1070,$G299)=$J$2),INDEX(Nhaplieu!$O$8:$O$1070,$G299),0))</f>
        <v/>
      </c>
      <c r="F299" s="77" t="str">
        <f ca="1">IF(OR($G299="",E299&gt;0),"",IF(AND(INDEX(Nhaplieu!$N$8:$N$1070,$G299)=$J$3,INDEX(Nhaplieu!$P$8:$P$1070,$G299)=$J$2),INDEX(Nhaplieu!$O$8:$O$1070,$G299),0))</f>
        <v/>
      </c>
      <c r="G299" s="66" t="str">
        <f ca="1">IF(TYPE(MATCH($J$2,OFFSET(Nhaplieu!$P$8,G298,0):'Nhaplieu'!$P$1070,0)+G298)=16,"",MATCH($J$2,OFFSET(Nhaplieu!$P$8,G298,0):'Nhaplieu'!$P$1070,0)+G298)</f>
        <v/>
      </c>
    </row>
    <row r="300" spans="1:7" s="10" customFormat="1" ht="14.25" hidden="1" customHeight="1">
      <c r="A300" s="77" t="str">
        <f ca="1">IF($G300="","",IF(OR(INDEX(Nhaplieu!$M$8:$M$1070,$G300)=$J$3,INDEX(Nhaplieu!$N$8:$N$1070,$G300)=$J$3),INDEX(Nhaplieu!$E$8:$E$1070,$G300),""))</f>
        <v/>
      </c>
      <c r="B300" s="481" t="str">
        <f ca="1">IF($G300="","",IF(OR(INDEX(Nhaplieu!$M$8:$M$1070,$G300)=$J$3,INDEX(Nhaplieu!$N$8:$N$1070,$G300)=$J$3),INDEX(Nhaplieu!$F$8:$F$1070,$G300),""))</f>
        <v/>
      </c>
      <c r="C300" s="482" t="str">
        <f ca="1">IF($G300="","",IF(OR(INDEX(Nhaplieu!$M$8:$M$1070,$G300)=$J$3,INDEX(Nhaplieu!$N$8:$N$1070,$G300)=$J$3),INDEX(Nhaplieu!$L$8:$L$1070,$G300),""))</f>
        <v/>
      </c>
      <c r="D300" s="483" t="str">
        <f ca="1">IF($G300="","",IF(INDEX(Nhaplieu!$M$8:$M$1070,$G300)=$J$3,IF($G300="","",INDEX(Nhaplieu!$N$8:$N$1070,$G300)),IF(INDEX(Nhaplieu!$N$8:$N$1070,$G300)=$J$3,IF($G300="","",INDEX(Nhaplieu!$M$8:$M$1070,$G300)),"")))</f>
        <v/>
      </c>
      <c r="E300" s="77" t="str">
        <f ca="1">IF($G300="","",IF(AND(INDEX(Nhaplieu!$M$8:$M$1070,$G300)=$J$3,INDEX(Nhaplieu!$P$8:$P$1070,$G300)=$J$2),INDEX(Nhaplieu!$O$8:$O$1070,$G300),0))</f>
        <v/>
      </c>
      <c r="F300" s="77" t="str">
        <f ca="1">IF(OR($G300="",E300&gt;0),"",IF(AND(INDEX(Nhaplieu!$N$8:$N$1070,$G300)=$J$3,INDEX(Nhaplieu!$P$8:$P$1070,$G300)=$J$2),INDEX(Nhaplieu!$O$8:$O$1070,$G300),0))</f>
        <v/>
      </c>
      <c r="G300" s="66" t="str">
        <f ca="1">IF(TYPE(MATCH($J$2,OFFSET(Nhaplieu!$P$8,G299,0):'Nhaplieu'!$P$1070,0)+G299)=16,"",MATCH($J$2,OFFSET(Nhaplieu!$P$8,G299,0):'Nhaplieu'!$P$1070,0)+G299)</f>
        <v/>
      </c>
    </row>
    <row r="301" spans="1:7" s="10" customFormat="1" ht="14.25" hidden="1" customHeight="1">
      <c r="A301" s="77" t="str">
        <f ca="1">IF($G301="","",IF(OR(INDEX(Nhaplieu!$M$8:$M$1070,$G301)=$J$3,INDEX(Nhaplieu!$N$8:$N$1070,$G301)=$J$3),INDEX(Nhaplieu!$E$8:$E$1070,$G301),""))</f>
        <v/>
      </c>
      <c r="B301" s="481" t="str">
        <f ca="1">IF($G301="","",IF(OR(INDEX(Nhaplieu!$M$8:$M$1070,$G301)=$J$3,INDEX(Nhaplieu!$N$8:$N$1070,$G301)=$J$3),INDEX(Nhaplieu!$F$8:$F$1070,$G301),""))</f>
        <v/>
      </c>
      <c r="C301" s="482" t="str">
        <f ca="1">IF($G301="","",IF(OR(INDEX(Nhaplieu!$M$8:$M$1070,$G301)=$J$3,INDEX(Nhaplieu!$N$8:$N$1070,$G301)=$J$3),INDEX(Nhaplieu!$L$8:$L$1070,$G301),""))</f>
        <v/>
      </c>
      <c r="D301" s="483" t="str">
        <f ca="1">IF($G301="","",IF(INDEX(Nhaplieu!$M$8:$M$1070,$G301)=$J$3,IF($G301="","",INDEX(Nhaplieu!$N$8:$N$1070,$G301)),IF(INDEX(Nhaplieu!$N$8:$N$1070,$G301)=$J$3,IF($G301="","",INDEX(Nhaplieu!$M$8:$M$1070,$G301)),"")))</f>
        <v/>
      </c>
      <c r="E301" s="77" t="str">
        <f ca="1">IF($G301="","",IF(AND(INDEX(Nhaplieu!$M$8:$M$1070,$G301)=$J$3,INDEX(Nhaplieu!$P$8:$P$1070,$G301)=$J$2),INDEX(Nhaplieu!$O$8:$O$1070,$G301),0))</f>
        <v/>
      </c>
      <c r="F301" s="77" t="str">
        <f ca="1">IF(OR($G301="",E301&gt;0),"",IF(AND(INDEX(Nhaplieu!$N$8:$N$1070,$G301)=$J$3,INDEX(Nhaplieu!$P$8:$P$1070,$G301)=$J$2),INDEX(Nhaplieu!$O$8:$O$1070,$G301),0))</f>
        <v/>
      </c>
      <c r="G301" s="66" t="str">
        <f ca="1">IF(TYPE(MATCH($J$2,OFFSET(Nhaplieu!$P$8,G300,0):'Nhaplieu'!$P$1070,0)+G300)=16,"",MATCH($J$2,OFFSET(Nhaplieu!$P$8,G300,0):'Nhaplieu'!$P$1070,0)+G300)</f>
        <v/>
      </c>
    </row>
    <row r="302" spans="1:7" s="10" customFormat="1" ht="14.25" hidden="1" customHeight="1">
      <c r="A302" s="77" t="str">
        <f ca="1">IF($G302="","",IF(OR(INDEX(Nhaplieu!$M$8:$M$1070,$G302)=$J$3,INDEX(Nhaplieu!$N$8:$N$1070,$G302)=$J$3),INDEX(Nhaplieu!$E$8:$E$1070,$G302),""))</f>
        <v/>
      </c>
      <c r="B302" s="481" t="str">
        <f ca="1">IF($G302="","",IF(OR(INDEX(Nhaplieu!$M$8:$M$1070,$G302)=$J$3,INDEX(Nhaplieu!$N$8:$N$1070,$G302)=$J$3),INDEX(Nhaplieu!$F$8:$F$1070,$G302),""))</f>
        <v/>
      </c>
      <c r="C302" s="482" t="str">
        <f ca="1">IF($G302="","",IF(OR(INDEX(Nhaplieu!$M$8:$M$1070,$G302)=$J$3,INDEX(Nhaplieu!$N$8:$N$1070,$G302)=$J$3),INDEX(Nhaplieu!$L$8:$L$1070,$G302),""))</f>
        <v/>
      </c>
      <c r="D302" s="483" t="str">
        <f ca="1">IF($G302="","",IF(INDEX(Nhaplieu!$M$8:$M$1070,$G302)=$J$3,IF($G302="","",INDEX(Nhaplieu!$N$8:$N$1070,$G302)),IF(INDEX(Nhaplieu!$N$8:$N$1070,$G302)=$J$3,IF($G302="","",INDEX(Nhaplieu!$M$8:$M$1070,$G302)),"")))</f>
        <v/>
      </c>
      <c r="E302" s="77" t="str">
        <f ca="1">IF($G302="","",IF(AND(INDEX(Nhaplieu!$M$8:$M$1070,$G302)=$J$3,INDEX(Nhaplieu!$P$8:$P$1070,$G302)=$J$2),INDEX(Nhaplieu!$O$8:$O$1070,$G302),0))</f>
        <v/>
      </c>
      <c r="F302" s="77" t="str">
        <f ca="1">IF(OR($G302="",E302&gt;0),"",IF(AND(INDEX(Nhaplieu!$N$8:$N$1070,$G302)=$J$3,INDEX(Nhaplieu!$P$8:$P$1070,$G302)=$J$2),INDEX(Nhaplieu!$O$8:$O$1070,$G302),0))</f>
        <v/>
      </c>
      <c r="G302" s="66" t="str">
        <f ca="1">IF(TYPE(MATCH($J$2,OFFSET(Nhaplieu!$P$8,G301,0):'Nhaplieu'!$P$1070,0)+G301)=16,"",MATCH($J$2,OFFSET(Nhaplieu!$P$8,G301,0):'Nhaplieu'!$P$1070,0)+G301)</f>
        <v/>
      </c>
    </row>
    <row r="303" spans="1:7" s="10" customFormat="1" ht="14.25" hidden="1" customHeight="1">
      <c r="A303" s="77" t="str">
        <f ca="1">IF($G303="","",IF(OR(INDEX(Nhaplieu!$M$8:$M$1070,$G303)=$J$3,INDEX(Nhaplieu!$N$8:$N$1070,$G303)=$J$3),INDEX(Nhaplieu!$E$8:$E$1070,$G303),""))</f>
        <v/>
      </c>
      <c r="B303" s="481" t="str">
        <f ca="1">IF($G303="","",IF(OR(INDEX(Nhaplieu!$M$8:$M$1070,$G303)=$J$3,INDEX(Nhaplieu!$N$8:$N$1070,$G303)=$J$3),INDEX(Nhaplieu!$F$8:$F$1070,$G303),""))</f>
        <v/>
      </c>
      <c r="C303" s="482" t="str">
        <f ca="1">IF($G303="","",IF(OR(INDEX(Nhaplieu!$M$8:$M$1070,$G303)=$J$3,INDEX(Nhaplieu!$N$8:$N$1070,$G303)=$J$3),INDEX(Nhaplieu!$L$8:$L$1070,$G303),""))</f>
        <v/>
      </c>
      <c r="D303" s="483" t="str">
        <f ca="1">IF($G303="","",IF(INDEX(Nhaplieu!$M$8:$M$1070,$G303)=$J$3,IF($G303="","",INDEX(Nhaplieu!$N$8:$N$1070,$G303)),IF(INDEX(Nhaplieu!$N$8:$N$1070,$G303)=$J$3,IF($G303="","",INDEX(Nhaplieu!$M$8:$M$1070,$G303)),"")))</f>
        <v/>
      </c>
      <c r="E303" s="77" t="str">
        <f ca="1">IF($G303="","",IF(AND(INDEX(Nhaplieu!$M$8:$M$1070,$G303)=$J$3,INDEX(Nhaplieu!$P$8:$P$1070,$G303)=$J$2),INDEX(Nhaplieu!$O$8:$O$1070,$G303),0))</f>
        <v/>
      </c>
      <c r="F303" s="77" t="str">
        <f ca="1">IF(OR($G303="",E303&gt;0),"",IF(AND(INDEX(Nhaplieu!$N$8:$N$1070,$G303)=$J$3,INDEX(Nhaplieu!$P$8:$P$1070,$G303)=$J$2),INDEX(Nhaplieu!$O$8:$O$1070,$G303),0))</f>
        <v/>
      </c>
      <c r="G303" s="66" t="str">
        <f ca="1">IF(TYPE(MATCH($J$2,OFFSET(Nhaplieu!$P$8,G302,0):'Nhaplieu'!$P$1070,0)+G302)=16,"",MATCH($J$2,OFFSET(Nhaplieu!$P$8,G302,0):'Nhaplieu'!$P$1070,0)+G302)</f>
        <v/>
      </c>
    </row>
    <row r="304" spans="1:7" s="10" customFormat="1" ht="14.25" hidden="1" customHeight="1">
      <c r="A304" s="77" t="str">
        <f ca="1">IF($G304="","",IF(OR(INDEX(Nhaplieu!$M$8:$M$1070,$G304)=$J$3,INDEX(Nhaplieu!$N$8:$N$1070,$G304)=$J$3),INDEX(Nhaplieu!$E$8:$E$1070,$G304),""))</f>
        <v/>
      </c>
      <c r="B304" s="481" t="str">
        <f ca="1">IF($G304="","",IF(OR(INDEX(Nhaplieu!$M$8:$M$1070,$G304)=$J$3,INDEX(Nhaplieu!$N$8:$N$1070,$G304)=$J$3),INDEX(Nhaplieu!$F$8:$F$1070,$G304),""))</f>
        <v/>
      </c>
      <c r="C304" s="482" t="str">
        <f ca="1">IF($G304="","",IF(OR(INDEX(Nhaplieu!$M$8:$M$1070,$G304)=$J$3,INDEX(Nhaplieu!$N$8:$N$1070,$G304)=$J$3),INDEX(Nhaplieu!$L$8:$L$1070,$G304),""))</f>
        <v/>
      </c>
      <c r="D304" s="483" t="str">
        <f ca="1">IF($G304="","",IF(INDEX(Nhaplieu!$M$8:$M$1070,$G304)=$J$3,IF($G304="","",INDEX(Nhaplieu!$N$8:$N$1070,$G304)),IF(INDEX(Nhaplieu!$N$8:$N$1070,$G304)=$J$3,IF($G304="","",INDEX(Nhaplieu!$M$8:$M$1070,$G304)),"")))</f>
        <v/>
      </c>
      <c r="E304" s="77" t="str">
        <f ca="1">IF($G304="","",IF(AND(INDEX(Nhaplieu!$M$8:$M$1070,$G304)=$J$3,INDEX(Nhaplieu!$P$8:$P$1070,$G304)=$J$2),INDEX(Nhaplieu!$O$8:$O$1070,$G304),0))</f>
        <v/>
      </c>
      <c r="F304" s="77" t="str">
        <f ca="1">IF(OR($G304="",E304&gt;0),"",IF(AND(INDEX(Nhaplieu!$N$8:$N$1070,$G304)=$J$3,INDEX(Nhaplieu!$P$8:$P$1070,$G304)=$J$2),INDEX(Nhaplieu!$O$8:$O$1070,$G304),0))</f>
        <v/>
      </c>
      <c r="G304" s="66" t="str">
        <f ca="1">IF(TYPE(MATCH($J$2,OFFSET(Nhaplieu!$P$8,G303,0):'Nhaplieu'!$P$1070,0)+G303)=16,"",MATCH($J$2,OFFSET(Nhaplieu!$P$8,G303,0):'Nhaplieu'!$P$1070,0)+G303)</f>
        <v/>
      </c>
    </row>
    <row r="305" spans="1:7" s="10" customFormat="1" ht="14.25" hidden="1" customHeight="1">
      <c r="A305" s="77" t="str">
        <f ca="1">IF($G305="","",IF(OR(INDEX(Nhaplieu!$M$8:$M$1070,$G305)=$J$3,INDEX(Nhaplieu!$N$8:$N$1070,$G305)=$J$3),INDEX(Nhaplieu!$E$8:$E$1070,$G305),""))</f>
        <v/>
      </c>
      <c r="B305" s="481" t="str">
        <f ca="1">IF($G305="","",IF(OR(INDEX(Nhaplieu!$M$8:$M$1070,$G305)=$J$3,INDEX(Nhaplieu!$N$8:$N$1070,$G305)=$J$3),INDEX(Nhaplieu!$F$8:$F$1070,$G305),""))</f>
        <v/>
      </c>
      <c r="C305" s="482" t="str">
        <f ca="1">IF($G305="","",IF(OR(INDEX(Nhaplieu!$M$8:$M$1070,$G305)=$J$3,INDEX(Nhaplieu!$N$8:$N$1070,$G305)=$J$3),INDEX(Nhaplieu!$L$8:$L$1070,$G305),""))</f>
        <v/>
      </c>
      <c r="D305" s="483" t="str">
        <f ca="1">IF($G305="","",IF(INDEX(Nhaplieu!$M$8:$M$1070,$G305)=$J$3,IF($G305="","",INDEX(Nhaplieu!$N$8:$N$1070,$G305)),IF(INDEX(Nhaplieu!$N$8:$N$1070,$G305)=$J$3,IF($G305="","",INDEX(Nhaplieu!$M$8:$M$1070,$G305)),"")))</f>
        <v/>
      </c>
      <c r="E305" s="77" t="str">
        <f ca="1">IF($G305="","",IF(AND(INDEX(Nhaplieu!$M$8:$M$1070,$G305)=$J$3,INDEX(Nhaplieu!$P$8:$P$1070,$G305)=$J$2),INDEX(Nhaplieu!$O$8:$O$1070,$G305),0))</f>
        <v/>
      </c>
      <c r="F305" s="77" t="str">
        <f ca="1">IF(OR($G305="",E305&gt;0),"",IF(AND(INDEX(Nhaplieu!$N$8:$N$1070,$G305)=$J$3,INDEX(Nhaplieu!$P$8:$P$1070,$G305)=$J$2),INDEX(Nhaplieu!$O$8:$O$1070,$G305),0))</f>
        <v/>
      </c>
      <c r="G305" s="66" t="str">
        <f ca="1">IF(TYPE(MATCH($J$2,OFFSET(Nhaplieu!$P$8,G304,0):'Nhaplieu'!$P$1070,0)+G304)=16,"",MATCH($J$2,OFFSET(Nhaplieu!$P$8,G304,0):'Nhaplieu'!$P$1070,0)+G304)</f>
        <v/>
      </c>
    </row>
    <row r="306" spans="1:7" s="10" customFormat="1" ht="14.25" hidden="1" customHeight="1">
      <c r="A306" s="77" t="str">
        <f ca="1">IF($G306="","",IF(OR(INDEX(Nhaplieu!$M$8:$M$1070,$G306)=$J$3,INDEX(Nhaplieu!$N$8:$N$1070,$G306)=$J$3),INDEX(Nhaplieu!$E$8:$E$1070,$G306),""))</f>
        <v/>
      </c>
      <c r="B306" s="481" t="str">
        <f ca="1">IF($G306="","",IF(OR(INDEX(Nhaplieu!$M$8:$M$1070,$G306)=$J$3,INDEX(Nhaplieu!$N$8:$N$1070,$G306)=$J$3),INDEX(Nhaplieu!$F$8:$F$1070,$G306),""))</f>
        <v/>
      </c>
      <c r="C306" s="482" t="str">
        <f ca="1">IF($G306="","",IF(OR(INDEX(Nhaplieu!$M$8:$M$1070,$G306)=$J$3,INDEX(Nhaplieu!$N$8:$N$1070,$G306)=$J$3),INDEX(Nhaplieu!$L$8:$L$1070,$G306),""))</f>
        <v/>
      </c>
      <c r="D306" s="483" t="str">
        <f ca="1">IF($G306="","",IF(INDEX(Nhaplieu!$M$8:$M$1070,$G306)=$J$3,IF($G306="","",INDEX(Nhaplieu!$N$8:$N$1070,$G306)),IF(INDEX(Nhaplieu!$N$8:$N$1070,$G306)=$J$3,IF($G306="","",INDEX(Nhaplieu!$M$8:$M$1070,$G306)),"")))</f>
        <v/>
      </c>
      <c r="E306" s="77" t="str">
        <f ca="1">IF($G306="","",IF(AND(INDEX(Nhaplieu!$M$8:$M$1070,$G306)=$J$3,INDEX(Nhaplieu!$P$8:$P$1070,$G306)=$J$2),INDEX(Nhaplieu!$O$8:$O$1070,$G306),0))</f>
        <v/>
      </c>
      <c r="F306" s="77" t="str">
        <f ca="1">IF(OR($G306="",E306&gt;0),"",IF(AND(INDEX(Nhaplieu!$N$8:$N$1070,$G306)=$J$3,INDEX(Nhaplieu!$P$8:$P$1070,$G306)=$J$2),INDEX(Nhaplieu!$O$8:$O$1070,$G306),0))</f>
        <v/>
      </c>
      <c r="G306" s="66" t="str">
        <f ca="1">IF(TYPE(MATCH($J$2,OFFSET(Nhaplieu!$P$8,G305,0):'Nhaplieu'!$P$1070,0)+G305)=16,"",MATCH($J$2,OFFSET(Nhaplieu!$P$8,G305,0):'Nhaplieu'!$P$1070,0)+G305)</f>
        <v/>
      </c>
    </row>
    <row r="307" spans="1:7" s="10" customFormat="1" ht="14.25" hidden="1" customHeight="1">
      <c r="A307" s="77" t="str">
        <f ca="1">IF($G307="","",IF(OR(INDEX(Nhaplieu!$M$8:$M$1070,$G307)=$J$3,INDEX(Nhaplieu!$N$8:$N$1070,$G307)=$J$3),INDEX(Nhaplieu!$E$8:$E$1070,$G307),""))</f>
        <v/>
      </c>
      <c r="B307" s="481" t="str">
        <f ca="1">IF($G307="","",IF(OR(INDEX(Nhaplieu!$M$8:$M$1070,$G307)=$J$3,INDEX(Nhaplieu!$N$8:$N$1070,$G307)=$J$3),INDEX(Nhaplieu!$F$8:$F$1070,$G307),""))</f>
        <v/>
      </c>
      <c r="C307" s="482" t="str">
        <f ca="1">IF($G307="","",IF(OR(INDEX(Nhaplieu!$M$8:$M$1070,$G307)=$J$3,INDEX(Nhaplieu!$N$8:$N$1070,$G307)=$J$3),INDEX(Nhaplieu!$L$8:$L$1070,$G307),""))</f>
        <v/>
      </c>
      <c r="D307" s="483" t="str">
        <f ca="1">IF($G307="","",IF(INDEX(Nhaplieu!$M$8:$M$1070,$G307)=$J$3,IF($G307="","",INDEX(Nhaplieu!$N$8:$N$1070,$G307)),IF(INDEX(Nhaplieu!$N$8:$N$1070,$G307)=$J$3,IF($G307="","",INDEX(Nhaplieu!$M$8:$M$1070,$G307)),"")))</f>
        <v/>
      </c>
      <c r="E307" s="77" t="str">
        <f ca="1">IF($G307="","",IF(AND(INDEX(Nhaplieu!$M$8:$M$1070,$G307)=$J$3,INDEX(Nhaplieu!$P$8:$P$1070,$G307)=$J$2),INDEX(Nhaplieu!$O$8:$O$1070,$G307),0))</f>
        <v/>
      </c>
      <c r="F307" s="77" t="str">
        <f ca="1">IF(OR($G307="",E307&gt;0),"",IF(AND(INDEX(Nhaplieu!$N$8:$N$1070,$G307)=$J$3,INDEX(Nhaplieu!$P$8:$P$1070,$G307)=$J$2),INDEX(Nhaplieu!$O$8:$O$1070,$G307),0))</f>
        <v/>
      </c>
      <c r="G307" s="66" t="str">
        <f ca="1">IF(TYPE(MATCH($J$2,OFFSET(Nhaplieu!$P$8,G306,0):'Nhaplieu'!$P$1070,0)+G306)=16,"",MATCH($J$2,OFFSET(Nhaplieu!$P$8,G306,0):'Nhaplieu'!$P$1070,0)+G306)</f>
        <v/>
      </c>
    </row>
    <row r="308" spans="1:7" s="10" customFormat="1" ht="14.25" hidden="1" customHeight="1">
      <c r="A308" s="77" t="str">
        <f ca="1">IF($G308="","",IF(OR(INDEX(Nhaplieu!$M$8:$M$1070,$G308)=$J$3,INDEX(Nhaplieu!$N$8:$N$1070,$G308)=$J$3),INDEX(Nhaplieu!$E$8:$E$1070,$G308),""))</f>
        <v/>
      </c>
      <c r="B308" s="481" t="str">
        <f ca="1">IF($G308="","",IF(OR(INDEX(Nhaplieu!$M$8:$M$1070,$G308)=$J$3,INDEX(Nhaplieu!$N$8:$N$1070,$G308)=$J$3),INDEX(Nhaplieu!$F$8:$F$1070,$G308),""))</f>
        <v/>
      </c>
      <c r="C308" s="482" t="str">
        <f ca="1">IF($G308="","",IF(OR(INDEX(Nhaplieu!$M$8:$M$1070,$G308)=$J$3,INDEX(Nhaplieu!$N$8:$N$1070,$G308)=$J$3),INDEX(Nhaplieu!$L$8:$L$1070,$G308),""))</f>
        <v/>
      </c>
      <c r="D308" s="483" t="str">
        <f ca="1">IF($G308="","",IF(INDEX(Nhaplieu!$M$8:$M$1070,$G308)=$J$3,IF($G308="","",INDEX(Nhaplieu!$N$8:$N$1070,$G308)),IF(INDEX(Nhaplieu!$N$8:$N$1070,$G308)=$J$3,IF($G308="","",INDEX(Nhaplieu!$M$8:$M$1070,$G308)),"")))</f>
        <v/>
      </c>
      <c r="E308" s="77" t="str">
        <f ca="1">IF($G308="","",IF(AND(INDEX(Nhaplieu!$M$8:$M$1070,$G308)=$J$3,INDEX(Nhaplieu!$P$8:$P$1070,$G308)=$J$2),INDEX(Nhaplieu!$O$8:$O$1070,$G308),0))</f>
        <v/>
      </c>
      <c r="F308" s="77" t="str">
        <f ca="1">IF(OR($G308="",E308&gt;0),"",IF(AND(INDEX(Nhaplieu!$N$8:$N$1070,$G308)=$J$3,INDEX(Nhaplieu!$P$8:$P$1070,$G308)=$J$2),INDEX(Nhaplieu!$O$8:$O$1070,$G308),0))</f>
        <v/>
      </c>
      <c r="G308" s="66" t="str">
        <f ca="1">IF(TYPE(MATCH($J$2,OFFSET(Nhaplieu!$P$8,G307,0):'Nhaplieu'!$P$1070,0)+G307)=16,"",MATCH($J$2,OFFSET(Nhaplieu!$P$8,G307,0):'Nhaplieu'!$P$1070,0)+G307)</f>
        <v/>
      </c>
    </row>
    <row r="309" spans="1:7" s="10" customFormat="1" ht="14.25" hidden="1" customHeight="1">
      <c r="A309" s="77" t="str">
        <f ca="1">IF($G309="","",IF(OR(INDEX(Nhaplieu!$M$8:$M$1070,$G309)=$J$3,INDEX(Nhaplieu!$N$8:$N$1070,$G309)=$J$3),INDEX(Nhaplieu!$E$8:$E$1070,$G309),""))</f>
        <v/>
      </c>
      <c r="B309" s="481" t="str">
        <f ca="1">IF($G309="","",IF(OR(INDEX(Nhaplieu!$M$8:$M$1070,$G309)=$J$3,INDEX(Nhaplieu!$N$8:$N$1070,$G309)=$J$3),INDEX(Nhaplieu!$F$8:$F$1070,$G309),""))</f>
        <v/>
      </c>
      <c r="C309" s="482" t="str">
        <f ca="1">IF($G309="","",IF(OR(INDEX(Nhaplieu!$M$8:$M$1070,$G309)=$J$3,INDEX(Nhaplieu!$N$8:$N$1070,$G309)=$J$3),INDEX(Nhaplieu!$L$8:$L$1070,$G309),""))</f>
        <v/>
      </c>
      <c r="D309" s="483" t="str">
        <f ca="1">IF($G309="","",IF(INDEX(Nhaplieu!$M$8:$M$1070,$G309)=$J$3,IF($G309="","",INDEX(Nhaplieu!$N$8:$N$1070,$G309)),IF(INDEX(Nhaplieu!$N$8:$N$1070,$G309)=$J$3,IF($G309="","",INDEX(Nhaplieu!$M$8:$M$1070,$G309)),"")))</f>
        <v/>
      </c>
      <c r="E309" s="77" t="str">
        <f ca="1">IF($G309="","",IF(AND(INDEX(Nhaplieu!$M$8:$M$1070,$G309)=$J$3,INDEX(Nhaplieu!$P$8:$P$1070,$G309)=$J$2),INDEX(Nhaplieu!$O$8:$O$1070,$G309),0))</f>
        <v/>
      </c>
      <c r="F309" s="77" t="str">
        <f ca="1">IF(OR($G309="",E309&gt;0),"",IF(AND(INDEX(Nhaplieu!$N$8:$N$1070,$G309)=$J$3,INDEX(Nhaplieu!$P$8:$P$1070,$G309)=$J$2),INDEX(Nhaplieu!$O$8:$O$1070,$G309),0))</f>
        <v/>
      </c>
      <c r="G309" s="66" t="str">
        <f ca="1">IF(TYPE(MATCH($J$2,OFFSET(Nhaplieu!$P$8,G308,0):'Nhaplieu'!$P$1070,0)+G308)=16,"",MATCH($J$2,OFFSET(Nhaplieu!$P$8,G308,0):'Nhaplieu'!$P$1070,0)+G308)</f>
        <v/>
      </c>
    </row>
    <row r="310" spans="1:7" s="10" customFormat="1" ht="14.25" hidden="1" customHeight="1">
      <c r="A310" s="77" t="str">
        <f ca="1">IF($G310="","",IF(OR(INDEX(Nhaplieu!$M$8:$M$1070,$G310)=$J$3,INDEX(Nhaplieu!$N$8:$N$1070,$G310)=$J$3),INDEX(Nhaplieu!$E$8:$E$1070,$G310),""))</f>
        <v/>
      </c>
      <c r="B310" s="481" t="str">
        <f ca="1">IF($G310="","",IF(OR(INDEX(Nhaplieu!$M$8:$M$1070,$G310)=$J$3,INDEX(Nhaplieu!$N$8:$N$1070,$G310)=$J$3),INDEX(Nhaplieu!$F$8:$F$1070,$G310),""))</f>
        <v/>
      </c>
      <c r="C310" s="482" t="str">
        <f ca="1">IF($G310="","",IF(OR(INDEX(Nhaplieu!$M$8:$M$1070,$G310)=$J$3,INDEX(Nhaplieu!$N$8:$N$1070,$G310)=$J$3),INDEX(Nhaplieu!$L$8:$L$1070,$G310),""))</f>
        <v/>
      </c>
      <c r="D310" s="483" t="str">
        <f ca="1">IF($G310="","",IF(INDEX(Nhaplieu!$M$8:$M$1070,$G310)=$J$3,IF($G310="","",INDEX(Nhaplieu!$N$8:$N$1070,$G310)),IF(INDEX(Nhaplieu!$N$8:$N$1070,$G310)=$J$3,IF($G310="","",INDEX(Nhaplieu!$M$8:$M$1070,$G310)),"")))</f>
        <v/>
      </c>
      <c r="E310" s="77" t="str">
        <f ca="1">IF($G310="","",IF(AND(INDEX(Nhaplieu!$M$8:$M$1070,$G310)=$J$3,INDEX(Nhaplieu!$P$8:$P$1070,$G310)=$J$2),INDEX(Nhaplieu!$O$8:$O$1070,$G310),0))</f>
        <v/>
      </c>
      <c r="F310" s="77" t="str">
        <f ca="1">IF(OR($G310="",E310&gt;0),"",IF(AND(INDEX(Nhaplieu!$N$8:$N$1070,$G310)=$J$3,INDEX(Nhaplieu!$P$8:$P$1070,$G310)=$J$2),INDEX(Nhaplieu!$O$8:$O$1070,$G310),0))</f>
        <v/>
      </c>
      <c r="G310" s="66" t="str">
        <f ca="1">IF(TYPE(MATCH($J$2,OFFSET(Nhaplieu!$P$8,G309,0):'Nhaplieu'!$P$1070,0)+G309)=16,"",MATCH($J$2,OFFSET(Nhaplieu!$P$8,G309,0):'Nhaplieu'!$P$1070,0)+G309)</f>
        <v/>
      </c>
    </row>
    <row r="311" spans="1:7" s="10" customFormat="1" ht="14.25" hidden="1" customHeight="1">
      <c r="A311" s="77" t="str">
        <f ca="1">IF($G311="","",IF(OR(INDEX(Nhaplieu!$M$8:$M$1070,$G311)=$J$3,INDEX(Nhaplieu!$N$8:$N$1070,$G311)=$J$3),INDEX(Nhaplieu!$E$8:$E$1070,$G311),""))</f>
        <v/>
      </c>
      <c r="B311" s="481" t="str">
        <f ca="1">IF($G311="","",IF(OR(INDEX(Nhaplieu!$M$8:$M$1070,$G311)=$J$3,INDEX(Nhaplieu!$N$8:$N$1070,$G311)=$J$3),INDEX(Nhaplieu!$F$8:$F$1070,$G311),""))</f>
        <v/>
      </c>
      <c r="C311" s="482" t="str">
        <f ca="1">IF($G311="","",IF(OR(INDEX(Nhaplieu!$M$8:$M$1070,$G311)=$J$3,INDEX(Nhaplieu!$N$8:$N$1070,$G311)=$J$3),INDEX(Nhaplieu!$L$8:$L$1070,$G311),""))</f>
        <v/>
      </c>
      <c r="D311" s="483" t="str">
        <f ca="1">IF($G311="","",IF(INDEX(Nhaplieu!$M$8:$M$1070,$G311)=$J$3,IF($G311="","",INDEX(Nhaplieu!$N$8:$N$1070,$G311)),IF(INDEX(Nhaplieu!$N$8:$N$1070,$G311)=$J$3,IF($G311="","",INDEX(Nhaplieu!$M$8:$M$1070,$G311)),"")))</f>
        <v/>
      </c>
      <c r="E311" s="77" t="str">
        <f ca="1">IF($G311="","",IF(AND(INDEX(Nhaplieu!$M$8:$M$1070,$G311)=$J$3,INDEX(Nhaplieu!$P$8:$P$1070,$G311)=$J$2),INDEX(Nhaplieu!$O$8:$O$1070,$G311),0))</f>
        <v/>
      </c>
      <c r="F311" s="77" t="str">
        <f ca="1">IF(OR($G311="",E311&gt;0),"",IF(AND(INDEX(Nhaplieu!$N$8:$N$1070,$G311)=$J$3,INDEX(Nhaplieu!$P$8:$P$1070,$G311)=$J$2),INDEX(Nhaplieu!$O$8:$O$1070,$G311),0))</f>
        <v/>
      </c>
      <c r="G311" s="66" t="str">
        <f ca="1">IF(TYPE(MATCH($J$2,OFFSET(Nhaplieu!$P$8,G310,0):'Nhaplieu'!$P$1070,0)+G310)=16,"",MATCH($J$2,OFFSET(Nhaplieu!$P$8,G310,0):'Nhaplieu'!$P$1070,0)+G310)</f>
        <v/>
      </c>
    </row>
    <row r="312" spans="1:7" s="10" customFormat="1" ht="14.25" hidden="1" customHeight="1">
      <c r="A312" s="77" t="str">
        <f ca="1">IF($G312="","",IF(OR(INDEX(Nhaplieu!$M$8:$M$1070,$G312)=$J$3,INDEX(Nhaplieu!$N$8:$N$1070,$G312)=$J$3),INDEX(Nhaplieu!$E$8:$E$1070,$G312),""))</f>
        <v/>
      </c>
      <c r="B312" s="481" t="str">
        <f ca="1">IF($G312="","",IF(OR(INDEX(Nhaplieu!$M$8:$M$1070,$G312)=$J$3,INDEX(Nhaplieu!$N$8:$N$1070,$G312)=$J$3),INDEX(Nhaplieu!$F$8:$F$1070,$G312),""))</f>
        <v/>
      </c>
      <c r="C312" s="482" t="str">
        <f ca="1">IF($G312="","",IF(OR(INDEX(Nhaplieu!$M$8:$M$1070,$G312)=$J$3,INDEX(Nhaplieu!$N$8:$N$1070,$G312)=$J$3),INDEX(Nhaplieu!$L$8:$L$1070,$G312),""))</f>
        <v/>
      </c>
      <c r="D312" s="483" t="str">
        <f ca="1">IF($G312="","",IF(INDEX(Nhaplieu!$M$8:$M$1070,$G312)=$J$3,IF($G312="","",INDEX(Nhaplieu!$N$8:$N$1070,$G312)),IF(INDEX(Nhaplieu!$N$8:$N$1070,$G312)=$J$3,IF($G312="","",INDEX(Nhaplieu!$M$8:$M$1070,$G312)),"")))</f>
        <v/>
      </c>
      <c r="E312" s="77" t="str">
        <f ca="1">IF($G312="","",IF(AND(INDEX(Nhaplieu!$M$8:$M$1070,$G312)=$J$3,INDEX(Nhaplieu!$P$8:$P$1070,$G312)=$J$2),INDEX(Nhaplieu!$O$8:$O$1070,$G312),0))</f>
        <v/>
      </c>
      <c r="F312" s="77" t="str">
        <f ca="1">IF(OR($G312="",E312&gt;0),"",IF(AND(INDEX(Nhaplieu!$N$8:$N$1070,$G312)=$J$3,INDEX(Nhaplieu!$P$8:$P$1070,$G312)=$J$2),INDEX(Nhaplieu!$O$8:$O$1070,$G312),0))</f>
        <v/>
      </c>
      <c r="G312" s="66" t="str">
        <f ca="1">IF(TYPE(MATCH($J$2,OFFSET(Nhaplieu!$P$8,G311,0):'Nhaplieu'!$P$1070,0)+G311)=16,"",MATCH($J$2,OFFSET(Nhaplieu!$P$8,G311,0):'Nhaplieu'!$P$1070,0)+G311)</f>
        <v/>
      </c>
    </row>
    <row r="313" spans="1:7" s="10" customFormat="1" ht="14.25" hidden="1" customHeight="1">
      <c r="A313" s="77" t="str">
        <f ca="1">IF($G313="","",IF(OR(INDEX(Nhaplieu!$M$8:$M$1070,$G313)=$J$3,INDEX(Nhaplieu!$N$8:$N$1070,$G313)=$J$3),INDEX(Nhaplieu!$E$8:$E$1070,$G313),""))</f>
        <v/>
      </c>
      <c r="B313" s="481" t="str">
        <f ca="1">IF($G313="","",IF(OR(INDEX(Nhaplieu!$M$8:$M$1070,$G313)=$J$3,INDEX(Nhaplieu!$N$8:$N$1070,$G313)=$J$3),INDEX(Nhaplieu!$F$8:$F$1070,$G313),""))</f>
        <v/>
      </c>
      <c r="C313" s="482" t="str">
        <f ca="1">IF($G313="","",IF(OR(INDEX(Nhaplieu!$M$8:$M$1070,$G313)=$J$3,INDEX(Nhaplieu!$N$8:$N$1070,$G313)=$J$3),INDEX(Nhaplieu!$L$8:$L$1070,$G313),""))</f>
        <v/>
      </c>
      <c r="D313" s="483" t="str">
        <f ca="1">IF($G313="","",IF(INDEX(Nhaplieu!$M$8:$M$1070,$G313)=$J$3,IF($G313="","",INDEX(Nhaplieu!$N$8:$N$1070,$G313)),IF(INDEX(Nhaplieu!$N$8:$N$1070,$G313)=$J$3,IF($G313="","",INDEX(Nhaplieu!$M$8:$M$1070,$G313)),"")))</f>
        <v/>
      </c>
      <c r="E313" s="77" t="str">
        <f ca="1">IF($G313="","",IF(AND(INDEX(Nhaplieu!$M$8:$M$1070,$G313)=$J$3,INDEX(Nhaplieu!$P$8:$P$1070,$G313)=$J$2),INDEX(Nhaplieu!$O$8:$O$1070,$G313),0))</f>
        <v/>
      </c>
      <c r="F313" s="77" t="str">
        <f ca="1">IF(OR($G313="",E313&gt;0),"",IF(AND(INDEX(Nhaplieu!$N$8:$N$1070,$G313)=$J$3,INDEX(Nhaplieu!$P$8:$P$1070,$G313)=$J$2),INDEX(Nhaplieu!$O$8:$O$1070,$G313),0))</f>
        <v/>
      </c>
      <c r="G313" s="66" t="str">
        <f ca="1">IF(TYPE(MATCH($J$2,OFFSET(Nhaplieu!$P$8,G312,0):'Nhaplieu'!$P$1070,0)+G312)=16,"",MATCH($J$2,OFFSET(Nhaplieu!$P$8,G312,0):'Nhaplieu'!$P$1070,0)+G312)</f>
        <v/>
      </c>
    </row>
    <row r="314" spans="1:7" s="10" customFormat="1" ht="14.25" hidden="1" customHeight="1">
      <c r="A314" s="77" t="str">
        <f ca="1">IF($G314="","",IF(OR(INDEX(Nhaplieu!$M$8:$M$1070,$G314)=$J$3,INDEX(Nhaplieu!$N$8:$N$1070,$G314)=$J$3),INDEX(Nhaplieu!$E$8:$E$1070,$G314),""))</f>
        <v/>
      </c>
      <c r="B314" s="481" t="str">
        <f ca="1">IF($G314="","",IF(OR(INDEX(Nhaplieu!$M$8:$M$1070,$G314)=$J$3,INDEX(Nhaplieu!$N$8:$N$1070,$G314)=$J$3),INDEX(Nhaplieu!$F$8:$F$1070,$G314),""))</f>
        <v/>
      </c>
      <c r="C314" s="482" t="str">
        <f ca="1">IF($G314="","",IF(OR(INDEX(Nhaplieu!$M$8:$M$1070,$G314)=$J$3,INDEX(Nhaplieu!$N$8:$N$1070,$G314)=$J$3),INDEX(Nhaplieu!$L$8:$L$1070,$G314),""))</f>
        <v/>
      </c>
      <c r="D314" s="483" t="str">
        <f ca="1">IF($G314="","",IF(INDEX(Nhaplieu!$M$8:$M$1070,$G314)=$J$3,IF($G314="","",INDEX(Nhaplieu!$N$8:$N$1070,$G314)),IF(INDEX(Nhaplieu!$N$8:$N$1070,$G314)=$J$3,IF($G314="","",INDEX(Nhaplieu!$M$8:$M$1070,$G314)),"")))</f>
        <v/>
      </c>
      <c r="E314" s="77" t="str">
        <f ca="1">IF($G314="","",IF(AND(INDEX(Nhaplieu!$M$8:$M$1070,$G314)=$J$3,INDEX(Nhaplieu!$P$8:$P$1070,$G314)=$J$2),INDEX(Nhaplieu!$O$8:$O$1070,$G314),0))</f>
        <v/>
      </c>
      <c r="F314" s="77" t="str">
        <f ca="1">IF(OR($G314="",E314&gt;0),"",IF(AND(INDEX(Nhaplieu!$N$8:$N$1070,$G314)=$J$3,INDEX(Nhaplieu!$P$8:$P$1070,$G314)=$J$2),INDEX(Nhaplieu!$O$8:$O$1070,$G314),0))</f>
        <v/>
      </c>
      <c r="G314" s="66" t="str">
        <f ca="1">IF(TYPE(MATCH($J$2,OFFSET(Nhaplieu!$P$8,G313,0):'Nhaplieu'!$P$1070,0)+G313)=16,"",MATCH($J$2,OFFSET(Nhaplieu!$P$8,G313,0):'Nhaplieu'!$P$1070,0)+G313)</f>
        <v/>
      </c>
    </row>
    <row r="315" spans="1:7" s="10" customFormat="1" ht="14.25" hidden="1" customHeight="1">
      <c r="A315" s="77" t="str">
        <f ca="1">IF($G315="","",IF(OR(INDEX(Nhaplieu!$M$8:$M$1070,$G315)=$J$3,INDEX(Nhaplieu!$N$8:$N$1070,$G315)=$J$3),INDEX(Nhaplieu!$E$8:$E$1070,$G315),""))</f>
        <v/>
      </c>
      <c r="B315" s="481" t="str">
        <f ca="1">IF($G315="","",IF(OR(INDEX(Nhaplieu!$M$8:$M$1070,$G315)=$J$3,INDEX(Nhaplieu!$N$8:$N$1070,$G315)=$J$3),INDEX(Nhaplieu!$F$8:$F$1070,$G315),""))</f>
        <v/>
      </c>
      <c r="C315" s="482" t="str">
        <f ca="1">IF($G315="","",IF(OR(INDEX(Nhaplieu!$M$8:$M$1070,$G315)=$J$3,INDEX(Nhaplieu!$N$8:$N$1070,$G315)=$J$3),INDEX(Nhaplieu!$L$8:$L$1070,$G315),""))</f>
        <v/>
      </c>
      <c r="D315" s="483" t="str">
        <f ca="1">IF($G315="","",IF(INDEX(Nhaplieu!$M$8:$M$1070,$G315)=$J$3,IF($G315="","",INDEX(Nhaplieu!$N$8:$N$1070,$G315)),IF(INDEX(Nhaplieu!$N$8:$N$1070,$G315)=$J$3,IF($G315="","",INDEX(Nhaplieu!$M$8:$M$1070,$G315)),"")))</f>
        <v/>
      </c>
      <c r="E315" s="77" t="str">
        <f ca="1">IF($G315="","",IF(AND(INDEX(Nhaplieu!$M$8:$M$1070,$G315)=$J$3,INDEX(Nhaplieu!$P$8:$P$1070,$G315)=$J$2),INDEX(Nhaplieu!$O$8:$O$1070,$G315),0))</f>
        <v/>
      </c>
      <c r="F315" s="77" t="str">
        <f ca="1">IF(OR($G315="",E315&gt;0),"",IF(AND(INDEX(Nhaplieu!$N$8:$N$1070,$G315)=$J$3,INDEX(Nhaplieu!$P$8:$P$1070,$G315)=$J$2),INDEX(Nhaplieu!$O$8:$O$1070,$G315),0))</f>
        <v/>
      </c>
      <c r="G315" s="66" t="str">
        <f ca="1">IF(TYPE(MATCH($J$2,OFFSET(Nhaplieu!$P$8,G314,0):'Nhaplieu'!$P$1070,0)+G314)=16,"",MATCH($J$2,OFFSET(Nhaplieu!$P$8,G314,0):'Nhaplieu'!$P$1070,0)+G314)</f>
        <v/>
      </c>
    </row>
    <row r="316" spans="1:7" s="10" customFormat="1" ht="14.25" hidden="1" customHeight="1">
      <c r="A316" s="77" t="str">
        <f ca="1">IF($G316="","",IF(OR(INDEX(Nhaplieu!$M$8:$M$1070,$G316)=$J$3,INDEX(Nhaplieu!$N$8:$N$1070,$G316)=$J$3),INDEX(Nhaplieu!$E$8:$E$1070,$G316),""))</f>
        <v/>
      </c>
      <c r="B316" s="481" t="str">
        <f ca="1">IF($G316="","",IF(OR(INDEX(Nhaplieu!$M$8:$M$1070,$G316)=$J$3,INDEX(Nhaplieu!$N$8:$N$1070,$G316)=$J$3),INDEX(Nhaplieu!$F$8:$F$1070,$G316),""))</f>
        <v/>
      </c>
      <c r="C316" s="482" t="str">
        <f ca="1">IF($G316="","",IF(OR(INDEX(Nhaplieu!$M$8:$M$1070,$G316)=$J$3,INDEX(Nhaplieu!$N$8:$N$1070,$G316)=$J$3),INDEX(Nhaplieu!$L$8:$L$1070,$G316),""))</f>
        <v/>
      </c>
      <c r="D316" s="483" t="str">
        <f ca="1">IF($G316="","",IF(INDEX(Nhaplieu!$M$8:$M$1070,$G316)=$J$3,IF($G316="","",INDEX(Nhaplieu!$N$8:$N$1070,$G316)),IF(INDEX(Nhaplieu!$N$8:$N$1070,$G316)=$J$3,IF($G316="","",INDEX(Nhaplieu!$M$8:$M$1070,$G316)),"")))</f>
        <v/>
      </c>
      <c r="E316" s="77" t="str">
        <f ca="1">IF($G316="","",IF(AND(INDEX(Nhaplieu!$M$8:$M$1070,$G316)=$J$3,INDEX(Nhaplieu!$P$8:$P$1070,$G316)=$J$2),INDEX(Nhaplieu!$O$8:$O$1070,$G316),0))</f>
        <v/>
      </c>
      <c r="F316" s="77" t="str">
        <f ca="1">IF(OR($G316="",E316&gt;0),"",IF(AND(INDEX(Nhaplieu!$N$8:$N$1070,$G316)=$J$3,INDEX(Nhaplieu!$P$8:$P$1070,$G316)=$J$2),INDEX(Nhaplieu!$O$8:$O$1070,$G316),0))</f>
        <v/>
      </c>
      <c r="G316" s="66" t="str">
        <f ca="1">IF(TYPE(MATCH($J$2,OFFSET(Nhaplieu!$P$8,G315,0):'Nhaplieu'!$P$1070,0)+G315)=16,"",MATCH($J$2,OFFSET(Nhaplieu!$P$8,G315,0):'Nhaplieu'!$P$1070,0)+G315)</f>
        <v/>
      </c>
    </row>
    <row r="317" spans="1:7" s="10" customFormat="1" ht="14.25" hidden="1" customHeight="1">
      <c r="A317" s="77" t="str">
        <f ca="1">IF($G317="","",IF(OR(INDEX(Nhaplieu!$M$8:$M$1070,$G317)=$J$3,INDEX(Nhaplieu!$N$8:$N$1070,$G317)=$J$3),INDEX(Nhaplieu!$E$8:$E$1070,$G317),""))</f>
        <v/>
      </c>
      <c r="B317" s="481" t="str">
        <f ca="1">IF($G317="","",IF(OR(INDEX(Nhaplieu!$M$8:$M$1070,$G317)=$J$3,INDEX(Nhaplieu!$N$8:$N$1070,$G317)=$J$3),INDEX(Nhaplieu!$F$8:$F$1070,$G317),""))</f>
        <v/>
      </c>
      <c r="C317" s="482" t="str">
        <f ca="1">IF($G317="","",IF(OR(INDEX(Nhaplieu!$M$8:$M$1070,$G317)=$J$3,INDEX(Nhaplieu!$N$8:$N$1070,$G317)=$J$3),INDEX(Nhaplieu!$L$8:$L$1070,$G317),""))</f>
        <v/>
      </c>
      <c r="D317" s="483" t="str">
        <f ca="1">IF($G317="","",IF(INDEX(Nhaplieu!$M$8:$M$1070,$G317)=$J$3,IF($G317="","",INDEX(Nhaplieu!$N$8:$N$1070,$G317)),IF(INDEX(Nhaplieu!$N$8:$N$1070,$G317)=$J$3,IF($G317="","",INDEX(Nhaplieu!$M$8:$M$1070,$G317)),"")))</f>
        <v/>
      </c>
      <c r="E317" s="77" t="str">
        <f ca="1">IF($G317="","",IF(AND(INDEX(Nhaplieu!$M$8:$M$1070,$G317)=$J$3,INDEX(Nhaplieu!$P$8:$P$1070,$G317)=$J$2),INDEX(Nhaplieu!$O$8:$O$1070,$G317),0))</f>
        <v/>
      </c>
      <c r="F317" s="77" t="str">
        <f ca="1">IF(OR($G317="",E317&gt;0),"",IF(AND(INDEX(Nhaplieu!$N$8:$N$1070,$G317)=$J$3,INDEX(Nhaplieu!$P$8:$P$1070,$G317)=$J$2),INDEX(Nhaplieu!$O$8:$O$1070,$G317),0))</f>
        <v/>
      </c>
      <c r="G317" s="66" t="str">
        <f ca="1">IF(TYPE(MATCH($J$2,OFFSET(Nhaplieu!$P$8,G316,0):'Nhaplieu'!$P$1070,0)+G316)=16,"",MATCH($J$2,OFFSET(Nhaplieu!$P$8,G316,0):'Nhaplieu'!$P$1070,0)+G316)</f>
        <v/>
      </c>
    </row>
    <row r="318" spans="1:7" s="10" customFormat="1" ht="14.25" hidden="1" customHeight="1">
      <c r="A318" s="77" t="str">
        <f ca="1">IF($G318="","",IF(OR(INDEX(Nhaplieu!$M$8:$M$1070,$G318)=$J$3,INDEX(Nhaplieu!$N$8:$N$1070,$G318)=$J$3),INDEX(Nhaplieu!$E$8:$E$1070,$G318),""))</f>
        <v/>
      </c>
      <c r="B318" s="481" t="str">
        <f ca="1">IF($G318="","",IF(OR(INDEX(Nhaplieu!$M$8:$M$1070,$G318)=$J$3,INDEX(Nhaplieu!$N$8:$N$1070,$G318)=$J$3),INDEX(Nhaplieu!$F$8:$F$1070,$G318),""))</f>
        <v/>
      </c>
      <c r="C318" s="482" t="str">
        <f ca="1">IF($G318="","",IF(OR(INDEX(Nhaplieu!$M$8:$M$1070,$G318)=$J$3,INDEX(Nhaplieu!$N$8:$N$1070,$G318)=$J$3),INDEX(Nhaplieu!$L$8:$L$1070,$G318),""))</f>
        <v/>
      </c>
      <c r="D318" s="483" t="str">
        <f ca="1">IF($G318="","",IF(INDEX(Nhaplieu!$M$8:$M$1070,$G318)=$J$3,IF($G318="","",INDEX(Nhaplieu!$N$8:$N$1070,$G318)),IF(INDEX(Nhaplieu!$N$8:$N$1070,$G318)=$J$3,IF($G318="","",INDEX(Nhaplieu!$M$8:$M$1070,$G318)),"")))</f>
        <v/>
      </c>
      <c r="E318" s="77" t="str">
        <f ca="1">IF($G318="","",IF(AND(INDEX(Nhaplieu!$M$8:$M$1070,$G318)=$J$3,INDEX(Nhaplieu!$P$8:$P$1070,$G318)=$J$2),INDEX(Nhaplieu!$O$8:$O$1070,$G318),0))</f>
        <v/>
      </c>
      <c r="F318" s="77" t="str">
        <f ca="1">IF(OR($G318="",E318&gt;0),"",IF(AND(INDEX(Nhaplieu!$N$8:$N$1070,$G318)=$J$3,INDEX(Nhaplieu!$P$8:$P$1070,$G318)=$J$2),INDEX(Nhaplieu!$O$8:$O$1070,$G318),0))</f>
        <v/>
      </c>
      <c r="G318" s="66" t="str">
        <f ca="1">IF(TYPE(MATCH($J$2,OFFSET(Nhaplieu!$P$8,G317,0):'Nhaplieu'!$P$1070,0)+G317)=16,"",MATCH($J$2,OFFSET(Nhaplieu!$P$8,G317,0):'Nhaplieu'!$P$1070,0)+G317)</f>
        <v/>
      </c>
    </row>
    <row r="319" spans="1:7" s="10" customFormat="1" ht="14.25" hidden="1" customHeight="1">
      <c r="A319" s="77" t="str">
        <f ca="1">IF($G319="","",IF(OR(INDEX(Nhaplieu!$M$8:$M$1070,$G319)=$J$3,INDEX(Nhaplieu!$N$8:$N$1070,$G319)=$J$3),INDEX(Nhaplieu!$E$8:$E$1070,$G319),""))</f>
        <v/>
      </c>
      <c r="B319" s="481" t="str">
        <f ca="1">IF($G319="","",IF(OR(INDEX(Nhaplieu!$M$8:$M$1070,$G319)=$J$3,INDEX(Nhaplieu!$N$8:$N$1070,$G319)=$J$3),INDEX(Nhaplieu!$F$8:$F$1070,$G319),""))</f>
        <v/>
      </c>
      <c r="C319" s="482" t="str">
        <f ca="1">IF($G319="","",IF(OR(INDEX(Nhaplieu!$M$8:$M$1070,$G319)=$J$3,INDEX(Nhaplieu!$N$8:$N$1070,$G319)=$J$3),INDEX(Nhaplieu!$L$8:$L$1070,$G319),""))</f>
        <v/>
      </c>
      <c r="D319" s="483" t="str">
        <f ca="1">IF($G319="","",IF(INDEX(Nhaplieu!$M$8:$M$1070,$G319)=$J$3,IF($G319="","",INDEX(Nhaplieu!$N$8:$N$1070,$G319)),IF(INDEX(Nhaplieu!$N$8:$N$1070,$G319)=$J$3,IF($G319="","",INDEX(Nhaplieu!$M$8:$M$1070,$G319)),"")))</f>
        <v/>
      </c>
      <c r="E319" s="77" t="str">
        <f ca="1">IF($G319="","",IF(AND(INDEX(Nhaplieu!$M$8:$M$1070,$G319)=$J$3,INDEX(Nhaplieu!$P$8:$P$1070,$G319)=$J$2),INDEX(Nhaplieu!$O$8:$O$1070,$G319),0))</f>
        <v/>
      </c>
      <c r="F319" s="77" t="str">
        <f ca="1">IF(OR($G319="",E319&gt;0),"",IF(AND(INDEX(Nhaplieu!$N$8:$N$1070,$G319)=$J$3,INDEX(Nhaplieu!$P$8:$P$1070,$G319)=$J$2),INDEX(Nhaplieu!$O$8:$O$1070,$G319),0))</f>
        <v/>
      </c>
      <c r="G319" s="66" t="str">
        <f ca="1">IF(TYPE(MATCH($J$2,OFFSET(Nhaplieu!$P$8,G318,0):'Nhaplieu'!$P$1070,0)+G318)=16,"",MATCH($J$2,OFFSET(Nhaplieu!$P$8,G318,0):'Nhaplieu'!$P$1070,0)+G318)</f>
        <v/>
      </c>
    </row>
    <row r="320" spans="1:7" s="10" customFormat="1" ht="14.25" hidden="1" customHeight="1">
      <c r="A320" s="77" t="str">
        <f ca="1">IF($G320="","",IF(OR(INDEX(Nhaplieu!$M$8:$M$1070,$G320)=$J$3,INDEX(Nhaplieu!$N$8:$N$1070,$G320)=$J$3),INDEX(Nhaplieu!$E$8:$E$1070,$G320),""))</f>
        <v/>
      </c>
      <c r="B320" s="481" t="str">
        <f ca="1">IF($G320="","",IF(OR(INDEX(Nhaplieu!$M$8:$M$1070,$G320)=$J$3,INDEX(Nhaplieu!$N$8:$N$1070,$G320)=$J$3),INDEX(Nhaplieu!$F$8:$F$1070,$G320),""))</f>
        <v/>
      </c>
      <c r="C320" s="482" t="str">
        <f ca="1">IF($G320="","",IF(OR(INDEX(Nhaplieu!$M$8:$M$1070,$G320)=$J$3,INDEX(Nhaplieu!$N$8:$N$1070,$G320)=$J$3),INDEX(Nhaplieu!$L$8:$L$1070,$G320),""))</f>
        <v/>
      </c>
      <c r="D320" s="483" t="str">
        <f ca="1">IF($G320="","",IF(INDEX(Nhaplieu!$M$8:$M$1070,$G320)=$J$3,IF($G320="","",INDEX(Nhaplieu!$N$8:$N$1070,$G320)),IF(INDEX(Nhaplieu!$N$8:$N$1070,$G320)=$J$3,IF($G320="","",INDEX(Nhaplieu!$M$8:$M$1070,$G320)),"")))</f>
        <v/>
      </c>
      <c r="E320" s="77" t="str">
        <f ca="1">IF($G320="","",IF(AND(INDEX(Nhaplieu!$M$8:$M$1070,$G320)=$J$3,INDEX(Nhaplieu!$P$8:$P$1070,$G320)=$J$2),INDEX(Nhaplieu!$O$8:$O$1070,$G320),0))</f>
        <v/>
      </c>
      <c r="F320" s="77" t="str">
        <f ca="1">IF(OR($G320="",E320&gt;0),"",IF(AND(INDEX(Nhaplieu!$N$8:$N$1070,$G320)=$J$3,INDEX(Nhaplieu!$P$8:$P$1070,$G320)=$J$2),INDEX(Nhaplieu!$O$8:$O$1070,$G320),0))</f>
        <v/>
      </c>
      <c r="G320" s="66" t="str">
        <f ca="1">IF(TYPE(MATCH($J$2,OFFSET(Nhaplieu!$P$8,G319,0):'Nhaplieu'!$P$1070,0)+G319)=16,"",MATCH($J$2,OFFSET(Nhaplieu!$P$8,G319,0):'Nhaplieu'!$P$1070,0)+G319)</f>
        <v/>
      </c>
    </row>
    <row r="321" spans="1:7" s="10" customFormat="1" ht="14.25" hidden="1" customHeight="1">
      <c r="A321" s="77" t="str">
        <f ca="1">IF($G321="","",IF(OR(INDEX(Nhaplieu!$M$8:$M$1070,$G321)=$J$3,INDEX(Nhaplieu!$N$8:$N$1070,$G321)=$J$3),INDEX(Nhaplieu!$E$8:$E$1070,$G321),""))</f>
        <v/>
      </c>
      <c r="B321" s="481" t="str">
        <f ca="1">IF($G321="","",IF(OR(INDEX(Nhaplieu!$M$8:$M$1070,$G321)=$J$3,INDEX(Nhaplieu!$N$8:$N$1070,$G321)=$J$3),INDEX(Nhaplieu!$F$8:$F$1070,$G321),""))</f>
        <v/>
      </c>
      <c r="C321" s="482" t="str">
        <f ca="1">IF($G321="","",IF(OR(INDEX(Nhaplieu!$M$8:$M$1070,$G321)=$J$3,INDEX(Nhaplieu!$N$8:$N$1070,$G321)=$J$3),INDEX(Nhaplieu!$L$8:$L$1070,$G321),""))</f>
        <v/>
      </c>
      <c r="D321" s="483" t="str">
        <f ca="1">IF($G321="","",IF(INDEX(Nhaplieu!$M$8:$M$1070,$G321)=$J$3,IF($G321="","",INDEX(Nhaplieu!$N$8:$N$1070,$G321)),IF(INDEX(Nhaplieu!$N$8:$N$1070,$G321)=$J$3,IF($G321="","",INDEX(Nhaplieu!$M$8:$M$1070,$G321)),"")))</f>
        <v/>
      </c>
      <c r="E321" s="77" t="str">
        <f ca="1">IF($G321="","",IF(AND(INDEX(Nhaplieu!$M$8:$M$1070,$G321)=$J$3,INDEX(Nhaplieu!$P$8:$P$1070,$G321)=$J$2),INDEX(Nhaplieu!$O$8:$O$1070,$G321),0))</f>
        <v/>
      </c>
      <c r="F321" s="77" t="str">
        <f ca="1">IF(OR($G321="",E321&gt;0),"",IF(AND(INDEX(Nhaplieu!$N$8:$N$1070,$G321)=$J$3,INDEX(Nhaplieu!$P$8:$P$1070,$G321)=$J$2),INDEX(Nhaplieu!$O$8:$O$1070,$G321),0))</f>
        <v/>
      </c>
      <c r="G321" s="66" t="str">
        <f ca="1">IF(TYPE(MATCH($J$2,OFFSET(Nhaplieu!$P$8,G320,0):'Nhaplieu'!$P$1070,0)+G320)=16,"",MATCH($J$2,OFFSET(Nhaplieu!$P$8,G320,0):'Nhaplieu'!$P$1070,0)+G320)</f>
        <v/>
      </c>
    </row>
    <row r="322" spans="1:7" s="10" customFormat="1" ht="14.25" hidden="1" customHeight="1">
      <c r="A322" s="77" t="str">
        <f ca="1">IF($G322="","",IF(OR(INDEX(Nhaplieu!$M$8:$M$1070,$G322)=$J$3,INDEX(Nhaplieu!$N$8:$N$1070,$G322)=$J$3),INDEX(Nhaplieu!$E$8:$E$1070,$G322),""))</f>
        <v/>
      </c>
      <c r="B322" s="481" t="str">
        <f ca="1">IF($G322="","",IF(OR(INDEX(Nhaplieu!$M$8:$M$1070,$G322)=$J$3,INDEX(Nhaplieu!$N$8:$N$1070,$G322)=$J$3),INDEX(Nhaplieu!$F$8:$F$1070,$G322),""))</f>
        <v/>
      </c>
      <c r="C322" s="482" t="str">
        <f ca="1">IF($G322="","",IF(OR(INDEX(Nhaplieu!$M$8:$M$1070,$G322)=$J$3,INDEX(Nhaplieu!$N$8:$N$1070,$G322)=$J$3),INDEX(Nhaplieu!$L$8:$L$1070,$G322),""))</f>
        <v/>
      </c>
      <c r="D322" s="483" t="str">
        <f ca="1">IF($G322="","",IF(INDEX(Nhaplieu!$M$8:$M$1070,$G322)=$J$3,IF($G322="","",INDEX(Nhaplieu!$N$8:$N$1070,$G322)),IF(INDEX(Nhaplieu!$N$8:$N$1070,$G322)=$J$3,IF($G322="","",INDEX(Nhaplieu!$M$8:$M$1070,$G322)),"")))</f>
        <v/>
      </c>
      <c r="E322" s="77" t="str">
        <f ca="1">IF($G322="","",IF(AND(INDEX(Nhaplieu!$M$8:$M$1070,$G322)=$J$3,INDEX(Nhaplieu!$P$8:$P$1070,$G322)=$J$2),INDEX(Nhaplieu!$O$8:$O$1070,$G322),0))</f>
        <v/>
      </c>
      <c r="F322" s="77" t="str">
        <f ca="1">IF(OR($G322="",E322&gt;0),"",IF(AND(INDEX(Nhaplieu!$N$8:$N$1070,$G322)=$J$3,INDEX(Nhaplieu!$P$8:$P$1070,$G322)=$J$2),INDEX(Nhaplieu!$O$8:$O$1070,$G322),0))</f>
        <v/>
      </c>
      <c r="G322" s="66" t="str">
        <f ca="1">IF(TYPE(MATCH($J$2,OFFSET(Nhaplieu!$P$8,G321,0):'Nhaplieu'!$P$1070,0)+G321)=16,"",MATCH($J$2,OFFSET(Nhaplieu!$P$8,G321,0):'Nhaplieu'!$P$1070,0)+G321)</f>
        <v/>
      </c>
    </row>
    <row r="323" spans="1:7" s="10" customFormat="1" ht="14.25" hidden="1" customHeight="1">
      <c r="A323" s="77" t="str">
        <f ca="1">IF($G323="","",IF(OR(INDEX(Nhaplieu!$M$8:$M$1070,$G323)=$J$3,INDEX(Nhaplieu!$N$8:$N$1070,$G323)=$J$3),INDEX(Nhaplieu!$E$8:$E$1070,$G323),""))</f>
        <v/>
      </c>
      <c r="B323" s="481" t="str">
        <f ca="1">IF($G323="","",IF(OR(INDEX(Nhaplieu!$M$8:$M$1070,$G323)=$J$3,INDEX(Nhaplieu!$N$8:$N$1070,$G323)=$J$3),INDEX(Nhaplieu!$F$8:$F$1070,$G323),""))</f>
        <v/>
      </c>
      <c r="C323" s="482" t="str">
        <f ca="1">IF($G323="","",IF(OR(INDEX(Nhaplieu!$M$8:$M$1070,$G323)=$J$3,INDEX(Nhaplieu!$N$8:$N$1070,$G323)=$J$3),INDEX(Nhaplieu!$L$8:$L$1070,$G323),""))</f>
        <v/>
      </c>
      <c r="D323" s="483" t="str">
        <f ca="1">IF($G323="","",IF(INDEX(Nhaplieu!$M$8:$M$1070,$G323)=$J$3,IF($G323="","",INDEX(Nhaplieu!$N$8:$N$1070,$G323)),IF(INDEX(Nhaplieu!$N$8:$N$1070,$G323)=$J$3,IF($G323="","",INDEX(Nhaplieu!$M$8:$M$1070,$G323)),"")))</f>
        <v/>
      </c>
      <c r="E323" s="77" t="str">
        <f ca="1">IF($G323="","",IF(AND(INDEX(Nhaplieu!$M$8:$M$1070,$G323)=$J$3,INDEX(Nhaplieu!$P$8:$P$1070,$G323)=$J$2),INDEX(Nhaplieu!$O$8:$O$1070,$G323),0))</f>
        <v/>
      </c>
      <c r="F323" s="77" t="str">
        <f ca="1">IF(OR($G323="",E323&gt;0),"",IF(AND(INDEX(Nhaplieu!$N$8:$N$1070,$G323)=$J$3,INDEX(Nhaplieu!$P$8:$P$1070,$G323)=$J$2),INDEX(Nhaplieu!$O$8:$O$1070,$G323),0))</f>
        <v/>
      </c>
      <c r="G323" s="66" t="str">
        <f ca="1">IF(TYPE(MATCH($J$2,OFFSET(Nhaplieu!$P$8,G322,0):'Nhaplieu'!$P$1070,0)+G322)=16,"",MATCH($J$2,OFFSET(Nhaplieu!$P$8,G322,0):'Nhaplieu'!$P$1070,0)+G322)</f>
        <v/>
      </c>
    </row>
    <row r="324" spans="1:7" s="10" customFormat="1" ht="14.25" hidden="1" customHeight="1">
      <c r="A324" s="77" t="str">
        <f ca="1">IF($G324="","",IF(OR(INDEX(Nhaplieu!$M$8:$M$1070,$G324)=$J$3,INDEX(Nhaplieu!$N$8:$N$1070,$G324)=$J$3),INDEX(Nhaplieu!$E$8:$E$1070,$G324),""))</f>
        <v/>
      </c>
      <c r="B324" s="481" t="str">
        <f ca="1">IF($G324="","",IF(OR(INDEX(Nhaplieu!$M$8:$M$1070,$G324)=$J$3,INDEX(Nhaplieu!$N$8:$N$1070,$G324)=$J$3),INDEX(Nhaplieu!$F$8:$F$1070,$G324),""))</f>
        <v/>
      </c>
      <c r="C324" s="482" t="str">
        <f ca="1">IF($G324="","",IF(OR(INDEX(Nhaplieu!$M$8:$M$1070,$G324)=$J$3,INDEX(Nhaplieu!$N$8:$N$1070,$G324)=$J$3),INDEX(Nhaplieu!$L$8:$L$1070,$G324),""))</f>
        <v/>
      </c>
      <c r="D324" s="483" t="str">
        <f ca="1">IF($G324="","",IF(INDEX(Nhaplieu!$M$8:$M$1070,$G324)=$J$3,IF($G324="","",INDEX(Nhaplieu!$N$8:$N$1070,$G324)),IF(INDEX(Nhaplieu!$N$8:$N$1070,$G324)=$J$3,IF($G324="","",INDEX(Nhaplieu!$M$8:$M$1070,$G324)),"")))</f>
        <v/>
      </c>
      <c r="E324" s="77" t="str">
        <f ca="1">IF($G324="","",IF(AND(INDEX(Nhaplieu!$M$8:$M$1070,$G324)=$J$3,INDEX(Nhaplieu!$P$8:$P$1070,$G324)=$J$2),INDEX(Nhaplieu!$O$8:$O$1070,$G324),0))</f>
        <v/>
      </c>
      <c r="F324" s="77" t="str">
        <f ca="1">IF(OR($G324="",E324&gt;0),"",IF(AND(INDEX(Nhaplieu!$N$8:$N$1070,$G324)=$J$3,INDEX(Nhaplieu!$P$8:$P$1070,$G324)=$J$2),INDEX(Nhaplieu!$O$8:$O$1070,$G324),0))</f>
        <v/>
      </c>
      <c r="G324" s="66" t="str">
        <f ca="1">IF(TYPE(MATCH($J$2,OFFSET(Nhaplieu!$P$8,G323,0):'Nhaplieu'!$P$1070,0)+G323)=16,"",MATCH($J$2,OFFSET(Nhaplieu!$P$8,G323,0):'Nhaplieu'!$P$1070,0)+G323)</f>
        <v/>
      </c>
    </row>
    <row r="325" spans="1:7" s="10" customFormat="1" ht="14.25" hidden="1" customHeight="1">
      <c r="A325" s="77" t="str">
        <f ca="1">IF($G325="","",IF(OR(INDEX(Nhaplieu!$M$8:$M$1070,$G325)=$J$3,INDEX(Nhaplieu!$N$8:$N$1070,$G325)=$J$3),INDEX(Nhaplieu!$E$8:$E$1070,$G325),""))</f>
        <v/>
      </c>
      <c r="B325" s="481" t="str">
        <f ca="1">IF($G325="","",IF(OR(INDEX(Nhaplieu!$M$8:$M$1070,$G325)=$J$3,INDEX(Nhaplieu!$N$8:$N$1070,$G325)=$J$3),INDEX(Nhaplieu!$F$8:$F$1070,$G325),""))</f>
        <v/>
      </c>
      <c r="C325" s="482" t="str">
        <f ca="1">IF($G325="","",IF(OR(INDEX(Nhaplieu!$M$8:$M$1070,$G325)=$J$3,INDEX(Nhaplieu!$N$8:$N$1070,$G325)=$J$3),INDEX(Nhaplieu!$L$8:$L$1070,$G325),""))</f>
        <v/>
      </c>
      <c r="D325" s="483" t="str">
        <f ca="1">IF($G325="","",IF(INDEX(Nhaplieu!$M$8:$M$1070,$G325)=$J$3,IF($G325="","",INDEX(Nhaplieu!$N$8:$N$1070,$G325)),IF(INDEX(Nhaplieu!$N$8:$N$1070,$G325)=$J$3,IF($G325="","",INDEX(Nhaplieu!$M$8:$M$1070,$G325)),"")))</f>
        <v/>
      </c>
      <c r="E325" s="77" t="str">
        <f ca="1">IF($G325="","",IF(AND(INDEX(Nhaplieu!$M$8:$M$1070,$G325)=$J$3,INDEX(Nhaplieu!$P$8:$P$1070,$G325)=$J$2),INDEX(Nhaplieu!$O$8:$O$1070,$G325),0))</f>
        <v/>
      </c>
      <c r="F325" s="77" t="str">
        <f ca="1">IF(OR($G325="",E325&gt;0),"",IF(AND(INDEX(Nhaplieu!$N$8:$N$1070,$G325)=$J$3,INDEX(Nhaplieu!$P$8:$P$1070,$G325)=$J$2),INDEX(Nhaplieu!$O$8:$O$1070,$G325),0))</f>
        <v/>
      </c>
      <c r="G325" s="66" t="str">
        <f ca="1">IF(TYPE(MATCH($J$2,OFFSET(Nhaplieu!$P$8,G324,0):'Nhaplieu'!$P$1070,0)+G324)=16,"",MATCH($J$2,OFFSET(Nhaplieu!$P$8,G324,0):'Nhaplieu'!$P$1070,0)+G324)</f>
        <v/>
      </c>
    </row>
    <row r="326" spans="1:7" s="10" customFormat="1" ht="14.25" hidden="1" customHeight="1">
      <c r="A326" s="77" t="str">
        <f ca="1">IF($G326="","",IF(OR(INDEX(Nhaplieu!$M$8:$M$1070,$G326)=$J$3,INDEX(Nhaplieu!$N$8:$N$1070,$G326)=$J$3),INDEX(Nhaplieu!$E$8:$E$1070,$G326),""))</f>
        <v/>
      </c>
      <c r="B326" s="481" t="str">
        <f ca="1">IF($G326="","",IF(OR(INDEX(Nhaplieu!$M$8:$M$1070,$G326)=$J$3,INDEX(Nhaplieu!$N$8:$N$1070,$G326)=$J$3),INDEX(Nhaplieu!$F$8:$F$1070,$G326),""))</f>
        <v/>
      </c>
      <c r="C326" s="482" t="str">
        <f ca="1">IF($G326="","",IF(OR(INDEX(Nhaplieu!$M$8:$M$1070,$G326)=$J$3,INDEX(Nhaplieu!$N$8:$N$1070,$G326)=$J$3),INDEX(Nhaplieu!$L$8:$L$1070,$G326),""))</f>
        <v/>
      </c>
      <c r="D326" s="483" t="str">
        <f ca="1">IF($G326="","",IF(INDEX(Nhaplieu!$M$8:$M$1070,$G326)=$J$3,IF($G326="","",INDEX(Nhaplieu!$N$8:$N$1070,$G326)),IF(INDEX(Nhaplieu!$N$8:$N$1070,$G326)=$J$3,IF($G326="","",INDEX(Nhaplieu!$M$8:$M$1070,$G326)),"")))</f>
        <v/>
      </c>
      <c r="E326" s="77" t="str">
        <f ca="1">IF($G326="","",IF(AND(INDEX(Nhaplieu!$M$8:$M$1070,$G326)=$J$3,INDEX(Nhaplieu!$P$8:$P$1070,$G326)=$J$2),INDEX(Nhaplieu!$O$8:$O$1070,$G326),0))</f>
        <v/>
      </c>
      <c r="F326" s="77" t="str">
        <f ca="1">IF(OR($G326="",E326&gt;0),"",IF(AND(INDEX(Nhaplieu!$N$8:$N$1070,$G326)=$J$3,INDEX(Nhaplieu!$P$8:$P$1070,$G326)=$J$2),INDEX(Nhaplieu!$O$8:$O$1070,$G326),0))</f>
        <v/>
      </c>
      <c r="G326" s="66" t="str">
        <f ca="1">IF(TYPE(MATCH($J$2,OFFSET(Nhaplieu!$P$8,G325,0):'Nhaplieu'!$P$1070,0)+G325)=16,"",MATCH($J$2,OFFSET(Nhaplieu!$P$8,G325,0):'Nhaplieu'!$P$1070,0)+G325)</f>
        <v/>
      </c>
    </row>
    <row r="327" spans="1:7" s="10" customFormat="1" ht="14.25" hidden="1" customHeight="1">
      <c r="A327" s="77" t="str">
        <f ca="1">IF($G327="","",IF(OR(INDEX(Nhaplieu!$M$8:$M$1070,$G327)=$J$3,INDEX(Nhaplieu!$N$8:$N$1070,$G327)=$J$3),INDEX(Nhaplieu!$E$8:$E$1070,$G327),""))</f>
        <v/>
      </c>
      <c r="B327" s="481" t="str">
        <f ca="1">IF($G327="","",IF(OR(INDEX(Nhaplieu!$M$8:$M$1070,$G327)=$J$3,INDEX(Nhaplieu!$N$8:$N$1070,$G327)=$J$3),INDEX(Nhaplieu!$F$8:$F$1070,$G327),""))</f>
        <v/>
      </c>
      <c r="C327" s="482" t="str">
        <f ca="1">IF($G327="","",IF(OR(INDEX(Nhaplieu!$M$8:$M$1070,$G327)=$J$3,INDEX(Nhaplieu!$N$8:$N$1070,$G327)=$J$3),INDEX(Nhaplieu!$L$8:$L$1070,$G327),""))</f>
        <v/>
      </c>
      <c r="D327" s="483" t="str">
        <f ca="1">IF($G327="","",IF(INDEX(Nhaplieu!$M$8:$M$1070,$G327)=$J$3,IF($G327="","",INDEX(Nhaplieu!$N$8:$N$1070,$G327)),IF(INDEX(Nhaplieu!$N$8:$N$1070,$G327)=$J$3,IF($G327="","",INDEX(Nhaplieu!$M$8:$M$1070,$G327)),"")))</f>
        <v/>
      </c>
      <c r="E327" s="77" t="str">
        <f ca="1">IF($G327="","",IF(AND(INDEX(Nhaplieu!$M$8:$M$1070,$G327)=$J$3,INDEX(Nhaplieu!$P$8:$P$1070,$G327)=$J$2),INDEX(Nhaplieu!$O$8:$O$1070,$G327),0))</f>
        <v/>
      </c>
      <c r="F327" s="77" t="str">
        <f ca="1">IF(OR($G327="",E327&gt;0),"",IF(AND(INDEX(Nhaplieu!$N$8:$N$1070,$G327)=$J$3,INDEX(Nhaplieu!$P$8:$P$1070,$G327)=$J$2),INDEX(Nhaplieu!$O$8:$O$1070,$G327),0))</f>
        <v/>
      </c>
      <c r="G327" s="66" t="str">
        <f ca="1">IF(TYPE(MATCH($J$2,OFFSET(Nhaplieu!$P$8,G326,0):'Nhaplieu'!$P$1070,0)+G326)=16,"",MATCH($J$2,OFFSET(Nhaplieu!$P$8,G326,0):'Nhaplieu'!$P$1070,0)+G326)</f>
        <v/>
      </c>
    </row>
    <row r="328" spans="1:7" s="10" customFormat="1" ht="14.25" hidden="1" customHeight="1">
      <c r="A328" s="77" t="str">
        <f ca="1">IF($G328="","",IF(OR(INDEX(Nhaplieu!$M$8:$M$1070,$G328)=$J$3,INDEX(Nhaplieu!$N$8:$N$1070,$G328)=$J$3),INDEX(Nhaplieu!$E$8:$E$1070,$G328),""))</f>
        <v/>
      </c>
      <c r="B328" s="481" t="str">
        <f ca="1">IF($G328="","",IF(OR(INDEX(Nhaplieu!$M$8:$M$1070,$G328)=$J$3,INDEX(Nhaplieu!$N$8:$N$1070,$G328)=$J$3),INDEX(Nhaplieu!$F$8:$F$1070,$G328),""))</f>
        <v/>
      </c>
      <c r="C328" s="482" t="str">
        <f ca="1">IF($G328="","",IF(OR(INDEX(Nhaplieu!$M$8:$M$1070,$G328)=$J$3,INDEX(Nhaplieu!$N$8:$N$1070,$G328)=$J$3),INDEX(Nhaplieu!$L$8:$L$1070,$G328),""))</f>
        <v/>
      </c>
      <c r="D328" s="483" t="str">
        <f ca="1">IF($G328="","",IF(INDEX(Nhaplieu!$M$8:$M$1070,$G328)=$J$3,IF($G328="","",INDEX(Nhaplieu!$N$8:$N$1070,$G328)),IF(INDEX(Nhaplieu!$N$8:$N$1070,$G328)=$J$3,IF($G328="","",INDEX(Nhaplieu!$M$8:$M$1070,$G328)),"")))</f>
        <v/>
      </c>
      <c r="E328" s="77" t="str">
        <f ca="1">IF($G328="","",IF(AND(INDEX(Nhaplieu!$M$8:$M$1070,$G328)=$J$3,INDEX(Nhaplieu!$P$8:$P$1070,$G328)=$J$2),INDEX(Nhaplieu!$O$8:$O$1070,$G328),0))</f>
        <v/>
      </c>
      <c r="F328" s="77" t="str">
        <f ca="1">IF(OR($G328="",E328&gt;0),"",IF(AND(INDEX(Nhaplieu!$N$8:$N$1070,$G328)=$J$3,INDEX(Nhaplieu!$P$8:$P$1070,$G328)=$J$2),INDEX(Nhaplieu!$O$8:$O$1070,$G328),0))</f>
        <v/>
      </c>
      <c r="G328" s="66" t="str">
        <f ca="1">IF(TYPE(MATCH($J$2,OFFSET(Nhaplieu!$P$8,G327,0):'Nhaplieu'!$P$1070,0)+G327)=16,"",MATCH($J$2,OFFSET(Nhaplieu!$P$8,G327,0):'Nhaplieu'!$P$1070,0)+G327)</f>
        <v/>
      </c>
    </row>
    <row r="329" spans="1:7" s="10" customFormat="1" ht="14.25" hidden="1" customHeight="1">
      <c r="A329" s="77" t="str">
        <f ca="1">IF($G329="","",IF(OR(INDEX(Nhaplieu!$M$8:$M$1070,$G329)=$J$3,INDEX(Nhaplieu!$N$8:$N$1070,$G329)=$J$3),INDEX(Nhaplieu!$E$8:$E$1070,$G329),""))</f>
        <v/>
      </c>
      <c r="B329" s="481" t="str">
        <f ca="1">IF($G329="","",IF(OR(INDEX(Nhaplieu!$M$8:$M$1070,$G329)=$J$3,INDEX(Nhaplieu!$N$8:$N$1070,$G329)=$J$3),INDEX(Nhaplieu!$F$8:$F$1070,$G329),""))</f>
        <v/>
      </c>
      <c r="C329" s="482" t="str">
        <f ca="1">IF($G329="","",IF(OR(INDEX(Nhaplieu!$M$8:$M$1070,$G329)=$J$3,INDEX(Nhaplieu!$N$8:$N$1070,$G329)=$J$3),INDEX(Nhaplieu!$L$8:$L$1070,$G329),""))</f>
        <v/>
      </c>
      <c r="D329" s="483" t="str">
        <f ca="1">IF($G329="","",IF(INDEX(Nhaplieu!$M$8:$M$1070,$G329)=$J$3,IF($G329="","",INDEX(Nhaplieu!$N$8:$N$1070,$G329)),IF(INDEX(Nhaplieu!$N$8:$N$1070,$G329)=$J$3,IF($G329="","",INDEX(Nhaplieu!$M$8:$M$1070,$G329)),"")))</f>
        <v/>
      </c>
      <c r="E329" s="77" t="str">
        <f ca="1">IF($G329="","",IF(AND(INDEX(Nhaplieu!$M$8:$M$1070,$G329)=$J$3,INDEX(Nhaplieu!$P$8:$P$1070,$G329)=$J$2),INDEX(Nhaplieu!$O$8:$O$1070,$G329),0))</f>
        <v/>
      </c>
      <c r="F329" s="77" t="str">
        <f ca="1">IF(OR($G329="",E329&gt;0),"",IF(AND(INDEX(Nhaplieu!$N$8:$N$1070,$G329)=$J$3,INDEX(Nhaplieu!$P$8:$P$1070,$G329)=$J$2),INDEX(Nhaplieu!$O$8:$O$1070,$G329),0))</f>
        <v/>
      </c>
      <c r="G329" s="66" t="str">
        <f ca="1">IF(TYPE(MATCH($J$2,OFFSET(Nhaplieu!$P$8,G328,0):'Nhaplieu'!$P$1070,0)+G328)=16,"",MATCH($J$2,OFFSET(Nhaplieu!$P$8,G328,0):'Nhaplieu'!$P$1070,0)+G328)</f>
        <v/>
      </c>
    </row>
    <row r="330" spans="1:7" s="10" customFormat="1" ht="14.25" hidden="1" customHeight="1">
      <c r="A330" s="77" t="str">
        <f ca="1">IF($G330="","",IF(OR(INDEX(Nhaplieu!$M$8:$M$1070,$G330)=$J$3,INDEX(Nhaplieu!$N$8:$N$1070,$G330)=$J$3),INDEX(Nhaplieu!$E$8:$E$1070,$G330),""))</f>
        <v/>
      </c>
      <c r="B330" s="481" t="str">
        <f ca="1">IF($G330="","",IF(OR(INDEX(Nhaplieu!$M$8:$M$1070,$G330)=$J$3,INDEX(Nhaplieu!$N$8:$N$1070,$G330)=$J$3),INDEX(Nhaplieu!$F$8:$F$1070,$G330),""))</f>
        <v/>
      </c>
      <c r="C330" s="482" t="str">
        <f ca="1">IF($G330="","",IF(OR(INDEX(Nhaplieu!$M$8:$M$1070,$G330)=$J$3,INDEX(Nhaplieu!$N$8:$N$1070,$G330)=$J$3),INDEX(Nhaplieu!$L$8:$L$1070,$G330),""))</f>
        <v/>
      </c>
      <c r="D330" s="483" t="str">
        <f ca="1">IF($G330="","",IF(INDEX(Nhaplieu!$M$8:$M$1070,$G330)=$J$3,IF($G330="","",INDEX(Nhaplieu!$N$8:$N$1070,$G330)),IF(INDEX(Nhaplieu!$N$8:$N$1070,$G330)=$J$3,IF($G330="","",INDEX(Nhaplieu!$M$8:$M$1070,$G330)),"")))</f>
        <v/>
      </c>
      <c r="E330" s="77" t="str">
        <f ca="1">IF($G330="","",IF(AND(INDEX(Nhaplieu!$M$8:$M$1070,$G330)=$J$3,INDEX(Nhaplieu!$P$8:$P$1070,$G330)=$J$2),INDEX(Nhaplieu!$O$8:$O$1070,$G330),0))</f>
        <v/>
      </c>
      <c r="F330" s="77" t="str">
        <f ca="1">IF(OR($G330="",E330&gt;0),"",IF(AND(INDEX(Nhaplieu!$N$8:$N$1070,$G330)=$J$3,INDEX(Nhaplieu!$P$8:$P$1070,$G330)=$J$2),INDEX(Nhaplieu!$O$8:$O$1070,$G330),0))</f>
        <v/>
      </c>
      <c r="G330" s="66" t="str">
        <f ca="1">IF(TYPE(MATCH($J$2,OFFSET(Nhaplieu!$P$8,G329,0):'Nhaplieu'!$P$1070,0)+G329)=16,"",MATCH($J$2,OFFSET(Nhaplieu!$P$8,G329,0):'Nhaplieu'!$P$1070,0)+G329)</f>
        <v/>
      </c>
    </row>
    <row r="331" spans="1:7" s="10" customFormat="1" ht="14.25" hidden="1" customHeight="1">
      <c r="A331" s="77" t="str">
        <f ca="1">IF($G331="","",IF(OR(INDEX(Nhaplieu!$M$8:$M$1070,$G331)=$J$3,INDEX(Nhaplieu!$N$8:$N$1070,$G331)=$J$3),INDEX(Nhaplieu!$E$8:$E$1070,$G331),""))</f>
        <v/>
      </c>
      <c r="B331" s="481" t="str">
        <f ca="1">IF($G331="","",IF(OR(INDEX(Nhaplieu!$M$8:$M$1070,$G331)=$J$3,INDEX(Nhaplieu!$N$8:$N$1070,$G331)=$J$3),INDEX(Nhaplieu!$F$8:$F$1070,$G331),""))</f>
        <v/>
      </c>
      <c r="C331" s="482" t="str">
        <f ca="1">IF($G331="","",IF(OR(INDEX(Nhaplieu!$M$8:$M$1070,$G331)=$J$3,INDEX(Nhaplieu!$N$8:$N$1070,$G331)=$J$3),INDEX(Nhaplieu!$L$8:$L$1070,$G331),""))</f>
        <v/>
      </c>
      <c r="D331" s="483" t="str">
        <f ca="1">IF($G331="","",IF(INDEX(Nhaplieu!$M$8:$M$1070,$G331)=$J$3,IF($G331="","",INDEX(Nhaplieu!$N$8:$N$1070,$G331)),IF(INDEX(Nhaplieu!$N$8:$N$1070,$G331)=$J$3,IF($G331="","",INDEX(Nhaplieu!$M$8:$M$1070,$G331)),"")))</f>
        <v/>
      </c>
      <c r="E331" s="77" t="str">
        <f ca="1">IF($G331="","",IF(AND(INDEX(Nhaplieu!$M$8:$M$1070,$G331)=$J$3,INDEX(Nhaplieu!$P$8:$P$1070,$G331)=$J$2),INDEX(Nhaplieu!$O$8:$O$1070,$G331),0))</f>
        <v/>
      </c>
      <c r="F331" s="77" t="str">
        <f ca="1">IF(OR($G331="",E331&gt;0),"",IF(AND(INDEX(Nhaplieu!$N$8:$N$1070,$G331)=$J$3,INDEX(Nhaplieu!$P$8:$P$1070,$G331)=$J$2),INDEX(Nhaplieu!$O$8:$O$1070,$G331),0))</f>
        <v/>
      </c>
      <c r="G331" s="66" t="str">
        <f ca="1">IF(TYPE(MATCH($J$2,OFFSET(Nhaplieu!$P$8,G330,0):'Nhaplieu'!$P$1070,0)+G330)=16,"",MATCH($J$2,OFFSET(Nhaplieu!$P$8,G330,0):'Nhaplieu'!$P$1070,0)+G330)</f>
        <v/>
      </c>
    </row>
    <row r="332" spans="1:7" s="10" customFormat="1" ht="14.25" hidden="1" customHeight="1">
      <c r="A332" s="77" t="str">
        <f ca="1">IF($G332="","",IF(OR(INDEX(Nhaplieu!$M$8:$M$1070,$G332)=$J$3,INDEX(Nhaplieu!$N$8:$N$1070,$G332)=$J$3),INDEX(Nhaplieu!$E$8:$E$1070,$G332),""))</f>
        <v/>
      </c>
      <c r="B332" s="481" t="str">
        <f ca="1">IF($G332="","",IF(OR(INDEX(Nhaplieu!$M$8:$M$1070,$G332)=$J$3,INDEX(Nhaplieu!$N$8:$N$1070,$G332)=$J$3),INDEX(Nhaplieu!$F$8:$F$1070,$G332),""))</f>
        <v/>
      </c>
      <c r="C332" s="482" t="str">
        <f ca="1">IF($G332="","",IF(OR(INDEX(Nhaplieu!$M$8:$M$1070,$G332)=$J$3,INDEX(Nhaplieu!$N$8:$N$1070,$G332)=$J$3),INDEX(Nhaplieu!$L$8:$L$1070,$G332),""))</f>
        <v/>
      </c>
      <c r="D332" s="483" t="str">
        <f ca="1">IF($G332="","",IF(INDEX(Nhaplieu!$M$8:$M$1070,$G332)=$J$3,IF($G332="","",INDEX(Nhaplieu!$N$8:$N$1070,$G332)),IF(INDEX(Nhaplieu!$N$8:$N$1070,$G332)=$J$3,IF($G332="","",INDEX(Nhaplieu!$M$8:$M$1070,$G332)),"")))</f>
        <v/>
      </c>
      <c r="E332" s="77" t="str">
        <f ca="1">IF($G332="","",IF(AND(INDEX(Nhaplieu!$M$8:$M$1070,$G332)=$J$3,INDEX(Nhaplieu!$P$8:$P$1070,$G332)=$J$2),INDEX(Nhaplieu!$O$8:$O$1070,$G332),0))</f>
        <v/>
      </c>
      <c r="F332" s="77" t="str">
        <f ca="1">IF(OR($G332="",E332&gt;0),"",IF(AND(INDEX(Nhaplieu!$N$8:$N$1070,$G332)=$J$3,INDEX(Nhaplieu!$P$8:$P$1070,$G332)=$J$2),INDEX(Nhaplieu!$O$8:$O$1070,$G332),0))</f>
        <v/>
      </c>
      <c r="G332" s="66" t="str">
        <f ca="1">IF(TYPE(MATCH($J$2,OFFSET(Nhaplieu!$P$8,G331,0):'Nhaplieu'!$P$1070,0)+G331)=16,"",MATCH($J$2,OFFSET(Nhaplieu!$P$8,G331,0):'Nhaplieu'!$P$1070,0)+G331)</f>
        <v/>
      </c>
    </row>
    <row r="333" spans="1:7" s="10" customFormat="1" ht="14.25" hidden="1" customHeight="1">
      <c r="A333" s="77" t="str">
        <f ca="1">IF($G333="","",IF(OR(INDEX(Nhaplieu!$M$8:$M$1070,$G333)=$J$3,INDEX(Nhaplieu!$N$8:$N$1070,$G333)=$J$3),INDEX(Nhaplieu!$E$8:$E$1070,$G333),""))</f>
        <v/>
      </c>
      <c r="B333" s="481" t="str">
        <f ca="1">IF($G333="","",IF(OR(INDEX(Nhaplieu!$M$8:$M$1070,$G333)=$J$3,INDEX(Nhaplieu!$N$8:$N$1070,$G333)=$J$3),INDEX(Nhaplieu!$F$8:$F$1070,$G333),""))</f>
        <v/>
      </c>
      <c r="C333" s="482" t="str">
        <f ca="1">IF($G333="","",IF(OR(INDEX(Nhaplieu!$M$8:$M$1070,$G333)=$J$3,INDEX(Nhaplieu!$N$8:$N$1070,$G333)=$J$3),INDEX(Nhaplieu!$L$8:$L$1070,$G333),""))</f>
        <v/>
      </c>
      <c r="D333" s="483" t="str">
        <f ca="1">IF($G333="","",IF(INDEX(Nhaplieu!$M$8:$M$1070,$G333)=$J$3,IF($G333="","",INDEX(Nhaplieu!$N$8:$N$1070,$G333)),IF(INDEX(Nhaplieu!$N$8:$N$1070,$G333)=$J$3,IF($G333="","",INDEX(Nhaplieu!$M$8:$M$1070,$G333)),"")))</f>
        <v/>
      </c>
      <c r="E333" s="77" t="str">
        <f ca="1">IF($G333="","",IF(AND(INDEX(Nhaplieu!$M$8:$M$1070,$G333)=$J$3,INDEX(Nhaplieu!$P$8:$P$1070,$G333)=$J$2),INDEX(Nhaplieu!$O$8:$O$1070,$G333),0))</f>
        <v/>
      </c>
      <c r="F333" s="77" t="str">
        <f ca="1">IF(OR($G333="",E333&gt;0),"",IF(AND(INDEX(Nhaplieu!$N$8:$N$1070,$G333)=$J$3,INDEX(Nhaplieu!$P$8:$P$1070,$G333)=$J$2),INDEX(Nhaplieu!$O$8:$O$1070,$G333),0))</f>
        <v/>
      </c>
      <c r="G333" s="66" t="str">
        <f ca="1">IF(TYPE(MATCH($J$2,OFFSET(Nhaplieu!$P$8,G332,0):'Nhaplieu'!$P$1070,0)+G332)=16,"",MATCH($J$2,OFFSET(Nhaplieu!$P$8,G332,0):'Nhaplieu'!$P$1070,0)+G332)</f>
        <v/>
      </c>
    </row>
    <row r="334" spans="1:7" s="10" customFormat="1" ht="14.25" hidden="1" customHeight="1">
      <c r="A334" s="77" t="str">
        <f ca="1">IF($G334="","",IF(OR(INDEX(Nhaplieu!$M$8:$M$1070,$G334)=$J$3,INDEX(Nhaplieu!$N$8:$N$1070,$G334)=$J$3),INDEX(Nhaplieu!$E$8:$E$1070,$G334),""))</f>
        <v/>
      </c>
      <c r="B334" s="481" t="str">
        <f ca="1">IF($G334="","",IF(OR(INDEX(Nhaplieu!$M$8:$M$1070,$G334)=$J$3,INDEX(Nhaplieu!$N$8:$N$1070,$G334)=$J$3),INDEX(Nhaplieu!$F$8:$F$1070,$G334),""))</f>
        <v/>
      </c>
      <c r="C334" s="482" t="str">
        <f ca="1">IF($G334="","",IF(OR(INDEX(Nhaplieu!$M$8:$M$1070,$G334)=$J$3,INDEX(Nhaplieu!$N$8:$N$1070,$G334)=$J$3),INDEX(Nhaplieu!$L$8:$L$1070,$G334),""))</f>
        <v/>
      </c>
      <c r="D334" s="483" t="str">
        <f ca="1">IF($G334="","",IF(INDEX(Nhaplieu!$M$8:$M$1070,$G334)=$J$3,IF($G334="","",INDEX(Nhaplieu!$N$8:$N$1070,$G334)),IF(INDEX(Nhaplieu!$N$8:$N$1070,$G334)=$J$3,IF($G334="","",INDEX(Nhaplieu!$M$8:$M$1070,$G334)),"")))</f>
        <v/>
      </c>
      <c r="E334" s="77" t="str">
        <f ca="1">IF($G334="","",IF(AND(INDEX(Nhaplieu!$M$8:$M$1070,$G334)=$J$3,INDEX(Nhaplieu!$P$8:$P$1070,$G334)=$J$2),INDEX(Nhaplieu!$O$8:$O$1070,$G334),0))</f>
        <v/>
      </c>
      <c r="F334" s="77" t="str">
        <f ca="1">IF(OR($G334="",E334&gt;0),"",IF(AND(INDEX(Nhaplieu!$N$8:$N$1070,$G334)=$J$3,INDEX(Nhaplieu!$P$8:$P$1070,$G334)=$J$2),INDEX(Nhaplieu!$O$8:$O$1070,$G334),0))</f>
        <v/>
      </c>
      <c r="G334" s="66" t="str">
        <f ca="1">IF(TYPE(MATCH($J$2,OFFSET(Nhaplieu!$P$8,G333,0):'Nhaplieu'!$P$1070,0)+G333)=16,"",MATCH($J$2,OFFSET(Nhaplieu!$P$8,G333,0):'Nhaplieu'!$P$1070,0)+G333)</f>
        <v/>
      </c>
    </row>
    <row r="335" spans="1:7" s="10" customFormat="1" ht="14.25" hidden="1" customHeight="1">
      <c r="A335" s="77" t="str">
        <f ca="1">IF($G335="","",IF(OR(INDEX(Nhaplieu!$M$8:$M$1070,$G335)=$J$3,INDEX(Nhaplieu!$N$8:$N$1070,$G335)=$J$3),INDEX(Nhaplieu!$E$8:$E$1070,$G335),""))</f>
        <v/>
      </c>
      <c r="B335" s="481" t="str">
        <f ca="1">IF($G335="","",IF(OR(INDEX(Nhaplieu!$M$8:$M$1070,$G335)=$J$3,INDEX(Nhaplieu!$N$8:$N$1070,$G335)=$J$3),INDEX(Nhaplieu!$F$8:$F$1070,$G335),""))</f>
        <v/>
      </c>
      <c r="C335" s="482" t="str">
        <f ca="1">IF($G335="","",IF(OR(INDEX(Nhaplieu!$M$8:$M$1070,$G335)=$J$3,INDEX(Nhaplieu!$N$8:$N$1070,$G335)=$J$3),INDEX(Nhaplieu!$L$8:$L$1070,$G335),""))</f>
        <v/>
      </c>
      <c r="D335" s="483" t="str">
        <f ca="1">IF($G335="","",IF(INDEX(Nhaplieu!$M$8:$M$1070,$G335)=$J$3,IF($G335="","",INDEX(Nhaplieu!$N$8:$N$1070,$G335)),IF(INDEX(Nhaplieu!$N$8:$N$1070,$G335)=$J$3,IF($G335="","",INDEX(Nhaplieu!$M$8:$M$1070,$G335)),"")))</f>
        <v/>
      </c>
      <c r="E335" s="77" t="str">
        <f ca="1">IF($G335="","",IF(AND(INDEX(Nhaplieu!$M$8:$M$1070,$G335)=$J$3,INDEX(Nhaplieu!$P$8:$P$1070,$G335)=$J$2),INDEX(Nhaplieu!$O$8:$O$1070,$G335),0))</f>
        <v/>
      </c>
      <c r="F335" s="77" t="str">
        <f ca="1">IF(OR($G335="",E335&gt;0),"",IF(AND(INDEX(Nhaplieu!$N$8:$N$1070,$G335)=$J$3,INDEX(Nhaplieu!$P$8:$P$1070,$G335)=$J$2),INDEX(Nhaplieu!$O$8:$O$1070,$G335),0))</f>
        <v/>
      </c>
      <c r="G335" s="66" t="str">
        <f ca="1">IF(TYPE(MATCH($J$2,OFFSET(Nhaplieu!$P$8,G334,0):'Nhaplieu'!$P$1070,0)+G334)=16,"",MATCH($J$2,OFFSET(Nhaplieu!$P$8,G334,0):'Nhaplieu'!$P$1070,0)+G334)</f>
        <v/>
      </c>
    </row>
    <row r="336" spans="1:7" s="10" customFormat="1" ht="14.25" hidden="1" customHeight="1">
      <c r="A336" s="77" t="str">
        <f ca="1">IF($G336="","",IF(OR(INDEX(Nhaplieu!$M$8:$M$1070,$G336)=$J$3,INDEX(Nhaplieu!$N$8:$N$1070,$G336)=$J$3),INDEX(Nhaplieu!$E$8:$E$1070,$G336),""))</f>
        <v/>
      </c>
      <c r="B336" s="481" t="str">
        <f ca="1">IF($G336="","",IF(OR(INDEX(Nhaplieu!$M$8:$M$1070,$G336)=$J$3,INDEX(Nhaplieu!$N$8:$N$1070,$G336)=$J$3),INDEX(Nhaplieu!$F$8:$F$1070,$G336),""))</f>
        <v/>
      </c>
      <c r="C336" s="482" t="str">
        <f ca="1">IF($G336="","",IF(OR(INDEX(Nhaplieu!$M$8:$M$1070,$G336)=$J$3,INDEX(Nhaplieu!$N$8:$N$1070,$G336)=$J$3),INDEX(Nhaplieu!$L$8:$L$1070,$G336),""))</f>
        <v/>
      </c>
      <c r="D336" s="483" t="str">
        <f ca="1">IF($G336="","",IF(INDEX(Nhaplieu!$M$8:$M$1070,$G336)=$J$3,IF($G336="","",INDEX(Nhaplieu!$N$8:$N$1070,$G336)),IF(INDEX(Nhaplieu!$N$8:$N$1070,$G336)=$J$3,IF($G336="","",INDEX(Nhaplieu!$M$8:$M$1070,$G336)),"")))</f>
        <v/>
      </c>
      <c r="E336" s="77" t="str">
        <f ca="1">IF($G336="","",IF(AND(INDEX(Nhaplieu!$M$8:$M$1070,$G336)=$J$3,INDEX(Nhaplieu!$P$8:$P$1070,$G336)=$J$2),INDEX(Nhaplieu!$O$8:$O$1070,$G336),0))</f>
        <v/>
      </c>
      <c r="F336" s="77" t="str">
        <f ca="1">IF(OR($G336="",E336&gt;0),"",IF(AND(INDEX(Nhaplieu!$N$8:$N$1070,$G336)=$J$3,INDEX(Nhaplieu!$P$8:$P$1070,$G336)=$J$2),INDEX(Nhaplieu!$O$8:$O$1070,$G336),0))</f>
        <v/>
      </c>
      <c r="G336" s="66" t="str">
        <f ca="1">IF(TYPE(MATCH($J$2,OFFSET(Nhaplieu!$P$8,G335,0):'Nhaplieu'!$P$1070,0)+G335)=16,"",MATCH($J$2,OFFSET(Nhaplieu!$P$8,G335,0):'Nhaplieu'!$P$1070,0)+G335)</f>
        <v/>
      </c>
    </row>
    <row r="337" spans="1:7" s="10" customFormat="1" ht="14.25" hidden="1" customHeight="1">
      <c r="A337" s="77" t="str">
        <f ca="1">IF($G337="","",IF(OR(INDEX(Nhaplieu!$M$8:$M$1070,$G337)=$J$3,INDEX(Nhaplieu!$N$8:$N$1070,$G337)=$J$3),INDEX(Nhaplieu!$E$8:$E$1070,$G337),""))</f>
        <v/>
      </c>
      <c r="B337" s="481" t="str">
        <f ca="1">IF($G337="","",IF(OR(INDEX(Nhaplieu!$M$8:$M$1070,$G337)=$J$3,INDEX(Nhaplieu!$N$8:$N$1070,$G337)=$J$3),INDEX(Nhaplieu!$F$8:$F$1070,$G337),""))</f>
        <v/>
      </c>
      <c r="C337" s="482" t="str">
        <f ca="1">IF($G337="","",IF(OR(INDEX(Nhaplieu!$M$8:$M$1070,$G337)=$J$3,INDEX(Nhaplieu!$N$8:$N$1070,$G337)=$J$3),INDEX(Nhaplieu!$L$8:$L$1070,$G337),""))</f>
        <v/>
      </c>
      <c r="D337" s="483" t="str">
        <f ca="1">IF($G337="","",IF(INDEX(Nhaplieu!$M$8:$M$1070,$G337)=$J$3,IF($G337="","",INDEX(Nhaplieu!$N$8:$N$1070,$G337)),IF(INDEX(Nhaplieu!$N$8:$N$1070,$G337)=$J$3,IF($G337="","",INDEX(Nhaplieu!$M$8:$M$1070,$G337)),"")))</f>
        <v/>
      </c>
      <c r="E337" s="77" t="str">
        <f ca="1">IF($G337="","",IF(AND(INDEX(Nhaplieu!$M$8:$M$1070,$G337)=$J$3,INDEX(Nhaplieu!$P$8:$P$1070,$G337)=$J$2),INDEX(Nhaplieu!$O$8:$O$1070,$G337),0))</f>
        <v/>
      </c>
      <c r="F337" s="77" t="str">
        <f ca="1">IF(OR($G337="",E337&gt;0),"",IF(AND(INDEX(Nhaplieu!$N$8:$N$1070,$G337)=$J$3,INDEX(Nhaplieu!$P$8:$P$1070,$G337)=$J$2),INDEX(Nhaplieu!$O$8:$O$1070,$G337),0))</f>
        <v/>
      </c>
      <c r="G337" s="66" t="str">
        <f ca="1">IF(TYPE(MATCH($J$2,OFFSET(Nhaplieu!$P$8,G336,0):'Nhaplieu'!$P$1070,0)+G336)=16,"",MATCH($J$2,OFFSET(Nhaplieu!$P$8,G336,0):'Nhaplieu'!$P$1070,0)+G336)</f>
        <v/>
      </c>
    </row>
    <row r="338" spans="1:7" s="10" customFormat="1" ht="14.25" hidden="1" customHeight="1">
      <c r="A338" s="77" t="str">
        <f ca="1">IF($G338="","",IF(OR(INDEX(Nhaplieu!$M$8:$M$1070,$G338)=$J$3,INDEX(Nhaplieu!$N$8:$N$1070,$G338)=$J$3),INDEX(Nhaplieu!$E$8:$E$1070,$G338),""))</f>
        <v/>
      </c>
      <c r="B338" s="481" t="str">
        <f ca="1">IF($G338="","",IF(OR(INDEX(Nhaplieu!$M$8:$M$1070,$G338)=$J$3,INDEX(Nhaplieu!$N$8:$N$1070,$G338)=$J$3),INDEX(Nhaplieu!$F$8:$F$1070,$G338),""))</f>
        <v/>
      </c>
      <c r="C338" s="482" t="str">
        <f ca="1">IF($G338="","",IF(OR(INDEX(Nhaplieu!$M$8:$M$1070,$G338)=$J$3,INDEX(Nhaplieu!$N$8:$N$1070,$G338)=$J$3),INDEX(Nhaplieu!$L$8:$L$1070,$G338),""))</f>
        <v/>
      </c>
      <c r="D338" s="483" t="str">
        <f ca="1">IF($G338="","",IF(INDEX(Nhaplieu!$M$8:$M$1070,$G338)=$J$3,IF($G338="","",INDEX(Nhaplieu!$N$8:$N$1070,$G338)),IF(INDEX(Nhaplieu!$N$8:$N$1070,$G338)=$J$3,IF($G338="","",INDEX(Nhaplieu!$M$8:$M$1070,$G338)),"")))</f>
        <v/>
      </c>
      <c r="E338" s="77" t="str">
        <f ca="1">IF($G338="","",IF(AND(INDEX(Nhaplieu!$M$8:$M$1070,$G338)=$J$3,INDEX(Nhaplieu!$P$8:$P$1070,$G338)=$J$2),INDEX(Nhaplieu!$O$8:$O$1070,$G338),0))</f>
        <v/>
      </c>
      <c r="F338" s="77" t="str">
        <f ca="1">IF(OR($G338="",E338&gt;0),"",IF(AND(INDEX(Nhaplieu!$N$8:$N$1070,$G338)=$J$3,INDEX(Nhaplieu!$P$8:$P$1070,$G338)=$J$2),INDEX(Nhaplieu!$O$8:$O$1070,$G338),0))</f>
        <v/>
      </c>
      <c r="G338" s="66" t="str">
        <f ca="1">IF(TYPE(MATCH($J$2,OFFSET(Nhaplieu!$P$8,G337,0):'Nhaplieu'!$P$1070,0)+G337)=16,"",MATCH($J$2,OFFSET(Nhaplieu!$P$8,G337,0):'Nhaplieu'!$P$1070,0)+G337)</f>
        <v/>
      </c>
    </row>
    <row r="339" spans="1:7" s="10" customFormat="1" ht="14.25" hidden="1" customHeight="1">
      <c r="A339" s="77" t="str">
        <f ca="1">IF($G339="","",IF(OR(INDEX(Nhaplieu!$M$8:$M$1070,$G339)=$J$3,INDEX(Nhaplieu!$N$8:$N$1070,$G339)=$J$3),INDEX(Nhaplieu!$E$8:$E$1070,$G339),""))</f>
        <v/>
      </c>
      <c r="B339" s="481" t="str">
        <f ca="1">IF($G339="","",IF(OR(INDEX(Nhaplieu!$M$8:$M$1070,$G339)=$J$3,INDEX(Nhaplieu!$N$8:$N$1070,$G339)=$J$3),INDEX(Nhaplieu!$F$8:$F$1070,$G339),""))</f>
        <v/>
      </c>
      <c r="C339" s="482" t="str">
        <f ca="1">IF($G339="","",IF(OR(INDEX(Nhaplieu!$M$8:$M$1070,$G339)=$J$3,INDEX(Nhaplieu!$N$8:$N$1070,$G339)=$J$3),INDEX(Nhaplieu!$L$8:$L$1070,$G339),""))</f>
        <v/>
      </c>
      <c r="D339" s="483" t="str">
        <f ca="1">IF($G339="","",IF(INDEX(Nhaplieu!$M$8:$M$1070,$G339)=$J$3,IF($G339="","",INDEX(Nhaplieu!$N$8:$N$1070,$G339)),IF(INDEX(Nhaplieu!$N$8:$N$1070,$G339)=$J$3,IF($G339="","",INDEX(Nhaplieu!$M$8:$M$1070,$G339)),"")))</f>
        <v/>
      </c>
      <c r="E339" s="77" t="str">
        <f ca="1">IF($G339="","",IF(AND(INDEX(Nhaplieu!$M$8:$M$1070,$G339)=$J$3,INDEX(Nhaplieu!$P$8:$P$1070,$G339)=$J$2),INDEX(Nhaplieu!$O$8:$O$1070,$G339),0))</f>
        <v/>
      </c>
      <c r="F339" s="77" t="str">
        <f ca="1">IF(OR($G339="",E339&gt;0),"",IF(AND(INDEX(Nhaplieu!$N$8:$N$1070,$G339)=$J$3,INDEX(Nhaplieu!$P$8:$P$1070,$G339)=$J$2),INDEX(Nhaplieu!$O$8:$O$1070,$G339),0))</f>
        <v/>
      </c>
      <c r="G339" s="66" t="str">
        <f ca="1">IF(TYPE(MATCH($J$2,OFFSET(Nhaplieu!$P$8,G338,0):'Nhaplieu'!$P$1070,0)+G338)=16,"",MATCH($J$2,OFFSET(Nhaplieu!$P$8,G338,0):'Nhaplieu'!$P$1070,0)+G338)</f>
        <v/>
      </c>
    </row>
    <row r="340" spans="1:7" s="10" customFormat="1" ht="14.25" hidden="1" customHeight="1">
      <c r="A340" s="77" t="str">
        <f ca="1">IF($G340="","",IF(OR(INDEX(Nhaplieu!$M$8:$M$1070,$G340)=$J$3,INDEX(Nhaplieu!$N$8:$N$1070,$G340)=$J$3),INDEX(Nhaplieu!$E$8:$E$1070,$G340),""))</f>
        <v/>
      </c>
      <c r="B340" s="481" t="str">
        <f ca="1">IF($G340="","",IF(OR(INDEX(Nhaplieu!$M$8:$M$1070,$G340)=$J$3,INDEX(Nhaplieu!$N$8:$N$1070,$G340)=$J$3),INDEX(Nhaplieu!$F$8:$F$1070,$G340),""))</f>
        <v/>
      </c>
      <c r="C340" s="482" t="str">
        <f ca="1">IF($G340="","",IF(OR(INDEX(Nhaplieu!$M$8:$M$1070,$G340)=$J$3,INDEX(Nhaplieu!$N$8:$N$1070,$G340)=$J$3),INDEX(Nhaplieu!$L$8:$L$1070,$G340),""))</f>
        <v/>
      </c>
      <c r="D340" s="483" t="str">
        <f ca="1">IF($G340="","",IF(INDEX(Nhaplieu!$M$8:$M$1070,$G340)=$J$3,IF($G340="","",INDEX(Nhaplieu!$N$8:$N$1070,$G340)),IF(INDEX(Nhaplieu!$N$8:$N$1070,$G340)=$J$3,IF($G340="","",INDEX(Nhaplieu!$M$8:$M$1070,$G340)),"")))</f>
        <v/>
      </c>
      <c r="E340" s="77" t="str">
        <f ca="1">IF($G340="","",IF(AND(INDEX(Nhaplieu!$M$8:$M$1070,$G340)=$J$3,INDEX(Nhaplieu!$P$8:$P$1070,$G340)=$J$2),INDEX(Nhaplieu!$O$8:$O$1070,$G340),0))</f>
        <v/>
      </c>
      <c r="F340" s="77" t="str">
        <f ca="1">IF(OR($G340="",E340&gt;0),"",IF(AND(INDEX(Nhaplieu!$N$8:$N$1070,$G340)=$J$3,INDEX(Nhaplieu!$P$8:$P$1070,$G340)=$J$2),INDEX(Nhaplieu!$O$8:$O$1070,$G340),0))</f>
        <v/>
      </c>
      <c r="G340" s="66" t="str">
        <f ca="1">IF(TYPE(MATCH($J$2,OFFSET(Nhaplieu!$P$8,G339,0):'Nhaplieu'!$P$1070,0)+G339)=16,"",MATCH($J$2,OFFSET(Nhaplieu!$P$8,G339,0):'Nhaplieu'!$P$1070,0)+G339)</f>
        <v/>
      </c>
    </row>
    <row r="341" spans="1:7" s="10" customFormat="1" ht="14.25" hidden="1" customHeight="1">
      <c r="A341" s="77" t="str">
        <f ca="1">IF($G341="","",IF(OR(INDEX(Nhaplieu!$M$8:$M$1070,$G341)=$J$3,INDEX(Nhaplieu!$N$8:$N$1070,$G341)=$J$3),INDEX(Nhaplieu!$E$8:$E$1070,$G341),""))</f>
        <v/>
      </c>
      <c r="B341" s="481" t="str">
        <f ca="1">IF($G341="","",IF(OR(INDEX(Nhaplieu!$M$8:$M$1070,$G341)=$J$3,INDEX(Nhaplieu!$N$8:$N$1070,$G341)=$J$3),INDEX(Nhaplieu!$F$8:$F$1070,$G341),""))</f>
        <v/>
      </c>
      <c r="C341" s="482" t="str">
        <f ca="1">IF($G341="","",IF(OR(INDEX(Nhaplieu!$M$8:$M$1070,$G341)=$J$3,INDEX(Nhaplieu!$N$8:$N$1070,$G341)=$J$3),INDEX(Nhaplieu!$L$8:$L$1070,$G341),""))</f>
        <v/>
      </c>
      <c r="D341" s="483" t="str">
        <f ca="1">IF($G341="","",IF(INDEX(Nhaplieu!$M$8:$M$1070,$G341)=$J$3,IF($G341="","",INDEX(Nhaplieu!$N$8:$N$1070,$G341)),IF(INDEX(Nhaplieu!$N$8:$N$1070,$G341)=$J$3,IF($G341="","",INDEX(Nhaplieu!$M$8:$M$1070,$G341)),"")))</f>
        <v/>
      </c>
      <c r="E341" s="77" t="str">
        <f ca="1">IF($G341="","",IF(AND(INDEX(Nhaplieu!$M$8:$M$1070,$G341)=$J$3,INDEX(Nhaplieu!$P$8:$P$1070,$G341)=$J$2),INDEX(Nhaplieu!$O$8:$O$1070,$G341),0))</f>
        <v/>
      </c>
      <c r="F341" s="77" t="str">
        <f ca="1">IF(OR($G341="",E341&gt;0),"",IF(AND(INDEX(Nhaplieu!$N$8:$N$1070,$G341)=$J$3,INDEX(Nhaplieu!$P$8:$P$1070,$G341)=$J$2),INDEX(Nhaplieu!$O$8:$O$1070,$G341),0))</f>
        <v/>
      </c>
      <c r="G341" s="66" t="str">
        <f ca="1">IF(TYPE(MATCH($J$2,OFFSET(Nhaplieu!$P$8,G340,0):'Nhaplieu'!$P$1070,0)+G340)=16,"",MATCH($J$2,OFFSET(Nhaplieu!$P$8,G340,0):'Nhaplieu'!$P$1070,0)+G340)</f>
        <v/>
      </c>
    </row>
    <row r="342" spans="1:7" s="10" customFormat="1" ht="14.25" hidden="1" customHeight="1">
      <c r="A342" s="77" t="str">
        <f ca="1">IF($G342="","",IF(OR(INDEX(Nhaplieu!$M$8:$M$1070,$G342)=$J$3,INDEX(Nhaplieu!$N$8:$N$1070,$G342)=$J$3),INDEX(Nhaplieu!$E$8:$E$1070,$G342),""))</f>
        <v/>
      </c>
      <c r="B342" s="481" t="str">
        <f ca="1">IF($G342="","",IF(OR(INDEX(Nhaplieu!$M$8:$M$1070,$G342)=$J$3,INDEX(Nhaplieu!$N$8:$N$1070,$G342)=$J$3),INDEX(Nhaplieu!$F$8:$F$1070,$G342),""))</f>
        <v/>
      </c>
      <c r="C342" s="482" t="str">
        <f ca="1">IF($G342="","",IF(OR(INDEX(Nhaplieu!$M$8:$M$1070,$G342)=$J$3,INDEX(Nhaplieu!$N$8:$N$1070,$G342)=$J$3),INDEX(Nhaplieu!$L$8:$L$1070,$G342),""))</f>
        <v/>
      </c>
      <c r="D342" s="483" t="str">
        <f ca="1">IF($G342="","",IF(INDEX(Nhaplieu!$M$8:$M$1070,$G342)=$J$3,IF($G342="","",INDEX(Nhaplieu!$N$8:$N$1070,$G342)),IF(INDEX(Nhaplieu!$N$8:$N$1070,$G342)=$J$3,IF($G342="","",INDEX(Nhaplieu!$M$8:$M$1070,$G342)),"")))</f>
        <v/>
      </c>
      <c r="E342" s="77" t="str">
        <f ca="1">IF($G342="","",IF(AND(INDEX(Nhaplieu!$M$8:$M$1070,$G342)=$J$3,INDEX(Nhaplieu!$P$8:$P$1070,$G342)=$J$2),INDEX(Nhaplieu!$O$8:$O$1070,$G342),0))</f>
        <v/>
      </c>
      <c r="F342" s="77" t="str">
        <f ca="1">IF(OR($G342="",E342&gt;0),"",IF(AND(INDEX(Nhaplieu!$N$8:$N$1070,$G342)=$J$3,INDEX(Nhaplieu!$P$8:$P$1070,$G342)=$J$2),INDEX(Nhaplieu!$O$8:$O$1070,$G342),0))</f>
        <v/>
      </c>
      <c r="G342" s="66" t="str">
        <f ca="1">IF(TYPE(MATCH($J$2,OFFSET(Nhaplieu!$P$8,G341,0):'Nhaplieu'!$P$1070,0)+G341)=16,"",MATCH($J$2,OFFSET(Nhaplieu!$P$8,G341,0):'Nhaplieu'!$P$1070,0)+G341)</f>
        <v/>
      </c>
    </row>
    <row r="343" spans="1:7" s="10" customFormat="1" ht="14.25" hidden="1" customHeight="1">
      <c r="A343" s="77" t="str">
        <f ca="1">IF($G343="","",IF(OR(INDEX(Nhaplieu!$M$8:$M$1070,$G343)=$J$3,INDEX(Nhaplieu!$N$8:$N$1070,$G343)=$J$3),INDEX(Nhaplieu!$E$8:$E$1070,$G343),""))</f>
        <v/>
      </c>
      <c r="B343" s="481" t="str">
        <f ca="1">IF($G343="","",IF(OR(INDEX(Nhaplieu!$M$8:$M$1070,$G343)=$J$3,INDEX(Nhaplieu!$N$8:$N$1070,$G343)=$J$3),INDEX(Nhaplieu!$F$8:$F$1070,$G343),""))</f>
        <v/>
      </c>
      <c r="C343" s="482" t="str">
        <f ca="1">IF($G343="","",IF(OR(INDEX(Nhaplieu!$M$8:$M$1070,$G343)=$J$3,INDEX(Nhaplieu!$N$8:$N$1070,$G343)=$J$3),INDEX(Nhaplieu!$L$8:$L$1070,$G343),""))</f>
        <v/>
      </c>
      <c r="D343" s="483" t="str">
        <f ca="1">IF($G343="","",IF(INDEX(Nhaplieu!$M$8:$M$1070,$G343)=$J$3,IF($G343="","",INDEX(Nhaplieu!$N$8:$N$1070,$G343)),IF(INDEX(Nhaplieu!$N$8:$N$1070,$G343)=$J$3,IF($G343="","",INDEX(Nhaplieu!$M$8:$M$1070,$G343)),"")))</f>
        <v/>
      </c>
      <c r="E343" s="77" t="str">
        <f ca="1">IF($G343="","",IF(AND(INDEX(Nhaplieu!$M$8:$M$1070,$G343)=$J$3,INDEX(Nhaplieu!$P$8:$P$1070,$G343)=$J$2),INDEX(Nhaplieu!$O$8:$O$1070,$G343),0))</f>
        <v/>
      </c>
      <c r="F343" s="77" t="str">
        <f ca="1">IF(OR($G343="",E343&gt;0),"",IF(AND(INDEX(Nhaplieu!$N$8:$N$1070,$G343)=$J$3,INDEX(Nhaplieu!$P$8:$P$1070,$G343)=$J$2),INDEX(Nhaplieu!$O$8:$O$1070,$G343),0))</f>
        <v/>
      </c>
      <c r="G343" s="66" t="str">
        <f ca="1">IF(TYPE(MATCH($J$2,OFFSET(Nhaplieu!$P$8,G342,0):'Nhaplieu'!$P$1070,0)+G342)=16,"",MATCH($J$2,OFFSET(Nhaplieu!$P$8,G342,0):'Nhaplieu'!$P$1070,0)+G342)</f>
        <v/>
      </c>
    </row>
    <row r="344" spans="1:7" s="10" customFormat="1" ht="14.25" hidden="1" customHeight="1">
      <c r="A344" s="77" t="str">
        <f ca="1">IF($G344="","",IF(OR(INDEX(Nhaplieu!$M$8:$M$1070,$G344)=$J$3,INDEX(Nhaplieu!$N$8:$N$1070,$G344)=$J$3),INDEX(Nhaplieu!$E$8:$E$1070,$G344),""))</f>
        <v/>
      </c>
      <c r="B344" s="481" t="str">
        <f ca="1">IF($G344="","",IF(OR(INDEX(Nhaplieu!$M$8:$M$1070,$G344)=$J$3,INDEX(Nhaplieu!$N$8:$N$1070,$G344)=$J$3),INDEX(Nhaplieu!$F$8:$F$1070,$G344),""))</f>
        <v/>
      </c>
      <c r="C344" s="482" t="str">
        <f ca="1">IF($G344="","",IF(OR(INDEX(Nhaplieu!$M$8:$M$1070,$G344)=$J$3,INDEX(Nhaplieu!$N$8:$N$1070,$G344)=$J$3),INDEX(Nhaplieu!$L$8:$L$1070,$G344),""))</f>
        <v/>
      </c>
      <c r="D344" s="483" t="str">
        <f ca="1">IF($G344="","",IF(INDEX(Nhaplieu!$M$8:$M$1070,$G344)=$J$3,IF($G344="","",INDEX(Nhaplieu!$N$8:$N$1070,$G344)),IF(INDEX(Nhaplieu!$N$8:$N$1070,$G344)=$J$3,IF($G344="","",INDEX(Nhaplieu!$M$8:$M$1070,$G344)),"")))</f>
        <v/>
      </c>
      <c r="E344" s="77" t="str">
        <f ca="1">IF($G344="","",IF(AND(INDEX(Nhaplieu!$M$8:$M$1070,$G344)=$J$3,INDEX(Nhaplieu!$P$8:$P$1070,$G344)=$J$2),INDEX(Nhaplieu!$O$8:$O$1070,$G344),0))</f>
        <v/>
      </c>
      <c r="F344" s="77" t="str">
        <f ca="1">IF(OR($G344="",E344&gt;0),"",IF(AND(INDEX(Nhaplieu!$N$8:$N$1070,$G344)=$J$3,INDEX(Nhaplieu!$P$8:$P$1070,$G344)=$J$2),INDEX(Nhaplieu!$O$8:$O$1070,$G344),0))</f>
        <v/>
      </c>
      <c r="G344" s="66" t="str">
        <f ca="1">IF(TYPE(MATCH($J$2,OFFSET(Nhaplieu!$P$8,G343,0):'Nhaplieu'!$P$1070,0)+G343)=16,"",MATCH($J$2,OFFSET(Nhaplieu!$P$8,G343,0):'Nhaplieu'!$P$1070,0)+G343)</f>
        <v/>
      </c>
    </row>
    <row r="345" spans="1:7" s="10" customFormat="1" ht="14.25" hidden="1" customHeight="1">
      <c r="A345" s="77" t="str">
        <f ca="1">IF($G345="","",IF(OR(INDEX(Nhaplieu!$M$8:$M$1070,$G345)=$J$3,INDEX(Nhaplieu!$N$8:$N$1070,$G345)=$J$3),INDEX(Nhaplieu!$E$8:$E$1070,$G345),""))</f>
        <v/>
      </c>
      <c r="B345" s="481" t="str">
        <f ca="1">IF($G345="","",IF(OR(INDEX(Nhaplieu!$M$8:$M$1070,$G345)=$J$3,INDEX(Nhaplieu!$N$8:$N$1070,$G345)=$J$3),INDEX(Nhaplieu!$F$8:$F$1070,$G345),""))</f>
        <v/>
      </c>
      <c r="C345" s="482" t="str">
        <f ca="1">IF($G345="","",IF(OR(INDEX(Nhaplieu!$M$8:$M$1070,$G345)=$J$3,INDEX(Nhaplieu!$N$8:$N$1070,$G345)=$J$3),INDEX(Nhaplieu!$L$8:$L$1070,$G345),""))</f>
        <v/>
      </c>
      <c r="D345" s="483" t="str">
        <f ca="1">IF($G345="","",IF(INDEX(Nhaplieu!$M$8:$M$1070,$G345)=$J$3,IF($G345="","",INDEX(Nhaplieu!$N$8:$N$1070,$G345)),IF(INDEX(Nhaplieu!$N$8:$N$1070,$G345)=$J$3,IF($G345="","",INDEX(Nhaplieu!$M$8:$M$1070,$G345)),"")))</f>
        <v/>
      </c>
      <c r="E345" s="77" t="str">
        <f ca="1">IF($G345="","",IF(AND(INDEX(Nhaplieu!$M$8:$M$1070,$G345)=$J$3,INDEX(Nhaplieu!$P$8:$P$1070,$G345)=$J$2),INDEX(Nhaplieu!$O$8:$O$1070,$G345),0))</f>
        <v/>
      </c>
      <c r="F345" s="77" t="str">
        <f ca="1">IF(OR($G345="",E345&gt;0),"",IF(AND(INDEX(Nhaplieu!$N$8:$N$1070,$G345)=$J$3,INDEX(Nhaplieu!$P$8:$P$1070,$G345)=$J$2),INDEX(Nhaplieu!$O$8:$O$1070,$G345),0))</f>
        <v/>
      </c>
      <c r="G345" s="66" t="str">
        <f ca="1">IF(TYPE(MATCH($J$2,OFFSET(Nhaplieu!$P$8,G344,0):'Nhaplieu'!$P$1070,0)+G344)=16,"",MATCH($J$2,OFFSET(Nhaplieu!$P$8,G344,0):'Nhaplieu'!$P$1070,0)+G344)</f>
        <v/>
      </c>
    </row>
    <row r="346" spans="1:7" s="10" customFormat="1" ht="14.25" hidden="1" customHeight="1">
      <c r="A346" s="77" t="str">
        <f ca="1">IF($G346="","",IF(OR(INDEX(Nhaplieu!$M$8:$M$1070,$G346)=$J$3,INDEX(Nhaplieu!$N$8:$N$1070,$G346)=$J$3),INDEX(Nhaplieu!$E$8:$E$1070,$G346),""))</f>
        <v/>
      </c>
      <c r="B346" s="481" t="str">
        <f ca="1">IF($G346="","",IF(OR(INDEX(Nhaplieu!$M$8:$M$1070,$G346)=$J$3,INDEX(Nhaplieu!$N$8:$N$1070,$G346)=$J$3),INDEX(Nhaplieu!$F$8:$F$1070,$G346),""))</f>
        <v/>
      </c>
      <c r="C346" s="482" t="str">
        <f ca="1">IF($G346="","",IF(OR(INDEX(Nhaplieu!$M$8:$M$1070,$G346)=$J$3,INDEX(Nhaplieu!$N$8:$N$1070,$G346)=$J$3),INDEX(Nhaplieu!$L$8:$L$1070,$G346),""))</f>
        <v/>
      </c>
      <c r="D346" s="483" t="str">
        <f ca="1">IF($G346="","",IF(INDEX(Nhaplieu!$M$8:$M$1070,$G346)=$J$3,IF($G346="","",INDEX(Nhaplieu!$N$8:$N$1070,$G346)),IF(INDEX(Nhaplieu!$N$8:$N$1070,$G346)=$J$3,IF($G346="","",INDEX(Nhaplieu!$M$8:$M$1070,$G346)),"")))</f>
        <v/>
      </c>
      <c r="E346" s="77" t="str">
        <f ca="1">IF($G346="","",IF(AND(INDEX(Nhaplieu!$M$8:$M$1070,$G346)=$J$3,INDEX(Nhaplieu!$P$8:$P$1070,$G346)=$J$2),INDEX(Nhaplieu!$O$8:$O$1070,$G346),0))</f>
        <v/>
      </c>
      <c r="F346" s="77" t="str">
        <f ca="1">IF(OR($G346="",E346&gt;0),"",IF(AND(INDEX(Nhaplieu!$N$8:$N$1070,$G346)=$J$3,INDEX(Nhaplieu!$P$8:$P$1070,$G346)=$J$2),INDEX(Nhaplieu!$O$8:$O$1070,$G346),0))</f>
        <v/>
      </c>
      <c r="G346" s="66" t="str">
        <f ca="1">IF(TYPE(MATCH($J$2,OFFSET(Nhaplieu!$P$8,G345,0):'Nhaplieu'!$P$1070,0)+G345)=16,"",MATCH($J$2,OFFSET(Nhaplieu!$P$8,G345,0):'Nhaplieu'!$P$1070,0)+G345)</f>
        <v/>
      </c>
    </row>
    <row r="347" spans="1:7" s="10" customFormat="1" ht="14.25" hidden="1" customHeight="1">
      <c r="A347" s="77" t="str">
        <f ca="1">IF($G347="","",IF(OR(INDEX(Nhaplieu!$M$8:$M$1070,$G347)=$J$3,INDEX(Nhaplieu!$N$8:$N$1070,$G347)=$J$3),INDEX(Nhaplieu!$E$8:$E$1070,$G347),""))</f>
        <v/>
      </c>
      <c r="B347" s="481" t="str">
        <f ca="1">IF($G347="","",IF(OR(INDEX(Nhaplieu!$M$8:$M$1070,$G347)=$J$3,INDEX(Nhaplieu!$N$8:$N$1070,$G347)=$J$3),INDEX(Nhaplieu!$F$8:$F$1070,$G347),""))</f>
        <v/>
      </c>
      <c r="C347" s="482" t="str">
        <f ca="1">IF($G347="","",IF(OR(INDEX(Nhaplieu!$M$8:$M$1070,$G347)=$J$3,INDEX(Nhaplieu!$N$8:$N$1070,$G347)=$J$3),INDEX(Nhaplieu!$L$8:$L$1070,$G347),""))</f>
        <v/>
      </c>
      <c r="D347" s="483" t="str">
        <f ca="1">IF($G347="","",IF(INDEX(Nhaplieu!$M$8:$M$1070,$G347)=$J$3,IF($G347="","",INDEX(Nhaplieu!$N$8:$N$1070,$G347)),IF(INDEX(Nhaplieu!$N$8:$N$1070,$G347)=$J$3,IF($G347="","",INDEX(Nhaplieu!$M$8:$M$1070,$G347)),"")))</f>
        <v/>
      </c>
      <c r="E347" s="77" t="str">
        <f ca="1">IF($G347="","",IF(AND(INDEX(Nhaplieu!$M$8:$M$1070,$G347)=$J$3,INDEX(Nhaplieu!$P$8:$P$1070,$G347)=$J$2),INDEX(Nhaplieu!$O$8:$O$1070,$G347),0))</f>
        <v/>
      </c>
      <c r="F347" s="77" t="str">
        <f ca="1">IF(OR($G347="",E347&gt;0),"",IF(AND(INDEX(Nhaplieu!$N$8:$N$1070,$G347)=$J$3,INDEX(Nhaplieu!$P$8:$P$1070,$G347)=$J$2),INDEX(Nhaplieu!$O$8:$O$1070,$G347),0))</f>
        <v/>
      </c>
      <c r="G347" s="66" t="str">
        <f ca="1">IF(TYPE(MATCH($J$2,OFFSET(Nhaplieu!$P$8,G346,0):'Nhaplieu'!$P$1070,0)+G346)=16,"",MATCH($J$2,OFFSET(Nhaplieu!$P$8,G346,0):'Nhaplieu'!$P$1070,0)+G346)</f>
        <v/>
      </c>
    </row>
    <row r="348" spans="1:7" s="10" customFormat="1" ht="14.25" hidden="1" customHeight="1">
      <c r="A348" s="77" t="str">
        <f ca="1">IF($G348="","",IF(OR(INDEX(Nhaplieu!$M$8:$M$1070,$G348)=$J$3,INDEX(Nhaplieu!$N$8:$N$1070,$G348)=$J$3),INDEX(Nhaplieu!$E$8:$E$1070,$G348),""))</f>
        <v/>
      </c>
      <c r="B348" s="481" t="str">
        <f ca="1">IF($G348="","",IF(OR(INDEX(Nhaplieu!$M$8:$M$1070,$G348)=$J$3,INDEX(Nhaplieu!$N$8:$N$1070,$G348)=$J$3),INDEX(Nhaplieu!$F$8:$F$1070,$G348),""))</f>
        <v/>
      </c>
      <c r="C348" s="482" t="str">
        <f ca="1">IF($G348="","",IF(OR(INDEX(Nhaplieu!$M$8:$M$1070,$G348)=$J$3,INDEX(Nhaplieu!$N$8:$N$1070,$G348)=$J$3),INDEX(Nhaplieu!$L$8:$L$1070,$G348),""))</f>
        <v/>
      </c>
      <c r="D348" s="483" t="str">
        <f ca="1">IF($G348="","",IF(INDEX(Nhaplieu!$M$8:$M$1070,$G348)=$J$3,IF($G348="","",INDEX(Nhaplieu!$N$8:$N$1070,$G348)),IF(INDEX(Nhaplieu!$N$8:$N$1070,$G348)=$J$3,IF($G348="","",INDEX(Nhaplieu!$M$8:$M$1070,$G348)),"")))</f>
        <v/>
      </c>
      <c r="E348" s="77" t="str">
        <f ca="1">IF($G348="","",IF(AND(INDEX(Nhaplieu!$M$8:$M$1070,$G348)=$J$3,INDEX(Nhaplieu!$P$8:$P$1070,$G348)=$J$2),INDEX(Nhaplieu!$O$8:$O$1070,$G348),0))</f>
        <v/>
      </c>
      <c r="F348" s="77" t="str">
        <f ca="1">IF(OR($G348="",E348&gt;0),"",IF(AND(INDEX(Nhaplieu!$N$8:$N$1070,$G348)=$J$3,INDEX(Nhaplieu!$P$8:$P$1070,$G348)=$J$2),INDEX(Nhaplieu!$O$8:$O$1070,$G348),0))</f>
        <v/>
      </c>
      <c r="G348" s="66" t="str">
        <f ca="1">IF(TYPE(MATCH($J$2,OFFSET(Nhaplieu!$P$8,G347,0):'Nhaplieu'!$P$1070,0)+G347)=16,"",MATCH($J$2,OFFSET(Nhaplieu!$P$8,G347,0):'Nhaplieu'!$P$1070,0)+G347)</f>
        <v/>
      </c>
    </row>
    <row r="349" spans="1:7" s="10" customFormat="1" ht="14.25" hidden="1" customHeight="1">
      <c r="A349" s="77" t="str">
        <f ca="1">IF($G349="","",IF(OR(INDEX(Nhaplieu!$M$8:$M$1070,$G349)=$J$3,INDEX(Nhaplieu!$N$8:$N$1070,$G349)=$J$3),INDEX(Nhaplieu!$E$8:$E$1070,$G349),""))</f>
        <v/>
      </c>
      <c r="B349" s="481" t="str">
        <f ca="1">IF($G349="","",IF(OR(INDEX(Nhaplieu!$M$8:$M$1070,$G349)=$J$3,INDEX(Nhaplieu!$N$8:$N$1070,$G349)=$J$3),INDEX(Nhaplieu!$F$8:$F$1070,$G349),""))</f>
        <v/>
      </c>
      <c r="C349" s="482" t="str">
        <f ca="1">IF($G349="","",IF(OR(INDEX(Nhaplieu!$M$8:$M$1070,$G349)=$J$3,INDEX(Nhaplieu!$N$8:$N$1070,$G349)=$J$3),INDEX(Nhaplieu!$L$8:$L$1070,$G349),""))</f>
        <v/>
      </c>
      <c r="D349" s="483" t="str">
        <f ca="1">IF($G349="","",IF(INDEX(Nhaplieu!$M$8:$M$1070,$G349)=$J$3,IF($G349="","",INDEX(Nhaplieu!$N$8:$N$1070,$G349)),IF(INDEX(Nhaplieu!$N$8:$N$1070,$G349)=$J$3,IF($G349="","",INDEX(Nhaplieu!$M$8:$M$1070,$G349)),"")))</f>
        <v/>
      </c>
      <c r="E349" s="77" t="str">
        <f ca="1">IF($G349="","",IF(AND(INDEX(Nhaplieu!$M$8:$M$1070,$G349)=$J$3,INDEX(Nhaplieu!$P$8:$P$1070,$G349)=$J$2),INDEX(Nhaplieu!$O$8:$O$1070,$G349),0))</f>
        <v/>
      </c>
      <c r="F349" s="77" t="str">
        <f ca="1">IF(OR($G349="",E349&gt;0),"",IF(AND(INDEX(Nhaplieu!$N$8:$N$1070,$G349)=$J$3,INDEX(Nhaplieu!$P$8:$P$1070,$G349)=$J$2),INDEX(Nhaplieu!$O$8:$O$1070,$G349),0))</f>
        <v/>
      </c>
      <c r="G349" s="66" t="str">
        <f ca="1">IF(TYPE(MATCH($J$2,OFFSET(Nhaplieu!$P$8,G348,0):'Nhaplieu'!$P$1070,0)+G348)=16,"",MATCH($J$2,OFFSET(Nhaplieu!$P$8,G348,0):'Nhaplieu'!$P$1070,0)+G348)</f>
        <v/>
      </c>
    </row>
    <row r="350" spans="1:7" s="10" customFormat="1" ht="14.25" hidden="1" customHeight="1">
      <c r="A350" s="77" t="str">
        <f ca="1">IF($G350="","",IF(OR(INDEX(Nhaplieu!$M$8:$M$1070,$G350)=$J$3,INDEX(Nhaplieu!$N$8:$N$1070,$G350)=$J$3),INDEX(Nhaplieu!$E$8:$E$1070,$G350),""))</f>
        <v/>
      </c>
      <c r="B350" s="481" t="str">
        <f ca="1">IF($G350="","",IF(OR(INDEX(Nhaplieu!$M$8:$M$1070,$G350)=$J$3,INDEX(Nhaplieu!$N$8:$N$1070,$G350)=$J$3),INDEX(Nhaplieu!$F$8:$F$1070,$G350),""))</f>
        <v/>
      </c>
      <c r="C350" s="482" t="str">
        <f ca="1">IF($G350="","",IF(OR(INDEX(Nhaplieu!$M$8:$M$1070,$G350)=$J$3,INDEX(Nhaplieu!$N$8:$N$1070,$G350)=$J$3),INDEX(Nhaplieu!$L$8:$L$1070,$G350),""))</f>
        <v/>
      </c>
      <c r="D350" s="483" t="str">
        <f ca="1">IF($G350="","",IF(INDEX(Nhaplieu!$M$8:$M$1070,$G350)=$J$3,IF($G350="","",INDEX(Nhaplieu!$N$8:$N$1070,$G350)),IF(INDEX(Nhaplieu!$N$8:$N$1070,$G350)=$J$3,IF($G350="","",INDEX(Nhaplieu!$M$8:$M$1070,$G350)),"")))</f>
        <v/>
      </c>
      <c r="E350" s="77" t="str">
        <f ca="1">IF($G350="","",IF(AND(INDEX(Nhaplieu!$M$8:$M$1070,$G350)=$J$3,INDEX(Nhaplieu!$P$8:$P$1070,$G350)=$J$2),INDEX(Nhaplieu!$O$8:$O$1070,$G350),0))</f>
        <v/>
      </c>
      <c r="F350" s="77" t="str">
        <f ca="1">IF(OR($G350="",E350&gt;0),"",IF(AND(INDEX(Nhaplieu!$N$8:$N$1070,$G350)=$J$3,INDEX(Nhaplieu!$P$8:$P$1070,$G350)=$J$2),INDEX(Nhaplieu!$O$8:$O$1070,$G350),0))</f>
        <v/>
      </c>
      <c r="G350" s="66" t="str">
        <f ca="1">IF(TYPE(MATCH($J$2,OFFSET(Nhaplieu!$P$8,G349,0):'Nhaplieu'!$P$1070,0)+G349)=16,"",MATCH($J$2,OFFSET(Nhaplieu!$P$8,G349,0):'Nhaplieu'!$P$1070,0)+G349)</f>
        <v/>
      </c>
    </row>
    <row r="351" spans="1:7" s="10" customFormat="1" ht="14.25" hidden="1" customHeight="1">
      <c r="A351" s="77" t="str">
        <f ca="1">IF($G351="","",IF(OR(INDEX(Nhaplieu!$M$8:$M$1070,$G351)=$J$3,INDEX(Nhaplieu!$N$8:$N$1070,$G351)=$J$3),INDEX(Nhaplieu!$E$8:$E$1070,$G351),""))</f>
        <v/>
      </c>
      <c r="B351" s="481" t="str">
        <f ca="1">IF($G351="","",IF(OR(INDEX(Nhaplieu!$M$8:$M$1070,$G351)=$J$3,INDEX(Nhaplieu!$N$8:$N$1070,$G351)=$J$3),INDEX(Nhaplieu!$F$8:$F$1070,$G351),""))</f>
        <v/>
      </c>
      <c r="C351" s="482" t="str">
        <f ca="1">IF($G351="","",IF(OR(INDEX(Nhaplieu!$M$8:$M$1070,$G351)=$J$3,INDEX(Nhaplieu!$N$8:$N$1070,$G351)=$J$3),INDEX(Nhaplieu!$L$8:$L$1070,$G351),""))</f>
        <v/>
      </c>
      <c r="D351" s="483" t="str">
        <f ca="1">IF($G351="","",IF(INDEX(Nhaplieu!$M$8:$M$1070,$G351)=$J$3,IF($G351="","",INDEX(Nhaplieu!$N$8:$N$1070,$G351)),IF(INDEX(Nhaplieu!$N$8:$N$1070,$G351)=$J$3,IF($G351="","",INDEX(Nhaplieu!$M$8:$M$1070,$G351)),"")))</f>
        <v/>
      </c>
      <c r="E351" s="77" t="str">
        <f ca="1">IF($G351="","",IF(AND(INDEX(Nhaplieu!$M$8:$M$1070,$G351)=$J$3,INDEX(Nhaplieu!$P$8:$P$1070,$G351)=$J$2),INDEX(Nhaplieu!$O$8:$O$1070,$G351),0))</f>
        <v/>
      </c>
      <c r="F351" s="77" t="str">
        <f ca="1">IF(OR($G351="",E351&gt;0),"",IF(AND(INDEX(Nhaplieu!$N$8:$N$1070,$G351)=$J$3,INDEX(Nhaplieu!$P$8:$P$1070,$G351)=$J$2),INDEX(Nhaplieu!$O$8:$O$1070,$G351),0))</f>
        <v/>
      </c>
      <c r="G351" s="66" t="str">
        <f ca="1">IF(TYPE(MATCH($J$2,OFFSET(Nhaplieu!$P$8,G350,0):'Nhaplieu'!$P$1070,0)+G350)=16,"",MATCH($J$2,OFFSET(Nhaplieu!$P$8,G350,0):'Nhaplieu'!$P$1070,0)+G350)</f>
        <v/>
      </c>
    </row>
    <row r="352" spans="1:7" s="10" customFormat="1" ht="14.25" hidden="1" customHeight="1">
      <c r="A352" s="77" t="str">
        <f ca="1">IF($G352="","",IF(OR(INDEX(Nhaplieu!$M$8:$M$1070,$G352)=$J$3,INDEX(Nhaplieu!$N$8:$N$1070,$G352)=$J$3),INDEX(Nhaplieu!$E$8:$E$1070,$G352),""))</f>
        <v/>
      </c>
      <c r="B352" s="481" t="str">
        <f ca="1">IF($G352="","",IF(OR(INDEX(Nhaplieu!$M$8:$M$1070,$G352)=$J$3,INDEX(Nhaplieu!$N$8:$N$1070,$G352)=$J$3),INDEX(Nhaplieu!$F$8:$F$1070,$G352),""))</f>
        <v/>
      </c>
      <c r="C352" s="482" t="str">
        <f ca="1">IF($G352="","",IF(OR(INDEX(Nhaplieu!$M$8:$M$1070,$G352)=$J$3,INDEX(Nhaplieu!$N$8:$N$1070,$G352)=$J$3),INDEX(Nhaplieu!$L$8:$L$1070,$G352),""))</f>
        <v/>
      </c>
      <c r="D352" s="483" t="str">
        <f ca="1">IF($G352="","",IF(INDEX(Nhaplieu!$M$8:$M$1070,$G352)=$J$3,IF($G352="","",INDEX(Nhaplieu!$N$8:$N$1070,$G352)),IF(INDEX(Nhaplieu!$N$8:$N$1070,$G352)=$J$3,IF($G352="","",INDEX(Nhaplieu!$M$8:$M$1070,$G352)),"")))</f>
        <v/>
      </c>
      <c r="E352" s="77" t="str">
        <f ca="1">IF($G352="","",IF(AND(INDEX(Nhaplieu!$M$8:$M$1070,$G352)=$J$3,INDEX(Nhaplieu!$P$8:$P$1070,$G352)=$J$2),INDEX(Nhaplieu!$O$8:$O$1070,$G352),0))</f>
        <v/>
      </c>
      <c r="F352" s="77" t="str">
        <f ca="1">IF(OR($G352="",E352&gt;0),"",IF(AND(INDEX(Nhaplieu!$N$8:$N$1070,$G352)=$J$3,INDEX(Nhaplieu!$P$8:$P$1070,$G352)=$J$2),INDEX(Nhaplieu!$O$8:$O$1070,$G352),0))</f>
        <v/>
      </c>
      <c r="G352" s="66" t="str">
        <f ca="1">IF(TYPE(MATCH($J$2,OFFSET(Nhaplieu!$P$8,G351,0):'Nhaplieu'!$P$1070,0)+G351)=16,"",MATCH($J$2,OFFSET(Nhaplieu!$P$8,G351,0):'Nhaplieu'!$P$1070,0)+G351)</f>
        <v/>
      </c>
    </row>
    <row r="353" spans="1:7" s="10" customFormat="1" ht="14.25" hidden="1" customHeight="1">
      <c r="A353" s="77" t="str">
        <f ca="1">IF($G353="","",IF(OR(INDEX(Nhaplieu!$M$8:$M$1070,$G353)=$J$3,INDEX(Nhaplieu!$N$8:$N$1070,$G353)=$J$3),INDEX(Nhaplieu!$E$8:$E$1070,$G353),""))</f>
        <v/>
      </c>
      <c r="B353" s="481" t="str">
        <f ca="1">IF($G353="","",IF(OR(INDEX(Nhaplieu!$M$8:$M$1070,$G353)=$J$3,INDEX(Nhaplieu!$N$8:$N$1070,$G353)=$J$3),INDEX(Nhaplieu!$F$8:$F$1070,$G353),""))</f>
        <v/>
      </c>
      <c r="C353" s="482" t="str">
        <f ca="1">IF($G353="","",IF(OR(INDEX(Nhaplieu!$M$8:$M$1070,$G353)=$J$3,INDEX(Nhaplieu!$N$8:$N$1070,$G353)=$J$3),INDEX(Nhaplieu!$L$8:$L$1070,$G353),""))</f>
        <v/>
      </c>
      <c r="D353" s="483" t="str">
        <f ca="1">IF($G353="","",IF(INDEX(Nhaplieu!$M$8:$M$1070,$G353)=$J$3,IF($G353="","",INDEX(Nhaplieu!$N$8:$N$1070,$G353)),IF(INDEX(Nhaplieu!$N$8:$N$1070,$G353)=$J$3,IF($G353="","",INDEX(Nhaplieu!$M$8:$M$1070,$G353)),"")))</f>
        <v/>
      </c>
      <c r="E353" s="77" t="str">
        <f ca="1">IF($G353="","",IF(AND(INDEX(Nhaplieu!$M$8:$M$1070,$G353)=$J$3,INDEX(Nhaplieu!$P$8:$P$1070,$G353)=$J$2),INDEX(Nhaplieu!$O$8:$O$1070,$G353),0))</f>
        <v/>
      </c>
      <c r="F353" s="77" t="str">
        <f ca="1">IF(OR($G353="",E353&gt;0),"",IF(AND(INDEX(Nhaplieu!$N$8:$N$1070,$G353)=$J$3,INDEX(Nhaplieu!$P$8:$P$1070,$G353)=$J$2),INDEX(Nhaplieu!$O$8:$O$1070,$G353),0))</f>
        <v/>
      </c>
      <c r="G353" s="66" t="str">
        <f ca="1">IF(TYPE(MATCH($J$2,OFFSET(Nhaplieu!$P$8,G352,0):'Nhaplieu'!$P$1070,0)+G352)=16,"",MATCH($J$2,OFFSET(Nhaplieu!$P$8,G352,0):'Nhaplieu'!$P$1070,0)+G352)</f>
        <v/>
      </c>
    </row>
    <row r="354" spans="1:7" s="10" customFormat="1" ht="14.25" hidden="1" customHeight="1">
      <c r="A354" s="77" t="str">
        <f ca="1">IF($G354="","",IF(OR(INDEX(Nhaplieu!$M$8:$M$1070,$G354)=$J$3,INDEX(Nhaplieu!$N$8:$N$1070,$G354)=$J$3),INDEX(Nhaplieu!$E$8:$E$1070,$G354),""))</f>
        <v/>
      </c>
      <c r="B354" s="481" t="str">
        <f ca="1">IF($G354="","",IF(OR(INDEX(Nhaplieu!$M$8:$M$1070,$G354)=$J$3,INDEX(Nhaplieu!$N$8:$N$1070,$G354)=$J$3),INDEX(Nhaplieu!$F$8:$F$1070,$G354),""))</f>
        <v/>
      </c>
      <c r="C354" s="482" t="str">
        <f ca="1">IF($G354="","",IF(OR(INDEX(Nhaplieu!$M$8:$M$1070,$G354)=$J$3,INDEX(Nhaplieu!$N$8:$N$1070,$G354)=$J$3),INDEX(Nhaplieu!$L$8:$L$1070,$G354),""))</f>
        <v/>
      </c>
      <c r="D354" s="483" t="str">
        <f ca="1">IF($G354="","",IF(INDEX(Nhaplieu!$M$8:$M$1070,$G354)=$J$3,IF($G354="","",INDEX(Nhaplieu!$N$8:$N$1070,$G354)),IF(INDEX(Nhaplieu!$N$8:$N$1070,$G354)=$J$3,IF($G354="","",INDEX(Nhaplieu!$M$8:$M$1070,$G354)),"")))</f>
        <v/>
      </c>
      <c r="E354" s="77" t="str">
        <f ca="1">IF($G354="","",IF(AND(INDEX(Nhaplieu!$M$8:$M$1070,$G354)=$J$3,INDEX(Nhaplieu!$P$8:$P$1070,$G354)=$J$2),INDEX(Nhaplieu!$O$8:$O$1070,$G354),0))</f>
        <v/>
      </c>
      <c r="F354" s="77" t="str">
        <f ca="1">IF(OR($G354="",E354&gt;0),"",IF(AND(INDEX(Nhaplieu!$N$8:$N$1070,$G354)=$J$3,INDEX(Nhaplieu!$P$8:$P$1070,$G354)=$J$2),INDEX(Nhaplieu!$O$8:$O$1070,$G354),0))</f>
        <v/>
      </c>
      <c r="G354" s="66" t="str">
        <f ca="1">IF(TYPE(MATCH($J$2,OFFSET(Nhaplieu!$P$8,G353,0):'Nhaplieu'!$P$1070,0)+G353)=16,"",MATCH($J$2,OFFSET(Nhaplieu!$P$8,G353,0):'Nhaplieu'!$P$1070,0)+G353)</f>
        <v/>
      </c>
    </row>
    <row r="355" spans="1:7" s="10" customFormat="1" ht="14.25" hidden="1" customHeight="1">
      <c r="A355" s="77" t="str">
        <f ca="1">IF($G355="","",IF(OR(INDEX(Nhaplieu!$M$8:$M$1070,$G355)=$J$3,INDEX(Nhaplieu!$N$8:$N$1070,$G355)=$J$3),INDEX(Nhaplieu!$E$8:$E$1070,$G355),""))</f>
        <v/>
      </c>
      <c r="B355" s="481" t="str">
        <f ca="1">IF($G355="","",IF(OR(INDEX(Nhaplieu!$M$8:$M$1070,$G355)=$J$3,INDEX(Nhaplieu!$N$8:$N$1070,$G355)=$J$3),INDEX(Nhaplieu!$F$8:$F$1070,$G355),""))</f>
        <v/>
      </c>
      <c r="C355" s="482" t="str">
        <f ca="1">IF($G355="","",IF(OR(INDEX(Nhaplieu!$M$8:$M$1070,$G355)=$J$3,INDEX(Nhaplieu!$N$8:$N$1070,$G355)=$J$3),INDEX(Nhaplieu!$L$8:$L$1070,$G355),""))</f>
        <v/>
      </c>
      <c r="D355" s="483" t="str">
        <f ca="1">IF($G355="","",IF(INDEX(Nhaplieu!$M$8:$M$1070,$G355)=$J$3,IF($G355="","",INDEX(Nhaplieu!$N$8:$N$1070,$G355)),IF(INDEX(Nhaplieu!$N$8:$N$1070,$G355)=$J$3,IF($G355="","",INDEX(Nhaplieu!$M$8:$M$1070,$G355)),"")))</f>
        <v/>
      </c>
      <c r="E355" s="77" t="str">
        <f ca="1">IF($G355="","",IF(AND(INDEX(Nhaplieu!$M$8:$M$1070,$G355)=$J$3,INDEX(Nhaplieu!$P$8:$P$1070,$G355)=$J$2),INDEX(Nhaplieu!$O$8:$O$1070,$G355),0))</f>
        <v/>
      </c>
      <c r="F355" s="77" t="str">
        <f ca="1">IF(OR($G355="",E355&gt;0),"",IF(AND(INDEX(Nhaplieu!$N$8:$N$1070,$G355)=$J$3,INDEX(Nhaplieu!$P$8:$P$1070,$G355)=$J$2),INDEX(Nhaplieu!$O$8:$O$1070,$G355),0))</f>
        <v/>
      </c>
      <c r="G355" s="66" t="str">
        <f ca="1">IF(TYPE(MATCH($J$2,OFFSET(Nhaplieu!$P$8,G354,0):'Nhaplieu'!$P$1070,0)+G354)=16,"",MATCH($J$2,OFFSET(Nhaplieu!$P$8,G354,0):'Nhaplieu'!$P$1070,0)+G354)</f>
        <v/>
      </c>
    </row>
    <row r="356" spans="1:7" s="10" customFormat="1" ht="14.25" hidden="1" customHeight="1">
      <c r="A356" s="77" t="str">
        <f ca="1">IF($G356="","",IF(OR(INDEX(Nhaplieu!$M$8:$M$1070,$G356)=$J$3,INDEX(Nhaplieu!$N$8:$N$1070,$G356)=$J$3),INDEX(Nhaplieu!$E$8:$E$1070,$G356),""))</f>
        <v/>
      </c>
      <c r="B356" s="481" t="str">
        <f ca="1">IF($G356="","",IF(OR(INDEX(Nhaplieu!$M$8:$M$1070,$G356)=$J$3,INDEX(Nhaplieu!$N$8:$N$1070,$G356)=$J$3),INDEX(Nhaplieu!$F$8:$F$1070,$G356),""))</f>
        <v/>
      </c>
      <c r="C356" s="482" t="str">
        <f ca="1">IF($G356="","",IF(OR(INDEX(Nhaplieu!$M$8:$M$1070,$G356)=$J$3,INDEX(Nhaplieu!$N$8:$N$1070,$G356)=$J$3),INDEX(Nhaplieu!$L$8:$L$1070,$G356),""))</f>
        <v/>
      </c>
      <c r="D356" s="483" t="str">
        <f ca="1">IF($G356="","",IF(INDEX(Nhaplieu!$M$8:$M$1070,$G356)=$J$3,IF($G356="","",INDEX(Nhaplieu!$N$8:$N$1070,$G356)),IF(INDEX(Nhaplieu!$N$8:$N$1070,$G356)=$J$3,IF($G356="","",INDEX(Nhaplieu!$M$8:$M$1070,$G356)),"")))</f>
        <v/>
      </c>
      <c r="E356" s="77" t="str">
        <f ca="1">IF($G356="","",IF(AND(INDEX(Nhaplieu!$M$8:$M$1070,$G356)=$J$3,INDEX(Nhaplieu!$P$8:$P$1070,$G356)=$J$2),INDEX(Nhaplieu!$O$8:$O$1070,$G356),0))</f>
        <v/>
      </c>
      <c r="F356" s="77" t="str">
        <f ca="1">IF(OR($G356="",E356&gt;0),"",IF(AND(INDEX(Nhaplieu!$N$8:$N$1070,$G356)=$J$3,INDEX(Nhaplieu!$P$8:$P$1070,$G356)=$J$2),INDEX(Nhaplieu!$O$8:$O$1070,$G356),0))</f>
        <v/>
      </c>
      <c r="G356" s="66" t="str">
        <f ca="1">IF(TYPE(MATCH($J$2,OFFSET(Nhaplieu!$P$8,G355,0):'Nhaplieu'!$P$1070,0)+G355)=16,"",MATCH($J$2,OFFSET(Nhaplieu!$P$8,G355,0):'Nhaplieu'!$P$1070,0)+G355)</f>
        <v/>
      </c>
    </row>
    <row r="357" spans="1:7" s="10" customFormat="1" ht="14.25" hidden="1" customHeight="1">
      <c r="A357" s="77" t="str">
        <f ca="1">IF($G357="","",IF(OR(INDEX(Nhaplieu!$M$8:$M$1070,$G357)=$J$3,INDEX(Nhaplieu!$N$8:$N$1070,$G357)=$J$3),INDEX(Nhaplieu!$E$8:$E$1070,$G357),""))</f>
        <v/>
      </c>
      <c r="B357" s="481" t="str">
        <f ca="1">IF($G357="","",IF(OR(INDEX(Nhaplieu!$M$8:$M$1070,$G357)=$J$3,INDEX(Nhaplieu!$N$8:$N$1070,$G357)=$J$3),INDEX(Nhaplieu!$F$8:$F$1070,$G357),""))</f>
        <v/>
      </c>
      <c r="C357" s="482" t="str">
        <f ca="1">IF($G357="","",IF(OR(INDEX(Nhaplieu!$M$8:$M$1070,$G357)=$J$3,INDEX(Nhaplieu!$N$8:$N$1070,$G357)=$J$3),INDEX(Nhaplieu!$L$8:$L$1070,$G357),""))</f>
        <v/>
      </c>
      <c r="D357" s="483" t="str">
        <f ca="1">IF($G357="","",IF(INDEX(Nhaplieu!$M$8:$M$1070,$G357)=$J$3,IF($G357="","",INDEX(Nhaplieu!$N$8:$N$1070,$G357)),IF(INDEX(Nhaplieu!$N$8:$N$1070,$G357)=$J$3,IF($G357="","",INDEX(Nhaplieu!$M$8:$M$1070,$G357)),"")))</f>
        <v/>
      </c>
      <c r="E357" s="77" t="str">
        <f ca="1">IF($G357="","",IF(AND(INDEX(Nhaplieu!$M$8:$M$1070,$G357)=$J$3,INDEX(Nhaplieu!$P$8:$P$1070,$G357)=$J$2),INDEX(Nhaplieu!$O$8:$O$1070,$G357),0))</f>
        <v/>
      </c>
      <c r="F357" s="77" t="str">
        <f ca="1">IF(OR($G357="",E357&gt;0),"",IF(AND(INDEX(Nhaplieu!$N$8:$N$1070,$G357)=$J$3,INDEX(Nhaplieu!$P$8:$P$1070,$G357)=$J$2),INDEX(Nhaplieu!$O$8:$O$1070,$G357),0))</f>
        <v/>
      </c>
      <c r="G357" s="66" t="str">
        <f ca="1">IF(TYPE(MATCH($J$2,OFFSET(Nhaplieu!$P$8,G356,0):'Nhaplieu'!$P$1070,0)+G356)=16,"",MATCH($J$2,OFFSET(Nhaplieu!$P$8,G356,0):'Nhaplieu'!$P$1070,0)+G356)</f>
        <v/>
      </c>
    </row>
    <row r="358" spans="1:7" s="10" customFormat="1" ht="14.25" hidden="1" customHeight="1">
      <c r="A358" s="77" t="str">
        <f ca="1">IF($G358="","",IF(OR(INDEX(Nhaplieu!$M$8:$M$1070,$G358)=$J$3,INDEX(Nhaplieu!$N$8:$N$1070,$G358)=$J$3),INDEX(Nhaplieu!$E$8:$E$1070,$G358),""))</f>
        <v/>
      </c>
      <c r="B358" s="481" t="str">
        <f ca="1">IF($G358="","",IF(OR(INDEX(Nhaplieu!$M$8:$M$1070,$G358)=$J$3,INDEX(Nhaplieu!$N$8:$N$1070,$G358)=$J$3),INDEX(Nhaplieu!$F$8:$F$1070,$G358),""))</f>
        <v/>
      </c>
      <c r="C358" s="482" t="str">
        <f ca="1">IF($G358="","",IF(OR(INDEX(Nhaplieu!$M$8:$M$1070,$G358)=$J$3,INDEX(Nhaplieu!$N$8:$N$1070,$G358)=$J$3),INDEX(Nhaplieu!$L$8:$L$1070,$G358),""))</f>
        <v/>
      </c>
      <c r="D358" s="483" t="str">
        <f ca="1">IF($G358="","",IF(INDEX(Nhaplieu!$M$8:$M$1070,$G358)=$J$3,IF($G358="","",INDEX(Nhaplieu!$N$8:$N$1070,$G358)),IF(INDEX(Nhaplieu!$N$8:$N$1070,$G358)=$J$3,IF($G358="","",INDEX(Nhaplieu!$M$8:$M$1070,$G358)),"")))</f>
        <v/>
      </c>
      <c r="E358" s="77" t="str">
        <f ca="1">IF($G358="","",IF(AND(INDEX(Nhaplieu!$M$8:$M$1070,$G358)=$J$3,INDEX(Nhaplieu!$P$8:$P$1070,$G358)=$J$2),INDEX(Nhaplieu!$O$8:$O$1070,$G358),0))</f>
        <v/>
      </c>
      <c r="F358" s="77" t="str">
        <f ca="1">IF(OR($G358="",E358&gt;0),"",IF(AND(INDEX(Nhaplieu!$N$8:$N$1070,$G358)=$J$3,INDEX(Nhaplieu!$P$8:$P$1070,$G358)=$J$2),INDEX(Nhaplieu!$O$8:$O$1070,$G358),0))</f>
        <v/>
      </c>
      <c r="G358" s="66" t="str">
        <f ca="1">IF(TYPE(MATCH($J$2,OFFSET(Nhaplieu!$P$8,G357,0):'Nhaplieu'!$P$1070,0)+G357)=16,"",MATCH($J$2,OFFSET(Nhaplieu!$P$8,G357,0):'Nhaplieu'!$P$1070,0)+G357)</f>
        <v/>
      </c>
    </row>
    <row r="359" spans="1:7" s="10" customFormat="1" ht="14.25" hidden="1" customHeight="1">
      <c r="A359" s="77" t="str">
        <f ca="1">IF($G359="","",IF(OR(INDEX(Nhaplieu!$M$8:$M$1070,$G359)=$J$3,INDEX(Nhaplieu!$N$8:$N$1070,$G359)=$J$3),INDEX(Nhaplieu!$E$8:$E$1070,$G359),""))</f>
        <v/>
      </c>
      <c r="B359" s="481" t="str">
        <f ca="1">IF($G359="","",IF(OR(INDEX(Nhaplieu!$M$8:$M$1070,$G359)=$J$3,INDEX(Nhaplieu!$N$8:$N$1070,$G359)=$J$3),INDEX(Nhaplieu!$F$8:$F$1070,$G359),""))</f>
        <v/>
      </c>
      <c r="C359" s="482" t="str">
        <f ca="1">IF($G359="","",IF(OR(INDEX(Nhaplieu!$M$8:$M$1070,$G359)=$J$3,INDEX(Nhaplieu!$N$8:$N$1070,$G359)=$J$3),INDEX(Nhaplieu!$L$8:$L$1070,$G359),""))</f>
        <v/>
      </c>
      <c r="D359" s="483" t="str">
        <f ca="1">IF($G359="","",IF(INDEX(Nhaplieu!$M$8:$M$1070,$G359)=$J$3,IF($G359="","",INDEX(Nhaplieu!$N$8:$N$1070,$G359)),IF(INDEX(Nhaplieu!$N$8:$N$1070,$G359)=$J$3,IF($G359="","",INDEX(Nhaplieu!$M$8:$M$1070,$G359)),"")))</f>
        <v/>
      </c>
      <c r="E359" s="77" t="str">
        <f ca="1">IF($G359="","",IF(AND(INDEX(Nhaplieu!$M$8:$M$1070,$G359)=$J$3,INDEX(Nhaplieu!$P$8:$P$1070,$G359)=$J$2),INDEX(Nhaplieu!$O$8:$O$1070,$G359),0))</f>
        <v/>
      </c>
      <c r="F359" s="77" t="str">
        <f ca="1">IF(OR($G359="",E359&gt;0),"",IF(AND(INDEX(Nhaplieu!$N$8:$N$1070,$G359)=$J$3,INDEX(Nhaplieu!$P$8:$P$1070,$G359)=$J$2),INDEX(Nhaplieu!$O$8:$O$1070,$G359),0))</f>
        <v/>
      </c>
      <c r="G359" s="66" t="str">
        <f ca="1">IF(TYPE(MATCH($J$2,OFFSET(Nhaplieu!$P$8,G358,0):'Nhaplieu'!$P$1070,0)+G358)=16,"",MATCH($J$2,OFFSET(Nhaplieu!$P$8,G358,0):'Nhaplieu'!$P$1070,0)+G358)</f>
        <v/>
      </c>
    </row>
    <row r="360" spans="1:7" s="10" customFormat="1" ht="14.25" hidden="1" customHeight="1">
      <c r="A360" s="77" t="str">
        <f ca="1">IF($G360="","",IF(OR(INDEX(Nhaplieu!$M$8:$M$1070,$G360)=$J$3,INDEX(Nhaplieu!$N$8:$N$1070,$G360)=$J$3),INDEX(Nhaplieu!$E$8:$E$1070,$G360),""))</f>
        <v/>
      </c>
      <c r="B360" s="481" t="str">
        <f ca="1">IF($G360="","",IF(OR(INDEX(Nhaplieu!$M$8:$M$1070,$G360)=$J$3,INDEX(Nhaplieu!$N$8:$N$1070,$G360)=$J$3),INDEX(Nhaplieu!$F$8:$F$1070,$G360),""))</f>
        <v/>
      </c>
      <c r="C360" s="482" t="str">
        <f ca="1">IF($G360="","",IF(OR(INDEX(Nhaplieu!$M$8:$M$1070,$G360)=$J$3,INDEX(Nhaplieu!$N$8:$N$1070,$G360)=$J$3),INDEX(Nhaplieu!$L$8:$L$1070,$G360),""))</f>
        <v/>
      </c>
      <c r="D360" s="483" t="str">
        <f ca="1">IF($G360="","",IF(INDEX(Nhaplieu!$M$8:$M$1070,$G360)=$J$3,IF($G360="","",INDEX(Nhaplieu!$N$8:$N$1070,$G360)),IF(INDEX(Nhaplieu!$N$8:$N$1070,$G360)=$J$3,IF($G360="","",INDEX(Nhaplieu!$M$8:$M$1070,$G360)),"")))</f>
        <v/>
      </c>
      <c r="E360" s="77" t="str">
        <f ca="1">IF($G360="","",IF(AND(INDEX(Nhaplieu!$M$8:$M$1070,$G360)=$J$3,INDEX(Nhaplieu!$P$8:$P$1070,$G360)=$J$2),INDEX(Nhaplieu!$O$8:$O$1070,$G360),0))</f>
        <v/>
      </c>
      <c r="F360" s="77" t="str">
        <f ca="1">IF(OR($G360="",E360&gt;0),"",IF(AND(INDEX(Nhaplieu!$N$8:$N$1070,$G360)=$J$3,INDEX(Nhaplieu!$P$8:$P$1070,$G360)=$J$2),INDEX(Nhaplieu!$O$8:$O$1070,$G360),0))</f>
        <v/>
      </c>
      <c r="G360" s="66" t="str">
        <f ca="1">IF(TYPE(MATCH($J$2,OFFSET(Nhaplieu!$P$8,G359,0):'Nhaplieu'!$P$1070,0)+G359)=16,"",MATCH($J$2,OFFSET(Nhaplieu!$P$8,G359,0):'Nhaplieu'!$P$1070,0)+G359)</f>
        <v/>
      </c>
    </row>
    <row r="361" spans="1:7" s="10" customFormat="1" ht="14.25" hidden="1" customHeight="1">
      <c r="A361" s="77" t="str">
        <f ca="1">IF($G361="","",IF(OR(INDEX(Nhaplieu!$M$8:$M$1070,$G361)=$J$3,INDEX(Nhaplieu!$N$8:$N$1070,$G361)=$J$3),INDEX(Nhaplieu!$E$8:$E$1070,$G361),""))</f>
        <v/>
      </c>
      <c r="B361" s="481" t="str">
        <f ca="1">IF($G361="","",IF(OR(INDEX(Nhaplieu!$M$8:$M$1070,$G361)=$J$3,INDEX(Nhaplieu!$N$8:$N$1070,$G361)=$J$3),INDEX(Nhaplieu!$F$8:$F$1070,$G361),""))</f>
        <v/>
      </c>
      <c r="C361" s="482" t="str">
        <f ca="1">IF($G361="","",IF(OR(INDEX(Nhaplieu!$M$8:$M$1070,$G361)=$J$3,INDEX(Nhaplieu!$N$8:$N$1070,$G361)=$J$3),INDEX(Nhaplieu!$L$8:$L$1070,$G361),""))</f>
        <v/>
      </c>
      <c r="D361" s="483" t="str">
        <f ca="1">IF($G361="","",IF(INDEX(Nhaplieu!$M$8:$M$1070,$G361)=$J$3,IF($G361="","",INDEX(Nhaplieu!$N$8:$N$1070,$G361)),IF(INDEX(Nhaplieu!$N$8:$N$1070,$G361)=$J$3,IF($G361="","",INDEX(Nhaplieu!$M$8:$M$1070,$G361)),"")))</f>
        <v/>
      </c>
      <c r="E361" s="77" t="str">
        <f ca="1">IF($G361="","",IF(AND(INDEX(Nhaplieu!$M$8:$M$1070,$G361)=$J$3,INDEX(Nhaplieu!$P$8:$P$1070,$G361)=$J$2),INDEX(Nhaplieu!$O$8:$O$1070,$G361),0))</f>
        <v/>
      </c>
      <c r="F361" s="77" t="str">
        <f ca="1">IF(OR($G361="",E361&gt;0),"",IF(AND(INDEX(Nhaplieu!$N$8:$N$1070,$G361)=$J$3,INDEX(Nhaplieu!$P$8:$P$1070,$G361)=$J$2),INDEX(Nhaplieu!$O$8:$O$1070,$G361),0))</f>
        <v/>
      </c>
      <c r="G361" s="66" t="str">
        <f ca="1">IF(TYPE(MATCH($J$2,OFFSET(Nhaplieu!$P$8,G360,0):'Nhaplieu'!$P$1070,0)+G360)=16,"",MATCH($J$2,OFFSET(Nhaplieu!$P$8,G360,0):'Nhaplieu'!$P$1070,0)+G360)</f>
        <v/>
      </c>
    </row>
    <row r="362" spans="1:7" s="10" customFormat="1" ht="14.25" hidden="1" customHeight="1">
      <c r="A362" s="77" t="str">
        <f ca="1">IF($G362="","",IF(OR(INDEX(Nhaplieu!$M$8:$M$1070,$G362)=$J$3,INDEX(Nhaplieu!$N$8:$N$1070,$G362)=$J$3),INDEX(Nhaplieu!$E$8:$E$1070,$G362),""))</f>
        <v/>
      </c>
      <c r="B362" s="481" t="str">
        <f ca="1">IF($G362="","",IF(OR(INDEX(Nhaplieu!$M$8:$M$1070,$G362)=$J$3,INDEX(Nhaplieu!$N$8:$N$1070,$G362)=$J$3),INDEX(Nhaplieu!$F$8:$F$1070,$G362),""))</f>
        <v/>
      </c>
      <c r="C362" s="482" t="str">
        <f ca="1">IF($G362="","",IF(OR(INDEX(Nhaplieu!$M$8:$M$1070,$G362)=$J$3,INDEX(Nhaplieu!$N$8:$N$1070,$G362)=$J$3),INDEX(Nhaplieu!$L$8:$L$1070,$G362),""))</f>
        <v/>
      </c>
      <c r="D362" s="483" t="str">
        <f ca="1">IF($G362="","",IF(INDEX(Nhaplieu!$M$8:$M$1070,$G362)=$J$3,IF($G362="","",INDEX(Nhaplieu!$N$8:$N$1070,$G362)),IF(INDEX(Nhaplieu!$N$8:$N$1070,$G362)=$J$3,IF($G362="","",INDEX(Nhaplieu!$M$8:$M$1070,$G362)),"")))</f>
        <v/>
      </c>
      <c r="E362" s="77" t="str">
        <f ca="1">IF($G362="","",IF(AND(INDEX(Nhaplieu!$M$8:$M$1070,$G362)=$J$3,INDEX(Nhaplieu!$P$8:$P$1070,$G362)=$J$2),INDEX(Nhaplieu!$O$8:$O$1070,$G362),0))</f>
        <v/>
      </c>
      <c r="F362" s="77" t="str">
        <f ca="1">IF(OR($G362="",E362&gt;0),"",IF(AND(INDEX(Nhaplieu!$N$8:$N$1070,$G362)=$J$3,INDEX(Nhaplieu!$P$8:$P$1070,$G362)=$J$2),INDEX(Nhaplieu!$O$8:$O$1070,$G362),0))</f>
        <v/>
      </c>
      <c r="G362" s="66" t="str">
        <f ca="1">IF(TYPE(MATCH($J$2,OFFSET(Nhaplieu!$P$8,G361,0):'Nhaplieu'!$P$1070,0)+G361)=16,"",MATCH($J$2,OFFSET(Nhaplieu!$P$8,G361,0):'Nhaplieu'!$P$1070,0)+G361)</f>
        <v/>
      </c>
    </row>
    <row r="363" spans="1:7" s="10" customFormat="1" ht="14.25" hidden="1" customHeight="1">
      <c r="A363" s="77" t="str">
        <f ca="1">IF($G363="","",IF(OR(INDEX(Nhaplieu!$M$8:$M$1070,$G363)=$J$3,INDEX(Nhaplieu!$N$8:$N$1070,$G363)=$J$3),INDEX(Nhaplieu!$E$8:$E$1070,$G363),""))</f>
        <v/>
      </c>
      <c r="B363" s="481" t="str">
        <f ca="1">IF($G363="","",IF(OR(INDEX(Nhaplieu!$M$8:$M$1070,$G363)=$J$3,INDEX(Nhaplieu!$N$8:$N$1070,$G363)=$J$3),INDEX(Nhaplieu!$F$8:$F$1070,$G363),""))</f>
        <v/>
      </c>
      <c r="C363" s="482" t="str">
        <f ca="1">IF($G363="","",IF(OR(INDEX(Nhaplieu!$M$8:$M$1070,$G363)=$J$3,INDEX(Nhaplieu!$N$8:$N$1070,$G363)=$J$3),INDEX(Nhaplieu!$L$8:$L$1070,$G363),""))</f>
        <v/>
      </c>
      <c r="D363" s="483" t="str">
        <f ca="1">IF($G363="","",IF(INDEX(Nhaplieu!$M$8:$M$1070,$G363)=$J$3,IF($G363="","",INDEX(Nhaplieu!$N$8:$N$1070,$G363)),IF(INDEX(Nhaplieu!$N$8:$N$1070,$G363)=$J$3,IF($G363="","",INDEX(Nhaplieu!$M$8:$M$1070,$G363)),"")))</f>
        <v/>
      </c>
      <c r="E363" s="77" t="str">
        <f ca="1">IF($G363="","",IF(AND(INDEX(Nhaplieu!$M$8:$M$1070,$G363)=$J$3,INDEX(Nhaplieu!$P$8:$P$1070,$G363)=$J$2),INDEX(Nhaplieu!$O$8:$O$1070,$G363),0))</f>
        <v/>
      </c>
      <c r="F363" s="77" t="str">
        <f ca="1">IF(OR($G363="",E363&gt;0),"",IF(AND(INDEX(Nhaplieu!$N$8:$N$1070,$G363)=$J$3,INDEX(Nhaplieu!$P$8:$P$1070,$G363)=$J$2),INDEX(Nhaplieu!$O$8:$O$1070,$G363),0))</f>
        <v/>
      </c>
      <c r="G363" s="66" t="str">
        <f ca="1">IF(TYPE(MATCH($J$2,OFFSET(Nhaplieu!$P$8,G362,0):'Nhaplieu'!$P$1070,0)+G362)=16,"",MATCH($J$2,OFFSET(Nhaplieu!$P$8,G362,0):'Nhaplieu'!$P$1070,0)+G362)</f>
        <v/>
      </c>
    </row>
    <row r="364" spans="1:7" s="10" customFormat="1" ht="14.25" hidden="1" customHeight="1">
      <c r="A364" s="77" t="str">
        <f ca="1">IF($G364="","",IF(OR(INDEX(Nhaplieu!$M$8:$M$1070,$G364)=$J$3,INDEX(Nhaplieu!$N$8:$N$1070,$G364)=$J$3),INDEX(Nhaplieu!$E$8:$E$1070,$G364),""))</f>
        <v/>
      </c>
      <c r="B364" s="481" t="str">
        <f ca="1">IF($G364="","",IF(OR(INDEX(Nhaplieu!$M$8:$M$1070,$G364)=$J$3,INDEX(Nhaplieu!$N$8:$N$1070,$G364)=$J$3),INDEX(Nhaplieu!$F$8:$F$1070,$G364),""))</f>
        <v/>
      </c>
      <c r="C364" s="482" t="str">
        <f ca="1">IF($G364="","",IF(OR(INDEX(Nhaplieu!$M$8:$M$1070,$G364)=$J$3,INDEX(Nhaplieu!$N$8:$N$1070,$G364)=$J$3),INDEX(Nhaplieu!$L$8:$L$1070,$G364),""))</f>
        <v/>
      </c>
      <c r="D364" s="483" t="str">
        <f ca="1">IF($G364="","",IF(INDEX(Nhaplieu!$M$8:$M$1070,$G364)=$J$3,IF($G364="","",INDEX(Nhaplieu!$N$8:$N$1070,$G364)),IF(INDEX(Nhaplieu!$N$8:$N$1070,$G364)=$J$3,IF($G364="","",INDEX(Nhaplieu!$M$8:$M$1070,$G364)),"")))</f>
        <v/>
      </c>
      <c r="E364" s="77" t="str">
        <f ca="1">IF($G364="","",IF(AND(INDEX(Nhaplieu!$M$8:$M$1070,$G364)=$J$3,INDEX(Nhaplieu!$P$8:$P$1070,$G364)=$J$2),INDEX(Nhaplieu!$O$8:$O$1070,$G364),0))</f>
        <v/>
      </c>
      <c r="F364" s="77" t="str">
        <f ca="1">IF(OR($G364="",E364&gt;0),"",IF(AND(INDEX(Nhaplieu!$N$8:$N$1070,$G364)=$J$3,INDEX(Nhaplieu!$P$8:$P$1070,$G364)=$J$2),INDEX(Nhaplieu!$O$8:$O$1070,$G364),0))</f>
        <v/>
      </c>
      <c r="G364" s="66" t="str">
        <f ca="1">IF(TYPE(MATCH($J$2,OFFSET(Nhaplieu!$P$8,G363,0):'Nhaplieu'!$P$1070,0)+G363)=16,"",MATCH($J$2,OFFSET(Nhaplieu!$P$8,G363,0):'Nhaplieu'!$P$1070,0)+G363)</f>
        <v/>
      </c>
    </row>
    <row r="365" spans="1:7" s="10" customFormat="1" ht="14.25" hidden="1" customHeight="1">
      <c r="A365" s="77" t="str">
        <f ca="1">IF($G365="","",IF(OR(INDEX(Nhaplieu!$M$8:$M$1070,$G365)=$J$3,INDEX(Nhaplieu!$N$8:$N$1070,$G365)=$J$3),INDEX(Nhaplieu!$E$8:$E$1070,$G365),""))</f>
        <v/>
      </c>
      <c r="B365" s="481" t="str">
        <f ca="1">IF($G365="","",IF(OR(INDEX(Nhaplieu!$M$8:$M$1070,$G365)=$J$3,INDEX(Nhaplieu!$N$8:$N$1070,$G365)=$J$3),INDEX(Nhaplieu!$F$8:$F$1070,$G365),""))</f>
        <v/>
      </c>
      <c r="C365" s="482" t="str">
        <f ca="1">IF($G365="","",IF(OR(INDEX(Nhaplieu!$M$8:$M$1070,$G365)=$J$3,INDEX(Nhaplieu!$N$8:$N$1070,$G365)=$J$3),INDEX(Nhaplieu!$L$8:$L$1070,$G365),""))</f>
        <v/>
      </c>
      <c r="D365" s="483" t="str">
        <f ca="1">IF($G365="","",IF(INDEX(Nhaplieu!$M$8:$M$1070,$G365)=$J$3,IF($G365="","",INDEX(Nhaplieu!$N$8:$N$1070,$G365)),IF(INDEX(Nhaplieu!$N$8:$N$1070,$G365)=$J$3,IF($G365="","",INDEX(Nhaplieu!$M$8:$M$1070,$G365)),"")))</f>
        <v/>
      </c>
      <c r="E365" s="77" t="str">
        <f ca="1">IF($G365="","",IF(AND(INDEX(Nhaplieu!$M$8:$M$1070,$G365)=$J$3,INDEX(Nhaplieu!$P$8:$P$1070,$G365)=$J$2),INDEX(Nhaplieu!$O$8:$O$1070,$G365),0))</f>
        <v/>
      </c>
      <c r="F365" s="77" t="str">
        <f ca="1">IF(OR($G365="",E365&gt;0),"",IF(AND(INDEX(Nhaplieu!$N$8:$N$1070,$G365)=$J$3,INDEX(Nhaplieu!$P$8:$P$1070,$G365)=$J$2),INDEX(Nhaplieu!$O$8:$O$1070,$G365),0))</f>
        <v/>
      </c>
      <c r="G365" s="66" t="str">
        <f ca="1">IF(TYPE(MATCH($J$2,OFFSET(Nhaplieu!$P$8,G364,0):'Nhaplieu'!$P$1070,0)+G364)=16,"",MATCH($J$2,OFFSET(Nhaplieu!$P$8,G364,0):'Nhaplieu'!$P$1070,0)+G364)</f>
        <v/>
      </c>
    </row>
    <row r="366" spans="1:7" s="10" customFormat="1" ht="14.25" hidden="1" customHeight="1">
      <c r="A366" s="77" t="str">
        <f ca="1">IF($G366="","",IF(OR(INDEX(Nhaplieu!$M$8:$M$1070,$G366)=$J$3,INDEX(Nhaplieu!$N$8:$N$1070,$G366)=$J$3),INDEX(Nhaplieu!$E$8:$E$1070,$G366),""))</f>
        <v/>
      </c>
      <c r="B366" s="481" t="str">
        <f ca="1">IF($G366="","",IF(OR(INDEX(Nhaplieu!$M$8:$M$1070,$G366)=$J$3,INDEX(Nhaplieu!$N$8:$N$1070,$G366)=$J$3),INDEX(Nhaplieu!$F$8:$F$1070,$G366),""))</f>
        <v/>
      </c>
      <c r="C366" s="482" t="str">
        <f ca="1">IF($G366="","",IF(OR(INDEX(Nhaplieu!$M$8:$M$1070,$G366)=$J$3,INDEX(Nhaplieu!$N$8:$N$1070,$G366)=$J$3),INDEX(Nhaplieu!$L$8:$L$1070,$G366),""))</f>
        <v/>
      </c>
      <c r="D366" s="483" t="str">
        <f ca="1">IF($G366="","",IF(INDEX(Nhaplieu!$M$8:$M$1070,$G366)=$J$3,IF($G366="","",INDEX(Nhaplieu!$N$8:$N$1070,$G366)),IF(INDEX(Nhaplieu!$N$8:$N$1070,$G366)=$J$3,IF($G366="","",INDEX(Nhaplieu!$M$8:$M$1070,$G366)),"")))</f>
        <v/>
      </c>
      <c r="E366" s="77" t="str">
        <f ca="1">IF($G366="","",IF(AND(INDEX(Nhaplieu!$M$8:$M$1070,$G366)=$J$3,INDEX(Nhaplieu!$P$8:$P$1070,$G366)=$J$2),INDEX(Nhaplieu!$O$8:$O$1070,$G366),0))</f>
        <v/>
      </c>
      <c r="F366" s="77" t="str">
        <f ca="1">IF(OR($G366="",E366&gt;0),"",IF(AND(INDEX(Nhaplieu!$N$8:$N$1070,$G366)=$J$3,INDEX(Nhaplieu!$P$8:$P$1070,$G366)=$J$2),INDEX(Nhaplieu!$O$8:$O$1070,$G366),0))</f>
        <v/>
      </c>
      <c r="G366" s="66" t="str">
        <f ca="1">IF(TYPE(MATCH($J$2,OFFSET(Nhaplieu!$P$8,G365,0):'Nhaplieu'!$P$1070,0)+G365)=16,"",MATCH($J$2,OFFSET(Nhaplieu!$P$8,G365,0):'Nhaplieu'!$P$1070,0)+G365)</f>
        <v/>
      </c>
    </row>
    <row r="367" spans="1:7" s="10" customFormat="1" ht="14.25" hidden="1" customHeight="1">
      <c r="A367" s="77" t="str">
        <f ca="1">IF($G367="","",IF(OR(INDEX(Nhaplieu!$M$8:$M$1070,$G367)=$J$3,INDEX(Nhaplieu!$N$8:$N$1070,$G367)=$J$3),INDEX(Nhaplieu!$E$8:$E$1070,$G367),""))</f>
        <v/>
      </c>
      <c r="B367" s="481" t="str">
        <f ca="1">IF($G367="","",IF(OR(INDEX(Nhaplieu!$M$8:$M$1070,$G367)=$J$3,INDEX(Nhaplieu!$N$8:$N$1070,$G367)=$J$3),INDEX(Nhaplieu!$F$8:$F$1070,$G367),""))</f>
        <v/>
      </c>
      <c r="C367" s="482" t="str">
        <f ca="1">IF($G367="","",IF(OR(INDEX(Nhaplieu!$M$8:$M$1070,$G367)=$J$3,INDEX(Nhaplieu!$N$8:$N$1070,$G367)=$J$3),INDEX(Nhaplieu!$L$8:$L$1070,$G367),""))</f>
        <v/>
      </c>
      <c r="D367" s="483" t="str">
        <f ca="1">IF($G367="","",IF(INDEX(Nhaplieu!$M$8:$M$1070,$G367)=$J$3,IF($G367="","",INDEX(Nhaplieu!$N$8:$N$1070,$G367)),IF(INDEX(Nhaplieu!$N$8:$N$1070,$G367)=$J$3,IF($G367="","",INDEX(Nhaplieu!$M$8:$M$1070,$G367)),"")))</f>
        <v/>
      </c>
      <c r="E367" s="77" t="str">
        <f ca="1">IF($G367="","",IF(AND(INDEX(Nhaplieu!$M$8:$M$1070,$G367)=$J$3,INDEX(Nhaplieu!$P$8:$P$1070,$G367)=$J$2),INDEX(Nhaplieu!$O$8:$O$1070,$G367),0))</f>
        <v/>
      </c>
      <c r="F367" s="77" t="str">
        <f ca="1">IF(OR($G367="",E367&gt;0),"",IF(AND(INDEX(Nhaplieu!$N$8:$N$1070,$G367)=$J$3,INDEX(Nhaplieu!$P$8:$P$1070,$G367)=$J$2),INDEX(Nhaplieu!$O$8:$O$1070,$G367),0))</f>
        <v/>
      </c>
      <c r="G367" s="66" t="str">
        <f ca="1">IF(TYPE(MATCH($J$2,OFFSET(Nhaplieu!$P$8,G366,0):'Nhaplieu'!$P$1070,0)+G366)=16,"",MATCH($J$2,OFFSET(Nhaplieu!$P$8,G366,0):'Nhaplieu'!$P$1070,0)+G366)</f>
        <v/>
      </c>
    </row>
    <row r="368" spans="1:7" s="10" customFormat="1" ht="14.25" hidden="1" customHeight="1">
      <c r="A368" s="77" t="str">
        <f ca="1">IF($G368="","",IF(OR(INDEX(Nhaplieu!$M$8:$M$1070,$G368)=$J$3,INDEX(Nhaplieu!$N$8:$N$1070,$G368)=$J$3),INDEX(Nhaplieu!$E$8:$E$1070,$G368),""))</f>
        <v/>
      </c>
      <c r="B368" s="481" t="str">
        <f ca="1">IF($G368="","",IF(OR(INDEX(Nhaplieu!$M$8:$M$1070,$G368)=$J$3,INDEX(Nhaplieu!$N$8:$N$1070,$G368)=$J$3),INDEX(Nhaplieu!$F$8:$F$1070,$G368),""))</f>
        <v/>
      </c>
      <c r="C368" s="482" t="str">
        <f ca="1">IF($G368="","",IF(OR(INDEX(Nhaplieu!$M$8:$M$1070,$G368)=$J$3,INDEX(Nhaplieu!$N$8:$N$1070,$G368)=$J$3),INDEX(Nhaplieu!$L$8:$L$1070,$G368),""))</f>
        <v/>
      </c>
      <c r="D368" s="483" t="str">
        <f ca="1">IF($G368="","",IF(INDEX(Nhaplieu!$M$8:$M$1070,$G368)=$J$3,IF($G368="","",INDEX(Nhaplieu!$N$8:$N$1070,$G368)),IF(INDEX(Nhaplieu!$N$8:$N$1070,$G368)=$J$3,IF($G368="","",INDEX(Nhaplieu!$M$8:$M$1070,$G368)),"")))</f>
        <v/>
      </c>
      <c r="E368" s="77" t="str">
        <f ca="1">IF($G368="","",IF(AND(INDEX(Nhaplieu!$M$8:$M$1070,$G368)=$J$3,INDEX(Nhaplieu!$P$8:$P$1070,$G368)=$J$2),INDEX(Nhaplieu!$O$8:$O$1070,$G368),0))</f>
        <v/>
      </c>
      <c r="F368" s="77" t="str">
        <f ca="1">IF(OR($G368="",E368&gt;0),"",IF(AND(INDEX(Nhaplieu!$N$8:$N$1070,$G368)=$J$3,INDEX(Nhaplieu!$P$8:$P$1070,$G368)=$J$2),INDEX(Nhaplieu!$O$8:$O$1070,$G368),0))</f>
        <v/>
      </c>
      <c r="G368" s="66" t="str">
        <f ca="1">IF(TYPE(MATCH($J$2,OFFSET(Nhaplieu!$P$8,G367,0):'Nhaplieu'!$P$1070,0)+G367)=16,"",MATCH($J$2,OFFSET(Nhaplieu!$P$8,G367,0):'Nhaplieu'!$P$1070,0)+G367)</f>
        <v/>
      </c>
    </row>
    <row r="369" spans="1:7" s="10" customFormat="1" ht="14.25" hidden="1" customHeight="1">
      <c r="A369" s="77" t="str">
        <f ca="1">IF($G369="","",IF(OR(INDEX(Nhaplieu!$M$8:$M$1070,$G369)=$J$3,INDEX(Nhaplieu!$N$8:$N$1070,$G369)=$J$3),INDEX(Nhaplieu!$E$8:$E$1070,$G369),""))</f>
        <v/>
      </c>
      <c r="B369" s="481" t="str">
        <f ca="1">IF($G369="","",IF(OR(INDEX(Nhaplieu!$M$8:$M$1070,$G369)=$J$3,INDEX(Nhaplieu!$N$8:$N$1070,$G369)=$J$3),INDEX(Nhaplieu!$F$8:$F$1070,$G369),""))</f>
        <v/>
      </c>
      <c r="C369" s="482" t="str">
        <f ca="1">IF($G369="","",IF(OR(INDEX(Nhaplieu!$M$8:$M$1070,$G369)=$J$3,INDEX(Nhaplieu!$N$8:$N$1070,$G369)=$J$3),INDEX(Nhaplieu!$L$8:$L$1070,$G369),""))</f>
        <v/>
      </c>
      <c r="D369" s="483" t="str">
        <f ca="1">IF($G369="","",IF(INDEX(Nhaplieu!$M$8:$M$1070,$G369)=$J$3,IF($G369="","",INDEX(Nhaplieu!$N$8:$N$1070,$G369)),IF(INDEX(Nhaplieu!$N$8:$N$1070,$G369)=$J$3,IF($G369="","",INDEX(Nhaplieu!$M$8:$M$1070,$G369)),"")))</f>
        <v/>
      </c>
      <c r="E369" s="77" t="str">
        <f ca="1">IF($G369="","",IF(AND(INDEX(Nhaplieu!$M$8:$M$1070,$G369)=$J$3,INDEX(Nhaplieu!$P$8:$P$1070,$G369)=$J$2),INDEX(Nhaplieu!$O$8:$O$1070,$G369),0))</f>
        <v/>
      </c>
      <c r="F369" s="77" t="str">
        <f ca="1">IF(OR($G369="",E369&gt;0),"",IF(AND(INDEX(Nhaplieu!$N$8:$N$1070,$G369)=$J$3,INDEX(Nhaplieu!$P$8:$P$1070,$G369)=$J$2),INDEX(Nhaplieu!$O$8:$O$1070,$G369),0))</f>
        <v/>
      </c>
      <c r="G369" s="66" t="str">
        <f ca="1">IF(TYPE(MATCH($J$2,OFFSET(Nhaplieu!$P$8,G368,0):'Nhaplieu'!$P$1070,0)+G368)=16,"",MATCH($J$2,OFFSET(Nhaplieu!$P$8,G368,0):'Nhaplieu'!$P$1070,0)+G368)</f>
        <v/>
      </c>
    </row>
    <row r="370" spans="1:7" s="10" customFormat="1" ht="14.25" hidden="1" customHeight="1">
      <c r="A370" s="77" t="str">
        <f ca="1">IF($G370="","",IF(OR(INDEX(Nhaplieu!$M$8:$M$1070,$G370)=$J$3,INDEX(Nhaplieu!$N$8:$N$1070,$G370)=$J$3),INDEX(Nhaplieu!$E$8:$E$1070,$G370),""))</f>
        <v/>
      </c>
      <c r="B370" s="481" t="str">
        <f ca="1">IF($G370="","",IF(OR(INDEX(Nhaplieu!$M$8:$M$1070,$G370)=$J$3,INDEX(Nhaplieu!$N$8:$N$1070,$G370)=$J$3),INDEX(Nhaplieu!$F$8:$F$1070,$G370),""))</f>
        <v/>
      </c>
      <c r="C370" s="482" t="str">
        <f ca="1">IF($G370="","",IF(OR(INDEX(Nhaplieu!$M$8:$M$1070,$G370)=$J$3,INDEX(Nhaplieu!$N$8:$N$1070,$G370)=$J$3),INDEX(Nhaplieu!$L$8:$L$1070,$G370),""))</f>
        <v/>
      </c>
      <c r="D370" s="483" t="str">
        <f ca="1">IF($G370="","",IF(INDEX(Nhaplieu!$M$8:$M$1070,$G370)=$J$3,IF($G370="","",INDEX(Nhaplieu!$N$8:$N$1070,$G370)),IF(INDEX(Nhaplieu!$N$8:$N$1070,$G370)=$J$3,IF($G370="","",INDEX(Nhaplieu!$M$8:$M$1070,$G370)),"")))</f>
        <v/>
      </c>
      <c r="E370" s="77" t="str">
        <f ca="1">IF($G370="","",IF(AND(INDEX(Nhaplieu!$M$8:$M$1070,$G370)=$J$3,INDEX(Nhaplieu!$P$8:$P$1070,$G370)=$J$2),INDEX(Nhaplieu!$O$8:$O$1070,$G370),0))</f>
        <v/>
      </c>
      <c r="F370" s="77" t="str">
        <f ca="1">IF(OR($G370="",E370&gt;0),"",IF(AND(INDEX(Nhaplieu!$N$8:$N$1070,$G370)=$J$3,INDEX(Nhaplieu!$P$8:$P$1070,$G370)=$J$2),INDEX(Nhaplieu!$O$8:$O$1070,$G370),0))</f>
        <v/>
      </c>
      <c r="G370" s="66" t="str">
        <f ca="1">IF(TYPE(MATCH($J$2,OFFSET(Nhaplieu!$P$8,G369,0):'Nhaplieu'!$P$1070,0)+G369)=16,"",MATCH($J$2,OFFSET(Nhaplieu!$P$8,G369,0):'Nhaplieu'!$P$1070,0)+G369)</f>
        <v/>
      </c>
    </row>
    <row r="371" spans="1:7" s="10" customFormat="1" ht="14.25" hidden="1" customHeight="1">
      <c r="A371" s="77" t="str">
        <f ca="1">IF($G371="","",IF(OR(INDEX(Nhaplieu!$M$8:$M$1070,$G371)=$J$3,INDEX(Nhaplieu!$N$8:$N$1070,$G371)=$J$3),INDEX(Nhaplieu!$E$8:$E$1070,$G371),""))</f>
        <v/>
      </c>
      <c r="B371" s="481" t="str">
        <f ca="1">IF($G371="","",IF(OR(INDEX(Nhaplieu!$M$8:$M$1070,$G371)=$J$3,INDEX(Nhaplieu!$N$8:$N$1070,$G371)=$J$3),INDEX(Nhaplieu!$F$8:$F$1070,$G371),""))</f>
        <v/>
      </c>
      <c r="C371" s="482" t="str">
        <f ca="1">IF($G371="","",IF(OR(INDEX(Nhaplieu!$M$8:$M$1070,$G371)=$J$3,INDEX(Nhaplieu!$N$8:$N$1070,$G371)=$J$3),INDEX(Nhaplieu!$L$8:$L$1070,$G371),""))</f>
        <v/>
      </c>
      <c r="D371" s="483" t="str">
        <f ca="1">IF($G371="","",IF(INDEX(Nhaplieu!$M$8:$M$1070,$G371)=$J$3,IF($G371="","",INDEX(Nhaplieu!$N$8:$N$1070,$G371)),IF(INDEX(Nhaplieu!$N$8:$N$1070,$G371)=$J$3,IF($G371="","",INDEX(Nhaplieu!$M$8:$M$1070,$G371)),"")))</f>
        <v/>
      </c>
      <c r="E371" s="77" t="str">
        <f ca="1">IF($G371="","",IF(AND(INDEX(Nhaplieu!$M$8:$M$1070,$G371)=$J$3,INDEX(Nhaplieu!$P$8:$P$1070,$G371)=$J$2),INDEX(Nhaplieu!$O$8:$O$1070,$G371),0))</f>
        <v/>
      </c>
      <c r="F371" s="77" t="str">
        <f ca="1">IF(OR($G371="",E371&gt;0),"",IF(AND(INDEX(Nhaplieu!$N$8:$N$1070,$G371)=$J$3,INDEX(Nhaplieu!$P$8:$P$1070,$G371)=$J$2),INDEX(Nhaplieu!$O$8:$O$1070,$G371),0))</f>
        <v/>
      </c>
      <c r="G371" s="66" t="str">
        <f ca="1">IF(TYPE(MATCH($J$2,OFFSET(Nhaplieu!$P$8,G370,0):'Nhaplieu'!$P$1070,0)+G370)=16,"",MATCH($J$2,OFFSET(Nhaplieu!$P$8,G370,0):'Nhaplieu'!$P$1070,0)+G370)</f>
        <v/>
      </c>
    </row>
    <row r="372" spans="1:7" s="10" customFormat="1" ht="14.25" hidden="1" customHeight="1">
      <c r="A372" s="77" t="str">
        <f ca="1">IF($G372="","",IF(OR(INDEX(Nhaplieu!$M$8:$M$1070,$G372)=$J$3,INDEX(Nhaplieu!$N$8:$N$1070,$G372)=$J$3),INDEX(Nhaplieu!$E$8:$E$1070,$G372),""))</f>
        <v/>
      </c>
      <c r="B372" s="481" t="str">
        <f ca="1">IF($G372="","",IF(OR(INDEX(Nhaplieu!$M$8:$M$1070,$G372)=$J$3,INDEX(Nhaplieu!$N$8:$N$1070,$G372)=$J$3),INDEX(Nhaplieu!$F$8:$F$1070,$G372),""))</f>
        <v/>
      </c>
      <c r="C372" s="482" t="str">
        <f ca="1">IF($G372="","",IF(OR(INDEX(Nhaplieu!$M$8:$M$1070,$G372)=$J$3,INDEX(Nhaplieu!$N$8:$N$1070,$G372)=$J$3),INDEX(Nhaplieu!$L$8:$L$1070,$G372),""))</f>
        <v/>
      </c>
      <c r="D372" s="483" t="str">
        <f ca="1">IF($G372="","",IF(INDEX(Nhaplieu!$M$8:$M$1070,$G372)=$J$3,IF($G372="","",INDEX(Nhaplieu!$N$8:$N$1070,$G372)),IF(INDEX(Nhaplieu!$N$8:$N$1070,$G372)=$J$3,IF($G372="","",INDEX(Nhaplieu!$M$8:$M$1070,$G372)),"")))</f>
        <v/>
      </c>
      <c r="E372" s="77" t="str">
        <f ca="1">IF($G372="","",IF(AND(INDEX(Nhaplieu!$M$8:$M$1070,$G372)=$J$3,INDEX(Nhaplieu!$P$8:$P$1070,$G372)=$J$2),INDEX(Nhaplieu!$O$8:$O$1070,$G372),0))</f>
        <v/>
      </c>
      <c r="F372" s="77" t="str">
        <f ca="1">IF(OR($G372="",E372&gt;0),"",IF(AND(INDEX(Nhaplieu!$N$8:$N$1070,$G372)=$J$3,INDEX(Nhaplieu!$P$8:$P$1070,$G372)=$J$2),INDEX(Nhaplieu!$O$8:$O$1070,$G372),0))</f>
        <v/>
      </c>
      <c r="G372" s="66" t="str">
        <f ca="1">IF(TYPE(MATCH($J$2,OFFSET(Nhaplieu!$P$8,G371,0):'Nhaplieu'!$P$1070,0)+G371)=16,"",MATCH($J$2,OFFSET(Nhaplieu!$P$8,G371,0):'Nhaplieu'!$P$1070,0)+G371)</f>
        <v/>
      </c>
    </row>
    <row r="373" spans="1:7" s="10" customFormat="1" ht="14.25" hidden="1" customHeight="1">
      <c r="A373" s="77" t="str">
        <f ca="1">IF($G373="","",IF(OR(INDEX(Nhaplieu!$M$8:$M$1070,$G373)=$J$3,INDEX(Nhaplieu!$N$8:$N$1070,$G373)=$J$3),INDEX(Nhaplieu!$E$8:$E$1070,$G373),""))</f>
        <v/>
      </c>
      <c r="B373" s="481" t="str">
        <f ca="1">IF($G373="","",IF(OR(INDEX(Nhaplieu!$M$8:$M$1070,$G373)=$J$3,INDEX(Nhaplieu!$N$8:$N$1070,$G373)=$J$3),INDEX(Nhaplieu!$F$8:$F$1070,$G373),""))</f>
        <v/>
      </c>
      <c r="C373" s="482" t="str">
        <f ca="1">IF($G373="","",IF(OR(INDEX(Nhaplieu!$M$8:$M$1070,$G373)=$J$3,INDEX(Nhaplieu!$N$8:$N$1070,$G373)=$J$3),INDEX(Nhaplieu!$L$8:$L$1070,$G373),""))</f>
        <v/>
      </c>
      <c r="D373" s="483" t="str">
        <f ca="1">IF($G373="","",IF(INDEX(Nhaplieu!$M$8:$M$1070,$G373)=$J$3,IF($G373="","",INDEX(Nhaplieu!$N$8:$N$1070,$G373)),IF(INDEX(Nhaplieu!$N$8:$N$1070,$G373)=$J$3,IF($G373="","",INDEX(Nhaplieu!$M$8:$M$1070,$G373)),"")))</f>
        <v/>
      </c>
      <c r="E373" s="77" t="str">
        <f ca="1">IF($G373="","",IF(AND(INDEX(Nhaplieu!$M$8:$M$1070,$G373)=$J$3,INDEX(Nhaplieu!$P$8:$P$1070,$G373)=$J$2),INDEX(Nhaplieu!$O$8:$O$1070,$G373),0))</f>
        <v/>
      </c>
      <c r="F373" s="77" t="str">
        <f ca="1">IF(OR($G373="",E373&gt;0),"",IF(AND(INDEX(Nhaplieu!$N$8:$N$1070,$G373)=$J$3,INDEX(Nhaplieu!$P$8:$P$1070,$G373)=$J$2),INDEX(Nhaplieu!$O$8:$O$1070,$G373),0))</f>
        <v/>
      </c>
      <c r="G373" s="66" t="str">
        <f ca="1">IF(TYPE(MATCH($J$2,OFFSET(Nhaplieu!$P$8,G372,0):'Nhaplieu'!$P$1070,0)+G372)=16,"",MATCH($J$2,OFFSET(Nhaplieu!$P$8,G372,0):'Nhaplieu'!$P$1070,0)+G372)</f>
        <v/>
      </c>
    </row>
    <row r="374" spans="1:7" s="10" customFormat="1" ht="14.25" hidden="1" customHeight="1">
      <c r="A374" s="77" t="str">
        <f ca="1">IF($G374="","",IF(OR(INDEX(Nhaplieu!$M$8:$M$1070,$G374)=$J$3,INDEX(Nhaplieu!$N$8:$N$1070,$G374)=$J$3),INDEX(Nhaplieu!$E$8:$E$1070,$G374),""))</f>
        <v/>
      </c>
      <c r="B374" s="481" t="str">
        <f ca="1">IF($G374="","",IF(OR(INDEX(Nhaplieu!$M$8:$M$1070,$G374)=$J$3,INDEX(Nhaplieu!$N$8:$N$1070,$G374)=$J$3),INDEX(Nhaplieu!$F$8:$F$1070,$G374),""))</f>
        <v/>
      </c>
      <c r="C374" s="482" t="str">
        <f ca="1">IF($G374="","",IF(OR(INDEX(Nhaplieu!$M$8:$M$1070,$G374)=$J$3,INDEX(Nhaplieu!$N$8:$N$1070,$G374)=$J$3),INDEX(Nhaplieu!$L$8:$L$1070,$G374),""))</f>
        <v/>
      </c>
      <c r="D374" s="483" t="str">
        <f ca="1">IF($G374="","",IF(INDEX(Nhaplieu!$M$8:$M$1070,$G374)=$J$3,IF($G374="","",INDEX(Nhaplieu!$N$8:$N$1070,$G374)),IF(INDEX(Nhaplieu!$N$8:$N$1070,$G374)=$J$3,IF($G374="","",INDEX(Nhaplieu!$M$8:$M$1070,$G374)),"")))</f>
        <v/>
      </c>
      <c r="E374" s="77" t="str">
        <f ca="1">IF($G374="","",IF(AND(INDEX(Nhaplieu!$M$8:$M$1070,$G374)=$J$3,INDEX(Nhaplieu!$P$8:$P$1070,$G374)=$J$2),INDEX(Nhaplieu!$O$8:$O$1070,$G374),0))</f>
        <v/>
      </c>
      <c r="F374" s="77" t="str">
        <f ca="1">IF(OR($G374="",E374&gt;0),"",IF(AND(INDEX(Nhaplieu!$N$8:$N$1070,$G374)=$J$3,INDEX(Nhaplieu!$P$8:$P$1070,$G374)=$J$2),INDEX(Nhaplieu!$O$8:$O$1070,$G374),0))</f>
        <v/>
      </c>
      <c r="G374" s="66" t="str">
        <f ca="1">IF(TYPE(MATCH($J$2,OFFSET(Nhaplieu!$P$8,G373,0):'Nhaplieu'!$P$1070,0)+G373)=16,"",MATCH($J$2,OFFSET(Nhaplieu!$P$8,G373,0):'Nhaplieu'!$P$1070,0)+G373)</f>
        <v/>
      </c>
    </row>
    <row r="375" spans="1:7" s="10" customFormat="1" ht="14.25" hidden="1" customHeight="1">
      <c r="A375" s="77" t="str">
        <f ca="1">IF($G375="","",IF(OR(INDEX(Nhaplieu!$M$8:$M$1070,$G375)=$J$3,INDEX(Nhaplieu!$N$8:$N$1070,$G375)=$J$3),INDEX(Nhaplieu!$E$8:$E$1070,$G375),""))</f>
        <v/>
      </c>
      <c r="B375" s="481" t="str">
        <f ca="1">IF($G375="","",IF(OR(INDEX(Nhaplieu!$M$8:$M$1070,$G375)=$J$3,INDEX(Nhaplieu!$N$8:$N$1070,$G375)=$J$3),INDEX(Nhaplieu!$F$8:$F$1070,$G375),""))</f>
        <v/>
      </c>
      <c r="C375" s="482" t="str">
        <f ca="1">IF($G375="","",IF(OR(INDEX(Nhaplieu!$M$8:$M$1070,$G375)=$J$3,INDEX(Nhaplieu!$N$8:$N$1070,$G375)=$J$3),INDEX(Nhaplieu!$L$8:$L$1070,$G375),""))</f>
        <v/>
      </c>
      <c r="D375" s="483" t="str">
        <f ca="1">IF($G375="","",IF(INDEX(Nhaplieu!$M$8:$M$1070,$G375)=$J$3,IF($G375="","",INDEX(Nhaplieu!$N$8:$N$1070,$G375)),IF(INDEX(Nhaplieu!$N$8:$N$1070,$G375)=$J$3,IF($G375="","",INDEX(Nhaplieu!$M$8:$M$1070,$G375)),"")))</f>
        <v/>
      </c>
      <c r="E375" s="77" t="str">
        <f ca="1">IF($G375="","",IF(AND(INDEX(Nhaplieu!$M$8:$M$1070,$G375)=$J$3,INDEX(Nhaplieu!$P$8:$P$1070,$G375)=$J$2),INDEX(Nhaplieu!$O$8:$O$1070,$G375),0))</f>
        <v/>
      </c>
      <c r="F375" s="77" t="str">
        <f ca="1">IF(OR($G375="",E375&gt;0),"",IF(AND(INDEX(Nhaplieu!$N$8:$N$1070,$G375)=$J$3,INDEX(Nhaplieu!$P$8:$P$1070,$G375)=$J$2),INDEX(Nhaplieu!$O$8:$O$1070,$G375),0))</f>
        <v/>
      </c>
      <c r="G375" s="66" t="str">
        <f ca="1">IF(TYPE(MATCH($J$2,OFFSET(Nhaplieu!$P$8,G374,0):'Nhaplieu'!$P$1070,0)+G374)=16,"",MATCH($J$2,OFFSET(Nhaplieu!$P$8,G374,0):'Nhaplieu'!$P$1070,0)+G374)</f>
        <v/>
      </c>
    </row>
    <row r="376" spans="1:7" s="10" customFormat="1" ht="14.25" hidden="1" customHeight="1">
      <c r="A376" s="77" t="str">
        <f ca="1">IF($G376="","",IF(OR(INDEX(Nhaplieu!$M$8:$M$1070,$G376)=$J$3,INDEX(Nhaplieu!$N$8:$N$1070,$G376)=$J$3),INDEX(Nhaplieu!$E$8:$E$1070,$G376),""))</f>
        <v/>
      </c>
      <c r="B376" s="481" t="str">
        <f ca="1">IF($G376="","",IF(OR(INDEX(Nhaplieu!$M$8:$M$1070,$G376)=$J$3,INDEX(Nhaplieu!$N$8:$N$1070,$G376)=$J$3),INDEX(Nhaplieu!$F$8:$F$1070,$G376),""))</f>
        <v/>
      </c>
      <c r="C376" s="482" t="str">
        <f ca="1">IF($G376="","",IF(OR(INDEX(Nhaplieu!$M$8:$M$1070,$G376)=$J$3,INDEX(Nhaplieu!$N$8:$N$1070,$G376)=$J$3),INDEX(Nhaplieu!$L$8:$L$1070,$G376),""))</f>
        <v/>
      </c>
      <c r="D376" s="483" t="str">
        <f ca="1">IF($G376="","",IF(INDEX(Nhaplieu!$M$8:$M$1070,$G376)=$J$3,IF($G376="","",INDEX(Nhaplieu!$N$8:$N$1070,$G376)),IF(INDEX(Nhaplieu!$N$8:$N$1070,$G376)=$J$3,IF($G376="","",INDEX(Nhaplieu!$M$8:$M$1070,$G376)),"")))</f>
        <v/>
      </c>
      <c r="E376" s="77" t="str">
        <f ca="1">IF($G376="","",IF(AND(INDEX(Nhaplieu!$M$8:$M$1070,$G376)=$J$3,INDEX(Nhaplieu!$P$8:$P$1070,$G376)=$J$2),INDEX(Nhaplieu!$O$8:$O$1070,$G376),0))</f>
        <v/>
      </c>
      <c r="F376" s="77" t="str">
        <f ca="1">IF(OR($G376="",E376&gt;0),"",IF(AND(INDEX(Nhaplieu!$N$8:$N$1070,$G376)=$J$3,INDEX(Nhaplieu!$P$8:$P$1070,$G376)=$J$2),INDEX(Nhaplieu!$O$8:$O$1070,$G376),0))</f>
        <v/>
      </c>
      <c r="G376" s="66" t="str">
        <f ca="1">IF(TYPE(MATCH($J$2,OFFSET(Nhaplieu!$P$8,G375,0):'Nhaplieu'!$P$1070,0)+G375)=16,"",MATCH($J$2,OFFSET(Nhaplieu!$P$8,G375,0):'Nhaplieu'!$P$1070,0)+G375)</f>
        <v/>
      </c>
    </row>
    <row r="377" spans="1:7" s="10" customFormat="1" ht="14.25" hidden="1" customHeight="1">
      <c r="A377" s="77" t="str">
        <f ca="1">IF($G377="","",IF(OR(INDEX(Nhaplieu!$M$8:$M$1070,$G377)=$J$3,INDEX(Nhaplieu!$N$8:$N$1070,$G377)=$J$3),INDEX(Nhaplieu!$E$8:$E$1070,$G377),""))</f>
        <v/>
      </c>
      <c r="B377" s="481" t="str">
        <f ca="1">IF($G377="","",IF(OR(INDEX(Nhaplieu!$M$8:$M$1070,$G377)=$J$3,INDEX(Nhaplieu!$N$8:$N$1070,$G377)=$J$3),INDEX(Nhaplieu!$F$8:$F$1070,$G377),""))</f>
        <v/>
      </c>
      <c r="C377" s="482" t="str">
        <f ca="1">IF($G377="","",IF(OR(INDEX(Nhaplieu!$M$8:$M$1070,$G377)=$J$3,INDEX(Nhaplieu!$N$8:$N$1070,$G377)=$J$3),INDEX(Nhaplieu!$L$8:$L$1070,$G377),""))</f>
        <v/>
      </c>
      <c r="D377" s="483" t="str">
        <f ca="1">IF($G377="","",IF(INDEX(Nhaplieu!$M$8:$M$1070,$G377)=$J$3,IF($G377="","",INDEX(Nhaplieu!$N$8:$N$1070,$G377)),IF(INDEX(Nhaplieu!$N$8:$N$1070,$G377)=$J$3,IF($G377="","",INDEX(Nhaplieu!$M$8:$M$1070,$G377)),"")))</f>
        <v/>
      </c>
      <c r="E377" s="77" t="str">
        <f ca="1">IF($G377="","",IF(AND(INDEX(Nhaplieu!$M$8:$M$1070,$G377)=$J$3,INDEX(Nhaplieu!$P$8:$P$1070,$G377)=$J$2),INDEX(Nhaplieu!$O$8:$O$1070,$G377),0))</f>
        <v/>
      </c>
      <c r="F377" s="77" t="str">
        <f ca="1">IF(OR($G377="",E377&gt;0),"",IF(AND(INDEX(Nhaplieu!$N$8:$N$1070,$G377)=$J$3,INDEX(Nhaplieu!$P$8:$P$1070,$G377)=$J$2),INDEX(Nhaplieu!$O$8:$O$1070,$G377),0))</f>
        <v/>
      </c>
      <c r="G377" s="66" t="str">
        <f ca="1">IF(TYPE(MATCH($J$2,OFFSET(Nhaplieu!$P$8,G376,0):'Nhaplieu'!$P$1070,0)+G376)=16,"",MATCH($J$2,OFFSET(Nhaplieu!$P$8,G376,0):'Nhaplieu'!$P$1070,0)+G376)</f>
        <v/>
      </c>
    </row>
    <row r="378" spans="1:7" s="10" customFormat="1" ht="14.25" hidden="1" customHeight="1">
      <c r="A378" s="77" t="str">
        <f ca="1">IF($G378="","",IF(OR(INDEX(Nhaplieu!$M$8:$M$1070,$G378)=$J$3,INDEX(Nhaplieu!$N$8:$N$1070,$G378)=$J$3),INDEX(Nhaplieu!$E$8:$E$1070,$G378),""))</f>
        <v/>
      </c>
      <c r="B378" s="481" t="str">
        <f ca="1">IF($G378="","",IF(OR(INDEX(Nhaplieu!$M$8:$M$1070,$G378)=$J$3,INDEX(Nhaplieu!$N$8:$N$1070,$G378)=$J$3),INDEX(Nhaplieu!$F$8:$F$1070,$G378),""))</f>
        <v/>
      </c>
      <c r="C378" s="482" t="str">
        <f ca="1">IF($G378="","",IF(OR(INDEX(Nhaplieu!$M$8:$M$1070,$G378)=$J$3,INDEX(Nhaplieu!$N$8:$N$1070,$G378)=$J$3),INDEX(Nhaplieu!$L$8:$L$1070,$G378),""))</f>
        <v/>
      </c>
      <c r="D378" s="483" t="str">
        <f ca="1">IF($G378="","",IF(INDEX(Nhaplieu!$M$8:$M$1070,$G378)=$J$3,IF($G378="","",INDEX(Nhaplieu!$N$8:$N$1070,$G378)),IF(INDEX(Nhaplieu!$N$8:$N$1070,$G378)=$J$3,IF($G378="","",INDEX(Nhaplieu!$M$8:$M$1070,$G378)),"")))</f>
        <v/>
      </c>
      <c r="E378" s="77" t="str">
        <f ca="1">IF($G378="","",IF(AND(INDEX(Nhaplieu!$M$8:$M$1070,$G378)=$J$3,INDEX(Nhaplieu!$P$8:$P$1070,$G378)=$J$2),INDEX(Nhaplieu!$O$8:$O$1070,$G378),0))</f>
        <v/>
      </c>
      <c r="F378" s="77" t="str">
        <f ca="1">IF(OR($G378="",E378&gt;0),"",IF(AND(INDEX(Nhaplieu!$N$8:$N$1070,$G378)=$J$3,INDEX(Nhaplieu!$P$8:$P$1070,$G378)=$J$2),INDEX(Nhaplieu!$O$8:$O$1070,$G378),0))</f>
        <v/>
      </c>
      <c r="G378" s="66" t="str">
        <f ca="1">IF(TYPE(MATCH($J$2,OFFSET(Nhaplieu!$P$8,G377,0):'Nhaplieu'!$P$1070,0)+G377)=16,"",MATCH($J$2,OFFSET(Nhaplieu!$P$8,G377,0):'Nhaplieu'!$P$1070,0)+G377)</f>
        <v/>
      </c>
    </row>
    <row r="379" spans="1:7" s="10" customFormat="1" ht="14.25" hidden="1" customHeight="1">
      <c r="A379" s="77" t="str">
        <f ca="1">IF($G379="","",IF(OR(INDEX(Nhaplieu!$M$8:$M$1070,$G379)=$J$3,INDEX(Nhaplieu!$N$8:$N$1070,$G379)=$J$3),INDEX(Nhaplieu!$E$8:$E$1070,$G379),""))</f>
        <v/>
      </c>
      <c r="B379" s="481" t="str">
        <f ca="1">IF($G379="","",IF(OR(INDEX(Nhaplieu!$M$8:$M$1070,$G379)=$J$3,INDEX(Nhaplieu!$N$8:$N$1070,$G379)=$J$3),INDEX(Nhaplieu!$F$8:$F$1070,$G379),""))</f>
        <v/>
      </c>
      <c r="C379" s="482" t="str">
        <f ca="1">IF($G379="","",IF(OR(INDEX(Nhaplieu!$M$8:$M$1070,$G379)=$J$3,INDEX(Nhaplieu!$N$8:$N$1070,$G379)=$J$3),INDEX(Nhaplieu!$L$8:$L$1070,$G379),""))</f>
        <v/>
      </c>
      <c r="D379" s="483" t="str">
        <f ca="1">IF($G379="","",IF(INDEX(Nhaplieu!$M$8:$M$1070,$G379)=$J$3,IF($G379="","",INDEX(Nhaplieu!$N$8:$N$1070,$G379)),IF(INDEX(Nhaplieu!$N$8:$N$1070,$G379)=$J$3,IF($G379="","",INDEX(Nhaplieu!$M$8:$M$1070,$G379)),"")))</f>
        <v/>
      </c>
      <c r="E379" s="77" t="str">
        <f ca="1">IF($G379="","",IF(AND(INDEX(Nhaplieu!$M$8:$M$1070,$G379)=$J$3,INDEX(Nhaplieu!$P$8:$P$1070,$G379)=$J$2),INDEX(Nhaplieu!$O$8:$O$1070,$G379),0))</f>
        <v/>
      </c>
      <c r="F379" s="77" t="str">
        <f ca="1">IF(OR($G379="",E379&gt;0),"",IF(AND(INDEX(Nhaplieu!$N$8:$N$1070,$G379)=$J$3,INDEX(Nhaplieu!$P$8:$P$1070,$G379)=$J$2),INDEX(Nhaplieu!$O$8:$O$1070,$G379),0))</f>
        <v/>
      </c>
      <c r="G379" s="66" t="str">
        <f ca="1">IF(TYPE(MATCH($J$2,OFFSET(Nhaplieu!$P$8,G378,0):'Nhaplieu'!$P$1070,0)+G378)=16,"",MATCH($J$2,OFFSET(Nhaplieu!$P$8,G378,0):'Nhaplieu'!$P$1070,0)+G378)</f>
        <v/>
      </c>
    </row>
    <row r="380" spans="1:7" s="10" customFormat="1" ht="14.25" hidden="1" customHeight="1">
      <c r="A380" s="77" t="str">
        <f ca="1">IF($G380="","",IF(OR(INDEX(Nhaplieu!$M$8:$M$1070,$G380)=$J$3,INDEX(Nhaplieu!$N$8:$N$1070,$G380)=$J$3),INDEX(Nhaplieu!$E$8:$E$1070,$G380),""))</f>
        <v/>
      </c>
      <c r="B380" s="481" t="str">
        <f ca="1">IF($G380="","",IF(OR(INDEX(Nhaplieu!$M$8:$M$1070,$G380)=$J$3,INDEX(Nhaplieu!$N$8:$N$1070,$G380)=$J$3),INDEX(Nhaplieu!$F$8:$F$1070,$G380),""))</f>
        <v/>
      </c>
      <c r="C380" s="482" t="str">
        <f ca="1">IF($G380="","",IF(OR(INDEX(Nhaplieu!$M$8:$M$1070,$G380)=$J$3,INDEX(Nhaplieu!$N$8:$N$1070,$G380)=$J$3),INDEX(Nhaplieu!$L$8:$L$1070,$G380),""))</f>
        <v/>
      </c>
      <c r="D380" s="483" t="str">
        <f ca="1">IF($G380="","",IF(INDEX(Nhaplieu!$M$8:$M$1070,$G380)=$J$3,IF($G380="","",INDEX(Nhaplieu!$N$8:$N$1070,$G380)),IF(INDEX(Nhaplieu!$N$8:$N$1070,$G380)=$J$3,IF($G380="","",INDEX(Nhaplieu!$M$8:$M$1070,$G380)),"")))</f>
        <v/>
      </c>
      <c r="E380" s="77" t="str">
        <f ca="1">IF($G380="","",IF(AND(INDEX(Nhaplieu!$M$8:$M$1070,$G380)=$J$3,INDEX(Nhaplieu!$P$8:$P$1070,$G380)=$J$2),INDEX(Nhaplieu!$O$8:$O$1070,$G380),0))</f>
        <v/>
      </c>
      <c r="F380" s="77" t="str">
        <f ca="1">IF(OR($G380="",E380&gt;0),"",IF(AND(INDEX(Nhaplieu!$N$8:$N$1070,$G380)=$J$3,INDEX(Nhaplieu!$P$8:$P$1070,$G380)=$J$2),INDEX(Nhaplieu!$O$8:$O$1070,$G380),0))</f>
        <v/>
      </c>
      <c r="G380" s="66" t="str">
        <f ca="1">IF(TYPE(MATCH($J$2,OFFSET(Nhaplieu!$P$8,G379,0):'Nhaplieu'!$P$1070,0)+G379)=16,"",MATCH($J$2,OFFSET(Nhaplieu!$P$8,G379,0):'Nhaplieu'!$P$1070,0)+G379)</f>
        <v/>
      </c>
    </row>
    <row r="381" spans="1:7" s="10" customFormat="1" ht="14.25" hidden="1" customHeight="1">
      <c r="A381" s="77" t="str">
        <f ca="1">IF($G381="","",IF(OR(INDEX(Nhaplieu!$M$8:$M$1070,$G381)=$J$3,INDEX(Nhaplieu!$N$8:$N$1070,$G381)=$J$3),INDEX(Nhaplieu!$E$8:$E$1070,$G381),""))</f>
        <v/>
      </c>
      <c r="B381" s="481" t="str">
        <f ca="1">IF($G381="","",IF(OR(INDEX(Nhaplieu!$M$8:$M$1070,$G381)=$J$3,INDEX(Nhaplieu!$N$8:$N$1070,$G381)=$J$3),INDEX(Nhaplieu!$F$8:$F$1070,$G381),""))</f>
        <v/>
      </c>
      <c r="C381" s="482" t="str">
        <f ca="1">IF($G381="","",IF(OR(INDEX(Nhaplieu!$M$8:$M$1070,$G381)=$J$3,INDEX(Nhaplieu!$N$8:$N$1070,$G381)=$J$3),INDEX(Nhaplieu!$L$8:$L$1070,$G381),""))</f>
        <v/>
      </c>
      <c r="D381" s="483" t="str">
        <f ca="1">IF($G381="","",IF(INDEX(Nhaplieu!$M$8:$M$1070,$G381)=$J$3,IF($G381="","",INDEX(Nhaplieu!$N$8:$N$1070,$G381)),IF(INDEX(Nhaplieu!$N$8:$N$1070,$G381)=$J$3,IF($G381="","",INDEX(Nhaplieu!$M$8:$M$1070,$G381)),"")))</f>
        <v/>
      </c>
      <c r="E381" s="77" t="str">
        <f ca="1">IF($G381="","",IF(AND(INDEX(Nhaplieu!$M$8:$M$1070,$G381)=$J$3,INDEX(Nhaplieu!$P$8:$P$1070,$G381)=$J$2),INDEX(Nhaplieu!$O$8:$O$1070,$G381),0))</f>
        <v/>
      </c>
      <c r="F381" s="77" t="str">
        <f ca="1">IF(OR($G381="",E381&gt;0),"",IF(AND(INDEX(Nhaplieu!$N$8:$N$1070,$G381)=$J$3,INDEX(Nhaplieu!$P$8:$P$1070,$G381)=$J$2),INDEX(Nhaplieu!$O$8:$O$1070,$G381),0))</f>
        <v/>
      </c>
      <c r="G381" s="66" t="str">
        <f ca="1">IF(TYPE(MATCH($J$2,OFFSET(Nhaplieu!$P$8,G380,0):'Nhaplieu'!$P$1070,0)+G380)=16,"",MATCH($J$2,OFFSET(Nhaplieu!$P$8,G380,0):'Nhaplieu'!$P$1070,0)+G380)</f>
        <v/>
      </c>
    </row>
    <row r="382" spans="1:7" s="10" customFormat="1" ht="14.25" hidden="1" customHeight="1">
      <c r="A382" s="77" t="str">
        <f ca="1">IF($G382="","",IF(OR(INDEX(Nhaplieu!$M$8:$M$1070,$G382)=$J$3,INDEX(Nhaplieu!$N$8:$N$1070,$G382)=$J$3),INDEX(Nhaplieu!$E$8:$E$1070,$G382),""))</f>
        <v/>
      </c>
      <c r="B382" s="481" t="str">
        <f ca="1">IF($G382="","",IF(OR(INDEX(Nhaplieu!$M$8:$M$1070,$G382)=$J$3,INDEX(Nhaplieu!$N$8:$N$1070,$G382)=$J$3),INDEX(Nhaplieu!$F$8:$F$1070,$G382),""))</f>
        <v/>
      </c>
      <c r="C382" s="482" t="str">
        <f ca="1">IF($G382="","",IF(OR(INDEX(Nhaplieu!$M$8:$M$1070,$G382)=$J$3,INDEX(Nhaplieu!$N$8:$N$1070,$G382)=$J$3),INDEX(Nhaplieu!$L$8:$L$1070,$G382),""))</f>
        <v/>
      </c>
      <c r="D382" s="483" t="str">
        <f ca="1">IF($G382="","",IF(INDEX(Nhaplieu!$M$8:$M$1070,$G382)=$J$3,IF($G382="","",INDEX(Nhaplieu!$N$8:$N$1070,$G382)),IF(INDEX(Nhaplieu!$N$8:$N$1070,$G382)=$J$3,IF($G382="","",INDEX(Nhaplieu!$M$8:$M$1070,$G382)),"")))</f>
        <v/>
      </c>
      <c r="E382" s="77" t="str">
        <f ca="1">IF($G382="","",IF(AND(INDEX(Nhaplieu!$M$8:$M$1070,$G382)=$J$3,INDEX(Nhaplieu!$P$8:$P$1070,$G382)=$J$2),INDEX(Nhaplieu!$O$8:$O$1070,$G382),0))</f>
        <v/>
      </c>
      <c r="F382" s="77" t="str">
        <f ca="1">IF(OR($G382="",E382&gt;0),"",IF(AND(INDEX(Nhaplieu!$N$8:$N$1070,$G382)=$J$3,INDEX(Nhaplieu!$P$8:$P$1070,$G382)=$J$2),INDEX(Nhaplieu!$O$8:$O$1070,$G382),0))</f>
        <v/>
      </c>
      <c r="G382" s="66" t="str">
        <f ca="1">IF(TYPE(MATCH($J$2,OFFSET(Nhaplieu!$P$8,G381,0):'Nhaplieu'!$P$1070,0)+G381)=16,"",MATCH($J$2,OFFSET(Nhaplieu!$P$8,G381,0):'Nhaplieu'!$P$1070,0)+G381)</f>
        <v/>
      </c>
    </row>
    <row r="383" spans="1:7" s="10" customFormat="1" ht="14.25" hidden="1" customHeight="1">
      <c r="A383" s="77" t="str">
        <f ca="1">IF($G383="","",IF(OR(INDEX(Nhaplieu!$M$8:$M$1070,$G383)=$J$3,INDEX(Nhaplieu!$N$8:$N$1070,$G383)=$J$3),INDEX(Nhaplieu!$E$8:$E$1070,$G383),""))</f>
        <v/>
      </c>
      <c r="B383" s="481" t="str">
        <f ca="1">IF($G383="","",IF(OR(INDEX(Nhaplieu!$M$8:$M$1070,$G383)=$J$3,INDEX(Nhaplieu!$N$8:$N$1070,$G383)=$J$3),INDEX(Nhaplieu!$F$8:$F$1070,$G383),""))</f>
        <v/>
      </c>
      <c r="C383" s="482" t="str">
        <f ca="1">IF($G383="","",IF(OR(INDEX(Nhaplieu!$M$8:$M$1070,$G383)=$J$3,INDEX(Nhaplieu!$N$8:$N$1070,$G383)=$J$3),INDEX(Nhaplieu!$L$8:$L$1070,$G383),""))</f>
        <v/>
      </c>
      <c r="D383" s="483" t="str">
        <f ca="1">IF($G383="","",IF(INDEX(Nhaplieu!$M$8:$M$1070,$G383)=$J$3,IF($G383="","",INDEX(Nhaplieu!$N$8:$N$1070,$G383)),IF(INDEX(Nhaplieu!$N$8:$N$1070,$G383)=$J$3,IF($G383="","",INDEX(Nhaplieu!$M$8:$M$1070,$G383)),"")))</f>
        <v/>
      </c>
      <c r="E383" s="77" t="str">
        <f ca="1">IF($G383="","",IF(AND(INDEX(Nhaplieu!$M$8:$M$1070,$G383)=$J$3,INDEX(Nhaplieu!$P$8:$P$1070,$G383)=$J$2),INDEX(Nhaplieu!$O$8:$O$1070,$G383),0))</f>
        <v/>
      </c>
      <c r="F383" s="77" t="str">
        <f ca="1">IF(OR($G383="",E383&gt;0),"",IF(AND(INDEX(Nhaplieu!$N$8:$N$1070,$G383)=$J$3,INDEX(Nhaplieu!$P$8:$P$1070,$G383)=$J$2),INDEX(Nhaplieu!$O$8:$O$1070,$G383),0))</f>
        <v/>
      </c>
      <c r="G383" s="66" t="str">
        <f ca="1">IF(TYPE(MATCH($J$2,OFFSET(Nhaplieu!$P$8,G382,0):'Nhaplieu'!$P$1070,0)+G382)=16,"",MATCH($J$2,OFFSET(Nhaplieu!$P$8,G382,0):'Nhaplieu'!$P$1070,0)+G382)</f>
        <v/>
      </c>
    </row>
    <row r="384" spans="1:7" s="10" customFormat="1" ht="14.25" hidden="1" customHeight="1">
      <c r="A384" s="77" t="str">
        <f ca="1">IF($G384="","",IF(OR(INDEX(Nhaplieu!$M$8:$M$1070,$G384)=$J$3,INDEX(Nhaplieu!$N$8:$N$1070,$G384)=$J$3),INDEX(Nhaplieu!$E$8:$E$1070,$G384),""))</f>
        <v/>
      </c>
      <c r="B384" s="481" t="str">
        <f ca="1">IF($G384="","",IF(OR(INDEX(Nhaplieu!$M$8:$M$1070,$G384)=$J$3,INDEX(Nhaplieu!$N$8:$N$1070,$G384)=$J$3),INDEX(Nhaplieu!$F$8:$F$1070,$G384),""))</f>
        <v/>
      </c>
      <c r="C384" s="482" t="str">
        <f ca="1">IF($G384="","",IF(OR(INDEX(Nhaplieu!$M$8:$M$1070,$G384)=$J$3,INDEX(Nhaplieu!$N$8:$N$1070,$G384)=$J$3),INDEX(Nhaplieu!$L$8:$L$1070,$G384),""))</f>
        <v/>
      </c>
      <c r="D384" s="483" t="str">
        <f ca="1">IF($G384="","",IF(INDEX(Nhaplieu!$M$8:$M$1070,$G384)=$J$3,IF($G384="","",INDEX(Nhaplieu!$N$8:$N$1070,$G384)),IF(INDEX(Nhaplieu!$N$8:$N$1070,$G384)=$J$3,IF($G384="","",INDEX(Nhaplieu!$M$8:$M$1070,$G384)),"")))</f>
        <v/>
      </c>
      <c r="E384" s="77" t="str">
        <f ca="1">IF($G384="","",IF(AND(INDEX(Nhaplieu!$M$8:$M$1070,$G384)=$J$3,INDEX(Nhaplieu!$P$8:$P$1070,$G384)=$J$2),INDEX(Nhaplieu!$O$8:$O$1070,$G384),0))</f>
        <v/>
      </c>
      <c r="F384" s="77" t="str">
        <f ca="1">IF(OR($G384="",E384&gt;0),"",IF(AND(INDEX(Nhaplieu!$N$8:$N$1070,$G384)=$J$3,INDEX(Nhaplieu!$P$8:$P$1070,$G384)=$J$2),INDEX(Nhaplieu!$O$8:$O$1070,$G384),0))</f>
        <v/>
      </c>
      <c r="G384" s="66" t="str">
        <f ca="1">IF(TYPE(MATCH($J$2,OFFSET(Nhaplieu!$P$8,G383,0):'Nhaplieu'!$P$1070,0)+G383)=16,"",MATCH($J$2,OFFSET(Nhaplieu!$P$8,G383,0):'Nhaplieu'!$P$1070,0)+G383)</f>
        <v/>
      </c>
    </row>
    <row r="385" spans="1:7" s="10" customFormat="1" ht="14.25" hidden="1" customHeight="1">
      <c r="A385" s="77" t="str">
        <f ca="1">IF($G385="","",IF(OR(INDEX(Nhaplieu!$M$8:$M$1070,$G385)=$J$3,INDEX(Nhaplieu!$N$8:$N$1070,$G385)=$J$3),INDEX(Nhaplieu!$E$8:$E$1070,$G385),""))</f>
        <v/>
      </c>
      <c r="B385" s="481" t="str">
        <f ca="1">IF($G385="","",IF(OR(INDEX(Nhaplieu!$M$8:$M$1070,$G385)=$J$3,INDEX(Nhaplieu!$N$8:$N$1070,$G385)=$J$3),INDEX(Nhaplieu!$F$8:$F$1070,$G385),""))</f>
        <v/>
      </c>
      <c r="C385" s="482" t="str">
        <f ca="1">IF($G385="","",IF(OR(INDEX(Nhaplieu!$M$8:$M$1070,$G385)=$J$3,INDEX(Nhaplieu!$N$8:$N$1070,$G385)=$J$3),INDEX(Nhaplieu!$L$8:$L$1070,$G385),""))</f>
        <v/>
      </c>
      <c r="D385" s="483" t="str">
        <f ca="1">IF($G385="","",IF(INDEX(Nhaplieu!$M$8:$M$1070,$G385)=$J$3,IF($G385="","",INDEX(Nhaplieu!$N$8:$N$1070,$G385)),IF(INDEX(Nhaplieu!$N$8:$N$1070,$G385)=$J$3,IF($G385="","",INDEX(Nhaplieu!$M$8:$M$1070,$G385)),"")))</f>
        <v/>
      </c>
      <c r="E385" s="77" t="str">
        <f ca="1">IF($G385="","",IF(AND(INDEX(Nhaplieu!$M$8:$M$1070,$G385)=$J$3,INDEX(Nhaplieu!$P$8:$P$1070,$G385)=$J$2),INDEX(Nhaplieu!$O$8:$O$1070,$G385),0))</f>
        <v/>
      </c>
      <c r="F385" s="77" t="str">
        <f ca="1">IF(OR($G385="",E385&gt;0),"",IF(AND(INDEX(Nhaplieu!$N$8:$N$1070,$G385)=$J$3,INDEX(Nhaplieu!$P$8:$P$1070,$G385)=$J$2),INDEX(Nhaplieu!$O$8:$O$1070,$G385),0))</f>
        <v/>
      </c>
      <c r="G385" s="66" t="str">
        <f ca="1">IF(TYPE(MATCH($J$2,OFFSET(Nhaplieu!$P$8,G384,0):'Nhaplieu'!$P$1070,0)+G384)=16,"",MATCH($J$2,OFFSET(Nhaplieu!$P$8,G384,0):'Nhaplieu'!$P$1070,0)+G384)</f>
        <v/>
      </c>
    </row>
    <row r="386" spans="1:7" s="10" customFormat="1" ht="14.25" hidden="1" customHeight="1">
      <c r="A386" s="77" t="str">
        <f ca="1">IF($G386="","",IF(OR(INDEX(Nhaplieu!$M$8:$M$1070,$G386)=$J$3,INDEX(Nhaplieu!$N$8:$N$1070,$G386)=$J$3),INDEX(Nhaplieu!$E$8:$E$1070,$G386),""))</f>
        <v/>
      </c>
      <c r="B386" s="481" t="str">
        <f ca="1">IF($G386="","",IF(OR(INDEX(Nhaplieu!$M$8:$M$1070,$G386)=$J$3,INDEX(Nhaplieu!$N$8:$N$1070,$G386)=$J$3),INDEX(Nhaplieu!$F$8:$F$1070,$G386),""))</f>
        <v/>
      </c>
      <c r="C386" s="482" t="str">
        <f ca="1">IF($G386="","",IF(OR(INDEX(Nhaplieu!$M$8:$M$1070,$G386)=$J$3,INDEX(Nhaplieu!$N$8:$N$1070,$G386)=$J$3),INDEX(Nhaplieu!$L$8:$L$1070,$G386),""))</f>
        <v/>
      </c>
      <c r="D386" s="483" t="str">
        <f ca="1">IF($G386="","",IF(INDEX(Nhaplieu!$M$8:$M$1070,$G386)=$J$3,IF($G386="","",INDEX(Nhaplieu!$N$8:$N$1070,$G386)),IF(INDEX(Nhaplieu!$N$8:$N$1070,$G386)=$J$3,IF($G386="","",INDEX(Nhaplieu!$M$8:$M$1070,$G386)),"")))</f>
        <v/>
      </c>
      <c r="E386" s="77" t="str">
        <f ca="1">IF($G386="","",IF(AND(INDEX(Nhaplieu!$M$8:$M$1070,$G386)=$J$3,INDEX(Nhaplieu!$P$8:$P$1070,$G386)=$J$2),INDEX(Nhaplieu!$O$8:$O$1070,$G386),0))</f>
        <v/>
      </c>
      <c r="F386" s="77" t="str">
        <f ca="1">IF(OR($G386="",E386&gt;0),"",IF(AND(INDEX(Nhaplieu!$N$8:$N$1070,$G386)=$J$3,INDEX(Nhaplieu!$P$8:$P$1070,$G386)=$J$2),INDEX(Nhaplieu!$O$8:$O$1070,$G386),0))</f>
        <v/>
      </c>
      <c r="G386" s="66" t="str">
        <f ca="1">IF(TYPE(MATCH($J$2,OFFSET(Nhaplieu!$P$8,G385,0):'Nhaplieu'!$P$1070,0)+G385)=16,"",MATCH($J$2,OFFSET(Nhaplieu!$P$8,G385,0):'Nhaplieu'!$P$1070,0)+G385)</f>
        <v/>
      </c>
    </row>
    <row r="387" spans="1:7" s="10" customFormat="1" ht="14.25" hidden="1" customHeight="1">
      <c r="A387" s="77" t="str">
        <f ca="1">IF($G387="","",IF(OR(INDEX(Nhaplieu!$M$8:$M$1070,$G387)=$J$3,INDEX(Nhaplieu!$N$8:$N$1070,$G387)=$J$3),INDEX(Nhaplieu!$E$8:$E$1070,$G387),""))</f>
        <v/>
      </c>
      <c r="B387" s="481" t="str">
        <f ca="1">IF($G387="","",IF(OR(INDEX(Nhaplieu!$M$8:$M$1070,$G387)=$J$3,INDEX(Nhaplieu!$N$8:$N$1070,$G387)=$J$3),INDEX(Nhaplieu!$F$8:$F$1070,$G387),""))</f>
        <v/>
      </c>
      <c r="C387" s="482" t="str">
        <f ca="1">IF($G387="","",IF(OR(INDEX(Nhaplieu!$M$8:$M$1070,$G387)=$J$3,INDEX(Nhaplieu!$N$8:$N$1070,$G387)=$J$3),INDEX(Nhaplieu!$L$8:$L$1070,$G387),""))</f>
        <v/>
      </c>
      <c r="D387" s="483" t="str">
        <f ca="1">IF($G387="","",IF(INDEX(Nhaplieu!$M$8:$M$1070,$G387)=$J$3,IF($G387="","",INDEX(Nhaplieu!$N$8:$N$1070,$G387)),IF(INDEX(Nhaplieu!$N$8:$N$1070,$G387)=$J$3,IF($G387="","",INDEX(Nhaplieu!$M$8:$M$1070,$G387)),"")))</f>
        <v/>
      </c>
      <c r="E387" s="77" t="str">
        <f ca="1">IF($G387="","",IF(AND(INDEX(Nhaplieu!$M$8:$M$1070,$G387)=$J$3,INDEX(Nhaplieu!$P$8:$P$1070,$G387)=$J$2),INDEX(Nhaplieu!$O$8:$O$1070,$G387),0))</f>
        <v/>
      </c>
      <c r="F387" s="77" t="str">
        <f ca="1">IF(OR($G387="",E387&gt;0),"",IF(AND(INDEX(Nhaplieu!$N$8:$N$1070,$G387)=$J$3,INDEX(Nhaplieu!$P$8:$P$1070,$G387)=$J$2),INDEX(Nhaplieu!$O$8:$O$1070,$G387),0))</f>
        <v/>
      </c>
      <c r="G387" s="66" t="str">
        <f ca="1">IF(TYPE(MATCH($J$2,OFFSET(Nhaplieu!$P$8,G386,0):'Nhaplieu'!$P$1070,0)+G386)=16,"",MATCH($J$2,OFFSET(Nhaplieu!$P$8,G386,0):'Nhaplieu'!$P$1070,0)+G386)</f>
        <v/>
      </c>
    </row>
    <row r="388" spans="1:7" s="10" customFormat="1" ht="14.25" hidden="1" customHeight="1">
      <c r="A388" s="77" t="str">
        <f ca="1">IF($G388="","",IF(OR(INDEX(Nhaplieu!$M$8:$M$1070,$G388)=$J$3,INDEX(Nhaplieu!$N$8:$N$1070,$G388)=$J$3),INDEX(Nhaplieu!$E$8:$E$1070,$G388),""))</f>
        <v/>
      </c>
      <c r="B388" s="481" t="str">
        <f ca="1">IF($G388="","",IF(OR(INDEX(Nhaplieu!$M$8:$M$1070,$G388)=$J$3,INDEX(Nhaplieu!$N$8:$N$1070,$G388)=$J$3),INDEX(Nhaplieu!$F$8:$F$1070,$G388),""))</f>
        <v/>
      </c>
      <c r="C388" s="482" t="str">
        <f ca="1">IF($G388="","",IF(OR(INDEX(Nhaplieu!$M$8:$M$1070,$G388)=$J$3,INDEX(Nhaplieu!$N$8:$N$1070,$G388)=$J$3),INDEX(Nhaplieu!$L$8:$L$1070,$G388),""))</f>
        <v/>
      </c>
      <c r="D388" s="483" t="str">
        <f ca="1">IF($G388="","",IF(INDEX(Nhaplieu!$M$8:$M$1070,$G388)=$J$3,IF($G388="","",INDEX(Nhaplieu!$N$8:$N$1070,$G388)),IF(INDEX(Nhaplieu!$N$8:$N$1070,$G388)=$J$3,IF($G388="","",INDEX(Nhaplieu!$M$8:$M$1070,$G388)),"")))</f>
        <v/>
      </c>
      <c r="E388" s="77" t="str">
        <f ca="1">IF($G388="","",IF(AND(INDEX(Nhaplieu!$M$8:$M$1070,$G388)=$J$3,INDEX(Nhaplieu!$P$8:$P$1070,$G388)=$J$2),INDEX(Nhaplieu!$O$8:$O$1070,$G388),0))</f>
        <v/>
      </c>
      <c r="F388" s="77" t="str">
        <f ca="1">IF(OR($G388="",E388&gt;0),"",IF(AND(INDEX(Nhaplieu!$N$8:$N$1070,$G388)=$J$3,INDEX(Nhaplieu!$P$8:$P$1070,$G388)=$J$2),INDEX(Nhaplieu!$O$8:$O$1070,$G388),0))</f>
        <v/>
      </c>
      <c r="G388" s="66" t="str">
        <f ca="1">IF(TYPE(MATCH($J$2,OFFSET(Nhaplieu!$P$8,G387,0):'Nhaplieu'!$P$1070,0)+G387)=16,"",MATCH($J$2,OFFSET(Nhaplieu!$P$8,G387,0):'Nhaplieu'!$P$1070,0)+G387)</f>
        <v/>
      </c>
    </row>
    <row r="389" spans="1:7" s="10" customFormat="1" ht="14.25" hidden="1" customHeight="1">
      <c r="A389" s="77" t="str">
        <f ca="1">IF($G389="","",IF(OR(INDEX(Nhaplieu!$M$8:$M$1070,$G389)=$J$3,INDEX(Nhaplieu!$N$8:$N$1070,$G389)=$J$3),INDEX(Nhaplieu!$E$8:$E$1070,$G389),""))</f>
        <v/>
      </c>
      <c r="B389" s="481" t="str">
        <f ca="1">IF($G389="","",IF(OR(INDEX(Nhaplieu!$M$8:$M$1070,$G389)=$J$3,INDEX(Nhaplieu!$N$8:$N$1070,$G389)=$J$3),INDEX(Nhaplieu!$F$8:$F$1070,$G389),""))</f>
        <v/>
      </c>
      <c r="C389" s="482" t="str">
        <f ca="1">IF($G389="","",IF(OR(INDEX(Nhaplieu!$M$8:$M$1070,$G389)=$J$3,INDEX(Nhaplieu!$N$8:$N$1070,$G389)=$J$3),INDEX(Nhaplieu!$L$8:$L$1070,$G389),""))</f>
        <v/>
      </c>
      <c r="D389" s="483" t="str">
        <f ca="1">IF($G389="","",IF(INDEX(Nhaplieu!$M$8:$M$1070,$G389)=$J$3,IF($G389="","",INDEX(Nhaplieu!$N$8:$N$1070,$G389)),IF(INDEX(Nhaplieu!$N$8:$N$1070,$G389)=$J$3,IF($G389="","",INDEX(Nhaplieu!$M$8:$M$1070,$G389)),"")))</f>
        <v/>
      </c>
      <c r="E389" s="77" t="str">
        <f ca="1">IF($G389="","",IF(AND(INDEX(Nhaplieu!$M$8:$M$1070,$G389)=$J$3,INDEX(Nhaplieu!$P$8:$P$1070,$G389)=$J$2),INDEX(Nhaplieu!$O$8:$O$1070,$G389),0))</f>
        <v/>
      </c>
      <c r="F389" s="77" t="str">
        <f ca="1">IF(OR($G389="",E389&gt;0),"",IF(AND(INDEX(Nhaplieu!$N$8:$N$1070,$G389)=$J$3,INDEX(Nhaplieu!$P$8:$P$1070,$G389)=$J$2),INDEX(Nhaplieu!$O$8:$O$1070,$G389),0))</f>
        <v/>
      </c>
      <c r="G389" s="66" t="str">
        <f ca="1">IF(TYPE(MATCH($J$2,OFFSET(Nhaplieu!$P$8,G388,0):'Nhaplieu'!$P$1070,0)+G388)=16,"",MATCH($J$2,OFFSET(Nhaplieu!$P$8,G388,0):'Nhaplieu'!$P$1070,0)+G388)</f>
        <v/>
      </c>
    </row>
    <row r="390" spans="1:7" s="10" customFormat="1" ht="14.25" hidden="1" customHeight="1">
      <c r="A390" s="77" t="str">
        <f ca="1">IF($G390="","",IF(OR(INDEX(Nhaplieu!$M$8:$M$1070,$G390)=$J$3,INDEX(Nhaplieu!$N$8:$N$1070,$G390)=$J$3),INDEX(Nhaplieu!$E$8:$E$1070,$G390),""))</f>
        <v/>
      </c>
      <c r="B390" s="481" t="str">
        <f ca="1">IF($G390="","",IF(OR(INDEX(Nhaplieu!$M$8:$M$1070,$G390)=$J$3,INDEX(Nhaplieu!$N$8:$N$1070,$G390)=$J$3),INDEX(Nhaplieu!$F$8:$F$1070,$G390),""))</f>
        <v/>
      </c>
      <c r="C390" s="482" t="str">
        <f ca="1">IF($G390="","",IF(OR(INDEX(Nhaplieu!$M$8:$M$1070,$G390)=$J$3,INDEX(Nhaplieu!$N$8:$N$1070,$G390)=$J$3),INDEX(Nhaplieu!$L$8:$L$1070,$G390),""))</f>
        <v/>
      </c>
      <c r="D390" s="483" t="str">
        <f ca="1">IF($G390="","",IF(INDEX(Nhaplieu!$M$8:$M$1070,$G390)=$J$3,IF($G390="","",INDEX(Nhaplieu!$N$8:$N$1070,$G390)),IF(INDEX(Nhaplieu!$N$8:$N$1070,$G390)=$J$3,IF($G390="","",INDEX(Nhaplieu!$M$8:$M$1070,$G390)),"")))</f>
        <v/>
      </c>
      <c r="E390" s="77" t="str">
        <f ca="1">IF($G390="","",IF(AND(INDEX(Nhaplieu!$M$8:$M$1070,$G390)=$J$3,INDEX(Nhaplieu!$P$8:$P$1070,$G390)=$J$2),INDEX(Nhaplieu!$O$8:$O$1070,$G390),0))</f>
        <v/>
      </c>
      <c r="F390" s="77" t="str">
        <f ca="1">IF(OR($G390="",E390&gt;0),"",IF(AND(INDEX(Nhaplieu!$N$8:$N$1070,$G390)=$J$3,INDEX(Nhaplieu!$P$8:$P$1070,$G390)=$J$2),INDEX(Nhaplieu!$O$8:$O$1070,$G390),0))</f>
        <v/>
      </c>
      <c r="G390" s="66" t="str">
        <f ca="1">IF(TYPE(MATCH($J$2,OFFSET(Nhaplieu!$P$8,G389,0):'Nhaplieu'!$P$1070,0)+G389)=16,"",MATCH($J$2,OFFSET(Nhaplieu!$P$8,G389,0):'Nhaplieu'!$P$1070,0)+G389)</f>
        <v/>
      </c>
    </row>
    <row r="391" spans="1:7" s="10" customFormat="1" ht="14.25" hidden="1" customHeight="1">
      <c r="A391" s="77" t="str">
        <f ca="1">IF($G391="","",IF(OR(INDEX(Nhaplieu!$M$8:$M$1070,$G391)=$J$3,INDEX(Nhaplieu!$N$8:$N$1070,$G391)=$J$3),INDEX(Nhaplieu!$E$8:$E$1070,$G391),""))</f>
        <v/>
      </c>
      <c r="B391" s="481" t="str">
        <f ca="1">IF($G391="","",IF(OR(INDEX(Nhaplieu!$M$8:$M$1070,$G391)=$J$3,INDEX(Nhaplieu!$N$8:$N$1070,$G391)=$J$3),INDEX(Nhaplieu!$F$8:$F$1070,$G391),""))</f>
        <v/>
      </c>
      <c r="C391" s="482" t="str">
        <f ca="1">IF($G391="","",IF(OR(INDEX(Nhaplieu!$M$8:$M$1070,$G391)=$J$3,INDEX(Nhaplieu!$N$8:$N$1070,$G391)=$J$3),INDEX(Nhaplieu!$L$8:$L$1070,$G391),""))</f>
        <v/>
      </c>
      <c r="D391" s="483" t="str">
        <f ca="1">IF($G391="","",IF(INDEX(Nhaplieu!$M$8:$M$1070,$G391)=$J$3,IF($G391="","",INDEX(Nhaplieu!$N$8:$N$1070,$G391)),IF(INDEX(Nhaplieu!$N$8:$N$1070,$G391)=$J$3,IF($G391="","",INDEX(Nhaplieu!$M$8:$M$1070,$G391)),"")))</f>
        <v/>
      </c>
      <c r="E391" s="77" t="str">
        <f ca="1">IF($G391="","",IF(AND(INDEX(Nhaplieu!$M$8:$M$1070,$G391)=$J$3,INDEX(Nhaplieu!$P$8:$P$1070,$G391)=$J$2),INDEX(Nhaplieu!$O$8:$O$1070,$G391),0))</f>
        <v/>
      </c>
      <c r="F391" s="77" t="str">
        <f ca="1">IF(OR($G391="",E391&gt;0),"",IF(AND(INDEX(Nhaplieu!$N$8:$N$1070,$G391)=$J$3,INDEX(Nhaplieu!$P$8:$P$1070,$G391)=$J$2),INDEX(Nhaplieu!$O$8:$O$1070,$G391),0))</f>
        <v/>
      </c>
      <c r="G391" s="66" t="str">
        <f ca="1">IF(TYPE(MATCH($J$2,OFFSET(Nhaplieu!$P$8,G390,0):'Nhaplieu'!$P$1070,0)+G390)=16,"",MATCH($J$2,OFFSET(Nhaplieu!$P$8,G390,0):'Nhaplieu'!$P$1070,0)+G390)</f>
        <v/>
      </c>
    </row>
    <row r="392" spans="1:7" s="10" customFormat="1" ht="14.25" hidden="1" customHeight="1">
      <c r="A392" s="77" t="str">
        <f ca="1">IF($G392="","",IF(OR(INDEX(Nhaplieu!$M$8:$M$1070,$G392)=$J$3,INDEX(Nhaplieu!$N$8:$N$1070,$G392)=$J$3),INDEX(Nhaplieu!$E$8:$E$1070,$G392),""))</f>
        <v/>
      </c>
      <c r="B392" s="481" t="str">
        <f ca="1">IF($G392="","",IF(OR(INDEX(Nhaplieu!$M$8:$M$1070,$G392)=$J$3,INDEX(Nhaplieu!$N$8:$N$1070,$G392)=$J$3),INDEX(Nhaplieu!$F$8:$F$1070,$G392),""))</f>
        <v/>
      </c>
      <c r="C392" s="482" t="str">
        <f ca="1">IF($G392="","",IF(OR(INDEX(Nhaplieu!$M$8:$M$1070,$G392)=$J$3,INDEX(Nhaplieu!$N$8:$N$1070,$G392)=$J$3),INDEX(Nhaplieu!$L$8:$L$1070,$G392),""))</f>
        <v/>
      </c>
      <c r="D392" s="483" t="str">
        <f ca="1">IF($G392="","",IF(INDEX(Nhaplieu!$M$8:$M$1070,$G392)=$J$3,IF($G392="","",INDEX(Nhaplieu!$N$8:$N$1070,$G392)),IF(INDEX(Nhaplieu!$N$8:$N$1070,$G392)=$J$3,IF($G392="","",INDEX(Nhaplieu!$M$8:$M$1070,$G392)),"")))</f>
        <v/>
      </c>
      <c r="E392" s="77" t="str">
        <f ca="1">IF($G392="","",IF(AND(INDEX(Nhaplieu!$M$8:$M$1070,$G392)=$J$3,INDEX(Nhaplieu!$P$8:$P$1070,$G392)=$J$2),INDEX(Nhaplieu!$O$8:$O$1070,$G392),0))</f>
        <v/>
      </c>
      <c r="F392" s="77" t="str">
        <f ca="1">IF(OR($G392="",E392&gt;0),"",IF(AND(INDEX(Nhaplieu!$N$8:$N$1070,$G392)=$J$3,INDEX(Nhaplieu!$P$8:$P$1070,$G392)=$J$2),INDEX(Nhaplieu!$O$8:$O$1070,$G392),0))</f>
        <v/>
      </c>
      <c r="G392" s="66" t="str">
        <f ca="1">IF(TYPE(MATCH($J$2,OFFSET(Nhaplieu!$P$8,G391,0):'Nhaplieu'!$P$1070,0)+G391)=16,"",MATCH($J$2,OFFSET(Nhaplieu!$P$8,G391,0):'Nhaplieu'!$P$1070,0)+G391)</f>
        <v/>
      </c>
    </row>
    <row r="393" spans="1:7" s="10" customFormat="1" ht="14.25" hidden="1" customHeight="1">
      <c r="A393" s="77" t="str">
        <f ca="1">IF($G393="","",IF(OR(INDEX(Nhaplieu!$M$8:$M$1070,$G393)=$J$3,INDEX(Nhaplieu!$N$8:$N$1070,$G393)=$J$3),INDEX(Nhaplieu!$E$8:$E$1070,$G393),""))</f>
        <v/>
      </c>
      <c r="B393" s="481" t="str">
        <f ca="1">IF($G393="","",IF(OR(INDEX(Nhaplieu!$M$8:$M$1070,$G393)=$J$3,INDEX(Nhaplieu!$N$8:$N$1070,$G393)=$J$3),INDEX(Nhaplieu!$F$8:$F$1070,$G393),""))</f>
        <v/>
      </c>
      <c r="C393" s="482" t="str">
        <f ca="1">IF($G393="","",IF(OR(INDEX(Nhaplieu!$M$8:$M$1070,$G393)=$J$3,INDEX(Nhaplieu!$N$8:$N$1070,$G393)=$J$3),INDEX(Nhaplieu!$L$8:$L$1070,$G393),""))</f>
        <v/>
      </c>
      <c r="D393" s="483" t="str">
        <f ca="1">IF($G393="","",IF(INDEX(Nhaplieu!$M$8:$M$1070,$G393)=$J$3,IF($G393="","",INDEX(Nhaplieu!$N$8:$N$1070,$G393)),IF(INDEX(Nhaplieu!$N$8:$N$1070,$G393)=$J$3,IF($G393="","",INDEX(Nhaplieu!$M$8:$M$1070,$G393)),"")))</f>
        <v/>
      </c>
      <c r="E393" s="77" t="str">
        <f ca="1">IF($G393="","",IF(AND(INDEX(Nhaplieu!$M$8:$M$1070,$G393)=$J$3,INDEX(Nhaplieu!$P$8:$P$1070,$G393)=$J$2),INDEX(Nhaplieu!$O$8:$O$1070,$G393),0))</f>
        <v/>
      </c>
      <c r="F393" s="77" t="str">
        <f ca="1">IF(OR($G393="",E393&gt;0),"",IF(AND(INDEX(Nhaplieu!$N$8:$N$1070,$G393)=$J$3,INDEX(Nhaplieu!$P$8:$P$1070,$G393)=$J$2),INDEX(Nhaplieu!$O$8:$O$1070,$G393),0))</f>
        <v/>
      </c>
      <c r="G393" s="66" t="str">
        <f ca="1">IF(TYPE(MATCH($J$2,OFFSET(Nhaplieu!$P$8,G392,0):'Nhaplieu'!$P$1070,0)+G392)=16,"",MATCH($J$2,OFFSET(Nhaplieu!$P$8,G392,0):'Nhaplieu'!$P$1070,0)+G392)</f>
        <v/>
      </c>
    </row>
    <row r="394" spans="1:7" s="10" customFormat="1" ht="14.25" hidden="1" customHeight="1">
      <c r="A394" s="77" t="str">
        <f ca="1">IF($G394="","",IF(OR(INDEX(Nhaplieu!$M$8:$M$1070,$G394)=$J$3,INDEX(Nhaplieu!$N$8:$N$1070,$G394)=$J$3),INDEX(Nhaplieu!$E$8:$E$1070,$G394),""))</f>
        <v/>
      </c>
      <c r="B394" s="481" t="str">
        <f ca="1">IF($G394="","",IF(OR(INDEX(Nhaplieu!$M$8:$M$1070,$G394)=$J$3,INDEX(Nhaplieu!$N$8:$N$1070,$G394)=$J$3),INDEX(Nhaplieu!$F$8:$F$1070,$G394),""))</f>
        <v/>
      </c>
      <c r="C394" s="482" t="str">
        <f ca="1">IF($G394="","",IF(OR(INDEX(Nhaplieu!$M$8:$M$1070,$G394)=$J$3,INDEX(Nhaplieu!$N$8:$N$1070,$G394)=$J$3),INDEX(Nhaplieu!$L$8:$L$1070,$G394),""))</f>
        <v/>
      </c>
      <c r="D394" s="483" t="str">
        <f ca="1">IF($G394="","",IF(INDEX(Nhaplieu!$M$8:$M$1070,$G394)=$J$3,IF($G394="","",INDEX(Nhaplieu!$N$8:$N$1070,$G394)),IF(INDEX(Nhaplieu!$N$8:$N$1070,$G394)=$J$3,IF($G394="","",INDEX(Nhaplieu!$M$8:$M$1070,$G394)),"")))</f>
        <v/>
      </c>
      <c r="E394" s="77" t="str">
        <f ca="1">IF($G394="","",IF(AND(INDEX(Nhaplieu!$M$8:$M$1070,$G394)=$J$3,INDEX(Nhaplieu!$P$8:$P$1070,$G394)=$J$2),INDEX(Nhaplieu!$O$8:$O$1070,$G394),0))</f>
        <v/>
      </c>
      <c r="F394" s="77" t="str">
        <f ca="1">IF(OR($G394="",E394&gt;0),"",IF(AND(INDEX(Nhaplieu!$N$8:$N$1070,$G394)=$J$3,INDEX(Nhaplieu!$P$8:$P$1070,$G394)=$J$2),INDEX(Nhaplieu!$O$8:$O$1070,$G394),0))</f>
        <v/>
      </c>
      <c r="G394" s="66" t="str">
        <f ca="1">IF(TYPE(MATCH($J$2,OFFSET(Nhaplieu!$P$8,G393,0):'Nhaplieu'!$P$1070,0)+G393)=16,"",MATCH($J$2,OFFSET(Nhaplieu!$P$8,G393,0):'Nhaplieu'!$P$1070,0)+G393)</f>
        <v/>
      </c>
    </row>
    <row r="395" spans="1:7" s="10" customFormat="1" ht="14.25" hidden="1" customHeight="1">
      <c r="A395" s="77" t="str">
        <f ca="1">IF($G395="","",IF(OR(INDEX(Nhaplieu!$M$8:$M$1070,$G395)=$J$3,INDEX(Nhaplieu!$N$8:$N$1070,$G395)=$J$3),INDEX(Nhaplieu!$E$8:$E$1070,$G395),""))</f>
        <v/>
      </c>
      <c r="B395" s="481" t="str">
        <f ca="1">IF($G395="","",IF(OR(INDEX(Nhaplieu!$M$8:$M$1070,$G395)=$J$3,INDEX(Nhaplieu!$N$8:$N$1070,$G395)=$J$3),INDEX(Nhaplieu!$F$8:$F$1070,$G395),""))</f>
        <v/>
      </c>
      <c r="C395" s="482" t="str">
        <f ca="1">IF($G395="","",IF(OR(INDEX(Nhaplieu!$M$8:$M$1070,$G395)=$J$3,INDEX(Nhaplieu!$N$8:$N$1070,$G395)=$J$3),INDEX(Nhaplieu!$L$8:$L$1070,$G395),""))</f>
        <v/>
      </c>
      <c r="D395" s="483" t="str">
        <f ca="1">IF($G395="","",IF(INDEX(Nhaplieu!$M$8:$M$1070,$G395)=$J$3,IF($G395="","",INDEX(Nhaplieu!$N$8:$N$1070,$G395)),IF(INDEX(Nhaplieu!$N$8:$N$1070,$G395)=$J$3,IF($G395="","",INDEX(Nhaplieu!$M$8:$M$1070,$G395)),"")))</f>
        <v/>
      </c>
      <c r="E395" s="77" t="str">
        <f ca="1">IF($G395="","",IF(AND(INDEX(Nhaplieu!$M$8:$M$1070,$G395)=$J$3,INDEX(Nhaplieu!$P$8:$P$1070,$G395)=$J$2),INDEX(Nhaplieu!$O$8:$O$1070,$G395),0))</f>
        <v/>
      </c>
      <c r="F395" s="77" t="str">
        <f ca="1">IF(OR($G395="",E395&gt;0),"",IF(AND(INDEX(Nhaplieu!$N$8:$N$1070,$G395)=$J$3,INDEX(Nhaplieu!$P$8:$P$1070,$G395)=$J$2),INDEX(Nhaplieu!$O$8:$O$1070,$G395),0))</f>
        <v/>
      </c>
      <c r="G395" s="66" t="str">
        <f ca="1">IF(TYPE(MATCH($J$2,OFFSET(Nhaplieu!$P$8,G394,0):'Nhaplieu'!$P$1070,0)+G394)=16,"",MATCH($J$2,OFFSET(Nhaplieu!$P$8,G394,0):'Nhaplieu'!$P$1070,0)+G394)</f>
        <v/>
      </c>
    </row>
    <row r="396" spans="1:7" s="10" customFormat="1" ht="14.25" hidden="1" customHeight="1">
      <c r="A396" s="77" t="str">
        <f ca="1">IF($G396="","",IF(OR(INDEX(Nhaplieu!$M$8:$M$1070,$G396)=$J$3,INDEX(Nhaplieu!$N$8:$N$1070,$G396)=$J$3),INDEX(Nhaplieu!$E$8:$E$1070,$G396),""))</f>
        <v/>
      </c>
      <c r="B396" s="481" t="str">
        <f ca="1">IF($G396="","",IF(OR(INDEX(Nhaplieu!$M$8:$M$1070,$G396)=$J$3,INDEX(Nhaplieu!$N$8:$N$1070,$G396)=$J$3),INDEX(Nhaplieu!$F$8:$F$1070,$G396),""))</f>
        <v/>
      </c>
      <c r="C396" s="482" t="str">
        <f ca="1">IF($G396="","",IF(OR(INDEX(Nhaplieu!$M$8:$M$1070,$G396)=$J$3,INDEX(Nhaplieu!$N$8:$N$1070,$G396)=$J$3),INDEX(Nhaplieu!$L$8:$L$1070,$G396),""))</f>
        <v/>
      </c>
      <c r="D396" s="483" t="str">
        <f ca="1">IF($G396="","",IF(INDEX(Nhaplieu!$M$8:$M$1070,$G396)=$J$3,IF($G396="","",INDEX(Nhaplieu!$N$8:$N$1070,$G396)),IF(INDEX(Nhaplieu!$N$8:$N$1070,$G396)=$J$3,IF($G396="","",INDEX(Nhaplieu!$M$8:$M$1070,$G396)),"")))</f>
        <v/>
      </c>
      <c r="E396" s="77" t="str">
        <f ca="1">IF($G396="","",IF(AND(INDEX(Nhaplieu!$M$8:$M$1070,$G396)=$J$3,INDEX(Nhaplieu!$P$8:$P$1070,$G396)=$J$2),INDEX(Nhaplieu!$O$8:$O$1070,$G396),0))</f>
        <v/>
      </c>
      <c r="F396" s="77" t="str">
        <f ca="1">IF(OR($G396="",E396&gt;0),"",IF(AND(INDEX(Nhaplieu!$N$8:$N$1070,$G396)=$J$3,INDEX(Nhaplieu!$P$8:$P$1070,$G396)=$J$2),INDEX(Nhaplieu!$O$8:$O$1070,$G396),0))</f>
        <v/>
      </c>
      <c r="G396" s="66" t="str">
        <f ca="1">IF(TYPE(MATCH($J$2,OFFSET(Nhaplieu!$P$8,G395,0):'Nhaplieu'!$P$1070,0)+G395)=16,"",MATCH($J$2,OFFSET(Nhaplieu!$P$8,G395,0):'Nhaplieu'!$P$1070,0)+G395)</f>
        <v/>
      </c>
    </row>
    <row r="397" spans="1:7" s="10" customFormat="1" ht="14.25" hidden="1" customHeight="1">
      <c r="A397" s="77" t="str">
        <f ca="1">IF($G397="","",IF(OR(INDEX(Nhaplieu!$M$8:$M$1070,$G397)=$J$3,INDEX(Nhaplieu!$N$8:$N$1070,$G397)=$J$3),INDEX(Nhaplieu!$E$8:$E$1070,$G397),""))</f>
        <v/>
      </c>
      <c r="B397" s="481" t="str">
        <f ca="1">IF($G397="","",IF(OR(INDEX(Nhaplieu!$M$8:$M$1070,$G397)=$J$3,INDEX(Nhaplieu!$N$8:$N$1070,$G397)=$J$3),INDEX(Nhaplieu!$F$8:$F$1070,$G397),""))</f>
        <v/>
      </c>
      <c r="C397" s="482" t="str">
        <f ca="1">IF($G397="","",IF(OR(INDEX(Nhaplieu!$M$8:$M$1070,$G397)=$J$3,INDEX(Nhaplieu!$N$8:$N$1070,$G397)=$J$3),INDEX(Nhaplieu!$L$8:$L$1070,$G397),""))</f>
        <v/>
      </c>
      <c r="D397" s="483" t="str">
        <f ca="1">IF($G397="","",IF(INDEX(Nhaplieu!$M$8:$M$1070,$G397)=$J$3,IF($G397="","",INDEX(Nhaplieu!$N$8:$N$1070,$G397)),IF(INDEX(Nhaplieu!$N$8:$N$1070,$G397)=$J$3,IF($G397="","",INDEX(Nhaplieu!$M$8:$M$1070,$G397)),"")))</f>
        <v/>
      </c>
      <c r="E397" s="77" t="str">
        <f ca="1">IF($G397="","",IF(AND(INDEX(Nhaplieu!$M$8:$M$1070,$G397)=$J$3,INDEX(Nhaplieu!$P$8:$P$1070,$G397)=$J$2),INDEX(Nhaplieu!$O$8:$O$1070,$G397),0))</f>
        <v/>
      </c>
      <c r="F397" s="77" t="str">
        <f ca="1">IF(OR($G397="",E397&gt;0),"",IF(AND(INDEX(Nhaplieu!$N$8:$N$1070,$G397)=$J$3,INDEX(Nhaplieu!$P$8:$P$1070,$G397)=$J$2),INDEX(Nhaplieu!$O$8:$O$1070,$G397),0))</f>
        <v/>
      </c>
      <c r="G397" s="66" t="str">
        <f ca="1">IF(TYPE(MATCH($J$2,OFFSET(Nhaplieu!$P$8,G396,0):'Nhaplieu'!$P$1070,0)+G396)=16,"",MATCH($J$2,OFFSET(Nhaplieu!$P$8,G396,0):'Nhaplieu'!$P$1070,0)+G396)</f>
        <v/>
      </c>
    </row>
    <row r="398" spans="1:7" s="10" customFormat="1" ht="14.25" hidden="1" customHeight="1">
      <c r="A398" s="77" t="str">
        <f ca="1">IF($G398="","",IF(OR(INDEX(Nhaplieu!$M$8:$M$1070,$G398)=$J$3,INDEX(Nhaplieu!$N$8:$N$1070,$G398)=$J$3),INDEX(Nhaplieu!$E$8:$E$1070,$G398),""))</f>
        <v/>
      </c>
      <c r="B398" s="481" t="str">
        <f ca="1">IF($G398="","",IF(OR(INDEX(Nhaplieu!$M$8:$M$1070,$G398)=$J$3,INDEX(Nhaplieu!$N$8:$N$1070,$G398)=$J$3),INDEX(Nhaplieu!$F$8:$F$1070,$G398),""))</f>
        <v/>
      </c>
      <c r="C398" s="482" t="str">
        <f ca="1">IF($G398="","",IF(OR(INDEX(Nhaplieu!$M$8:$M$1070,$G398)=$J$3,INDEX(Nhaplieu!$N$8:$N$1070,$G398)=$J$3),INDEX(Nhaplieu!$L$8:$L$1070,$G398),""))</f>
        <v/>
      </c>
      <c r="D398" s="483" t="str">
        <f ca="1">IF($G398="","",IF(INDEX(Nhaplieu!$M$8:$M$1070,$G398)=$J$3,IF($G398="","",INDEX(Nhaplieu!$N$8:$N$1070,$G398)),IF(INDEX(Nhaplieu!$N$8:$N$1070,$G398)=$J$3,IF($G398="","",INDEX(Nhaplieu!$M$8:$M$1070,$G398)),"")))</f>
        <v/>
      </c>
      <c r="E398" s="77" t="str">
        <f ca="1">IF($G398="","",IF(AND(INDEX(Nhaplieu!$M$8:$M$1070,$G398)=$J$3,INDEX(Nhaplieu!$P$8:$P$1070,$G398)=$J$2),INDEX(Nhaplieu!$O$8:$O$1070,$G398),0))</f>
        <v/>
      </c>
      <c r="F398" s="77" t="str">
        <f ca="1">IF(OR($G398="",E398&gt;0),"",IF(AND(INDEX(Nhaplieu!$N$8:$N$1070,$G398)=$J$3,INDEX(Nhaplieu!$P$8:$P$1070,$G398)=$J$2),INDEX(Nhaplieu!$O$8:$O$1070,$G398),0))</f>
        <v/>
      </c>
      <c r="G398" s="66" t="str">
        <f ca="1">IF(TYPE(MATCH($J$2,OFFSET(Nhaplieu!$P$8,G397,0):'Nhaplieu'!$P$1070,0)+G397)=16,"",MATCH($J$2,OFFSET(Nhaplieu!$P$8,G397,0):'Nhaplieu'!$P$1070,0)+G397)</f>
        <v/>
      </c>
    </row>
    <row r="399" spans="1:7" s="10" customFormat="1" ht="14.25" hidden="1" customHeight="1">
      <c r="A399" s="77" t="str">
        <f ca="1">IF($G399="","",IF(OR(INDEX(Nhaplieu!$M$8:$M$1070,$G399)=$J$3,INDEX(Nhaplieu!$N$8:$N$1070,$G399)=$J$3),INDEX(Nhaplieu!$E$8:$E$1070,$G399),""))</f>
        <v/>
      </c>
      <c r="B399" s="481" t="str">
        <f ca="1">IF($G399="","",IF(OR(INDEX(Nhaplieu!$M$8:$M$1070,$G399)=$J$3,INDEX(Nhaplieu!$N$8:$N$1070,$G399)=$J$3),INDEX(Nhaplieu!$F$8:$F$1070,$G399),""))</f>
        <v/>
      </c>
      <c r="C399" s="482" t="str">
        <f ca="1">IF($G399="","",IF(OR(INDEX(Nhaplieu!$M$8:$M$1070,$G399)=$J$3,INDEX(Nhaplieu!$N$8:$N$1070,$G399)=$J$3),INDEX(Nhaplieu!$L$8:$L$1070,$G399),""))</f>
        <v/>
      </c>
      <c r="D399" s="483" t="str">
        <f ca="1">IF($G399="","",IF(INDEX(Nhaplieu!$M$8:$M$1070,$G399)=$J$3,IF($G399="","",INDEX(Nhaplieu!$N$8:$N$1070,$G399)),IF(INDEX(Nhaplieu!$N$8:$N$1070,$G399)=$J$3,IF($G399="","",INDEX(Nhaplieu!$M$8:$M$1070,$G399)),"")))</f>
        <v/>
      </c>
      <c r="E399" s="77" t="str">
        <f ca="1">IF($G399="","",IF(AND(INDEX(Nhaplieu!$M$8:$M$1070,$G399)=$J$3,INDEX(Nhaplieu!$P$8:$P$1070,$G399)=$J$2),INDEX(Nhaplieu!$O$8:$O$1070,$G399),0))</f>
        <v/>
      </c>
      <c r="F399" s="77" t="str">
        <f ca="1">IF(OR($G399="",E399&gt;0),"",IF(AND(INDEX(Nhaplieu!$N$8:$N$1070,$G399)=$J$3,INDEX(Nhaplieu!$P$8:$P$1070,$G399)=$J$2),INDEX(Nhaplieu!$O$8:$O$1070,$G399),0))</f>
        <v/>
      </c>
      <c r="G399" s="66" t="str">
        <f ca="1">IF(TYPE(MATCH($J$2,OFFSET(Nhaplieu!$P$8,G398,0):'Nhaplieu'!$P$1070,0)+G398)=16,"",MATCH($J$2,OFFSET(Nhaplieu!$P$8,G398,0):'Nhaplieu'!$P$1070,0)+G398)</f>
        <v/>
      </c>
    </row>
    <row r="400" spans="1:7" s="10" customFormat="1" ht="14.25" hidden="1" customHeight="1">
      <c r="A400" s="77" t="str">
        <f ca="1">IF($G400="","",IF(OR(INDEX(Nhaplieu!$M$8:$M$1070,$G400)=$J$3,INDEX(Nhaplieu!$N$8:$N$1070,$G400)=$J$3),INDEX(Nhaplieu!$E$8:$E$1070,$G400),""))</f>
        <v/>
      </c>
      <c r="B400" s="481" t="str">
        <f ca="1">IF($G400="","",IF(OR(INDEX(Nhaplieu!$M$8:$M$1070,$G400)=$J$3,INDEX(Nhaplieu!$N$8:$N$1070,$G400)=$J$3),INDEX(Nhaplieu!$F$8:$F$1070,$G400),""))</f>
        <v/>
      </c>
      <c r="C400" s="482" t="str">
        <f ca="1">IF($G400="","",IF(OR(INDEX(Nhaplieu!$M$8:$M$1070,$G400)=$J$3,INDEX(Nhaplieu!$N$8:$N$1070,$G400)=$J$3),INDEX(Nhaplieu!$L$8:$L$1070,$G400),""))</f>
        <v/>
      </c>
      <c r="D400" s="483" t="str">
        <f ca="1">IF($G400="","",IF(INDEX(Nhaplieu!$M$8:$M$1070,$G400)=$J$3,IF($G400="","",INDEX(Nhaplieu!$N$8:$N$1070,$G400)),IF(INDEX(Nhaplieu!$N$8:$N$1070,$G400)=$J$3,IF($G400="","",INDEX(Nhaplieu!$M$8:$M$1070,$G400)),"")))</f>
        <v/>
      </c>
      <c r="E400" s="77" t="str">
        <f ca="1">IF($G400="","",IF(AND(INDEX(Nhaplieu!$M$8:$M$1070,$G400)=$J$3,INDEX(Nhaplieu!$P$8:$P$1070,$G400)=$J$2),INDEX(Nhaplieu!$O$8:$O$1070,$G400),0))</f>
        <v/>
      </c>
      <c r="F400" s="77" t="str">
        <f ca="1">IF(OR($G400="",E400&gt;0),"",IF(AND(INDEX(Nhaplieu!$N$8:$N$1070,$G400)=$J$3,INDEX(Nhaplieu!$P$8:$P$1070,$G400)=$J$2),INDEX(Nhaplieu!$O$8:$O$1070,$G400),0))</f>
        <v/>
      </c>
      <c r="G400" s="66" t="str">
        <f ca="1">IF(TYPE(MATCH($J$2,OFFSET(Nhaplieu!$P$8,G399,0):'Nhaplieu'!$P$1070,0)+G399)=16,"",MATCH($J$2,OFFSET(Nhaplieu!$P$8,G399,0):'Nhaplieu'!$P$1070,0)+G399)</f>
        <v/>
      </c>
    </row>
    <row r="401" spans="1:7" s="10" customFormat="1" ht="14.25" hidden="1" customHeight="1">
      <c r="A401" s="77" t="str">
        <f ca="1">IF($G401="","",IF(OR(INDEX(Nhaplieu!$M$8:$M$1070,$G401)=$J$3,INDEX(Nhaplieu!$N$8:$N$1070,$G401)=$J$3),INDEX(Nhaplieu!$E$8:$E$1070,$G401),""))</f>
        <v/>
      </c>
      <c r="B401" s="481" t="str">
        <f ca="1">IF($G401="","",IF(OR(INDEX(Nhaplieu!$M$8:$M$1070,$G401)=$J$3,INDEX(Nhaplieu!$N$8:$N$1070,$G401)=$J$3),INDEX(Nhaplieu!$F$8:$F$1070,$G401),""))</f>
        <v/>
      </c>
      <c r="C401" s="482" t="str">
        <f ca="1">IF($G401="","",IF(OR(INDEX(Nhaplieu!$M$8:$M$1070,$G401)=$J$3,INDEX(Nhaplieu!$N$8:$N$1070,$G401)=$J$3),INDEX(Nhaplieu!$L$8:$L$1070,$G401),""))</f>
        <v/>
      </c>
      <c r="D401" s="483" t="str">
        <f ca="1">IF($G401="","",IF(INDEX(Nhaplieu!$M$8:$M$1070,$G401)=$J$3,IF($G401="","",INDEX(Nhaplieu!$N$8:$N$1070,$G401)),IF(INDEX(Nhaplieu!$N$8:$N$1070,$G401)=$J$3,IF($G401="","",INDEX(Nhaplieu!$M$8:$M$1070,$G401)),"")))</f>
        <v/>
      </c>
      <c r="E401" s="77" t="str">
        <f ca="1">IF($G401="","",IF(AND(INDEX(Nhaplieu!$M$8:$M$1070,$G401)=$J$3,INDEX(Nhaplieu!$P$8:$P$1070,$G401)=$J$2),INDEX(Nhaplieu!$O$8:$O$1070,$G401),0))</f>
        <v/>
      </c>
      <c r="F401" s="77" t="str">
        <f ca="1">IF(OR($G401="",E401&gt;0),"",IF(AND(INDEX(Nhaplieu!$N$8:$N$1070,$G401)=$J$3,INDEX(Nhaplieu!$P$8:$P$1070,$G401)=$J$2),INDEX(Nhaplieu!$O$8:$O$1070,$G401),0))</f>
        <v/>
      </c>
      <c r="G401" s="66" t="str">
        <f ca="1">IF(TYPE(MATCH($J$2,OFFSET(Nhaplieu!$P$8,G400,0):'Nhaplieu'!$P$1070,0)+G400)=16,"",MATCH($J$2,OFFSET(Nhaplieu!$P$8,G400,0):'Nhaplieu'!$P$1070,0)+G400)</f>
        <v/>
      </c>
    </row>
    <row r="402" spans="1:7" s="10" customFormat="1" ht="14.25" hidden="1" customHeight="1">
      <c r="A402" s="77" t="str">
        <f ca="1">IF($G402="","",IF(OR(INDEX(Nhaplieu!$M$8:$M$1070,$G402)=$J$3,INDEX(Nhaplieu!$N$8:$N$1070,$G402)=$J$3),INDEX(Nhaplieu!$E$8:$E$1070,$G402),""))</f>
        <v/>
      </c>
      <c r="B402" s="481" t="str">
        <f ca="1">IF($G402="","",IF(OR(INDEX(Nhaplieu!$M$8:$M$1070,$G402)=$J$3,INDEX(Nhaplieu!$N$8:$N$1070,$G402)=$J$3),INDEX(Nhaplieu!$F$8:$F$1070,$G402),""))</f>
        <v/>
      </c>
      <c r="C402" s="482" t="str">
        <f ca="1">IF($G402="","",IF(OR(INDEX(Nhaplieu!$M$8:$M$1070,$G402)=$J$3,INDEX(Nhaplieu!$N$8:$N$1070,$G402)=$J$3),INDEX(Nhaplieu!$L$8:$L$1070,$G402),""))</f>
        <v/>
      </c>
      <c r="D402" s="483" t="str">
        <f ca="1">IF($G402="","",IF(INDEX(Nhaplieu!$M$8:$M$1070,$G402)=$J$3,IF($G402="","",INDEX(Nhaplieu!$N$8:$N$1070,$G402)),IF(INDEX(Nhaplieu!$N$8:$N$1070,$G402)=$J$3,IF($G402="","",INDEX(Nhaplieu!$M$8:$M$1070,$G402)),"")))</f>
        <v/>
      </c>
      <c r="E402" s="77" t="str">
        <f ca="1">IF($G402="","",IF(AND(INDEX(Nhaplieu!$M$8:$M$1070,$G402)=$J$3,INDEX(Nhaplieu!$P$8:$P$1070,$G402)=$J$2),INDEX(Nhaplieu!$O$8:$O$1070,$G402),0))</f>
        <v/>
      </c>
      <c r="F402" s="77" t="str">
        <f ca="1">IF(OR($G402="",E402&gt;0),"",IF(AND(INDEX(Nhaplieu!$N$8:$N$1070,$G402)=$J$3,INDEX(Nhaplieu!$P$8:$P$1070,$G402)=$J$2),INDEX(Nhaplieu!$O$8:$O$1070,$G402),0))</f>
        <v/>
      </c>
      <c r="G402" s="66" t="str">
        <f ca="1">IF(TYPE(MATCH($J$2,OFFSET(Nhaplieu!$P$8,G401,0):'Nhaplieu'!$P$1070,0)+G401)=16,"",MATCH($J$2,OFFSET(Nhaplieu!$P$8,G401,0):'Nhaplieu'!$P$1070,0)+G401)</f>
        <v/>
      </c>
    </row>
    <row r="403" spans="1:7" s="10" customFormat="1" ht="14.25" hidden="1" customHeight="1">
      <c r="A403" s="77" t="str">
        <f ca="1">IF($G403="","",IF(OR(INDEX(Nhaplieu!$M$8:$M$1070,$G403)=$J$3,INDEX(Nhaplieu!$N$8:$N$1070,$G403)=$J$3),INDEX(Nhaplieu!$E$8:$E$1070,$G403),""))</f>
        <v/>
      </c>
      <c r="B403" s="481" t="str">
        <f ca="1">IF($G403="","",IF(OR(INDEX(Nhaplieu!$M$8:$M$1070,$G403)=$J$3,INDEX(Nhaplieu!$N$8:$N$1070,$G403)=$J$3),INDEX(Nhaplieu!$F$8:$F$1070,$G403),""))</f>
        <v/>
      </c>
      <c r="C403" s="482" t="str">
        <f ca="1">IF($G403="","",IF(OR(INDEX(Nhaplieu!$M$8:$M$1070,$G403)=$J$3,INDEX(Nhaplieu!$N$8:$N$1070,$G403)=$J$3),INDEX(Nhaplieu!$L$8:$L$1070,$G403),""))</f>
        <v/>
      </c>
      <c r="D403" s="483" t="str">
        <f ca="1">IF($G403="","",IF(INDEX(Nhaplieu!$M$8:$M$1070,$G403)=$J$3,IF($G403="","",INDEX(Nhaplieu!$N$8:$N$1070,$G403)),IF(INDEX(Nhaplieu!$N$8:$N$1070,$G403)=$J$3,IF($G403="","",INDEX(Nhaplieu!$M$8:$M$1070,$G403)),"")))</f>
        <v/>
      </c>
      <c r="E403" s="77" t="str">
        <f ca="1">IF($G403="","",IF(AND(INDEX(Nhaplieu!$M$8:$M$1070,$G403)=$J$3,INDEX(Nhaplieu!$P$8:$P$1070,$G403)=$J$2),INDEX(Nhaplieu!$O$8:$O$1070,$G403),0))</f>
        <v/>
      </c>
      <c r="F403" s="77" t="str">
        <f ca="1">IF(OR($G403="",E403&gt;0),"",IF(AND(INDEX(Nhaplieu!$N$8:$N$1070,$G403)=$J$3,INDEX(Nhaplieu!$P$8:$P$1070,$G403)=$J$2),INDEX(Nhaplieu!$O$8:$O$1070,$G403),0))</f>
        <v/>
      </c>
      <c r="G403" s="66" t="str">
        <f ca="1">IF(TYPE(MATCH($J$2,OFFSET(Nhaplieu!$P$8,G402,0):'Nhaplieu'!$P$1070,0)+G402)=16,"",MATCH($J$2,OFFSET(Nhaplieu!$P$8,G402,0):'Nhaplieu'!$P$1070,0)+G402)</f>
        <v/>
      </c>
    </row>
    <row r="404" spans="1:7" s="10" customFormat="1" ht="14.25" hidden="1" customHeight="1">
      <c r="A404" s="77" t="str">
        <f ca="1">IF($G404="","",IF(OR(INDEX(Nhaplieu!$M$8:$M$1070,$G404)=$J$3,INDEX(Nhaplieu!$N$8:$N$1070,$G404)=$J$3),INDEX(Nhaplieu!$E$8:$E$1070,$G404),""))</f>
        <v/>
      </c>
      <c r="B404" s="481" t="str">
        <f ca="1">IF($G404="","",IF(OR(INDEX(Nhaplieu!$M$8:$M$1070,$G404)=$J$3,INDEX(Nhaplieu!$N$8:$N$1070,$G404)=$J$3),INDEX(Nhaplieu!$F$8:$F$1070,$G404),""))</f>
        <v/>
      </c>
      <c r="C404" s="482" t="str">
        <f ca="1">IF($G404="","",IF(OR(INDEX(Nhaplieu!$M$8:$M$1070,$G404)=$J$3,INDEX(Nhaplieu!$N$8:$N$1070,$G404)=$J$3),INDEX(Nhaplieu!$L$8:$L$1070,$G404),""))</f>
        <v/>
      </c>
      <c r="D404" s="483" t="str">
        <f ca="1">IF($G404="","",IF(INDEX(Nhaplieu!$M$8:$M$1070,$G404)=$J$3,IF($G404="","",INDEX(Nhaplieu!$N$8:$N$1070,$G404)),IF(INDEX(Nhaplieu!$N$8:$N$1070,$G404)=$J$3,IF($G404="","",INDEX(Nhaplieu!$M$8:$M$1070,$G404)),"")))</f>
        <v/>
      </c>
      <c r="E404" s="77" t="str">
        <f ca="1">IF($G404="","",IF(AND(INDEX(Nhaplieu!$M$8:$M$1070,$G404)=$J$3,INDEX(Nhaplieu!$P$8:$P$1070,$G404)=$J$2),INDEX(Nhaplieu!$O$8:$O$1070,$G404),0))</f>
        <v/>
      </c>
      <c r="F404" s="77" t="str">
        <f ca="1">IF(OR($G404="",E404&gt;0),"",IF(AND(INDEX(Nhaplieu!$N$8:$N$1070,$G404)=$J$3,INDEX(Nhaplieu!$P$8:$P$1070,$G404)=$J$2),INDEX(Nhaplieu!$O$8:$O$1070,$G404),0))</f>
        <v/>
      </c>
      <c r="G404" s="66" t="str">
        <f ca="1">IF(TYPE(MATCH($J$2,OFFSET(Nhaplieu!$P$8,G403,0):'Nhaplieu'!$P$1070,0)+G403)=16,"",MATCH($J$2,OFFSET(Nhaplieu!$P$8,G403,0):'Nhaplieu'!$P$1070,0)+G403)</f>
        <v/>
      </c>
    </row>
    <row r="405" spans="1:7" s="10" customFormat="1" ht="14.25" hidden="1" customHeight="1">
      <c r="A405" s="77" t="str">
        <f ca="1">IF($G405="","",IF(OR(INDEX(Nhaplieu!$M$8:$M$1070,$G405)=$J$3,INDEX(Nhaplieu!$N$8:$N$1070,$G405)=$J$3),INDEX(Nhaplieu!$E$8:$E$1070,$G405),""))</f>
        <v/>
      </c>
      <c r="B405" s="481" t="str">
        <f ca="1">IF($G405="","",IF(OR(INDEX(Nhaplieu!$M$8:$M$1070,$G405)=$J$3,INDEX(Nhaplieu!$N$8:$N$1070,$G405)=$J$3),INDEX(Nhaplieu!$F$8:$F$1070,$G405),""))</f>
        <v/>
      </c>
      <c r="C405" s="482" t="str">
        <f ca="1">IF($G405="","",IF(OR(INDEX(Nhaplieu!$M$8:$M$1070,$G405)=$J$3,INDEX(Nhaplieu!$N$8:$N$1070,$G405)=$J$3),INDEX(Nhaplieu!$L$8:$L$1070,$G405),""))</f>
        <v/>
      </c>
      <c r="D405" s="483" t="str">
        <f ca="1">IF($G405="","",IF(INDEX(Nhaplieu!$M$8:$M$1070,$G405)=$J$3,IF($G405="","",INDEX(Nhaplieu!$N$8:$N$1070,$G405)),IF(INDEX(Nhaplieu!$N$8:$N$1070,$G405)=$J$3,IF($G405="","",INDEX(Nhaplieu!$M$8:$M$1070,$G405)),"")))</f>
        <v/>
      </c>
      <c r="E405" s="77" t="str">
        <f ca="1">IF($G405="","",IF(AND(INDEX(Nhaplieu!$M$8:$M$1070,$G405)=$J$3,INDEX(Nhaplieu!$P$8:$P$1070,$G405)=$J$2),INDEX(Nhaplieu!$O$8:$O$1070,$G405),0))</f>
        <v/>
      </c>
      <c r="F405" s="77" t="str">
        <f ca="1">IF(OR($G405="",E405&gt;0),"",IF(AND(INDEX(Nhaplieu!$N$8:$N$1070,$G405)=$J$3,INDEX(Nhaplieu!$P$8:$P$1070,$G405)=$J$2),INDEX(Nhaplieu!$O$8:$O$1070,$G405),0))</f>
        <v/>
      </c>
      <c r="G405" s="66" t="str">
        <f ca="1">IF(TYPE(MATCH($J$2,OFFSET(Nhaplieu!$P$8,G404,0):'Nhaplieu'!$P$1070,0)+G404)=16,"",MATCH($J$2,OFFSET(Nhaplieu!$P$8,G404,0):'Nhaplieu'!$P$1070,0)+G404)</f>
        <v/>
      </c>
    </row>
    <row r="406" spans="1:7" s="10" customFormat="1" ht="14.25" hidden="1" customHeight="1">
      <c r="A406" s="77" t="str">
        <f ca="1">IF($G406="","",IF(OR(INDEX(Nhaplieu!$M$8:$M$1070,$G406)=$J$3,INDEX(Nhaplieu!$N$8:$N$1070,$G406)=$J$3),INDEX(Nhaplieu!$E$8:$E$1070,$G406),""))</f>
        <v/>
      </c>
      <c r="B406" s="481" t="str">
        <f ca="1">IF($G406="","",IF(OR(INDEX(Nhaplieu!$M$8:$M$1070,$G406)=$J$3,INDEX(Nhaplieu!$N$8:$N$1070,$G406)=$J$3),INDEX(Nhaplieu!$F$8:$F$1070,$G406),""))</f>
        <v/>
      </c>
      <c r="C406" s="482" t="str">
        <f ca="1">IF($G406="","",IF(OR(INDEX(Nhaplieu!$M$8:$M$1070,$G406)=$J$3,INDEX(Nhaplieu!$N$8:$N$1070,$G406)=$J$3),INDEX(Nhaplieu!$L$8:$L$1070,$G406),""))</f>
        <v/>
      </c>
      <c r="D406" s="483" t="str">
        <f ca="1">IF($G406="","",IF(INDEX(Nhaplieu!$M$8:$M$1070,$G406)=$J$3,IF($G406="","",INDEX(Nhaplieu!$N$8:$N$1070,$G406)),IF(INDEX(Nhaplieu!$N$8:$N$1070,$G406)=$J$3,IF($G406="","",INDEX(Nhaplieu!$M$8:$M$1070,$G406)),"")))</f>
        <v/>
      </c>
      <c r="E406" s="77" t="str">
        <f ca="1">IF($G406="","",IF(AND(INDEX(Nhaplieu!$M$8:$M$1070,$G406)=$J$3,INDEX(Nhaplieu!$P$8:$P$1070,$G406)=$J$2),INDEX(Nhaplieu!$O$8:$O$1070,$G406),0))</f>
        <v/>
      </c>
      <c r="F406" s="77" t="str">
        <f ca="1">IF(OR($G406="",E406&gt;0),"",IF(AND(INDEX(Nhaplieu!$N$8:$N$1070,$G406)=$J$3,INDEX(Nhaplieu!$P$8:$P$1070,$G406)=$J$2),INDEX(Nhaplieu!$O$8:$O$1070,$G406),0))</f>
        <v/>
      </c>
      <c r="G406" s="66" t="str">
        <f ca="1">IF(TYPE(MATCH($J$2,OFFSET(Nhaplieu!$P$8,G405,0):'Nhaplieu'!$P$1070,0)+G405)=16,"",MATCH($J$2,OFFSET(Nhaplieu!$P$8,G405,0):'Nhaplieu'!$P$1070,0)+G405)</f>
        <v/>
      </c>
    </row>
    <row r="407" spans="1:7" s="10" customFormat="1" ht="14.25" hidden="1" customHeight="1">
      <c r="A407" s="77" t="str">
        <f ca="1">IF($G407="","",IF(OR(INDEX(Nhaplieu!$M$8:$M$1070,$G407)=$J$3,INDEX(Nhaplieu!$N$8:$N$1070,$G407)=$J$3),INDEX(Nhaplieu!$E$8:$E$1070,$G407),""))</f>
        <v/>
      </c>
      <c r="B407" s="481" t="str">
        <f ca="1">IF($G407="","",IF(OR(INDEX(Nhaplieu!$M$8:$M$1070,$G407)=$J$3,INDEX(Nhaplieu!$N$8:$N$1070,$G407)=$J$3),INDEX(Nhaplieu!$F$8:$F$1070,$G407),""))</f>
        <v/>
      </c>
      <c r="C407" s="482" t="str">
        <f ca="1">IF($G407="","",IF(OR(INDEX(Nhaplieu!$M$8:$M$1070,$G407)=$J$3,INDEX(Nhaplieu!$N$8:$N$1070,$G407)=$J$3),INDEX(Nhaplieu!$L$8:$L$1070,$G407),""))</f>
        <v/>
      </c>
      <c r="D407" s="483" t="str">
        <f ca="1">IF($G407="","",IF(INDEX(Nhaplieu!$M$8:$M$1070,$G407)=$J$3,IF($G407="","",INDEX(Nhaplieu!$N$8:$N$1070,$G407)),IF(INDEX(Nhaplieu!$N$8:$N$1070,$G407)=$J$3,IF($G407="","",INDEX(Nhaplieu!$M$8:$M$1070,$G407)),"")))</f>
        <v/>
      </c>
      <c r="E407" s="77" t="str">
        <f ca="1">IF($G407="","",IF(AND(INDEX(Nhaplieu!$M$8:$M$1070,$G407)=$J$3,INDEX(Nhaplieu!$P$8:$P$1070,$G407)=$J$2),INDEX(Nhaplieu!$O$8:$O$1070,$G407),0))</f>
        <v/>
      </c>
      <c r="F407" s="77" t="str">
        <f ca="1">IF(OR($G407="",E407&gt;0),"",IF(AND(INDEX(Nhaplieu!$N$8:$N$1070,$G407)=$J$3,INDEX(Nhaplieu!$P$8:$P$1070,$G407)=$J$2),INDEX(Nhaplieu!$O$8:$O$1070,$G407),0))</f>
        <v/>
      </c>
      <c r="G407" s="66" t="str">
        <f ca="1">IF(TYPE(MATCH($J$2,OFFSET(Nhaplieu!$P$8,G406,0):'Nhaplieu'!$P$1070,0)+G406)=16,"",MATCH($J$2,OFFSET(Nhaplieu!$P$8,G406,0):'Nhaplieu'!$P$1070,0)+G406)</f>
        <v/>
      </c>
    </row>
    <row r="408" spans="1:7" s="10" customFormat="1" ht="14.25" hidden="1" customHeight="1">
      <c r="A408" s="77" t="str">
        <f ca="1">IF($G408="","",IF(OR(INDEX(Nhaplieu!$M$8:$M$1070,$G408)=$J$3,INDEX(Nhaplieu!$N$8:$N$1070,$G408)=$J$3),INDEX(Nhaplieu!$E$8:$E$1070,$G408),""))</f>
        <v/>
      </c>
      <c r="B408" s="481" t="str">
        <f ca="1">IF($G408="","",IF(OR(INDEX(Nhaplieu!$M$8:$M$1070,$G408)=$J$3,INDEX(Nhaplieu!$N$8:$N$1070,$G408)=$J$3),INDEX(Nhaplieu!$F$8:$F$1070,$G408),""))</f>
        <v/>
      </c>
      <c r="C408" s="482" t="str">
        <f ca="1">IF($G408="","",IF(OR(INDEX(Nhaplieu!$M$8:$M$1070,$G408)=$J$3,INDEX(Nhaplieu!$N$8:$N$1070,$G408)=$J$3),INDEX(Nhaplieu!$L$8:$L$1070,$G408),""))</f>
        <v/>
      </c>
      <c r="D408" s="483" t="str">
        <f ca="1">IF($G408="","",IF(INDEX(Nhaplieu!$M$8:$M$1070,$G408)=$J$3,IF($G408="","",INDEX(Nhaplieu!$N$8:$N$1070,$G408)),IF(INDEX(Nhaplieu!$N$8:$N$1070,$G408)=$J$3,IF($G408="","",INDEX(Nhaplieu!$M$8:$M$1070,$G408)),"")))</f>
        <v/>
      </c>
      <c r="E408" s="77" t="str">
        <f ca="1">IF($G408="","",IF(AND(INDEX(Nhaplieu!$M$8:$M$1070,$G408)=$J$3,INDEX(Nhaplieu!$P$8:$P$1070,$G408)=$J$2),INDEX(Nhaplieu!$O$8:$O$1070,$G408),0))</f>
        <v/>
      </c>
      <c r="F408" s="77" t="str">
        <f ca="1">IF(OR($G408="",E408&gt;0),"",IF(AND(INDEX(Nhaplieu!$N$8:$N$1070,$G408)=$J$3,INDEX(Nhaplieu!$P$8:$P$1070,$G408)=$J$2),INDEX(Nhaplieu!$O$8:$O$1070,$G408),0))</f>
        <v/>
      </c>
      <c r="G408" s="66" t="str">
        <f ca="1">IF(TYPE(MATCH($J$2,OFFSET(Nhaplieu!$P$8,G407,0):'Nhaplieu'!$P$1070,0)+G407)=16,"",MATCH($J$2,OFFSET(Nhaplieu!$P$8,G407,0):'Nhaplieu'!$P$1070,0)+G407)</f>
        <v/>
      </c>
    </row>
    <row r="409" spans="1:7" s="10" customFormat="1" ht="14.25" hidden="1" customHeight="1">
      <c r="A409" s="77" t="str">
        <f ca="1">IF($G409="","",IF(OR(INDEX(Nhaplieu!$M$8:$M$1070,$G409)=$J$3,INDEX(Nhaplieu!$N$8:$N$1070,$G409)=$J$3),INDEX(Nhaplieu!$E$8:$E$1070,$G409),""))</f>
        <v/>
      </c>
      <c r="B409" s="481" t="str">
        <f ca="1">IF($G409="","",IF(OR(INDEX(Nhaplieu!$M$8:$M$1070,$G409)=$J$3,INDEX(Nhaplieu!$N$8:$N$1070,$G409)=$J$3),INDEX(Nhaplieu!$F$8:$F$1070,$G409),""))</f>
        <v/>
      </c>
      <c r="C409" s="482" t="str">
        <f ca="1">IF($G409="","",IF(OR(INDEX(Nhaplieu!$M$8:$M$1070,$G409)=$J$3,INDEX(Nhaplieu!$N$8:$N$1070,$G409)=$J$3),INDEX(Nhaplieu!$L$8:$L$1070,$G409),""))</f>
        <v/>
      </c>
      <c r="D409" s="483" t="str">
        <f ca="1">IF($G409="","",IF(INDEX(Nhaplieu!$M$8:$M$1070,$G409)=$J$3,IF($G409="","",INDEX(Nhaplieu!$N$8:$N$1070,$G409)),IF(INDEX(Nhaplieu!$N$8:$N$1070,$G409)=$J$3,IF($G409="","",INDEX(Nhaplieu!$M$8:$M$1070,$G409)),"")))</f>
        <v/>
      </c>
      <c r="E409" s="77" t="str">
        <f ca="1">IF($G409="","",IF(AND(INDEX(Nhaplieu!$M$8:$M$1070,$G409)=$J$3,INDEX(Nhaplieu!$P$8:$P$1070,$G409)=$J$2),INDEX(Nhaplieu!$O$8:$O$1070,$G409),0))</f>
        <v/>
      </c>
      <c r="F409" s="77" t="str">
        <f ca="1">IF(OR($G409="",E409&gt;0),"",IF(AND(INDEX(Nhaplieu!$N$8:$N$1070,$G409)=$J$3,INDEX(Nhaplieu!$P$8:$P$1070,$G409)=$J$2),INDEX(Nhaplieu!$O$8:$O$1070,$G409),0))</f>
        <v/>
      </c>
      <c r="G409" s="66" t="str">
        <f ca="1">IF(TYPE(MATCH($J$2,OFFSET(Nhaplieu!$P$8,G408,0):'Nhaplieu'!$P$1070,0)+G408)=16,"",MATCH($J$2,OFFSET(Nhaplieu!$P$8,G408,0):'Nhaplieu'!$P$1070,0)+G408)</f>
        <v/>
      </c>
    </row>
    <row r="410" spans="1:7" s="10" customFormat="1" ht="14.25" hidden="1" customHeight="1">
      <c r="A410" s="77" t="str">
        <f ca="1">IF($G410="","",IF(OR(INDEX(Nhaplieu!$M$8:$M$1070,$G410)=$J$3,INDEX(Nhaplieu!$N$8:$N$1070,$G410)=$J$3),INDEX(Nhaplieu!$E$8:$E$1070,$G410),""))</f>
        <v/>
      </c>
      <c r="B410" s="481" t="str">
        <f ca="1">IF($G410="","",IF(OR(INDEX(Nhaplieu!$M$8:$M$1070,$G410)=$J$3,INDEX(Nhaplieu!$N$8:$N$1070,$G410)=$J$3),INDEX(Nhaplieu!$F$8:$F$1070,$G410),""))</f>
        <v/>
      </c>
      <c r="C410" s="482" t="str">
        <f ca="1">IF($G410="","",IF(OR(INDEX(Nhaplieu!$M$8:$M$1070,$G410)=$J$3,INDEX(Nhaplieu!$N$8:$N$1070,$G410)=$J$3),INDEX(Nhaplieu!$L$8:$L$1070,$G410),""))</f>
        <v/>
      </c>
      <c r="D410" s="483" t="str">
        <f ca="1">IF($G410="","",IF(INDEX(Nhaplieu!$M$8:$M$1070,$G410)=$J$3,IF($G410="","",INDEX(Nhaplieu!$N$8:$N$1070,$G410)),IF(INDEX(Nhaplieu!$N$8:$N$1070,$G410)=$J$3,IF($G410="","",INDEX(Nhaplieu!$M$8:$M$1070,$G410)),"")))</f>
        <v/>
      </c>
      <c r="E410" s="77" t="str">
        <f ca="1">IF($G410="","",IF(AND(INDEX(Nhaplieu!$M$8:$M$1070,$G410)=$J$3,INDEX(Nhaplieu!$P$8:$P$1070,$G410)=$J$2),INDEX(Nhaplieu!$O$8:$O$1070,$G410),0))</f>
        <v/>
      </c>
      <c r="F410" s="77" t="str">
        <f ca="1">IF(OR($G410="",E410&gt;0),"",IF(AND(INDEX(Nhaplieu!$N$8:$N$1070,$G410)=$J$3,INDEX(Nhaplieu!$P$8:$P$1070,$G410)=$J$2),INDEX(Nhaplieu!$O$8:$O$1070,$G410),0))</f>
        <v/>
      </c>
      <c r="G410" s="66" t="str">
        <f ca="1">IF(TYPE(MATCH($J$2,OFFSET(Nhaplieu!$P$8,G409,0):'Nhaplieu'!$P$1070,0)+G409)=16,"",MATCH($J$2,OFFSET(Nhaplieu!$P$8,G409,0):'Nhaplieu'!$P$1070,0)+G409)</f>
        <v/>
      </c>
    </row>
    <row r="411" spans="1:7" s="10" customFormat="1" ht="14.25" hidden="1" customHeight="1">
      <c r="A411" s="77" t="str">
        <f ca="1">IF($G411="","",IF(OR(INDEX(Nhaplieu!$M$8:$M$1070,$G411)=$J$3,INDEX(Nhaplieu!$N$8:$N$1070,$G411)=$J$3),INDEX(Nhaplieu!$E$8:$E$1070,$G411),""))</f>
        <v/>
      </c>
      <c r="B411" s="481" t="str">
        <f ca="1">IF($G411="","",IF(OR(INDEX(Nhaplieu!$M$8:$M$1070,$G411)=$J$3,INDEX(Nhaplieu!$N$8:$N$1070,$G411)=$J$3),INDEX(Nhaplieu!$F$8:$F$1070,$G411),""))</f>
        <v/>
      </c>
      <c r="C411" s="482" t="str">
        <f ca="1">IF($G411="","",IF(OR(INDEX(Nhaplieu!$M$8:$M$1070,$G411)=$J$3,INDEX(Nhaplieu!$N$8:$N$1070,$G411)=$J$3),INDEX(Nhaplieu!$L$8:$L$1070,$G411),""))</f>
        <v/>
      </c>
      <c r="D411" s="483" t="str">
        <f ca="1">IF($G411="","",IF(INDEX(Nhaplieu!$M$8:$M$1070,$G411)=$J$3,IF($G411="","",INDEX(Nhaplieu!$N$8:$N$1070,$G411)),IF(INDEX(Nhaplieu!$N$8:$N$1070,$G411)=$J$3,IF($G411="","",INDEX(Nhaplieu!$M$8:$M$1070,$G411)),"")))</f>
        <v/>
      </c>
      <c r="E411" s="77" t="str">
        <f ca="1">IF($G411="","",IF(AND(INDEX(Nhaplieu!$M$8:$M$1070,$G411)=$J$3,INDEX(Nhaplieu!$P$8:$P$1070,$G411)=$J$2),INDEX(Nhaplieu!$O$8:$O$1070,$G411),0))</f>
        <v/>
      </c>
      <c r="F411" s="77" t="str">
        <f ca="1">IF(OR($G411="",E411&gt;0),"",IF(AND(INDEX(Nhaplieu!$N$8:$N$1070,$G411)=$J$3,INDEX(Nhaplieu!$P$8:$P$1070,$G411)=$J$2),INDEX(Nhaplieu!$O$8:$O$1070,$G411),0))</f>
        <v/>
      </c>
      <c r="G411" s="66" t="str">
        <f ca="1">IF(TYPE(MATCH($J$2,OFFSET(Nhaplieu!$P$8,G410,0):'Nhaplieu'!$P$1070,0)+G410)=16,"",MATCH($J$2,OFFSET(Nhaplieu!$P$8,G410,0):'Nhaplieu'!$P$1070,0)+G410)</f>
        <v/>
      </c>
    </row>
    <row r="412" spans="1:7" s="10" customFormat="1" ht="14.25" hidden="1" customHeight="1">
      <c r="A412" s="77" t="str">
        <f ca="1">IF($G412="","",IF(OR(INDEX(Nhaplieu!$M$8:$M$1070,$G412)=$J$3,INDEX(Nhaplieu!$N$8:$N$1070,$G412)=$J$3),INDEX(Nhaplieu!$E$8:$E$1070,$G412),""))</f>
        <v/>
      </c>
      <c r="B412" s="481" t="str">
        <f ca="1">IF($G412="","",IF(OR(INDEX(Nhaplieu!$M$8:$M$1070,$G412)=$J$3,INDEX(Nhaplieu!$N$8:$N$1070,$G412)=$J$3),INDEX(Nhaplieu!$F$8:$F$1070,$G412),""))</f>
        <v/>
      </c>
      <c r="C412" s="482" t="str">
        <f ca="1">IF($G412="","",IF(OR(INDEX(Nhaplieu!$M$8:$M$1070,$G412)=$J$3,INDEX(Nhaplieu!$N$8:$N$1070,$G412)=$J$3),INDEX(Nhaplieu!$L$8:$L$1070,$G412),""))</f>
        <v/>
      </c>
      <c r="D412" s="483" t="str">
        <f ca="1">IF($G412="","",IF(INDEX(Nhaplieu!$M$8:$M$1070,$G412)=$J$3,IF($G412="","",INDEX(Nhaplieu!$N$8:$N$1070,$G412)),IF(INDEX(Nhaplieu!$N$8:$N$1070,$G412)=$J$3,IF($G412="","",INDEX(Nhaplieu!$M$8:$M$1070,$G412)),"")))</f>
        <v/>
      </c>
      <c r="E412" s="77" t="str">
        <f ca="1">IF($G412="","",IF(AND(INDEX(Nhaplieu!$M$8:$M$1070,$G412)=$J$3,INDEX(Nhaplieu!$P$8:$P$1070,$G412)=$J$2),INDEX(Nhaplieu!$O$8:$O$1070,$G412),0))</f>
        <v/>
      </c>
      <c r="F412" s="77" t="str">
        <f ca="1">IF(OR($G412="",E412&gt;0),"",IF(AND(INDEX(Nhaplieu!$N$8:$N$1070,$G412)=$J$3,INDEX(Nhaplieu!$P$8:$P$1070,$G412)=$J$2),INDEX(Nhaplieu!$O$8:$O$1070,$G412),0))</f>
        <v/>
      </c>
      <c r="G412" s="66" t="str">
        <f ca="1">IF(TYPE(MATCH($J$2,OFFSET(Nhaplieu!$P$8,G411,0):'Nhaplieu'!$P$1070,0)+G411)=16,"",MATCH($J$2,OFFSET(Nhaplieu!$P$8,G411,0):'Nhaplieu'!$P$1070,0)+G411)</f>
        <v/>
      </c>
    </row>
    <row r="413" spans="1:7" s="10" customFormat="1" ht="14.25" hidden="1" customHeight="1">
      <c r="A413" s="77" t="str">
        <f ca="1">IF($G413="","",IF(OR(INDEX(Nhaplieu!$M$8:$M$1070,$G413)=$J$3,INDEX(Nhaplieu!$N$8:$N$1070,$G413)=$J$3),INDEX(Nhaplieu!$E$8:$E$1070,$G413),""))</f>
        <v/>
      </c>
      <c r="B413" s="481" t="str">
        <f ca="1">IF($G413="","",IF(OR(INDEX(Nhaplieu!$M$8:$M$1070,$G413)=$J$3,INDEX(Nhaplieu!$N$8:$N$1070,$G413)=$J$3),INDEX(Nhaplieu!$F$8:$F$1070,$G413),""))</f>
        <v/>
      </c>
      <c r="C413" s="482" t="str">
        <f ca="1">IF($G413="","",IF(OR(INDEX(Nhaplieu!$M$8:$M$1070,$G413)=$J$3,INDEX(Nhaplieu!$N$8:$N$1070,$G413)=$J$3),INDEX(Nhaplieu!$L$8:$L$1070,$G413),""))</f>
        <v/>
      </c>
      <c r="D413" s="483" t="str">
        <f ca="1">IF($G413="","",IF(INDEX(Nhaplieu!$M$8:$M$1070,$G413)=$J$3,IF($G413="","",INDEX(Nhaplieu!$N$8:$N$1070,$G413)),IF(INDEX(Nhaplieu!$N$8:$N$1070,$G413)=$J$3,IF($G413="","",INDEX(Nhaplieu!$M$8:$M$1070,$G413)),"")))</f>
        <v/>
      </c>
      <c r="E413" s="77" t="str">
        <f ca="1">IF($G413="","",IF(AND(INDEX(Nhaplieu!$M$8:$M$1070,$G413)=$J$3,INDEX(Nhaplieu!$P$8:$P$1070,$G413)=$J$2),INDEX(Nhaplieu!$O$8:$O$1070,$G413),0))</f>
        <v/>
      </c>
      <c r="F413" s="77" t="str">
        <f ca="1">IF(OR($G413="",E413&gt;0),"",IF(AND(INDEX(Nhaplieu!$N$8:$N$1070,$G413)=$J$3,INDEX(Nhaplieu!$P$8:$P$1070,$G413)=$J$2),INDEX(Nhaplieu!$O$8:$O$1070,$G413),0))</f>
        <v/>
      </c>
      <c r="G413" s="66" t="str">
        <f ca="1">IF(TYPE(MATCH($J$2,OFFSET(Nhaplieu!$P$8,G412,0):'Nhaplieu'!$P$1070,0)+G412)=16,"",MATCH($J$2,OFFSET(Nhaplieu!$P$8,G412,0):'Nhaplieu'!$P$1070,0)+G412)</f>
        <v/>
      </c>
    </row>
    <row r="414" spans="1:7" s="10" customFormat="1" ht="14.25" hidden="1" customHeight="1">
      <c r="A414" s="77" t="str">
        <f ca="1">IF($G414="","",IF(OR(INDEX(Nhaplieu!$M$8:$M$1070,$G414)=$J$3,INDEX(Nhaplieu!$N$8:$N$1070,$G414)=$J$3),INDEX(Nhaplieu!$E$8:$E$1070,$G414),""))</f>
        <v/>
      </c>
      <c r="B414" s="481" t="str">
        <f ca="1">IF($G414="","",IF(OR(INDEX(Nhaplieu!$M$8:$M$1070,$G414)=$J$3,INDEX(Nhaplieu!$N$8:$N$1070,$G414)=$J$3),INDEX(Nhaplieu!$F$8:$F$1070,$G414),""))</f>
        <v/>
      </c>
      <c r="C414" s="482" t="str">
        <f ca="1">IF($G414="","",IF(OR(INDEX(Nhaplieu!$M$8:$M$1070,$G414)=$J$3,INDEX(Nhaplieu!$N$8:$N$1070,$G414)=$J$3),INDEX(Nhaplieu!$L$8:$L$1070,$G414),""))</f>
        <v/>
      </c>
      <c r="D414" s="483" t="str">
        <f ca="1">IF($G414="","",IF(INDEX(Nhaplieu!$M$8:$M$1070,$G414)=$J$3,IF($G414="","",INDEX(Nhaplieu!$N$8:$N$1070,$G414)),IF(INDEX(Nhaplieu!$N$8:$N$1070,$G414)=$J$3,IF($G414="","",INDEX(Nhaplieu!$M$8:$M$1070,$G414)),"")))</f>
        <v/>
      </c>
      <c r="E414" s="77" t="str">
        <f ca="1">IF($G414="","",IF(AND(INDEX(Nhaplieu!$M$8:$M$1070,$G414)=$J$3,INDEX(Nhaplieu!$P$8:$P$1070,$G414)=$J$2),INDEX(Nhaplieu!$O$8:$O$1070,$G414),0))</f>
        <v/>
      </c>
      <c r="F414" s="77" t="str">
        <f ca="1">IF(OR($G414="",E414&gt;0),"",IF(AND(INDEX(Nhaplieu!$N$8:$N$1070,$G414)=$J$3,INDEX(Nhaplieu!$P$8:$P$1070,$G414)=$J$2),INDEX(Nhaplieu!$O$8:$O$1070,$G414),0))</f>
        <v/>
      </c>
      <c r="G414" s="66" t="str">
        <f ca="1">IF(TYPE(MATCH($J$2,OFFSET(Nhaplieu!$P$8,G413,0):'Nhaplieu'!$P$1070,0)+G413)=16,"",MATCH($J$2,OFFSET(Nhaplieu!$P$8,G413,0):'Nhaplieu'!$P$1070,0)+G413)</f>
        <v/>
      </c>
    </row>
    <row r="415" spans="1:7" s="10" customFormat="1" ht="14.25" hidden="1" customHeight="1">
      <c r="A415" s="77" t="str">
        <f ca="1">IF($G415="","",IF(OR(INDEX(Nhaplieu!$M$8:$M$1070,$G415)=$J$3,INDEX(Nhaplieu!$N$8:$N$1070,$G415)=$J$3),INDEX(Nhaplieu!$E$8:$E$1070,$G415),""))</f>
        <v/>
      </c>
      <c r="B415" s="481" t="str">
        <f ca="1">IF($G415="","",IF(OR(INDEX(Nhaplieu!$M$8:$M$1070,$G415)=$J$3,INDEX(Nhaplieu!$N$8:$N$1070,$G415)=$J$3),INDEX(Nhaplieu!$F$8:$F$1070,$G415),""))</f>
        <v/>
      </c>
      <c r="C415" s="482" t="str">
        <f ca="1">IF($G415="","",IF(OR(INDEX(Nhaplieu!$M$8:$M$1070,$G415)=$J$3,INDEX(Nhaplieu!$N$8:$N$1070,$G415)=$J$3),INDEX(Nhaplieu!$L$8:$L$1070,$G415),""))</f>
        <v/>
      </c>
      <c r="D415" s="483" t="str">
        <f ca="1">IF($G415="","",IF(INDEX(Nhaplieu!$M$8:$M$1070,$G415)=$J$3,IF($G415="","",INDEX(Nhaplieu!$N$8:$N$1070,$G415)),IF(INDEX(Nhaplieu!$N$8:$N$1070,$G415)=$J$3,IF($G415="","",INDEX(Nhaplieu!$M$8:$M$1070,$G415)),"")))</f>
        <v/>
      </c>
      <c r="E415" s="77" t="str">
        <f ca="1">IF($G415="","",IF(AND(INDEX(Nhaplieu!$M$8:$M$1070,$G415)=$J$3,INDEX(Nhaplieu!$P$8:$P$1070,$G415)=$J$2),INDEX(Nhaplieu!$O$8:$O$1070,$G415),0))</f>
        <v/>
      </c>
      <c r="F415" s="77" t="str">
        <f ca="1">IF(OR($G415="",E415&gt;0),"",IF(AND(INDEX(Nhaplieu!$N$8:$N$1070,$G415)=$J$3,INDEX(Nhaplieu!$P$8:$P$1070,$G415)=$J$2),INDEX(Nhaplieu!$O$8:$O$1070,$G415),0))</f>
        <v/>
      </c>
      <c r="G415" s="66" t="str">
        <f ca="1">IF(TYPE(MATCH($J$2,OFFSET(Nhaplieu!$P$8,G414,0):'Nhaplieu'!$P$1070,0)+G414)=16,"",MATCH($J$2,OFFSET(Nhaplieu!$P$8,G414,0):'Nhaplieu'!$P$1070,0)+G414)</f>
        <v/>
      </c>
    </row>
    <row r="416" spans="1:7" s="10" customFormat="1" ht="14.25" hidden="1" customHeight="1">
      <c r="A416" s="77" t="str">
        <f ca="1">IF($G416="","",IF(OR(INDEX(Nhaplieu!$M$8:$M$1070,$G416)=$J$3,INDEX(Nhaplieu!$N$8:$N$1070,$G416)=$J$3),INDEX(Nhaplieu!$E$8:$E$1070,$G416),""))</f>
        <v/>
      </c>
      <c r="B416" s="481" t="str">
        <f ca="1">IF($G416="","",IF(OR(INDEX(Nhaplieu!$M$8:$M$1070,$G416)=$J$3,INDEX(Nhaplieu!$N$8:$N$1070,$G416)=$J$3),INDEX(Nhaplieu!$F$8:$F$1070,$G416),""))</f>
        <v/>
      </c>
      <c r="C416" s="482" t="str">
        <f ca="1">IF($G416="","",IF(OR(INDEX(Nhaplieu!$M$8:$M$1070,$G416)=$J$3,INDEX(Nhaplieu!$N$8:$N$1070,$G416)=$J$3),INDEX(Nhaplieu!$L$8:$L$1070,$G416),""))</f>
        <v/>
      </c>
      <c r="D416" s="483" t="str">
        <f ca="1">IF($G416="","",IF(INDEX(Nhaplieu!$M$8:$M$1070,$G416)=$J$3,IF($G416="","",INDEX(Nhaplieu!$N$8:$N$1070,$G416)),IF(INDEX(Nhaplieu!$N$8:$N$1070,$G416)=$J$3,IF($G416="","",INDEX(Nhaplieu!$M$8:$M$1070,$G416)),"")))</f>
        <v/>
      </c>
      <c r="E416" s="77" t="str">
        <f ca="1">IF($G416="","",IF(AND(INDEX(Nhaplieu!$M$8:$M$1070,$G416)=$J$3,INDEX(Nhaplieu!$P$8:$P$1070,$G416)=$J$2),INDEX(Nhaplieu!$O$8:$O$1070,$G416),0))</f>
        <v/>
      </c>
      <c r="F416" s="77" t="str">
        <f ca="1">IF(OR($G416="",E416&gt;0),"",IF(AND(INDEX(Nhaplieu!$N$8:$N$1070,$G416)=$J$3,INDEX(Nhaplieu!$P$8:$P$1070,$G416)=$J$2),INDEX(Nhaplieu!$O$8:$O$1070,$G416),0))</f>
        <v/>
      </c>
      <c r="G416" s="66" t="str">
        <f ca="1">IF(TYPE(MATCH($J$2,OFFSET(Nhaplieu!$P$8,G415,0):'Nhaplieu'!$P$1070,0)+G415)=16,"",MATCH($J$2,OFFSET(Nhaplieu!$P$8,G415,0):'Nhaplieu'!$P$1070,0)+G415)</f>
        <v/>
      </c>
    </row>
    <row r="417" spans="1:7" s="10" customFormat="1" ht="14.25" hidden="1" customHeight="1">
      <c r="A417" s="77" t="str">
        <f ca="1">IF($G417="","",IF(OR(INDEX(Nhaplieu!$M$8:$M$1070,$G417)=$J$3,INDEX(Nhaplieu!$N$8:$N$1070,$G417)=$J$3),INDEX(Nhaplieu!$E$8:$E$1070,$G417),""))</f>
        <v/>
      </c>
      <c r="B417" s="481" t="str">
        <f ca="1">IF($G417="","",IF(OR(INDEX(Nhaplieu!$M$8:$M$1070,$G417)=$J$3,INDEX(Nhaplieu!$N$8:$N$1070,$G417)=$J$3),INDEX(Nhaplieu!$F$8:$F$1070,$G417),""))</f>
        <v/>
      </c>
      <c r="C417" s="482" t="str">
        <f ca="1">IF($G417="","",IF(OR(INDEX(Nhaplieu!$M$8:$M$1070,$G417)=$J$3,INDEX(Nhaplieu!$N$8:$N$1070,$G417)=$J$3),INDEX(Nhaplieu!$L$8:$L$1070,$G417),""))</f>
        <v/>
      </c>
      <c r="D417" s="483" t="str">
        <f ca="1">IF($G417="","",IF(INDEX(Nhaplieu!$M$8:$M$1070,$G417)=$J$3,IF($G417="","",INDEX(Nhaplieu!$N$8:$N$1070,$G417)),IF(INDEX(Nhaplieu!$N$8:$N$1070,$G417)=$J$3,IF($G417="","",INDEX(Nhaplieu!$M$8:$M$1070,$G417)),"")))</f>
        <v/>
      </c>
      <c r="E417" s="77" t="str">
        <f ca="1">IF($G417="","",IF(AND(INDEX(Nhaplieu!$M$8:$M$1070,$G417)=$J$3,INDEX(Nhaplieu!$P$8:$P$1070,$G417)=$J$2),INDEX(Nhaplieu!$O$8:$O$1070,$G417),0))</f>
        <v/>
      </c>
      <c r="F417" s="77" t="str">
        <f ca="1">IF(OR($G417="",E417&gt;0),"",IF(AND(INDEX(Nhaplieu!$N$8:$N$1070,$G417)=$J$3,INDEX(Nhaplieu!$P$8:$P$1070,$G417)=$J$2),INDEX(Nhaplieu!$O$8:$O$1070,$G417),0))</f>
        <v/>
      </c>
      <c r="G417" s="66" t="str">
        <f ca="1">IF(TYPE(MATCH($J$2,OFFSET(Nhaplieu!$P$8,G416,0):'Nhaplieu'!$P$1070,0)+G416)=16,"",MATCH($J$2,OFFSET(Nhaplieu!$P$8,G416,0):'Nhaplieu'!$P$1070,0)+G416)</f>
        <v/>
      </c>
    </row>
    <row r="418" spans="1:7" s="10" customFormat="1" ht="14.25" hidden="1" customHeight="1">
      <c r="A418" s="77" t="str">
        <f ca="1">IF($G418="","",IF(OR(INDEX(Nhaplieu!$M$8:$M$1070,$G418)=$J$3,INDEX(Nhaplieu!$N$8:$N$1070,$G418)=$J$3),INDEX(Nhaplieu!$E$8:$E$1070,$G418),""))</f>
        <v/>
      </c>
      <c r="B418" s="481" t="str">
        <f ca="1">IF($G418="","",IF(OR(INDEX(Nhaplieu!$M$8:$M$1070,$G418)=$J$3,INDEX(Nhaplieu!$N$8:$N$1070,$G418)=$J$3),INDEX(Nhaplieu!$F$8:$F$1070,$G418),""))</f>
        <v/>
      </c>
      <c r="C418" s="482" t="str">
        <f ca="1">IF($G418="","",IF(OR(INDEX(Nhaplieu!$M$8:$M$1070,$G418)=$J$3,INDEX(Nhaplieu!$N$8:$N$1070,$G418)=$J$3),INDEX(Nhaplieu!$L$8:$L$1070,$G418),""))</f>
        <v/>
      </c>
      <c r="D418" s="483" t="str">
        <f ca="1">IF($G418="","",IF(INDEX(Nhaplieu!$M$8:$M$1070,$G418)=$J$3,IF($G418="","",INDEX(Nhaplieu!$N$8:$N$1070,$G418)),IF(INDEX(Nhaplieu!$N$8:$N$1070,$G418)=$J$3,IF($G418="","",INDEX(Nhaplieu!$M$8:$M$1070,$G418)),"")))</f>
        <v/>
      </c>
      <c r="E418" s="77" t="str">
        <f ca="1">IF($G418="","",IF(AND(INDEX(Nhaplieu!$M$8:$M$1070,$G418)=$J$3,INDEX(Nhaplieu!$P$8:$P$1070,$G418)=$J$2),INDEX(Nhaplieu!$O$8:$O$1070,$G418),0))</f>
        <v/>
      </c>
      <c r="F418" s="77" t="str">
        <f ca="1">IF(OR($G418="",E418&gt;0),"",IF(AND(INDEX(Nhaplieu!$N$8:$N$1070,$G418)=$J$3,INDEX(Nhaplieu!$P$8:$P$1070,$G418)=$J$2),INDEX(Nhaplieu!$O$8:$O$1070,$G418),0))</f>
        <v/>
      </c>
      <c r="G418" s="66" t="str">
        <f ca="1">IF(TYPE(MATCH($J$2,OFFSET(Nhaplieu!$P$8,G417,0):'Nhaplieu'!$P$1070,0)+G417)=16,"",MATCH($J$2,OFFSET(Nhaplieu!$P$8,G417,0):'Nhaplieu'!$P$1070,0)+G417)</f>
        <v/>
      </c>
    </row>
    <row r="419" spans="1:7" s="10" customFormat="1" ht="14.25" hidden="1" customHeight="1">
      <c r="A419" s="77" t="str">
        <f ca="1">IF($G419="","",IF(OR(INDEX(Nhaplieu!$M$8:$M$1070,$G419)=$J$3,INDEX(Nhaplieu!$N$8:$N$1070,$G419)=$J$3),INDEX(Nhaplieu!$E$8:$E$1070,$G419),""))</f>
        <v/>
      </c>
      <c r="B419" s="481" t="str">
        <f ca="1">IF($G419="","",IF(OR(INDEX(Nhaplieu!$M$8:$M$1070,$G419)=$J$3,INDEX(Nhaplieu!$N$8:$N$1070,$G419)=$J$3),INDEX(Nhaplieu!$F$8:$F$1070,$G419),""))</f>
        <v/>
      </c>
      <c r="C419" s="482" t="str">
        <f ca="1">IF($G419="","",IF(OR(INDEX(Nhaplieu!$M$8:$M$1070,$G419)=$J$3,INDEX(Nhaplieu!$N$8:$N$1070,$G419)=$J$3),INDEX(Nhaplieu!$L$8:$L$1070,$G419),""))</f>
        <v/>
      </c>
      <c r="D419" s="483" t="str">
        <f ca="1">IF($G419="","",IF(INDEX(Nhaplieu!$M$8:$M$1070,$G419)=$J$3,IF($G419="","",INDEX(Nhaplieu!$N$8:$N$1070,$G419)),IF(INDEX(Nhaplieu!$N$8:$N$1070,$G419)=$J$3,IF($G419="","",INDEX(Nhaplieu!$M$8:$M$1070,$G419)),"")))</f>
        <v/>
      </c>
      <c r="E419" s="77" t="str">
        <f ca="1">IF($G419="","",IF(AND(INDEX(Nhaplieu!$M$8:$M$1070,$G419)=$J$3,INDEX(Nhaplieu!$P$8:$P$1070,$G419)=$J$2),INDEX(Nhaplieu!$O$8:$O$1070,$G419),0))</f>
        <v/>
      </c>
      <c r="F419" s="77" t="str">
        <f ca="1">IF(OR($G419="",E419&gt;0),"",IF(AND(INDEX(Nhaplieu!$N$8:$N$1070,$G419)=$J$3,INDEX(Nhaplieu!$P$8:$P$1070,$G419)=$J$2),INDEX(Nhaplieu!$O$8:$O$1070,$G419),0))</f>
        <v/>
      </c>
      <c r="G419" s="66" t="str">
        <f ca="1">IF(TYPE(MATCH($J$2,OFFSET(Nhaplieu!$P$8,G418,0):'Nhaplieu'!$P$1070,0)+G418)=16,"",MATCH($J$2,OFFSET(Nhaplieu!$P$8,G418,0):'Nhaplieu'!$P$1070,0)+G418)</f>
        <v/>
      </c>
    </row>
    <row r="420" spans="1:7" s="10" customFormat="1" ht="14.25" hidden="1" customHeight="1">
      <c r="A420" s="77" t="str">
        <f ca="1">IF($G420="","",IF(OR(INDEX(Nhaplieu!$M$8:$M$1070,$G420)=$J$3,INDEX(Nhaplieu!$N$8:$N$1070,$G420)=$J$3),INDEX(Nhaplieu!$E$8:$E$1070,$G420),""))</f>
        <v/>
      </c>
      <c r="B420" s="481" t="str">
        <f ca="1">IF($G420="","",IF(OR(INDEX(Nhaplieu!$M$8:$M$1070,$G420)=$J$3,INDEX(Nhaplieu!$N$8:$N$1070,$G420)=$J$3),INDEX(Nhaplieu!$F$8:$F$1070,$G420),""))</f>
        <v/>
      </c>
      <c r="C420" s="482" t="str">
        <f ca="1">IF($G420="","",IF(OR(INDEX(Nhaplieu!$M$8:$M$1070,$G420)=$J$3,INDEX(Nhaplieu!$N$8:$N$1070,$G420)=$J$3),INDEX(Nhaplieu!$L$8:$L$1070,$G420),""))</f>
        <v/>
      </c>
      <c r="D420" s="483" t="str">
        <f ca="1">IF($G420="","",IF(INDEX(Nhaplieu!$M$8:$M$1070,$G420)=$J$3,IF($G420="","",INDEX(Nhaplieu!$N$8:$N$1070,$G420)),IF(INDEX(Nhaplieu!$N$8:$N$1070,$G420)=$J$3,IF($G420="","",INDEX(Nhaplieu!$M$8:$M$1070,$G420)),"")))</f>
        <v/>
      </c>
      <c r="E420" s="77" t="str">
        <f ca="1">IF($G420="","",IF(AND(INDEX(Nhaplieu!$M$8:$M$1070,$G420)=$J$3,INDEX(Nhaplieu!$P$8:$P$1070,$G420)=$J$2),INDEX(Nhaplieu!$O$8:$O$1070,$G420),0))</f>
        <v/>
      </c>
      <c r="F420" s="77" t="str">
        <f ca="1">IF(OR($G420="",E420&gt;0),"",IF(AND(INDEX(Nhaplieu!$N$8:$N$1070,$G420)=$J$3,INDEX(Nhaplieu!$P$8:$P$1070,$G420)=$J$2),INDEX(Nhaplieu!$O$8:$O$1070,$G420),0))</f>
        <v/>
      </c>
      <c r="G420" s="66" t="str">
        <f ca="1">IF(TYPE(MATCH($J$2,OFFSET(Nhaplieu!$P$8,G419,0):'Nhaplieu'!$P$1070,0)+G419)=16,"",MATCH($J$2,OFFSET(Nhaplieu!$P$8,G419,0):'Nhaplieu'!$P$1070,0)+G419)</f>
        <v/>
      </c>
    </row>
    <row r="421" spans="1:7" s="10" customFormat="1" ht="14.25" hidden="1" customHeight="1">
      <c r="A421" s="77" t="str">
        <f ca="1">IF($G421="","",IF(OR(INDEX(Nhaplieu!$M$8:$M$1070,$G421)=$J$3,INDEX(Nhaplieu!$N$8:$N$1070,$G421)=$J$3),INDEX(Nhaplieu!$E$8:$E$1070,$G421),""))</f>
        <v/>
      </c>
      <c r="B421" s="481" t="str">
        <f ca="1">IF($G421="","",IF(OR(INDEX(Nhaplieu!$M$8:$M$1070,$G421)=$J$3,INDEX(Nhaplieu!$N$8:$N$1070,$G421)=$J$3),INDEX(Nhaplieu!$F$8:$F$1070,$G421),""))</f>
        <v/>
      </c>
      <c r="C421" s="482" t="str">
        <f ca="1">IF($G421="","",IF(OR(INDEX(Nhaplieu!$M$8:$M$1070,$G421)=$J$3,INDEX(Nhaplieu!$N$8:$N$1070,$G421)=$J$3),INDEX(Nhaplieu!$L$8:$L$1070,$G421),""))</f>
        <v/>
      </c>
      <c r="D421" s="483" t="str">
        <f ca="1">IF($G421="","",IF(INDEX(Nhaplieu!$M$8:$M$1070,$G421)=$J$3,IF($G421="","",INDEX(Nhaplieu!$N$8:$N$1070,$G421)),IF(INDEX(Nhaplieu!$N$8:$N$1070,$G421)=$J$3,IF($G421="","",INDEX(Nhaplieu!$M$8:$M$1070,$G421)),"")))</f>
        <v/>
      </c>
      <c r="E421" s="77" t="str">
        <f ca="1">IF($G421="","",IF(AND(INDEX(Nhaplieu!$M$8:$M$1070,$G421)=$J$3,INDEX(Nhaplieu!$P$8:$P$1070,$G421)=$J$2),INDEX(Nhaplieu!$O$8:$O$1070,$G421),0))</f>
        <v/>
      </c>
      <c r="F421" s="77" t="str">
        <f ca="1">IF(OR($G421="",E421&gt;0),"",IF(AND(INDEX(Nhaplieu!$N$8:$N$1070,$G421)=$J$3,INDEX(Nhaplieu!$P$8:$P$1070,$G421)=$J$2),INDEX(Nhaplieu!$O$8:$O$1070,$G421),0))</f>
        <v/>
      </c>
      <c r="G421" s="66" t="str">
        <f ca="1">IF(TYPE(MATCH($J$2,OFFSET(Nhaplieu!$P$8,G420,0):'Nhaplieu'!$P$1070,0)+G420)=16,"",MATCH($J$2,OFFSET(Nhaplieu!$P$8,G420,0):'Nhaplieu'!$P$1070,0)+G420)</f>
        <v/>
      </c>
    </row>
    <row r="422" spans="1:7" s="10" customFormat="1" ht="14.25" hidden="1" customHeight="1">
      <c r="A422" s="77" t="str">
        <f ca="1">IF($G422="","",IF(OR(INDEX(Nhaplieu!$M$8:$M$1070,$G422)=$J$3,INDEX(Nhaplieu!$N$8:$N$1070,$G422)=$J$3),INDEX(Nhaplieu!$E$8:$E$1070,$G422),""))</f>
        <v/>
      </c>
      <c r="B422" s="481" t="str">
        <f ca="1">IF($G422="","",IF(OR(INDEX(Nhaplieu!$M$8:$M$1070,$G422)=$J$3,INDEX(Nhaplieu!$N$8:$N$1070,$G422)=$J$3),INDEX(Nhaplieu!$F$8:$F$1070,$G422),""))</f>
        <v/>
      </c>
      <c r="C422" s="482" t="str">
        <f ca="1">IF($G422="","",IF(OR(INDEX(Nhaplieu!$M$8:$M$1070,$G422)=$J$3,INDEX(Nhaplieu!$N$8:$N$1070,$G422)=$J$3),INDEX(Nhaplieu!$L$8:$L$1070,$G422),""))</f>
        <v/>
      </c>
      <c r="D422" s="483" t="str">
        <f ca="1">IF($G422="","",IF(INDEX(Nhaplieu!$M$8:$M$1070,$G422)=$J$3,IF($G422="","",INDEX(Nhaplieu!$N$8:$N$1070,$G422)),IF(INDEX(Nhaplieu!$N$8:$N$1070,$G422)=$J$3,IF($G422="","",INDEX(Nhaplieu!$M$8:$M$1070,$G422)),"")))</f>
        <v/>
      </c>
      <c r="E422" s="77" t="str">
        <f ca="1">IF($G422="","",IF(AND(INDEX(Nhaplieu!$M$8:$M$1070,$G422)=$J$3,INDEX(Nhaplieu!$P$8:$P$1070,$G422)=$J$2),INDEX(Nhaplieu!$O$8:$O$1070,$G422),0))</f>
        <v/>
      </c>
      <c r="F422" s="77" t="str">
        <f ca="1">IF(OR($G422="",E422&gt;0),"",IF(AND(INDEX(Nhaplieu!$N$8:$N$1070,$G422)=$J$3,INDEX(Nhaplieu!$P$8:$P$1070,$G422)=$J$2),INDEX(Nhaplieu!$O$8:$O$1070,$G422),0))</f>
        <v/>
      </c>
      <c r="G422" s="66" t="str">
        <f ca="1">IF(TYPE(MATCH($J$2,OFFSET(Nhaplieu!$P$8,G421,0):'Nhaplieu'!$P$1070,0)+G421)=16,"",MATCH($J$2,OFFSET(Nhaplieu!$P$8,G421,0):'Nhaplieu'!$P$1070,0)+G421)</f>
        <v/>
      </c>
    </row>
    <row r="423" spans="1:7" s="10" customFormat="1" ht="14.25" hidden="1" customHeight="1">
      <c r="A423" s="77" t="str">
        <f ca="1">IF($G423="","",IF(OR(INDEX(Nhaplieu!$M$8:$M$1070,$G423)=$J$3,INDEX(Nhaplieu!$N$8:$N$1070,$G423)=$J$3),INDEX(Nhaplieu!$E$8:$E$1070,$G423),""))</f>
        <v/>
      </c>
      <c r="B423" s="481" t="str">
        <f ca="1">IF($G423="","",IF(OR(INDEX(Nhaplieu!$M$8:$M$1070,$G423)=$J$3,INDEX(Nhaplieu!$N$8:$N$1070,$G423)=$J$3),INDEX(Nhaplieu!$F$8:$F$1070,$G423),""))</f>
        <v/>
      </c>
      <c r="C423" s="482" t="str">
        <f ca="1">IF($G423="","",IF(OR(INDEX(Nhaplieu!$M$8:$M$1070,$G423)=$J$3,INDEX(Nhaplieu!$N$8:$N$1070,$G423)=$J$3),INDEX(Nhaplieu!$L$8:$L$1070,$G423),""))</f>
        <v/>
      </c>
      <c r="D423" s="483" t="str">
        <f ca="1">IF($G423="","",IF(INDEX(Nhaplieu!$M$8:$M$1070,$G423)=$J$3,IF($G423="","",INDEX(Nhaplieu!$N$8:$N$1070,$G423)),IF(INDEX(Nhaplieu!$N$8:$N$1070,$G423)=$J$3,IF($G423="","",INDEX(Nhaplieu!$M$8:$M$1070,$G423)),"")))</f>
        <v/>
      </c>
      <c r="E423" s="77" t="str">
        <f ca="1">IF($G423="","",IF(AND(INDEX(Nhaplieu!$M$8:$M$1070,$G423)=$J$3,INDEX(Nhaplieu!$P$8:$P$1070,$G423)=$J$2),INDEX(Nhaplieu!$O$8:$O$1070,$G423),0))</f>
        <v/>
      </c>
      <c r="F423" s="77" t="str">
        <f ca="1">IF(OR($G423="",E423&gt;0),"",IF(AND(INDEX(Nhaplieu!$N$8:$N$1070,$G423)=$J$3,INDEX(Nhaplieu!$P$8:$P$1070,$G423)=$J$2),INDEX(Nhaplieu!$O$8:$O$1070,$G423),0))</f>
        <v/>
      </c>
      <c r="G423" s="66" t="str">
        <f ca="1">IF(TYPE(MATCH($J$2,OFFSET(Nhaplieu!$P$8,G422,0):'Nhaplieu'!$P$1070,0)+G422)=16,"",MATCH($J$2,OFFSET(Nhaplieu!$P$8,G422,0):'Nhaplieu'!$P$1070,0)+G422)</f>
        <v/>
      </c>
    </row>
    <row r="424" spans="1:7" s="10" customFormat="1" ht="14.25" hidden="1" customHeight="1">
      <c r="A424" s="77" t="str">
        <f ca="1">IF($G424="","",IF(OR(INDEX(Nhaplieu!$M$8:$M$1070,$G424)=$J$3,INDEX(Nhaplieu!$N$8:$N$1070,$G424)=$J$3),INDEX(Nhaplieu!$E$8:$E$1070,$G424),""))</f>
        <v/>
      </c>
      <c r="B424" s="481" t="str">
        <f ca="1">IF($G424="","",IF(OR(INDEX(Nhaplieu!$M$8:$M$1070,$G424)=$J$3,INDEX(Nhaplieu!$N$8:$N$1070,$G424)=$J$3),INDEX(Nhaplieu!$F$8:$F$1070,$G424),""))</f>
        <v/>
      </c>
      <c r="C424" s="482" t="str">
        <f ca="1">IF($G424="","",IF(OR(INDEX(Nhaplieu!$M$8:$M$1070,$G424)=$J$3,INDEX(Nhaplieu!$N$8:$N$1070,$G424)=$J$3),INDEX(Nhaplieu!$L$8:$L$1070,$G424),""))</f>
        <v/>
      </c>
      <c r="D424" s="483" t="str">
        <f ca="1">IF($G424="","",IF(INDEX(Nhaplieu!$M$8:$M$1070,$G424)=$J$3,IF($G424="","",INDEX(Nhaplieu!$N$8:$N$1070,$G424)),IF(INDEX(Nhaplieu!$N$8:$N$1070,$G424)=$J$3,IF($G424="","",INDEX(Nhaplieu!$M$8:$M$1070,$G424)),"")))</f>
        <v/>
      </c>
      <c r="E424" s="77" t="str">
        <f ca="1">IF($G424="","",IF(AND(INDEX(Nhaplieu!$M$8:$M$1070,$G424)=$J$3,INDEX(Nhaplieu!$P$8:$P$1070,$G424)=$J$2),INDEX(Nhaplieu!$O$8:$O$1070,$G424),0))</f>
        <v/>
      </c>
      <c r="F424" s="77" t="str">
        <f ca="1">IF(OR($G424="",E424&gt;0),"",IF(AND(INDEX(Nhaplieu!$N$8:$N$1070,$G424)=$J$3,INDEX(Nhaplieu!$P$8:$P$1070,$G424)=$J$2),INDEX(Nhaplieu!$O$8:$O$1070,$G424),0))</f>
        <v/>
      </c>
      <c r="G424" s="66" t="str">
        <f ca="1">IF(TYPE(MATCH($J$2,OFFSET(Nhaplieu!$P$8,G423,0):'Nhaplieu'!$P$1070,0)+G423)=16,"",MATCH($J$2,OFFSET(Nhaplieu!$P$8,G423,0):'Nhaplieu'!$P$1070,0)+G423)</f>
        <v/>
      </c>
    </row>
    <row r="425" spans="1:7" s="10" customFormat="1" ht="14.25" hidden="1" customHeight="1">
      <c r="A425" s="77" t="str">
        <f ca="1">IF($G425="","",IF(OR(INDEX(Nhaplieu!$M$8:$M$1070,$G425)=$J$3,INDEX(Nhaplieu!$N$8:$N$1070,$G425)=$J$3),INDEX(Nhaplieu!$E$8:$E$1070,$G425),""))</f>
        <v/>
      </c>
      <c r="B425" s="481" t="str">
        <f ca="1">IF($G425="","",IF(OR(INDEX(Nhaplieu!$M$8:$M$1070,$G425)=$J$3,INDEX(Nhaplieu!$N$8:$N$1070,$G425)=$J$3),INDEX(Nhaplieu!$F$8:$F$1070,$G425),""))</f>
        <v/>
      </c>
      <c r="C425" s="482" t="str">
        <f ca="1">IF($G425="","",IF(OR(INDEX(Nhaplieu!$M$8:$M$1070,$G425)=$J$3,INDEX(Nhaplieu!$N$8:$N$1070,$G425)=$J$3),INDEX(Nhaplieu!$L$8:$L$1070,$G425),""))</f>
        <v/>
      </c>
      <c r="D425" s="483" t="str">
        <f ca="1">IF($G425="","",IF(INDEX(Nhaplieu!$M$8:$M$1070,$G425)=$J$3,IF($G425="","",INDEX(Nhaplieu!$N$8:$N$1070,$G425)),IF(INDEX(Nhaplieu!$N$8:$N$1070,$G425)=$J$3,IF($G425="","",INDEX(Nhaplieu!$M$8:$M$1070,$G425)),"")))</f>
        <v/>
      </c>
      <c r="E425" s="77" t="str">
        <f ca="1">IF($G425="","",IF(AND(INDEX(Nhaplieu!$M$8:$M$1070,$G425)=$J$3,INDEX(Nhaplieu!$P$8:$P$1070,$G425)=$J$2),INDEX(Nhaplieu!$O$8:$O$1070,$G425),0))</f>
        <v/>
      </c>
      <c r="F425" s="77" t="str">
        <f ca="1">IF(OR($G425="",E425&gt;0),"",IF(AND(INDEX(Nhaplieu!$N$8:$N$1070,$G425)=$J$3,INDEX(Nhaplieu!$P$8:$P$1070,$G425)=$J$2),INDEX(Nhaplieu!$O$8:$O$1070,$G425),0))</f>
        <v/>
      </c>
      <c r="G425" s="66" t="str">
        <f ca="1">IF(TYPE(MATCH($J$2,OFFSET(Nhaplieu!$P$8,G424,0):'Nhaplieu'!$P$1070,0)+G424)=16,"",MATCH($J$2,OFFSET(Nhaplieu!$P$8,G424,0):'Nhaplieu'!$P$1070,0)+G424)</f>
        <v/>
      </c>
    </row>
    <row r="426" spans="1:7" s="10" customFormat="1" ht="14.25" hidden="1" customHeight="1">
      <c r="A426" s="77" t="str">
        <f ca="1">IF($G426="","",IF(OR(INDEX(Nhaplieu!$M$8:$M$1070,$G426)=$J$3,INDEX(Nhaplieu!$N$8:$N$1070,$G426)=$J$3),INDEX(Nhaplieu!$E$8:$E$1070,$G426),""))</f>
        <v/>
      </c>
      <c r="B426" s="481" t="str">
        <f ca="1">IF($G426="","",IF(OR(INDEX(Nhaplieu!$M$8:$M$1070,$G426)=$J$3,INDEX(Nhaplieu!$N$8:$N$1070,$G426)=$J$3),INDEX(Nhaplieu!$F$8:$F$1070,$G426),""))</f>
        <v/>
      </c>
      <c r="C426" s="482" t="str">
        <f ca="1">IF($G426="","",IF(OR(INDEX(Nhaplieu!$M$8:$M$1070,$G426)=$J$3,INDEX(Nhaplieu!$N$8:$N$1070,$G426)=$J$3),INDEX(Nhaplieu!$L$8:$L$1070,$G426),""))</f>
        <v/>
      </c>
      <c r="D426" s="483" t="str">
        <f ca="1">IF($G426="","",IF(INDEX(Nhaplieu!$M$8:$M$1070,$G426)=$J$3,IF($G426="","",INDEX(Nhaplieu!$N$8:$N$1070,$G426)),IF(INDEX(Nhaplieu!$N$8:$N$1070,$G426)=$J$3,IF($G426="","",INDEX(Nhaplieu!$M$8:$M$1070,$G426)),"")))</f>
        <v/>
      </c>
      <c r="E426" s="77" t="str">
        <f ca="1">IF($G426="","",IF(AND(INDEX(Nhaplieu!$M$8:$M$1070,$G426)=$J$3,INDEX(Nhaplieu!$P$8:$P$1070,$G426)=$J$2),INDEX(Nhaplieu!$O$8:$O$1070,$G426),0))</f>
        <v/>
      </c>
      <c r="F426" s="77" t="str">
        <f ca="1">IF(OR($G426="",E426&gt;0),"",IF(AND(INDEX(Nhaplieu!$N$8:$N$1070,$G426)=$J$3,INDEX(Nhaplieu!$P$8:$P$1070,$G426)=$J$2),INDEX(Nhaplieu!$O$8:$O$1070,$G426),0))</f>
        <v/>
      </c>
      <c r="G426" s="66" t="str">
        <f ca="1">IF(TYPE(MATCH($J$2,OFFSET(Nhaplieu!$P$8,G425,0):'Nhaplieu'!$P$1070,0)+G425)=16,"",MATCH($J$2,OFFSET(Nhaplieu!$P$8,G425,0):'Nhaplieu'!$P$1070,0)+G425)</f>
        <v/>
      </c>
    </row>
    <row r="427" spans="1:7" s="10" customFormat="1" ht="14.25" hidden="1" customHeight="1">
      <c r="A427" s="77" t="str">
        <f ca="1">IF($G427="","",IF(OR(INDEX(Nhaplieu!$M$8:$M$1070,$G427)=$J$3,INDEX(Nhaplieu!$N$8:$N$1070,$G427)=$J$3),INDEX(Nhaplieu!$E$8:$E$1070,$G427),""))</f>
        <v/>
      </c>
      <c r="B427" s="481" t="str">
        <f ca="1">IF($G427="","",IF(OR(INDEX(Nhaplieu!$M$8:$M$1070,$G427)=$J$3,INDEX(Nhaplieu!$N$8:$N$1070,$G427)=$J$3),INDEX(Nhaplieu!$F$8:$F$1070,$G427),""))</f>
        <v/>
      </c>
      <c r="C427" s="482" t="str">
        <f ca="1">IF($G427="","",IF(OR(INDEX(Nhaplieu!$M$8:$M$1070,$G427)=$J$3,INDEX(Nhaplieu!$N$8:$N$1070,$G427)=$J$3),INDEX(Nhaplieu!$L$8:$L$1070,$G427),""))</f>
        <v/>
      </c>
      <c r="D427" s="483" t="str">
        <f ca="1">IF($G427="","",IF(INDEX(Nhaplieu!$M$8:$M$1070,$G427)=$J$3,IF($G427="","",INDEX(Nhaplieu!$N$8:$N$1070,$G427)),IF(INDEX(Nhaplieu!$N$8:$N$1070,$G427)=$J$3,IF($G427="","",INDEX(Nhaplieu!$M$8:$M$1070,$G427)),"")))</f>
        <v/>
      </c>
      <c r="E427" s="77" t="str">
        <f ca="1">IF($G427="","",IF(AND(INDEX(Nhaplieu!$M$8:$M$1070,$G427)=$J$3,INDEX(Nhaplieu!$P$8:$P$1070,$G427)=$J$2),INDEX(Nhaplieu!$O$8:$O$1070,$G427),0))</f>
        <v/>
      </c>
      <c r="F427" s="77" t="str">
        <f ca="1">IF(OR($G427="",E427&gt;0),"",IF(AND(INDEX(Nhaplieu!$N$8:$N$1070,$G427)=$J$3,INDEX(Nhaplieu!$P$8:$P$1070,$G427)=$J$2),INDEX(Nhaplieu!$O$8:$O$1070,$G427),0))</f>
        <v/>
      </c>
      <c r="G427" s="66" t="str">
        <f ca="1">IF(TYPE(MATCH($J$2,OFFSET(Nhaplieu!$P$8,G426,0):'Nhaplieu'!$P$1070,0)+G426)=16,"",MATCH($J$2,OFFSET(Nhaplieu!$P$8,G426,0):'Nhaplieu'!$P$1070,0)+G426)</f>
        <v/>
      </c>
    </row>
    <row r="428" spans="1:7" s="10" customFormat="1" ht="14.25" hidden="1" customHeight="1">
      <c r="A428" s="77" t="str">
        <f ca="1">IF($G428="","",IF(OR(INDEX(Nhaplieu!$M$8:$M$1070,$G428)=$J$3,INDEX(Nhaplieu!$N$8:$N$1070,$G428)=$J$3),INDEX(Nhaplieu!$E$8:$E$1070,$G428),""))</f>
        <v/>
      </c>
      <c r="B428" s="481" t="str">
        <f ca="1">IF($G428="","",IF(OR(INDEX(Nhaplieu!$M$8:$M$1070,$G428)=$J$3,INDEX(Nhaplieu!$N$8:$N$1070,$G428)=$J$3),INDEX(Nhaplieu!$F$8:$F$1070,$G428),""))</f>
        <v/>
      </c>
      <c r="C428" s="482" t="str">
        <f ca="1">IF($G428="","",IF(OR(INDEX(Nhaplieu!$M$8:$M$1070,$G428)=$J$3,INDEX(Nhaplieu!$N$8:$N$1070,$G428)=$J$3),INDEX(Nhaplieu!$L$8:$L$1070,$G428),""))</f>
        <v/>
      </c>
      <c r="D428" s="483" t="str">
        <f ca="1">IF($G428="","",IF(INDEX(Nhaplieu!$M$8:$M$1070,$G428)=$J$3,IF($G428="","",INDEX(Nhaplieu!$N$8:$N$1070,$G428)),IF(INDEX(Nhaplieu!$N$8:$N$1070,$G428)=$J$3,IF($G428="","",INDEX(Nhaplieu!$M$8:$M$1070,$G428)),"")))</f>
        <v/>
      </c>
      <c r="E428" s="77" t="str">
        <f ca="1">IF($G428="","",IF(AND(INDEX(Nhaplieu!$M$8:$M$1070,$G428)=$J$3,INDEX(Nhaplieu!$P$8:$P$1070,$G428)=$J$2),INDEX(Nhaplieu!$O$8:$O$1070,$G428),0))</f>
        <v/>
      </c>
      <c r="F428" s="77" t="str">
        <f ca="1">IF(OR($G428="",E428&gt;0),"",IF(AND(INDEX(Nhaplieu!$N$8:$N$1070,$G428)=$J$3,INDEX(Nhaplieu!$P$8:$P$1070,$G428)=$J$2),INDEX(Nhaplieu!$O$8:$O$1070,$G428),0))</f>
        <v/>
      </c>
      <c r="G428" s="66" t="str">
        <f ca="1">IF(TYPE(MATCH($J$2,OFFSET(Nhaplieu!$P$8,G427,0):'Nhaplieu'!$P$1070,0)+G427)=16,"",MATCH($J$2,OFFSET(Nhaplieu!$P$8,G427,0):'Nhaplieu'!$P$1070,0)+G427)</f>
        <v/>
      </c>
    </row>
    <row r="429" spans="1:7" s="10" customFormat="1" ht="14.25" hidden="1" customHeight="1">
      <c r="A429" s="77" t="str">
        <f ca="1">IF($G429="","",IF(OR(INDEX(Nhaplieu!$M$8:$M$1070,$G429)=$J$3,INDEX(Nhaplieu!$N$8:$N$1070,$G429)=$J$3),INDEX(Nhaplieu!$E$8:$E$1070,$G429),""))</f>
        <v/>
      </c>
      <c r="B429" s="481" t="str">
        <f ca="1">IF($G429="","",IF(OR(INDEX(Nhaplieu!$M$8:$M$1070,$G429)=$J$3,INDEX(Nhaplieu!$N$8:$N$1070,$G429)=$J$3),INDEX(Nhaplieu!$F$8:$F$1070,$G429),""))</f>
        <v/>
      </c>
      <c r="C429" s="482" t="str">
        <f ca="1">IF($G429="","",IF(OR(INDEX(Nhaplieu!$M$8:$M$1070,$G429)=$J$3,INDEX(Nhaplieu!$N$8:$N$1070,$G429)=$J$3),INDEX(Nhaplieu!$L$8:$L$1070,$G429),""))</f>
        <v/>
      </c>
      <c r="D429" s="483" t="str">
        <f ca="1">IF($G429="","",IF(INDEX(Nhaplieu!$M$8:$M$1070,$G429)=$J$3,IF($G429="","",INDEX(Nhaplieu!$N$8:$N$1070,$G429)),IF(INDEX(Nhaplieu!$N$8:$N$1070,$G429)=$J$3,IF($G429="","",INDEX(Nhaplieu!$M$8:$M$1070,$G429)),"")))</f>
        <v/>
      </c>
      <c r="E429" s="77" t="str">
        <f ca="1">IF($G429="","",IF(AND(INDEX(Nhaplieu!$M$8:$M$1070,$G429)=$J$3,INDEX(Nhaplieu!$P$8:$P$1070,$G429)=$J$2),INDEX(Nhaplieu!$O$8:$O$1070,$G429),0))</f>
        <v/>
      </c>
      <c r="F429" s="77" t="str">
        <f ca="1">IF(OR($G429="",E429&gt;0),"",IF(AND(INDEX(Nhaplieu!$N$8:$N$1070,$G429)=$J$3,INDEX(Nhaplieu!$P$8:$P$1070,$G429)=$J$2),INDEX(Nhaplieu!$O$8:$O$1070,$G429),0))</f>
        <v/>
      </c>
      <c r="G429" s="66" t="str">
        <f ca="1">IF(TYPE(MATCH($J$2,OFFSET(Nhaplieu!$P$8,G428,0):'Nhaplieu'!$P$1070,0)+G428)=16,"",MATCH($J$2,OFFSET(Nhaplieu!$P$8,G428,0):'Nhaplieu'!$P$1070,0)+G428)</f>
        <v/>
      </c>
    </row>
    <row r="430" spans="1:7" s="10" customFormat="1" ht="14.25" hidden="1" customHeight="1">
      <c r="A430" s="77" t="str">
        <f ca="1">IF($G430="","",IF(OR(INDEX(Nhaplieu!$M$8:$M$1070,$G430)=$J$3,INDEX(Nhaplieu!$N$8:$N$1070,$G430)=$J$3),INDEX(Nhaplieu!$E$8:$E$1070,$G430),""))</f>
        <v/>
      </c>
      <c r="B430" s="481" t="str">
        <f ca="1">IF($G430="","",IF(OR(INDEX(Nhaplieu!$M$8:$M$1070,$G430)=$J$3,INDEX(Nhaplieu!$N$8:$N$1070,$G430)=$J$3),INDEX(Nhaplieu!$F$8:$F$1070,$G430),""))</f>
        <v/>
      </c>
      <c r="C430" s="482" t="str">
        <f ca="1">IF($G430="","",IF(OR(INDEX(Nhaplieu!$M$8:$M$1070,$G430)=$J$3,INDEX(Nhaplieu!$N$8:$N$1070,$G430)=$J$3),INDEX(Nhaplieu!$L$8:$L$1070,$G430),""))</f>
        <v/>
      </c>
      <c r="D430" s="483" t="str">
        <f ca="1">IF($G430="","",IF(INDEX(Nhaplieu!$M$8:$M$1070,$G430)=$J$3,IF($G430="","",INDEX(Nhaplieu!$N$8:$N$1070,$G430)),IF(INDEX(Nhaplieu!$N$8:$N$1070,$G430)=$J$3,IF($G430="","",INDEX(Nhaplieu!$M$8:$M$1070,$G430)),"")))</f>
        <v/>
      </c>
      <c r="E430" s="77" t="str">
        <f ca="1">IF($G430="","",IF(AND(INDEX(Nhaplieu!$M$8:$M$1070,$G430)=$J$3,INDEX(Nhaplieu!$P$8:$P$1070,$G430)=$J$2),INDEX(Nhaplieu!$O$8:$O$1070,$G430),0))</f>
        <v/>
      </c>
      <c r="F430" s="77" t="str">
        <f ca="1">IF(OR($G430="",E430&gt;0),"",IF(AND(INDEX(Nhaplieu!$N$8:$N$1070,$G430)=$J$3,INDEX(Nhaplieu!$P$8:$P$1070,$G430)=$J$2),INDEX(Nhaplieu!$O$8:$O$1070,$G430),0))</f>
        <v/>
      </c>
      <c r="G430" s="66" t="str">
        <f ca="1">IF(TYPE(MATCH($J$2,OFFSET(Nhaplieu!$P$8,G429,0):'Nhaplieu'!$P$1070,0)+G429)=16,"",MATCH($J$2,OFFSET(Nhaplieu!$P$8,G429,0):'Nhaplieu'!$P$1070,0)+G429)</f>
        <v/>
      </c>
    </row>
    <row r="431" spans="1:7" s="10" customFormat="1" ht="14.25" hidden="1" customHeight="1">
      <c r="A431" s="77" t="str">
        <f ca="1">IF($G431="","",IF(OR(INDEX(Nhaplieu!$M$8:$M$1070,$G431)=$J$3,INDEX(Nhaplieu!$N$8:$N$1070,$G431)=$J$3),INDEX(Nhaplieu!$E$8:$E$1070,$G431),""))</f>
        <v/>
      </c>
      <c r="B431" s="481" t="str">
        <f ca="1">IF($G431="","",IF(OR(INDEX(Nhaplieu!$M$8:$M$1070,$G431)=$J$3,INDEX(Nhaplieu!$N$8:$N$1070,$G431)=$J$3),INDEX(Nhaplieu!$F$8:$F$1070,$G431),""))</f>
        <v/>
      </c>
      <c r="C431" s="482" t="str">
        <f ca="1">IF($G431="","",IF(OR(INDEX(Nhaplieu!$M$8:$M$1070,$G431)=$J$3,INDEX(Nhaplieu!$N$8:$N$1070,$G431)=$J$3),INDEX(Nhaplieu!$L$8:$L$1070,$G431),""))</f>
        <v/>
      </c>
      <c r="D431" s="483" t="str">
        <f ca="1">IF($G431="","",IF(INDEX(Nhaplieu!$M$8:$M$1070,$G431)=$J$3,IF($G431="","",INDEX(Nhaplieu!$N$8:$N$1070,$G431)),IF(INDEX(Nhaplieu!$N$8:$N$1070,$G431)=$J$3,IF($G431="","",INDEX(Nhaplieu!$M$8:$M$1070,$G431)),"")))</f>
        <v/>
      </c>
      <c r="E431" s="77" t="str">
        <f ca="1">IF($G431="","",IF(AND(INDEX(Nhaplieu!$M$8:$M$1070,$G431)=$J$3,INDEX(Nhaplieu!$P$8:$P$1070,$G431)=$J$2),INDEX(Nhaplieu!$O$8:$O$1070,$G431),0))</f>
        <v/>
      </c>
      <c r="F431" s="77" t="str">
        <f ca="1">IF(OR($G431="",E431&gt;0),"",IF(AND(INDEX(Nhaplieu!$N$8:$N$1070,$G431)=$J$3,INDEX(Nhaplieu!$P$8:$P$1070,$G431)=$J$2),INDEX(Nhaplieu!$O$8:$O$1070,$G431),0))</f>
        <v/>
      </c>
      <c r="G431" s="66" t="str">
        <f ca="1">IF(TYPE(MATCH($J$2,OFFSET(Nhaplieu!$P$8,G430,0):'Nhaplieu'!$P$1070,0)+G430)=16,"",MATCH($J$2,OFFSET(Nhaplieu!$P$8,G430,0):'Nhaplieu'!$P$1070,0)+G430)</f>
        <v/>
      </c>
    </row>
    <row r="432" spans="1:7" s="10" customFormat="1" ht="14.25" hidden="1" customHeight="1">
      <c r="A432" s="77" t="str">
        <f ca="1">IF($G432="","",IF(OR(INDEX(Nhaplieu!$M$8:$M$1070,$G432)=$J$3,INDEX(Nhaplieu!$N$8:$N$1070,$G432)=$J$3),INDEX(Nhaplieu!$E$8:$E$1070,$G432),""))</f>
        <v/>
      </c>
      <c r="B432" s="481" t="str">
        <f ca="1">IF($G432="","",IF(OR(INDEX(Nhaplieu!$M$8:$M$1070,$G432)=$J$3,INDEX(Nhaplieu!$N$8:$N$1070,$G432)=$J$3),INDEX(Nhaplieu!$F$8:$F$1070,$G432),""))</f>
        <v/>
      </c>
      <c r="C432" s="482" t="str">
        <f ca="1">IF($G432="","",IF(OR(INDEX(Nhaplieu!$M$8:$M$1070,$G432)=$J$3,INDEX(Nhaplieu!$N$8:$N$1070,$G432)=$J$3),INDEX(Nhaplieu!$L$8:$L$1070,$G432),""))</f>
        <v/>
      </c>
      <c r="D432" s="483" t="str">
        <f ca="1">IF($G432="","",IF(INDEX(Nhaplieu!$M$8:$M$1070,$G432)=$J$3,IF($G432="","",INDEX(Nhaplieu!$N$8:$N$1070,$G432)),IF(INDEX(Nhaplieu!$N$8:$N$1070,$G432)=$J$3,IF($G432="","",INDEX(Nhaplieu!$M$8:$M$1070,$G432)),"")))</f>
        <v/>
      </c>
      <c r="E432" s="77" t="str">
        <f ca="1">IF($G432="","",IF(AND(INDEX(Nhaplieu!$M$8:$M$1070,$G432)=$J$3,INDEX(Nhaplieu!$P$8:$P$1070,$G432)=$J$2),INDEX(Nhaplieu!$O$8:$O$1070,$G432),0))</f>
        <v/>
      </c>
      <c r="F432" s="77" t="str">
        <f ca="1">IF(OR($G432="",E432&gt;0),"",IF(AND(INDEX(Nhaplieu!$N$8:$N$1070,$G432)=$J$3,INDEX(Nhaplieu!$P$8:$P$1070,$G432)=$J$2),INDEX(Nhaplieu!$O$8:$O$1070,$G432),0))</f>
        <v/>
      </c>
      <c r="G432" s="66" t="str">
        <f ca="1">IF(TYPE(MATCH($J$2,OFFSET(Nhaplieu!$P$8,G431,0):'Nhaplieu'!$P$1070,0)+G431)=16,"",MATCH($J$2,OFFSET(Nhaplieu!$P$8,G431,0):'Nhaplieu'!$P$1070,0)+G431)</f>
        <v/>
      </c>
    </row>
    <row r="433" spans="1:7" s="10" customFormat="1" ht="14.25" hidden="1" customHeight="1">
      <c r="A433" s="77" t="str">
        <f ca="1">IF($G433="","",IF(OR(INDEX(Nhaplieu!$M$8:$M$1070,$G433)=$J$3,INDEX(Nhaplieu!$N$8:$N$1070,$G433)=$J$3),INDEX(Nhaplieu!$E$8:$E$1070,$G433),""))</f>
        <v/>
      </c>
      <c r="B433" s="481" t="str">
        <f ca="1">IF($G433="","",IF(OR(INDEX(Nhaplieu!$M$8:$M$1070,$G433)=$J$3,INDEX(Nhaplieu!$N$8:$N$1070,$G433)=$J$3),INDEX(Nhaplieu!$F$8:$F$1070,$G433),""))</f>
        <v/>
      </c>
      <c r="C433" s="482" t="str">
        <f ca="1">IF($G433="","",IF(OR(INDEX(Nhaplieu!$M$8:$M$1070,$G433)=$J$3,INDEX(Nhaplieu!$N$8:$N$1070,$G433)=$J$3),INDEX(Nhaplieu!$L$8:$L$1070,$G433),""))</f>
        <v/>
      </c>
      <c r="D433" s="483" t="str">
        <f ca="1">IF($G433="","",IF(INDEX(Nhaplieu!$M$8:$M$1070,$G433)=$J$3,IF($G433="","",INDEX(Nhaplieu!$N$8:$N$1070,$G433)),IF(INDEX(Nhaplieu!$N$8:$N$1070,$G433)=$J$3,IF($G433="","",INDEX(Nhaplieu!$M$8:$M$1070,$G433)),"")))</f>
        <v/>
      </c>
      <c r="E433" s="77" t="str">
        <f ca="1">IF($G433="","",IF(AND(INDEX(Nhaplieu!$M$8:$M$1070,$G433)=$J$3,INDEX(Nhaplieu!$P$8:$P$1070,$G433)=$J$2),INDEX(Nhaplieu!$O$8:$O$1070,$G433),0))</f>
        <v/>
      </c>
      <c r="F433" s="77" t="str">
        <f ca="1">IF(OR($G433="",E433&gt;0),"",IF(AND(INDEX(Nhaplieu!$N$8:$N$1070,$G433)=$J$3,INDEX(Nhaplieu!$P$8:$P$1070,$G433)=$J$2),INDEX(Nhaplieu!$O$8:$O$1070,$G433),0))</f>
        <v/>
      </c>
      <c r="G433" s="66" t="str">
        <f ca="1">IF(TYPE(MATCH($J$2,OFFSET(Nhaplieu!$P$8,G432,0):'Nhaplieu'!$P$1070,0)+G432)=16,"",MATCH($J$2,OFFSET(Nhaplieu!$P$8,G432,0):'Nhaplieu'!$P$1070,0)+G432)</f>
        <v/>
      </c>
    </row>
    <row r="434" spans="1:7" s="10" customFormat="1" ht="14.25" hidden="1" customHeight="1">
      <c r="A434" s="77" t="str">
        <f ca="1">IF($G434="","",IF(OR(INDEX(Nhaplieu!$M$8:$M$1070,$G434)=$J$3,INDEX(Nhaplieu!$N$8:$N$1070,$G434)=$J$3),INDEX(Nhaplieu!$E$8:$E$1070,$G434),""))</f>
        <v/>
      </c>
      <c r="B434" s="481" t="str">
        <f ca="1">IF($G434="","",IF(OR(INDEX(Nhaplieu!$M$8:$M$1070,$G434)=$J$3,INDEX(Nhaplieu!$N$8:$N$1070,$G434)=$J$3),INDEX(Nhaplieu!$F$8:$F$1070,$G434),""))</f>
        <v/>
      </c>
      <c r="C434" s="482" t="str">
        <f ca="1">IF($G434="","",IF(OR(INDEX(Nhaplieu!$M$8:$M$1070,$G434)=$J$3,INDEX(Nhaplieu!$N$8:$N$1070,$G434)=$J$3),INDEX(Nhaplieu!$L$8:$L$1070,$G434),""))</f>
        <v/>
      </c>
      <c r="D434" s="483" t="str">
        <f ca="1">IF($G434="","",IF(INDEX(Nhaplieu!$M$8:$M$1070,$G434)=$J$3,IF($G434="","",INDEX(Nhaplieu!$N$8:$N$1070,$G434)),IF(INDEX(Nhaplieu!$N$8:$N$1070,$G434)=$J$3,IF($G434="","",INDEX(Nhaplieu!$M$8:$M$1070,$G434)),"")))</f>
        <v/>
      </c>
      <c r="E434" s="77" t="str">
        <f ca="1">IF($G434="","",IF(AND(INDEX(Nhaplieu!$M$8:$M$1070,$G434)=$J$3,INDEX(Nhaplieu!$P$8:$P$1070,$G434)=$J$2),INDEX(Nhaplieu!$O$8:$O$1070,$G434),0))</f>
        <v/>
      </c>
      <c r="F434" s="77" t="str">
        <f ca="1">IF(OR($G434="",E434&gt;0),"",IF(AND(INDEX(Nhaplieu!$N$8:$N$1070,$G434)=$J$3,INDEX(Nhaplieu!$P$8:$P$1070,$G434)=$J$2),INDEX(Nhaplieu!$O$8:$O$1070,$G434),0))</f>
        <v/>
      </c>
      <c r="G434" s="66" t="str">
        <f ca="1">IF(TYPE(MATCH($J$2,OFFSET(Nhaplieu!$P$8,G433,0):'Nhaplieu'!$P$1070,0)+G433)=16,"",MATCH($J$2,OFFSET(Nhaplieu!$P$8,G433,0):'Nhaplieu'!$P$1070,0)+G433)</f>
        <v/>
      </c>
    </row>
    <row r="435" spans="1:7" s="10" customFormat="1" ht="14.25" hidden="1" customHeight="1">
      <c r="A435" s="77" t="str">
        <f ca="1">IF($G435="","",IF(OR(INDEX(Nhaplieu!$M$8:$M$1070,$G435)=$J$3,INDEX(Nhaplieu!$N$8:$N$1070,$G435)=$J$3),INDEX(Nhaplieu!$E$8:$E$1070,$G435),""))</f>
        <v/>
      </c>
      <c r="B435" s="481" t="str">
        <f ca="1">IF($G435="","",IF(OR(INDEX(Nhaplieu!$M$8:$M$1070,$G435)=$J$3,INDEX(Nhaplieu!$N$8:$N$1070,$G435)=$J$3),INDEX(Nhaplieu!$F$8:$F$1070,$G435),""))</f>
        <v/>
      </c>
      <c r="C435" s="482" t="str">
        <f ca="1">IF($G435="","",IF(OR(INDEX(Nhaplieu!$M$8:$M$1070,$G435)=$J$3,INDEX(Nhaplieu!$N$8:$N$1070,$G435)=$J$3),INDEX(Nhaplieu!$L$8:$L$1070,$G435),""))</f>
        <v/>
      </c>
      <c r="D435" s="483" t="str">
        <f ca="1">IF($G435="","",IF(INDEX(Nhaplieu!$M$8:$M$1070,$G435)=$J$3,IF($G435="","",INDEX(Nhaplieu!$N$8:$N$1070,$G435)),IF(INDEX(Nhaplieu!$N$8:$N$1070,$G435)=$J$3,IF($G435="","",INDEX(Nhaplieu!$M$8:$M$1070,$G435)),"")))</f>
        <v/>
      </c>
      <c r="E435" s="77" t="str">
        <f ca="1">IF($G435="","",IF(AND(INDEX(Nhaplieu!$M$8:$M$1070,$G435)=$J$3,INDEX(Nhaplieu!$P$8:$P$1070,$G435)=$J$2),INDEX(Nhaplieu!$O$8:$O$1070,$G435),0))</f>
        <v/>
      </c>
      <c r="F435" s="77" t="str">
        <f ca="1">IF(OR($G435="",E435&gt;0),"",IF(AND(INDEX(Nhaplieu!$N$8:$N$1070,$G435)=$J$3,INDEX(Nhaplieu!$P$8:$P$1070,$G435)=$J$2),INDEX(Nhaplieu!$O$8:$O$1070,$G435),0))</f>
        <v/>
      </c>
      <c r="G435" s="66" t="str">
        <f ca="1">IF(TYPE(MATCH($J$2,OFFSET(Nhaplieu!$P$8,G434,0):'Nhaplieu'!$P$1070,0)+G434)=16,"",MATCH($J$2,OFFSET(Nhaplieu!$P$8,G434,0):'Nhaplieu'!$P$1070,0)+G434)</f>
        <v/>
      </c>
    </row>
    <row r="436" spans="1:7" s="10" customFormat="1" ht="14.25" hidden="1" customHeight="1">
      <c r="A436" s="77" t="str">
        <f ca="1">IF($G436="","",IF(OR(INDEX(Nhaplieu!$M$8:$M$1070,$G436)=$J$3,INDEX(Nhaplieu!$N$8:$N$1070,$G436)=$J$3),INDEX(Nhaplieu!$E$8:$E$1070,$G436),""))</f>
        <v/>
      </c>
      <c r="B436" s="481" t="str">
        <f ca="1">IF($G436="","",IF(OR(INDEX(Nhaplieu!$M$8:$M$1070,$G436)=$J$3,INDEX(Nhaplieu!$N$8:$N$1070,$G436)=$J$3),INDEX(Nhaplieu!$F$8:$F$1070,$G436),""))</f>
        <v/>
      </c>
      <c r="C436" s="482" t="str">
        <f ca="1">IF($G436="","",IF(OR(INDEX(Nhaplieu!$M$8:$M$1070,$G436)=$J$3,INDEX(Nhaplieu!$N$8:$N$1070,$G436)=$J$3),INDEX(Nhaplieu!$L$8:$L$1070,$G436),""))</f>
        <v/>
      </c>
      <c r="D436" s="483" t="str">
        <f ca="1">IF($G436="","",IF(INDEX(Nhaplieu!$M$8:$M$1070,$G436)=$J$3,IF($G436="","",INDEX(Nhaplieu!$N$8:$N$1070,$G436)),IF(INDEX(Nhaplieu!$N$8:$N$1070,$G436)=$J$3,IF($G436="","",INDEX(Nhaplieu!$M$8:$M$1070,$G436)),"")))</f>
        <v/>
      </c>
      <c r="E436" s="77" t="str">
        <f ca="1">IF($G436="","",IF(AND(INDEX(Nhaplieu!$M$8:$M$1070,$G436)=$J$3,INDEX(Nhaplieu!$P$8:$P$1070,$G436)=$J$2),INDEX(Nhaplieu!$O$8:$O$1070,$G436),0))</f>
        <v/>
      </c>
      <c r="F436" s="77" t="str">
        <f ca="1">IF(OR($G436="",E436&gt;0),"",IF(AND(INDEX(Nhaplieu!$N$8:$N$1070,$G436)=$J$3,INDEX(Nhaplieu!$P$8:$P$1070,$G436)=$J$2),INDEX(Nhaplieu!$O$8:$O$1070,$G436),0))</f>
        <v/>
      </c>
      <c r="G436" s="66" t="str">
        <f ca="1">IF(TYPE(MATCH($J$2,OFFSET(Nhaplieu!$P$8,G435,0):'Nhaplieu'!$P$1070,0)+G435)=16,"",MATCH($J$2,OFFSET(Nhaplieu!$P$8,G435,0):'Nhaplieu'!$P$1070,0)+G435)</f>
        <v/>
      </c>
    </row>
    <row r="437" spans="1:7" s="10" customFormat="1" ht="14.25" hidden="1" customHeight="1">
      <c r="A437" s="77" t="str">
        <f ca="1">IF($G437="","",IF(OR(INDEX(Nhaplieu!$M$8:$M$1070,$G437)=$J$3,INDEX(Nhaplieu!$N$8:$N$1070,$G437)=$J$3),INDEX(Nhaplieu!$E$8:$E$1070,$G437),""))</f>
        <v/>
      </c>
      <c r="B437" s="481" t="str">
        <f ca="1">IF($G437="","",IF(OR(INDEX(Nhaplieu!$M$8:$M$1070,$G437)=$J$3,INDEX(Nhaplieu!$N$8:$N$1070,$G437)=$J$3),INDEX(Nhaplieu!$F$8:$F$1070,$G437),""))</f>
        <v/>
      </c>
      <c r="C437" s="482" t="str">
        <f ca="1">IF($G437="","",IF(OR(INDEX(Nhaplieu!$M$8:$M$1070,$G437)=$J$3,INDEX(Nhaplieu!$N$8:$N$1070,$G437)=$J$3),INDEX(Nhaplieu!$L$8:$L$1070,$G437),""))</f>
        <v/>
      </c>
      <c r="D437" s="483" t="str">
        <f ca="1">IF($G437="","",IF(INDEX(Nhaplieu!$M$8:$M$1070,$G437)=$J$3,IF($G437="","",INDEX(Nhaplieu!$N$8:$N$1070,$G437)),IF(INDEX(Nhaplieu!$N$8:$N$1070,$G437)=$J$3,IF($G437="","",INDEX(Nhaplieu!$M$8:$M$1070,$G437)),"")))</f>
        <v/>
      </c>
      <c r="E437" s="77" t="str">
        <f ca="1">IF($G437="","",IF(AND(INDEX(Nhaplieu!$M$8:$M$1070,$G437)=$J$3,INDEX(Nhaplieu!$P$8:$P$1070,$G437)=$J$2),INDEX(Nhaplieu!$O$8:$O$1070,$G437),0))</f>
        <v/>
      </c>
      <c r="F437" s="77" t="str">
        <f ca="1">IF(OR($G437="",E437&gt;0),"",IF(AND(INDEX(Nhaplieu!$N$8:$N$1070,$G437)=$J$3,INDEX(Nhaplieu!$P$8:$P$1070,$G437)=$J$2),INDEX(Nhaplieu!$O$8:$O$1070,$G437),0))</f>
        <v/>
      </c>
      <c r="G437" s="66" t="str">
        <f ca="1">IF(TYPE(MATCH($J$2,OFFSET(Nhaplieu!$P$8,G436,0):'Nhaplieu'!$P$1070,0)+G436)=16,"",MATCH($J$2,OFFSET(Nhaplieu!$P$8,G436,0):'Nhaplieu'!$P$1070,0)+G436)</f>
        <v/>
      </c>
    </row>
    <row r="438" spans="1:7" s="10" customFormat="1" ht="14.25" hidden="1" customHeight="1">
      <c r="A438" s="77" t="str">
        <f ca="1">IF($G438="","",IF(OR(INDEX(Nhaplieu!$M$8:$M$1070,$G438)=$J$3,INDEX(Nhaplieu!$N$8:$N$1070,$G438)=$J$3),INDEX(Nhaplieu!$E$8:$E$1070,$G438),""))</f>
        <v/>
      </c>
      <c r="B438" s="481" t="str">
        <f ca="1">IF($G438="","",IF(OR(INDEX(Nhaplieu!$M$8:$M$1070,$G438)=$J$3,INDEX(Nhaplieu!$N$8:$N$1070,$G438)=$J$3),INDEX(Nhaplieu!$F$8:$F$1070,$G438),""))</f>
        <v/>
      </c>
      <c r="C438" s="482" t="str">
        <f ca="1">IF($G438="","",IF(OR(INDEX(Nhaplieu!$M$8:$M$1070,$G438)=$J$3,INDEX(Nhaplieu!$N$8:$N$1070,$G438)=$J$3),INDEX(Nhaplieu!$L$8:$L$1070,$G438),""))</f>
        <v/>
      </c>
      <c r="D438" s="483" t="str">
        <f ca="1">IF($G438="","",IF(INDEX(Nhaplieu!$M$8:$M$1070,$G438)=$J$3,IF($G438="","",INDEX(Nhaplieu!$N$8:$N$1070,$G438)),IF(INDEX(Nhaplieu!$N$8:$N$1070,$G438)=$J$3,IF($G438="","",INDEX(Nhaplieu!$M$8:$M$1070,$G438)),"")))</f>
        <v/>
      </c>
      <c r="E438" s="77" t="str">
        <f ca="1">IF($G438="","",IF(AND(INDEX(Nhaplieu!$M$8:$M$1070,$G438)=$J$3,INDEX(Nhaplieu!$P$8:$P$1070,$G438)=$J$2),INDEX(Nhaplieu!$O$8:$O$1070,$G438),0))</f>
        <v/>
      </c>
      <c r="F438" s="77" t="str">
        <f ca="1">IF(OR($G438="",E438&gt;0),"",IF(AND(INDEX(Nhaplieu!$N$8:$N$1070,$G438)=$J$3,INDEX(Nhaplieu!$P$8:$P$1070,$G438)=$J$2),INDEX(Nhaplieu!$O$8:$O$1070,$G438),0))</f>
        <v/>
      </c>
      <c r="G438" s="66" t="str">
        <f ca="1">IF(TYPE(MATCH($J$2,OFFSET(Nhaplieu!$P$8,G437,0):'Nhaplieu'!$P$1070,0)+G437)=16,"",MATCH($J$2,OFFSET(Nhaplieu!$P$8,G437,0):'Nhaplieu'!$P$1070,0)+G437)</f>
        <v/>
      </c>
    </row>
    <row r="439" spans="1:7" s="10" customFormat="1" ht="14.25" hidden="1" customHeight="1">
      <c r="A439" s="77" t="str">
        <f ca="1">IF($G439="","",IF(OR(INDEX(Nhaplieu!$M$8:$M$1070,$G439)=$J$3,INDEX(Nhaplieu!$N$8:$N$1070,$G439)=$J$3),INDEX(Nhaplieu!$E$8:$E$1070,$G439),""))</f>
        <v/>
      </c>
      <c r="B439" s="481" t="str">
        <f ca="1">IF($G439="","",IF(OR(INDEX(Nhaplieu!$M$8:$M$1070,$G439)=$J$3,INDEX(Nhaplieu!$N$8:$N$1070,$G439)=$J$3),INDEX(Nhaplieu!$F$8:$F$1070,$G439),""))</f>
        <v/>
      </c>
      <c r="C439" s="482" t="str">
        <f ca="1">IF($G439="","",IF(OR(INDEX(Nhaplieu!$M$8:$M$1070,$G439)=$J$3,INDEX(Nhaplieu!$N$8:$N$1070,$G439)=$J$3),INDEX(Nhaplieu!$L$8:$L$1070,$G439),""))</f>
        <v/>
      </c>
      <c r="D439" s="483" t="str">
        <f ca="1">IF($G439="","",IF(INDEX(Nhaplieu!$M$8:$M$1070,$G439)=$J$3,IF($G439="","",INDEX(Nhaplieu!$N$8:$N$1070,$G439)),IF(INDEX(Nhaplieu!$N$8:$N$1070,$G439)=$J$3,IF($G439="","",INDEX(Nhaplieu!$M$8:$M$1070,$G439)),"")))</f>
        <v/>
      </c>
      <c r="E439" s="77" t="str">
        <f ca="1">IF($G439="","",IF(AND(INDEX(Nhaplieu!$M$8:$M$1070,$G439)=$J$3,INDEX(Nhaplieu!$P$8:$P$1070,$G439)=$J$2),INDEX(Nhaplieu!$O$8:$O$1070,$G439),0))</f>
        <v/>
      </c>
      <c r="F439" s="77" t="str">
        <f ca="1">IF(OR($G439="",E439&gt;0),"",IF(AND(INDEX(Nhaplieu!$N$8:$N$1070,$G439)=$J$3,INDEX(Nhaplieu!$P$8:$P$1070,$G439)=$J$2),INDEX(Nhaplieu!$O$8:$O$1070,$G439),0))</f>
        <v/>
      </c>
      <c r="G439" s="66" t="str">
        <f ca="1">IF(TYPE(MATCH($J$2,OFFSET(Nhaplieu!$P$8,G438,0):'Nhaplieu'!$P$1070,0)+G438)=16,"",MATCH($J$2,OFFSET(Nhaplieu!$P$8,G438,0):'Nhaplieu'!$P$1070,0)+G438)</f>
        <v/>
      </c>
    </row>
    <row r="440" spans="1:7" s="10" customFormat="1" ht="14.25" hidden="1" customHeight="1">
      <c r="A440" s="77" t="str">
        <f ca="1">IF($G440="","",IF(OR(INDEX(Nhaplieu!$M$8:$M$1070,$G440)=$J$3,INDEX(Nhaplieu!$N$8:$N$1070,$G440)=$J$3),INDEX(Nhaplieu!$E$8:$E$1070,$G440),""))</f>
        <v/>
      </c>
      <c r="B440" s="481" t="str">
        <f ca="1">IF($G440="","",IF(OR(INDEX(Nhaplieu!$M$8:$M$1070,$G440)=$J$3,INDEX(Nhaplieu!$N$8:$N$1070,$G440)=$J$3),INDEX(Nhaplieu!$F$8:$F$1070,$G440),""))</f>
        <v/>
      </c>
      <c r="C440" s="482" t="str">
        <f ca="1">IF($G440="","",IF(OR(INDEX(Nhaplieu!$M$8:$M$1070,$G440)=$J$3,INDEX(Nhaplieu!$N$8:$N$1070,$G440)=$J$3),INDEX(Nhaplieu!$L$8:$L$1070,$G440),""))</f>
        <v/>
      </c>
      <c r="D440" s="483" t="str">
        <f ca="1">IF($G440="","",IF(INDEX(Nhaplieu!$M$8:$M$1070,$G440)=$J$3,IF($G440="","",INDEX(Nhaplieu!$N$8:$N$1070,$G440)),IF(INDEX(Nhaplieu!$N$8:$N$1070,$G440)=$J$3,IF($G440="","",INDEX(Nhaplieu!$M$8:$M$1070,$G440)),"")))</f>
        <v/>
      </c>
      <c r="E440" s="77" t="str">
        <f ca="1">IF($G440="","",IF(AND(INDEX(Nhaplieu!$M$8:$M$1070,$G440)=$J$3,INDEX(Nhaplieu!$P$8:$P$1070,$G440)=$J$2),INDEX(Nhaplieu!$O$8:$O$1070,$G440),0))</f>
        <v/>
      </c>
      <c r="F440" s="77" t="str">
        <f ca="1">IF(OR($G440="",E440&gt;0),"",IF(AND(INDEX(Nhaplieu!$N$8:$N$1070,$G440)=$J$3,INDEX(Nhaplieu!$P$8:$P$1070,$G440)=$J$2),INDEX(Nhaplieu!$O$8:$O$1070,$G440),0))</f>
        <v/>
      </c>
      <c r="G440" s="66" t="str">
        <f ca="1">IF(TYPE(MATCH($J$2,OFFSET(Nhaplieu!$P$8,G439,0):'Nhaplieu'!$P$1070,0)+G439)=16,"",MATCH($J$2,OFFSET(Nhaplieu!$P$8,G439,0):'Nhaplieu'!$P$1070,0)+G439)</f>
        <v/>
      </c>
    </row>
    <row r="441" spans="1:7" s="10" customFormat="1" ht="14.25" hidden="1" customHeight="1">
      <c r="A441" s="77" t="str">
        <f ca="1">IF($G441="","",IF(OR(INDEX(Nhaplieu!$M$8:$M$1070,$G441)=$J$3,INDEX(Nhaplieu!$N$8:$N$1070,$G441)=$J$3),INDEX(Nhaplieu!$E$8:$E$1070,$G441),""))</f>
        <v/>
      </c>
      <c r="B441" s="481" t="str">
        <f ca="1">IF($G441="","",IF(OR(INDEX(Nhaplieu!$M$8:$M$1070,$G441)=$J$3,INDEX(Nhaplieu!$N$8:$N$1070,$G441)=$J$3),INDEX(Nhaplieu!$F$8:$F$1070,$G441),""))</f>
        <v/>
      </c>
      <c r="C441" s="482" t="str">
        <f ca="1">IF($G441="","",IF(OR(INDEX(Nhaplieu!$M$8:$M$1070,$G441)=$J$3,INDEX(Nhaplieu!$N$8:$N$1070,$G441)=$J$3),INDEX(Nhaplieu!$L$8:$L$1070,$G441),""))</f>
        <v/>
      </c>
      <c r="D441" s="483" t="str">
        <f ca="1">IF($G441="","",IF(INDEX(Nhaplieu!$M$8:$M$1070,$G441)=$J$3,IF($G441="","",INDEX(Nhaplieu!$N$8:$N$1070,$G441)),IF(INDEX(Nhaplieu!$N$8:$N$1070,$G441)=$J$3,IF($G441="","",INDEX(Nhaplieu!$M$8:$M$1070,$G441)),"")))</f>
        <v/>
      </c>
      <c r="E441" s="77" t="str">
        <f ca="1">IF($G441="","",IF(AND(INDEX(Nhaplieu!$M$8:$M$1070,$G441)=$J$3,INDEX(Nhaplieu!$P$8:$P$1070,$G441)=$J$2),INDEX(Nhaplieu!$O$8:$O$1070,$G441),0))</f>
        <v/>
      </c>
      <c r="F441" s="77" t="str">
        <f ca="1">IF(OR($G441="",E441&gt;0),"",IF(AND(INDEX(Nhaplieu!$N$8:$N$1070,$G441)=$J$3,INDEX(Nhaplieu!$P$8:$P$1070,$G441)=$J$2),INDEX(Nhaplieu!$O$8:$O$1070,$G441),0))</f>
        <v/>
      </c>
      <c r="G441" s="66" t="str">
        <f ca="1">IF(TYPE(MATCH($J$2,OFFSET(Nhaplieu!$P$8,G440,0):'Nhaplieu'!$P$1070,0)+G440)=16,"",MATCH($J$2,OFFSET(Nhaplieu!$P$8,G440,0):'Nhaplieu'!$P$1070,0)+G440)</f>
        <v/>
      </c>
    </row>
    <row r="442" spans="1:7" s="10" customFormat="1" ht="14.25" hidden="1" customHeight="1">
      <c r="A442" s="77" t="str">
        <f ca="1">IF($G442="","",IF(OR(INDEX(Nhaplieu!$M$8:$M$1070,$G442)=$J$3,INDEX(Nhaplieu!$N$8:$N$1070,$G442)=$J$3),INDEX(Nhaplieu!$E$8:$E$1070,$G442),""))</f>
        <v/>
      </c>
      <c r="B442" s="481" t="str">
        <f ca="1">IF($G442="","",IF(OR(INDEX(Nhaplieu!$M$8:$M$1070,$G442)=$J$3,INDEX(Nhaplieu!$N$8:$N$1070,$G442)=$J$3),INDEX(Nhaplieu!$F$8:$F$1070,$G442),""))</f>
        <v/>
      </c>
      <c r="C442" s="482" t="str">
        <f ca="1">IF($G442="","",IF(OR(INDEX(Nhaplieu!$M$8:$M$1070,$G442)=$J$3,INDEX(Nhaplieu!$N$8:$N$1070,$G442)=$J$3),INDEX(Nhaplieu!$L$8:$L$1070,$G442),""))</f>
        <v/>
      </c>
      <c r="D442" s="483" t="str">
        <f ca="1">IF($G442="","",IF(INDEX(Nhaplieu!$M$8:$M$1070,$G442)=$J$3,IF($G442="","",INDEX(Nhaplieu!$N$8:$N$1070,$G442)),IF(INDEX(Nhaplieu!$N$8:$N$1070,$G442)=$J$3,IF($G442="","",INDEX(Nhaplieu!$M$8:$M$1070,$G442)),"")))</f>
        <v/>
      </c>
      <c r="E442" s="77" t="str">
        <f ca="1">IF($G442="","",IF(AND(INDEX(Nhaplieu!$M$8:$M$1070,$G442)=$J$3,INDEX(Nhaplieu!$P$8:$P$1070,$G442)=$J$2),INDEX(Nhaplieu!$O$8:$O$1070,$G442),0))</f>
        <v/>
      </c>
      <c r="F442" s="77" t="str">
        <f ca="1">IF(OR($G442="",E442&gt;0),"",IF(AND(INDEX(Nhaplieu!$N$8:$N$1070,$G442)=$J$3,INDEX(Nhaplieu!$P$8:$P$1070,$G442)=$J$2),INDEX(Nhaplieu!$O$8:$O$1070,$G442),0))</f>
        <v/>
      </c>
      <c r="G442" s="66" t="str">
        <f ca="1">IF(TYPE(MATCH($J$2,OFFSET(Nhaplieu!$P$8,G441,0):'Nhaplieu'!$P$1070,0)+G441)=16,"",MATCH($J$2,OFFSET(Nhaplieu!$P$8,G441,0):'Nhaplieu'!$P$1070,0)+G441)</f>
        <v/>
      </c>
    </row>
    <row r="443" spans="1:7" s="10" customFormat="1" ht="14.25" hidden="1" customHeight="1">
      <c r="A443" s="77" t="str">
        <f ca="1">IF($G443="","",IF(OR(INDEX(Nhaplieu!$M$8:$M$1070,$G443)=$J$3,INDEX(Nhaplieu!$N$8:$N$1070,$G443)=$J$3),INDEX(Nhaplieu!$E$8:$E$1070,$G443),""))</f>
        <v/>
      </c>
      <c r="B443" s="481" t="str">
        <f ca="1">IF($G443="","",IF(OR(INDEX(Nhaplieu!$M$8:$M$1070,$G443)=$J$3,INDEX(Nhaplieu!$N$8:$N$1070,$G443)=$J$3),INDEX(Nhaplieu!$F$8:$F$1070,$G443),""))</f>
        <v/>
      </c>
      <c r="C443" s="482" t="str">
        <f ca="1">IF($G443="","",IF(OR(INDEX(Nhaplieu!$M$8:$M$1070,$G443)=$J$3,INDEX(Nhaplieu!$N$8:$N$1070,$G443)=$J$3),INDEX(Nhaplieu!$L$8:$L$1070,$G443),""))</f>
        <v/>
      </c>
      <c r="D443" s="483" t="str">
        <f ca="1">IF($G443="","",IF(INDEX(Nhaplieu!$M$8:$M$1070,$G443)=$J$3,IF($G443="","",INDEX(Nhaplieu!$N$8:$N$1070,$G443)),IF(INDEX(Nhaplieu!$N$8:$N$1070,$G443)=$J$3,IF($G443="","",INDEX(Nhaplieu!$M$8:$M$1070,$G443)),"")))</f>
        <v/>
      </c>
      <c r="E443" s="77" t="str">
        <f ca="1">IF($G443="","",IF(AND(INDEX(Nhaplieu!$M$8:$M$1070,$G443)=$J$3,INDEX(Nhaplieu!$P$8:$P$1070,$G443)=$J$2),INDEX(Nhaplieu!$O$8:$O$1070,$G443),0))</f>
        <v/>
      </c>
      <c r="F443" s="77" t="str">
        <f ca="1">IF(OR($G443="",E443&gt;0),"",IF(AND(INDEX(Nhaplieu!$N$8:$N$1070,$G443)=$J$3,INDEX(Nhaplieu!$P$8:$P$1070,$G443)=$J$2),INDEX(Nhaplieu!$O$8:$O$1070,$G443),0))</f>
        <v/>
      </c>
      <c r="G443" s="66" t="str">
        <f ca="1">IF(TYPE(MATCH($J$2,OFFSET(Nhaplieu!$P$8,G442,0):'Nhaplieu'!$P$1070,0)+G442)=16,"",MATCH($J$2,OFFSET(Nhaplieu!$P$8,G442,0):'Nhaplieu'!$P$1070,0)+G442)</f>
        <v/>
      </c>
    </row>
    <row r="444" spans="1:7" s="10" customFormat="1" ht="14.25" hidden="1" customHeight="1">
      <c r="A444" s="77" t="str">
        <f ca="1">IF($G444="","",IF(OR(INDEX(Nhaplieu!$M$8:$M$1070,$G444)=$J$3,INDEX(Nhaplieu!$N$8:$N$1070,$G444)=$J$3),INDEX(Nhaplieu!$E$8:$E$1070,$G444),""))</f>
        <v/>
      </c>
      <c r="B444" s="481" t="str">
        <f ca="1">IF($G444="","",IF(OR(INDEX(Nhaplieu!$M$8:$M$1070,$G444)=$J$3,INDEX(Nhaplieu!$N$8:$N$1070,$G444)=$J$3),INDEX(Nhaplieu!$F$8:$F$1070,$G444),""))</f>
        <v/>
      </c>
      <c r="C444" s="482" t="str">
        <f ca="1">IF($G444="","",IF(OR(INDEX(Nhaplieu!$M$8:$M$1070,$G444)=$J$3,INDEX(Nhaplieu!$N$8:$N$1070,$G444)=$J$3),INDEX(Nhaplieu!$L$8:$L$1070,$G444),""))</f>
        <v/>
      </c>
      <c r="D444" s="483" t="str">
        <f ca="1">IF($G444="","",IF(INDEX(Nhaplieu!$M$8:$M$1070,$G444)=$J$3,IF($G444="","",INDEX(Nhaplieu!$N$8:$N$1070,$G444)),IF(INDEX(Nhaplieu!$N$8:$N$1070,$G444)=$J$3,IF($G444="","",INDEX(Nhaplieu!$M$8:$M$1070,$G444)),"")))</f>
        <v/>
      </c>
      <c r="E444" s="77" t="str">
        <f ca="1">IF($G444="","",IF(AND(INDEX(Nhaplieu!$M$8:$M$1070,$G444)=$J$3,INDEX(Nhaplieu!$P$8:$P$1070,$G444)=$J$2),INDEX(Nhaplieu!$O$8:$O$1070,$G444),0))</f>
        <v/>
      </c>
      <c r="F444" s="77" t="str">
        <f ca="1">IF(OR($G444="",E444&gt;0),"",IF(AND(INDEX(Nhaplieu!$N$8:$N$1070,$G444)=$J$3,INDEX(Nhaplieu!$P$8:$P$1070,$G444)=$J$2),INDEX(Nhaplieu!$O$8:$O$1070,$G444),0))</f>
        <v/>
      </c>
      <c r="G444" s="66" t="str">
        <f ca="1">IF(TYPE(MATCH($J$2,OFFSET(Nhaplieu!$P$8,G443,0):'Nhaplieu'!$P$1070,0)+G443)=16,"",MATCH($J$2,OFFSET(Nhaplieu!$P$8,G443,0):'Nhaplieu'!$P$1070,0)+G443)</f>
        <v/>
      </c>
    </row>
    <row r="445" spans="1:7" s="10" customFormat="1" ht="14.25" hidden="1" customHeight="1">
      <c r="A445" s="77" t="str">
        <f ca="1">IF($G445="","",IF(OR(INDEX(Nhaplieu!$M$8:$M$1070,$G445)=$J$3,INDEX(Nhaplieu!$N$8:$N$1070,$G445)=$J$3),INDEX(Nhaplieu!$E$8:$E$1070,$G445),""))</f>
        <v/>
      </c>
      <c r="B445" s="481" t="str">
        <f ca="1">IF($G445="","",IF(OR(INDEX(Nhaplieu!$M$8:$M$1070,$G445)=$J$3,INDEX(Nhaplieu!$N$8:$N$1070,$G445)=$J$3),INDEX(Nhaplieu!$F$8:$F$1070,$G445),""))</f>
        <v/>
      </c>
      <c r="C445" s="482" t="str">
        <f ca="1">IF($G445="","",IF(OR(INDEX(Nhaplieu!$M$8:$M$1070,$G445)=$J$3,INDEX(Nhaplieu!$N$8:$N$1070,$G445)=$J$3),INDEX(Nhaplieu!$L$8:$L$1070,$G445),""))</f>
        <v/>
      </c>
      <c r="D445" s="483" t="str">
        <f ca="1">IF($G445="","",IF(INDEX(Nhaplieu!$M$8:$M$1070,$G445)=$J$3,IF($G445="","",INDEX(Nhaplieu!$N$8:$N$1070,$G445)),IF(INDEX(Nhaplieu!$N$8:$N$1070,$G445)=$J$3,IF($G445="","",INDEX(Nhaplieu!$M$8:$M$1070,$G445)),"")))</f>
        <v/>
      </c>
      <c r="E445" s="77" t="str">
        <f ca="1">IF($G445="","",IF(AND(INDEX(Nhaplieu!$M$8:$M$1070,$G445)=$J$3,INDEX(Nhaplieu!$P$8:$P$1070,$G445)=$J$2),INDEX(Nhaplieu!$O$8:$O$1070,$G445),0))</f>
        <v/>
      </c>
      <c r="F445" s="77" t="str">
        <f ca="1">IF(OR($G445="",E445&gt;0),"",IF(AND(INDEX(Nhaplieu!$N$8:$N$1070,$G445)=$J$3,INDEX(Nhaplieu!$P$8:$P$1070,$G445)=$J$2),INDEX(Nhaplieu!$O$8:$O$1070,$G445),0))</f>
        <v/>
      </c>
      <c r="G445" s="66" t="str">
        <f ca="1">IF(TYPE(MATCH($J$2,OFFSET(Nhaplieu!$P$8,G444,0):'Nhaplieu'!$P$1070,0)+G444)=16,"",MATCH($J$2,OFFSET(Nhaplieu!$P$8,G444,0):'Nhaplieu'!$P$1070,0)+G444)</f>
        <v/>
      </c>
    </row>
    <row r="446" spans="1:7" s="10" customFormat="1" ht="14.25" hidden="1" customHeight="1">
      <c r="A446" s="77" t="str">
        <f ca="1">IF($G446="","",IF(OR(INDEX(Nhaplieu!$M$8:$M$1070,$G446)=$J$3,INDEX(Nhaplieu!$N$8:$N$1070,$G446)=$J$3),INDEX(Nhaplieu!$E$8:$E$1070,$G446),""))</f>
        <v/>
      </c>
      <c r="B446" s="481" t="str">
        <f ca="1">IF($G446="","",IF(OR(INDEX(Nhaplieu!$M$8:$M$1070,$G446)=$J$3,INDEX(Nhaplieu!$N$8:$N$1070,$G446)=$J$3),INDEX(Nhaplieu!$F$8:$F$1070,$G446),""))</f>
        <v/>
      </c>
      <c r="C446" s="482" t="str">
        <f ca="1">IF($G446="","",IF(OR(INDEX(Nhaplieu!$M$8:$M$1070,$G446)=$J$3,INDEX(Nhaplieu!$N$8:$N$1070,$G446)=$J$3),INDEX(Nhaplieu!$L$8:$L$1070,$G446),""))</f>
        <v/>
      </c>
      <c r="D446" s="483" t="str">
        <f ca="1">IF($G446="","",IF(INDEX(Nhaplieu!$M$8:$M$1070,$G446)=$J$3,IF($G446="","",INDEX(Nhaplieu!$N$8:$N$1070,$G446)),IF(INDEX(Nhaplieu!$N$8:$N$1070,$G446)=$J$3,IF($G446="","",INDEX(Nhaplieu!$M$8:$M$1070,$G446)),"")))</f>
        <v/>
      </c>
      <c r="E446" s="77" t="str">
        <f ca="1">IF($G446="","",IF(AND(INDEX(Nhaplieu!$M$8:$M$1070,$G446)=$J$3,INDEX(Nhaplieu!$P$8:$P$1070,$G446)=$J$2),INDEX(Nhaplieu!$O$8:$O$1070,$G446),0))</f>
        <v/>
      </c>
      <c r="F446" s="77" t="str">
        <f ca="1">IF(OR($G446="",E446&gt;0),"",IF(AND(INDEX(Nhaplieu!$N$8:$N$1070,$G446)=$J$3,INDEX(Nhaplieu!$P$8:$P$1070,$G446)=$J$2),INDEX(Nhaplieu!$O$8:$O$1070,$G446),0))</f>
        <v/>
      </c>
      <c r="G446" s="66" t="str">
        <f ca="1">IF(TYPE(MATCH($J$2,OFFSET(Nhaplieu!$P$8,G445,0):'Nhaplieu'!$P$1070,0)+G445)=16,"",MATCH($J$2,OFFSET(Nhaplieu!$P$8,G445,0):'Nhaplieu'!$P$1070,0)+G445)</f>
        <v/>
      </c>
    </row>
    <row r="447" spans="1:7" s="10" customFormat="1" ht="14.25" hidden="1" customHeight="1">
      <c r="A447" s="77" t="str">
        <f ca="1">IF($G447="","",IF(OR(INDEX(Nhaplieu!$M$8:$M$1070,$G447)=$J$3,INDEX(Nhaplieu!$N$8:$N$1070,$G447)=$J$3),INDEX(Nhaplieu!$E$8:$E$1070,$G447),""))</f>
        <v/>
      </c>
      <c r="B447" s="481" t="str">
        <f ca="1">IF($G447="","",IF(OR(INDEX(Nhaplieu!$M$8:$M$1070,$G447)=$J$3,INDEX(Nhaplieu!$N$8:$N$1070,$G447)=$J$3),INDEX(Nhaplieu!$F$8:$F$1070,$G447),""))</f>
        <v/>
      </c>
      <c r="C447" s="482" t="str">
        <f ca="1">IF($G447="","",IF(OR(INDEX(Nhaplieu!$M$8:$M$1070,$G447)=$J$3,INDEX(Nhaplieu!$N$8:$N$1070,$G447)=$J$3),INDEX(Nhaplieu!$L$8:$L$1070,$G447),""))</f>
        <v/>
      </c>
      <c r="D447" s="483" t="str">
        <f ca="1">IF($G447="","",IF(INDEX(Nhaplieu!$M$8:$M$1070,$G447)=$J$3,IF($G447="","",INDEX(Nhaplieu!$N$8:$N$1070,$G447)),IF(INDEX(Nhaplieu!$N$8:$N$1070,$G447)=$J$3,IF($G447="","",INDEX(Nhaplieu!$M$8:$M$1070,$G447)),"")))</f>
        <v/>
      </c>
      <c r="E447" s="77" t="str">
        <f ca="1">IF($G447="","",IF(AND(INDEX(Nhaplieu!$M$8:$M$1070,$G447)=$J$3,INDEX(Nhaplieu!$P$8:$P$1070,$G447)=$J$2),INDEX(Nhaplieu!$O$8:$O$1070,$G447),0))</f>
        <v/>
      </c>
      <c r="F447" s="77" t="str">
        <f ca="1">IF(OR($G447="",E447&gt;0),"",IF(AND(INDEX(Nhaplieu!$N$8:$N$1070,$G447)=$J$3,INDEX(Nhaplieu!$P$8:$P$1070,$G447)=$J$2),INDEX(Nhaplieu!$O$8:$O$1070,$G447),0))</f>
        <v/>
      </c>
      <c r="G447" s="66" t="str">
        <f ca="1">IF(TYPE(MATCH($J$2,OFFSET(Nhaplieu!$P$8,G446,0):'Nhaplieu'!$P$1070,0)+G446)=16,"",MATCH($J$2,OFFSET(Nhaplieu!$P$8,G446,0):'Nhaplieu'!$P$1070,0)+G446)</f>
        <v/>
      </c>
    </row>
    <row r="448" spans="1:7" s="10" customFormat="1" ht="14.25" hidden="1" customHeight="1">
      <c r="A448" s="77" t="str">
        <f ca="1">IF($G448="","",IF(OR(INDEX(Nhaplieu!$M$8:$M$1070,$G448)=$J$3,INDEX(Nhaplieu!$N$8:$N$1070,$G448)=$J$3),INDEX(Nhaplieu!$E$8:$E$1070,$G448),""))</f>
        <v/>
      </c>
      <c r="B448" s="481" t="str">
        <f ca="1">IF($G448="","",IF(OR(INDEX(Nhaplieu!$M$8:$M$1070,$G448)=$J$3,INDEX(Nhaplieu!$N$8:$N$1070,$G448)=$J$3),INDEX(Nhaplieu!$F$8:$F$1070,$G448),""))</f>
        <v/>
      </c>
      <c r="C448" s="482" t="str">
        <f ca="1">IF($G448="","",IF(OR(INDEX(Nhaplieu!$M$8:$M$1070,$G448)=$J$3,INDEX(Nhaplieu!$N$8:$N$1070,$G448)=$J$3),INDEX(Nhaplieu!$L$8:$L$1070,$G448),""))</f>
        <v/>
      </c>
      <c r="D448" s="483" t="str">
        <f ca="1">IF($G448="","",IF(INDEX(Nhaplieu!$M$8:$M$1070,$G448)=$J$3,IF($G448="","",INDEX(Nhaplieu!$N$8:$N$1070,$G448)),IF(INDEX(Nhaplieu!$N$8:$N$1070,$G448)=$J$3,IF($G448="","",INDEX(Nhaplieu!$M$8:$M$1070,$G448)),"")))</f>
        <v/>
      </c>
      <c r="E448" s="77" t="str">
        <f ca="1">IF($G448="","",IF(AND(INDEX(Nhaplieu!$M$8:$M$1070,$G448)=$J$3,INDEX(Nhaplieu!$P$8:$P$1070,$G448)=$J$2),INDEX(Nhaplieu!$O$8:$O$1070,$G448),0))</f>
        <v/>
      </c>
      <c r="F448" s="77" t="str">
        <f ca="1">IF(OR($G448="",E448&gt;0),"",IF(AND(INDEX(Nhaplieu!$N$8:$N$1070,$G448)=$J$3,INDEX(Nhaplieu!$P$8:$P$1070,$G448)=$J$2),INDEX(Nhaplieu!$O$8:$O$1070,$G448),0))</f>
        <v/>
      </c>
      <c r="G448" s="66" t="str">
        <f ca="1">IF(TYPE(MATCH($J$2,OFFSET(Nhaplieu!$P$8,G447,0):'Nhaplieu'!$P$1070,0)+G447)=16,"",MATCH($J$2,OFFSET(Nhaplieu!$P$8,G447,0):'Nhaplieu'!$P$1070,0)+G447)</f>
        <v/>
      </c>
    </row>
    <row r="449" spans="1:7" s="10" customFormat="1" ht="14.25" hidden="1" customHeight="1">
      <c r="A449" s="77" t="str">
        <f ca="1">IF($G449="","",IF(OR(INDEX(Nhaplieu!$M$8:$M$1070,$G449)=$J$3,INDEX(Nhaplieu!$N$8:$N$1070,$G449)=$J$3),INDEX(Nhaplieu!$E$8:$E$1070,$G449),""))</f>
        <v/>
      </c>
      <c r="B449" s="481" t="str">
        <f ca="1">IF($G449="","",IF(OR(INDEX(Nhaplieu!$M$8:$M$1070,$G449)=$J$3,INDEX(Nhaplieu!$N$8:$N$1070,$G449)=$J$3),INDEX(Nhaplieu!$F$8:$F$1070,$G449),""))</f>
        <v/>
      </c>
      <c r="C449" s="482" t="str">
        <f ca="1">IF($G449="","",IF(OR(INDEX(Nhaplieu!$M$8:$M$1070,$G449)=$J$3,INDEX(Nhaplieu!$N$8:$N$1070,$G449)=$J$3),INDEX(Nhaplieu!$L$8:$L$1070,$G449),""))</f>
        <v/>
      </c>
      <c r="D449" s="483" t="str">
        <f ca="1">IF($G449="","",IF(INDEX(Nhaplieu!$M$8:$M$1070,$G449)=$J$3,IF($G449="","",INDEX(Nhaplieu!$N$8:$N$1070,$G449)),IF(INDEX(Nhaplieu!$N$8:$N$1070,$G449)=$J$3,IF($G449="","",INDEX(Nhaplieu!$M$8:$M$1070,$G449)),"")))</f>
        <v/>
      </c>
      <c r="E449" s="77" t="str">
        <f ca="1">IF($G449="","",IF(AND(INDEX(Nhaplieu!$M$8:$M$1070,$G449)=$J$3,INDEX(Nhaplieu!$P$8:$P$1070,$G449)=$J$2),INDEX(Nhaplieu!$O$8:$O$1070,$G449),0))</f>
        <v/>
      </c>
      <c r="F449" s="77" t="str">
        <f ca="1">IF(OR($G449="",E449&gt;0),"",IF(AND(INDEX(Nhaplieu!$N$8:$N$1070,$G449)=$J$3,INDEX(Nhaplieu!$P$8:$P$1070,$G449)=$J$2),INDEX(Nhaplieu!$O$8:$O$1070,$G449),0))</f>
        <v/>
      </c>
      <c r="G449" s="66" t="str">
        <f ca="1">IF(TYPE(MATCH($J$2,OFFSET(Nhaplieu!$P$8,G448,0):'Nhaplieu'!$P$1070,0)+G448)=16,"",MATCH($J$2,OFFSET(Nhaplieu!$P$8,G448,0):'Nhaplieu'!$P$1070,0)+G448)</f>
        <v/>
      </c>
    </row>
    <row r="450" spans="1:7" s="10" customFormat="1" ht="14.25" hidden="1" customHeight="1">
      <c r="A450" s="77" t="str">
        <f ca="1">IF($G450="","",IF(OR(INDEX(Nhaplieu!$M$8:$M$1070,$G450)=$J$3,INDEX(Nhaplieu!$N$8:$N$1070,$G450)=$J$3),INDEX(Nhaplieu!$E$8:$E$1070,$G450),""))</f>
        <v/>
      </c>
      <c r="B450" s="481" t="str">
        <f ca="1">IF($G450="","",IF(OR(INDEX(Nhaplieu!$M$8:$M$1070,$G450)=$J$3,INDEX(Nhaplieu!$N$8:$N$1070,$G450)=$J$3),INDEX(Nhaplieu!$F$8:$F$1070,$G450),""))</f>
        <v/>
      </c>
      <c r="C450" s="482" t="str">
        <f ca="1">IF($G450="","",IF(OR(INDEX(Nhaplieu!$M$8:$M$1070,$G450)=$J$3,INDEX(Nhaplieu!$N$8:$N$1070,$G450)=$J$3),INDEX(Nhaplieu!$L$8:$L$1070,$G450),""))</f>
        <v/>
      </c>
      <c r="D450" s="483" t="str">
        <f ca="1">IF($G450="","",IF(INDEX(Nhaplieu!$M$8:$M$1070,$G450)=$J$3,IF($G450="","",INDEX(Nhaplieu!$N$8:$N$1070,$G450)),IF(INDEX(Nhaplieu!$N$8:$N$1070,$G450)=$J$3,IF($G450="","",INDEX(Nhaplieu!$M$8:$M$1070,$G450)),"")))</f>
        <v/>
      </c>
      <c r="E450" s="77" t="str">
        <f ca="1">IF($G450="","",IF(AND(INDEX(Nhaplieu!$M$8:$M$1070,$G450)=$J$3,INDEX(Nhaplieu!$P$8:$P$1070,$G450)=$J$2),INDEX(Nhaplieu!$O$8:$O$1070,$G450),0))</f>
        <v/>
      </c>
      <c r="F450" s="77" t="str">
        <f ca="1">IF(OR($G450="",E450&gt;0),"",IF(AND(INDEX(Nhaplieu!$N$8:$N$1070,$G450)=$J$3,INDEX(Nhaplieu!$P$8:$P$1070,$G450)=$J$2),INDEX(Nhaplieu!$O$8:$O$1070,$G450),0))</f>
        <v/>
      </c>
      <c r="G450" s="66" t="str">
        <f ca="1">IF(TYPE(MATCH($J$2,OFFSET(Nhaplieu!$P$8,G449,0):'Nhaplieu'!$P$1070,0)+G449)=16,"",MATCH($J$2,OFFSET(Nhaplieu!$P$8,G449,0):'Nhaplieu'!$P$1070,0)+G449)</f>
        <v/>
      </c>
    </row>
    <row r="451" spans="1:7" s="10" customFormat="1" ht="14.25" hidden="1" customHeight="1">
      <c r="A451" s="77" t="str">
        <f ca="1">IF($G451="","",IF(OR(INDEX(Nhaplieu!$M$8:$M$1070,$G451)=$J$3,INDEX(Nhaplieu!$N$8:$N$1070,$G451)=$J$3),INDEX(Nhaplieu!$E$8:$E$1070,$G451),""))</f>
        <v/>
      </c>
      <c r="B451" s="481" t="str">
        <f ca="1">IF($G451="","",IF(OR(INDEX(Nhaplieu!$M$8:$M$1070,$G451)=$J$3,INDEX(Nhaplieu!$N$8:$N$1070,$G451)=$J$3),INDEX(Nhaplieu!$F$8:$F$1070,$G451),""))</f>
        <v/>
      </c>
      <c r="C451" s="482" t="str">
        <f ca="1">IF($G451="","",IF(OR(INDEX(Nhaplieu!$M$8:$M$1070,$G451)=$J$3,INDEX(Nhaplieu!$N$8:$N$1070,$G451)=$J$3),INDEX(Nhaplieu!$L$8:$L$1070,$G451),""))</f>
        <v/>
      </c>
      <c r="D451" s="483" t="str">
        <f ca="1">IF($G451="","",IF(INDEX(Nhaplieu!$M$8:$M$1070,$G451)=$J$3,IF($G451="","",INDEX(Nhaplieu!$N$8:$N$1070,$G451)),IF(INDEX(Nhaplieu!$N$8:$N$1070,$G451)=$J$3,IF($G451="","",INDEX(Nhaplieu!$M$8:$M$1070,$G451)),"")))</f>
        <v/>
      </c>
      <c r="E451" s="77" t="str">
        <f ca="1">IF($G451="","",IF(AND(INDEX(Nhaplieu!$M$8:$M$1070,$G451)=$J$3,INDEX(Nhaplieu!$P$8:$P$1070,$G451)=$J$2),INDEX(Nhaplieu!$O$8:$O$1070,$G451),0))</f>
        <v/>
      </c>
      <c r="F451" s="77" t="str">
        <f ca="1">IF(OR($G451="",E451&gt;0),"",IF(AND(INDEX(Nhaplieu!$N$8:$N$1070,$G451)=$J$3,INDEX(Nhaplieu!$P$8:$P$1070,$G451)=$J$2),INDEX(Nhaplieu!$O$8:$O$1070,$G451),0))</f>
        <v/>
      </c>
      <c r="G451" s="66" t="str">
        <f ca="1">IF(TYPE(MATCH($J$2,OFFSET(Nhaplieu!$P$8,G450,0):'Nhaplieu'!$P$1070,0)+G450)=16,"",MATCH($J$2,OFFSET(Nhaplieu!$P$8,G450,0):'Nhaplieu'!$P$1070,0)+G450)</f>
        <v/>
      </c>
    </row>
    <row r="452" spans="1:7" s="10" customFormat="1" ht="14.25" hidden="1" customHeight="1">
      <c r="A452" s="77" t="str">
        <f ca="1">IF($G452="","",IF(OR(INDEX(Nhaplieu!$M$8:$M$1070,$G452)=$J$3,INDEX(Nhaplieu!$N$8:$N$1070,$G452)=$J$3),INDEX(Nhaplieu!$E$8:$E$1070,$G452),""))</f>
        <v/>
      </c>
      <c r="B452" s="481" t="str">
        <f ca="1">IF($G452="","",IF(OR(INDEX(Nhaplieu!$M$8:$M$1070,$G452)=$J$3,INDEX(Nhaplieu!$N$8:$N$1070,$G452)=$J$3),INDEX(Nhaplieu!$F$8:$F$1070,$G452),""))</f>
        <v/>
      </c>
      <c r="C452" s="482" t="str">
        <f ca="1">IF($G452="","",IF(OR(INDEX(Nhaplieu!$M$8:$M$1070,$G452)=$J$3,INDEX(Nhaplieu!$N$8:$N$1070,$G452)=$J$3),INDEX(Nhaplieu!$L$8:$L$1070,$G452),""))</f>
        <v/>
      </c>
      <c r="D452" s="483" t="str">
        <f ca="1">IF($G452="","",IF(INDEX(Nhaplieu!$M$8:$M$1070,$G452)=$J$3,IF($G452="","",INDEX(Nhaplieu!$N$8:$N$1070,$G452)),IF(INDEX(Nhaplieu!$N$8:$N$1070,$G452)=$J$3,IF($G452="","",INDEX(Nhaplieu!$M$8:$M$1070,$G452)),"")))</f>
        <v/>
      </c>
      <c r="E452" s="77" t="str">
        <f ca="1">IF($G452="","",IF(AND(INDEX(Nhaplieu!$M$8:$M$1070,$G452)=$J$3,INDEX(Nhaplieu!$P$8:$P$1070,$G452)=$J$2),INDEX(Nhaplieu!$O$8:$O$1070,$G452),0))</f>
        <v/>
      </c>
      <c r="F452" s="77" t="str">
        <f ca="1">IF(OR($G452="",E452&gt;0),"",IF(AND(INDEX(Nhaplieu!$N$8:$N$1070,$G452)=$J$3,INDEX(Nhaplieu!$P$8:$P$1070,$G452)=$J$2),INDEX(Nhaplieu!$O$8:$O$1070,$G452),0))</f>
        <v/>
      </c>
      <c r="G452" s="66" t="str">
        <f ca="1">IF(TYPE(MATCH($J$2,OFFSET(Nhaplieu!$P$8,G451,0):'Nhaplieu'!$P$1070,0)+G451)=16,"",MATCH($J$2,OFFSET(Nhaplieu!$P$8,G451,0):'Nhaplieu'!$P$1070,0)+G451)</f>
        <v/>
      </c>
    </row>
    <row r="453" spans="1:7" s="10" customFormat="1" ht="14.25" hidden="1" customHeight="1">
      <c r="A453" s="77" t="str">
        <f ca="1">IF($G453="","",IF(OR(INDEX(Nhaplieu!$M$8:$M$1070,$G453)=$J$3,INDEX(Nhaplieu!$N$8:$N$1070,$G453)=$J$3),INDEX(Nhaplieu!$E$8:$E$1070,$G453),""))</f>
        <v/>
      </c>
      <c r="B453" s="481" t="str">
        <f ca="1">IF($G453="","",IF(OR(INDEX(Nhaplieu!$M$8:$M$1070,$G453)=$J$3,INDEX(Nhaplieu!$N$8:$N$1070,$G453)=$J$3),INDEX(Nhaplieu!$F$8:$F$1070,$G453),""))</f>
        <v/>
      </c>
      <c r="C453" s="482" t="str">
        <f ca="1">IF($G453="","",IF(OR(INDEX(Nhaplieu!$M$8:$M$1070,$G453)=$J$3,INDEX(Nhaplieu!$N$8:$N$1070,$G453)=$J$3),INDEX(Nhaplieu!$L$8:$L$1070,$G453),""))</f>
        <v/>
      </c>
      <c r="D453" s="483" t="str">
        <f ca="1">IF($G453="","",IF(INDEX(Nhaplieu!$M$8:$M$1070,$G453)=$J$3,IF($G453="","",INDEX(Nhaplieu!$N$8:$N$1070,$G453)),IF(INDEX(Nhaplieu!$N$8:$N$1070,$G453)=$J$3,IF($G453="","",INDEX(Nhaplieu!$M$8:$M$1070,$G453)),"")))</f>
        <v/>
      </c>
      <c r="E453" s="77" t="str">
        <f ca="1">IF($G453="","",IF(AND(INDEX(Nhaplieu!$M$8:$M$1070,$G453)=$J$3,INDEX(Nhaplieu!$P$8:$P$1070,$G453)=$J$2),INDEX(Nhaplieu!$O$8:$O$1070,$G453),0))</f>
        <v/>
      </c>
      <c r="F453" s="77" t="str">
        <f ca="1">IF(OR($G453="",E453&gt;0),"",IF(AND(INDEX(Nhaplieu!$N$8:$N$1070,$G453)=$J$3,INDEX(Nhaplieu!$P$8:$P$1070,$G453)=$J$2),INDEX(Nhaplieu!$O$8:$O$1070,$G453),0))</f>
        <v/>
      </c>
      <c r="G453" s="66" t="str">
        <f ca="1">IF(TYPE(MATCH($J$2,OFFSET(Nhaplieu!$P$8,G452,0):'Nhaplieu'!$P$1070,0)+G452)=16,"",MATCH($J$2,OFFSET(Nhaplieu!$P$8,G452,0):'Nhaplieu'!$P$1070,0)+G452)</f>
        <v/>
      </c>
    </row>
    <row r="454" spans="1:7" s="10" customFormat="1" ht="14.25" hidden="1" customHeight="1">
      <c r="A454" s="77" t="str">
        <f ca="1">IF($G454="","",IF(OR(INDEX(Nhaplieu!$M$8:$M$1070,$G454)=$J$3,INDEX(Nhaplieu!$N$8:$N$1070,$G454)=$J$3),INDEX(Nhaplieu!$E$8:$E$1070,$G454),""))</f>
        <v/>
      </c>
      <c r="B454" s="481" t="str">
        <f ca="1">IF($G454="","",IF(OR(INDEX(Nhaplieu!$M$8:$M$1070,$G454)=$J$3,INDEX(Nhaplieu!$N$8:$N$1070,$G454)=$J$3),INDEX(Nhaplieu!$F$8:$F$1070,$G454),""))</f>
        <v/>
      </c>
      <c r="C454" s="482" t="str">
        <f ca="1">IF($G454="","",IF(OR(INDEX(Nhaplieu!$M$8:$M$1070,$G454)=$J$3,INDEX(Nhaplieu!$N$8:$N$1070,$G454)=$J$3),INDEX(Nhaplieu!$L$8:$L$1070,$G454),""))</f>
        <v/>
      </c>
      <c r="D454" s="483" t="str">
        <f ca="1">IF($G454="","",IF(INDEX(Nhaplieu!$M$8:$M$1070,$G454)=$J$3,IF($G454="","",INDEX(Nhaplieu!$N$8:$N$1070,$G454)),IF(INDEX(Nhaplieu!$N$8:$N$1070,$G454)=$J$3,IF($G454="","",INDEX(Nhaplieu!$M$8:$M$1070,$G454)),"")))</f>
        <v/>
      </c>
      <c r="E454" s="77" t="str">
        <f ca="1">IF($G454="","",IF(AND(INDEX(Nhaplieu!$M$8:$M$1070,$G454)=$J$3,INDEX(Nhaplieu!$P$8:$P$1070,$G454)=$J$2),INDEX(Nhaplieu!$O$8:$O$1070,$G454),0))</f>
        <v/>
      </c>
      <c r="F454" s="77" t="str">
        <f ca="1">IF(OR($G454="",E454&gt;0),"",IF(AND(INDEX(Nhaplieu!$N$8:$N$1070,$G454)=$J$3,INDEX(Nhaplieu!$P$8:$P$1070,$G454)=$J$2),INDEX(Nhaplieu!$O$8:$O$1070,$G454),0))</f>
        <v/>
      </c>
      <c r="G454" s="66" t="str">
        <f ca="1">IF(TYPE(MATCH($J$2,OFFSET(Nhaplieu!$P$8,G453,0):'Nhaplieu'!$P$1070,0)+G453)=16,"",MATCH($J$2,OFFSET(Nhaplieu!$P$8,G453,0):'Nhaplieu'!$P$1070,0)+G453)</f>
        <v/>
      </c>
    </row>
    <row r="455" spans="1:7" s="10" customFormat="1" ht="14.25" hidden="1" customHeight="1">
      <c r="A455" s="77" t="str">
        <f ca="1">IF($G455="","",IF(OR(INDEX(Nhaplieu!$M$8:$M$1070,$G455)=$J$3,INDEX(Nhaplieu!$N$8:$N$1070,$G455)=$J$3),INDEX(Nhaplieu!$E$8:$E$1070,$G455),""))</f>
        <v/>
      </c>
      <c r="B455" s="481" t="str">
        <f ca="1">IF($G455="","",IF(OR(INDEX(Nhaplieu!$M$8:$M$1070,$G455)=$J$3,INDEX(Nhaplieu!$N$8:$N$1070,$G455)=$J$3),INDEX(Nhaplieu!$F$8:$F$1070,$G455),""))</f>
        <v/>
      </c>
      <c r="C455" s="482" t="str">
        <f ca="1">IF($G455="","",IF(OR(INDEX(Nhaplieu!$M$8:$M$1070,$G455)=$J$3,INDEX(Nhaplieu!$N$8:$N$1070,$G455)=$J$3),INDEX(Nhaplieu!$L$8:$L$1070,$G455),""))</f>
        <v/>
      </c>
      <c r="D455" s="483" t="str">
        <f ca="1">IF($G455="","",IF(INDEX(Nhaplieu!$M$8:$M$1070,$G455)=$J$3,IF($G455="","",INDEX(Nhaplieu!$N$8:$N$1070,$G455)),IF(INDEX(Nhaplieu!$N$8:$N$1070,$G455)=$J$3,IF($G455="","",INDEX(Nhaplieu!$M$8:$M$1070,$G455)),"")))</f>
        <v/>
      </c>
      <c r="E455" s="77" t="str">
        <f ca="1">IF($G455="","",IF(AND(INDEX(Nhaplieu!$M$8:$M$1070,$G455)=$J$3,INDEX(Nhaplieu!$P$8:$P$1070,$G455)=$J$2),INDEX(Nhaplieu!$O$8:$O$1070,$G455),0))</f>
        <v/>
      </c>
      <c r="F455" s="77" t="str">
        <f ca="1">IF(OR($G455="",E455&gt;0),"",IF(AND(INDEX(Nhaplieu!$N$8:$N$1070,$G455)=$J$3,INDEX(Nhaplieu!$P$8:$P$1070,$G455)=$J$2),INDEX(Nhaplieu!$O$8:$O$1070,$G455),0))</f>
        <v/>
      </c>
      <c r="G455" s="66" t="str">
        <f ca="1">IF(TYPE(MATCH($J$2,OFFSET(Nhaplieu!$P$8,G454,0):'Nhaplieu'!$P$1070,0)+G454)=16,"",MATCH($J$2,OFFSET(Nhaplieu!$P$8,G454,0):'Nhaplieu'!$P$1070,0)+G454)</f>
        <v/>
      </c>
    </row>
    <row r="456" spans="1:7" s="10" customFormat="1" ht="14.25" hidden="1" customHeight="1">
      <c r="A456" s="77" t="str">
        <f ca="1">IF($G456="","",IF(OR(INDEX(Nhaplieu!$M$8:$M$1070,$G456)=$J$3,INDEX(Nhaplieu!$N$8:$N$1070,$G456)=$J$3),INDEX(Nhaplieu!$E$8:$E$1070,$G456),""))</f>
        <v/>
      </c>
      <c r="B456" s="481" t="str">
        <f ca="1">IF($G456="","",IF(OR(INDEX(Nhaplieu!$M$8:$M$1070,$G456)=$J$3,INDEX(Nhaplieu!$N$8:$N$1070,$G456)=$J$3),INDEX(Nhaplieu!$F$8:$F$1070,$G456),""))</f>
        <v/>
      </c>
      <c r="C456" s="482" t="str">
        <f ca="1">IF($G456="","",IF(OR(INDEX(Nhaplieu!$M$8:$M$1070,$G456)=$J$3,INDEX(Nhaplieu!$N$8:$N$1070,$G456)=$J$3),INDEX(Nhaplieu!$L$8:$L$1070,$G456),""))</f>
        <v/>
      </c>
      <c r="D456" s="483" t="str">
        <f ca="1">IF($G456="","",IF(INDEX(Nhaplieu!$M$8:$M$1070,$G456)=$J$3,IF($G456="","",INDEX(Nhaplieu!$N$8:$N$1070,$G456)),IF(INDEX(Nhaplieu!$N$8:$N$1070,$G456)=$J$3,IF($G456="","",INDEX(Nhaplieu!$M$8:$M$1070,$G456)),"")))</f>
        <v/>
      </c>
      <c r="E456" s="77" t="str">
        <f ca="1">IF($G456="","",IF(AND(INDEX(Nhaplieu!$M$8:$M$1070,$G456)=$J$3,INDEX(Nhaplieu!$P$8:$P$1070,$G456)=$J$2),INDEX(Nhaplieu!$O$8:$O$1070,$G456),0))</f>
        <v/>
      </c>
      <c r="F456" s="77" t="str">
        <f ca="1">IF(OR($G456="",E456&gt;0),"",IF(AND(INDEX(Nhaplieu!$N$8:$N$1070,$G456)=$J$3,INDEX(Nhaplieu!$P$8:$P$1070,$G456)=$J$2),INDEX(Nhaplieu!$O$8:$O$1070,$G456),0))</f>
        <v/>
      </c>
      <c r="G456" s="66" t="str">
        <f ca="1">IF(TYPE(MATCH($J$2,OFFSET(Nhaplieu!$P$8,G455,0):'Nhaplieu'!$P$1070,0)+G455)=16,"",MATCH($J$2,OFFSET(Nhaplieu!$P$8,G455,0):'Nhaplieu'!$P$1070,0)+G455)</f>
        <v/>
      </c>
    </row>
    <row r="457" spans="1:7" s="10" customFormat="1" ht="14.25" hidden="1" customHeight="1">
      <c r="A457" s="77" t="str">
        <f ca="1">IF($G457="","",IF(OR(INDEX(Nhaplieu!$M$8:$M$1070,$G457)=$J$3,INDEX(Nhaplieu!$N$8:$N$1070,$G457)=$J$3),INDEX(Nhaplieu!$E$8:$E$1070,$G457),""))</f>
        <v/>
      </c>
      <c r="B457" s="481" t="str">
        <f ca="1">IF($G457="","",IF(OR(INDEX(Nhaplieu!$M$8:$M$1070,$G457)=$J$3,INDEX(Nhaplieu!$N$8:$N$1070,$G457)=$J$3),INDEX(Nhaplieu!$F$8:$F$1070,$G457),""))</f>
        <v/>
      </c>
      <c r="C457" s="482" t="str">
        <f ca="1">IF($G457="","",IF(OR(INDEX(Nhaplieu!$M$8:$M$1070,$G457)=$J$3,INDEX(Nhaplieu!$N$8:$N$1070,$G457)=$J$3),INDEX(Nhaplieu!$L$8:$L$1070,$G457),""))</f>
        <v/>
      </c>
      <c r="D457" s="483" t="str">
        <f ca="1">IF($G457="","",IF(INDEX(Nhaplieu!$M$8:$M$1070,$G457)=$J$3,IF($G457="","",INDEX(Nhaplieu!$N$8:$N$1070,$G457)),IF(INDEX(Nhaplieu!$N$8:$N$1070,$G457)=$J$3,IF($G457="","",INDEX(Nhaplieu!$M$8:$M$1070,$G457)),"")))</f>
        <v/>
      </c>
      <c r="E457" s="77" t="str">
        <f ca="1">IF($G457="","",IF(AND(INDEX(Nhaplieu!$M$8:$M$1070,$G457)=$J$3,INDEX(Nhaplieu!$P$8:$P$1070,$G457)=$J$2),INDEX(Nhaplieu!$O$8:$O$1070,$G457),0))</f>
        <v/>
      </c>
      <c r="F457" s="77" t="str">
        <f ca="1">IF(OR($G457="",E457&gt;0),"",IF(AND(INDEX(Nhaplieu!$N$8:$N$1070,$G457)=$J$3,INDEX(Nhaplieu!$P$8:$P$1070,$G457)=$J$2),INDEX(Nhaplieu!$O$8:$O$1070,$G457),0))</f>
        <v/>
      </c>
      <c r="G457" s="66" t="str">
        <f ca="1">IF(TYPE(MATCH($J$2,OFFSET(Nhaplieu!$P$8,G456,0):'Nhaplieu'!$P$1070,0)+G456)=16,"",MATCH($J$2,OFFSET(Nhaplieu!$P$8,G456,0):'Nhaplieu'!$P$1070,0)+G456)</f>
        <v/>
      </c>
    </row>
    <row r="458" spans="1:7" s="10" customFormat="1" ht="14.25" hidden="1" customHeight="1">
      <c r="A458" s="77" t="str">
        <f ca="1">IF($G458="","",IF(OR(INDEX(Nhaplieu!$M$8:$M$1070,$G458)=$J$3,INDEX(Nhaplieu!$N$8:$N$1070,$G458)=$J$3),INDEX(Nhaplieu!$E$8:$E$1070,$G458),""))</f>
        <v/>
      </c>
      <c r="B458" s="481" t="str">
        <f ca="1">IF($G458="","",IF(OR(INDEX(Nhaplieu!$M$8:$M$1070,$G458)=$J$3,INDEX(Nhaplieu!$N$8:$N$1070,$G458)=$J$3),INDEX(Nhaplieu!$F$8:$F$1070,$G458),""))</f>
        <v/>
      </c>
      <c r="C458" s="482" t="str">
        <f ca="1">IF($G458="","",IF(OR(INDEX(Nhaplieu!$M$8:$M$1070,$G458)=$J$3,INDEX(Nhaplieu!$N$8:$N$1070,$G458)=$J$3),INDEX(Nhaplieu!$L$8:$L$1070,$G458),""))</f>
        <v/>
      </c>
      <c r="D458" s="483" t="str">
        <f ca="1">IF($G458="","",IF(INDEX(Nhaplieu!$M$8:$M$1070,$G458)=$J$3,IF($G458="","",INDEX(Nhaplieu!$N$8:$N$1070,$G458)),IF(INDEX(Nhaplieu!$N$8:$N$1070,$G458)=$J$3,IF($G458="","",INDEX(Nhaplieu!$M$8:$M$1070,$G458)),"")))</f>
        <v/>
      </c>
      <c r="E458" s="77" t="str">
        <f ca="1">IF($G458="","",IF(AND(INDEX(Nhaplieu!$M$8:$M$1070,$G458)=$J$3,INDEX(Nhaplieu!$P$8:$P$1070,$G458)=$J$2),INDEX(Nhaplieu!$O$8:$O$1070,$G458),0))</f>
        <v/>
      </c>
      <c r="F458" s="77" t="str">
        <f ca="1">IF(OR($G458="",E458&gt;0),"",IF(AND(INDEX(Nhaplieu!$N$8:$N$1070,$G458)=$J$3,INDEX(Nhaplieu!$P$8:$P$1070,$G458)=$J$2),INDEX(Nhaplieu!$O$8:$O$1070,$G458),0))</f>
        <v/>
      </c>
      <c r="G458" s="66" t="str">
        <f ca="1">IF(TYPE(MATCH($J$2,OFFSET(Nhaplieu!$P$8,G457,0):'Nhaplieu'!$P$1070,0)+G457)=16,"",MATCH($J$2,OFFSET(Nhaplieu!$P$8,G457,0):'Nhaplieu'!$P$1070,0)+G457)</f>
        <v/>
      </c>
    </row>
    <row r="459" spans="1:7" s="10" customFormat="1" ht="14.25" hidden="1" customHeight="1">
      <c r="A459" s="77" t="str">
        <f ca="1">IF($G459="","",IF(OR(INDEX(Nhaplieu!$M$8:$M$1070,$G459)=$J$3,INDEX(Nhaplieu!$N$8:$N$1070,$G459)=$J$3),INDEX(Nhaplieu!$E$8:$E$1070,$G459),""))</f>
        <v/>
      </c>
      <c r="B459" s="481" t="str">
        <f ca="1">IF($G459="","",IF(OR(INDEX(Nhaplieu!$M$8:$M$1070,$G459)=$J$3,INDEX(Nhaplieu!$N$8:$N$1070,$G459)=$J$3),INDEX(Nhaplieu!$F$8:$F$1070,$G459),""))</f>
        <v/>
      </c>
      <c r="C459" s="482" t="str">
        <f ca="1">IF($G459="","",IF(OR(INDEX(Nhaplieu!$M$8:$M$1070,$G459)=$J$3,INDEX(Nhaplieu!$N$8:$N$1070,$G459)=$J$3),INDEX(Nhaplieu!$L$8:$L$1070,$G459),""))</f>
        <v/>
      </c>
      <c r="D459" s="483" t="str">
        <f ca="1">IF($G459="","",IF(INDEX(Nhaplieu!$M$8:$M$1070,$G459)=$J$3,IF($G459="","",INDEX(Nhaplieu!$N$8:$N$1070,$G459)),IF(INDEX(Nhaplieu!$N$8:$N$1070,$G459)=$J$3,IF($G459="","",INDEX(Nhaplieu!$M$8:$M$1070,$G459)),"")))</f>
        <v/>
      </c>
      <c r="E459" s="77" t="str">
        <f ca="1">IF($G459="","",IF(AND(INDEX(Nhaplieu!$M$8:$M$1070,$G459)=$J$3,INDEX(Nhaplieu!$P$8:$P$1070,$G459)=$J$2),INDEX(Nhaplieu!$O$8:$O$1070,$G459),0))</f>
        <v/>
      </c>
      <c r="F459" s="77" t="str">
        <f ca="1">IF(OR($G459="",E459&gt;0),"",IF(AND(INDEX(Nhaplieu!$N$8:$N$1070,$G459)=$J$3,INDEX(Nhaplieu!$P$8:$P$1070,$G459)=$J$2),INDEX(Nhaplieu!$O$8:$O$1070,$G459),0))</f>
        <v/>
      </c>
      <c r="G459" s="66" t="str">
        <f ca="1">IF(TYPE(MATCH($J$2,OFFSET(Nhaplieu!$P$8,G458,0):'Nhaplieu'!$P$1070,0)+G458)=16,"",MATCH($J$2,OFFSET(Nhaplieu!$P$8,G458,0):'Nhaplieu'!$P$1070,0)+G458)</f>
        <v/>
      </c>
    </row>
    <row r="460" spans="1:7" s="10" customFormat="1" ht="14.25" hidden="1" customHeight="1">
      <c r="A460" s="77" t="str">
        <f ca="1">IF($G460="","",IF(OR(INDEX(Nhaplieu!$M$8:$M$1070,$G460)=$J$3,INDEX(Nhaplieu!$N$8:$N$1070,$G460)=$J$3),INDEX(Nhaplieu!$E$8:$E$1070,$G460),""))</f>
        <v/>
      </c>
      <c r="B460" s="481" t="str">
        <f ca="1">IF($G460="","",IF(OR(INDEX(Nhaplieu!$M$8:$M$1070,$G460)=$J$3,INDEX(Nhaplieu!$N$8:$N$1070,$G460)=$J$3),INDEX(Nhaplieu!$F$8:$F$1070,$G460),""))</f>
        <v/>
      </c>
      <c r="C460" s="482" t="str">
        <f ca="1">IF($G460="","",IF(OR(INDEX(Nhaplieu!$M$8:$M$1070,$G460)=$J$3,INDEX(Nhaplieu!$N$8:$N$1070,$G460)=$J$3),INDEX(Nhaplieu!$L$8:$L$1070,$G460),""))</f>
        <v/>
      </c>
      <c r="D460" s="483" t="str">
        <f ca="1">IF($G460="","",IF(INDEX(Nhaplieu!$M$8:$M$1070,$G460)=$J$3,IF($G460="","",INDEX(Nhaplieu!$N$8:$N$1070,$G460)),IF(INDEX(Nhaplieu!$N$8:$N$1070,$G460)=$J$3,IF($G460="","",INDEX(Nhaplieu!$M$8:$M$1070,$G460)),"")))</f>
        <v/>
      </c>
      <c r="E460" s="77" t="str">
        <f ca="1">IF($G460="","",IF(AND(INDEX(Nhaplieu!$M$8:$M$1070,$G460)=$J$3,INDEX(Nhaplieu!$P$8:$P$1070,$G460)=$J$2),INDEX(Nhaplieu!$O$8:$O$1070,$G460),0))</f>
        <v/>
      </c>
      <c r="F460" s="77" t="str">
        <f ca="1">IF(OR($G460="",E460&gt;0),"",IF(AND(INDEX(Nhaplieu!$N$8:$N$1070,$G460)=$J$3,INDEX(Nhaplieu!$P$8:$P$1070,$G460)=$J$2),INDEX(Nhaplieu!$O$8:$O$1070,$G460),0))</f>
        <v/>
      </c>
      <c r="G460" s="66" t="str">
        <f ca="1">IF(TYPE(MATCH($J$2,OFFSET(Nhaplieu!$P$8,G459,0):'Nhaplieu'!$P$1070,0)+G459)=16,"",MATCH($J$2,OFFSET(Nhaplieu!$P$8,G459,0):'Nhaplieu'!$P$1070,0)+G459)</f>
        <v/>
      </c>
    </row>
    <row r="461" spans="1:7" s="10" customFormat="1" ht="14.25" hidden="1" customHeight="1">
      <c r="A461" s="77" t="str">
        <f ca="1">IF($G461="","",IF(OR(INDEX(Nhaplieu!$M$8:$M$1070,$G461)=$J$3,INDEX(Nhaplieu!$N$8:$N$1070,$G461)=$J$3),INDEX(Nhaplieu!$E$8:$E$1070,$G461),""))</f>
        <v/>
      </c>
      <c r="B461" s="481" t="str">
        <f ca="1">IF($G461="","",IF(OR(INDEX(Nhaplieu!$M$8:$M$1070,$G461)=$J$3,INDEX(Nhaplieu!$N$8:$N$1070,$G461)=$J$3),INDEX(Nhaplieu!$F$8:$F$1070,$G461),""))</f>
        <v/>
      </c>
      <c r="C461" s="482" t="str">
        <f ca="1">IF($G461="","",IF(OR(INDEX(Nhaplieu!$M$8:$M$1070,$G461)=$J$3,INDEX(Nhaplieu!$N$8:$N$1070,$G461)=$J$3),INDEX(Nhaplieu!$L$8:$L$1070,$G461),""))</f>
        <v/>
      </c>
      <c r="D461" s="483" t="str">
        <f ca="1">IF($G461="","",IF(INDEX(Nhaplieu!$M$8:$M$1070,$G461)=$J$3,IF($G461="","",INDEX(Nhaplieu!$N$8:$N$1070,$G461)),IF(INDEX(Nhaplieu!$N$8:$N$1070,$G461)=$J$3,IF($G461="","",INDEX(Nhaplieu!$M$8:$M$1070,$G461)),"")))</f>
        <v/>
      </c>
      <c r="E461" s="77" t="str">
        <f ca="1">IF($G461="","",IF(AND(INDEX(Nhaplieu!$M$8:$M$1070,$G461)=$J$3,INDEX(Nhaplieu!$P$8:$P$1070,$G461)=$J$2),INDEX(Nhaplieu!$O$8:$O$1070,$G461),0))</f>
        <v/>
      </c>
      <c r="F461" s="77" t="str">
        <f ca="1">IF(OR($G461="",E461&gt;0),"",IF(AND(INDEX(Nhaplieu!$N$8:$N$1070,$G461)=$J$3,INDEX(Nhaplieu!$P$8:$P$1070,$G461)=$J$2),INDEX(Nhaplieu!$O$8:$O$1070,$G461),0))</f>
        <v/>
      </c>
      <c r="G461" s="66" t="str">
        <f ca="1">IF(TYPE(MATCH($J$2,OFFSET(Nhaplieu!$P$8,G460,0):'Nhaplieu'!$P$1070,0)+G460)=16,"",MATCH($J$2,OFFSET(Nhaplieu!$P$8,G460,0):'Nhaplieu'!$P$1070,0)+G460)</f>
        <v/>
      </c>
    </row>
    <row r="462" spans="1:7" s="10" customFormat="1" ht="14.25" hidden="1" customHeight="1">
      <c r="A462" s="77" t="str">
        <f ca="1">IF($G462="","",IF(OR(INDEX(Nhaplieu!$M$8:$M$1070,$G462)=$J$3,INDEX(Nhaplieu!$N$8:$N$1070,$G462)=$J$3),INDEX(Nhaplieu!$E$8:$E$1070,$G462),""))</f>
        <v/>
      </c>
      <c r="B462" s="481" t="str">
        <f ca="1">IF($G462="","",IF(OR(INDEX(Nhaplieu!$M$8:$M$1070,$G462)=$J$3,INDEX(Nhaplieu!$N$8:$N$1070,$G462)=$J$3),INDEX(Nhaplieu!$F$8:$F$1070,$G462),""))</f>
        <v/>
      </c>
      <c r="C462" s="482" t="str">
        <f ca="1">IF($G462="","",IF(OR(INDEX(Nhaplieu!$M$8:$M$1070,$G462)=$J$3,INDEX(Nhaplieu!$N$8:$N$1070,$G462)=$J$3),INDEX(Nhaplieu!$L$8:$L$1070,$G462),""))</f>
        <v/>
      </c>
      <c r="D462" s="483" t="str">
        <f ca="1">IF($G462="","",IF(INDEX(Nhaplieu!$M$8:$M$1070,$G462)=$J$3,IF($G462="","",INDEX(Nhaplieu!$N$8:$N$1070,$G462)),IF(INDEX(Nhaplieu!$N$8:$N$1070,$G462)=$J$3,IF($G462="","",INDEX(Nhaplieu!$M$8:$M$1070,$G462)),"")))</f>
        <v/>
      </c>
      <c r="E462" s="77" t="str">
        <f ca="1">IF($G462="","",IF(AND(INDEX(Nhaplieu!$M$8:$M$1070,$G462)=$J$3,INDEX(Nhaplieu!$P$8:$P$1070,$G462)=$J$2),INDEX(Nhaplieu!$O$8:$O$1070,$G462),0))</f>
        <v/>
      </c>
      <c r="F462" s="77" t="str">
        <f ca="1">IF(OR($G462="",E462&gt;0),"",IF(AND(INDEX(Nhaplieu!$N$8:$N$1070,$G462)=$J$3,INDEX(Nhaplieu!$P$8:$P$1070,$G462)=$J$2),INDEX(Nhaplieu!$O$8:$O$1070,$G462),0))</f>
        <v/>
      </c>
      <c r="G462" s="66" t="str">
        <f ca="1">IF(TYPE(MATCH($J$2,OFFSET(Nhaplieu!$P$8,G461,0):'Nhaplieu'!$P$1070,0)+G461)=16,"",MATCH($J$2,OFFSET(Nhaplieu!$P$8,G461,0):'Nhaplieu'!$P$1070,0)+G461)</f>
        <v/>
      </c>
    </row>
    <row r="463" spans="1:7" s="10" customFormat="1" ht="14.25" hidden="1" customHeight="1">
      <c r="A463" s="77" t="str">
        <f ca="1">IF($G463="","",IF(OR(INDEX(Nhaplieu!$M$8:$M$1070,$G463)=$J$3,INDEX(Nhaplieu!$N$8:$N$1070,$G463)=$J$3),INDEX(Nhaplieu!$E$8:$E$1070,$G463),""))</f>
        <v/>
      </c>
      <c r="B463" s="481" t="str">
        <f ca="1">IF($G463="","",IF(OR(INDEX(Nhaplieu!$M$8:$M$1070,$G463)=$J$3,INDEX(Nhaplieu!$N$8:$N$1070,$G463)=$J$3),INDEX(Nhaplieu!$F$8:$F$1070,$G463),""))</f>
        <v/>
      </c>
      <c r="C463" s="482" t="str">
        <f ca="1">IF($G463="","",IF(OR(INDEX(Nhaplieu!$M$8:$M$1070,$G463)=$J$3,INDEX(Nhaplieu!$N$8:$N$1070,$G463)=$J$3),INDEX(Nhaplieu!$L$8:$L$1070,$G463),""))</f>
        <v/>
      </c>
      <c r="D463" s="483" t="str">
        <f ca="1">IF($G463="","",IF(INDEX(Nhaplieu!$M$8:$M$1070,$G463)=$J$3,IF($G463="","",INDEX(Nhaplieu!$N$8:$N$1070,$G463)),IF(INDEX(Nhaplieu!$N$8:$N$1070,$G463)=$J$3,IF($G463="","",INDEX(Nhaplieu!$M$8:$M$1070,$G463)),"")))</f>
        <v/>
      </c>
      <c r="E463" s="77" t="str">
        <f ca="1">IF($G463="","",IF(AND(INDEX(Nhaplieu!$M$8:$M$1070,$G463)=$J$3,INDEX(Nhaplieu!$P$8:$P$1070,$G463)=$J$2),INDEX(Nhaplieu!$O$8:$O$1070,$G463),0))</f>
        <v/>
      </c>
      <c r="F463" s="77" t="str">
        <f ca="1">IF(OR($G463="",E463&gt;0),"",IF(AND(INDEX(Nhaplieu!$N$8:$N$1070,$G463)=$J$3,INDEX(Nhaplieu!$P$8:$P$1070,$G463)=$J$2),INDEX(Nhaplieu!$O$8:$O$1070,$G463),0))</f>
        <v/>
      </c>
      <c r="G463" s="66" t="str">
        <f ca="1">IF(TYPE(MATCH($J$2,OFFSET(Nhaplieu!$P$8,G462,0):'Nhaplieu'!$P$1070,0)+G462)=16,"",MATCH($J$2,OFFSET(Nhaplieu!$P$8,G462,0):'Nhaplieu'!$P$1070,0)+G462)</f>
        <v/>
      </c>
    </row>
    <row r="464" spans="1:7" s="10" customFormat="1" ht="14.25" hidden="1" customHeight="1">
      <c r="A464" s="77" t="str">
        <f ca="1">IF($G464="","",IF(OR(INDEX(Nhaplieu!$M$8:$M$1070,$G464)=$J$3,INDEX(Nhaplieu!$N$8:$N$1070,$G464)=$J$3),INDEX(Nhaplieu!$E$8:$E$1070,$G464),""))</f>
        <v/>
      </c>
      <c r="B464" s="481" t="str">
        <f ca="1">IF($G464="","",IF(OR(INDEX(Nhaplieu!$M$8:$M$1070,$G464)=$J$3,INDEX(Nhaplieu!$N$8:$N$1070,$G464)=$J$3),INDEX(Nhaplieu!$F$8:$F$1070,$G464),""))</f>
        <v/>
      </c>
      <c r="C464" s="482" t="str">
        <f ca="1">IF($G464="","",IF(OR(INDEX(Nhaplieu!$M$8:$M$1070,$G464)=$J$3,INDEX(Nhaplieu!$N$8:$N$1070,$G464)=$J$3),INDEX(Nhaplieu!$L$8:$L$1070,$G464),""))</f>
        <v/>
      </c>
      <c r="D464" s="483" t="str">
        <f ca="1">IF($G464="","",IF(INDEX(Nhaplieu!$M$8:$M$1070,$G464)=$J$3,IF($G464="","",INDEX(Nhaplieu!$N$8:$N$1070,$G464)),IF(INDEX(Nhaplieu!$N$8:$N$1070,$G464)=$J$3,IF($G464="","",INDEX(Nhaplieu!$M$8:$M$1070,$G464)),"")))</f>
        <v/>
      </c>
      <c r="E464" s="77" t="str">
        <f ca="1">IF($G464="","",IF(AND(INDEX(Nhaplieu!$M$8:$M$1070,$G464)=$J$3,INDEX(Nhaplieu!$P$8:$P$1070,$G464)=$J$2),INDEX(Nhaplieu!$O$8:$O$1070,$G464),0))</f>
        <v/>
      </c>
      <c r="F464" s="77" t="str">
        <f ca="1">IF(OR($G464="",E464&gt;0),"",IF(AND(INDEX(Nhaplieu!$N$8:$N$1070,$G464)=$J$3,INDEX(Nhaplieu!$P$8:$P$1070,$G464)=$J$2),INDEX(Nhaplieu!$O$8:$O$1070,$G464),0))</f>
        <v/>
      </c>
      <c r="G464" s="66" t="str">
        <f ca="1">IF(TYPE(MATCH($J$2,OFFSET(Nhaplieu!$P$8,G463,0):'Nhaplieu'!$P$1070,0)+G463)=16,"",MATCH($J$2,OFFSET(Nhaplieu!$P$8,G463,0):'Nhaplieu'!$P$1070,0)+G463)</f>
        <v/>
      </c>
    </row>
    <row r="465" spans="1:7" s="10" customFormat="1" ht="14.25" hidden="1" customHeight="1">
      <c r="A465" s="77" t="str">
        <f ca="1">IF($G465="","",IF(OR(INDEX(Nhaplieu!$M$8:$M$1070,$G465)=$J$3,INDEX(Nhaplieu!$N$8:$N$1070,$G465)=$J$3),INDEX(Nhaplieu!$E$8:$E$1070,$G465),""))</f>
        <v/>
      </c>
      <c r="B465" s="481" t="str">
        <f ca="1">IF($G465="","",IF(OR(INDEX(Nhaplieu!$M$8:$M$1070,$G465)=$J$3,INDEX(Nhaplieu!$N$8:$N$1070,$G465)=$J$3),INDEX(Nhaplieu!$F$8:$F$1070,$G465),""))</f>
        <v/>
      </c>
      <c r="C465" s="482" t="str">
        <f ca="1">IF($G465="","",IF(OR(INDEX(Nhaplieu!$M$8:$M$1070,$G465)=$J$3,INDEX(Nhaplieu!$N$8:$N$1070,$G465)=$J$3),INDEX(Nhaplieu!$L$8:$L$1070,$G465),""))</f>
        <v/>
      </c>
      <c r="D465" s="483" t="str">
        <f ca="1">IF($G465="","",IF(INDEX(Nhaplieu!$M$8:$M$1070,$G465)=$J$3,IF($G465="","",INDEX(Nhaplieu!$N$8:$N$1070,$G465)),IF(INDEX(Nhaplieu!$N$8:$N$1070,$G465)=$J$3,IF($G465="","",INDEX(Nhaplieu!$M$8:$M$1070,$G465)),"")))</f>
        <v/>
      </c>
      <c r="E465" s="77" t="str">
        <f ca="1">IF($G465="","",IF(AND(INDEX(Nhaplieu!$M$8:$M$1070,$G465)=$J$3,INDEX(Nhaplieu!$P$8:$P$1070,$G465)=$J$2),INDEX(Nhaplieu!$O$8:$O$1070,$G465),0))</f>
        <v/>
      </c>
      <c r="F465" s="77" t="str">
        <f ca="1">IF(OR($G465="",E465&gt;0),"",IF(AND(INDEX(Nhaplieu!$N$8:$N$1070,$G465)=$J$3,INDEX(Nhaplieu!$P$8:$P$1070,$G465)=$J$2),INDEX(Nhaplieu!$O$8:$O$1070,$G465),0))</f>
        <v/>
      </c>
      <c r="G465" s="66" t="str">
        <f ca="1">IF(TYPE(MATCH($J$2,OFFSET(Nhaplieu!$P$8,G464,0):'Nhaplieu'!$P$1070,0)+G464)=16,"",MATCH($J$2,OFFSET(Nhaplieu!$P$8,G464,0):'Nhaplieu'!$P$1070,0)+G464)</f>
        <v/>
      </c>
    </row>
    <row r="466" spans="1:7" s="10" customFormat="1" ht="14.25" hidden="1" customHeight="1">
      <c r="A466" s="77" t="str">
        <f ca="1">IF($G466="","",IF(OR(INDEX(Nhaplieu!$M$8:$M$1070,$G466)=$J$3,INDEX(Nhaplieu!$N$8:$N$1070,$G466)=$J$3),INDEX(Nhaplieu!$E$8:$E$1070,$G466),""))</f>
        <v/>
      </c>
      <c r="B466" s="481" t="str">
        <f ca="1">IF($G466="","",IF(OR(INDEX(Nhaplieu!$M$8:$M$1070,$G466)=$J$3,INDEX(Nhaplieu!$N$8:$N$1070,$G466)=$J$3),INDEX(Nhaplieu!$F$8:$F$1070,$G466),""))</f>
        <v/>
      </c>
      <c r="C466" s="482" t="str">
        <f ca="1">IF($G466="","",IF(OR(INDEX(Nhaplieu!$M$8:$M$1070,$G466)=$J$3,INDEX(Nhaplieu!$N$8:$N$1070,$G466)=$J$3),INDEX(Nhaplieu!$L$8:$L$1070,$G466),""))</f>
        <v/>
      </c>
      <c r="D466" s="483" t="str">
        <f ca="1">IF($G466="","",IF(INDEX(Nhaplieu!$M$8:$M$1070,$G466)=$J$3,IF($G466="","",INDEX(Nhaplieu!$N$8:$N$1070,$G466)),IF(INDEX(Nhaplieu!$N$8:$N$1070,$G466)=$J$3,IF($G466="","",INDEX(Nhaplieu!$M$8:$M$1070,$G466)),"")))</f>
        <v/>
      </c>
      <c r="E466" s="77" t="str">
        <f ca="1">IF($G466="","",IF(AND(INDEX(Nhaplieu!$M$8:$M$1070,$G466)=$J$3,INDEX(Nhaplieu!$P$8:$P$1070,$G466)=$J$2),INDEX(Nhaplieu!$O$8:$O$1070,$G466),0))</f>
        <v/>
      </c>
      <c r="F466" s="77" t="str">
        <f ca="1">IF(OR($G466="",E466&gt;0),"",IF(AND(INDEX(Nhaplieu!$N$8:$N$1070,$G466)=$J$3,INDEX(Nhaplieu!$P$8:$P$1070,$G466)=$J$2),INDEX(Nhaplieu!$O$8:$O$1070,$G466),0))</f>
        <v/>
      </c>
      <c r="G466" s="66" t="str">
        <f ca="1">IF(TYPE(MATCH($J$2,OFFSET(Nhaplieu!$P$8,G465,0):'Nhaplieu'!$P$1070,0)+G465)=16,"",MATCH($J$2,OFFSET(Nhaplieu!$P$8,G465,0):'Nhaplieu'!$P$1070,0)+G465)</f>
        <v/>
      </c>
    </row>
    <row r="467" spans="1:7" s="10" customFormat="1" ht="14.25" hidden="1" customHeight="1">
      <c r="A467" s="77" t="str">
        <f ca="1">IF($G467="","",IF(OR(INDEX(Nhaplieu!$M$8:$M$1070,$G467)=$J$3,INDEX(Nhaplieu!$N$8:$N$1070,$G467)=$J$3),INDEX(Nhaplieu!$E$8:$E$1070,$G467),""))</f>
        <v/>
      </c>
      <c r="B467" s="481" t="str">
        <f ca="1">IF($G467="","",IF(OR(INDEX(Nhaplieu!$M$8:$M$1070,$G467)=$J$3,INDEX(Nhaplieu!$N$8:$N$1070,$G467)=$J$3),INDEX(Nhaplieu!$F$8:$F$1070,$G467),""))</f>
        <v/>
      </c>
      <c r="C467" s="482" t="str">
        <f ca="1">IF($G467="","",IF(OR(INDEX(Nhaplieu!$M$8:$M$1070,$G467)=$J$3,INDEX(Nhaplieu!$N$8:$N$1070,$G467)=$J$3),INDEX(Nhaplieu!$L$8:$L$1070,$G467),""))</f>
        <v/>
      </c>
      <c r="D467" s="483" t="str">
        <f ca="1">IF($G467="","",IF(INDEX(Nhaplieu!$M$8:$M$1070,$G467)=$J$3,IF($G467="","",INDEX(Nhaplieu!$N$8:$N$1070,$G467)),IF(INDEX(Nhaplieu!$N$8:$N$1070,$G467)=$J$3,IF($G467="","",INDEX(Nhaplieu!$M$8:$M$1070,$G467)),"")))</f>
        <v/>
      </c>
      <c r="E467" s="77" t="str">
        <f ca="1">IF($G467="","",IF(AND(INDEX(Nhaplieu!$M$8:$M$1070,$G467)=$J$3,INDEX(Nhaplieu!$P$8:$P$1070,$G467)=$J$2),INDEX(Nhaplieu!$O$8:$O$1070,$G467),0))</f>
        <v/>
      </c>
      <c r="F467" s="77" t="str">
        <f ca="1">IF(OR($G467="",E467&gt;0),"",IF(AND(INDEX(Nhaplieu!$N$8:$N$1070,$G467)=$J$3,INDEX(Nhaplieu!$P$8:$P$1070,$G467)=$J$2),INDEX(Nhaplieu!$O$8:$O$1070,$G467),0))</f>
        <v/>
      </c>
      <c r="G467" s="66" t="str">
        <f ca="1">IF(TYPE(MATCH($J$2,OFFSET(Nhaplieu!$P$8,G466,0):'Nhaplieu'!$P$1070,0)+G466)=16,"",MATCH($J$2,OFFSET(Nhaplieu!$P$8,G466,0):'Nhaplieu'!$P$1070,0)+G466)</f>
        <v/>
      </c>
    </row>
    <row r="468" spans="1:7" s="10" customFormat="1" ht="14.25" hidden="1" customHeight="1">
      <c r="A468" s="77" t="str">
        <f ca="1">IF($G468="","",IF(OR(INDEX(Nhaplieu!$M$8:$M$1070,$G468)=$J$3,INDEX(Nhaplieu!$N$8:$N$1070,$G468)=$J$3),INDEX(Nhaplieu!$E$8:$E$1070,$G468),""))</f>
        <v/>
      </c>
      <c r="B468" s="481" t="str">
        <f ca="1">IF($G468="","",IF(OR(INDEX(Nhaplieu!$M$8:$M$1070,$G468)=$J$3,INDEX(Nhaplieu!$N$8:$N$1070,$G468)=$J$3),INDEX(Nhaplieu!$F$8:$F$1070,$G468),""))</f>
        <v/>
      </c>
      <c r="C468" s="482" t="str">
        <f ca="1">IF($G468="","",IF(OR(INDEX(Nhaplieu!$M$8:$M$1070,$G468)=$J$3,INDEX(Nhaplieu!$N$8:$N$1070,$G468)=$J$3),INDEX(Nhaplieu!$L$8:$L$1070,$G468),""))</f>
        <v/>
      </c>
      <c r="D468" s="483" t="str">
        <f ca="1">IF($G468="","",IF(INDEX(Nhaplieu!$M$8:$M$1070,$G468)=$J$3,IF($G468="","",INDEX(Nhaplieu!$N$8:$N$1070,$G468)),IF(INDEX(Nhaplieu!$N$8:$N$1070,$G468)=$J$3,IF($G468="","",INDEX(Nhaplieu!$M$8:$M$1070,$G468)),"")))</f>
        <v/>
      </c>
      <c r="E468" s="77" t="str">
        <f ca="1">IF($G468="","",IF(AND(INDEX(Nhaplieu!$M$8:$M$1070,$G468)=$J$3,INDEX(Nhaplieu!$P$8:$P$1070,$G468)=$J$2),INDEX(Nhaplieu!$O$8:$O$1070,$G468),0))</f>
        <v/>
      </c>
      <c r="F468" s="77" t="str">
        <f ca="1">IF(OR($G468="",E468&gt;0),"",IF(AND(INDEX(Nhaplieu!$N$8:$N$1070,$G468)=$J$3,INDEX(Nhaplieu!$P$8:$P$1070,$G468)=$J$2),INDEX(Nhaplieu!$O$8:$O$1070,$G468),0))</f>
        <v/>
      </c>
      <c r="G468" s="66" t="str">
        <f ca="1">IF(TYPE(MATCH($J$2,OFFSET(Nhaplieu!$P$8,G467,0):'Nhaplieu'!$P$1070,0)+G467)=16,"",MATCH($J$2,OFFSET(Nhaplieu!$P$8,G467,0):'Nhaplieu'!$P$1070,0)+G467)</f>
        <v/>
      </c>
    </row>
    <row r="469" spans="1:7" s="10" customFormat="1" ht="14.25" hidden="1" customHeight="1">
      <c r="A469" s="77" t="str">
        <f ca="1">IF($G469="","",IF(OR(INDEX(Nhaplieu!$M$8:$M$1070,$G469)=$J$3,INDEX(Nhaplieu!$N$8:$N$1070,$G469)=$J$3),INDEX(Nhaplieu!$E$8:$E$1070,$G469),""))</f>
        <v/>
      </c>
      <c r="B469" s="481" t="str">
        <f ca="1">IF($G469="","",IF(OR(INDEX(Nhaplieu!$M$8:$M$1070,$G469)=$J$3,INDEX(Nhaplieu!$N$8:$N$1070,$G469)=$J$3),INDEX(Nhaplieu!$F$8:$F$1070,$G469),""))</f>
        <v/>
      </c>
      <c r="C469" s="482" t="str">
        <f ca="1">IF($G469="","",IF(OR(INDEX(Nhaplieu!$M$8:$M$1070,$G469)=$J$3,INDEX(Nhaplieu!$N$8:$N$1070,$G469)=$J$3),INDEX(Nhaplieu!$L$8:$L$1070,$G469),""))</f>
        <v/>
      </c>
      <c r="D469" s="483" t="str">
        <f ca="1">IF($G469="","",IF(INDEX(Nhaplieu!$M$8:$M$1070,$G469)=$J$3,IF($G469="","",INDEX(Nhaplieu!$N$8:$N$1070,$G469)),IF(INDEX(Nhaplieu!$N$8:$N$1070,$G469)=$J$3,IF($G469="","",INDEX(Nhaplieu!$M$8:$M$1070,$G469)),"")))</f>
        <v/>
      </c>
      <c r="E469" s="77" t="str">
        <f ca="1">IF($G469="","",IF(AND(INDEX(Nhaplieu!$M$8:$M$1070,$G469)=$J$3,INDEX(Nhaplieu!$P$8:$P$1070,$G469)=$J$2),INDEX(Nhaplieu!$O$8:$O$1070,$G469),0))</f>
        <v/>
      </c>
      <c r="F469" s="77" t="str">
        <f ca="1">IF(OR($G469="",E469&gt;0),"",IF(AND(INDEX(Nhaplieu!$N$8:$N$1070,$G469)=$J$3,INDEX(Nhaplieu!$P$8:$P$1070,$G469)=$J$2),INDEX(Nhaplieu!$O$8:$O$1070,$G469),0))</f>
        <v/>
      </c>
      <c r="G469" s="66" t="str">
        <f ca="1">IF(TYPE(MATCH($J$2,OFFSET(Nhaplieu!$P$8,G468,0):'Nhaplieu'!$P$1070,0)+G468)=16,"",MATCH($J$2,OFFSET(Nhaplieu!$P$8,G468,0):'Nhaplieu'!$P$1070,0)+G468)</f>
        <v/>
      </c>
    </row>
    <row r="470" spans="1:7" s="10" customFormat="1" ht="14.25" hidden="1" customHeight="1">
      <c r="A470" s="77" t="str">
        <f ca="1">IF($G470="","",IF(OR(INDEX(Nhaplieu!$M$8:$M$1070,$G470)=$J$3,INDEX(Nhaplieu!$N$8:$N$1070,$G470)=$J$3),INDEX(Nhaplieu!$E$8:$E$1070,$G470),""))</f>
        <v/>
      </c>
      <c r="B470" s="481" t="str">
        <f ca="1">IF($G470="","",IF(OR(INDEX(Nhaplieu!$M$8:$M$1070,$G470)=$J$3,INDEX(Nhaplieu!$N$8:$N$1070,$G470)=$J$3),INDEX(Nhaplieu!$F$8:$F$1070,$G470),""))</f>
        <v/>
      </c>
      <c r="C470" s="482" t="str">
        <f ca="1">IF($G470="","",IF(OR(INDEX(Nhaplieu!$M$8:$M$1070,$G470)=$J$3,INDEX(Nhaplieu!$N$8:$N$1070,$G470)=$J$3),INDEX(Nhaplieu!$L$8:$L$1070,$G470),""))</f>
        <v/>
      </c>
      <c r="D470" s="483" t="str">
        <f ca="1">IF($G470="","",IF(INDEX(Nhaplieu!$M$8:$M$1070,$G470)=$J$3,IF($G470="","",INDEX(Nhaplieu!$N$8:$N$1070,$G470)),IF(INDEX(Nhaplieu!$N$8:$N$1070,$G470)=$J$3,IF($G470="","",INDEX(Nhaplieu!$M$8:$M$1070,$G470)),"")))</f>
        <v/>
      </c>
      <c r="E470" s="77" t="str">
        <f ca="1">IF($G470="","",IF(AND(INDEX(Nhaplieu!$M$8:$M$1070,$G470)=$J$3,INDEX(Nhaplieu!$P$8:$P$1070,$G470)=$J$2),INDEX(Nhaplieu!$O$8:$O$1070,$G470),0))</f>
        <v/>
      </c>
      <c r="F470" s="77" t="str">
        <f ca="1">IF(OR($G470="",E470&gt;0),"",IF(AND(INDEX(Nhaplieu!$N$8:$N$1070,$G470)=$J$3,INDEX(Nhaplieu!$P$8:$P$1070,$G470)=$J$2),INDEX(Nhaplieu!$O$8:$O$1070,$G470),0))</f>
        <v/>
      </c>
      <c r="G470" s="66" t="str">
        <f ca="1">IF(TYPE(MATCH($J$2,OFFSET(Nhaplieu!$P$8,G469,0):'Nhaplieu'!$P$1070,0)+G469)=16,"",MATCH($J$2,OFFSET(Nhaplieu!$P$8,G469,0):'Nhaplieu'!$P$1070,0)+G469)</f>
        <v/>
      </c>
    </row>
    <row r="471" spans="1:7" s="10" customFormat="1" ht="14.25" hidden="1" customHeight="1">
      <c r="A471" s="77" t="str">
        <f ca="1">IF($G471="","",IF(OR(INDEX(Nhaplieu!$M$8:$M$1070,$G471)=$J$3,INDEX(Nhaplieu!$N$8:$N$1070,$G471)=$J$3),INDEX(Nhaplieu!$E$8:$E$1070,$G471),""))</f>
        <v/>
      </c>
      <c r="B471" s="481" t="str">
        <f ca="1">IF($G471="","",IF(OR(INDEX(Nhaplieu!$M$8:$M$1070,$G471)=$J$3,INDEX(Nhaplieu!$N$8:$N$1070,$G471)=$J$3),INDEX(Nhaplieu!$F$8:$F$1070,$G471),""))</f>
        <v/>
      </c>
      <c r="C471" s="482" t="str">
        <f ca="1">IF($G471="","",IF(OR(INDEX(Nhaplieu!$M$8:$M$1070,$G471)=$J$3,INDEX(Nhaplieu!$N$8:$N$1070,$G471)=$J$3),INDEX(Nhaplieu!$L$8:$L$1070,$G471),""))</f>
        <v/>
      </c>
      <c r="D471" s="483" t="str">
        <f ca="1">IF($G471="","",IF(INDEX(Nhaplieu!$M$8:$M$1070,$G471)=$J$3,IF($G471="","",INDEX(Nhaplieu!$N$8:$N$1070,$G471)),IF(INDEX(Nhaplieu!$N$8:$N$1070,$G471)=$J$3,IF($G471="","",INDEX(Nhaplieu!$M$8:$M$1070,$G471)),"")))</f>
        <v/>
      </c>
      <c r="E471" s="77" t="str">
        <f ca="1">IF($G471="","",IF(AND(INDEX(Nhaplieu!$M$8:$M$1070,$G471)=$J$3,INDEX(Nhaplieu!$P$8:$P$1070,$G471)=$J$2),INDEX(Nhaplieu!$O$8:$O$1070,$G471),0))</f>
        <v/>
      </c>
      <c r="F471" s="77" t="str">
        <f ca="1">IF(OR($G471="",E471&gt;0),"",IF(AND(INDEX(Nhaplieu!$N$8:$N$1070,$G471)=$J$3,INDEX(Nhaplieu!$P$8:$P$1070,$G471)=$J$2),INDEX(Nhaplieu!$O$8:$O$1070,$G471),0))</f>
        <v/>
      </c>
      <c r="G471" s="66" t="str">
        <f ca="1">IF(TYPE(MATCH($J$2,OFFSET(Nhaplieu!$P$8,G470,0):'Nhaplieu'!$P$1070,0)+G470)=16,"",MATCH($J$2,OFFSET(Nhaplieu!$P$8,G470,0):'Nhaplieu'!$P$1070,0)+G470)</f>
        <v/>
      </c>
    </row>
    <row r="472" spans="1:7" s="10" customFormat="1" ht="14.25" hidden="1" customHeight="1">
      <c r="A472" s="77" t="str">
        <f ca="1">IF($G472="","",IF(OR(INDEX(Nhaplieu!$M$8:$M$1070,$G472)=$J$3,INDEX(Nhaplieu!$N$8:$N$1070,$G472)=$J$3),INDEX(Nhaplieu!$E$8:$E$1070,$G472),""))</f>
        <v/>
      </c>
      <c r="B472" s="481" t="str">
        <f ca="1">IF($G472="","",IF(OR(INDEX(Nhaplieu!$M$8:$M$1070,$G472)=$J$3,INDEX(Nhaplieu!$N$8:$N$1070,$G472)=$J$3),INDEX(Nhaplieu!$F$8:$F$1070,$G472),""))</f>
        <v/>
      </c>
      <c r="C472" s="482" t="str">
        <f ca="1">IF($G472="","",IF(OR(INDEX(Nhaplieu!$M$8:$M$1070,$G472)=$J$3,INDEX(Nhaplieu!$N$8:$N$1070,$G472)=$J$3),INDEX(Nhaplieu!$L$8:$L$1070,$G472),""))</f>
        <v/>
      </c>
      <c r="D472" s="483" t="str">
        <f ca="1">IF($G472="","",IF(INDEX(Nhaplieu!$M$8:$M$1070,$G472)=$J$3,IF($G472="","",INDEX(Nhaplieu!$N$8:$N$1070,$G472)),IF(INDEX(Nhaplieu!$N$8:$N$1070,$G472)=$J$3,IF($G472="","",INDEX(Nhaplieu!$M$8:$M$1070,$G472)),"")))</f>
        <v/>
      </c>
      <c r="E472" s="77" t="str">
        <f ca="1">IF($G472="","",IF(AND(INDEX(Nhaplieu!$M$8:$M$1070,$G472)=$J$3,INDEX(Nhaplieu!$P$8:$P$1070,$G472)=$J$2),INDEX(Nhaplieu!$O$8:$O$1070,$G472),0))</f>
        <v/>
      </c>
      <c r="F472" s="77" t="str">
        <f ca="1">IF(OR($G472="",E472&gt;0),"",IF(AND(INDEX(Nhaplieu!$N$8:$N$1070,$G472)=$J$3,INDEX(Nhaplieu!$P$8:$P$1070,$G472)=$J$2),INDEX(Nhaplieu!$O$8:$O$1070,$G472),0))</f>
        <v/>
      </c>
      <c r="G472" s="66" t="str">
        <f ca="1">IF(TYPE(MATCH($J$2,OFFSET(Nhaplieu!$P$8,G471,0):'Nhaplieu'!$P$1070,0)+G471)=16,"",MATCH($J$2,OFFSET(Nhaplieu!$P$8,G471,0):'Nhaplieu'!$P$1070,0)+G471)</f>
        <v/>
      </c>
    </row>
    <row r="473" spans="1:7" s="10" customFormat="1" ht="14.25" hidden="1" customHeight="1">
      <c r="A473" s="77" t="str">
        <f ca="1">IF($G473="","",IF(OR(INDEX(Nhaplieu!$M$8:$M$1070,$G473)=$J$3,INDEX(Nhaplieu!$N$8:$N$1070,$G473)=$J$3),INDEX(Nhaplieu!$E$8:$E$1070,$G473),""))</f>
        <v/>
      </c>
      <c r="B473" s="481" t="str">
        <f ca="1">IF($G473="","",IF(OR(INDEX(Nhaplieu!$M$8:$M$1070,$G473)=$J$3,INDEX(Nhaplieu!$N$8:$N$1070,$G473)=$J$3),INDEX(Nhaplieu!$F$8:$F$1070,$G473),""))</f>
        <v/>
      </c>
      <c r="C473" s="482" t="str">
        <f ca="1">IF($G473="","",IF(OR(INDEX(Nhaplieu!$M$8:$M$1070,$G473)=$J$3,INDEX(Nhaplieu!$N$8:$N$1070,$G473)=$J$3),INDEX(Nhaplieu!$L$8:$L$1070,$G473),""))</f>
        <v/>
      </c>
      <c r="D473" s="483" t="str">
        <f ca="1">IF($G473="","",IF(INDEX(Nhaplieu!$M$8:$M$1070,$G473)=$J$3,IF($G473="","",INDEX(Nhaplieu!$N$8:$N$1070,$G473)),IF(INDEX(Nhaplieu!$N$8:$N$1070,$G473)=$J$3,IF($G473="","",INDEX(Nhaplieu!$M$8:$M$1070,$G473)),"")))</f>
        <v/>
      </c>
      <c r="E473" s="77" t="str">
        <f ca="1">IF($G473="","",IF(AND(INDEX(Nhaplieu!$M$8:$M$1070,$G473)=$J$3,INDEX(Nhaplieu!$P$8:$P$1070,$G473)=$J$2),INDEX(Nhaplieu!$O$8:$O$1070,$G473),0))</f>
        <v/>
      </c>
      <c r="F473" s="77" t="str">
        <f ca="1">IF(OR($G473="",E473&gt;0),"",IF(AND(INDEX(Nhaplieu!$N$8:$N$1070,$G473)=$J$3,INDEX(Nhaplieu!$P$8:$P$1070,$G473)=$J$2),INDEX(Nhaplieu!$O$8:$O$1070,$G473),0))</f>
        <v/>
      </c>
      <c r="G473" s="66" t="str">
        <f ca="1">IF(TYPE(MATCH($J$2,OFFSET(Nhaplieu!$P$8,G472,0):'Nhaplieu'!$P$1070,0)+G472)=16,"",MATCH($J$2,OFFSET(Nhaplieu!$P$8,G472,0):'Nhaplieu'!$P$1070,0)+G472)</f>
        <v/>
      </c>
    </row>
    <row r="474" spans="1:7" s="10" customFormat="1" ht="14.25" hidden="1" customHeight="1">
      <c r="A474" s="77" t="str">
        <f ca="1">IF($G474="","",IF(OR(INDEX(Nhaplieu!$M$8:$M$1070,$G474)=$J$3,INDEX(Nhaplieu!$N$8:$N$1070,$G474)=$J$3),INDEX(Nhaplieu!$E$8:$E$1070,$G474),""))</f>
        <v/>
      </c>
      <c r="B474" s="481" t="str">
        <f ca="1">IF($G474="","",IF(OR(INDEX(Nhaplieu!$M$8:$M$1070,$G474)=$J$3,INDEX(Nhaplieu!$N$8:$N$1070,$G474)=$J$3),INDEX(Nhaplieu!$F$8:$F$1070,$G474),""))</f>
        <v/>
      </c>
      <c r="C474" s="482" t="str">
        <f ca="1">IF($G474="","",IF(OR(INDEX(Nhaplieu!$M$8:$M$1070,$G474)=$J$3,INDEX(Nhaplieu!$N$8:$N$1070,$G474)=$J$3),INDEX(Nhaplieu!$L$8:$L$1070,$G474),""))</f>
        <v/>
      </c>
      <c r="D474" s="483" t="str">
        <f ca="1">IF($G474="","",IF(INDEX(Nhaplieu!$M$8:$M$1070,$G474)=$J$3,IF($G474="","",INDEX(Nhaplieu!$N$8:$N$1070,$G474)),IF(INDEX(Nhaplieu!$N$8:$N$1070,$G474)=$J$3,IF($G474="","",INDEX(Nhaplieu!$M$8:$M$1070,$G474)),"")))</f>
        <v/>
      </c>
      <c r="E474" s="77" t="str">
        <f ca="1">IF($G474="","",IF(AND(INDEX(Nhaplieu!$M$8:$M$1070,$G474)=$J$3,INDEX(Nhaplieu!$P$8:$P$1070,$G474)=$J$2),INDEX(Nhaplieu!$O$8:$O$1070,$G474),0))</f>
        <v/>
      </c>
      <c r="F474" s="77" t="str">
        <f ca="1">IF(OR($G474="",E474&gt;0),"",IF(AND(INDEX(Nhaplieu!$N$8:$N$1070,$G474)=$J$3,INDEX(Nhaplieu!$P$8:$P$1070,$G474)=$J$2),INDEX(Nhaplieu!$O$8:$O$1070,$G474),0))</f>
        <v/>
      </c>
      <c r="G474" s="66" t="str">
        <f ca="1">IF(TYPE(MATCH($J$2,OFFSET(Nhaplieu!$P$8,G473,0):'Nhaplieu'!$P$1070,0)+G473)=16,"",MATCH($J$2,OFFSET(Nhaplieu!$P$8,G473,0):'Nhaplieu'!$P$1070,0)+G473)</f>
        <v/>
      </c>
    </row>
    <row r="475" spans="1:7" s="10" customFormat="1" ht="14.25" hidden="1" customHeight="1">
      <c r="A475" s="77" t="str">
        <f ca="1">IF($G475="","",IF(OR(INDEX(Nhaplieu!$M$8:$M$1070,$G475)=$J$3,INDEX(Nhaplieu!$N$8:$N$1070,$G475)=$J$3),INDEX(Nhaplieu!$E$8:$E$1070,$G475),""))</f>
        <v/>
      </c>
      <c r="B475" s="481" t="str">
        <f ca="1">IF($G475="","",IF(OR(INDEX(Nhaplieu!$M$8:$M$1070,$G475)=$J$3,INDEX(Nhaplieu!$N$8:$N$1070,$G475)=$J$3),INDEX(Nhaplieu!$F$8:$F$1070,$G475),""))</f>
        <v/>
      </c>
      <c r="C475" s="482" t="str">
        <f ca="1">IF($G475="","",IF(OR(INDEX(Nhaplieu!$M$8:$M$1070,$G475)=$J$3,INDEX(Nhaplieu!$N$8:$N$1070,$G475)=$J$3),INDEX(Nhaplieu!$L$8:$L$1070,$G475),""))</f>
        <v/>
      </c>
      <c r="D475" s="483" t="str">
        <f ca="1">IF($G475="","",IF(INDEX(Nhaplieu!$M$8:$M$1070,$G475)=$J$3,IF($G475="","",INDEX(Nhaplieu!$N$8:$N$1070,$G475)),IF(INDEX(Nhaplieu!$N$8:$N$1070,$G475)=$J$3,IF($G475="","",INDEX(Nhaplieu!$M$8:$M$1070,$G475)),"")))</f>
        <v/>
      </c>
      <c r="E475" s="77" t="str">
        <f ca="1">IF($G475="","",IF(AND(INDEX(Nhaplieu!$M$8:$M$1070,$G475)=$J$3,INDEX(Nhaplieu!$P$8:$P$1070,$G475)=$J$2),INDEX(Nhaplieu!$O$8:$O$1070,$G475),0))</f>
        <v/>
      </c>
      <c r="F475" s="77" t="str">
        <f ca="1">IF(OR($G475="",E475&gt;0),"",IF(AND(INDEX(Nhaplieu!$N$8:$N$1070,$G475)=$J$3,INDEX(Nhaplieu!$P$8:$P$1070,$G475)=$J$2),INDEX(Nhaplieu!$O$8:$O$1070,$G475),0))</f>
        <v/>
      </c>
      <c r="G475" s="66" t="str">
        <f ca="1">IF(TYPE(MATCH($J$2,OFFSET(Nhaplieu!$P$8,G474,0):'Nhaplieu'!$P$1070,0)+G474)=16,"",MATCH($J$2,OFFSET(Nhaplieu!$P$8,G474,0):'Nhaplieu'!$P$1070,0)+G474)</f>
        <v/>
      </c>
    </row>
    <row r="476" spans="1:7" s="10" customFormat="1" ht="14.25" hidden="1" customHeight="1">
      <c r="A476" s="77" t="str">
        <f ca="1">IF($G476="","",IF(OR(INDEX(Nhaplieu!$M$8:$M$1070,$G476)=$J$3,INDEX(Nhaplieu!$N$8:$N$1070,$G476)=$J$3),INDEX(Nhaplieu!$E$8:$E$1070,$G476),""))</f>
        <v/>
      </c>
      <c r="B476" s="481" t="str">
        <f ca="1">IF($G476="","",IF(OR(INDEX(Nhaplieu!$M$8:$M$1070,$G476)=$J$3,INDEX(Nhaplieu!$N$8:$N$1070,$G476)=$J$3),INDEX(Nhaplieu!$F$8:$F$1070,$G476),""))</f>
        <v/>
      </c>
      <c r="C476" s="482" t="str">
        <f ca="1">IF($G476="","",IF(OR(INDEX(Nhaplieu!$M$8:$M$1070,$G476)=$J$3,INDEX(Nhaplieu!$N$8:$N$1070,$G476)=$J$3),INDEX(Nhaplieu!$L$8:$L$1070,$G476),""))</f>
        <v/>
      </c>
      <c r="D476" s="483" t="str">
        <f ca="1">IF($G476="","",IF(INDEX(Nhaplieu!$M$8:$M$1070,$G476)=$J$3,IF($G476="","",INDEX(Nhaplieu!$N$8:$N$1070,$G476)),IF(INDEX(Nhaplieu!$N$8:$N$1070,$G476)=$J$3,IF($G476="","",INDEX(Nhaplieu!$M$8:$M$1070,$G476)),"")))</f>
        <v/>
      </c>
      <c r="E476" s="77" t="str">
        <f ca="1">IF($G476="","",IF(AND(INDEX(Nhaplieu!$M$8:$M$1070,$G476)=$J$3,INDEX(Nhaplieu!$P$8:$P$1070,$G476)=$J$2),INDEX(Nhaplieu!$O$8:$O$1070,$G476),0))</f>
        <v/>
      </c>
      <c r="F476" s="77" t="str">
        <f ca="1">IF(OR($G476="",E476&gt;0),"",IF(AND(INDEX(Nhaplieu!$N$8:$N$1070,$G476)=$J$3,INDEX(Nhaplieu!$P$8:$P$1070,$G476)=$J$2),INDEX(Nhaplieu!$O$8:$O$1070,$G476),0))</f>
        <v/>
      </c>
      <c r="G476" s="66" t="str">
        <f ca="1">IF(TYPE(MATCH($J$2,OFFSET(Nhaplieu!$P$8,G475,0):'Nhaplieu'!$P$1070,0)+G475)=16,"",MATCH($J$2,OFFSET(Nhaplieu!$P$8,G475,0):'Nhaplieu'!$P$1070,0)+G475)</f>
        <v/>
      </c>
    </row>
    <row r="477" spans="1:7" s="10" customFormat="1" ht="14.25" hidden="1" customHeight="1">
      <c r="A477" s="77" t="str">
        <f ca="1">IF($G477="","",IF(OR(INDEX(Nhaplieu!$M$8:$M$1070,$G477)=$J$3,INDEX(Nhaplieu!$N$8:$N$1070,$G477)=$J$3),INDEX(Nhaplieu!$E$8:$E$1070,$G477),""))</f>
        <v/>
      </c>
      <c r="B477" s="481" t="str">
        <f ca="1">IF($G477="","",IF(OR(INDEX(Nhaplieu!$M$8:$M$1070,$G477)=$J$3,INDEX(Nhaplieu!$N$8:$N$1070,$G477)=$J$3),INDEX(Nhaplieu!$F$8:$F$1070,$G477),""))</f>
        <v/>
      </c>
      <c r="C477" s="482" t="str">
        <f ca="1">IF($G477="","",IF(OR(INDEX(Nhaplieu!$M$8:$M$1070,$G477)=$J$3,INDEX(Nhaplieu!$N$8:$N$1070,$G477)=$J$3),INDEX(Nhaplieu!$L$8:$L$1070,$G477),""))</f>
        <v/>
      </c>
      <c r="D477" s="483" t="str">
        <f ca="1">IF($G477="","",IF(INDEX(Nhaplieu!$M$8:$M$1070,$G477)=$J$3,IF($G477="","",INDEX(Nhaplieu!$N$8:$N$1070,$G477)),IF(INDEX(Nhaplieu!$N$8:$N$1070,$G477)=$J$3,IF($G477="","",INDEX(Nhaplieu!$M$8:$M$1070,$G477)),"")))</f>
        <v/>
      </c>
      <c r="E477" s="77" t="str">
        <f ca="1">IF($G477="","",IF(AND(INDEX(Nhaplieu!$M$8:$M$1070,$G477)=$J$3,INDEX(Nhaplieu!$P$8:$P$1070,$G477)=$J$2),INDEX(Nhaplieu!$O$8:$O$1070,$G477),0))</f>
        <v/>
      </c>
      <c r="F477" s="77" t="str">
        <f ca="1">IF(OR($G477="",E477&gt;0),"",IF(AND(INDEX(Nhaplieu!$N$8:$N$1070,$G477)=$J$3,INDEX(Nhaplieu!$P$8:$P$1070,$G477)=$J$2),INDEX(Nhaplieu!$O$8:$O$1070,$G477),0))</f>
        <v/>
      </c>
      <c r="G477" s="66" t="str">
        <f ca="1">IF(TYPE(MATCH($J$2,OFFSET(Nhaplieu!$P$8,G476,0):'Nhaplieu'!$P$1070,0)+G476)=16,"",MATCH($J$2,OFFSET(Nhaplieu!$P$8,G476,0):'Nhaplieu'!$P$1070,0)+G476)</f>
        <v/>
      </c>
    </row>
    <row r="478" spans="1:7" s="10" customFormat="1" ht="14.25" hidden="1" customHeight="1">
      <c r="A478" s="77" t="str">
        <f ca="1">IF($G478="","",IF(OR(INDEX(Nhaplieu!$M$8:$M$1070,$G478)=$J$3,INDEX(Nhaplieu!$N$8:$N$1070,$G478)=$J$3),INDEX(Nhaplieu!$E$8:$E$1070,$G478),""))</f>
        <v/>
      </c>
      <c r="B478" s="481" t="str">
        <f ca="1">IF($G478="","",IF(OR(INDEX(Nhaplieu!$M$8:$M$1070,$G478)=$J$3,INDEX(Nhaplieu!$N$8:$N$1070,$G478)=$J$3),INDEX(Nhaplieu!$F$8:$F$1070,$G478),""))</f>
        <v/>
      </c>
      <c r="C478" s="482" t="str">
        <f ca="1">IF($G478="","",IF(OR(INDEX(Nhaplieu!$M$8:$M$1070,$G478)=$J$3,INDEX(Nhaplieu!$N$8:$N$1070,$G478)=$J$3),INDEX(Nhaplieu!$L$8:$L$1070,$G478),""))</f>
        <v/>
      </c>
      <c r="D478" s="483" t="str">
        <f ca="1">IF($G478="","",IF(INDEX(Nhaplieu!$M$8:$M$1070,$G478)=$J$3,IF($G478="","",INDEX(Nhaplieu!$N$8:$N$1070,$G478)),IF(INDEX(Nhaplieu!$N$8:$N$1070,$G478)=$J$3,IF($G478="","",INDEX(Nhaplieu!$M$8:$M$1070,$G478)),"")))</f>
        <v/>
      </c>
      <c r="E478" s="77" t="str">
        <f ca="1">IF($G478="","",IF(AND(INDEX(Nhaplieu!$M$8:$M$1070,$G478)=$J$3,INDEX(Nhaplieu!$P$8:$P$1070,$G478)=$J$2),INDEX(Nhaplieu!$O$8:$O$1070,$G478),0))</f>
        <v/>
      </c>
      <c r="F478" s="77" t="str">
        <f ca="1">IF(OR($G478="",E478&gt;0),"",IF(AND(INDEX(Nhaplieu!$N$8:$N$1070,$G478)=$J$3,INDEX(Nhaplieu!$P$8:$P$1070,$G478)=$J$2),INDEX(Nhaplieu!$O$8:$O$1070,$G478),0))</f>
        <v/>
      </c>
      <c r="G478" s="66" t="str">
        <f ca="1">IF(TYPE(MATCH($J$2,OFFSET(Nhaplieu!$P$8,G477,0):'Nhaplieu'!$P$1070,0)+G477)=16,"",MATCH($J$2,OFFSET(Nhaplieu!$P$8,G477,0):'Nhaplieu'!$P$1070,0)+G477)</f>
        <v/>
      </c>
    </row>
    <row r="479" spans="1:7" s="10" customFormat="1" ht="14.25" hidden="1" customHeight="1">
      <c r="A479" s="77" t="str">
        <f ca="1">IF($G479="","",IF(OR(INDEX(Nhaplieu!$M$8:$M$1070,$G479)=$J$3,INDEX(Nhaplieu!$N$8:$N$1070,$G479)=$J$3),INDEX(Nhaplieu!$E$8:$E$1070,$G479),""))</f>
        <v/>
      </c>
      <c r="B479" s="481" t="str">
        <f ca="1">IF($G479="","",IF(OR(INDEX(Nhaplieu!$M$8:$M$1070,$G479)=$J$3,INDEX(Nhaplieu!$N$8:$N$1070,$G479)=$J$3),INDEX(Nhaplieu!$F$8:$F$1070,$G479),""))</f>
        <v/>
      </c>
      <c r="C479" s="482" t="str">
        <f ca="1">IF($G479="","",IF(OR(INDEX(Nhaplieu!$M$8:$M$1070,$G479)=$J$3,INDEX(Nhaplieu!$N$8:$N$1070,$G479)=$J$3),INDEX(Nhaplieu!$L$8:$L$1070,$G479),""))</f>
        <v/>
      </c>
      <c r="D479" s="483" t="str">
        <f ca="1">IF($G479="","",IF(INDEX(Nhaplieu!$M$8:$M$1070,$G479)=$J$3,IF($G479="","",INDEX(Nhaplieu!$N$8:$N$1070,$G479)),IF(INDEX(Nhaplieu!$N$8:$N$1070,$G479)=$J$3,IF($G479="","",INDEX(Nhaplieu!$M$8:$M$1070,$G479)),"")))</f>
        <v/>
      </c>
      <c r="E479" s="77" t="str">
        <f ca="1">IF($G479="","",IF(AND(INDEX(Nhaplieu!$M$8:$M$1070,$G479)=$J$3,INDEX(Nhaplieu!$P$8:$P$1070,$G479)=$J$2),INDEX(Nhaplieu!$O$8:$O$1070,$G479),0))</f>
        <v/>
      </c>
      <c r="F479" s="77" t="str">
        <f ca="1">IF(OR($G479="",E479&gt;0),"",IF(AND(INDEX(Nhaplieu!$N$8:$N$1070,$G479)=$J$3,INDEX(Nhaplieu!$P$8:$P$1070,$G479)=$J$2),INDEX(Nhaplieu!$O$8:$O$1070,$G479),0))</f>
        <v/>
      </c>
      <c r="G479" s="66" t="str">
        <f ca="1">IF(TYPE(MATCH($J$2,OFFSET(Nhaplieu!$P$8,G478,0):'Nhaplieu'!$P$1070,0)+G478)=16,"",MATCH($J$2,OFFSET(Nhaplieu!$P$8,G478,0):'Nhaplieu'!$P$1070,0)+G478)</f>
        <v/>
      </c>
    </row>
    <row r="480" spans="1:7" s="10" customFormat="1" ht="14.25" hidden="1" customHeight="1">
      <c r="A480" s="77" t="str">
        <f ca="1">IF($G480="","",IF(OR(INDEX(Nhaplieu!$M$8:$M$1070,$G480)=$J$3,INDEX(Nhaplieu!$N$8:$N$1070,$G480)=$J$3),INDEX(Nhaplieu!$E$8:$E$1070,$G480),""))</f>
        <v/>
      </c>
      <c r="B480" s="481" t="str">
        <f ca="1">IF($G480="","",IF(OR(INDEX(Nhaplieu!$M$8:$M$1070,$G480)=$J$3,INDEX(Nhaplieu!$N$8:$N$1070,$G480)=$J$3),INDEX(Nhaplieu!$F$8:$F$1070,$G480),""))</f>
        <v/>
      </c>
      <c r="C480" s="482" t="str">
        <f ca="1">IF($G480="","",IF(OR(INDEX(Nhaplieu!$M$8:$M$1070,$G480)=$J$3,INDEX(Nhaplieu!$N$8:$N$1070,$G480)=$J$3),INDEX(Nhaplieu!$L$8:$L$1070,$G480),""))</f>
        <v/>
      </c>
      <c r="D480" s="483" t="str">
        <f ca="1">IF($G480="","",IF(INDEX(Nhaplieu!$M$8:$M$1070,$G480)=$J$3,IF($G480="","",INDEX(Nhaplieu!$N$8:$N$1070,$G480)),IF(INDEX(Nhaplieu!$N$8:$N$1070,$G480)=$J$3,IF($G480="","",INDEX(Nhaplieu!$M$8:$M$1070,$G480)),"")))</f>
        <v/>
      </c>
      <c r="E480" s="77" t="str">
        <f ca="1">IF($G480="","",IF(AND(INDEX(Nhaplieu!$M$8:$M$1070,$G480)=$J$3,INDEX(Nhaplieu!$P$8:$P$1070,$G480)=$J$2),INDEX(Nhaplieu!$O$8:$O$1070,$G480),0))</f>
        <v/>
      </c>
      <c r="F480" s="77" t="str">
        <f ca="1">IF(OR($G480="",E480&gt;0),"",IF(AND(INDEX(Nhaplieu!$N$8:$N$1070,$G480)=$J$3,INDEX(Nhaplieu!$P$8:$P$1070,$G480)=$J$2),INDEX(Nhaplieu!$O$8:$O$1070,$G480),0))</f>
        <v/>
      </c>
      <c r="G480" s="66" t="str">
        <f ca="1">IF(TYPE(MATCH($J$2,OFFSET(Nhaplieu!$P$8,G479,0):'Nhaplieu'!$P$1070,0)+G479)=16,"",MATCH($J$2,OFFSET(Nhaplieu!$P$8,G479,0):'Nhaplieu'!$P$1070,0)+G479)</f>
        <v/>
      </c>
    </row>
    <row r="481" spans="1:7" s="10" customFormat="1" ht="14.25" hidden="1" customHeight="1">
      <c r="A481" s="77" t="str">
        <f ca="1">IF($G481="","",IF(OR(INDEX(Nhaplieu!$M$8:$M$1070,$G481)=$J$3,INDEX(Nhaplieu!$N$8:$N$1070,$G481)=$J$3),INDEX(Nhaplieu!$E$8:$E$1070,$G481),""))</f>
        <v/>
      </c>
      <c r="B481" s="481" t="str">
        <f ca="1">IF($G481="","",IF(OR(INDEX(Nhaplieu!$M$8:$M$1070,$G481)=$J$3,INDEX(Nhaplieu!$N$8:$N$1070,$G481)=$J$3),INDEX(Nhaplieu!$F$8:$F$1070,$G481),""))</f>
        <v/>
      </c>
      <c r="C481" s="482" t="str">
        <f ca="1">IF($G481="","",IF(OR(INDEX(Nhaplieu!$M$8:$M$1070,$G481)=$J$3,INDEX(Nhaplieu!$N$8:$N$1070,$G481)=$J$3),INDEX(Nhaplieu!$L$8:$L$1070,$G481),""))</f>
        <v/>
      </c>
      <c r="D481" s="483" t="str">
        <f ca="1">IF($G481="","",IF(INDEX(Nhaplieu!$M$8:$M$1070,$G481)=$J$3,IF($G481="","",INDEX(Nhaplieu!$N$8:$N$1070,$G481)),IF(INDEX(Nhaplieu!$N$8:$N$1070,$G481)=$J$3,IF($G481="","",INDEX(Nhaplieu!$M$8:$M$1070,$G481)),"")))</f>
        <v/>
      </c>
      <c r="E481" s="77" t="str">
        <f ca="1">IF($G481="","",IF(AND(INDEX(Nhaplieu!$M$8:$M$1070,$G481)=$J$3,INDEX(Nhaplieu!$P$8:$P$1070,$G481)=$J$2),INDEX(Nhaplieu!$O$8:$O$1070,$G481),0))</f>
        <v/>
      </c>
      <c r="F481" s="77" t="str">
        <f ca="1">IF(OR($G481="",E481&gt;0),"",IF(AND(INDEX(Nhaplieu!$N$8:$N$1070,$G481)=$J$3,INDEX(Nhaplieu!$P$8:$P$1070,$G481)=$J$2),INDEX(Nhaplieu!$O$8:$O$1070,$G481),0))</f>
        <v/>
      </c>
      <c r="G481" s="66" t="str">
        <f ca="1">IF(TYPE(MATCH($J$2,OFFSET(Nhaplieu!$P$8,G480,0):'Nhaplieu'!$P$1070,0)+G480)=16,"",MATCH($J$2,OFFSET(Nhaplieu!$P$8,G480,0):'Nhaplieu'!$P$1070,0)+G480)</f>
        <v/>
      </c>
    </row>
    <row r="482" spans="1:7" s="10" customFormat="1" ht="14.25" hidden="1" customHeight="1">
      <c r="A482" s="77" t="str">
        <f ca="1">IF($G482="","",IF(OR(INDEX(Nhaplieu!$M$8:$M$1070,$G482)=$J$3,INDEX(Nhaplieu!$N$8:$N$1070,$G482)=$J$3),INDEX(Nhaplieu!$E$8:$E$1070,$G482),""))</f>
        <v/>
      </c>
      <c r="B482" s="481" t="str">
        <f ca="1">IF($G482="","",IF(OR(INDEX(Nhaplieu!$M$8:$M$1070,$G482)=$J$3,INDEX(Nhaplieu!$N$8:$N$1070,$G482)=$J$3),INDEX(Nhaplieu!$F$8:$F$1070,$G482),""))</f>
        <v/>
      </c>
      <c r="C482" s="482" t="str">
        <f ca="1">IF($G482="","",IF(OR(INDEX(Nhaplieu!$M$8:$M$1070,$G482)=$J$3,INDEX(Nhaplieu!$N$8:$N$1070,$G482)=$J$3),INDEX(Nhaplieu!$L$8:$L$1070,$G482),""))</f>
        <v/>
      </c>
      <c r="D482" s="483" t="str">
        <f ca="1">IF($G482="","",IF(INDEX(Nhaplieu!$M$8:$M$1070,$G482)=$J$3,IF($G482="","",INDEX(Nhaplieu!$N$8:$N$1070,$G482)),IF(INDEX(Nhaplieu!$N$8:$N$1070,$G482)=$J$3,IF($G482="","",INDEX(Nhaplieu!$M$8:$M$1070,$G482)),"")))</f>
        <v/>
      </c>
      <c r="E482" s="77" t="str">
        <f ca="1">IF($G482="","",IF(AND(INDEX(Nhaplieu!$M$8:$M$1070,$G482)=$J$3,INDEX(Nhaplieu!$P$8:$P$1070,$G482)=$J$2),INDEX(Nhaplieu!$O$8:$O$1070,$G482),0))</f>
        <v/>
      </c>
      <c r="F482" s="77" t="str">
        <f ca="1">IF(OR($G482="",E482&gt;0),"",IF(AND(INDEX(Nhaplieu!$N$8:$N$1070,$G482)=$J$3,INDEX(Nhaplieu!$P$8:$P$1070,$G482)=$J$2),INDEX(Nhaplieu!$O$8:$O$1070,$G482),0))</f>
        <v/>
      </c>
      <c r="G482" s="66" t="str">
        <f ca="1">IF(TYPE(MATCH($J$2,OFFSET(Nhaplieu!$P$8,G481,0):'Nhaplieu'!$P$1070,0)+G481)=16,"",MATCH($J$2,OFFSET(Nhaplieu!$P$8,G481,0):'Nhaplieu'!$P$1070,0)+G481)</f>
        <v/>
      </c>
    </row>
    <row r="483" spans="1:7" s="10" customFormat="1" ht="14.25" hidden="1" customHeight="1">
      <c r="A483" s="77" t="str">
        <f ca="1">IF($G483="","",IF(OR(INDEX(Nhaplieu!$M$8:$M$1070,$G483)=$J$3,INDEX(Nhaplieu!$N$8:$N$1070,$G483)=$J$3),INDEX(Nhaplieu!$E$8:$E$1070,$G483),""))</f>
        <v/>
      </c>
      <c r="B483" s="481" t="str">
        <f ca="1">IF($G483="","",IF(OR(INDEX(Nhaplieu!$M$8:$M$1070,$G483)=$J$3,INDEX(Nhaplieu!$N$8:$N$1070,$G483)=$J$3),INDEX(Nhaplieu!$F$8:$F$1070,$G483),""))</f>
        <v/>
      </c>
      <c r="C483" s="482" t="str">
        <f ca="1">IF($G483="","",IF(OR(INDEX(Nhaplieu!$M$8:$M$1070,$G483)=$J$3,INDEX(Nhaplieu!$N$8:$N$1070,$G483)=$J$3),INDEX(Nhaplieu!$L$8:$L$1070,$G483),""))</f>
        <v/>
      </c>
      <c r="D483" s="483" t="str">
        <f ca="1">IF($G483="","",IF(INDEX(Nhaplieu!$M$8:$M$1070,$G483)=$J$3,IF($G483="","",INDEX(Nhaplieu!$N$8:$N$1070,$G483)),IF(INDEX(Nhaplieu!$N$8:$N$1070,$G483)=$J$3,IF($G483="","",INDEX(Nhaplieu!$M$8:$M$1070,$G483)),"")))</f>
        <v/>
      </c>
      <c r="E483" s="77" t="str">
        <f ca="1">IF($G483="","",IF(AND(INDEX(Nhaplieu!$M$8:$M$1070,$G483)=$J$3,INDEX(Nhaplieu!$P$8:$P$1070,$G483)=$J$2),INDEX(Nhaplieu!$O$8:$O$1070,$G483),0))</f>
        <v/>
      </c>
      <c r="F483" s="77" t="str">
        <f ca="1">IF(OR($G483="",E483&gt;0),"",IF(AND(INDEX(Nhaplieu!$N$8:$N$1070,$G483)=$J$3,INDEX(Nhaplieu!$P$8:$P$1070,$G483)=$J$2),INDEX(Nhaplieu!$O$8:$O$1070,$G483),0))</f>
        <v/>
      </c>
      <c r="G483" s="66" t="str">
        <f ca="1">IF(TYPE(MATCH($J$2,OFFSET(Nhaplieu!$P$8,G482,0):'Nhaplieu'!$P$1070,0)+G482)=16,"",MATCH($J$2,OFFSET(Nhaplieu!$P$8,G482,0):'Nhaplieu'!$P$1070,0)+G482)</f>
        <v/>
      </c>
    </row>
    <row r="484" spans="1:7" s="10" customFormat="1" ht="14.25" hidden="1" customHeight="1">
      <c r="A484" s="77" t="str">
        <f ca="1">IF($G484="","",IF(OR(INDEX(Nhaplieu!$M$8:$M$1070,$G484)=$J$3,INDEX(Nhaplieu!$N$8:$N$1070,$G484)=$J$3),INDEX(Nhaplieu!$E$8:$E$1070,$G484),""))</f>
        <v/>
      </c>
      <c r="B484" s="481" t="str">
        <f ca="1">IF($G484="","",IF(OR(INDEX(Nhaplieu!$M$8:$M$1070,$G484)=$J$3,INDEX(Nhaplieu!$N$8:$N$1070,$G484)=$J$3),INDEX(Nhaplieu!$F$8:$F$1070,$G484),""))</f>
        <v/>
      </c>
      <c r="C484" s="482" t="str">
        <f ca="1">IF($G484="","",IF(OR(INDEX(Nhaplieu!$M$8:$M$1070,$G484)=$J$3,INDEX(Nhaplieu!$N$8:$N$1070,$G484)=$J$3),INDEX(Nhaplieu!$L$8:$L$1070,$G484),""))</f>
        <v/>
      </c>
      <c r="D484" s="483" t="str">
        <f ca="1">IF($G484="","",IF(INDEX(Nhaplieu!$M$8:$M$1070,$G484)=$J$3,IF($G484="","",INDEX(Nhaplieu!$N$8:$N$1070,$G484)),IF(INDEX(Nhaplieu!$N$8:$N$1070,$G484)=$J$3,IF($G484="","",INDEX(Nhaplieu!$M$8:$M$1070,$G484)),"")))</f>
        <v/>
      </c>
      <c r="E484" s="77" t="str">
        <f ca="1">IF($G484="","",IF(AND(INDEX(Nhaplieu!$M$8:$M$1070,$G484)=$J$3,INDEX(Nhaplieu!$P$8:$P$1070,$G484)=$J$2),INDEX(Nhaplieu!$O$8:$O$1070,$G484),0))</f>
        <v/>
      </c>
      <c r="F484" s="77" t="str">
        <f ca="1">IF(OR($G484="",E484&gt;0),"",IF(AND(INDEX(Nhaplieu!$N$8:$N$1070,$G484)=$J$3,INDEX(Nhaplieu!$P$8:$P$1070,$G484)=$J$2),INDEX(Nhaplieu!$O$8:$O$1070,$G484),0))</f>
        <v/>
      </c>
      <c r="G484" s="66" t="str">
        <f ca="1">IF(TYPE(MATCH($J$2,OFFSET(Nhaplieu!$P$8,G483,0):'Nhaplieu'!$P$1070,0)+G483)=16,"",MATCH($J$2,OFFSET(Nhaplieu!$P$8,G483,0):'Nhaplieu'!$P$1070,0)+G483)</f>
        <v/>
      </c>
    </row>
    <row r="485" spans="1:7" s="10" customFormat="1" ht="14.25" hidden="1" customHeight="1">
      <c r="A485" s="77" t="str">
        <f ca="1">IF($G485="","",IF(OR(INDEX(Nhaplieu!$M$8:$M$1070,$G485)=$J$3,INDEX(Nhaplieu!$N$8:$N$1070,$G485)=$J$3),INDEX(Nhaplieu!$E$8:$E$1070,$G485),""))</f>
        <v/>
      </c>
      <c r="B485" s="481" t="str">
        <f ca="1">IF($G485="","",IF(OR(INDEX(Nhaplieu!$M$8:$M$1070,$G485)=$J$3,INDEX(Nhaplieu!$N$8:$N$1070,$G485)=$J$3),INDEX(Nhaplieu!$F$8:$F$1070,$G485),""))</f>
        <v/>
      </c>
      <c r="C485" s="482" t="str">
        <f ca="1">IF($G485="","",IF(OR(INDEX(Nhaplieu!$M$8:$M$1070,$G485)=$J$3,INDEX(Nhaplieu!$N$8:$N$1070,$G485)=$J$3),INDEX(Nhaplieu!$L$8:$L$1070,$G485),""))</f>
        <v/>
      </c>
      <c r="D485" s="483" t="str">
        <f ca="1">IF($G485="","",IF(INDEX(Nhaplieu!$M$8:$M$1070,$G485)=$J$3,IF($G485="","",INDEX(Nhaplieu!$N$8:$N$1070,$G485)),IF(INDEX(Nhaplieu!$N$8:$N$1070,$G485)=$J$3,IF($G485="","",INDEX(Nhaplieu!$M$8:$M$1070,$G485)),"")))</f>
        <v/>
      </c>
      <c r="E485" s="77" t="str">
        <f ca="1">IF($G485="","",IF(AND(INDEX(Nhaplieu!$M$8:$M$1070,$G485)=$J$3,INDEX(Nhaplieu!$P$8:$P$1070,$G485)=$J$2),INDEX(Nhaplieu!$O$8:$O$1070,$G485),0))</f>
        <v/>
      </c>
      <c r="F485" s="77" t="str">
        <f ca="1">IF(OR($G485="",E485&gt;0),"",IF(AND(INDEX(Nhaplieu!$N$8:$N$1070,$G485)=$J$3,INDEX(Nhaplieu!$P$8:$P$1070,$G485)=$J$2),INDEX(Nhaplieu!$O$8:$O$1070,$G485),0))</f>
        <v/>
      </c>
      <c r="G485" s="66" t="str">
        <f ca="1">IF(TYPE(MATCH($J$2,OFFSET(Nhaplieu!$P$8,G484,0):'Nhaplieu'!$P$1070,0)+G484)=16,"",MATCH($J$2,OFFSET(Nhaplieu!$P$8,G484,0):'Nhaplieu'!$P$1070,0)+G484)</f>
        <v/>
      </c>
    </row>
    <row r="486" spans="1:7" s="10" customFormat="1" ht="14.25" hidden="1" customHeight="1">
      <c r="A486" s="77" t="str">
        <f ca="1">IF($G486="","",IF(OR(INDEX(Nhaplieu!$M$8:$M$1070,$G486)=$J$3,INDEX(Nhaplieu!$N$8:$N$1070,$G486)=$J$3),INDEX(Nhaplieu!$E$8:$E$1070,$G486),""))</f>
        <v/>
      </c>
      <c r="B486" s="481" t="str">
        <f ca="1">IF($G486="","",IF(OR(INDEX(Nhaplieu!$M$8:$M$1070,$G486)=$J$3,INDEX(Nhaplieu!$N$8:$N$1070,$G486)=$J$3),INDEX(Nhaplieu!$F$8:$F$1070,$G486),""))</f>
        <v/>
      </c>
      <c r="C486" s="482" t="str">
        <f ca="1">IF($G486="","",IF(OR(INDEX(Nhaplieu!$M$8:$M$1070,$G486)=$J$3,INDEX(Nhaplieu!$N$8:$N$1070,$G486)=$J$3),INDEX(Nhaplieu!$L$8:$L$1070,$G486),""))</f>
        <v/>
      </c>
      <c r="D486" s="483" t="str">
        <f ca="1">IF($G486="","",IF(INDEX(Nhaplieu!$M$8:$M$1070,$G486)=$J$3,IF($G486="","",INDEX(Nhaplieu!$N$8:$N$1070,$G486)),IF(INDEX(Nhaplieu!$N$8:$N$1070,$G486)=$J$3,IF($G486="","",INDEX(Nhaplieu!$M$8:$M$1070,$G486)),"")))</f>
        <v/>
      </c>
      <c r="E486" s="77" t="str">
        <f ca="1">IF($G486="","",IF(AND(INDEX(Nhaplieu!$M$8:$M$1070,$G486)=$J$3,INDEX(Nhaplieu!$P$8:$P$1070,$G486)=$J$2),INDEX(Nhaplieu!$O$8:$O$1070,$G486),0))</f>
        <v/>
      </c>
      <c r="F486" s="77" t="str">
        <f ca="1">IF(OR($G486="",E486&gt;0),"",IF(AND(INDEX(Nhaplieu!$N$8:$N$1070,$G486)=$J$3,INDEX(Nhaplieu!$P$8:$P$1070,$G486)=$J$2),INDEX(Nhaplieu!$O$8:$O$1070,$G486),0))</f>
        <v/>
      </c>
      <c r="G486" s="66" t="str">
        <f ca="1">IF(TYPE(MATCH($J$2,OFFSET(Nhaplieu!$P$8,G485,0):'Nhaplieu'!$P$1070,0)+G485)=16,"",MATCH($J$2,OFFSET(Nhaplieu!$P$8,G485,0):'Nhaplieu'!$P$1070,0)+G485)</f>
        <v/>
      </c>
    </row>
    <row r="487" spans="1:7" s="10" customFormat="1" ht="14.25" hidden="1" customHeight="1">
      <c r="A487" s="77" t="str">
        <f ca="1">IF($G487="","",IF(OR(INDEX(Nhaplieu!$M$8:$M$1070,$G487)=$J$3,INDEX(Nhaplieu!$N$8:$N$1070,$G487)=$J$3),INDEX(Nhaplieu!$E$8:$E$1070,$G487),""))</f>
        <v/>
      </c>
      <c r="B487" s="481" t="str">
        <f ca="1">IF($G487="","",IF(OR(INDEX(Nhaplieu!$M$8:$M$1070,$G487)=$J$3,INDEX(Nhaplieu!$N$8:$N$1070,$G487)=$J$3),INDEX(Nhaplieu!$F$8:$F$1070,$G487),""))</f>
        <v/>
      </c>
      <c r="C487" s="482" t="str">
        <f ca="1">IF($G487="","",IF(OR(INDEX(Nhaplieu!$M$8:$M$1070,$G487)=$J$3,INDEX(Nhaplieu!$N$8:$N$1070,$G487)=$J$3),INDEX(Nhaplieu!$L$8:$L$1070,$G487),""))</f>
        <v/>
      </c>
      <c r="D487" s="483" t="str">
        <f ca="1">IF($G487="","",IF(INDEX(Nhaplieu!$M$8:$M$1070,$G487)=$J$3,IF($G487="","",INDEX(Nhaplieu!$N$8:$N$1070,$G487)),IF(INDEX(Nhaplieu!$N$8:$N$1070,$G487)=$J$3,IF($G487="","",INDEX(Nhaplieu!$M$8:$M$1070,$G487)),"")))</f>
        <v/>
      </c>
      <c r="E487" s="77" t="str">
        <f ca="1">IF($G487="","",IF(AND(INDEX(Nhaplieu!$M$8:$M$1070,$G487)=$J$3,INDEX(Nhaplieu!$P$8:$P$1070,$G487)=$J$2),INDEX(Nhaplieu!$O$8:$O$1070,$G487),0))</f>
        <v/>
      </c>
      <c r="F487" s="77" t="str">
        <f ca="1">IF(OR($G487="",E487&gt;0),"",IF(AND(INDEX(Nhaplieu!$N$8:$N$1070,$G487)=$J$3,INDEX(Nhaplieu!$P$8:$P$1070,$G487)=$J$2),INDEX(Nhaplieu!$O$8:$O$1070,$G487),0))</f>
        <v/>
      </c>
      <c r="G487" s="66" t="str">
        <f ca="1">IF(TYPE(MATCH($J$2,OFFSET(Nhaplieu!$P$8,G486,0):'Nhaplieu'!$P$1070,0)+G486)=16,"",MATCH($J$2,OFFSET(Nhaplieu!$P$8,G486,0):'Nhaplieu'!$P$1070,0)+G486)</f>
        <v/>
      </c>
    </row>
    <row r="488" spans="1:7" s="10" customFormat="1" ht="14.25" hidden="1" customHeight="1">
      <c r="A488" s="77" t="str">
        <f ca="1">IF($G488="","",IF(OR(INDEX(Nhaplieu!$M$8:$M$1070,$G488)=$J$3,INDEX(Nhaplieu!$N$8:$N$1070,$G488)=$J$3),INDEX(Nhaplieu!$E$8:$E$1070,$G488),""))</f>
        <v/>
      </c>
      <c r="B488" s="481" t="str">
        <f ca="1">IF($G488="","",IF(OR(INDEX(Nhaplieu!$M$8:$M$1070,$G488)=$J$3,INDEX(Nhaplieu!$N$8:$N$1070,$G488)=$J$3),INDEX(Nhaplieu!$F$8:$F$1070,$G488),""))</f>
        <v/>
      </c>
      <c r="C488" s="482" t="str">
        <f ca="1">IF($G488="","",IF(OR(INDEX(Nhaplieu!$M$8:$M$1070,$G488)=$J$3,INDEX(Nhaplieu!$N$8:$N$1070,$G488)=$J$3),INDEX(Nhaplieu!$L$8:$L$1070,$G488),""))</f>
        <v/>
      </c>
      <c r="D488" s="483" t="str">
        <f ca="1">IF($G488="","",IF(INDEX(Nhaplieu!$M$8:$M$1070,$G488)=$J$3,IF($G488="","",INDEX(Nhaplieu!$N$8:$N$1070,$G488)),IF(INDEX(Nhaplieu!$N$8:$N$1070,$G488)=$J$3,IF($G488="","",INDEX(Nhaplieu!$M$8:$M$1070,$G488)),"")))</f>
        <v/>
      </c>
      <c r="E488" s="77" t="str">
        <f ca="1">IF($G488="","",IF(AND(INDEX(Nhaplieu!$M$8:$M$1070,$G488)=$J$3,INDEX(Nhaplieu!$P$8:$P$1070,$G488)=$J$2),INDEX(Nhaplieu!$O$8:$O$1070,$G488),0))</f>
        <v/>
      </c>
      <c r="F488" s="77" t="str">
        <f ca="1">IF(OR($G488="",E488&gt;0),"",IF(AND(INDEX(Nhaplieu!$N$8:$N$1070,$G488)=$J$3,INDEX(Nhaplieu!$P$8:$P$1070,$G488)=$J$2),INDEX(Nhaplieu!$O$8:$O$1070,$G488),0))</f>
        <v/>
      </c>
      <c r="G488" s="66" t="str">
        <f ca="1">IF(TYPE(MATCH($J$2,OFFSET(Nhaplieu!$P$8,G487,0):'Nhaplieu'!$P$1070,0)+G487)=16,"",MATCH($J$2,OFFSET(Nhaplieu!$P$8,G487,0):'Nhaplieu'!$P$1070,0)+G487)</f>
        <v/>
      </c>
    </row>
    <row r="489" spans="1:7" s="10" customFormat="1" ht="14.25" hidden="1" customHeight="1">
      <c r="A489" s="77" t="str">
        <f ca="1">IF($G489="","",IF(OR(INDEX(Nhaplieu!$M$8:$M$1070,$G489)=$J$3,INDEX(Nhaplieu!$N$8:$N$1070,$G489)=$J$3),INDEX(Nhaplieu!$E$8:$E$1070,$G489),""))</f>
        <v/>
      </c>
      <c r="B489" s="481" t="str">
        <f ca="1">IF($G489="","",IF(OR(INDEX(Nhaplieu!$M$8:$M$1070,$G489)=$J$3,INDEX(Nhaplieu!$N$8:$N$1070,$G489)=$J$3),INDEX(Nhaplieu!$F$8:$F$1070,$G489),""))</f>
        <v/>
      </c>
      <c r="C489" s="482" t="str">
        <f ca="1">IF($G489="","",IF(OR(INDEX(Nhaplieu!$M$8:$M$1070,$G489)=$J$3,INDEX(Nhaplieu!$N$8:$N$1070,$G489)=$J$3),INDEX(Nhaplieu!$L$8:$L$1070,$G489),""))</f>
        <v/>
      </c>
      <c r="D489" s="483" t="str">
        <f ca="1">IF($G489="","",IF(INDEX(Nhaplieu!$M$8:$M$1070,$G489)=$J$3,IF($G489="","",INDEX(Nhaplieu!$N$8:$N$1070,$G489)),IF(INDEX(Nhaplieu!$N$8:$N$1070,$G489)=$J$3,IF($G489="","",INDEX(Nhaplieu!$M$8:$M$1070,$G489)),"")))</f>
        <v/>
      </c>
      <c r="E489" s="77" t="str">
        <f ca="1">IF($G489="","",IF(AND(INDEX(Nhaplieu!$M$8:$M$1070,$G489)=$J$3,INDEX(Nhaplieu!$P$8:$P$1070,$G489)=$J$2),INDEX(Nhaplieu!$O$8:$O$1070,$G489),0))</f>
        <v/>
      </c>
      <c r="F489" s="77" t="str">
        <f ca="1">IF(OR($G489="",E489&gt;0),"",IF(AND(INDEX(Nhaplieu!$N$8:$N$1070,$G489)=$J$3,INDEX(Nhaplieu!$P$8:$P$1070,$G489)=$J$2),INDEX(Nhaplieu!$O$8:$O$1070,$G489),0))</f>
        <v/>
      </c>
      <c r="G489" s="66" t="str">
        <f ca="1">IF(TYPE(MATCH($J$2,OFFSET(Nhaplieu!$P$8,G488,0):'Nhaplieu'!$P$1070,0)+G488)=16,"",MATCH($J$2,OFFSET(Nhaplieu!$P$8,G488,0):'Nhaplieu'!$P$1070,0)+G488)</f>
        <v/>
      </c>
    </row>
    <row r="490" spans="1:7" s="10" customFormat="1" ht="14.25" hidden="1" customHeight="1">
      <c r="A490" s="77" t="str">
        <f ca="1">IF($G490="","",IF(OR(INDEX(Nhaplieu!$M$8:$M$1070,$G490)=$J$3,INDEX(Nhaplieu!$N$8:$N$1070,$G490)=$J$3),INDEX(Nhaplieu!$E$8:$E$1070,$G490),""))</f>
        <v/>
      </c>
      <c r="B490" s="481" t="str">
        <f ca="1">IF($G490="","",IF(OR(INDEX(Nhaplieu!$M$8:$M$1070,$G490)=$J$3,INDEX(Nhaplieu!$N$8:$N$1070,$G490)=$J$3),INDEX(Nhaplieu!$F$8:$F$1070,$G490),""))</f>
        <v/>
      </c>
      <c r="C490" s="482" t="str">
        <f ca="1">IF($G490="","",IF(OR(INDEX(Nhaplieu!$M$8:$M$1070,$G490)=$J$3,INDEX(Nhaplieu!$N$8:$N$1070,$G490)=$J$3),INDEX(Nhaplieu!$L$8:$L$1070,$G490),""))</f>
        <v/>
      </c>
      <c r="D490" s="483" t="str">
        <f ca="1">IF($G490="","",IF(INDEX(Nhaplieu!$M$8:$M$1070,$G490)=$J$3,IF($G490="","",INDEX(Nhaplieu!$N$8:$N$1070,$G490)),IF(INDEX(Nhaplieu!$N$8:$N$1070,$G490)=$J$3,IF($G490="","",INDEX(Nhaplieu!$M$8:$M$1070,$G490)),"")))</f>
        <v/>
      </c>
      <c r="E490" s="77" t="str">
        <f ca="1">IF($G490="","",IF(AND(INDEX(Nhaplieu!$M$8:$M$1070,$G490)=$J$3,INDEX(Nhaplieu!$P$8:$P$1070,$G490)=$J$2),INDEX(Nhaplieu!$O$8:$O$1070,$G490),0))</f>
        <v/>
      </c>
      <c r="F490" s="77" t="str">
        <f ca="1">IF(OR($G490="",E490&gt;0),"",IF(AND(INDEX(Nhaplieu!$N$8:$N$1070,$G490)=$J$3,INDEX(Nhaplieu!$P$8:$P$1070,$G490)=$J$2),INDEX(Nhaplieu!$O$8:$O$1070,$G490),0))</f>
        <v/>
      </c>
      <c r="G490" s="66" t="str">
        <f ca="1">IF(TYPE(MATCH($J$2,OFFSET(Nhaplieu!$P$8,G489,0):'Nhaplieu'!$P$1070,0)+G489)=16,"",MATCH($J$2,OFFSET(Nhaplieu!$P$8,G489,0):'Nhaplieu'!$P$1070,0)+G489)</f>
        <v/>
      </c>
    </row>
    <row r="491" spans="1:7" s="10" customFormat="1" ht="14.25" hidden="1" customHeight="1">
      <c r="A491" s="77" t="str">
        <f ca="1">IF($G491="","",IF(OR(INDEX(Nhaplieu!$M$8:$M$1070,$G491)=$J$3,INDEX(Nhaplieu!$N$8:$N$1070,$G491)=$J$3),INDEX(Nhaplieu!$E$8:$E$1070,$G491),""))</f>
        <v/>
      </c>
      <c r="B491" s="481" t="str">
        <f ca="1">IF($G491="","",IF(OR(INDEX(Nhaplieu!$M$8:$M$1070,$G491)=$J$3,INDEX(Nhaplieu!$N$8:$N$1070,$G491)=$J$3),INDEX(Nhaplieu!$F$8:$F$1070,$G491),""))</f>
        <v/>
      </c>
      <c r="C491" s="482" t="str">
        <f ca="1">IF($G491="","",IF(OR(INDEX(Nhaplieu!$M$8:$M$1070,$G491)=$J$3,INDEX(Nhaplieu!$N$8:$N$1070,$G491)=$J$3),INDEX(Nhaplieu!$L$8:$L$1070,$G491),""))</f>
        <v/>
      </c>
      <c r="D491" s="483" t="str">
        <f ca="1">IF($G491="","",IF(INDEX(Nhaplieu!$M$8:$M$1070,$G491)=$J$3,IF($G491="","",INDEX(Nhaplieu!$N$8:$N$1070,$G491)),IF(INDEX(Nhaplieu!$N$8:$N$1070,$G491)=$J$3,IF($G491="","",INDEX(Nhaplieu!$M$8:$M$1070,$G491)),"")))</f>
        <v/>
      </c>
      <c r="E491" s="77" t="str">
        <f ca="1">IF($G491="","",IF(AND(INDEX(Nhaplieu!$M$8:$M$1070,$G491)=$J$3,INDEX(Nhaplieu!$P$8:$P$1070,$G491)=$J$2),INDEX(Nhaplieu!$O$8:$O$1070,$G491),0))</f>
        <v/>
      </c>
      <c r="F491" s="77" t="str">
        <f ca="1">IF(OR($G491="",E491&gt;0),"",IF(AND(INDEX(Nhaplieu!$N$8:$N$1070,$G491)=$J$3,INDEX(Nhaplieu!$P$8:$P$1070,$G491)=$J$2),INDEX(Nhaplieu!$O$8:$O$1070,$G491),0))</f>
        <v/>
      </c>
      <c r="G491" s="66" t="str">
        <f ca="1">IF(TYPE(MATCH($J$2,OFFSET(Nhaplieu!$P$8,G490,0):'Nhaplieu'!$P$1070,0)+G490)=16,"",MATCH($J$2,OFFSET(Nhaplieu!$P$8,G490,0):'Nhaplieu'!$P$1070,0)+G490)</f>
        <v/>
      </c>
    </row>
    <row r="492" spans="1:7" s="10" customFormat="1" ht="14.25" hidden="1" customHeight="1">
      <c r="A492" s="77" t="str">
        <f ca="1">IF($G492="","",IF(OR(INDEX(Nhaplieu!$M$8:$M$1070,$G492)=$J$3,INDEX(Nhaplieu!$N$8:$N$1070,$G492)=$J$3),INDEX(Nhaplieu!$E$8:$E$1070,$G492),""))</f>
        <v/>
      </c>
      <c r="B492" s="481" t="str">
        <f ca="1">IF($G492="","",IF(OR(INDEX(Nhaplieu!$M$8:$M$1070,$G492)=$J$3,INDEX(Nhaplieu!$N$8:$N$1070,$G492)=$J$3),INDEX(Nhaplieu!$F$8:$F$1070,$G492),""))</f>
        <v/>
      </c>
      <c r="C492" s="482" t="str">
        <f ca="1">IF($G492="","",IF(OR(INDEX(Nhaplieu!$M$8:$M$1070,$G492)=$J$3,INDEX(Nhaplieu!$N$8:$N$1070,$G492)=$J$3),INDEX(Nhaplieu!$L$8:$L$1070,$G492),""))</f>
        <v/>
      </c>
      <c r="D492" s="483" t="str">
        <f ca="1">IF($G492="","",IF(INDEX(Nhaplieu!$M$8:$M$1070,$G492)=$J$3,IF($G492="","",INDEX(Nhaplieu!$N$8:$N$1070,$G492)),IF(INDEX(Nhaplieu!$N$8:$N$1070,$G492)=$J$3,IF($G492="","",INDEX(Nhaplieu!$M$8:$M$1070,$G492)),"")))</f>
        <v/>
      </c>
      <c r="E492" s="77" t="str">
        <f ca="1">IF($G492="","",IF(AND(INDEX(Nhaplieu!$M$8:$M$1070,$G492)=$J$3,INDEX(Nhaplieu!$P$8:$P$1070,$G492)=$J$2),INDEX(Nhaplieu!$O$8:$O$1070,$G492),0))</f>
        <v/>
      </c>
      <c r="F492" s="77" t="str">
        <f ca="1">IF(OR($G492="",E492&gt;0),"",IF(AND(INDEX(Nhaplieu!$N$8:$N$1070,$G492)=$J$3,INDEX(Nhaplieu!$P$8:$P$1070,$G492)=$J$2),INDEX(Nhaplieu!$O$8:$O$1070,$G492),0))</f>
        <v/>
      </c>
      <c r="G492" s="66" t="str">
        <f ca="1">IF(TYPE(MATCH($J$2,OFFSET(Nhaplieu!$P$8,G491,0):'Nhaplieu'!$P$1070,0)+G491)=16,"",MATCH($J$2,OFFSET(Nhaplieu!$P$8,G491,0):'Nhaplieu'!$P$1070,0)+G491)</f>
        <v/>
      </c>
    </row>
    <row r="493" spans="1:7" s="10" customFormat="1" ht="14.25" hidden="1" customHeight="1">
      <c r="A493" s="77" t="str">
        <f ca="1">IF($G493="","",IF(OR(INDEX(Nhaplieu!$M$8:$M$1070,$G493)=$J$3,INDEX(Nhaplieu!$N$8:$N$1070,$G493)=$J$3),INDEX(Nhaplieu!$E$8:$E$1070,$G493),""))</f>
        <v/>
      </c>
      <c r="B493" s="481" t="str">
        <f ca="1">IF($G493="","",IF(OR(INDEX(Nhaplieu!$M$8:$M$1070,$G493)=$J$3,INDEX(Nhaplieu!$N$8:$N$1070,$G493)=$J$3),INDEX(Nhaplieu!$F$8:$F$1070,$G493),""))</f>
        <v/>
      </c>
      <c r="C493" s="482" t="str">
        <f ca="1">IF($G493="","",IF(OR(INDEX(Nhaplieu!$M$8:$M$1070,$G493)=$J$3,INDEX(Nhaplieu!$N$8:$N$1070,$G493)=$J$3),INDEX(Nhaplieu!$L$8:$L$1070,$G493),""))</f>
        <v/>
      </c>
      <c r="D493" s="483" t="str">
        <f ca="1">IF($G493="","",IF(INDEX(Nhaplieu!$M$8:$M$1070,$G493)=$J$3,IF($G493="","",INDEX(Nhaplieu!$N$8:$N$1070,$G493)),IF(INDEX(Nhaplieu!$N$8:$N$1070,$G493)=$J$3,IF($G493="","",INDEX(Nhaplieu!$M$8:$M$1070,$G493)),"")))</f>
        <v/>
      </c>
      <c r="E493" s="77" t="str">
        <f ca="1">IF($G493="","",IF(AND(INDEX(Nhaplieu!$M$8:$M$1070,$G493)=$J$3,INDEX(Nhaplieu!$P$8:$P$1070,$G493)=$J$2),INDEX(Nhaplieu!$O$8:$O$1070,$G493),0))</f>
        <v/>
      </c>
      <c r="F493" s="77" t="str">
        <f ca="1">IF(OR($G493="",E493&gt;0),"",IF(AND(INDEX(Nhaplieu!$N$8:$N$1070,$G493)=$J$3,INDEX(Nhaplieu!$P$8:$P$1070,$G493)=$J$2),INDEX(Nhaplieu!$O$8:$O$1070,$G493),0))</f>
        <v/>
      </c>
      <c r="G493" s="66" t="str">
        <f ca="1">IF(TYPE(MATCH($J$2,OFFSET(Nhaplieu!$P$8,G492,0):'Nhaplieu'!$P$1070,0)+G492)=16,"",MATCH($J$2,OFFSET(Nhaplieu!$P$8,G492,0):'Nhaplieu'!$P$1070,0)+G492)</f>
        <v/>
      </c>
    </row>
    <row r="494" spans="1:7" s="10" customFormat="1" ht="14.25" hidden="1" customHeight="1">
      <c r="A494" s="77" t="str">
        <f ca="1">IF($G494="","",IF(OR(INDEX(Nhaplieu!$M$8:$M$1070,$G494)=$J$3,INDEX(Nhaplieu!$N$8:$N$1070,$G494)=$J$3),INDEX(Nhaplieu!$E$8:$E$1070,$G494),""))</f>
        <v/>
      </c>
      <c r="B494" s="481" t="str">
        <f ca="1">IF($G494="","",IF(OR(INDEX(Nhaplieu!$M$8:$M$1070,$G494)=$J$3,INDEX(Nhaplieu!$N$8:$N$1070,$G494)=$J$3),INDEX(Nhaplieu!$F$8:$F$1070,$G494),""))</f>
        <v/>
      </c>
      <c r="C494" s="482" t="str">
        <f ca="1">IF($G494="","",IF(OR(INDEX(Nhaplieu!$M$8:$M$1070,$G494)=$J$3,INDEX(Nhaplieu!$N$8:$N$1070,$G494)=$J$3),INDEX(Nhaplieu!$L$8:$L$1070,$G494),""))</f>
        <v/>
      </c>
      <c r="D494" s="483" t="str">
        <f ca="1">IF($G494="","",IF(INDEX(Nhaplieu!$M$8:$M$1070,$G494)=$J$3,IF($G494="","",INDEX(Nhaplieu!$N$8:$N$1070,$G494)),IF(INDEX(Nhaplieu!$N$8:$N$1070,$G494)=$J$3,IF($G494="","",INDEX(Nhaplieu!$M$8:$M$1070,$G494)),"")))</f>
        <v/>
      </c>
      <c r="E494" s="77" t="str">
        <f ca="1">IF($G494="","",IF(AND(INDEX(Nhaplieu!$M$8:$M$1070,$G494)=$J$3,INDEX(Nhaplieu!$P$8:$P$1070,$G494)=$J$2),INDEX(Nhaplieu!$O$8:$O$1070,$G494),0))</f>
        <v/>
      </c>
      <c r="F494" s="77" t="str">
        <f ca="1">IF(OR($G494="",E494&gt;0),"",IF(AND(INDEX(Nhaplieu!$N$8:$N$1070,$G494)=$J$3,INDEX(Nhaplieu!$P$8:$P$1070,$G494)=$J$2),INDEX(Nhaplieu!$O$8:$O$1070,$G494),0))</f>
        <v/>
      </c>
      <c r="G494" s="66" t="str">
        <f ca="1">IF(TYPE(MATCH($J$2,OFFSET(Nhaplieu!$P$8,G493,0):'Nhaplieu'!$P$1070,0)+G493)=16,"",MATCH($J$2,OFFSET(Nhaplieu!$P$8,G493,0):'Nhaplieu'!$P$1070,0)+G493)</f>
        <v/>
      </c>
    </row>
    <row r="495" spans="1:7" s="10" customFormat="1" ht="14.25" hidden="1" customHeight="1">
      <c r="A495" s="77" t="str">
        <f ca="1">IF($G495="","",IF(OR(INDEX(Nhaplieu!$M$8:$M$1070,$G495)=$J$3,INDEX(Nhaplieu!$N$8:$N$1070,$G495)=$J$3),INDEX(Nhaplieu!$E$8:$E$1070,$G495),""))</f>
        <v/>
      </c>
      <c r="B495" s="481" t="str">
        <f ca="1">IF($G495="","",IF(OR(INDEX(Nhaplieu!$M$8:$M$1070,$G495)=$J$3,INDEX(Nhaplieu!$N$8:$N$1070,$G495)=$J$3),INDEX(Nhaplieu!$F$8:$F$1070,$G495),""))</f>
        <v/>
      </c>
      <c r="C495" s="482" t="str">
        <f ca="1">IF($G495="","",IF(OR(INDEX(Nhaplieu!$M$8:$M$1070,$G495)=$J$3,INDEX(Nhaplieu!$N$8:$N$1070,$G495)=$J$3),INDEX(Nhaplieu!$L$8:$L$1070,$G495),""))</f>
        <v/>
      </c>
      <c r="D495" s="483" t="str">
        <f ca="1">IF($G495="","",IF(INDEX(Nhaplieu!$M$8:$M$1070,$G495)=$J$3,IF($G495="","",INDEX(Nhaplieu!$N$8:$N$1070,$G495)),IF(INDEX(Nhaplieu!$N$8:$N$1070,$G495)=$J$3,IF($G495="","",INDEX(Nhaplieu!$M$8:$M$1070,$G495)),"")))</f>
        <v/>
      </c>
      <c r="E495" s="77" t="str">
        <f ca="1">IF($G495="","",IF(AND(INDEX(Nhaplieu!$M$8:$M$1070,$G495)=$J$3,INDEX(Nhaplieu!$P$8:$P$1070,$G495)=$J$2),INDEX(Nhaplieu!$O$8:$O$1070,$G495),0))</f>
        <v/>
      </c>
      <c r="F495" s="77" t="str">
        <f ca="1">IF(OR($G495="",E495&gt;0),"",IF(AND(INDEX(Nhaplieu!$N$8:$N$1070,$G495)=$J$3,INDEX(Nhaplieu!$P$8:$P$1070,$G495)=$J$2),INDEX(Nhaplieu!$O$8:$O$1070,$G495),0))</f>
        <v/>
      </c>
      <c r="G495" s="66" t="str">
        <f ca="1">IF(TYPE(MATCH($J$2,OFFSET(Nhaplieu!$P$8,G494,0):'Nhaplieu'!$P$1070,0)+G494)=16,"",MATCH($J$2,OFFSET(Nhaplieu!$P$8,G494,0):'Nhaplieu'!$P$1070,0)+G494)</f>
        <v/>
      </c>
    </row>
    <row r="496" spans="1:7" s="10" customFormat="1" ht="14.25" hidden="1" customHeight="1">
      <c r="A496" s="77" t="str">
        <f ca="1">IF($G496="","",IF(OR(INDEX(Nhaplieu!$M$8:$M$1070,$G496)=$J$3,INDEX(Nhaplieu!$N$8:$N$1070,$G496)=$J$3),INDEX(Nhaplieu!$E$8:$E$1070,$G496),""))</f>
        <v/>
      </c>
      <c r="B496" s="481" t="str">
        <f ca="1">IF($G496="","",IF(OR(INDEX(Nhaplieu!$M$8:$M$1070,$G496)=$J$3,INDEX(Nhaplieu!$N$8:$N$1070,$G496)=$J$3),INDEX(Nhaplieu!$F$8:$F$1070,$G496),""))</f>
        <v/>
      </c>
      <c r="C496" s="482" t="str">
        <f ca="1">IF($G496="","",IF(OR(INDEX(Nhaplieu!$M$8:$M$1070,$G496)=$J$3,INDEX(Nhaplieu!$N$8:$N$1070,$G496)=$J$3),INDEX(Nhaplieu!$L$8:$L$1070,$G496),""))</f>
        <v/>
      </c>
      <c r="D496" s="483" t="str">
        <f ca="1">IF($G496="","",IF(INDEX(Nhaplieu!$M$8:$M$1070,$G496)=$J$3,IF($G496="","",INDEX(Nhaplieu!$N$8:$N$1070,$G496)),IF(INDEX(Nhaplieu!$N$8:$N$1070,$G496)=$J$3,IF($G496="","",INDEX(Nhaplieu!$M$8:$M$1070,$G496)),"")))</f>
        <v/>
      </c>
      <c r="E496" s="77" t="str">
        <f ca="1">IF($G496="","",IF(AND(INDEX(Nhaplieu!$M$8:$M$1070,$G496)=$J$3,INDEX(Nhaplieu!$P$8:$P$1070,$G496)=$J$2),INDEX(Nhaplieu!$O$8:$O$1070,$G496),0))</f>
        <v/>
      </c>
      <c r="F496" s="77" t="str">
        <f ca="1">IF(OR($G496="",E496&gt;0),"",IF(AND(INDEX(Nhaplieu!$N$8:$N$1070,$G496)=$J$3,INDEX(Nhaplieu!$P$8:$P$1070,$G496)=$J$2),INDEX(Nhaplieu!$O$8:$O$1070,$G496),0))</f>
        <v/>
      </c>
      <c r="G496" s="66" t="str">
        <f ca="1">IF(TYPE(MATCH($J$2,OFFSET(Nhaplieu!$P$8,G495,0):'Nhaplieu'!$P$1070,0)+G495)=16,"",MATCH($J$2,OFFSET(Nhaplieu!$P$8,G495,0):'Nhaplieu'!$P$1070,0)+G495)</f>
        <v/>
      </c>
    </row>
    <row r="497" spans="1:7" s="10" customFormat="1" ht="14.25" hidden="1" customHeight="1">
      <c r="A497" s="77" t="str">
        <f ca="1">IF($G497="","",IF(OR(INDEX(Nhaplieu!$M$8:$M$1070,$G497)=$J$3,INDEX(Nhaplieu!$N$8:$N$1070,$G497)=$J$3),INDEX(Nhaplieu!$E$8:$E$1070,$G497),""))</f>
        <v/>
      </c>
      <c r="B497" s="481" t="str">
        <f ca="1">IF($G497="","",IF(OR(INDEX(Nhaplieu!$M$8:$M$1070,$G497)=$J$3,INDEX(Nhaplieu!$N$8:$N$1070,$G497)=$J$3),INDEX(Nhaplieu!$F$8:$F$1070,$G497),""))</f>
        <v/>
      </c>
      <c r="C497" s="482" t="str">
        <f ca="1">IF($G497="","",IF(OR(INDEX(Nhaplieu!$M$8:$M$1070,$G497)=$J$3,INDEX(Nhaplieu!$N$8:$N$1070,$G497)=$J$3),INDEX(Nhaplieu!$L$8:$L$1070,$G497),""))</f>
        <v/>
      </c>
      <c r="D497" s="483" t="str">
        <f ca="1">IF($G497="","",IF(INDEX(Nhaplieu!$M$8:$M$1070,$G497)=$J$3,IF($G497="","",INDEX(Nhaplieu!$N$8:$N$1070,$G497)),IF(INDEX(Nhaplieu!$N$8:$N$1070,$G497)=$J$3,IF($G497="","",INDEX(Nhaplieu!$M$8:$M$1070,$G497)),"")))</f>
        <v/>
      </c>
      <c r="E497" s="77" t="str">
        <f ca="1">IF($G497="","",IF(AND(INDEX(Nhaplieu!$M$8:$M$1070,$G497)=$J$3,INDEX(Nhaplieu!$P$8:$P$1070,$G497)=$J$2),INDEX(Nhaplieu!$O$8:$O$1070,$G497),0))</f>
        <v/>
      </c>
      <c r="F497" s="77" t="str">
        <f ca="1">IF(OR($G497="",E497&gt;0),"",IF(AND(INDEX(Nhaplieu!$N$8:$N$1070,$G497)=$J$3,INDEX(Nhaplieu!$P$8:$P$1070,$G497)=$J$2),INDEX(Nhaplieu!$O$8:$O$1070,$G497),0))</f>
        <v/>
      </c>
      <c r="G497" s="66" t="str">
        <f ca="1">IF(TYPE(MATCH($J$2,OFFSET(Nhaplieu!$P$8,G496,0):'Nhaplieu'!$P$1070,0)+G496)=16,"",MATCH($J$2,OFFSET(Nhaplieu!$P$8,G496,0):'Nhaplieu'!$P$1070,0)+G496)</f>
        <v/>
      </c>
    </row>
    <row r="498" spans="1:7" s="10" customFormat="1" ht="14.25" hidden="1" customHeight="1">
      <c r="A498" s="77" t="str">
        <f ca="1">IF($G498="","",IF(OR(INDEX(Nhaplieu!$M$8:$M$1070,$G498)=$J$3,INDEX(Nhaplieu!$N$8:$N$1070,$G498)=$J$3),INDEX(Nhaplieu!$E$8:$E$1070,$G498),""))</f>
        <v/>
      </c>
      <c r="B498" s="481" t="str">
        <f ca="1">IF($G498="","",IF(OR(INDEX(Nhaplieu!$M$8:$M$1070,$G498)=$J$3,INDEX(Nhaplieu!$N$8:$N$1070,$G498)=$J$3),INDEX(Nhaplieu!$F$8:$F$1070,$G498),""))</f>
        <v/>
      </c>
      <c r="C498" s="482" t="str">
        <f ca="1">IF($G498="","",IF(OR(INDEX(Nhaplieu!$M$8:$M$1070,$G498)=$J$3,INDEX(Nhaplieu!$N$8:$N$1070,$G498)=$J$3),INDEX(Nhaplieu!$L$8:$L$1070,$G498),""))</f>
        <v/>
      </c>
      <c r="D498" s="483" t="str">
        <f ca="1">IF($G498="","",IF(INDEX(Nhaplieu!$M$8:$M$1070,$G498)=$J$3,IF($G498="","",INDEX(Nhaplieu!$N$8:$N$1070,$G498)),IF(INDEX(Nhaplieu!$N$8:$N$1070,$G498)=$J$3,IF($G498="","",INDEX(Nhaplieu!$M$8:$M$1070,$G498)),"")))</f>
        <v/>
      </c>
      <c r="E498" s="77" t="str">
        <f ca="1">IF($G498="","",IF(AND(INDEX(Nhaplieu!$M$8:$M$1070,$G498)=$J$3,INDEX(Nhaplieu!$P$8:$P$1070,$G498)=$J$2),INDEX(Nhaplieu!$O$8:$O$1070,$G498),0))</f>
        <v/>
      </c>
      <c r="F498" s="77" t="str">
        <f ca="1">IF(OR($G498="",E498&gt;0),"",IF(AND(INDEX(Nhaplieu!$N$8:$N$1070,$G498)=$J$3,INDEX(Nhaplieu!$P$8:$P$1070,$G498)=$J$2),INDEX(Nhaplieu!$O$8:$O$1070,$G498),0))</f>
        <v/>
      </c>
      <c r="G498" s="66" t="str">
        <f ca="1">IF(TYPE(MATCH($J$2,OFFSET(Nhaplieu!$P$8,G497,0):'Nhaplieu'!$P$1070,0)+G497)=16,"",MATCH($J$2,OFFSET(Nhaplieu!$P$8,G497,0):'Nhaplieu'!$P$1070,0)+G497)</f>
        <v/>
      </c>
    </row>
    <row r="499" spans="1:7" s="10" customFormat="1" ht="14.25" hidden="1" customHeight="1">
      <c r="A499" s="77" t="str">
        <f ca="1">IF($G499="","",IF(OR(INDEX(Nhaplieu!$M$8:$M$1070,$G499)=$J$3,INDEX(Nhaplieu!$N$8:$N$1070,$G499)=$J$3),INDEX(Nhaplieu!$E$8:$E$1070,$G499),""))</f>
        <v/>
      </c>
      <c r="B499" s="481" t="str">
        <f ca="1">IF($G499="","",IF(OR(INDEX(Nhaplieu!$M$8:$M$1070,$G499)=$J$3,INDEX(Nhaplieu!$N$8:$N$1070,$G499)=$J$3),INDEX(Nhaplieu!$F$8:$F$1070,$G499),""))</f>
        <v/>
      </c>
      <c r="C499" s="482" t="str">
        <f ca="1">IF($G499="","",IF(OR(INDEX(Nhaplieu!$M$8:$M$1070,$G499)=$J$3,INDEX(Nhaplieu!$N$8:$N$1070,$G499)=$J$3),INDEX(Nhaplieu!$L$8:$L$1070,$G499),""))</f>
        <v/>
      </c>
      <c r="D499" s="483" t="str">
        <f ca="1">IF($G499="","",IF(INDEX(Nhaplieu!$M$8:$M$1070,$G499)=$J$3,IF($G499="","",INDEX(Nhaplieu!$N$8:$N$1070,$G499)),IF(INDEX(Nhaplieu!$N$8:$N$1070,$G499)=$J$3,IF($G499="","",INDEX(Nhaplieu!$M$8:$M$1070,$G499)),"")))</f>
        <v/>
      </c>
      <c r="E499" s="77" t="str">
        <f ca="1">IF($G499="","",IF(AND(INDEX(Nhaplieu!$M$8:$M$1070,$G499)=$J$3,INDEX(Nhaplieu!$P$8:$P$1070,$G499)=$J$2),INDEX(Nhaplieu!$O$8:$O$1070,$G499),0))</f>
        <v/>
      </c>
      <c r="F499" s="77" t="str">
        <f ca="1">IF(OR($G499="",E499&gt;0),"",IF(AND(INDEX(Nhaplieu!$N$8:$N$1070,$G499)=$J$3,INDEX(Nhaplieu!$P$8:$P$1070,$G499)=$J$2),INDEX(Nhaplieu!$O$8:$O$1070,$G499),0))</f>
        <v/>
      </c>
      <c r="G499" s="66" t="str">
        <f ca="1">IF(TYPE(MATCH($J$2,OFFSET(Nhaplieu!$P$8,G498,0):'Nhaplieu'!$P$1070,0)+G498)=16,"",MATCH($J$2,OFFSET(Nhaplieu!$P$8,G498,0):'Nhaplieu'!$P$1070,0)+G498)</f>
        <v/>
      </c>
    </row>
    <row r="500" spans="1:7" s="10" customFormat="1" ht="14.25" hidden="1" customHeight="1">
      <c r="A500" s="77" t="str">
        <f ca="1">IF($G500="","",IF(OR(INDEX(Nhaplieu!$M$8:$M$1070,$G500)=$J$3,INDEX(Nhaplieu!$N$8:$N$1070,$G500)=$J$3),INDEX(Nhaplieu!$E$8:$E$1070,$G500),""))</f>
        <v/>
      </c>
      <c r="B500" s="481" t="str">
        <f ca="1">IF($G500="","",IF(OR(INDEX(Nhaplieu!$M$8:$M$1070,$G500)=$J$3,INDEX(Nhaplieu!$N$8:$N$1070,$G500)=$J$3),INDEX(Nhaplieu!$F$8:$F$1070,$G500),""))</f>
        <v/>
      </c>
      <c r="C500" s="482" t="str">
        <f ca="1">IF($G500="","",IF(OR(INDEX(Nhaplieu!$M$8:$M$1070,$G500)=$J$3,INDEX(Nhaplieu!$N$8:$N$1070,$G500)=$J$3),INDEX(Nhaplieu!$L$8:$L$1070,$G500),""))</f>
        <v/>
      </c>
      <c r="D500" s="483" t="str">
        <f ca="1">IF($G500="","",IF(INDEX(Nhaplieu!$M$8:$M$1070,$G500)=$J$3,IF($G500="","",INDEX(Nhaplieu!$N$8:$N$1070,$G500)),IF(INDEX(Nhaplieu!$N$8:$N$1070,$G500)=$J$3,IF($G500="","",INDEX(Nhaplieu!$M$8:$M$1070,$G500)),"")))</f>
        <v/>
      </c>
      <c r="E500" s="77" t="str">
        <f ca="1">IF($G500="","",IF(AND(INDEX(Nhaplieu!$M$8:$M$1070,$G500)=$J$3,INDEX(Nhaplieu!$P$8:$P$1070,$G500)=$J$2),INDEX(Nhaplieu!$O$8:$O$1070,$G500),0))</f>
        <v/>
      </c>
      <c r="F500" s="77" t="str">
        <f ca="1">IF(OR($G500="",E500&gt;0),"",IF(AND(INDEX(Nhaplieu!$N$8:$N$1070,$G500)=$J$3,INDEX(Nhaplieu!$P$8:$P$1070,$G500)=$J$2),INDEX(Nhaplieu!$O$8:$O$1070,$G500),0))</f>
        <v/>
      </c>
      <c r="G500" s="66" t="str">
        <f ca="1">IF(TYPE(MATCH($J$2,OFFSET(Nhaplieu!$P$8,G499,0):'Nhaplieu'!$P$1070,0)+G499)=16,"",MATCH($J$2,OFFSET(Nhaplieu!$P$8,G499,0):'Nhaplieu'!$P$1070,0)+G499)</f>
        <v/>
      </c>
    </row>
    <row r="501" spans="1:7" s="10" customFormat="1" ht="14.25" hidden="1" customHeight="1">
      <c r="A501" s="77" t="str">
        <f ca="1">IF($G501="","",IF(OR(INDEX(Nhaplieu!$M$8:$M$1070,$G501)=$J$3,INDEX(Nhaplieu!$N$8:$N$1070,$G501)=$J$3),INDEX(Nhaplieu!$E$8:$E$1070,$G501),""))</f>
        <v/>
      </c>
      <c r="B501" s="481" t="str">
        <f ca="1">IF($G501="","",IF(OR(INDEX(Nhaplieu!$M$8:$M$1070,$G501)=$J$3,INDEX(Nhaplieu!$N$8:$N$1070,$G501)=$J$3),INDEX(Nhaplieu!$F$8:$F$1070,$G501),""))</f>
        <v/>
      </c>
      <c r="C501" s="482" t="str">
        <f ca="1">IF($G501="","",IF(OR(INDEX(Nhaplieu!$M$8:$M$1070,$G501)=$J$3,INDEX(Nhaplieu!$N$8:$N$1070,$G501)=$J$3),INDEX(Nhaplieu!$L$8:$L$1070,$G501),""))</f>
        <v/>
      </c>
      <c r="D501" s="483" t="str">
        <f ca="1">IF($G501="","",IF(INDEX(Nhaplieu!$M$8:$M$1070,$G501)=$J$3,IF($G501="","",INDEX(Nhaplieu!$N$8:$N$1070,$G501)),IF(INDEX(Nhaplieu!$N$8:$N$1070,$G501)=$J$3,IF($G501="","",INDEX(Nhaplieu!$M$8:$M$1070,$G501)),"")))</f>
        <v/>
      </c>
      <c r="E501" s="77" t="str">
        <f ca="1">IF($G501="","",IF(AND(INDEX(Nhaplieu!$M$8:$M$1070,$G501)=$J$3,INDEX(Nhaplieu!$P$8:$P$1070,$G501)=$J$2),INDEX(Nhaplieu!$O$8:$O$1070,$G501),0))</f>
        <v/>
      </c>
      <c r="F501" s="77" t="str">
        <f ca="1">IF(OR($G501="",E501&gt;0),"",IF(AND(INDEX(Nhaplieu!$N$8:$N$1070,$G501)=$J$3,INDEX(Nhaplieu!$P$8:$P$1070,$G501)=$J$2),INDEX(Nhaplieu!$O$8:$O$1070,$G501),0))</f>
        <v/>
      </c>
      <c r="G501" s="66" t="str">
        <f ca="1">IF(TYPE(MATCH($J$2,OFFSET(Nhaplieu!$P$8,G500,0):'Nhaplieu'!$P$1070,0)+G500)=16,"",MATCH($J$2,OFFSET(Nhaplieu!$P$8,G500,0):'Nhaplieu'!$P$1070,0)+G500)</f>
        <v/>
      </c>
    </row>
    <row r="502" spans="1:7" s="10" customFormat="1" ht="14.25" hidden="1" customHeight="1">
      <c r="A502" s="77" t="str">
        <f ca="1">IF($G502="","",IF(OR(INDEX(Nhaplieu!$M$8:$M$1070,$G502)=$J$3,INDEX(Nhaplieu!$N$8:$N$1070,$G502)=$J$3),INDEX(Nhaplieu!$E$8:$E$1070,$G502),""))</f>
        <v/>
      </c>
      <c r="B502" s="481" t="str">
        <f ca="1">IF($G502="","",IF(OR(INDEX(Nhaplieu!$M$8:$M$1070,$G502)=$J$3,INDEX(Nhaplieu!$N$8:$N$1070,$G502)=$J$3),INDEX(Nhaplieu!$F$8:$F$1070,$G502),""))</f>
        <v/>
      </c>
      <c r="C502" s="482" t="str">
        <f ca="1">IF($G502="","",IF(OR(INDEX(Nhaplieu!$M$8:$M$1070,$G502)=$J$3,INDEX(Nhaplieu!$N$8:$N$1070,$G502)=$J$3),INDEX(Nhaplieu!$L$8:$L$1070,$G502),""))</f>
        <v/>
      </c>
      <c r="D502" s="483" t="str">
        <f ca="1">IF($G502="","",IF(INDEX(Nhaplieu!$M$8:$M$1070,$G502)=$J$3,IF($G502="","",INDEX(Nhaplieu!$N$8:$N$1070,$G502)),IF(INDEX(Nhaplieu!$N$8:$N$1070,$G502)=$J$3,IF($G502="","",INDEX(Nhaplieu!$M$8:$M$1070,$G502)),"")))</f>
        <v/>
      </c>
      <c r="E502" s="77" t="str">
        <f ca="1">IF($G502="","",IF(AND(INDEX(Nhaplieu!$M$8:$M$1070,$G502)=$J$3,INDEX(Nhaplieu!$P$8:$P$1070,$G502)=$J$2),INDEX(Nhaplieu!$O$8:$O$1070,$G502),0))</f>
        <v/>
      </c>
      <c r="F502" s="77" t="str">
        <f ca="1">IF(OR($G502="",E502&gt;0),"",IF(AND(INDEX(Nhaplieu!$N$8:$N$1070,$G502)=$J$3,INDEX(Nhaplieu!$P$8:$P$1070,$G502)=$J$2),INDEX(Nhaplieu!$O$8:$O$1070,$G502),0))</f>
        <v/>
      </c>
      <c r="G502" s="66" t="str">
        <f ca="1">IF(TYPE(MATCH($J$2,OFFSET(Nhaplieu!$P$8,G501,0):'Nhaplieu'!$P$1070,0)+G501)=16,"",MATCH($J$2,OFFSET(Nhaplieu!$P$8,G501,0):'Nhaplieu'!$P$1070,0)+G501)</f>
        <v/>
      </c>
    </row>
    <row r="503" spans="1:7" s="10" customFormat="1" ht="14.25" hidden="1" customHeight="1">
      <c r="A503" s="77" t="str">
        <f ca="1">IF($G503="","",IF(OR(INDEX(Nhaplieu!$M$8:$M$1070,$G503)=$J$3,INDEX(Nhaplieu!$N$8:$N$1070,$G503)=$J$3),INDEX(Nhaplieu!$E$8:$E$1070,$G503),""))</f>
        <v/>
      </c>
      <c r="B503" s="481" t="str">
        <f ca="1">IF($G503="","",IF(OR(INDEX(Nhaplieu!$M$8:$M$1070,$G503)=$J$3,INDEX(Nhaplieu!$N$8:$N$1070,$G503)=$J$3),INDEX(Nhaplieu!$F$8:$F$1070,$G503),""))</f>
        <v/>
      </c>
      <c r="C503" s="482" t="str">
        <f ca="1">IF($G503="","",IF(OR(INDEX(Nhaplieu!$M$8:$M$1070,$G503)=$J$3,INDEX(Nhaplieu!$N$8:$N$1070,$G503)=$J$3),INDEX(Nhaplieu!$L$8:$L$1070,$G503),""))</f>
        <v/>
      </c>
      <c r="D503" s="483" t="str">
        <f ca="1">IF($G503="","",IF(INDEX(Nhaplieu!$M$8:$M$1070,$G503)=$J$3,IF($G503="","",INDEX(Nhaplieu!$N$8:$N$1070,$G503)),IF(INDEX(Nhaplieu!$N$8:$N$1070,$G503)=$J$3,IF($G503="","",INDEX(Nhaplieu!$M$8:$M$1070,$G503)),"")))</f>
        <v/>
      </c>
      <c r="E503" s="77" t="str">
        <f ca="1">IF($G503="","",IF(AND(INDEX(Nhaplieu!$M$8:$M$1070,$G503)=$J$3,INDEX(Nhaplieu!$P$8:$P$1070,$G503)=$J$2),INDEX(Nhaplieu!$O$8:$O$1070,$G503),0))</f>
        <v/>
      </c>
      <c r="F503" s="77" t="str">
        <f ca="1">IF(OR($G503="",E503&gt;0),"",IF(AND(INDEX(Nhaplieu!$N$8:$N$1070,$G503)=$J$3,INDEX(Nhaplieu!$P$8:$P$1070,$G503)=$J$2),INDEX(Nhaplieu!$O$8:$O$1070,$G503),0))</f>
        <v/>
      </c>
      <c r="G503" s="66" t="str">
        <f ca="1">IF(TYPE(MATCH($J$2,OFFSET(Nhaplieu!$P$8,G502,0):'Nhaplieu'!$P$1070,0)+G502)=16,"",MATCH($J$2,OFFSET(Nhaplieu!$P$8,G502,0):'Nhaplieu'!$P$1070,0)+G502)</f>
        <v/>
      </c>
    </row>
    <row r="504" spans="1:7" s="10" customFormat="1" ht="14.25" hidden="1" customHeight="1">
      <c r="A504" s="77" t="str">
        <f ca="1">IF($G504="","",IF(OR(INDEX(Nhaplieu!$M$8:$M$1070,$G504)=$J$3,INDEX(Nhaplieu!$N$8:$N$1070,$G504)=$J$3),INDEX(Nhaplieu!$E$8:$E$1070,$G504),""))</f>
        <v/>
      </c>
      <c r="B504" s="481" t="str">
        <f ca="1">IF($G504="","",IF(OR(INDEX(Nhaplieu!$M$8:$M$1070,$G504)=$J$3,INDEX(Nhaplieu!$N$8:$N$1070,$G504)=$J$3),INDEX(Nhaplieu!$F$8:$F$1070,$G504),""))</f>
        <v/>
      </c>
      <c r="C504" s="482" t="str">
        <f ca="1">IF($G504="","",IF(OR(INDEX(Nhaplieu!$M$8:$M$1070,$G504)=$J$3,INDEX(Nhaplieu!$N$8:$N$1070,$G504)=$J$3),INDEX(Nhaplieu!$L$8:$L$1070,$G504),""))</f>
        <v/>
      </c>
      <c r="D504" s="483" t="str">
        <f ca="1">IF($G504="","",IF(INDEX(Nhaplieu!$M$8:$M$1070,$G504)=$J$3,IF($G504="","",INDEX(Nhaplieu!$N$8:$N$1070,$G504)),IF(INDEX(Nhaplieu!$N$8:$N$1070,$G504)=$J$3,IF($G504="","",INDEX(Nhaplieu!$M$8:$M$1070,$G504)),"")))</f>
        <v/>
      </c>
      <c r="E504" s="77" t="str">
        <f ca="1">IF($G504="","",IF(AND(INDEX(Nhaplieu!$M$8:$M$1070,$G504)=$J$3,INDEX(Nhaplieu!$P$8:$P$1070,$G504)=$J$2),INDEX(Nhaplieu!$O$8:$O$1070,$G504),0))</f>
        <v/>
      </c>
      <c r="F504" s="77" t="str">
        <f ca="1">IF(OR($G504="",E504&gt;0),"",IF(AND(INDEX(Nhaplieu!$N$8:$N$1070,$G504)=$J$3,INDEX(Nhaplieu!$P$8:$P$1070,$G504)=$J$2),INDEX(Nhaplieu!$O$8:$O$1070,$G504),0))</f>
        <v/>
      </c>
      <c r="G504" s="66" t="str">
        <f ca="1">IF(TYPE(MATCH($J$2,OFFSET(Nhaplieu!$P$8,G503,0):'Nhaplieu'!$P$1070,0)+G503)=16,"",MATCH($J$2,OFFSET(Nhaplieu!$P$8,G503,0):'Nhaplieu'!$P$1070,0)+G503)</f>
        <v/>
      </c>
    </row>
    <row r="505" spans="1:7" s="10" customFormat="1" ht="14.25" hidden="1" customHeight="1">
      <c r="A505" s="77" t="str">
        <f ca="1">IF($G505="","",IF(OR(INDEX(Nhaplieu!$M$8:$M$1070,$G505)=$J$3,INDEX(Nhaplieu!$N$8:$N$1070,$G505)=$J$3),INDEX(Nhaplieu!$E$8:$E$1070,$G505),""))</f>
        <v/>
      </c>
      <c r="B505" s="481" t="str">
        <f ca="1">IF($G505="","",IF(OR(INDEX(Nhaplieu!$M$8:$M$1070,$G505)=$J$3,INDEX(Nhaplieu!$N$8:$N$1070,$G505)=$J$3),INDEX(Nhaplieu!$F$8:$F$1070,$G505),""))</f>
        <v/>
      </c>
      <c r="C505" s="482" t="str">
        <f ca="1">IF($G505="","",IF(OR(INDEX(Nhaplieu!$M$8:$M$1070,$G505)=$J$3,INDEX(Nhaplieu!$N$8:$N$1070,$G505)=$J$3),INDEX(Nhaplieu!$L$8:$L$1070,$G505),""))</f>
        <v/>
      </c>
      <c r="D505" s="483" t="str">
        <f ca="1">IF($G505="","",IF(INDEX(Nhaplieu!$M$8:$M$1070,$G505)=$J$3,IF($G505="","",INDEX(Nhaplieu!$N$8:$N$1070,$G505)),IF(INDEX(Nhaplieu!$N$8:$N$1070,$G505)=$J$3,IF($G505="","",INDEX(Nhaplieu!$M$8:$M$1070,$G505)),"")))</f>
        <v/>
      </c>
      <c r="E505" s="77" t="str">
        <f ca="1">IF($G505="","",IF(AND(INDEX(Nhaplieu!$M$8:$M$1070,$G505)=$J$3,INDEX(Nhaplieu!$P$8:$P$1070,$G505)=$J$2),INDEX(Nhaplieu!$O$8:$O$1070,$G505),0))</f>
        <v/>
      </c>
      <c r="F505" s="77" t="str">
        <f ca="1">IF(OR($G505="",E505&gt;0),"",IF(AND(INDEX(Nhaplieu!$N$8:$N$1070,$G505)=$J$3,INDEX(Nhaplieu!$P$8:$P$1070,$G505)=$J$2),INDEX(Nhaplieu!$O$8:$O$1070,$G505),0))</f>
        <v/>
      </c>
      <c r="G505" s="66" t="str">
        <f ca="1">IF(TYPE(MATCH($J$2,OFFSET(Nhaplieu!$P$8,G504,0):'Nhaplieu'!$P$1070,0)+G504)=16,"",MATCH($J$2,OFFSET(Nhaplieu!$P$8,G504,0):'Nhaplieu'!$P$1070,0)+G504)</f>
        <v/>
      </c>
    </row>
    <row r="506" spans="1:7" s="10" customFormat="1" ht="14.25" hidden="1" customHeight="1">
      <c r="A506" s="77" t="str">
        <f ca="1">IF($G506="","",IF(OR(INDEX(Nhaplieu!$M$8:$M$1070,$G506)=$J$3,INDEX(Nhaplieu!$N$8:$N$1070,$G506)=$J$3),INDEX(Nhaplieu!$E$8:$E$1070,$G506),""))</f>
        <v/>
      </c>
      <c r="B506" s="481" t="str">
        <f ca="1">IF($G506="","",IF(OR(INDEX(Nhaplieu!$M$8:$M$1070,$G506)=$J$3,INDEX(Nhaplieu!$N$8:$N$1070,$G506)=$J$3),INDEX(Nhaplieu!$F$8:$F$1070,$G506),""))</f>
        <v/>
      </c>
      <c r="C506" s="482" t="str">
        <f ca="1">IF($G506="","",IF(OR(INDEX(Nhaplieu!$M$8:$M$1070,$G506)=$J$3,INDEX(Nhaplieu!$N$8:$N$1070,$G506)=$J$3),INDEX(Nhaplieu!$L$8:$L$1070,$G506),""))</f>
        <v/>
      </c>
      <c r="D506" s="483" t="str">
        <f ca="1">IF($G506="","",IF(INDEX(Nhaplieu!$M$8:$M$1070,$G506)=$J$3,IF($G506="","",INDEX(Nhaplieu!$N$8:$N$1070,$G506)),IF(INDEX(Nhaplieu!$N$8:$N$1070,$G506)=$J$3,IF($G506="","",INDEX(Nhaplieu!$M$8:$M$1070,$G506)),"")))</f>
        <v/>
      </c>
      <c r="E506" s="77" t="str">
        <f ca="1">IF($G506="","",IF(AND(INDEX(Nhaplieu!$M$8:$M$1070,$G506)=$J$3,INDEX(Nhaplieu!$P$8:$P$1070,$G506)=$J$2),INDEX(Nhaplieu!$O$8:$O$1070,$G506),0))</f>
        <v/>
      </c>
      <c r="F506" s="77" t="str">
        <f ca="1">IF(OR($G506="",E506&gt;0),"",IF(AND(INDEX(Nhaplieu!$N$8:$N$1070,$G506)=$J$3,INDEX(Nhaplieu!$P$8:$P$1070,$G506)=$J$2),INDEX(Nhaplieu!$O$8:$O$1070,$G506),0))</f>
        <v/>
      </c>
      <c r="G506" s="66" t="str">
        <f ca="1">IF(TYPE(MATCH($J$2,OFFSET(Nhaplieu!$P$8,G505,0):'Nhaplieu'!$P$1070,0)+G505)=16,"",MATCH($J$2,OFFSET(Nhaplieu!$P$8,G505,0):'Nhaplieu'!$P$1070,0)+G505)</f>
        <v/>
      </c>
    </row>
    <row r="507" spans="1:7" s="10" customFormat="1" ht="14.25" hidden="1" customHeight="1">
      <c r="A507" s="77" t="str">
        <f ca="1">IF($G507="","",IF(OR(INDEX(Nhaplieu!$M$8:$M$1070,$G507)=$J$3,INDEX(Nhaplieu!$N$8:$N$1070,$G507)=$J$3),INDEX(Nhaplieu!$E$8:$E$1070,$G507),""))</f>
        <v/>
      </c>
      <c r="B507" s="481" t="str">
        <f ca="1">IF($G507="","",IF(OR(INDEX(Nhaplieu!$M$8:$M$1070,$G507)=$J$3,INDEX(Nhaplieu!$N$8:$N$1070,$G507)=$J$3),INDEX(Nhaplieu!$F$8:$F$1070,$G507),""))</f>
        <v/>
      </c>
      <c r="C507" s="482" t="str">
        <f ca="1">IF($G507="","",IF(OR(INDEX(Nhaplieu!$M$8:$M$1070,$G507)=$J$3,INDEX(Nhaplieu!$N$8:$N$1070,$G507)=$J$3),INDEX(Nhaplieu!$L$8:$L$1070,$G507),""))</f>
        <v/>
      </c>
      <c r="D507" s="483" t="str">
        <f ca="1">IF($G507="","",IF(INDEX(Nhaplieu!$M$8:$M$1070,$G507)=$J$3,IF($G507="","",INDEX(Nhaplieu!$N$8:$N$1070,$G507)),IF(INDEX(Nhaplieu!$N$8:$N$1070,$G507)=$J$3,IF($G507="","",INDEX(Nhaplieu!$M$8:$M$1070,$G507)),"")))</f>
        <v/>
      </c>
      <c r="E507" s="77" t="str">
        <f ca="1">IF($G507="","",IF(AND(INDEX(Nhaplieu!$M$8:$M$1070,$G507)=$J$3,INDEX(Nhaplieu!$P$8:$P$1070,$G507)=$J$2),INDEX(Nhaplieu!$O$8:$O$1070,$G507),0))</f>
        <v/>
      </c>
      <c r="F507" s="77" t="str">
        <f ca="1">IF(OR($G507="",E507&gt;0),"",IF(AND(INDEX(Nhaplieu!$N$8:$N$1070,$G507)=$J$3,INDEX(Nhaplieu!$P$8:$P$1070,$G507)=$J$2),INDEX(Nhaplieu!$O$8:$O$1070,$G507),0))</f>
        <v/>
      </c>
      <c r="G507" s="66" t="str">
        <f ca="1">IF(TYPE(MATCH($J$2,OFFSET(Nhaplieu!$P$8,G506,0):'Nhaplieu'!$P$1070,0)+G506)=16,"",MATCH($J$2,OFFSET(Nhaplieu!$P$8,G506,0):'Nhaplieu'!$P$1070,0)+G506)</f>
        <v/>
      </c>
    </row>
    <row r="508" spans="1:7" s="10" customFormat="1" ht="14.25" hidden="1" customHeight="1">
      <c r="A508" s="77" t="str">
        <f ca="1">IF($G508="","",IF(OR(INDEX(Nhaplieu!$M$8:$M$1070,$G508)=$J$3,INDEX(Nhaplieu!$N$8:$N$1070,$G508)=$J$3),INDEX(Nhaplieu!$E$8:$E$1070,$G508),""))</f>
        <v/>
      </c>
      <c r="B508" s="481" t="str">
        <f ca="1">IF($G508="","",IF(OR(INDEX(Nhaplieu!$M$8:$M$1070,$G508)=$J$3,INDEX(Nhaplieu!$N$8:$N$1070,$G508)=$J$3),INDEX(Nhaplieu!$F$8:$F$1070,$G508),""))</f>
        <v/>
      </c>
      <c r="C508" s="482" t="str">
        <f ca="1">IF($G508="","",IF(OR(INDEX(Nhaplieu!$M$8:$M$1070,$G508)=$J$3,INDEX(Nhaplieu!$N$8:$N$1070,$G508)=$J$3),INDEX(Nhaplieu!$L$8:$L$1070,$G508),""))</f>
        <v/>
      </c>
      <c r="D508" s="483" t="str">
        <f ca="1">IF($G508="","",IF(INDEX(Nhaplieu!$M$8:$M$1070,$G508)=$J$3,IF($G508="","",INDEX(Nhaplieu!$N$8:$N$1070,$G508)),IF(INDEX(Nhaplieu!$N$8:$N$1070,$G508)=$J$3,IF($G508="","",INDEX(Nhaplieu!$M$8:$M$1070,$G508)),"")))</f>
        <v/>
      </c>
      <c r="E508" s="77" t="str">
        <f ca="1">IF($G508="","",IF(AND(INDEX(Nhaplieu!$M$8:$M$1070,$G508)=$J$3,INDEX(Nhaplieu!$P$8:$P$1070,$G508)=$J$2),INDEX(Nhaplieu!$O$8:$O$1070,$G508),0))</f>
        <v/>
      </c>
      <c r="F508" s="77" t="str">
        <f ca="1">IF(OR($G508="",E508&gt;0),"",IF(AND(INDEX(Nhaplieu!$N$8:$N$1070,$G508)=$J$3,INDEX(Nhaplieu!$P$8:$P$1070,$G508)=$J$2),INDEX(Nhaplieu!$O$8:$O$1070,$G508),0))</f>
        <v/>
      </c>
      <c r="G508" s="66" t="str">
        <f ca="1">IF(TYPE(MATCH($J$2,OFFSET(Nhaplieu!$P$8,G507,0):'Nhaplieu'!$P$1070,0)+G507)=16,"",MATCH($J$2,OFFSET(Nhaplieu!$P$8,G507,0):'Nhaplieu'!$P$1070,0)+G507)</f>
        <v/>
      </c>
    </row>
    <row r="509" spans="1:7" s="10" customFormat="1" ht="14.25" hidden="1" customHeight="1">
      <c r="A509" s="77" t="str">
        <f ca="1">IF($G509="","",IF(OR(INDEX(Nhaplieu!$M$8:$M$1070,$G509)=$J$3,INDEX(Nhaplieu!$N$8:$N$1070,$G509)=$J$3),INDEX(Nhaplieu!$E$8:$E$1070,$G509),""))</f>
        <v/>
      </c>
      <c r="B509" s="481" t="str">
        <f ca="1">IF($G509="","",IF(OR(INDEX(Nhaplieu!$M$8:$M$1070,$G509)=$J$3,INDEX(Nhaplieu!$N$8:$N$1070,$G509)=$J$3),INDEX(Nhaplieu!$F$8:$F$1070,$G509),""))</f>
        <v/>
      </c>
      <c r="C509" s="482" t="str">
        <f ca="1">IF($G509="","",IF(OR(INDEX(Nhaplieu!$M$8:$M$1070,$G509)=$J$3,INDEX(Nhaplieu!$N$8:$N$1070,$G509)=$J$3),INDEX(Nhaplieu!$L$8:$L$1070,$G509),""))</f>
        <v/>
      </c>
      <c r="D509" s="483" t="str">
        <f ca="1">IF($G509="","",IF(INDEX(Nhaplieu!$M$8:$M$1070,$G509)=$J$3,IF($G509="","",INDEX(Nhaplieu!$N$8:$N$1070,$G509)),IF(INDEX(Nhaplieu!$N$8:$N$1070,$G509)=$J$3,IF($G509="","",INDEX(Nhaplieu!$M$8:$M$1070,$G509)),"")))</f>
        <v/>
      </c>
      <c r="E509" s="77" t="str">
        <f ca="1">IF($G509="","",IF(AND(INDEX(Nhaplieu!$M$8:$M$1070,$G509)=$J$3,INDEX(Nhaplieu!$P$8:$P$1070,$G509)=$J$2),INDEX(Nhaplieu!$O$8:$O$1070,$G509),0))</f>
        <v/>
      </c>
      <c r="F509" s="77" t="str">
        <f ca="1">IF(OR($G509="",E509&gt;0),"",IF(AND(INDEX(Nhaplieu!$N$8:$N$1070,$G509)=$J$3,INDEX(Nhaplieu!$P$8:$P$1070,$G509)=$J$2),INDEX(Nhaplieu!$O$8:$O$1070,$G509),0))</f>
        <v/>
      </c>
      <c r="G509" s="66" t="str">
        <f ca="1">IF(TYPE(MATCH($J$2,OFFSET(Nhaplieu!$P$8,G508,0):'Nhaplieu'!$P$1070,0)+G508)=16,"",MATCH($J$2,OFFSET(Nhaplieu!$P$8,G508,0):'Nhaplieu'!$P$1070,0)+G508)</f>
        <v/>
      </c>
    </row>
    <row r="510" spans="1:7" s="10" customFormat="1" ht="14.25" hidden="1" customHeight="1">
      <c r="A510" s="77" t="str">
        <f ca="1">IF($G510="","",IF(OR(INDEX(Nhaplieu!$M$8:$M$1070,$G510)=$J$3,INDEX(Nhaplieu!$N$8:$N$1070,$G510)=$J$3),INDEX(Nhaplieu!$E$8:$E$1070,$G510),""))</f>
        <v/>
      </c>
      <c r="B510" s="481" t="str">
        <f ca="1">IF($G510="","",IF(OR(INDEX(Nhaplieu!$M$8:$M$1070,$G510)=$J$3,INDEX(Nhaplieu!$N$8:$N$1070,$G510)=$J$3),INDEX(Nhaplieu!$F$8:$F$1070,$G510),""))</f>
        <v/>
      </c>
      <c r="C510" s="482" t="str">
        <f ca="1">IF($G510="","",IF(OR(INDEX(Nhaplieu!$M$8:$M$1070,$G510)=$J$3,INDEX(Nhaplieu!$N$8:$N$1070,$G510)=$J$3),INDEX(Nhaplieu!$L$8:$L$1070,$G510),""))</f>
        <v/>
      </c>
      <c r="D510" s="483" t="str">
        <f ca="1">IF($G510="","",IF(INDEX(Nhaplieu!$M$8:$M$1070,$G510)=$J$3,IF($G510="","",INDEX(Nhaplieu!$N$8:$N$1070,$G510)),IF(INDEX(Nhaplieu!$N$8:$N$1070,$G510)=$J$3,IF($G510="","",INDEX(Nhaplieu!$M$8:$M$1070,$G510)),"")))</f>
        <v/>
      </c>
      <c r="E510" s="77" t="str">
        <f ca="1">IF($G510="","",IF(AND(INDEX(Nhaplieu!$M$8:$M$1070,$G510)=$J$3,INDEX(Nhaplieu!$P$8:$P$1070,$G510)=$J$2),INDEX(Nhaplieu!$O$8:$O$1070,$G510),0))</f>
        <v/>
      </c>
      <c r="F510" s="77" t="str">
        <f ca="1">IF(OR($G510="",E510&gt;0),"",IF(AND(INDEX(Nhaplieu!$N$8:$N$1070,$G510)=$J$3,INDEX(Nhaplieu!$P$8:$P$1070,$G510)=$J$2),INDEX(Nhaplieu!$O$8:$O$1070,$G510),0))</f>
        <v/>
      </c>
      <c r="G510" s="66" t="str">
        <f ca="1">IF(TYPE(MATCH($J$2,OFFSET(Nhaplieu!$P$8,G509,0):'Nhaplieu'!$P$1070,0)+G509)=16,"",MATCH($J$2,OFFSET(Nhaplieu!$P$8,G509,0):'Nhaplieu'!$P$1070,0)+G509)</f>
        <v/>
      </c>
    </row>
    <row r="511" spans="1:7" s="10" customFormat="1" ht="14.25" hidden="1" customHeight="1">
      <c r="A511" s="77" t="str">
        <f ca="1">IF($G511="","",IF(OR(INDEX(Nhaplieu!$M$8:$M$1070,$G511)=$J$3,INDEX(Nhaplieu!$N$8:$N$1070,$G511)=$J$3),INDEX(Nhaplieu!$E$8:$E$1070,$G511),""))</f>
        <v/>
      </c>
      <c r="B511" s="481" t="str">
        <f ca="1">IF($G511="","",IF(OR(INDEX(Nhaplieu!$M$8:$M$1070,$G511)=$J$3,INDEX(Nhaplieu!$N$8:$N$1070,$G511)=$J$3),INDEX(Nhaplieu!$F$8:$F$1070,$G511),""))</f>
        <v/>
      </c>
      <c r="C511" s="482" t="str">
        <f ca="1">IF($G511="","",IF(OR(INDEX(Nhaplieu!$M$8:$M$1070,$G511)=$J$3,INDEX(Nhaplieu!$N$8:$N$1070,$G511)=$J$3),INDEX(Nhaplieu!$L$8:$L$1070,$G511),""))</f>
        <v/>
      </c>
      <c r="D511" s="483" t="str">
        <f ca="1">IF($G511="","",IF(INDEX(Nhaplieu!$M$8:$M$1070,$G511)=$J$3,IF($G511="","",INDEX(Nhaplieu!$N$8:$N$1070,$G511)),IF(INDEX(Nhaplieu!$N$8:$N$1070,$G511)=$J$3,IF($G511="","",INDEX(Nhaplieu!$M$8:$M$1070,$G511)),"")))</f>
        <v/>
      </c>
      <c r="E511" s="77" t="str">
        <f ca="1">IF($G511="","",IF(AND(INDEX(Nhaplieu!$M$8:$M$1070,$G511)=$J$3,INDEX(Nhaplieu!$P$8:$P$1070,$G511)=$J$2),INDEX(Nhaplieu!$O$8:$O$1070,$G511),0))</f>
        <v/>
      </c>
      <c r="F511" s="77" t="str">
        <f ca="1">IF(OR($G511="",E511&gt;0),"",IF(AND(INDEX(Nhaplieu!$N$8:$N$1070,$G511)=$J$3,INDEX(Nhaplieu!$P$8:$P$1070,$G511)=$J$2),INDEX(Nhaplieu!$O$8:$O$1070,$G511),0))</f>
        <v/>
      </c>
      <c r="G511" s="66" t="str">
        <f ca="1">IF(TYPE(MATCH($J$2,OFFSET(Nhaplieu!$P$8,G510,0):'Nhaplieu'!$P$1070,0)+G510)=16,"",MATCH($J$2,OFFSET(Nhaplieu!$P$8,G510,0):'Nhaplieu'!$P$1070,0)+G510)</f>
        <v/>
      </c>
    </row>
    <row r="512" spans="1:7" s="10" customFormat="1" ht="14.25" hidden="1" customHeight="1">
      <c r="A512" s="77" t="str">
        <f ca="1">IF($G512="","",IF(OR(INDEX(Nhaplieu!$M$8:$M$1070,$G512)=$J$3,INDEX(Nhaplieu!$N$8:$N$1070,$G512)=$J$3),INDEX(Nhaplieu!$E$8:$E$1070,$G512),""))</f>
        <v/>
      </c>
      <c r="B512" s="481" t="str">
        <f ca="1">IF($G512="","",IF(OR(INDEX(Nhaplieu!$M$8:$M$1070,$G512)=$J$3,INDEX(Nhaplieu!$N$8:$N$1070,$G512)=$J$3),INDEX(Nhaplieu!$F$8:$F$1070,$G512),""))</f>
        <v/>
      </c>
      <c r="C512" s="482" t="str">
        <f ca="1">IF($G512="","",IF(OR(INDEX(Nhaplieu!$M$8:$M$1070,$G512)=$J$3,INDEX(Nhaplieu!$N$8:$N$1070,$G512)=$J$3),INDEX(Nhaplieu!$L$8:$L$1070,$G512),""))</f>
        <v/>
      </c>
      <c r="D512" s="483" t="str">
        <f ca="1">IF($G512="","",IF(INDEX(Nhaplieu!$M$8:$M$1070,$G512)=$J$3,IF($G512="","",INDEX(Nhaplieu!$N$8:$N$1070,$G512)),IF(INDEX(Nhaplieu!$N$8:$N$1070,$G512)=$J$3,IF($G512="","",INDEX(Nhaplieu!$M$8:$M$1070,$G512)),"")))</f>
        <v/>
      </c>
      <c r="E512" s="77" t="str">
        <f ca="1">IF($G512="","",IF(AND(INDEX(Nhaplieu!$M$8:$M$1070,$G512)=$J$3,INDEX(Nhaplieu!$P$8:$P$1070,$G512)=$J$2),INDEX(Nhaplieu!$O$8:$O$1070,$G512),0))</f>
        <v/>
      </c>
      <c r="F512" s="77" t="str">
        <f ca="1">IF(OR($G512="",E512&gt;0),"",IF(AND(INDEX(Nhaplieu!$N$8:$N$1070,$G512)=$J$3,INDEX(Nhaplieu!$P$8:$P$1070,$G512)=$J$2),INDEX(Nhaplieu!$O$8:$O$1070,$G512),0))</f>
        <v/>
      </c>
      <c r="G512" s="66" t="str">
        <f ca="1">IF(TYPE(MATCH($J$2,OFFSET(Nhaplieu!$P$8,G511,0):'Nhaplieu'!$P$1070,0)+G511)=16,"",MATCH($J$2,OFFSET(Nhaplieu!$P$8,G511,0):'Nhaplieu'!$P$1070,0)+G511)</f>
        <v/>
      </c>
    </row>
    <row r="513" spans="1:7" s="10" customFormat="1" ht="14.25" hidden="1" customHeight="1">
      <c r="A513" s="77" t="str">
        <f ca="1">IF($G513="","",IF(OR(INDEX(Nhaplieu!$M$8:$M$1070,$G513)=$J$3,INDEX(Nhaplieu!$N$8:$N$1070,$G513)=$J$3),INDEX(Nhaplieu!$E$8:$E$1070,$G513),""))</f>
        <v/>
      </c>
      <c r="B513" s="481" t="str">
        <f ca="1">IF($G513="","",IF(OR(INDEX(Nhaplieu!$M$8:$M$1070,$G513)=$J$3,INDEX(Nhaplieu!$N$8:$N$1070,$G513)=$J$3),INDEX(Nhaplieu!$F$8:$F$1070,$G513),""))</f>
        <v/>
      </c>
      <c r="C513" s="482" t="str">
        <f ca="1">IF($G513="","",IF(OR(INDEX(Nhaplieu!$M$8:$M$1070,$G513)=$J$3,INDEX(Nhaplieu!$N$8:$N$1070,$G513)=$J$3),INDEX(Nhaplieu!$L$8:$L$1070,$G513),""))</f>
        <v/>
      </c>
      <c r="D513" s="483" t="str">
        <f ca="1">IF($G513="","",IF(INDEX(Nhaplieu!$M$8:$M$1070,$G513)=$J$3,IF($G513="","",INDEX(Nhaplieu!$N$8:$N$1070,$G513)),IF(INDEX(Nhaplieu!$N$8:$N$1070,$G513)=$J$3,IF($G513="","",INDEX(Nhaplieu!$M$8:$M$1070,$G513)),"")))</f>
        <v/>
      </c>
      <c r="E513" s="77" t="str">
        <f ca="1">IF($G513="","",IF(AND(INDEX(Nhaplieu!$M$8:$M$1070,$G513)=$J$3,INDEX(Nhaplieu!$P$8:$P$1070,$G513)=$J$2),INDEX(Nhaplieu!$O$8:$O$1070,$G513),0))</f>
        <v/>
      </c>
      <c r="F513" s="77" t="str">
        <f ca="1">IF(OR($G513="",E513&gt;0),"",IF(AND(INDEX(Nhaplieu!$N$8:$N$1070,$G513)=$J$3,INDEX(Nhaplieu!$P$8:$P$1070,$G513)=$J$2),INDEX(Nhaplieu!$O$8:$O$1070,$G513),0))</f>
        <v/>
      </c>
      <c r="G513" s="66" t="str">
        <f ca="1">IF(TYPE(MATCH($J$2,OFFSET(Nhaplieu!$P$8,G512,0):'Nhaplieu'!$P$1070,0)+G512)=16,"",MATCH($J$2,OFFSET(Nhaplieu!$P$8,G512,0):'Nhaplieu'!$P$1070,0)+G512)</f>
        <v/>
      </c>
    </row>
    <row r="514" spans="1:7" s="10" customFormat="1" ht="14.25" hidden="1" customHeight="1">
      <c r="A514" s="77" t="str">
        <f ca="1">IF($G514="","",IF(OR(INDEX(Nhaplieu!$M$8:$M$1070,$G514)=$J$3,INDEX(Nhaplieu!$N$8:$N$1070,$G514)=$J$3),INDEX(Nhaplieu!$E$8:$E$1070,$G514),""))</f>
        <v/>
      </c>
      <c r="B514" s="481" t="str">
        <f ca="1">IF($G514="","",IF(OR(INDEX(Nhaplieu!$M$8:$M$1070,$G514)=$J$3,INDEX(Nhaplieu!$N$8:$N$1070,$G514)=$J$3),INDEX(Nhaplieu!$F$8:$F$1070,$G514),""))</f>
        <v/>
      </c>
      <c r="C514" s="482" t="str">
        <f ca="1">IF($G514="","",IF(OR(INDEX(Nhaplieu!$M$8:$M$1070,$G514)=$J$3,INDEX(Nhaplieu!$N$8:$N$1070,$G514)=$J$3),INDEX(Nhaplieu!$L$8:$L$1070,$G514),""))</f>
        <v/>
      </c>
      <c r="D514" s="483" t="str">
        <f ca="1">IF($G514="","",IF(INDEX(Nhaplieu!$M$8:$M$1070,$G514)=$J$3,IF($G514="","",INDEX(Nhaplieu!$N$8:$N$1070,$G514)),IF(INDEX(Nhaplieu!$N$8:$N$1070,$G514)=$J$3,IF($G514="","",INDEX(Nhaplieu!$M$8:$M$1070,$G514)),"")))</f>
        <v/>
      </c>
      <c r="E514" s="77" t="str">
        <f ca="1">IF($G514="","",IF(AND(INDEX(Nhaplieu!$M$8:$M$1070,$G514)=$J$3,INDEX(Nhaplieu!$P$8:$P$1070,$G514)=$J$2),INDEX(Nhaplieu!$O$8:$O$1070,$G514),0))</f>
        <v/>
      </c>
      <c r="F514" s="77" t="str">
        <f ca="1">IF(OR($G514="",E514&gt;0),"",IF(AND(INDEX(Nhaplieu!$N$8:$N$1070,$G514)=$J$3,INDEX(Nhaplieu!$P$8:$P$1070,$G514)=$J$2),INDEX(Nhaplieu!$O$8:$O$1070,$G514),0))</f>
        <v/>
      </c>
      <c r="G514" s="66" t="str">
        <f ca="1">IF(TYPE(MATCH($J$2,OFFSET(Nhaplieu!$P$8,G513,0):'Nhaplieu'!$P$1070,0)+G513)=16,"",MATCH($J$2,OFFSET(Nhaplieu!$P$8,G513,0):'Nhaplieu'!$P$1070,0)+G513)</f>
        <v/>
      </c>
    </row>
    <row r="515" spans="1:7" s="10" customFormat="1" ht="14.25" hidden="1" customHeight="1">
      <c r="A515" s="77" t="str">
        <f ca="1">IF($G515="","",IF(OR(INDEX(Nhaplieu!$M$8:$M$1070,$G515)=$J$3,INDEX(Nhaplieu!$N$8:$N$1070,$G515)=$J$3),INDEX(Nhaplieu!$E$8:$E$1070,$G515),""))</f>
        <v/>
      </c>
      <c r="B515" s="481" t="str">
        <f ca="1">IF($G515="","",IF(OR(INDEX(Nhaplieu!$M$8:$M$1070,$G515)=$J$3,INDEX(Nhaplieu!$N$8:$N$1070,$G515)=$J$3),INDEX(Nhaplieu!$F$8:$F$1070,$G515),""))</f>
        <v/>
      </c>
      <c r="C515" s="482" t="str">
        <f ca="1">IF($G515="","",IF(OR(INDEX(Nhaplieu!$M$8:$M$1070,$G515)=$J$3,INDEX(Nhaplieu!$N$8:$N$1070,$G515)=$J$3),INDEX(Nhaplieu!$L$8:$L$1070,$G515),""))</f>
        <v/>
      </c>
      <c r="D515" s="483" t="str">
        <f ca="1">IF($G515="","",IF(INDEX(Nhaplieu!$M$8:$M$1070,$G515)=$J$3,IF($G515="","",INDEX(Nhaplieu!$N$8:$N$1070,$G515)),IF(INDEX(Nhaplieu!$N$8:$N$1070,$G515)=$J$3,IF($G515="","",INDEX(Nhaplieu!$M$8:$M$1070,$G515)),"")))</f>
        <v/>
      </c>
      <c r="E515" s="77" t="str">
        <f ca="1">IF($G515="","",IF(AND(INDEX(Nhaplieu!$M$8:$M$1070,$G515)=$J$3,INDEX(Nhaplieu!$P$8:$P$1070,$G515)=$J$2),INDEX(Nhaplieu!$O$8:$O$1070,$G515),0))</f>
        <v/>
      </c>
      <c r="F515" s="77" t="str">
        <f ca="1">IF(OR($G515="",E515&gt;0),"",IF(AND(INDEX(Nhaplieu!$N$8:$N$1070,$G515)=$J$3,INDEX(Nhaplieu!$P$8:$P$1070,$G515)=$J$2),INDEX(Nhaplieu!$O$8:$O$1070,$G515),0))</f>
        <v/>
      </c>
      <c r="G515" s="66" t="str">
        <f ca="1">IF(TYPE(MATCH($J$2,OFFSET(Nhaplieu!$P$8,G514,0):'Nhaplieu'!$P$1070,0)+G514)=16,"",MATCH($J$2,OFFSET(Nhaplieu!$P$8,G514,0):'Nhaplieu'!$P$1070,0)+G514)</f>
        <v/>
      </c>
    </row>
    <row r="516" spans="1:7" s="10" customFormat="1" ht="14.25" hidden="1" customHeight="1">
      <c r="A516" s="77" t="str">
        <f ca="1">IF($G516="","",IF(OR(INDEX(Nhaplieu!$M$8:$M$1070,$G516)=$J$3,INDEX(Nhaplieu!$N$8:$N$1070,$G516)=$J$3),INDEX(Nhaplieu!$E$8:$E$1070,$G516),""))</f>
        <v/>
      </c>
      <c r="B516" s="481" t="str">
        <f ca="1">IF($G516="","",IF(OR(INDEX(Nhaplieu!$M$8:$M$1070,$G516)=$J$3,INDEX(Nhaplieu!$N$8:$N$1070,$G516)=$J$3),INDEX(Nhaplieu!$F$8:$F$1070,$G516),""))</f>
        <v/>
      </c>
      <c r="C516" s="482" t="str">
        <f ca="1">IF($G516="","",IF(OR(INDEX(Nhaplieu!$M$8:$M$1070,$G516)=$J$3,INDEX(Nhaplieu!$N$8:$N$1070,$G516)=$J$3),INDEX(Nhaplieu!$L$8:$L$1070,$G516),""))</f>
        <v/>
      </c>
      <c r="D516" s="483" t="str">
        <f ca="1">IF($G516="","",IF(INDEX(Nhaplieu!$M$8:$M$1070,$G516)=$J$3,IF($G516="","",INDEX(Nhaplieu!$N$8:$N$1070,$G516)),IF(INDEX(Nhaplieu!$N$8:$N$1070,$G516)=$J$3,IF($G516="","",INDEX(Nhaplieu!$M$8:$M$1070,$G516)),"")))</f>
        <v/>
      </c>
      <c r="E516" s="77" t="str">
        <f ca="1">IF($G516="","",IF(AND(INDEX(Nhaplieu!$M$8:$M$1070,$G516)=$J$3,INDEX(Nhaplieu!$P$8:$P$1070,$G516)=$J$2),INDEX(Nhaplieu!$O$8:$O$1070,$G516),0))</f>
        <v/>
      </c>
      <c r="F516" s="77" t="str">
        <f ca="1">IF(OR($G516="",E516&gt;0),"",IF(AND(INDEX(Nhaplieu!$N$8:$N$1070,$G516)=$J$3,INDEX(Nhaplieu!$P$8:$P$1070,$G516)=$J$2),INDEX(Nhaplieu!$O$8:$O$1070,$G516),0))</f>
        <v/>
      </c>
      <c r="G516" s="66" t="str">
        <f ca="1">IF(TYPE(MATCH($J$2,OFFSET(Nhaplieu!$P$8,G515,0):'Nhaplieu'!$P$1070,0)+G515)=16,"",MATCH($J$2,OFFSET(Nhaplieu!$P$8,G515,0):'Nhaplieu'!$P$1070,0)+G515)</f>
        <v/>
      </c>
    </row>
    <row r="517" spans="1:7" s="10" customFormat="1" ht="14.25" hidden="1" customHeight="1">
      <c r="A517" s="77" t="str">
        <f ca="1">IF($G517="","",IF(OR(INDEX(Nhaplieu!$M$8:$M$1070,$G517)=$J$3,INDEX(Nhaplieu!$N$8:$N$1070,$G517)=$J$3),INDEX(Nhaplieu!$E$8:$E$1070,$G517),""))</f>
        <v/>
      </c>
      <c r="B517" s="481" t="str">
        <f ca="1">IF($G517="","",IF(OR(INDEX(Nhaplieu!$M$8:$M$1070,$G517)=$J$3,INDEX(Nhaplieu!$N$8:$N$1070,$G517)=$J$3),INDEX(Nhaplieu!$F$8:$F$1070,$G517),""))</f>
        <v/>
      </c>
      <c r="C517" s="482" t="str">
        <f ca="1">IF($G517="","",IF(OR(INDEX(Nhaplieu!$M$8:$M$1070,$G517)=$J$3,INDEX(Nhaplieu!$N$8:$N$1070,$G517)=$J$3),INDEX(Nhaplieu!$L$8:$L$1070,$G517),""))</f>
        <v/>
      </c>
      <c r="D517" s="483" t="str">
        <f ca="1">IF($G517="","",IF(INDEX(Nhaplieu!$M$8:$M$1070,$G517)=$J$3,IF($G517="","",INDEX(Nhaplieu!$N$8:$N$1070,$G517)),IF(INDEX(Nhaplieu!$N$8:$N$1070,$G517)=$J$3,IF($G517="","",INDEX(Nhaplieu!$M$8:$M$1070,$G517)),"")))</f>
        <v/>
      </c>
      <c r="E517" s="77" t="str">
        <f ca="1">IF($G517="","",IF(AND(INDEX(Nhaplieu!$M$8:$M$1070,$G517)=$J$3,INDEX(Nhaplieu!$P$8:$P$1070,$G517)=$J$2),INDEX(Nhaplieu!$O$8:$O$1070,$G517),0))</f>
        <v/>
      </c>
      <c r="F517" s="77" t="str">
        <f ca="1">IF(OR($G517="",E517&gt;0),"",IF(AND(INDEX(Nhaplieu!$N$8:$N$1070,$G517)=$J$3,INDEX(Nhaplieu!$P$8:$P$1070,$G517)=$J$2),INDEX(Nhaplieu!$O$8:$O$1070,$G517),0))</f>
        <v/>
      </c>
      <c r="G517" s="66" t="str">
        <f ca="1">IF(TYPE(MATCH($J$2,OFFSET(Nhaplieu!$P$8,G516,0):'Nhaplieu'!$P$1070,0)+G516)=16,"",MATCH($J$2,OFFSET(Nhaplieu!$P$8,G516,0):'Nhaplieu'!$P$1070,0)+G516)</f>
        <v/>
      </c>
    </row>
    <row r="518" spans="1:7" s="10" customFormat="1" ht="14.25" hidden="1" customHeight="1">
      <c r="A518" s="77" t="str">
        <f ca="1">IF($G518="","",IF(OR(INDEX(Nhaplieu!$M$8:$M$1070,$G518)=$J$3,INDEX(Nhaplieu!$N$8:$N$1070,$G518)=$J$3),INDEX(Nhaplieu!$E$8:$E$1070,$G518),""))</f>
        <v/>
      </c>
      <c r="B518" s="481" t="str">
        <f ca="1">IF($G518="","",IF(OR(INDEX(Nhaplieu!$M$8:$M$1070,$G518)=$J$3,INDEX(Nhaplieu!$N$8:$N$1070,$G518)=$J$3),INDEX(Nhaplieu!$F$8:$F$1070,$G518),""))</f>
        <v/>
      </c>
      <c r="C518" s="482" t="str">
        <f ca="1">IF($G518="","",IF(OR(INDEX(Nhaplieu!$M$8:$M$1070,$G518)=$J$3,INDEX(Nhaplieu!$N$8:$N$1070,$G518)=$J$3),INDEX(Nhaplieu!$L$8:$L$1070,$G518),""))</f>
        <v/>
      </c>
      <c r="D518" s="483" t="str">
        <f ca="1">IF($G518="","",IF(INDEX(Nhaplieu!$M$8:$M$1070,$G518)=$J$3,IF($G518="","",INDEX(Nhaplieu!$N$8:$N$1070,$G518)),IF(INDEX(Nhaplieu!$N$8:$N$1070,$G518)=$J$3,IF($G518="","",INDEX(Nhaplieu!$M$8:$M$1070,$G518)),"")))</f>
        <v/>
      </c>
      <c r="E518" s="77" t="str">
        <f ca="1">IF($G518="","",IF(AND(INDEX(Nhaplieu!$M$8:$M$1070,$G518)=$J$3,INDEX(Nhaplieu!$P$8:$P$1070,$G518)=$J$2),INDEX(Nhaplieu!$O$8:$O$1070,$G518),0))</f>
        <v/>
      </c>
      <c r="F518" s="77" t="str">
        <f ca="1">IF(OR($G518="",E518&gt;0),"",IF(AND(INDEX(Nhaplieu!$N$8:$N$1070,$G518)=$J$3,INDEX(Nhaplieu!$P$8:$P$1070,$G518)=$J$2),INDEX(Nhaplieu!$O$8:$O$1070,$G518),0))</f>
        <v/>
      </c>
      <c r="G518" s="66" t="str">
        <f ca="1">IF(TYPE(MATCH($J$2,OFFSET(Nhaplieu!$P$8,G517,0):'Nhaplieu'!$P$1070,0)+G517)=16,"",MATCH($J$2,OFFSET(Nhaplieu!$P$8,G517,0):'Nhaplieu'!$P$1070,0)+G517)</f>
        <v/>
      </c>
    </row>
    <row r="519" spans="1:7" s="10" customFormat="1" ht="14.25" hidden="1" customHeight="1">
      <c r="A519" s="77" t="str">
        <f ca="1">IF($G519="","",IF(OR(INDEX(Nhaplieu!$M$8:$M$1070,$G519)=$J$3,INDEX(Nhaplieu!$N$8:$N$1070,$G519)=$J$3),INDEX(Nhaplieu!$E$8:$E$1070,$G519),""))</f>
        <v/>
      </c>
      <c r="B519" s="481" t="str">
        <f ca="1">IF($G519="","",IF(OR(INDEX(Nhaplieu!$M$8:$M$1070,$G519)=$J$3,INDEX(Nhaplieu!$N$8:$N$1070,$G519)=$J$3),INDEX(Nhaplieu!$F$8:$F$1070,$G519),""))</f>
        <v/>
      </c>
      <c r="C519" s="482" t="str">
        <f ca="1">IF($G519="","",IF(OR(INDEX(Nhaplieu!$M$8:$M$1070,$G519)=$J$3,INDEX(Nhaplieu!$N$8:$N$1070,$G519)=$J$3),INDEX(Nhaplieu!$L$8:$L$1070,$G519),""))</f>
        <v/>
      </c>
      <c r="D519" s="483" t="str">
        <f ca="1">IF($G519="","",IF(INDEX(Nhaplieu!$M$8:$M$1070,$G519)=$J$3,IF($G519="","",INDEX(Nhaplieu!$N$8:$N$1070,$G519)),IF(INDEX(Nhaplieu!$N$8:$N$1070,$G519)=$J$3,IF($G519="","",INDEX(Nhaplieu!$M$8:$M$1070,$G519)),"")))</f>
        <v/>
      </c>
      <c r="E519" s="77" t="str">
        <f ca="1">IF($G519="","",IF(AND(INDEX(Nhaplieu!$M$8:$M$1070,$G519)=$J$3,INDEX(Nhaplieu!$P$8:$P$1070,$G519)=$J$2),INDEX(Nhaplieu!$O$8:$O$1070,$G519),0))</f>
        <v/>
      </c>
      <c r="F519" s="77" t="str">
        <f ca="1">IF(OR($G519="",E519&gt;0),"",IF(AND(INDEX(Nhaplieu!$N$8:$N$1070,$G519)=$J$3,INDEX(Nhaplieu!$P$8:$P$1070,$G519)=$J$2),INDEX(Nhaplieu!$O$8:$O$1070,$G519),0))</f>
        <v/>
      </c>
      <c r="G519" s="66" t="str">
        <f ca="1">IF(TYPE(MATCH($J$2,OFFSET(Nhaplieu!$P$8,G518,0):'Nhaplieu'!$P$1070,0)+G518)=16,"",MATCH($J$2,OFFSET(Nhaplieu!$P$8,G518,0):'Nhaplieu'!$P$1070,0)+G518)</f>
        <v/>
      </c>
    </row>
    <row r="520" spans="1:7" s="10" customFormat="1" ht="14.25" hidden="1" customHeight="1">
      <c r="A520" s="77" t="str">
        <f ca="1">IF($G520="","",IF(OR(INDEX(Nhaplieu!$M$8:$M$1070,$G520)=$J$3,INDEX(Nhaplieu!$N$8:$N$1070,$G520)=$J$3),INDEX(Nhaplieu!$E$8:$E$1070,$G520),""))</f>
        <v/>
      </c>
      <c r="B520" s="481" t="str">
        <f ca="1">IF($G520="","",IF(OR(INDEX(Nhaplieu!$M$8:$M$1070,$G520)=$J$3,INDEX(Nhaplieu!$N$8:$N$1070,$G520)=$J$3),INDEX(Nhaplieu!$F$8:$F$1070,$G520),""))</f>
        <v/>
      </c>
      <c r="C520" s="482" t="str">
        <f ca="1">IF($G520="","",IF(OR(INDEX(Nhaplieu!$M$8:$M$1070,$G520)=$J$3,INDEX(Nhaplieu!$N$8:$N$1070,$G520)=$J$3),INDEX(Nhaplieu!$L$8:$L$1070,$G520),""))</f>
        <v/>
      </c>
      <c r="D520" s="483" t="str">
        <f ca="1">IF($G520="","",IF(INDEX(Nhaplieu!$M$8:$M$1070,$G520)=$J$3,IF($G520="","",INDEX(Nhaplieu!$N$8:$N$1070,$G520)),IF(INDEX(Nhaplieu!$N$8:$N$1070,$G520)=$J$3,IF($G520="","",INDEX(Nhaplieu!$M$8:$M$1070,$G520)),"")))</f>
        <v/>
      </c>
      <c r="E520" s="77" t="str">
        <f ca="1">IF($G520="","",IF(AND(INDEX(Nhaplieu!$M$8:$M$1070,$G520)=$J$3,INDEX(Nhaplieu!$P$8:$P$1070,$G520)=$J$2),INDEX(Nhaplieu!$O$8:$O$1070,$G520),0))</f>
        <v/>
      </c>
      <c r="F520" s="77" t="str">
        <f ca="1">IF(OR($G520="",E520&gt;0),"",IF(AND(INDEX(Nhaplieu!$N$8:$N$1070,$G520)=$J$3,INDEX(Nhaplieu!$P$8:$P$1070,$G520)=$J$2),INDEX(Nhaplieu!$O$8:$O$1070,$G520),0))</f>
        <v/>
      </c>
      <c r="G520" s="66" t="str">
        <f ca="1">IF(TYPE(MATCH($J$2,OFFSET(Nhaplieu!$P$8,G519,0):'Nhaplieu'!$P$1070,0)+G519)=16,"",MATCH($J$2,OFFSET(Nhaplieu!$P$8,G519,0):'Nhaplieu'!$P$1070,0)+G519)</f>
        <v/>
      </c>
    </row>
    <row r="521" spans="1:7" s="10" customFormat="1" ht="14.25" hidden="1" customHeight="1">
      <c r="A521" s="77" t="str">
        <f ca="1">IF($G521="","",IF(OR(INDEX(Nhaplieu!$M$8:$M$1070,$G521)=$J$3,INDEX(Nhaplieu!$N$8:$N$1070,$G521)=$J$3),INDEX(Nhaplieu!$E$8:$E$1070,$G521),""))</f>
        <v/>
      </c>
      <c r="B521" s="481" t="str">
        <f ca="1">IF($G521="","",IF(OR(INDEX(Nhaplieu!$M$8:$M$1070,$G521)=$J$3,INDEX(Nhaplieu!$N$8:$N$1070,$G521)=$J$3),INDEX(Nhaplieu!$F$8:$F$1070,$G521),""))</f>
        <v/>
      </c>
      <c r="C521" s="482" t="str">
        <f ca="1">IF($G521="","",IF(OR(INDEX(Nhaplieu!$M$8:$M$1070,$G521)=$J$3,INDEX(Nhaplieu!$N$8:$N$1070,$G521)=$J$3),INDEX(Nhaplieu!$L$8:$L$1070,$G521),""))</f>
        <v/>
      </c>
      <c r="D521" s="483" t="str">
        <f ca="1">IF($G521="","",IF(INDEX(Nhaplieu!$M$8:$M$1070,$G521)=$J$3,IF($G521="","",INDEX(Nhaplieu!$N$8:$N$1070,$G521)),IF(INDEX(Nhaplieu!$N$8:$N$1070,$G521)=$J$3,IF($G521="","",INDEX(Nhaplieu!$M$8:$M$1070,$G521)),"")))</f>
        <v/>
      </c>
      <c r="E521" s="77" t="str">
        <f ca="1">IF($G521="","",IF(AND(INDEX(Nhaplieu!$M$8:$M$1070,$G521)=$J$3,INDEX(Nhaplieu!$P$8:$P$1070,$G521)=$J$2),INDEX(Nhaplieu!$O$8:$O$1070,$G521),0))</f>
        <v/>
      </c>
      <c r="F521" s="77" t="str">
        <f ca="1">IF(OR($G521="",E521&gt;0),"",IF(AND(INDEX(Nhaplieu!$N$8:$N$1070,$G521)=$J$3,INDEX(Nhaplieu!$P$8:$P$1070,$G521)=$J$2),INDEX(Nhaplieu!$O$8:$O$1070,$G521),0))</f>
        <v/>
      </c>
      <c r="G521" s="66" t="str">
        <f ca="1">IF(TYPE(MATCH($J$2,OFFSET(Nhaplieu!$P$8,G520,0):'Nhaplieu'!$P$1070,0)+G520)=16,"",MATCH($J$2,OFFSET(Nhaplieu!$P$8,G520,0):'Nhaplieu'!$P$1070,0)+G520)</f>
        <v/>
      </c>
    </row>
    <row r="522" spans="1:7" s="10" customFormat="1" ht="14.25" hidden="1" customHeight="1">
      <c r="A522" s="77" t="str">
        <f ca="1">IF($G522="","",IF(OR(INDEX(Nhaplieu!$M$8:$M$1070,$G522)=$J$3,INDEX(Nhaplieu!$N$8:$N$1070,$G522)=$J$3),INDEX(Nhaplieu!$E$8:$E$1070,$G522),""))</f>
        <v/>
      </c>
      <c r="B522" s="481" t="str">
        <f ca="1">IF($G522="","",IF(OR(INDEX(Nhaplieu!$M$8:$M$1070,$G522)=$J$3,INDEX(Nhaplieu!$N$8:$N$1070,$G522)=$J$3),INDEX(Nhaplieu!$F$8:$F$1070,$G522),""))</f>
        <v/>
      </c>
      <c r="C522" s="482" t="str">
        <f ca="1">IF($G522="","",IF(OR(INDEX(Nhaplieu!$M$8:$M$1070,$G522)=$J$3,INDEX(Nhaplieu!$N$8:$N$1070,$G522)=$J$3),INDEX(Nhaplieu!$L$8:$L$1070,$G522),""))</f>
        <v/>
      </c>
      <c r="D522" s="483" t="str">
        <f ca="1">IF($G522="","",IF(INDEX(Nhaplieu!$M$8:$M$1070,$G522)=$J$3,IF($G522="","",INDEX(Nhaplieu!$N$8:$N$1070,$G522)),IF(INDEX(Nhaplieu!$N$8:$N$1070,$G522)=$J$3,IF($G522="","",INDEX(Nhaplieu!$M$8:$M$1070,$G522)),"")))</f>
        <v/>
      </c>
      <c r="E522" s="77" t="str">
        <f ca="1">IF($G522="","",IF(AND(INDEX(Nhaplieu!$M$8:$M$1070,$G522)=$J$3,INDEX(Nhaplieu!$P$8:$P$1070,$G522)=$J$2),INDEX(Nhaplieu!$O$8:$O$1070,$G522),0))</f>
        <v/>
      </c>
      <c r="F522" s="77" t="str">
        <f ca="1">IF(OR($G522="",E522&gt;0),"",IF(AND(INDEX(Nhaplieu!$N$8:$N$1070,$G522)=$J$3,INDEX(Nhaplieu!$P$8:$P$1070,$G522)=$J$2),INDEX(Nhaplieu!$O$8:$O$1070,$G522),0))</f>
        <v/>
      </c>
      <c r="G522" s="66" t="str">
        <f ca="1">IF(TYPE(MATCH($J$2,OFFSET(Nhaplieu!$P$8,G521,0):'Nhaplieu'!$P$1070,0)+G521)=16,"",MATCH($J$2,OFFSET(Nhaplieu!$P$8,G521,0):'Nhaplieu'!$P$1070,0)+G521)</f>
        <v/>
      </c>
    </row>
    <row r="523" spans="1:7" s="10" customFormat="1" ht="14.25" hidden="1" customHeight="1">
      <c r="A523" s="77" t="str">
        <f ca="1">IF($G523="","",IF(OR(INDEX(Nhaplieu!$M$8:$M$1070,$G523)=$J$3,INDEX(Nhaplieu!$N$8:$N$1070,$G523)=$J$3),INDEX(Nhaplieu!$E$8:$E$1070,$G523),""))</f>
        <v/>
      </c>
      <c r="B523" s="481" t="str">
        <f ca="1">IF($G523="","",IF(OR(INDEX(Nhaplieu!$M$8:$M$1070,$G523)=$J$3,INDEX(Nhaplieu!$N$8:$N$1070,$G523)=$J$3),INDEX(Nhaplieu!$F$8:$F$1070,$G523),""))</f>
        <v/>
      </c>
      <c r="C523" s="482" t="str">
        <f ca="1">IF($G523="","",IF(OR(INDEX(Nhaplieu!$M$8:$M$1070,$G523)=$J$3,INDEX(Nhaplieu!$N$8:$N$1070,$G523)=$J$3),INDEX(Nhaplieu!$L$8:$L$1070,$G523),""))</f>
        <v/>
      </c>
      <c r="D523" s="483" t="str">
        <f ca="1">IF($G523="","",IF(INDEX(Nhaplieu!$M$8:$M$1070,$G523)=$J$3,IF($G523="","",INDEX(Nhaplieu!$N$8:$N$1070,$G523)),IF(INDEX(Nhaplieu!$N$8:$N$1070,$G523)=$J$3,IF($G523="","",INDEX(Nhaplieu!$M$8:$M$1070,$G523)),"")))</f>
        <v/>
      </c>
      <c r="E523" s="77" t="str">
        <f ca="1">IF($G523="","",IF(AND(INDEX(Nhaplieu!$M$8:$M$1070,$G523)=$J$3,INDEX(Nhaplieu!$P$8:$P$1070,$G523)=$J$2),INDEX(Nhaplieu!$O$8:$O$1070,$G523),0))</f>
        <v/>
      </c>
      <c r="F523" s="77" t="str">
        <f ca="1">IF(OR($G523="",E523&gt;0),"",IF(AND(INDEX(Nhaplieu!$N$8:$N$1070,$G523)=$J$3,INDEX(Nhaplieu!$P$8:$P$1070,$G523)=$J$2),INDEX(Nhaplieu!$O$8:$O$1070,$G523),0))</f>
        <v/>
      </c>
      <c r="G523" s="66" t="str">
        <f ca="1">IF(TYPE(MATCH($J$2,OFFSET(Nhaplieu!$P$8,G522,0):'Nhaplieu'!$P$1070,0)+G522)=16,"",MATCH($J$2,OFFSET(Nhaplieu!$P$8,G522,0):'Nhaplieu'!$P$1070,0)+G522)</f>
        <v/>
      </c>
    </row>
    <row r="524" spans="1:7" s="10" customFormat="1" ht="14.25" hidden="1" customHeight="1">
      <c r="A524" s="77" t="str">
        <f ca="1">IF($G524="","",IF(OR(INDEX(Nhaplieu!$M$8:$M$1070,$G524)=$J$3,INDEX(Nhaplieu!$N$8:$N$1070,$G524)=$J$3),INDEX(Nhaplieu!$E$8:$E$1070,$G524),""))</f>
        <v/>
      </c>
      <c r="B524" s="481" t="str">
        <f ca="1">IF($G524="","",IF(OR(INDEX(Nhaplieu!$M$8:$M$1070,$G524)=$J$3,INDEX(Nhaplieu!$N$8:$N$1070,$G524)=$J$3),INDEX(Nhaplieu!$F$8:$F$1070,$G524),""))</f>
        <v/>
      </c>
      <c r="C524" s="482" t="str">
        <f ca="1">IF($G524="","",IF(OR(INDEX(Nhaplieu!$M$8:$M$1070,$G524)=$J$3,INDEX(Nhaplieu!$N$8:$N$1070,$G524)=$J$3),INDEX(Nhaplieu!$L$8:$L$1070,$G524),""))</f>
        <v/>
      </c>
      <c r="D524" s="483" t="str">
        <f ca="1">IF($G524="","",IF(INDEX(Nhaplieu!$M$8:$M$1070,$G524)=$J$3,IF($G524="","",INDEX(Nhaplieu!$N$8:$N$1070,$G524)),IF(INDEX(Nhaplieu!$N$8:$N$1070,$G524)=$J$3,IF($G524="","",INDEX(Nhaplieu!$M$8:$M$1070,$G524)),"")))</f>
        <v/>
      </c>
      <c r="E524" s="77" t="str">
        <f ca="1">IF($G524="","",IF(AND(INDEX(Nhaplieu!$M$8:$M$1070,$G524)=$J$3,INDEX(Nhaplieu!$P$8:$P$1070,$G524)=$J$2),INDEX(Nhaplieu!$O$8:$O$1070,$G524),0))</f>
        <v/>
      </c>
      <c r="F524" s="77" t="str">
        <f ca="1">IF(OR($G524="",E524&gt;0),"",IF(AND(INDEX(Nhaplieu!$N$8:$N$1070,$G524)=$J$3,INDEX(Nhaplieu!$P$8:$P$1070,$G524)=$J$2),INDEX(Nhaplieu!$O$8:$O$1070,$G524),0))</f>
        <v/>
      </c>
      <c r="G524" s="66" t="str">
        <f ca="1">IF(TYPE(MATCH($J$2,OFFSET(Nhaplieu!$P$8,G523,0):'Nhaplieu'!$P$1070,0)+G523)=16,"",MATCH($J$2,OFFSET(Nhaplieu!$P$8,G523,0):'Nhaplieu'!$P$1070,0)+G523)</f>
        <v/>
      </c>
    </row>
    <row r="525" spans="1:7" s="10" customFormat="1" ht="14.25" hidden="1" customHeight="1">
      <c r="A525" s="77" t="str">
        <f ca="1">IF($G525="","",IF(OR(INDEX(Nhaplieu!$M$8:$M$1070,$G525)=$J$3,INDEX(Nhaplieu!$N$8:$N$1070,$G525)=$J$3),INDEX(Nhaplieu!$E$8:$E$1070,$G525),""))</f>
        <v/>
      </c>
      <c r="B525" s="481" t="str">
        <f ca="1">IF($G525="","",IF(OR(INDEX(Nhaplieu!$M$8:$M$1070,$G525)=$J$3,INDEX(Nhaplieu!$N$8:$N$1070,$G525)=$J$3),INDEX(Nhaplieu!$F$8:$F$1070,$G525),""))</f>
        <v/>
      </c>
      <c r="C525" s="482" t="str">
        <f ca="1">IF($G525="","",IF(OR(INDEX(Nhaplieu!$M$8:$M$1070,$G525)=$J$3,INDEX(Nhaplieu!$N$8:$N$1070,$G525)=$J$3),INDEX(Nhaplieu!$L$8:$L$1070,$G525),""))</f>
        <v/>
      </c>
      <c r="D525" s="483" t="str">
        <f ca="1">IF($G525="","",IF(INDEX(Nhaplieu!$M$8:$M$1070,$G525)=$J$3,IF($G525="","",INDEX(Nhaplieu!$N$8:$N$1070,$G525)),IF(INDEX(Nhaplieu!$N$8:$N$1070,$G525)=$J$3,IF($G525="","",INDEX(Nhaplieu!$M$8:$M$1070,$G525)),"")))</f>
        <v/>
      </c>
      <c r="E525" s="77" t="str">
        <f ca="1">IF($G525="","",IF(AND(INDEX(Nhaplieu!$M$8:$M$1070,$G525)=$J$3,INDEX(Nhaplieu!$P$8:$P$1070,$G525)=$J$2),INDEX(Nhaplieu!$O$8:$O$1070,$G525),0))</f>
        <v/>
      </c>
      <c r="F525" s="77" t="str">
        <f ca="1">IF(OR($G525="",E525&gt;0),"",IF(AND(INDEX(Nhaplieu!$N$8:$N$1070,$G525)=$J$3,INDEX(Nhaplieu!$P$8:$P$1070,$G525)=$J$2),INDEX(Nhaplieu!$O$8:$O$1070,$G525),0))</f>
        <v/>
      </c>
      <c r="G525" s="66" t="str">
        <f ca="1">IF(TYPE(MATCH($J$2,OFFSET(Nhaplieu!$P$8,G524,0):'Nhaplieu'!$P$1070,0)+G524)=16,"",MATCH($J$2,OFFSET(Nhaplieu!$P$8,G524,0):'Nhaplieu'!$P$1070,0)+G524)</f>
        <v/>
      </c>
    </row>
    <row r="526" spans="1:7" s="10" customFormat="1" ht="14.25" hidden="1" customHeight="1">
      <c r="A526" s="77" t="str">
        <f ca="1">IF($G526="","",IF(OR(INDEX(Nhaplieu!$M$8:$M$1070,$G526)=$J$3,INDEX(Nhaplieu!$N$8:$N$1070,$G526)=$J$3),INDEX(Nhaplieu!$E$8:$E$1070,$G526),""))</f>
        <v/>
      </c>
      <c r="B526" s="481" t="str">
        <f ca="1">IF($G526="","",IF(OR(INDEX(Nhaplieu!$M$8:$M$1070,$G526)=$J$3,INDEX(Nhaplieu!$N$8:$N$1070,$G526)=$J$3),INDEX(Nhaplieu!$F$8:$F$1070,$G526),""))</f>
        <v/>
      </c>
      <c r="C526" s="482" t="str">
        <f ca="1">IF($G526="","",IF(OR(INDEX(Nhaplieu!$M$8:$M$1070,$G526)=$J$3,INDEX(Nhaplieu!$N$8:$N$1070,$G526)=$J$3),INDEX(Nhaplieu!$L$8:$L$1070,$G526),""))</f>
        <v/>
      </c>
      <c r="D526" s="483" t="str">
        <f ca="1">IF($G526="","",IF(INDEX(Nhaplieu!$M$8:$M$1070,$G526)=$J$3,IF($G526="","",INDEX(Nhaplieu!$N$8:$N$1070,$G526)),IF(INDEX(Nhaplieu!$N$8:$N$1070,$G526)=$J$3,IF($G526="","",INDEX(Nhaplieu!$M$8:$M$1070,$G526)),"")))</f>
        <v/>
      </c>
      <c r="E526" s="77" t="str">
        <f ca="1">IF($G526="","",IF(AND(INDEX(Nhaplieu!$M$8:$M$1070,$G526)=$J$3,INDEX(Nhaplieu!$P$8:$P$1070,$G526)=$J$2),INDEX(Nhaplieu!$O$8:$O$1070,$G526),0))</f>
        <v/>
      </c>
      <c r="F526" s="77" t="str">
        <f ca="1">IF(OR($G526="",E526&gt;0),"",IF(AND(INDEX(Nhaplieu!$N$8:$N$1070,$G526)=$J$3,INDEX(Nhaplieu!$P$8:$P$1070,$G526)=$J$2),INDEX(Nhaplieu!$O$8:$O$1070,$G526),0))</f>
        <v/>
      </c>
      <c r="G526" s="66" t="str">
        <f ca="1">IF(TYPE(MATCH($J$2,OFFSET(Nhaplieu!$P$8,G525,0):'Nhaplieu'!$P$1070,0)+G525)=16,"",MATCH($J$2,OFFSET(Nhaplieu!$P$8,G525,0):'Nhaplieu'!$P$1070,0)+G525)</f>
        <v/>
      </c>
    </row>
    <row r="527" spans="1:7" s="10" customFormat="1" ht="14.25" hidden="1" customHeight="1">
      <c r="A527" s="77" t="str">
        <f ca="1">IF($G527="","",IF(OR(INDEX(Nhaplieu!$M$8:$M$1070,$G527)=$J$3,INDEX(Nhaplieu!$N$8:$N$1070,$G527)=$J$3),INDEX(Nhaplieu!$E$8:$E$1070,$G527),""))</f>
        <v/>
      </c>
      <c r="B527" s="481" t="str">
        <f ca="1">IF($G527="","",IF(OR(INDEX(Nhaplieu!$M$8:$M$1070,$G527)=$J$3,INDEX(Nhaplieu!$N$8:$N$1070,$G527)=$J$3),INDEX(Nhaplieu!$F$8:$F$1070,$G527),""))</f>
        <v/>
      </c>
      <c r="C527" s="482" t="str">
        <f ca="1">IF($G527="","",IF(OR(INDEX(Nhaplieu!$M$8:$M$1070,$G527)=$J$3,INDEX(Nhaplieu!$N$8:$N$1070,$G527)=$J$3),INDEX(Nhaplieu!$L$8:$L$1070,$G527),""))</f>
        <v/>
      </c>
      <c r="D527" s="483" t="str">
        <f ca="1">IF($G527="","",IF(INDEX(Nhaplieu!$M$8:$M$1070,$G527)=$J$3,IF($G527="","",INDEX(Nhaplieu!$N$8:$N$1070,$G527)),IF(INDEX(Nhaplieu!$N$8:$N$1070,$G527)=$J$3,IF($G527="","",INDEX(Nhaplieu!$M$8:$M$1070,$G527)),"")))</f>
        <v/>
      </c>
      <c r="E527" s="77" t="str">
        <f ca="1">IF($G527="","",IF(AND(INDEX(Nhaplieu!$M$8:$M$1070,$G527)=$J$3,INDEX(Nhaplieu!$P$8:$P$1070,$G527)=$J$2),INDEX(Nhaplieu!$O$8:$O$1070,$G527),0))</f>
        <v/>
      </c>
      <c r="F527" s="77" t="str">
        <f ca="1">IF(OR($G527="",E527&gt;0),"",IF(AND(INDEX(Nhaplieu!$N$8:$N$1070,$G527)=$J$3,INDEX(Nhaplieu!$P$8:$P$1070,$G527)=$J$2),INDEX(Nhaplieu!$O$8:$O$1070,$G527),0))</f>
        <v/>
      </c>
      <c r="G527" s="66" t="str">
        <f ca="1">IF(TYPE(MATCH($J$2,OFFSET(Nhaplieu!$P$8,G526,0):'Nhaplieu'!$P$1070,0)+G526)=16,"",MATCH($J$2,OFFSET(Nhaplieu!$P$8,G526,0):'Nhaplieu'!$P$1070,0)+G526)</f>
        <v/>
      </c>
    </row>
    <row r="528" spans="1:7" s="10" customFormat="1" ht="14.25" hidden="1" customHeight="1">
      <c r="A528" s="77" t="str">
        <f ca="1">IF($G528="","",IF(OR(INDEX(Nhaplieu!$M$8:$M$1070,$G528)=$J$3,INDEX(Nhaplieu!$N$8:$N$1070,$G528)=$J$3),INDEX(Nhaplieu!$E$8:$E$1070,$G528),""))</f>
        <v/>
      </c>
      <c r="B528" s="481" t="str">
        <f ca="1">IF($G528="","",IF(OR(INDEX(Nhaplieu!$M$8:$M$1070,$G528)=$J$3,INDEX(Nhaplieu!$N$8:$N$1070,$G528)=$J$3),INDEX(Nhaplieu!$F$8:$F$1070,$G528),""))</f>
        <v/>
      </c>
      <c r="C528" s="482" t="str">
        <f ca="1">IF($G528="","",IF(OR(INDEX(Nhaplieu!$M$8:$M$1070,$G528)=$J$3,INDEX(Nhaplieu!$N$8:$N$1070,$G528)=$J$3),INDEX(Nhaplieu!$L$8:$L$1070,$G528),""))</f>
        <v/>
      </c>
      <c r="D528" s="483" t="str">
        <f ca="1">IF($G528="","",IF(INDEX(Nhaplieu!$M$8:$M$1070,$G528)=$J$3,IF($G528="","",INDEX(Nhaplieu!$N$8:$N$1070,$G528)),IF(INDEX(Nhaplieu!$N$8:$N$1070,$G528)=$J$3,IF($G528="","",INDEX(Nhaplieu!$M$8:$M$1070,$G528)),"")))</f>
        <v/>
      </c>
      <c r="E528" s="77" t="str">
        <f ca="1">IF($G528="","",IF(AND(INDEX(Nhaplieu!$M$8:$M$1070,$G528)=$J$3,INDEX(Nhaplieu!$P$8:$P$1070,$G528)=$J$2),INDEX(Nhaplieu!$O$8:$O$1070,$G528),0))</f>
        <v/>
      </c>
      <c r="F528" s="77" t="str">
        <f ca="1">IF(OR($G528="",E528&gt;0),"",IF(AND(INDEX(Nhaplieu!$N$8:$N$1070,$G528)=$J$3,INDEX(Nhaplieu!$P$8:$P$1070,$G528)=$J$2),INDEX(Nhaplieu!$O$8:$O$1070,$G528),0))</f>
        <v/>
      </c>
      <c r="G528" s="66" t="str">
        <f ca="1">IF(TYPE(MATCH($J$2,OFFSET(Nhaplieu!$P$8,G527,0):'Nhaplieu'!$P$1070,0)+G527)=16,"",MATCH($J$2,OFFSET(Nhaplieu!$P$8,G527,0):'Nhaplieu'!$P$1070,0)+G527)</f>
        <v/>
      </c>
    </row>
    <row r="529" spans="1:7" s="10" customFormat="1" ht="14.25" hidden="1" customHeight="1">
      <c r="A529" s="77" t="str">
        <f ca="1">IF($G529="","",IF(OR(INDEX(Nhaplieu!$M$8:$M$1070,$G529)=$J$3,INDEX(Nhaplieu!$N$8:$N$1070,$G529)=$J$3),INDEX(Nhaplieu!$E$8:$E$1070,$G529),""))</f>
        <v/>
      </c>
      <c r="B529" s="481" t="str">
        <f ca="1">IF($G529="","",IF(OR(INDEX(Nhaplieu!$M$8:$M$1070,$G529)=$J$3,INDEX(Nhaplieu!$N$8:$N$1070,$G529)=$J$3),INDEX(Nhaplieu!$F$8:$F$1070,$G529),""))</f>
        <v/>
      </c>
      <c r="C529" s="482" t="str">
        <f ca="1">IF($G529="","",IF(OR(INDEX(Nhaplieu!$M$8:$M$1070,$G529)=$J$3,INDEX(Nhaplieu!$N$8:$N$1070,$G529)=$J$3),INDEX(Nhaplieu!$L$8:$L$1070,$G529),""))</f>
        <v/>
      </c>
      <c r="D529" s="483" t="str">
        <f ca="1">IF($G529="","",IF(INDEX(Nhaplieu!$M$8:$M$1070,$G529)=$J$3,IF($G529="","",INDEX(Nhaplieu!$N$8:$N$1070,$G529)),IF(INDEX(Nhaplieu!$N$8:$N$1070,$G529)=$J$3,IF($G529="","",INDEX(Nhaplieu!$M$8:$M$1070,$G529)),"")))</f>
        <v/>
      </c>
      <c r="E529" s="77" t="str">
        <f ca="1">IF($G529="","",IF(AND(INDEX(Nhaplieu!$M$8:$M$1070,$G529)=$J$3,INDEX(Nhaplieu!$P$8:$P$1070,$G529)=$J$2),INDEX(Nhaplieu!$O$8:$O$1070,$G529),0))</f>
        <v/>
      </c>
      <c r="F529" s="77" t="str">
        <f ca="1">IF(OR($G529="",E529&gt;0),"",IF(AND(INDEX(Nhaplieu!$N$8:$N$1070,$G529)=$J$3,INDEX(Nhaplieu!$P$8:$P$1070,$G529)=$J$2),INDEX(Nhaplieu!$O$8:$O$1070,$G529),0))</f>
        <v/>
      </c>
      <c r="G529" s="66" t="str">
        <f ca="1">IF(TYPE(MATCH($J$2,OFFSET(Nhaplieu!$P$8,G528,0):'Nhaplieu'!$P$1070,0)+G528)=16,"",MATCH($J$2,OFFSET(Nhaplieu!$P$8,G528,0):'Nhaplieu'!$P$1070,0)+G528)</f>
        <v/>
      </c>
    </row>
    <row r="530" spans="1:7" s="10" customFormat="1" ht="14.25" hidden="1" customHeight="1">
      <c r="A530" s="77" t="str">
        <f ca="1">IF($G530="","",IF(OR(INDEX(Nhaplieu!$M$8:$M$1070,$G530)=$J$3,INDEX(Nhaplieu!$N$8:$N$1070,$G530)=$J$3),INDEX(Nhaplieu!$E$8:$E$1070,$G530),""))</f>
        <v/>
      </c>
      <c r="B530" s="481" t="str">
        <f ca="1">IF($G530="","",IF(OR(INDEX(Nhaplieu!$M$8:$M$1070,$G530)=$J$3,INDEX(Nhaplieu!$N$8:$N$1070,$G530)=$J$3),INDEX(Nhaplieu!$F$8:$F$1070,$G530),""))</f>
        <v/>
      </c>
      <c r="C530" s="482" t="str">
        <f ca="1">IF($G530="","",IF(OR(INDEX(Nhaplieu!$M$8:$M$1070,$G530)=$J$3,INDEX(Nhaplieu!$N$8:$N$1070,$G530)=$J$3),INDEX(Nhaplieu!$L$8:$L$1070,$G530),""))</f>
        <v/>
      </c>
      <c r="D530" s="483" t="str">
        <f ca="1">IF($G530="","",IF(INDEX(Nhaplieu!$M$8:$M$1070,$G530)=$J$3,IF($G530="","",INDEX(Nhaplieu!$N$8:$N$1070,$G530)),IF(INDEX(Nhaplieu!$N$8:$N$1070,$G530)=$J$3,IF($G530="","",INDEX(Nhaplieu!$M$8:$M$1070,$G530)),"")))</f>
        <v/>
      </c>
      <c r="E530" s="77" t="str">
        <f ca="1">IF($G530="","",IF(AND(INDEX(Nhaplieu!$M$8:$M$1070,$G530)=$J$3,INDEX(Nhaplieu!$P$8:$P$1070,$G530)=$J$2),INDEX(Nhaplieu!$O$8:$O$1070,$G530),0))</f>
        <v/>
      </c>
      <c r="F530" s="77" t="str">
        <f ca="1">IF(OR($G530="",E530&gt;0),"",IF(AND(INDEX(Nhaplieu!$N$8:$N$1070,$G530)=$J$3,INDEX(Nhaplieu!$P$8:$P$1070,$G530)=$J$2),INDEX(Nhaplieu!$O$8:$O$1070,$G530),0))</f>
        <v/>
      </c>
      <c r="G530" s="66" t="str">
        <f ca="1">IF(TYPE(MATCH($J$2,OFFSET(Nhaplieu!$P$8,G529,0):'Nhaplieu'!$P$1070,0)+G529)=16,"",MATCH($J$2,OFFSET(Nhaplieu!$P$8,G529,0):'Nhaplieu'!$P$1070,0)+G529)</f>
        <v/>
      </c>
    </row>
    <row r="531" spans="1:7" s="10" customFormat="1" ht="14.25" hidden="1" customHeight="1">
      <c r="A531" s="77" t="str">
        <f ca="1">IF($G531="","",IF(OR(INDEX(Nhaplieu!$M$8:$M$1070,$G531)=$J$3,INDEX(Nhaplieu!$N$8:$N$1070,$G531)=$J$3),INDEX(Nhaplieu!$E$8:$E$1070,$G531),""))</f>
        <v/>
      </c>
      <c r="B531" s="481" t="str">
        <f ca="1">IF($G531="","",IF(OR(INDEX(Nhaplieu!$M$8:$M$1070,$G531)=$J$3,INDEX(Nhaplieu!$N$8:$N$1070,$G531)=$J$3),INDEX(Nhaplieu!$F$8:$F$1070,$G531),""))</f>
        <v/>
      </c>
      <c r="C531" s="482" t="str">
        <f ca="1">IF($G531="","",IF(OR(INDEX(Nhaplieu!$M$8:$M$1070,$G531)=$J$3,INDEX(Nhaplieu!$N$8:$N$1070,$G531)=$J$3),INDEX(Nhaplieu!$L$8:$L$1070,$G531),""))</f>
        <v/>
      </c>
      <c r="D531" s="483" t="str">
        <f ca="1">IF($G531="","",IF(INDEX(Nhaplieu!$M$8:$M$1070,$G531)=$J$3,IF($G531="","",INDEX(Nhaplieu!$N$8:$N$1070,$G531)),IF(INDEX(Nhaplieu!$N$8:$N$1070,$G531)=$J$3,IF($G531="","",INDEX(Nhaplieu!$M$8:$M$1070,$G531)),"")))</f>
        <v/>
      </c>
      <c r="E531" s="77" t="str">
        <f ca="1">IF($G531="","",IF(AND(INDEX(Nhaplieu!$M$8:$M$1070,$G531)=$J$3,INDEX(Nhaplieu!$P$8:$P$1070,$G531)=$J$2),INDEX(Nhaplieu!$O$8:$O$1070,$G531),0))</f>
        <v/>
      </c>
      <c r="F531" s="77" t="str">
        <f ca="1">IF(OR($G531="",E531&gt;0),"",IF(AND(INDEX(Nhaplieu!$N$8:$N$1070,$G531)=$J$3,INDEX(Nhaplieu!$P$8:$P$1070,$G531)=$J$2),INDEX(Nhaplieu!$O$8:$O$1070,$G531),0))</f>
        <v/>
      </c>
      <c r="G531" s="66" t="str">
        <f ca="1">IF(TYPE(MATCH($J$2,OFFSET(Nhaplieu!$P$8,G530,0):'Nhaplieu'!$P$1070,0)+G530)=16,"",MATCH($J$2,OFFSET(Nhaplieu!$P$8,G530,0):'Nhaplieu'!$P$1070,0)+G530)</f>
        <v/>
      </c>
    </row>
    <row r="532" spans="1:7" s="10" customFormat="1" ht="14.25" hidden="1" customHeight="1">
      <c r="A532" s="77" t="str">
        <f ca="1">IF($G532="","",IF(OR(INDEX(Nhaplieu!$M$8:$M$1070,$G532)=$J$3,INDEX(Nhaplieu!$N$8:$N$1070,$G532)=$J$3),INDEX(Nhaplieu!$E$8:$E$1070,$G532),""))</f>
        <v/>
      </c>
      <c r="B532" s="481" t="str">
        <f ca="1">IF($G532="","",IF(OR(INDEX(Nhaplieu!$M$8:$M$1070,$G532)=$J$3,INDEX(Nhaplieu!$N$8:$N$1070,$G532)=$J$3),INDEX(Nhaplieu!$F$8:$F$1070,$G532),""))</f>
        <v/>
      </c>
      <c r="C532" s="482" t="str">
        <f ca="1">IF($G532="","",IF(OR(INDEX(Nhaplieu!$M$8:$M$1070,$G532)=$J$3,INDEX(Nhaplieu!$N$8:$N$1070,$G532)=$J$3),INDEX(Nhaplieu!$L$8:$L$1070,$G532),""))</f>
        <v/>
      </c>
      <c r="D532" s="483" t="str">
        <f ca="1">IF($G532="","",IF(INDEX(Nhaplieu!$M$8:$M$1070,$G532)=$J$3,IF($G532="","",INDEX(Nhaplieu!$N$8:$N$1070,$G532)),IF(INDEX(Nhaplieu!$N$8:$N$1070,$G532)=$J$3,IF($G532="","",INDEX(Nhaplieu!$M$8:$M$1070,$G532)),"")))</f>
        <v/>
      </c>
      <c r="E532" s="77" t="str">
        <f ca="1">IF($G532="","",IF(AND(INDEX(Nhaplieu!$M$8:$M$1070,$G532)=$J$3,INDEX(Nhaplieu!$P$8:$P$1070,$G532)=$J$2),INDEX(Nhaplieu!$O$8:$O$1070,$G532),0))</f>
        <v/>
      </c>
      <c r="F532" s="77" t="str">
        <f ca="1">IF(OR($G532="",E532&gt;0),"",IF(AND(INDEX(Nhaplieu!$N$8:$N$1070,$G532)=$J$3,INDEX(Nhaplieu!$P$8:$P$1070,$G532)=$J$2),INDEX(Nhaplieu!$O$8:$O$1070,$G532),0))</f>
        <v/>
      </c>
      <c r="G532" s="66" t="str">
        <f ca="1">IF(TYPE(MATCH($J$2,OFFSET(Nhaplieu!$P$8,G531,0):'Nhaplieu'!$P$1070,0)+G531)=16,"",MATCH($J$2,OFFSET(Nhaplieu!$P$8,G531,0):'Nhaplieu'!$P$1070,0)+G531)</f>
        <v/>
      </c>
    </row>
    <row r="533" spans="1:7" s="10" customFormat="1" ht="14.25" hidden="1" customHeight="1">
      <c r="A533" s="77" t="str">
        <f ca="1">IF($G533="","",IF(OR(INDEX(Nhaplieu!$M$8:$M$1070,$G533)=$J$3,INDEX(Nhaplieu!$N$8:$N$1070,$G533)=$J$3),INDEX(Nhaplieu!$E$8:$E$1070,$G533),""))</f>
        <v/>
      </c>
      <c r="B533" s="481" t="str">
        <f ca="1">IF($G533="","",IF(OR(INDEX(Nhaplieu!$M$8:$M$1070,$G533)=$J$3,INDEX(Nhaplieu!$N$8:$N$1070,$G533)=$J$3),INDEX(Nhaplieu!$F$8:$F$1070,$G533),""))</f>
        <v/>
      </c>
      <c r="C533" s="482" t="str">
        <f ca="1">IF($G533="","",IF(OR(INDEX(Nhaplieu!$M$8:$M$1070,$G533)=$J$3,INDEX(Nhaplieu!$N$8:$N$1070,$G533)=$J$3),INDEX(Nhaplieu!$L$8:$L$1070,$G533),""))</f>
        <v/>
      </c>
      <c r="D533" s="483" t="str">
        <f ca="1">IF($G533="","",IF(INDEX(Nhaplieu!$M$8:$M$1070,$G533)=$J$3,IF($G533="","",INDEX(Nhaplieu!$N$8:$N$1070,$G533)),IF(INDEX(Nhaplieu!$N$8:$N$1070,$G533)=$J$3,IF($G533="","",INDEX(Nhaplieu!$M$8:$M$1070,$G533)),"")))</f>
        <v/>
      </c>
      <c r="E533" s="77" t="str">
        <f ca="1">IF($G533="","",IF(AND(INDEX(Nhaplieu!$M$8:$M$1070,$G533)=$J$3,INDEX(Nhaplieu!$P$8:$P$1070,$G533)=$J$2),INDEX(Nhaplieu!$O$8:$O$1070,$G533),0))</f>
        <v/>
      </c>
      <c r="F533" s="77" t="str">
        <f ca="1">IF(OR($G533="",E533&gt;0),"",IF(AND(INDEX(Nhaplieu!$N$8:$N$1070,$G533)=$J$3,INDEX(Nhaplieu!$P$8:$P$1070,$G533)=$J$2),INDEX(Nhaplieu!$O$8:$O$1070,$G533),0))</f>
        <v/>
      </c>
      <c r="G533" s="66" t="str">
        <f ca="1">IF(TYPE(MATCH($J$2,OFFSET(Nhaplieu!$P$8,G532,0):'Nhaplieu'!$P$1070,0)+G532)=16,"",MATCH($J$2,OFFSET(Nhaplieu!$P$8,G532,0):'Nhaplieu'!$P$1070,0)+G532)</f>
        <v/>
      </c>
    </row>
    <row r="534" spans="1:7" s="10" customFormat="1" ht="14.25" hidden="1" customHeight="1">
      <c r="A534" s="77" t="str">
        <f ca="1">IF($G534="","",IF(OR(INDEX(Nhaplieu!$M$8:$M$1070,$G534)=$J$3,INDEX(Nhaplieu!$N$8:$N$1070,$G534)=$J$3),INDEX(Nhaplieu!$E$8:$E$1070,$G534),""))</f>
        <v/>
      </c>
      <c r="B534" s="481" t="str">
        <f ca="1">IF($G534="","",IF(OR(INDEX(Nhaplieu!$M$8:$M$1070,$G534)=$J$3,INDEX(Nhaplieu!$N$8:$N$1070,$G534)=$J$3),INDEX(Nhaplieu!$F$8:$F$1070,$G534),""))</f>
        <v/>
      </c>
      <c r="C534" s="482" t="str">
        <f ca="1">IF($G534="","",IF(OR(INDEX(Nhaplieu!$M$8:$M$1070,$G534)=$J$3,INDEX(Nhaplieu!$N$8:$N$1070,$G534)=$J$3),INDEX(Nhaplieu!$L$8:$L$1070,$G534),""))</f>
        <v/>
      </c>
      <c r="D534" s="483" t="str">
        <f ca="1">IF($G534="","",IF(INDEX(Nhaplieu!$M$8:$M$1070,$G534)=$J$3,IF($G534="","",INDEX(Nhaplieu!$N$8:$N$1070,$G534)),IF(INDEX(Nhaplieu!$N$8:$N$1070,$G534)=$J$3,IF($G534="","",INDEX(Nhaplieu!$M$8:$M$1070,$G534)),"")))</f>
        <v/>
      </c>
      <c r="E534" s="77" t="str">
        <f ca="1">IF($G534="","",IF(AND(INDEX(Nhaplieu!$M$8:$M$1070,$G534)=$J$3,INDEX(Nhaplieu!$P$8:$P$1070,$G534)=$J$2),INDEX(Nhaplieu!$O$8:$O$1070,$G534),0))</f>
        <v/>
      </c>
      <c r="F534" s="77" t="str">
        <f ca="1">IF(OR($G534="",E534&gt;0),"",IF(AND(INDEX(Nhaplieu!$N$8:$N$1070,$G534)=$J$3,INDEX(Nhaplieu!$P$8:$P$1070,$G534)=$J$2),INDEX(Nhaplieu!$O$8:$O$1070,$G534),0))</f>
        <v/>
      </c>
      <c r="G534" s="66" t="str">
        <f ca="1">IF(TYPE(MATCH($J$2,OFFSET(Nhaplieu!$P$8,G533,0):'Nhaplieu'!$P$1070,0)+G533)=16,"",MATCH($J$2,OFFSET(Nhaplieu!$P$8,G533,0):'Nhaplieu'!$P$1070,0)+G533)</f>
        <v/>
      </c>
    </row>
    <row r="535" spans="1:7" s="10" customFormat="1" ht="14.25" hidden="1" customHeight="1">
      <c r="A535" s="77" t="str">
        <f ca="1">IF($G535="","",IF(OR(INDEX(Nhaplieu!$M$8:$M$1070,$G535)=$J$3,INDEX(Nhaplieu!$N$8:$N$1070,$G535)=$J$3),INDEX(Nhaplieu!$E$8:$E$1070,$G535),""))</f>
        <v/>
      </c>
      <c r="B535" s="481" t="str">
        <f ca="1">IF($G535="","",IF(OR(INDEX(Nhaplieu!$M$8:$M$1070,$G535)=$J$3,INDEX(Nhaplieu!$N$8:$N$1070,$G535)=$J$3),INDEX(Nhaplieu!$F$8:$F$1070,$G535),""))</f>
        <v/>
      </c>
      <c r="C535" s="482" t="str">
        <f ca="1">IF($G535="","",IF(OR(INDEX(Nhaplieu!$M$8:$M$1070,$G535)=$J$3,INDEX(Nhaplieu!$N$8:$N$1070,$G535)=$J$3),INDEX(Nhaplieu!$L$8:$L$1070,$G535),""))</f>
        <v/>
      </c>
      <c r="D535" s="483" t="str">
        <f ca="1">IF($G535="","",IF(INDEX(Nhaplieu!$M$8:$M$1070,$G535)=$J$3,IF($G535="","",INDEX(Nhaplieu!$N$8:$N$1070,$G535)),IF(INDEX(Nhaplieu!$N$8:$N$1070,$G535)=$J$3,IF($G535="","",INDEX(Nhaplieu!$M$8:$M$1070,$G535)),"")))</f>
        <v/>
      </c>
      <c r="E535" s="77" t="str">
        <f ca="1">IF($G535="","",IF(AND(INDEX(Nhaplieu!$M$8:$M$1070,$G535)=$J$3,INDEX(Nhaplieu!$P$8:$P$1070,$G535)=$J$2),INDEX(Nhaplieu!$O$8:$O$1070,$G535),0))</f>
        <v/>
      </c>
      <c r="F535" s="77" t="str">
        <f ca="1">IF(OR($G535="",E535&gt;0),"",IF(AND(INDEX(Nhaplieu!$N$8:$N$1070,$G535)=$J$3,INDEX(Nhaplieu!$P$8:$P$1070,$G535)=$J$2),INDEX(Nhaplieu!$O$8:$O$1070,$G535),0))</f>
        <v/>
      </c>
      <c r="G535" s="66" t="str">
        <f ca="1">IF(TYPE(MATCH($J$2,OFFSET(Nhaplieu!$P$8,G534,0):'Nhaplieu'!$P$1070,0)+G534)=16,"",MATCH($J$2,OFFSET(Nhaplieu!$P$8,G534,0):'Nhaplieu'!$P$1070,0)+G534)</f>
        <v/>
      </c>
    </row>
    <row r="536" spans="1:7" s="10" customFormat="1" ht="14.25" hidden="1" customHeight="1">
      <c r="A536" s="77" t="str">
        <f ca="1">IF($G536="","",IF(OR(INDEX(Nhaplieu!$M$8:$M$1070,$G536)=$J$3,INDEX(Nhaplieu!$N$8:$N$1070,$G536)=$J$3),INDEX(Nhaplieu!$E$8:$E$1070,$G536),""))</f>
        <v/>
      </c>
      <c r="B536" s="481" t="str">
        <f ca="1">IF($G536="","",IF(OR(INDEX(Nhaplieu!$M$8:$M$1070,$G536)=$J$3,INDEX(Nhaplieu!$N$8:$N$1070,$G536)=$J$3),INDEX(Nhaplieu!$F$8:$F$1070,$G536),""))</f>
        <v/>
      </c>
      <c r="C536" s="482" t="str">
        <f ca="1">IF($G536="","",IF(OR(INDEX(Nhaplieu!$M$8:$M$1070,$G536)=$J$3,INDEX(Nhaplieu!$N$8:$N$1070,$G536)=$J$3),INDEX(Nhaplieu!$L$8:$L$1070,$G536),""))</f>
        <v/>
      </c>
      <c r="D536" s="483" t="str">
        <f ca="1">IF($G536="","",IF(INDEX(Nhaplieu!$M$8:$M$1070,$G536)=$J$3,IF($G536="","",INDEX(Nhaplieu!$N$8:$N$1070,$G536)),IF(INDEX(Nhaplieu!$N$8:$N$1070,$G536)=$J$3,IF($G536="","",INDEX(Nhaplieu!$M$8:$M$1070,$G536)),"")))</f>
        <v/>
      </c>
      <c r="E536" s="77" t="str">
        <f ca="1">IF($G536="","",IF(AND(INDEX(Nhaplieu!$M$8:$M$1070,$G536)=$J$3,INDEX(Nhaplieu!$P$8:$P$1070,$G536)=$J$2),INDEX(Nhaplieu!$O$8:$O$1070,$G536),0))</f>
        <v/>
      </c>
      <c r="F536" s="77" t="str">
        <f ca="1">IF(OR($G536="",E536&gt;0),"",IF(AND(INDEX(Nhaplieu!$N$8:$N$1070,$G536)=$J$3,INDEX(Nhaplieu!$P$8:$P$1070,$G536)=$J$2),INDEX(Nhaplieu!$O$8:$O$1070,$G536),0))</f>
        <v/>
      </c>
      <c r="G536" s="66" t="str">
        <f ca="1">IF(TYPE(MATCH($J$2,OFFSET(Nhaplieu!$P$8,G535,0):'Nhaplieu'!$P$1070,0)+G535)=16,"",MATCH($J$2,OFFSET(Nhaplieu!$P$8,G535,0):'Nhaplieu'!$P$1070,0)+G535)</f>
        <v/>
      </c>
    </row>
    <row r="537" spans="1:7" s="10" customFormat="1" ht="14.25" hidden="1" customHeight="1">
      <c r="A537" s="77" t="str">
        <f ca="1">IF($G537="","",IF(OR(INDEX(Nhaplieu!$M$8:$M$1070,$G537)=$J$3,INDEX(Nhaplieu!$N$8:$N$1070,$G537)=$J$3),INDEX(Nhaplieu!$E$8:$E$1070,$G537),""))</f>
        <v/>
      </c>
      <c r="B537" s="481" t="str">
        <f ca="1">IF($G537="","",IF(OR(INDEX(Nhaplieu!$M$8:$M$1070,$G537)=$J$3,INDEX(Nhaplieu!$N$8:$N$1070,$G537)=$J$3),INDEX(Nhaplieu!$F$8:$F$1070,$G537),""))</f>
        <v/>
      </c>
      <c r="C537" s="482" t="str">
        <f ca="1">IF($G537="","",IF(OR(INDEX(Nhaplieu!$M$8:$M$1070,$G537)=$J$3,INDEX(Nhaplieu!$N$8:$N$1070,$G537)=$J$3),INDEX(Nhaplieu!$L$8:$L$1070,$G537),""))</f>
        <v/>
      </c>
      <c r="D537" s="483" t="str">
        <f ca="1">IF($G537="","",IF(INDEX(Nhaplieu!$M$8:$M$1070,$G537)=$J$3,IF($G537="","",INDEX(Nhaplieu!$N$8:$N$1070,$G537)),IF(INDEX(Nhaplieu!$N$8:$N$1070,$G537)=$J$3,IF($G537="","",INDEX(Nhaplieu!$M$8:$M$1070,$G537)),"")))</f>
        <v/>
      </c>
      <c r="E537" s="77" t="str">
        <f ca="1">IF($G537="","",IF(AND(INDEX(Nhaplieu!$M$8:$M$1070,$G537)=$J$3,INDEX(Nhaplieu!$P$8:$P$1070,$G537)=$J$2),INDEX(Nhaplieu!$O$8:$O$1070,$G537),0))</f>
        <v/>
      </c>
      <c r="F537" s="77" t="str">
        <f ca="1">IF(OR($G537="",E537&gt;0),"",IF(AND(INDEX(Nhaplieu!$N$8:$N$1070,$G537)=$J$3,INDEX(Nhaplieu!$P$8:$P$1070,$G537)=$J$2),INDEX(Nhaplieu!$O$8:$O$1070,$G537),0))</f>
        <v/>
      </c>
      <c r="G537" s="66" t="str">
        <f ca="1">IF(TYPE(MATCH($J$2,OFFSET(Nhaplieu!$P$8,G536,0):'Nhaplieu'!$P$1070,0)+G536)=16,"",MATCH($J$2,OFFSET(Nhaplieu!$P$8,G536,0):'Nhaplieu'!$P$1070,0)+G536)</f>
        <v/>
      </c>
    </row>
    <row r="538" spans="1:7" s="10" customFormat="1" ht="14.25" hidden="1" customHeight="1">
      <c r="A538" s="77" t="str">
        <f ca="1">IF($G538="","",IF(OR(INDEX(Nhaplieu!$M$8:$M$1070,$G538)=$J$3,INDEX(Nhaplieu!$N$8:$N$1070,$G538)=$J$3),INDEX(Nhaplieu!$E$8:$E$1070,$G538),""))</f>
        <v/>
      </c>
      <c r="B538" s="481" t="str">
        <f ca="1">IF($G538="","",IF(OR(INDEX(Nhaplieu!$M$8:$M$1070,$G538)=$J$3,INDEX(Nhaplieu!$N$8:$N$1070,$G538)=$J$3),INDEX(Nhaplieu!$F$8:$F$1070,$G538),""))</f>
        <v/>
      </c>
      <c r="C538" s="482" t="str">
        <f ca="1">IF($G538="","",IF(OR(INDEX(Nhaplieu!$M$8:$M$1070,$G538)=$J$3,INDEX(Nhaplieu!$N$8:$N$1070,$G538)=$J$3),INDEX(Nhaplieu!$L$8:$L$1070,$G538),""))</f>
        <v/>
      </c>
      <c r="D538" s="483" t="str">
        <f ca="1">IF($G538="","",IF(INDEX(Nhaplieu!$M$8:$M$1070,$G538)=$J$3,IF($G538="","",INDEX(Nhaplieu!$N$8:$N$1070,$G538)),IF(INDEX(Nhaplieu!$N$8:$N$1070,$G538)=$J$3,IF($G538="","",INDEX(Nhaplieu!$M$8:$M$1070,$G538)),"")))</f>
        <v/>
      </c>
      <c r="E538" s="77" t="str">
        <f ca="1">IF($G538="","",IF(AND(INDEX(Nhaplieu!$M$8:$M$1070,$G538)=$J$3,INDEX(Nhaplieu!$P$8:$P$1070,$G538)=$J$2),INDEX(Nhaplieu!$O$8:$O$1070,$G538),0))</f>
        <v/>
      </c>
      <c r="F538" s="77" t="str">
        <f ca="1">IF(OR($G538="",E538&gt;0),"",IF(AND(INDEX(Nhaplieu!$N$8:$N$1070,$G538)=$J$3,INDEX(Nhaplieu!$P$8:$P$1070,$G538)=$J$2),INDEX(Nhaplieu!$O$8:$O$1070,$G538),0))</f>
        <v/>
      </c>
      <c r="G538" s="66" t="str">
        <f ca="1">IF(TYPE(MATCH($J$2,OFFSET(Nhaplieu!$P$8,G537,0):'Nhaplieu'!$P$1070,0)+G537)=16,"",MATCH($J$2,OFFSET(Nhaplieu!$P$8,G537,0):'Nhaplieu'!$P$1070,0)+G537)</f>
        <v/>
      </c>
    </row>
    <row r="539" spans="1:7" s="10" customFormat="1" ht="14.25" hidden="1" customHeight="1">
      <c r="A539" s="77" t="str">
        <f ca="1">IF($G539="","",IF(OR(INDEX(Nhaplieu!$M$8:$M$1070,$G539)=$J$3,INDEX(Nhaplieu!$N$8:$N$1070,$G539)=$J$3),INDEX(Nhaplieu!$E$8:$E$1070,$G539),""))</f>
        <v/>
      </c>
      <c r="B539" s="481" t="str">
        <f ca="1">IF($G539="","",IF(OR(INDEX(Nhaplieu!$M$8:$M$1070,$G539)=$J$3,INDEX(Nhaplieu!$N$8:$N$1070,$G539)=$J$3),INDEX(Nhaplieu!$F$8:$F$1070,$G539),""))</f>
        <v/>
      </c>
      <c r="C539" s="482" t="str">
        <f ca="1">IF($G539="","",IF(OR(INDEX(Nhaplieu!$M$8:$M$1070,$G539)=$J$3,INDEX(Nhaplieu!$N$8:$N$1070,$G539)=$J$3),INDEX(Nhaplieu!$L$8:$L$1070,$G539),""))</f>
        <v/>
      </c>
      <c r="D539" s="483" t="str">
        <f ca="1">IF($G539="","",IF(INDEX(Nhaplieu!$M$8:$M$1070,$G539)=$J$3,IF($G539="","",INDEX(Nhaplieu!$N$8:$N$1070,$G539)),IF(INDEX(Nhaplieu!$N$8:$N$1070,$G539)=$J$3,IF($G539="","",INDEX(Nhaplieu!$M$8:$M$1070,$G539)),"")))</f>
        <v/>
      </c>
      <c r="E539" s="77" t="str">
        <f ca="1">IF($G539="","",IF(AND(INDEX(Nhaplieu!$M$8:$M$1070,$G539)=$J$3,INDEX(Nhaplieu!$P$8:$P$1070,$G539)=$J$2),INDEX(Nhaplieu!$O$8:$O$1070,$G539),0))</f>
        <v/>
      </c>
      <c r="F539" s="77" t="str">
        <f ca="1">IF(OR($G539="",E539&gt;0),"",IF(AND(INDEX(Nhaplieu!$N$8:$N$1070,$G539)=$J$3,INDEX(Nhaplieu!$P$8:$P$1070,$G539)=$J$2),INDEX(Nhaplieu!$O$8:$O$1070,$G539),0))</f>
        <v/>
      </c>
      <c r="G539" s="66" t="str">
        <f ca="1">IF(TYPE(MATCH($J$2,OFFSET(Nhaplieu!$P$8,G538,0):'Nhaplieu'!$P$1070,0)+G538)=16,"",MATCH($J$2,OFFSET(Nhaplieu!$P$8,G538,0):'Nhaplieu'!$P$1070,0)+G538)</f>
        <v/>
      </c>
    </row>
    <row r="540" spans="1:7" s="10" customFormat="1" ht="14.25" hidden="1" customHeight="1">
      <c r="A540" s="77" t="str">
        <f ca="1">IF($G540="","",IF(OR(INDEX(Nhaplieu!$M$8:$M$1070,$G540)=$J$3,INDEX(Nhaplieu!$N$8:$N$1070,$G540)=$J$3),INDEX(Nhaplieu!$E$8:$E$1070,$G540),""))</f>
        <v/>
      </c>
      <c r="B540" s="481" t="str">
        <f ca="1">IF($G540="","",IF(OR(INDEX(Nhaplieu!$M$8:$M$1070,$G540)=$J$3,INDEX(Nhaplieu!$N$8:$N$1070,$G540)=$J$3),INDEX(Nhaplieu!$F$8:$F$1070,$G540),""))</f>
        <v/>
      </c>
      <c r="C540" s="482" t="str">
        <f ca="1">IF($G540="","",IF(OR(INDEX(Nhaplieu!$M$8:$M$1070,$G540)=$J$3,INDEX(Nhaplieu!$N$8:$N$1070,$G540)=$J$3),INDEX(Nhaplieu!$L$8:$L$1070,$G540),""))</f>
        <v/>
      </c>
      <c r="D540" s="483" t="str">
        <f ca="1">IF($G540="","",IF(INDEX(Nhaplieu!$M$8:$M$1070,$G540)=$J$3,IF($G540="","",INDEX(Nhaplieu!$N$8:$N$1070,$G540)),IF(INDEX(Nhaplieu!$N$8:$N$1070,$G540)=$J$3,IF($G540="","",INDEX(Nhaplieu!$M$8:$M$1070,$G540)),"")))</f>
        <v/>
      </c>
      <c r="E540" s="77" t="str">
        <f ca="1">IF($G540="","",IF(AND(INDEX(Nhaplieu!$M$8:$M$1070,$G540)=$J$3,INDEX(Nhaplieu!$P$8:$P$1070,$G540)=$J$2),INDEX(Nhaplieu!$O$8:$O$1070,$G540),0))</f>
        <v/>
      </c>
      <c r="F540" s="77" t="str">
        <f ca="1">IF(OR($G540="",E540&gt;0),"",IF(AND(INDEX(Nhaplieu!$N$8:$N$1070,$G540)=$J$3,INDEX(Nhaplieu!$P$8:$P$1070,$G540)=$J$2),INDEX(Nhaplieu!$O$8:$O$1070,$G540),0))</f>
        <v/>
      </c>
      <c r="G540" s="66" t="str">
        <f ca="1">IF(TYPE(MATCH($J$2,OFFSET(Nhaplieu!$P$8,G539,0):'Nhaplieu'!$P$1070,0)+G539)=16,"",MATCH($J$2,OFFSET(Nhaplieu!$P$8,G539,0):'Nhaplieu'!$P$1070,0)+G539)</f>
        <v/>
      </c>
    </row>
    <row r="541" spans="1:7" s="10" customFormat="1" ht="14.25" hidden="1" customHeight="1">
      <c r="A541" s="77" t="str">
        <f ca="1">IF($G541="","",IF(OR(INDEX(Nhaplieu!$M$8:$M$1070,$G541)=$J$3,INDEX(Nhaplieu!$N$8:$N$1070,$G541)=$J$3),INDEX(Nhaplieu!$E$8:$E$1070,$G541),""))</f>
        <v/>
      </c>
      <c r="B541" s="481" t="str">
        <f ca="1">IF($G541="","",IF(OR(INDEX(Nhaplieu!$M$8:$M$1070,$G541)=$J$3,INDEX(Nhaplieu!$N$8:$N$1070,$G541)=$J$3),INDEX(Nhaplieu!$F$8:$F$1070,$G541),""))</f>
        <v/>
      </c>
      <c r="C541" s="482" t="str">
        <f ca="1">IF($G541="","",IF(OR(INDEX(Nhaplieu!$M$8:$M$1070,$G541)=$J$3,INDEX(Nhaplieu!$N$8:$N$1070,$G541)=$J$3),INDEX(Nhaplieu!$L$8:$L$1070,$G541),""))</f>
        <v/>
      </c>
      <c r="D541" s="483" t="str">
        <f ca="1">IF($G541="","",IF(INDEX(Nhaplieu!$M$8:$M$1070,$G541)=$J$3,IF($G541="","",INDEX(Nhaplieu!$N$8:$N$1070,$G541)),IF(INDEX(Nhaplieu!$N$8:$N$1070,$G541)=$J$3,IF($G541="","",INDEX(Nhaplieu!$M$8:$M$1070,$G541)),"")))</f>
        <v/>
      </c>
      <c r="E541" s="77" t="str">
        <f ca="1">IF($G541="","",IF(AND(INDEX(Nhaplieu!$M$8:$M$1070,$G541)=$J$3,INDEX(Nhaplieu!$P$8:$P$1070,$G541)=$J$2),INDEX(Nhaplieu!$O$8:$O$1070,$G541),0))</f>
        <v/>
      </c>
      <c r="F541" s="77" t="str">
        <f ca="1">IF(OR($G541="",E541&gt;0),"",IF(AND(INDEX(Nhaplieu!$N$8:$N$1070,$G541)=$J$3,INDEX(Nhaplieu!$P$8:$P$1070,$G541)=$J$2),INDEX(Nhaplieu!$O$8:$O$1070,$G541),0))</f>
        <v/>
      </c>
      <c r="G541" s="66" t="str">
        <f ca="1">IF(TYPE(MATCH($J$2,OFFSET(Nhaplieu!$P$8,G540,0):'Nhaplieu'!$P$1070,0)+G540)=16,"",MATCH($J$2,OFFSET(Nhaplieu!$P$8,G540,0):'Nhaplieu'!$P$1070,0)+G540)</f>
        <v/>
      </c>
    </row>
    <row r="542" spans="1:7" s="10" customFormat="1" ht="14.25" hidden="1" customHeight="1">
      <c r="A542" s="77" t="str">
        <f ca="1">IF($G542="","",IF(OR(INDEX(Nhaplieu!$M$8:$M$1070,$G542)=$J$3,INDEX(Nhaplieu!$N$8:$N$1070,$G542)=$J$3),INDEX(Nhaplieu!$E$8:$E$1070,$G542),""))</f>
        <v/>
      </c>
      <c r="B542" s="481" t="str">
        <f ca="1">IF($G542="","",IF(OR(INDEX(Nhaplieu!$M$8:$M$1070,$G542)=$J$3,INDEX(Nhaplieu!$N$8:$N$1070,$G542)=$J$3),INDEX(Nhaplieu!$F$8:$F$1070,$G542),""))</f>
        <v/>
      </c>
      <c r="C542" s="482" t="str">
        <f ca="1">IF($G542="","",IF(OR(INDEX(Nhaplieu!$M$8:$M$1070,$G542)=$J$3,INDEX(Nhaplieu!$N$8:$N$1070,$G542)=$J$3),INDEX(Nhaplieu!$L$8:$L$1070,$G542),""))</f>
        <v/>
      </c>
      <c r="D542" s="483" t="str">
        <f ca="1">IF($G542="","",IF(INDEX(Nhaplieu!$M$8:$M$1070,$G542)=$J$3,IF($G542="","",INDEX(Nhaplieu!$N$8:$N$1070,$G542)),IF(INDEX(Nhaplieu!$N$8:$N$1070,$G542)=$J$3,IF($G542="","",INDEX(Nhaplieu!$M$8:$M$1070,$G542)),"")))</f>
        <v/>
      </c>
      <c r="E542" s="77" t="str">
        <f ca="1">IF($G542="","",IF(AND(INDEX(Nhaplieu!$M$8:$M$1070,$G542)=$J$3,INDEX(Nhaplieu!$P$8:$P$1070,$G542)=$J$2),INDEX(Nhaplieu!$O$8:$O$1070,$G542),0))</f>
        <v/>
      </c>
      <c r="F542" s="77" t="str">
        <f ca="1">IF(OR($G542="",E542&gt;0),"",IF(AND(INDEX(Nhaplieu!$N$8:$N$1070,$G542)=$J$3,INDEX(Nhaplieu!$P$8:$P$1070,$G542)=$J$2),INDEX(Nhaplieu!$O$8:$O$1070,$G542),0))</f>
        <v/>
      </c>
      <c r="G542" s="66" t="str">
        <f ca="1">IF(TYPE(MATCH($J$2,OFFSET(Nhaplieu!$P$8,G541,0):'Nhaplieu'!$P$1070,0)+G541)=16,"",MATCH($J$2,OFFSET(Nhaplieu!$P$8,G541,0):'Nhaplieu'!$P$1070,0)+G541)</f>
        <v/>
      </c>
    </row>
    <row r="543" spans="1:7" s="10" customFormat="1" ht="14.25" hidden="1" customHeight="1">
      <c r="A543" s="77" t="str">
        <f ca="1">IF($G543="","",IF(OR(INDEX(Nhaplieu!$M$8:$M$1070,$G543)=$J$3,INDEX(Nhaplieu!$N$8:$N$1070,$G543)=$J$3),INDEX(Nhaplieu!$E$8:$E$1070,$G543),""))</f>
        <v/>
      </c>
      <c r="B543" s="481" t="str">
        <f ca="1">IF($G543="","",IF(OR(INDEX(Nhaplieu!$M$8:$M$1070,$G543)=$J$3,INDEX(Nhaplieu!$N$8:$N$1070,$G543)=$J$3),INDEX(Nhaplieu!$F$8:$F$1070,$G543),""))</f>
        <v/>
      </c>
      <c r="C543" s="482" t="str">
        <f ca="1">IF($G543="","",IF(OR(INDEX(Nhaplieu!$M$8:$M$1070,$G543)=$J$3,INDEX(Nhaplieu!$N$8:$N$1070,$G543)=$J$3),INDEX(Nhaplieu!$L$8:$L$1070,$G543),""))</f>
        <v/>
      </c>
      <c r="D543" s="483" t="str">
        <f ca="1">IF($G543="","",IF(INDEX(Nhaplieu!$M$8:$M$1070,$G543)=$J$3,IF($G543="","",INDEX(Nhaplieu!$N$8:$N$1070,$G543)),IF(INDEX(Nhaplieu!$N$8:$N$1070,$G543)=$J$3,IF($G543="","",INDEX(Nhaplieu!$M$8:$M$1070,$G543)),"")))</f>
        <v/>
      </c>
      <c r="E543" s="77" t="str">
        <f ca="1">IF($G543="","",IF(AND(INDEX(Nhaplieu!$M$8:$M$1070,$G543)=$J$3,INDEX(Nhaplieu!$P$8:$P$1070,$G543)=$J$2),INDEX(Nhaplieu!$O$8:$O$1070,$G543),0))</f>
        <v/>
      </c>
      <c r="F543" s="77" t="str">
        <f ca="1">IF(OR($G543="",E543&gt;0),"",IF(AND(INDEX(Nhaplieu!$N$8:$N$1070,$G543)=$J$3,INDEX(Nhaplieu!$P$8:$P$1070,$G543)=$J$2),INDEX(Nhaplieu!$O$8:$O$1070,$G543),0))</f>
        <v/>
      </c>
      <c r="G543" s="66" t="str">
        <f ca="1">IF(TYPE(MATCH($J$2,OFFSET(Nhaplieu!$P$8,G542,0):'Nhaplieu'!$P$1070,0)+G542)=16,"",MATCH($J$2,OFFSET(Nhaplieu!$P$8,G542,0):'Nhaplieu'!$P$1070,0)+G542)</f>
        <v/>
      </c>
    </row>
    <row r="544" spans="1:7" s="10" customFormat="1" ht="14.25" hidden="1" customHeight="1">
      <c r="A544" s="77" t="str">
        <f ca="1">IF($G544="","",IF(OR(INDEX(Nhaplieu!$M$8:$M$1070,$G544)=$J$3,INDEX(Nhaplieu!$N$8:$N$1070,$G544)=$J$3),INDEX(Nhaplieu!$E$8:$E$1070,$G544),""))</f>
        <v/>
      </c>
      <c r="B544" s="481" t="str">
        <f ca="1">IF($G544="","",IF(OR(INDEX(Nhaplieu!$M$8:$M$1070,$G544)=$J$3,INDEX(Nhaplieu!$N$8:$N$1070,$G544)=$J$3),INDEX(Nhaplieu!$F$8:$F$1070,$G544),""))</f>
        <v/>
      </c>
      <c r="C544" s="482" t="str">
        <f ca="1">IF($G544="","",IF(OR(INDEX(Nhaplieu!$M$8:$M$1070,$G544)=$J$3,INDEX(Nhaplieu!$N$8:$N$1070,$G544)=$J$3),INDEX(Nhaplieu!$L$8:$L$1070,$G544),""))</f>
        <v/>
      </c>
      <c r="D544" s="483" t="str">
        <f ca="1">IF($G544="","",IF(INDEX(Nhaplieu!$M$8:$M$1070,$G544)=$J$3,IF($G544="","",INDEX(Nhaplieu!$N$8:$N$1070,$G544)),IF(INDEX(Nhaplieu!$N$8:$N$1070,$G544)=$J$3,IF($G544="","",INDEX(Nhaplieu!$M$8:$M$1070,$G544)),"")))</f>
        <v/>
      </c>
      <c r="E544" s="77" t="str">
        <f ca="1">IF($G544="","",IF(AND(INDEX(Nhaplieu!$M$8:$M$1070,$G544)=$J$3,INDEX(Nhaplieu!$P$8:$P$1070,$G544)=$J$2),INDEX(Nhaplieu!$O$8:$O$1070,$G544),0))</f>
        <v/>
      </c>
      <c r="F544" s="77" t="str">
        <f ca="1">IF(OR($G544="",E544&gt;0),"",IF(AND(INDEX(Nhaplieu!$N$8:$N$1070,$G544)=$J$3,INDEX(Nhaplieu!$P$8:$P$1070,$G544)=$J$2),INDEX(Nhaplieu!$O$8:$O$1070,$G544),0))</f>
        <v/>
      </c>
      <c r="G544" s="66" t="str">
        <f ca="1">IF(TYPE(MATCH($J$2,OFFSET(Nhaplieu!$P$8,G543,0):'Nhaplieu'!$P$1070,0)+G543)=16,"",MATCH($J$2,OFFSET(Nhaplieu!$P$8,G543,0):'Nhaplieu'!$P$1070,0)+G543)</f>
        <v/>
      </c>
    </row>
    <row r="545" spans="1:7" s="10" customFormat="1" ht="14.25" hidden="1" customHeight="1">
      <c r="A545" s="77" t="str">
        <f ca="1">IF($G545="","",IF(OR(INDEX(Nhaplieu!$M$8:$M$1070,$G545)=$J$3,INDEX(Nhaplieu!$N$8:$N$1070,$G545)=$J$3),INDEX(Nhaplieu!$E$8:$E$1070,$G545),""))</f>
        <v/>
      </c>
      <c r="B545" s="481" t="str">
        <f ca="1">IF($G545="","",IF(OR(INDEX(Nhaplieu!$M$8:$M$1070,$G545)=$J$3,INDEX(Nhaplieu!$N$8:$N$1070,$G545)=$J$3),INDEX(Nhaplieu!$F$8:$F$1070,$G545),""))</f>
        <v/>
      </c>
      <c r="C545" s="482" t="str">
        <f ca="1">IF($G545="","",IF(OR(INDEX(Nhaplieu!$M$8:$M$1070,$G545)=$J$3,INDEX(Nhaplieu!$N$8:$N$1070,$G545)=$J$3),INDEX(Nhaplieu!$L$8:$L$1070,$G545),""))</f>
        <v/>
      </c>
      <c r="D545" s="483" t="str">
        <f ca="1">IF($G545="","",IF(INDEX(Nhaplieu!$M$8:$M$1070,$G545)=$J$3,IF($G545="","",INDEX(Nhaplieu!$N$8:$N$1070,$G545)),IF(INDEX(Nhaplieu!$N$8:$N$1070,$G545)=$J$3,IF($G545="","",INDEX(Nhaplieu!$M$8:$M$1070,$G545)),"")))</f>
        <v/>
      </c>
      <c r="E545" s="77" t="str">
        <f ca="1">IF($G545="","",IF(AND(INDEX(Nhaplieu!$M$8:$M$1070,$G545)=$J$3,INDEX(Nhaplieu!$P$8:$P$1070,$G545)=$J$2),INDEX(Nhaplieu!$O$8:$O$1070,$G545),0))</f>
        <v/>
      </c>
      <c r="F545" s="77" t="str">
        <f ca="1">IF(OR($G545="",E545&gt;0),"",IF(AND(INDEX(Nhaplieu!$N$8:$N$1070,$G545)=$J$3,INDEX(Nhaplieu!$P$8:$P$1070,$G545)=$J$2),INDEX(Nhaplieu!$O$8:$O$1070,$G545),0))</f>
        <v/>
      </c>
      <c r="G545" s="66" t="str">
        <f ca="1">IF(TYPE(MATCH($J$2,OFFSET(Nhaplieu!$P$8,G544,0):'Nhaplieu'!$P$1070,0)+G544)=16,"",MATCH($J$2,OFFSET(Nhaplieu!$P$8,G544,0):'Nhaplieu'!$P$1070,0)+G544)</f>
        <v/>
      </c>
    </row>
    <row r="546" spans="1:7" s="10" customFormat="1" ht="14.25" hidden="1" customHeight="1">
      <c r="A546" s="77" t="str">
        <f ca="1">IF($G546="","",IF(OR(INDEX(Nhaplieu!$M$8:$M$1070,$G546)=$J$3,INDEX(Nhaplieu!$N$8:$N$1070,$G546)=$J$3),INDEX(Nhaplieu!$E$8:$E$1070,$G546),""))</f>
        <v/>
      </c>
      <c r="B546" s="481" t="str">
        <f ca="1">IF($G546="","",IF(OR(INDEX(Nhaplieu!$M$8:$M$1070,$G546)=$J$3,INDEX(Nhaplieu!$N$8:$N$1070,$G546)=$J$3),INDEX(Nhaplieu!$F$8:$F$1070,$G546),""))</f>
        <v/>
      </c>
      <c r="C546" s="482" t="str">
        <f ca="1">IF($G546="","",IF(OR(INDEX(Nhaplieu!$M$8:$M$1070,$G546)=$J$3,INDEX(Nhaplieu!$N$8:$N$1070,$G546)=$J$3),INDEX(Nhaplieu!$L$8:$L$1070,$G546),""))</f>
        <v/>
      </c>
      <c r="D546" s="483" t="str">
        <f ca="1">IF($G546="","",IF(INDEX(Nhaplieu!$M$8:$M$1070,$G546)=$J$3,IF($G546="","",INDEX(Nhaplieu!$N$8:$N$1070,$G546)),IF(INDEX(Nhaplieu!$N$8:$N$1070,$G546)=$J$3,IF($G546="","",INDEX(Nhaplieu!$M$8:$M$1070,$G546)),"")))</f>
        <v/>
      </c>
      <c r="E546" s="77" t="str">
        <f ca="1">IF($G546="","",IF(AND(INDEX(Nhaplieu!$M$8:$M$1070,$G546)=$J$3,INDEX(Nhaplieu!$P$8:$P$1070,$G546)=$J$2),INDEX(Nhaplieu!$O$8:$O$1070,$G546),0))</f>
        <v/>
      </c>
      <c r="F546" s="77" t="str">
        <f ca="1">IF(OR($G546="",E546&gt;0),"",IF(AND(INDEX(Nhaplieu!$N$8:$N$1070,$G546)=$J$3,INDEX(Nhaplieu!$P$8:$P$1070,$G546)=$J$2),INDEX(Nhaplieu!$O$8:$O$1070,$G546),0))</f>
        <v/>
      </c>
      <c r="G546" s="66" t="str">
        <f ca="1">IF(TYPE(MATCH($J$2,OFFSET(Nhaplieu!$P$8,G545,0):'Nhaplieu'!$P$1070,0)+G545)=16,"",MATCH($J$2,OFFSET(Nhaplieu!$P$8,G545,0):'Nhaplieu'!$P$1070,0)+G545)</f>
        <v/>
      </c>
    </row>
    <row r="547" spans="1:7" s="10" customFormat="1" ht="14.25" hidden="1" customHeight="1">
      <c r="A547" s="77" t="str">
        <f ca="1">IF($G547="","",IF(OR(INDEX(Nhaplieu!$M$8:$M$1070,$G547)=$J$3,INDEX(Nhaplieu!$N$8:$N$1070,$G547)=$J$3),INDEX(Nhaplieu!$E$8:$E$1070,$G547),""))</f>
        <v/>
      </c>
      <c r="B547" s="481" t="str">
        <f ca="1">IF($G547="","",IF(OR(INDEX(Nhaplieu!$M$8:$M$1070,$G547)=$J$3,INDEX(Nhaplieu!$N$8:$N$1070,$G547)=$J$3),INDEX(Nhaplieu!$F$8:$F$1070,$G547),""))</f>
        <v/>
      </c>
      <c r="C547" s="482" t="str">
        <f ca="1">IF($G547="","",IF(OR(INDEX(Nhaplieu!$M$8:$M$1070,$G547)=$J$3,INDEX(Nhaplieu!$N$8:$N$1070,$G547)=$J$3),INDEX(Nhaplieu!$L$8:$L$1070,$G547),""))</f>
        <v/>
      </c>
      <c r="D547" s="483" t="str">
        <f ca="1">IF($G547="","",IF(INDEX(Nhaplieu!$M$8:$M$1070,$G547)=$J$3,IF($G547="","",INDEX(Nhaplieu!$N$8:$N$1070,$G547)),IF(INDEX(Nhaplieu!$N$8:$N$1070,$G547)=$J$3,IF($G547="","",INDEX(Nhaplieu!$M$8:$M$1070,$G547)),"")))</f>
        <v/>
      </c>
      <c r="E547" s="77" t="str">
        <f ca="1">IF($G547="","",IF(AND(INDEX(Nhaplieu!$M$8:$M$1070,$G547)=$J$3,INDEX(Nhaplieu!$P$8:$P$1070,$G547)=$J$2),INDEX(Nhaplieu!$O$8:$O$1070,$G547),0))</f>
        <v/>
      </c>
      <c r="F547" s="77" t="str">
        <f ca="1">IF(OR($G547="",E547&gt;0),"",IF(AND(INDEX(Nhaplieu!$N$8:$N$1070,$G547)=$J$3,INDEX(Nhaplieu!$P$8:$P$1070,$G547)=$J$2),INDEX(Nhaplieu!$O$8:$O$1070,$G547),0))</f>
        <v/>
      </c>
      <c r="G547" s="66" t="str">
        <f ca="1">IF(TYPE(MATCH($J$2,OFFSET(Nhaplieu!$P$8,G546,0):'Nhaplieu'!$P$1070,0)+G546)=16,"",MATCH($J$2,OFFSET(Nhaplieu!$P$8,G546,0):'Nhaplieu'!$P$1070,0)+G546)</f>
        <v/>
      </c>
    </row>
    <row r="548" spans="1:7" s="10" customFormat="1" ht="14.25" hidden="1" customHeight="1">
      <c r="A548" s="77" t="str">
        <f ca="1">IF($G548="","",IF(OR(INDEX(Nhaplieu!$M$8:$M$1070,$G548)=$J$3,INDEX(Nhaplieu!$N$8:$N$1070,$G548)=$J$3),INDEX(Nhaplieu!$E$8:$E$1070,$G548),""))</f>
        <v/>
      </c>
      <c r="B548" s="481" t="str">
        <f ca="1">IF($G548="","",IF(OR(INDEX(Nhaplieu!$M$8:$M$1070,$G548)=$J$3,INDEX(Nhaplieu!$N$8:$N$1070,$G548)=$J$3),INDEX(Nhaplieu!$F$8:$F$1070,$G548),""))</f>
        <v/>
      </c>
      <c r="C548" s="482" t="str">
        <f ca="1">IF($G548="","",IF(OR(INDEX(Nhaplieu!$M$8:$M$1070,$G548)=$J$3,INDEX(Nhaplieu!$N$8:$N$1070,$G548)=$J$3),INDEX(Nhaplieu!$L$8:$L$1070,$G548),""))</f>
        <v/>
      </c>
      <c r="D548" s="483" t="str">
        <f ca="1">IF($G548="","",IF(INDEX(Nhaplieu!$M$8:$M$1070,$G548)=$J$3,IF($G548="","",INDEX(Nhaplieu!$N$8:$N$1070,$G548)),IF(INDEX(Nhaplieu!$N$8:$N$1070,$G548)=$J$3,IF($G548="","",INDEX(Nhaplieu!$M$8:$M$1070,$G548)),"")))</f>
        <v/>
      </c>
      <c r="E548" s="77" t="str">
        <f ca="1">IF($G548="","",IF(AND(INDEX(Nhaplieu!$M$8:$M$1070,$G548)=$J$3,INDEX(Nhaplieu!$P$8:$P$1070,$G548)=$J$2),INDEX(Nhaplieu!$O$8:$O$1070,$G548),0))</f>
        <v/>
      </c>
      <c r="F548" s="77" t="str">
        <f ca="1">IF(OR($G548="",E548&gt;0),"",IF(AND(INDEX(Nhaplieu!$N$8:$N$1070,$G548)=$J$3,INDEX(Nhaplieu!$P$8:$P$1070,$G548)=$J$2),INDEX(Nhaplieu!$O$8:$O$1070,$G548),0))</f>
        <v/>
      </c>
      <c r="G548" s="66" t="str">
        <f ca="1">IF(TYPE(MATCH($J$2,OFFSET(Nhaplieu!$P$8,G547,0):'Nhaplieu'!$P$1070,0)+G547)=16,"",MATCH($J$2,OFFSET(Nhaplieu!$P$8,G547,0):'Nhaplieu'!$P$1070,0)+G547)</f>
        <v/>
      </c>
    </row>
    <row r="549" spans="1:7" s="10" customFormat="1" ht="14.25" hidden="1" customHeight="1">
      <c r="A549" s="77" t="str">
        <f ca="1">IF($G549="","",IF(OR(INDEX(Nhaplieu!$M$8:$M$1070,$G549)=$J$3,INDEX(Nhaplieu!$N$8:$N$1070,$G549)=$J$3),INDEX(Nhaplieu!$E$8:$E$1070,$G549),""))</f>
        <v/>
      </c>
      <c r="B549" s="481" t="str">
        <f ca="1">IF($G549="","",IF(OR(INDEX(Nhaplieu!$M$8:$M$1070,$G549)=$J$3,INDEX(Nhaplieu!$N$8:$N$1070,$G549)=$J$3),INDEX(Nhaplieu!$F$8:$F$1070,$G549),""))</f>
        <v/>
      </c>
      <c r="C549" s="482" t="str">
        <f ca="1">IF($G549="","",IF(OR(INDEX(Nhaplieu!$M$8:$M$1070,$G549)=$J$3,INDEX(Nhaplieu!$N$8:$N$1070,$G549)=$J$3),INDEX(Nhaplieu!$L$8:$L$1070,$G549),""))</f>
        <v/>
      </c>
      <c r="D549" s="483" t="str">
        <f ca="1">IF($G549="","",IF(INDEX(Nhaplieu!$M$8:$M$1070,$G549)=$J$3,IF($G549="","",INDEX(Nhaplieu!$N$8:$N$1070,$G549)),IF(INDEX(Nhaplieu!$N$8:$N$1070,$G549)=$J$3,IF($G549="","",INDEX(Nhaplieu!$M$8:$M$1070,$G549)),"")))</f>
        <v/>
      </c>
      <c r="E549" s="77" t="str">
        <f ca="1">IF($G549="","",IF(AND(INDEX(Nhaplieu!$M$8:$M$1070,$G549)=$J$3,INDEX(Nhaplieu!$P$8:$P$1070,$G549)=$J$2),INDEX(Nhaplieu!$O$8:$O$1070,$G549),0))</f>
        <v/>
      </c>
      <c r="F549" s="77" t="str">
        <f ca="1">IF(OR($G549="",E549&gt;0),"",IF(AND(INDEX(Nhaplieu!$N$8:$N$1070,$G549)=$J$3,INDEX(Nhaplieu!$P$8:$P$1070,$G549)=$J$2),INDEX(Nhaplieu!$O$8:$O$1070,$G549),0))</f>
        <v/>
      </c>
      <c r="G549" s="66" t="str">
        <f ca="1">IF(TYPE(MATCH($J$2,OFFSET(Nhaplieu!$P$8,G548,0):'Nhaplieu'!$P$1070,0)+G548)=16,"",MATCH($J$2,OFFSET(Nhaplieu!$P$8,G548,0):'Nhaplieu'!$P$1070,0)+G548)</f>
        <v/>
      </c>
    </row>
    <row r="550" spans="1:7" s="10" customFormat="1" ht="14.25" hidden="1" customHeight="1">
      <c r="A550" s="77" t="str">
        <f ca="1">IF($G550="","",IF(OR(INDEX(Nhaplieu!$M$8:$M$1070,$G550)=$J$3,INDEX(Nhaplieu!$N$8:$N$1070,$G550)=$J$3),INDEX(Nhaplieu!$E$8:$E$1070,$G550),""))</f>
        <v/>
      </c>
      <c r="B550" s="481" t="str">
        <f ca="1">IF($G550="","",IF(OR(INDEX(Nhaplieu!$M$8:$M$1070,$G550)=$J$3,INDEX(Nhaplieu!$N$8:$N$1070,$G550)=$J$3),INDEX(Nhaplieu!$F$8:$F$1070,$G550),""))</f>
        <v/>
      </c>
      <c r="C550" s="482" t="str">
        <f ca="1">IF($G550="","",IF(OR(INDEX(Nhaplieu!$M$8:$M$1070,$G550)=$J$3,INDEX(Nhaplieu!$N$8:$N$1070,$G550)=$J$3),INDEX(Nhaplieu!$L$8:$L$1070,$G550),""))</f>
        <v/>
      </c>
      <c r="D550" s="483" t="str">
        <f ca="1">IF($G550="","",IF(INDEX(Nhaplieu!$M$8:$M$1070,$G550)=$J$3,IF($G550="","",INDEX(Nhaplieu!$N$8:$N$1070,$G550)),IF(INDEX(Nhaplieu!$N$8:$N$1070,$G550)=$J$3,IF($G550="","",INDEX(Nhaplieu!$M$8:$M$1070,$G550)),"")))</f>
        <v/>
      </c>
      <c r="E550" s="77" t="str">
        <f ca="1">IF($G550="","",IF(AND(INDEX(Nhaplieu!$M$8:$M$1070,$G550)=$J$3,INDEX(Nhaplieu!$P$8:$P$1070,$G550)=$J$2),INDEX(Nhaplieu!$O$8:$O$1070,$G550),0))</f>
        <v/>
      </c>
      <c r="F550" s="77" t="str">
        <f ca="1">IF(OR($G550="",E550&gt;0),"",IF(AND(INDEX(Nhaplieu!$N$8:$N$1070,$G550)=$J$3,INDEX(Nhaplieu!$P$8:$P$1070,$G550)=$J$2),INDEX(Nhaplieu!$O$8:$O$1070,$G550),0))</f>
        <v/>
      </c>
      <c r="G550" s="66" t="str">
        <f ca="1">IF(TYPE(MATCH($J$2,OFFSET(Nhaplieu!$P$8,G549,0):'Nhaplieu'!$P$1070,0)+G549)=16,"",MATCH($J$2,OFFSET(Nhaplieu!$P$8,G549,0):'Nhaplieu'!$P$1070,0)+G549)</f>
        <v/>
      </c>
    </row>
    <row r="551" spans="1:7" s="10" customFormat="1" ht="14.25" hidden="1" customHeight="1">
      <c r="A551" s="77" t="str">
        <f ca="1">IF($G551="","",IF(OR(INDEX(Nhaplieu!$M$8:$M$1070,$G551)=$J$3,INDEX(Nhaplieu!$N$8:$N$1070,$G551)=$J$3),INDEX(Nhaplieu!$E$8:$E$1070,$G551),""))</f>
        <v/>
      </c>
      <c r="B551" s="481" t="str">
        <f ca="1">IF($G551="","",IF(OR(INDEX(Nhaplieu!$M$8:$M$1070,$G551)=$J$3,INDEX(Nhaplieu!$N$8:$N$1070,$G551)=$J$3),INDEX(Nhaplieu!$F$8:$F$1070,$G551),""))</f>
        <v/>
      </c>
      <c r="C551" s="482" t="str">
        <f ca="1">IF($G551="","",IF(OR(INDEX(Nhaplieu!$M$8:$M$1070,$G551)=$J$3,INDEX(Nhaplieu!$N$8:$N$1070,$G551)=$J$3),INDEX(Nhaplieu!$L$8:$L$1070,$G551),""))</f>
        <v/>
      </c>
      <c r="D551" s="483" t="str">
        <f ca="1">IF($G551="","",IF(INDEX(Nhaplieu!$M$8:$M$1070,$G551)=$J$3,IF($G551="","",INDEX(Nhaplieu!$N$8:$N$1070,$G551)),IF(INDEX(Nhaplieu!$N$8:$N$1070,$G551)=$J$3,IF($G551="","",INDEX(Nhaplieu!$M$8:$M$1070,$G551)),"")))</f>
        <v/>
      </c>
      <c r="E551" s="77" t="str">
        <f ca="1">IF($G551="","",IF(AND(INDEX(Nhaplieu!$M$8:$M$1070,$G551)=$J$3,INDEX(Nhaplieu!$P$8:$P$1070,$G551)=$J$2),INDEX(Nhaplieu!$O$8:$O$1070,$G551),0))</f>
        <v/>
      </c>
      <c r="F551" s="77" t="str">
        <f ca="1">IF(OR($G551="",E551&gt;0),"",IF(AND(INDEX(Nhaplieu!$N$8:$N$1070,$G551)=$J$3,INDEX(Nhaplieu!$P$8:$P$1070,$G551)=$J$2),INDEX(Nhaplieu!$O$8:$O$1070,$G551),0))</f>
        <v/>
      </c>
      <c r="G551" s="66" t="str">
        <f ca="1">IF(TYPE(MATCH($J$2,OFFSET(Nhaplieu!$P$8,G550,0):'Nhaplieu'!$P$1070,0)+G550)=16,"",MATCH($J$2,OFFSET(Nhaplieu!$P$8,G550,0):'Nhaplieu'!$P$1070,0)+G550)</f>
        <v/>
      </c>
    </row>
    <row r="552" spans="1:7" s="10" customFormat="1" ht="14.25" hidden="1" customHeight="1">
      <c r="A552" s="77" t="str">
        <f ca="1">IF($G552="","",IF(OR(INDEX(Nhaplieu!$M$8:$M$1070,$G552)=$J$3,INDEX(Nhaplieu!$N$8:$N$1070,$G552)=$J$3),INDEX(Nhaplieu!$E$8:$E$1070,$G552),""))</f>
        <v/>
      </c>
      <c r="B552" s="481" t="str">
        <f ca="1">IF($G552="","",IF(OR(INDEX(Nhaplieu!$M$8:$M$1070,$G552)=$J$3,INDEX(Nhaplieu!$N$8:$N$1070,$G552)=$J$3),INDEX(Nhaplieu!$F$8:$F$1070,$G552),""))</f>
        <v/>
      </c>
      <c r="C552" s="482" t="str">
        <f ca="1">IF($G552="","",IF(OR(INDEX(Nhaplieu!$M$8:$M$1070,$G552)=$J$3,INDEX(Nhaplieu!$N$8:$N$1070,$G552)=$J$3),INDEX(Nhaplieu!$L$8:$L$1070,$G552),""))</f>
        <v/>
      </c>
      <c r="D552" s="483" t="str">
        <f ca="1">IF($G552="","",IF(INDEX(Nhaplieu!$M$8:$M$1070,$G552)=$J$3,IF($G552="","",INDEX(Nhaplieu!$N$8:$N$1070,$G552)),IF(INDEX(Nhaplieu!$N$8:$N$1070,$G552)=$J$3,IF($G552="","",INDEX(Nhaplieu!$M$8:$M$1070,$G552)),"")))</f>
        <v/>
      </c>
      <c r="E552" s="77" t="str">
        <f ca="1">IF($G552="","",IF(AND(INDEX(Nhaplieu!$M$8:$M$1070,$G552)=$J$3,INDEX(Nhaplieu!$P$8:$P$1070,$G552)=$J$2),INDEX(Nhaplieu!$O$8:$O$1070,$G552),0))</f>
        <v/>
      </c>
      <c r="F552" s="77" t="str">
        <f ca="1">IF(OR($G552="",E552&gt;0),"",IF(AND(INDEX(Nhaplieu!$N$8:$N$1070,$G552)=$J$3,INDEX(Nhaplieu!$P$8:$P$1070,$G552)=$J$2),INDEX(Nhaplieu!$O$8:$O$1070,$G552),0))</f>
        <v/>
      </c>
      <c r="G552" s="66" t="str">
        <f ca="1">IF(TYPE(MATCH($J$2,OFFSET(Nhaplieu!$P$8,G551,0):'Nhaplieu'!$P$1070,0)+G551)=16,"",MATCH($J$2,OFFSET(Nhaplieu!$P$8,G551,0):'Nhaplieu'!$P$1070,0)+G551)</f>
        <v/>
      </c>
    </row>
    <row r="553" spans="1:7" s="10" customFormat="1" ht="14.25" hidden="1" customHeight="1">
      <c r="A553" s="77" t="str">
        <f ca="1">IF($G553="","",IF(OR(INDEX(Nhaplieu!$M$8:$M$1070,$G553)=$J$3,INDEX(Nhaplieu!$N$8:$N$1070,$G553)=$J$3),INDEX(Nhaplieu!$E$8:$E$1070,$G553),""))</f>
        <v/>
      </c>
      <c r="B553" s="481" t="str">
        <f ca="1">IF($G553="","",IF(OR(INDEX(Nhaplieu!$M$8:$M$1070,$G553)=$J$3,INDEX(Nhaplieu!$N$8:$N$1070,$G553)=$J$3),INDEX(Nhaplieu!$F$8:$F$1070,$G553),""))</f>
        <v/>
      </c>
      <c r="C553" s="482" t="str">
        <f ca="1">IF($G553="","",IF(OR(INDEX(Nhaplieu!$M$8:$M$1070,$G553)=$J$3,INDEX(Nhaplieu!$N$8:$N$1070,$G553)=$J$3),INDEX(Nhaplieu!$L$8:$L$1070,$G553),""))</f>
        <v/>
      </c>
      <c r="D553" s="483" t="str">
        <f ca="1">IF($G553="","",IF(INDEX(Nhaplieu!$M$8:$M$1070,$G553)=$J$3,IF($G553="","",INDEX(Nhaplieu!$N$8:$N$1070,$G553)),IF(INDEX(Nhaplieu!$N$8:$N$1070,$G553)=$J$3,IF($G553="","",INDEX(Nhaplieu!$M$8:$M$1070,$G553)),"")))</f>
        <v/>
      </c>
      <c r="E553" s="77" t="str">
        <f ca="1">IF($G553="","",IF(AND(INDEX(Nhaplieu!$M$8:$M$1070,$G553)=$J$3,INDEX(Nhaplieu!$P$8:$P$1070,$G553)=$J$2),INDEX(Nhaplieu!$O$8:$O$1070,$G553),0))</f>
        <v/>
      </c>
      <c r="F553" s="77" t="str">
        <f ca="1">IF(OR($G553="",E553&gt;0),"",IF(AND(INDEX(Nhaplieu!$N$8:$N$1070,$G553)=$J$3,INDEX(Nhaplieu!$P$8:$P$1070,$G553)=$J$2),INDEX(Nhaplieu!$O$8:$O$1070,$G553),0))</f>
        <v/>
      </c>
      <c r="G553" s="66" t="str">
        <f ca="1">IF(TYPE(MATCH($J$2,OFFSET(Nhaplieu!$P$8,G552,0):'Nhaplieu'!$P$1070,0)+G552)=16,"",MATCH($J$2,OFFSET(Nhaplieu!$P$8,G552,0):'Nhaplieu'!$P$1070,0)+G552)</f>
        <v/>
      </c>
    </row>
    <row r="554" spans="1:7" s="10" customFormat="1" ht="14.25" hidden="1" customHeight="1">
      <c r="A554" s="77" t="str">
        <f ca="1">IF($G554="","",IF(OR(INDEX(Nhaplieu!$M$8:$M$1070,$G554)=$J$3,INDEX(Nhaplieu!$N$8:$N$1070,$G554)=$J$3),INDEX(Nhaplieu!$E$8:$E$1070,$G554),""))</f>
        <v/>
      </c>
      <c r="B554" s="481" t="str">
        <f ca="1">IF($G554="","",IF(OR(INDEX(Nhaplieu!$M$8:$M$1070,$G554)=$J$3,INDEX(Nhaplieu!$N$8:$N$1070,$G554)=$J$3),INDEX(Nhaplieu!$F$8:$F$1070,$G554),""))</f>
        <v/>
      </c>
      <c r="C554" s="482" t="str">
        <f ca="1">IF($G554="","",IF(OR(INDEX(Nhaplieu!$M$8:$M$1070,$G554)=$J$3,INDEX(Nhaplieu!$N$8:$N$1070,$G554)=$J$3),INDEX(Nhaplieu!$L$8:$L$1070,$G554),""))</f>
        <v/>
      </c>
      <c r="D554" s="483" t="str">
        <f ca="1">IF($G554="","",IF(INDEX(Nhaplieu!$M$8:$M$1070,$G554)=$J$3,IF($G554="","",INDEX(Nhaplieu!$N$8:$N$1070,$G554)),IF(INDEX(Nhaplieu!$N$8:$N$1070,$G554)=$J$3,IF($G554="","",INDEX(Nhaplieu!$M$8:$M$1070,$G554)),"")))</f>
        <v/>
      </c>
      <c r="E554" s="77" t="str">
        <f ca="1">IF($G554="","",IF(AND(INDEX(Nhaplieu!$M$8:$M$1070,$G554)=$J$3,INDEX(Nhaplieu!$P$8:$P$1070,$G554)=$J$2),INDEX(Nhaplieu!$O$8:$O$1070,$G554),0))</f>
        <v/>
      </c>
      <c r="F554" s="77" t="str">
        <f ca="1">IF(OR($G554="",E554&gt;0),"",IF(AND(INDEX(Nhaplieu!$N$8:$N$1070,$G554)=$J$3,INDEX(Nhaplieu!$P$8:$P$1070,$G554)=$J$2),INDEX(Nhaplieu!$O$8:$O$1070,$G554),0))</f>
        <v/>
      </c>
      <c r="G554" s="66" t="str">
        <f ca="1">IF(TYPE(MATCH($J$2,OFFSET(Nhaplieu!$P$8,G553,0):'Nhaplieu'!$P$1070,0)+G553)=16,"",MATCH($J$2,OFFSET(Nhaplieu!$P$8,G553,0):'Nhaplieu'!$P$1070,0)+G553)</f>
        <v/>
      </c>
    </row>
    <row r="555" spans="1:7" s="10" customFormat="1" ht="14.25" hidden="1" customHeight="1">
      <c r="A555" s="77" t="str">
        <f ca="1">IF($G555="","",IF(OR(INDEX(Nhaplieu!$M$8:$M$1070,$G555)=$J$3,INDEX(Nhaplieu!$N$8:$N$1070,$G555)=$J$3),INDEX(Nhaplieu!$E$8:$E$1070,$G555),""))</f>
        <v/>
      </c>
      <c r="B555" s="481" t="str">
        <f ca="1">IF($G555="","",IF(OR(INDEX(Nhaplieu!$M$8:$M$1070,$G555)=$J$3,INDEX(Nhaplieu!$N$8:$N$1070,$G555)=$J$3),INDEX(Nhaplieu!$F$8:$F$1070,$G555),""))</f>
        <v/>
      </c>
      <c r="C555" s="482" t="str">
        <f ca="1">IF($G555="","",IF(OR(INDEX(Nhaplieu!$M$8:$M$1070,$G555)=$J$3,INDEX(Nhaplieu!$N$8:$N$1070,$G555)=$J$3),INDEX(Nhaplieu!$L$8:$L$1070,$G555),""))</f>
        <v/>
      </c>
      <c r="D555" s="483" t="str">
        <f ca="1">IF($G555="","",IF(INDEX(Nhaplieu!$M$8:$M$1070,$G555)=$J$3,IF($G555="","",INDEX(Nhaplieu!$N$8:$N$1070,$G555)),IF(INDEX(Nhaplieu!$N$8:$N$1070,$G555)=$J$3,IF($G555="","",INDEX(Nhaplieu!$M$8:$M$1070,$G555)),"")))</f>
        <v/>
      </c>
      <c r="E555" s="77" t="str">
        <f ca="1">IF($G555="","",IF(AND(INDEX(Nhaplieu!$M$8:$M$1070,$G555)=$J$3,INDEX(Nhaplieu!$P$8:$P$1070,$G555)=$J$2),INDEX(Nhaplieu!$O$8:$O$1070,$G555),0))</f>
        <v/>
      </c>
      <c r="F555" s="77" t="str">
        <f ca="1">IF(OR($G555="",E555&gt;0),"",IF(AND(INDEX(Nhaplieu!$N$8:$N$1070,$G555)=$J$3,INDEX(Nhaplieu!$P$8:$P$1070,$G555)=$J$2),INDEX(Nhaplieu!$O$8:$O$1070,$G555),0))</f>
        <v/>
      </c>
      <c r="G555" s="66" t="str">
        <f ca="1">IF(TYPE(MATCH($J$2,OFFSET(Nhaplieu!$P$8,G554,0):'Nhaplieu'!$P$1070,0)+G554)=16,"",MATCH($J$2,OFFSET(Nhaplieu!$P$8,G554,0):'Nhaplieu'!$P$1070,0)+G554)</f>
        <v/>
      </c>
    </row>
    <row r="556" spans="1:7" s="10" customFormat="1" ht="14.25" hidden="1" customHeight="1">
      <c r="A556" s="77" t="str">
        <f ca="1">IF($G556="","",IF(OR(INDEX(Nhaplieu!$M$8:$M$1070,$G556)=$J$3,INDEX(Nhaplieu!$N$8:$N$1070,$G556)=$J$3),INDEX(Nhaplieu!$E$8:$E$1070,$G556),""))</f>
        <v/>
      </c>
      <c r="B556" s="481" t="str">
        <f ca="1">IF($G556="","",IF(OR(INDEX(Nhaplieu!$M$8:$M$1070,$G556)=$J$3,INDEX(Nhaplieu!$N$8:$N$1070,$G556)=$J$3),INDEX(Nhaplieu!$F$8:$F$1070,$G556),""))</f>
        <v/>
      </c>
      <c r="C556" s="482" t="str">
        <f ca="1">IF($G556="","",IF(OR(INDEX(Nhaplieu!$M$8:$M$1070,$G556)=$J$3,INDEX(Nhaplieu!$N$8:$N$1070,$G556)=$J$3),INDEX(Nhaplieu!$L$8:$L$1070,$G556),""))</f>
        <v/>
      </c>
      <c r="D556" s="483" t="str">
        <f ca="1">IF($G556="","",IF(INDEX(Nhaplieu!$M$8:$M$1070,$G556)=$J$3,IF($G556="","",INDEX(Nhaplieu!$N$8:$N$1070,$G556)),IF(INDEX(Nhaplieu!$N$8:$N$1070,$G556)=$J$3,IF($G556="","",INDEX(Nhaplieu!$M$8:$M$1070,$G556)),"")))</f>
        <v/>
      </c>
      <c r="E556" s="77" t="str">
        <f ca="1">IF($G556="","",IF(AND(INDEX(Nhaplieu!$M$8:$M$1070,$G556)=$J$3,INDEX(Nhaplieu!$P$8:$P$1070,$G556)=$J$2),INDEX(Nhaplieu!$O$8:$O$1070,$G556),0))</f>
        <v/>
      </c>
      <c r="F556" s="77" t="str">
        <f ca="1">IF(OR($G556="",E556&gt;0),"",IF(AND(INDEX(Nhaplieu!$N$8:$N$1070,$G556)=$J$3,INDEX(Nhaplieu!$P$8:$P$1070,$G556)=$J$2),INDEX(Nhaplieu!$O$8:$O$1070,$G556),0))</f>
        <v/>
      </c>
      <c r="G556" s="66" t="str">
        <f ca="1">IF(TYPE(MATCH($J$2,OFFSET(Nhaplieu!$P$8,G555,0):'Nhaplieu'!$P$1070,0)+G555)=16,"",MATCH($J$2,OFFSET(Nhaplieu!$P$8,G555,0):'Nhaplieu'!$P$1070,0)+G555)</f>
        <v/>
      </c>
    </row>
    <row r="557" spans="1:7" s="10" customFormat="1" ht="14.25" hidden="1" customHeight="1">
      <c r="A557" s="77" t="str">
        <f ca="1">IF($G557="","",IF(OR(INDEX(Nhaplieu!$M$8:$M$1070,$G557)=$J$3,INDEX(Nhaplieu!$N$8:$N$1070,$G557)=$J$3),INDEX(Nhaplieu!$E$8:$E$1070,$G557),""))</f>
        <v/>
      </c>
      <c r="B557" s="481" t="str">
        <f ca="1">IF($G557="","",IF(OR(INDEX(Nhaplieu!$M$8:$M$1070,$G557)=$J$3,INDEX(Nhaplieu!$N$8:$N$1070,$G557)=$J$3),INDEX(Nhaplieu!$F$8:$F$1070,$G557),""))</f>
        <v/>
      </c>
      <c r="C557" s="482" t="str">
        <f ca="1">IF($G557="","",IF(OR(INDEX(Nhaplieu!$M$8:$M$1070,$G557)=$J$3,INDEX(Nhaplieu!$N$8:$N$1070,$G557)=$J$3),INDEX(Nhaplieu!$L$8:$L$1070,$G557),""))</f>
        <v/>
      </c>
      <c r="D557" s="483" t="str">
        <f ca="1">IF($G557="","",IF(INDEX(Nhaplieu!$M$8:$M$1070,$G557)=$J$3,IF($G557="","",INDEX(Nhaplieu!$N$8:$N$1070,$G557)),IF(INDEX(Nhaplieu!$N$8:$N$1070,$G557)=$J$3,IF($G557="","",INDEX(Nhaplieu!$M$8:$M$1070,$G557)),"")))</f>
        <v/>
      </c>
      <c r="E557" s="77" t="str">
        <f ca="1">IF($G557="","",IF(AND(INDEX(Nhaplieu!$M$8:$M$1070,$G557)=$J$3,INDEX(Nhaplieu!$P$8:$P$1070,$G557)=$J$2),INDEX(Nhaplieu!$O$8:$O$1070,$G557),0))</f>
        <v/>
      </c>
      <c r="F557" s="77" t="str">
        <f ca="1">IF(OR($G557="",E557&gt;0),"",IF(AND(INDEX(Nhaplieu!$N$8:$N$1070,$G557)=$J$3,INDEX(Nhaplieu!$P$8:$P$1070,$G557)=$J$2),INDEX(Nhaplieu!$O$8:$O$1070,$G557),0))</f>
        <v/>
      </c>
      <c r="G557" s="66" t="str">
        <f ca="1">IF(TYPE(MATCH($J$2,OFFSET(Nhaplieu!$P$8,G556,0):'Nhaplieu'!$P$1070,0)+G556)=16,"",MATCH($J$2,OFFSET(Nhaplieu!$P$8,G556,0):'Nhaplieu'!$P$1070,0)+G556)</f>
        <v/>
      </c>
    </row>
    <row r="558" spans="1:7" s="10" customFormat="1" ht="14.25" hidden="1" customHeight="1">
      <c r="A558" s="77" t="str">
        <f ca="1">IF($G558="","",IF(OR(INDEX(Nhaplieu!$M$8:$M$1070,$G558)=$J$3,INDEX(Nhaplieu!$N$8:$N$1070,$G558)=$J$3),INDEX(Nhaplieu!$E$8:$E$1070,$G558),""))</f>
        <v/>
      </c>
      <c r="B558" s="481" t="str">
        <f ca="1">IF($G558="","",IF(OR(INDEX(Nhaplieu!$M$8:$M$1070,$G558)=$J$3,INDEX(Nhaplieu!$N$8:$N$1070,$G558)=$J$3),INDEX(Nhaplieu!$F$8:$F$1070,$G558),""))</f>
        <v/>
      </c>
      <c r="C558" s="482" t="str">
        <f ca="1">IF($G558="","",IF(OR(INDEX(Nhaplieu!$M$8:$M$1070,$G558)=$J$3,INDEX(Nhaplieu!$N$8:$N$1070,$G558)=$J$3),INDEX(Nhaplieu!$L$8:$L$1070,$G558),""))</f>
        <v/>
      </c>
      <c r="D558" s="483" t="str">
        <f ca="1">IF($G558="","",IF(INDEX(Nhaplieu!$M$8:$M$1070,$G558)=$J$3,IF($G558="","",INDEX(Nhaplieu!$N$8:$N$1070,$G558)),IF(INDEX(Nhaplieu!$N$8:$N$1070,$G558)=$J$3,IF($G558="","",INDEX(Nhaplieu!$M$8:$M$1070,$G558)),"")))</f>
        <v/>
      </c>
      <c r="E558" s="77" t="str">
        <f ca="1">IF($G558="","",IF(AND(INDEX(Nhaplieu!$M$8:$M$1070,$G558)=$J$3,INDEX(Nhaplieu!$P$8:$P$1070,$G558)=$J$2),INDEX(Nhaplieu!$O$8:$O$1070,$G558),0))</f>
        <v/>
      </c>
      <c r="F558" s="77" t="str">
        <f ca="1">IF(OR($G558="",E558&gt;0),"",IF(AND(INDEX(Nhaplieu!$N$8:$N$1070,$G558)=$J$3,INDEX(Nhaplieu!$P$8:$P$1070,$G558)=$J$2),INDEX(Nhaplieu!$O$8:$O$1070,$G558),0))</f>
        <v/>
      </c>
      <c r="G558" s="66" t="str">
        <f ca="1">IF(TYPE(MATCH($J$2,OFFSET(Nhaplieu!$P$8,G557,0):'Nhaplieu'!$P$1070,0)+G557)=16,"",MATCH($J$2,OFFSET(Nhaplieu!$P$8,G557,0):'Nhaplieu'!$P$1070,0)+G557)</f>
        <v/>
      </c>
    </row>
    <row r="559" spans="1:7" s="10" customFormat="1" ht="14.25" hidden="1" customHeight="1">
      <c r="A559" s="77" t="str">
        <f ca="1">IF($G559="","",IF(OR(INDEX(Nhaplieu!$M$8:$M$1070,$G559)=$J$3,INDEX(Nhaplieu!$N$8:$N$1070,$G559)=$J$3),INDEX(Nhaplieu!$E$8:$E$1070,$G559),""))</f>
        <v/>
      </c>
      <c r="B559" s="481" t="str">
        <f ca="1">IF($G559="","",IF(OR(INDEX(Nhaplieu!$M$8:$M$1070,$G559)=$J$3,INDEX(Nhaplieu!$N$8:$N$1070,$G559)=$J$3),INDEX(Nhaplieu!$F$8:$F$1070,$G559),""))</f>
        <v/>
      </c>
      <c r="C559" s="482" t="str">
        <f ca="1">IF($G559="","",IF(OR(INDEX(Nhaplieu!$M$8:$M$1070,$G559)=$J$3,INDEX(Nhaplieu!$N$8:$N$1070,$G559)=$J$3),INDEX(Nhaplieu!$L$8:$L$1070,$G559),""))</f>
        <v/>
      </c>
      <c r="D559" s="483" t="str">
        <f ca="1">IF($G559="","",IF(INDEX(Nhaplieu!$M$8:$M$1070,$G559)=$J$3,IF($G559="","",INDEX(Nhaplieu!$N$8:$N$1070,$G559)),IF(INDEX(Nhaplieu!$N$8:$N$1070,$G559)=$J$3,IF($G559="","",INDEX(Nhaplieu!$M$8:$M$1070,$G559)),"")))</f>
        <v/>
      </c>
      <c r="E559" s="77" t="str">
        <f ca="1">IF($G559="","",IF(AND(INDEX(Nhaplieu!$M$8:$M$1070,$G559)=$J$3,INDEX(Nhaplieu!$P$8:$P$1070,$G559)=$J$2),INDEX(Nhaplieu!$O$8:$O$1070,$G559),0))</f>
        <v/>
      </c>
      <c r="F559" s="77" t="str">
        <f ca="1">IF(OR($G559="",E559&gt;0),"",IF(AND(INDEX(Nhaplieu!$N$8:$N$1070,$G559)=$J$3,INDEX(Nhaplieu!$P$8:$P$1070,$G559)=$J$2),INDEX(Nhaplieu!$O$8:$O$1070,$G559),0))</f>
        <v/>
      </c>
      <c r="G559" s="66" t="str">
        <f ca="1">IF(TYPE(MATCH($J$2,OFFSET(Nhaplieu!$P$8,G558,0):'Nhaplieu'!$P$1070,0)+G558)=16,"",MATCH($J$2,OFFSET(Nhaplieu!$P$8,G558,0):'Nhaplieu'!$P$1070,0)+G558)</f>
        <v/>
      </c>
    </row>
    <row r="560" spans="1:7" s="10" customFormat="1" ht="14.25" hidden="1" customHeight="1">
      <c r="A560" s="77" t="str">
        <f ca="1">IF($G560="","",IF(OR(INDEX(Nhaplieu!$M$8:$M$1070,$G560)=$J$3,INDEX(Nhaplieu!$N$8:$N$1070,$G560)=$J$3),INDEX(Nhaplieu!$E$8:$E$1070,$G560),""))</f>
        <v/>
      </c>
      <c r="B560" s="481" t="str">
        <f ca="1">IF($G560="","",IF(OR(INDEX(Nhaplieu!$M$8:$M$1070,$G560)=$J$3,INDEX(Nhaplieu!$N$8:$N$1070,$G560)=$J$3),INDEX(Nhaplieu!$F$8:$F$1070,$G560),""))</f>
        <v/>
      </c>
      <c r="C560" s="482" t="str">
        <f ca="1">IF($G560="","",IF(OR(INDEX(Nhaplieu!$M$8:$M$1070,$G560)=$J$3,INDEX(Nhaplieu!$N$8:$N$1070,$G560)=$J$3),INDEX(Nhaplieu!$L$8:$L$1070,$G560),""))</f>
        <v/>
      </c>
      <c r="D560" s="483" t="str">
        <f ca="1">IF($G560="","",IF(INDEX(Nhaplieu!$M$8:$M$1070,$G560)=$J$3,IF($G560="","",INDEX(Nhaplieu!$N$8:$N$1070,$G560)),IF(INDEX(Nhaplieu!$N$8:$N$1070,$G560)=$J$3,IF($G560="","",INDEX(Nhaplieu!$M$8:$M$1070,$G560)),"")))</f>
        <v/>
      </c>
      <c r="E560" s="77" t="str">
        <f ca="1">IF($G560="","",IF(AND(INDEX(Nhaplieu!$M$8:$M$1070,$G560)=$J$3,INDEX(Nhaplieu!$P$8:$P$1070,$G560)=$J$2),INDEX(Nhaplieu!$O$8:$O$1070,$G560),0))</f>
        <v/>
      </c>
      <c r="F560" s="77" t="str">
        <f ca="1">IF(OR($G560="",E560&gt;0),"",IF(AND(INDEX(Nhaplieu!$N$8:$N$1070,$G560)=$J$3,INDEX(Nhaplieu!$P$8:$P$1070,$G560)=$J$2),INDEX(Nhaplieu!$O$8:$O$1070,$G560),0))</f>
        <v/>
      </c>
      <c r="G560" s="66" t="str">
        <f ca="1">IF(TYPE(MATCH($J$2,OFFSET(Nhaplieu!$P$8,G559,0):'Nhaplieu'!$P$1070,0)+G559)=16,"",MATCH($J$2,OFFSET(Nhaplieu!$P$8,G559,0):'Nhaplieu'!$P$1070,0)+G559)</f>
        <v/>
      </c>
    </row>
    <row r="561" spans="1:7" s="10" customFormat="1" ht="14.25" hidden="1" customHeight="1">
      <c r="A561" s="77" t="str">
        <f ca="1">IF($G561="","",IF(OR(INDEX(Nhaplieu!$M$8:$M$1070,$G561)=$J$3,INDEX(Nhaplieu!$N$8:$N$1070,$G561)=$J$3),INDEX(Nhaplieu!$E$8:$E$1070,$G561),""))</f>
        <v/>
      </c>
      <c r="B561" s="481" t="str">
        <f ca="1">IF($G561="","",IF(OR(INDEX(Nhaplieu!$M$8:$M$1070,$G561)=$J$3,INDEX(Nhaplieu!$N$8:$N$1070,$G561)=$J$3),INDEX(Nhaplieu!$F$8:$F$1070,$G561),""))</f>
        <v/>
      </c>
      <c r="C561" s="482" t="str">
        <f ca="1">IF($G561="","",IF(OR(INDEX(Nhaplieu!$M$8:$M$1070,$G561)=$J$3,INDEX(Nhaplieu!$N$8:$N$1070,$G561)=$J$3),INDEX(Nhaplieu!$L$8:$L$1070,$G561),""))</f>
        <v/>
      </c>
      <c r="D561" s="483" t="str">
        <f ca="1">IF($G561="","",IF(INDEX(Nhaplieu!$M$8:$M$1070,$G561)=$J$3,IF($G561="","",INDEX(Nhaplieu!$N$8:$N$1070,$G561)),IF(INDEX(Nhaplieu!$N$8:$N$1070,$G561)=$J$3,IF($G561="","",INDEX(Nhaplieu!$M$8:$M$1070,$G561)),"")))</f>
        <v/>
      </c>
      <c r="E561" s="77" t="str">
        <f ca="1">IF($G561="","",IF(AND(INDEX(Nhaplieu!$M$8:$M$1070,$G561)=$J$3,INDEX(Nhaplieu!$P$8:$P$1070,$G561)=$J$2),INDEX(Nhaplieu!$O$8:$O$1070,$G561),0))</f>
        <v/>
      </c>
      <c r="F561" s="77" t="str">
        <f ca="1">IF(OR($G561="",E561&gt;0),"",IF(AND(INDEX(Nhaplieu!$N$8:$N$1070,$G561)=$J$3,INDEX(Nhaplieu!$P$8:$P$1070,$G561)=$J$2),INDEX(Nhaplieu!$O$8:$O$1070,$G561),0))</f>
        <v/>
      </c>
      <c r="G561" s="66" t="str">
        <f ca="1">IF(TYPE(MATCH($J$2,OFFSET(Nhaplieu!$P$8,G560,0):'Nhaplieu'!$P$1070,0)+G560)=16,"",MATCH($J$2,OFFSET(Nhaplieu!$P$8,G560,0):'Nhaplieu'!$P$1070,0)+G560)</f>
        <v/>
      </c>
    </row>
    <row r="562" spans="1:7" s="10" customFormat="1" ht="14.25" hidden="1" customHeight="1">
      <c r="A562" s="77" t="str">
        <f ca="1">IF($G562="","",IF(OR(INDEX(Nhaplieu!$M$8:$M$1070,$G562)=$J$3,INDEX(Nhaplieu!$N$8:$N$1070,$G562)=$J$3),INDEX(Nhaplieu!$E$8:$E$1070,$G562),""))</f>
        <v/>
      </c>
      <c r="B562" s="481" t="str">
        <f ca="1">IF($G562="","",IF(OR(INDEX(Nhaplieu!$M$8:$M$1070,$G562)=$J$3,INDEX(Nhaplieu!$N$8:$N$1070,$G562)=$J$3),INDEX(Nhaplieu!$F$8:$F$1070,$G562),""))</f>
        <v/>
      </c>
      <c r="C562" s="482" t="str">
        <f ca="1">IF($G562="","",IF(OR(INDEX(Nhaplieu!$M$8:$M$1070,$G562)=$J$3,INDEX(Nhaplieu!$N$8:$N$1070,$G562)=$J$3),INDEX(Nhaplieu!$L$8:$L$1070,$G562),""))</f>
        <v/>
      </c>
      <c r="D562" s="483" t="str">
        <f ca="1">IF($G562="","",IF(INDEX(Nhaplieu!$M$8:$M$1070,$G562)=$J$3,IF($G562="","",INDEX(Nhaplieu!$N$8:$N$1070,$G562)),IF(INDEX(Nhaplieu!$N$8:$N$1070,$G562)=$J$3,IF($G562="","",INDEX(Nhaplieu!$M$8:$M$1070,$G562)),"")))</f>
        <v/>
      </c>
      <c r="E562" s="77" t="str">
        <f ca="1">IF($G562="","",IF(AND(INDEX(Nhaplieu!$M$8:$M$1070,$G562)=$J$3,INDEX(Nhaplieu!$P$8:$P$1070,$G562)=$J$2),INDEX(Nhaplieu!$O$8:$O$1070,$G562),0))</f>
        <v/>
      </c>
      <c r="F562" s="77" t="str">
        <f ca="1">IF(OR($G562="",E562&gt;0),"",IF(AND(INDEX(Nhaplieu!$N$8:$N$1070,$G562)=$J$3,INDEX(Nhaplieu!$P$8:$P$1070,$G562)=$J$2),INDEX(Nhaplieu!$O$8:$O$1070,$G562),0))</f>
        <v/>
      </c>
      <c r="G562" s="66" t="str">
        <f ca="1">IF(TYPE(MATCH($J$2,OFFSET(Nhaplieu!$P$8,G561,0):'Nhaplieu'!$P$1070,0)+G561)=16,"",MATCH($J$2,OFFSET(Nhaplieu!$P$8,G561,0):'Nhaplieu'!$P$1070,0)+G561)</f>
        <v/>
      </c>
    </row>
    <row r="563" spans="1:7" s="10" customFormat="1" ht="14.25" hidden="1" customHeight="1">
      <c r="A563" s="77" t="str">
        <f ca="1">IF($G563="","",IF(OR(INDEX(Nhaplieu!$M$8:$M$1070,$G563)=$J$3,INDEX(Nhaplieu!$N$8:$N$1070,$G563)=$J$3),INDEX(Nhaplieu!$E$8:$E$1070,$G563),""))</f>
        <v/>
      </c>
      <c r="B563" s="481" t="str">
        <f ca="1">IF($G563="","",IF(OR(INDEX(Nhaplieu!$M$8:$M$1070,$G563)=$J$3,INDEX(Nhaplieu!$N$8:$N$1070,$G563)=$J$3),INDEX(Nhaplieu!$F$8:$F$1070,$G563),""))</f>
        <v/>
      </c>
      <c r="C563" s="482" t="str">
        <f ca="1">IF($G563="","",IF(OR(INDEX(Nhaplieu!$M$8:$M$1070,$G563)=$J$3,INDEX(Nhaplieu!$N$8:$N$1070,$G563)=$J$3),INDEX(Nhaplieu!$L$8:$L$1070,$G563),""))</f>
        <v/>
      </c>
      <c r="D563" s="483" t="str">
        <f ca="1">IF($G563="","",IF(INDEX(Nhaplieu!$M$8:$M$1070,$G563)=$J$3,IF($G563="","",INDEX(Nhaplieu!$N$8:$N$1070,$G563)),IF(INDEX(Nhaplieu!$N$8:$N$1070,$G563)=$J$3,IF($G563="","",INDEX(Nhaplieu!$M$8:$M$1070,$G563)),"")))</f>
        <v/>
      </c>
      <c r="E563" s="77" t="str">
        <f ca="1">IF($G563="","",IF(AND(INDEX(Nhaplieu!$M$8:$M$1070,$G563)=$J$3,INDEX(Nhaplieu!$P$8:$P$1070,$G563)=$J$2),INDEX(Nhaplieu!$O$8:$O$1070,$G563),0))</f>
        <v/>
      </c>
      <c r="F563" s="77" t="str">
        <f ca="1">IF(OR($G563="",E563&gt;0),"",IF(AND(INDEX(Nhaplieu!$N$8:$N$1070,$G563)=$J$3,INDEX(Nhaplieu!$P$8:$P$1070,$G563)=$J$2),INDEX(Nhaplieu!$O$8:$O$1070,$G563),0))</f>
        <v/>
      </c>
      <c r="G563" s="66" t="str">
        <f ca="1">IF(TYPE(MATCH($J$2,OFFSET(Nhaplieu!$P$8,G562,0):'Nhaplieu'!$P$1070,0)+G562)=16,"",MATCH($J$2,OFFSET(Nhaplieu!$P$8,G562,0):'Nhaplieu'!$P$1070,0)+G562)</f>
        <v/>
      </c>
    </row>
    <row r="564" spans="1:7" s="10" customFormat="1" ht="14.25" hidden="1" customHeight="1">
      <c r="A564" s="77" t="str">
        <f ca="1">IF($G564="","",IF(OR(INDEX(Nhaplieu!$M$8:$M$1070,$G564)=$J$3,INDEX(Nhaplieu!$N$8:$N$1070,$G564)=$J$3),INDEX(Nhaplieu!$E$8:$E$1070,$G564),""))</f>
        <v/>
      </c>
      <c r="B564" s="481" t="str">
        <f ca="1">IF($G564="","",IF(OR(INDEX(Nhaplieu!$M$8:$M$1070,$G564)=$J$3,INDEX(Nhaplieu!$N$8:$N$1070,$G564)=$J$3),INDEX(Nhaplieu!$F$8:$F$1070,$G564),""))</f>
        <v/>
      </c>
      <c r="C564" s="482" t="str">
        <f ca="1">IF($G564="","",IF(OR(INDEX(Nhaplieu!$M$8:$M$1070,$G564)=$J$3,INDEX(Nhaplieu!$N$8:$N$1070,$G564)=$J$3),INDEX(Nhaplieu!$L$8:$L$1070,$G564),""))</f>
        <v/>
      </c>
      <c r="D564" s="483" t="str">
        <f ca="1">IF($G564="","",IF(INDEX(Nhaplieu!$M$8:$M$1070,$G564)=$J$3,IF($G564="","",INDEX(Nhaplieu!$N$8:$N$1070,$G564)),IF(INDEX(Nhaplieu!$N$8:$N$1070,$G564)=$J$3,IF($G564="","",INDEX(Nhaplieu!$M$8:$M$1070,$G564)),"")))</f>
        <v/>
      </c>
      <c r="E564" s="77" t="str">
        <f ca="1">IF($G564="","",IF(AND(INDEX(Nhaplieu!$M$8:$M$1070,$G564)=$J$3,INDEX(Nhaplieu!$P$8:$P$1070,$G564)=$J$2),INDEX(Nhaplieu!$O$8:$O$1070,$G564),0))</f>
        <v/>
      </c>
      <c r="F564" s="77" t="str">
        <f ca="1">IF(OR($G564="",E564&gt;0),"",IF(AND(INDEX(Nhaplieu!$N$8:$N$1070,$G564)=$J$3,INDEX(Nhaplieu!$P$8:$P$1070,$G564)=$J$2),INDEX(Nhaplieu!$O$8:$O$1070,$G564),0))</f>
        <v/>
      </c>
      <c r="G564" s="66" t="str">
        <f ca="1">IF(TYPE(MATCH($J$2,OFFSET(Nhaplieu!$P$8,G563,0):'Nhaplieu'!$P$1070,0)+G563)=16,"",MATCH($J$2,OFFSET(Nhaplieu!$P$8,G563,0):'Nhaplieu'!$P$1070,0)+G563)</f>
        <v/>
      </c>
    </row>
    <row r="565" spans="1:7" s="10" customFormat="1" ht="14.25" hidden="1" customHeight="1">
      <c r="A565" s="77" t="str">
        <f ca="1">IF($G565="","",IF(OR(INDEX(Nhaplieu!$M$8:$M$1070,$G565)=$J$3,INDEX(Nhaplieu!$N$8:$N$1070,$G565)=$J$3),INDEX(Nhaplieu!$E$8:$E$1070,$G565),""))</f>
        <v/>
      </c>
      <c r="B565" s="481" t="str">
        <f ca="1">IF($G565="","",IF(OR(INDEX(Nhaplieu!$M$8:$M$1070,$G565)=$J$3,INDEX(Nhaplieu!$N$8:$N$1070,$G565)=$J$3),INDEX(Nhaplieu!$F$8:$F$1070,$G565),""))</f>
        <v/>
      </c>
      <c r="C565" s="482" t="str">
        <f ca="1">IF($G565="","",IF(OR(INDEX(Nhaplieu!$M$8:$M$1070,$G565)=$J$3,INDEX(Nhaplieu!$N$8:$N$1070,$G565)=$J$3),INDEX(Nhaplieu!$L$8:$L$1070,$G565),""))</f>
        <v/>
      </c>
      <c r="D565" s="483" t="str">
        <f ca="1">IF($G565="","",IF(INDEX(Nhaplieu!$M$8:$M$1070,$G565)=$J$3,IF($G565="","",INDEX(Nhaplieu!$N$8:$N$1070,$G565)),IF(INDEX(Nhaplieu!$N$8:$N$1070,$G565)=$J$3,IF($G565="","",INDEX(Nhaplieu!$M$8:$M$1070,$G565)),"")))</f>
        <v/>
      </c>
      <c r="E565" s="77" t="str">
        <f ca="1">IF($G565="","",IF(AND(INDEX(Nhaplieu!$M$8:$M$1070,$G565)=$J$3,INDEX(Nhaplieu!$P$8:$P$1070,$G565)=$J$2),INDEX(Nhaplieu!$O$8:$O$1070,$G565),0))</f>
        <v/>
      </c>
      <c r="F565" s="77" t="str">
        <f ca="1">IF(OR($G565="",E565&gt;0),"",IF(AND(INDEX(Nhaplieu!$N$8:$N$1070,$G565)=$J$3,INDEX(Nhaplieu!$P$8:$P$1070,$G565)=$J$2),INDEX(Nhaplieu!$O$8:$O$1070,$G565),0))</f>
        <v/>
      </c>
      <c r="G565" s="66" t="str">
        <f ca="1">IF(TYPE(MATCH($J$2,OFFSET(Nhaplieu!$P$8,G564,0):'Nhaplieu'!$P$1070,0)+G564)=16,"",MATCH($J$2,OFFSET(Nhaplieu!$P$8,G564,0):'Nhaplieu'!$P$1070,0)+G564)</f>
        <v/>
      </c>
    </row>
    <row r="566" spans="1:7" s="10" customFormat="1" ht="14.25" hidden="1" customHeight="1">
      <c r="A566" s="77" t="str">
        <f ca="1">IF($G566="","",IF(OR(INDEX(Nhaplieu!$M$8:$M$1070,$G566)=$J$3,INDEX(Nhaplieu!$N$8:$N$1070,$G566)=$J$3),INDEX(Nhaplieu!$E$8:$E$1070,$G566),""))</f>
        <v/>
      </c>
      <c r="B566" s="481" t="str">
        <f ca="1">IF($G566="","",IF(OR(INDEX(Nhaplieu!$M$8:$M$1070,$G566)=$J$3,INDEX(Nhaplieu!$N$8:$N$1070,$G566)=$J$3),INDEX(Nhaplieu!$F$8:$F$1070,$G566),""))</f>
        <v/>
      </c>
      <c r="C566" s="482" t="str">
        <f ca="1">IF($G566="","",IF(OR(INDEX(Nhaplieu!$M$8:$M$1070,$G566)=$J$3,INDEX(Nhaplieu!$N$8:$N$1070,$G566)=$J$3),INDEX(Nhaplieu!$L$8:$L$1070,$G566),""))</f>
        <v/>
      </c>
      <c r="D566" s="483" t="str">
        <f ca="1">IF($G566="","",IF(INDEX(Nhaplieu!$M$8:$M$1070,$G566)=$J$3,IF($G566="","",INDEX(Nhaplieu!$N$8:$N$1070,$G566)),IF(INDEX(Nhaplieu!$N$8:$N$1070,$G566)=$J$3,IF($G566="","",INDEX(Nhaplieu!$M$8:$M$1070,$G566)),"")))</f>
        <v/>
      </c>
      <c r="E566" s="77" t="str">
        <f ca="1">IF($G566="","",IF(AND(INDEX(Nhaplieu!$M$8:$M$1070,$G566)=$J$3,INDEX(Nhaplieu!$P$8:$P$1070,$G566)=$J$2),INDEX(Nhaplieu!$O$8:$O$1070,$G566),0))</f>
        <v/>
      </c>
      <c r="F566" s="77" t="str">
        <f ca="1">IF(OR($G566="",E566&gt;0),"",IF(AND(INDEX(Nhaplieu!$N$8:$N$1070,$G566)=$J$3,INDEX(Nhaplieu!$P$8:$P$1070,$G566)=$J$2),INDEX(Nhaplieu!$O$8:$O$1070,$G566),0))</f>
        <v/>
      </c>
      <c r="G566" s="66" t="str">
        <f ca="1">IF(TYPE(MATCH($J$2,OFFSET(Nhaplieu!$P$8,G565,0):'Nhaplieu'!$P$1070,0)+G565)=16,"",MATCH($J$2,OFFSET(Nhaplieu!$P$8,G565,0):'Nhaplieu'!$P$1070,0)+G565)</f>
        <v/>
      </c>
    </row>
    <row r="567" spans="1:7" s="10" customFormat="1" ht="14.25" hidden="1" customHeight="1">
      <c r="A567" s="77" t="str">
        <f ca="1">IF($G567="","",IF(OR(INDEX(Nhaplieu!$M$8:$M$1070,$G567)=$J$3,INDEX(Nhaplieu!$N$8:$N$1070,$G567)=$J$3),INDEX(Nhaplieu!$E$8:$E$1070,$G567),""))</f>
        <v/>
      </c>
      <c r="B567" s="481" t="str">
        <f ca="1">IF($G567="","",IF(OR(INDEX(Nhaplieu!$M$8:$M$1070,$G567)=$J$3,INDEX(Nhaplieu!$N$8:$N$1070,$G567)=$J$3),INDEX(Nhaplieu!$F$8:$F$1070,$G567),""))</f>
        <v/>
      </c>
      <c r="C567" s="482" t="str">
        <f ca="1">IF($G567="","",IF(OR(INDEX(Nhaplieu!$M$8:$M$1070,$G567)=$J$3,INDEX(Nhaplieu!$N$8:$N$1070,$G567)=$J$3),INDEX(Nhaplieu!$L$8:$L$1070,$G567),""))</f>
        <v/>
      </c>
      <c r="D567" s="483" t="str">
        <f ca="1">IF($G567="","",IF(INDEX(Nhaplieu!$M$8:$M$1070,$G567)=$J$3,IF($G567="","",INDEX(Nhaplieu!$N$8:$N$1070,$G567)),IF(INDEX(Nhaplieu!$N$8:$N$1070,$G567)=$J$3,IF($G567="","",INDEX(Nhaplieu!$M$8:$M$1070,$G567)),"")))</f>
        <v/>
      </c>
      <c r="E567" s="77" t="str">
        <f ca="1">IF($G567="","",IF(AND(INDEX(Nhaplieu!$M$8:$M$1070,$G567)=$J$3,INDEX(Nhaplieu!$P$8:$P$1070,$G567)=$J$2),INDEX(Nhaplieu!$O$8:$O$1070,$G567),0))</f>
        <v/>
      </c>
      <c r="F567" s="77" t="str">
        <f ca="1">IF(OR($G567="",E567&gt;0),"",IF(AND(INDEX(Nhaplieu!$N$8:$N$1070,$G567)=$J$3,INDEX(Nhaplieu!$P$8:$P$1070,$G567)=$J$2),INDEX(Nhaplieu!$O$8:$O$1070,$G567),0))</f>
        <v/>
      </c>
      <c r="G567" s="66" t="str">
        <f ca="1">IF(TYPE(MATCH($J$2,OFFSET(Nhaplieu!$P$8,G566,0):'Nhaplieu'!$P$1070,0)+G566)=16,"",MATCH($J$2,OFFSET(Nhaplieu!$P$8,G566,0):'Nhaplieu'!$P$1070,0)+G566)</f>
        <v/>
      </c>
    </row>
    <row r="568" spans="1:7" s="10" customFormat="1" ht="14.25" hidden="1" customHeight="1">
      <c r="A568" s="77" t="str">
        <f ca="1">IF($G568="","",IF(OR(INDEX(Nhaplieu!$M$8:$M$1070,$G568)=$J$3,INDEX(Nhaplieu!$N$8:$N$1070,$G568)=$J$3),INDEX(Nhaplieu!$E$8:$E$1070,$G568),""))</f>
        <v/>
      </c>
      <c r="B568" s="481" t="str">
        <f ca="1">IF($G568="","",IF(OR(INDEX(Nhaplieu!$M$8:$M$1070,$G568)=$J$3,INDEX(Nhaplieu!$N$8:$N$1070,$G568)=$J$3),INDEX(Nhaplieu!$F$8:$F$1070,$G568),""))</f>
        <v/>
      </c>
      <c r="C568" s="482" t="str">
        <f ca="1">IF($G568="","",IF(OR(INDEX(Nhaplieu!$M$8:$M$1070,$G568)=$J$3,INDEX(Nhaplieu!$N$8:$N$1070,$G568)=$J$3),INDEX(Nhaplieu!$L$8:$L$1070,$G568),""))</f>
        <v/>
      </c>
      <c r="D568" s="483" t="str">
        <f ca="1">IF($G568="","",IF(INDEX(Nhaplieu!$M$8:$M$1070,$G568)=$J$3,IF($G568="","",INDEX(Nhaplieu!$N$8:$N$1070,$G568)),IF(INDEX(Nhaplieu!$N$8:$N$1070,$G568)=$J$3,IF($G568="","",INDEX(Nhaplieu!$M$8:$M$1070,$G568)),"")))</f>
        <v/>
      </c>
      <c r="E568" s="77" t="str">
        <f ca="1">IF($G568="","",IF(AND(INDEX(Nhaplieu!$M$8:$M$1070,$G568)=$J$3,INDEX(Nhaplieu!$P$8:$P$1070,$G568)=$J$2),INDEX(Nhaplieu!$O$8:$O$1070,$G568),0))</f>
        <v/>
      </c>
      <c r="F568" s="77" t="str">
        <f ca="1">IF(OR($G568="",E568&gt;0),"",IF(AND(INDEX(Nhaplieu!$N$8:$N$1070,$G568)=$J$3,INDEX(Nhaplieu!$P$8:$P$1070,$G568)=$J$2),INDEX(Nhaplieu!$O$8:$O$1070,$G568),0))</f>
        <v/>
      </c>
      <c r="G568" s="66" t="str">
        <f ca="1">IF(TYPE(MATCH($J$2,OFFSET(Nhaplieu!$P$8,G567,0):'Nhaplieu'!$P$1070,0)+G567)=16,"",MATCH($J$2,OFFSET(Nhaplieu!$P$8,G567,0):'Nhaplieu'!$P$1070,0)+G567)</f>
        <v/>
      </c>
    </row>
    <row r="569" spans="1:7" s="10" customFormat="1" ht="14.25" hidden="1" customHeight="1">
      <c r="A569" s="77" t="str">
        <f ca="1">IF($G569="","",IF(OR(INDEX(Nhaplieu!$M$8:$M$1070,$G569)=$J$3,INDEX(Nhaplieu!$N$8:$N$1070,$G569)=$J$3),INDEX(Nhaplieu!$E$8:$E$1070,$G569),""))</f>
        <v/>
      </c>
      <c r="B569" s="481" t="str">
        <f ca="1">IF($G569="","",IF(OR(INDEX(Nhaplieu!$M$8:$M$1070,$G569)=$J$3,INDEX(Nhaplieu!$N$8:$N$1070,$G569)=$J$3),INDEX(Nhaplieu!$F$8:$F$1070,$G569),""))</f>
        <v/>
      </c>
      <c r="C569" s="482" t="str">
        <f ca="1">IF($G569="","",IF(OR(INDEX(Nhaplieu!$M$8:$M$1070,$G569)=$J$3,INDEX(Nhaplieu!$N$8:$N$1070,$G569)=$J$3),INDEX(Nhaplieu!$L$8:$L$1070,$G569),""))</f>
        <v/>
      </c>
      <c r="D569" s="483" t="str">
        <f ca="1">IF($G569="","",IF(INDEX(Nhaplieu!$M$8:$M$1070,$G569)=$J$3,IF($G569="","",INDEX(Nhaplieu!$N$8:$N$1070,$G569)),IF(INDEX(Nhaplieu!$N$8:$N$1070,$G569)=$J$3,IF($G569="","",INDEX(Nhaplieu!$M$8:$M$1070,$G569)),"")))</f>
        <v/>
      </c>
      <c r="E569" s="77" t="str">
        <f ca="1">IF($G569="","",IF(AND(INDEX(Nhaplieu!$M$8:$M$1070,$G569)=$J$3,INDEX(Nhaplieu!$P$8:$P$1070,$G569)=$J$2),INDEX(Nhaplieu!$O$8:$O$1070,$G569),0))</f>
        <v/>
      </c>
      <c r="F569" s="77" t="str">
        <f ca="1">IF(OR($G569="",E569&gt;0),"",IF(AND(INDEX(Nhaplieu!$N$8:$N$1070,$G569)=$J$3,INDEX(Nhaplieu!$P$8:$P$1070,$G569)=$J$2),INDEX(Nhaplieu!$O$8:$O$1070,$G569),0))</f>
        <v/>
      </c>
      <c r="G569" s="66" t="str">
        <f ca="1">IF(TYPE(MATCH($J$2,OFFSET(Nhaplieu!$P$8,G568,0):'Nhaplieu'!$P$1070,0)+G568)=16,"",MATCH($J$2,OFFSET(Nhaplieu!$P$8,G568,0):'Nhaplieu'!$P$1070,0)+G568)</f>
        <v/>
      </c>
    </row>
    <row r="570" spans="1:7" s="10" customFormat="1" ht="14.25" hidden="1" customHeight="1">
      <c r="A570" s="77" t="str">
        <f ca="1">IF($G570="","",IF(OR(INDEX(Nhaplieu!$M$8:$M$1070,$G570)=$J$3,INDEX(Nhaplieu!$N$8:$N$1070,$G570)=$J$3),INDEX(Nhaplieu!$E$8:$E$1070,$G570),""))</f>
        <v/>
      </c>
      <c r="B570" s="481" t="str">
        <f ca="1">IF($G570="","",IF(OR(INDEX(Nhaplieu!$M$8:$M$1070,$G570)=$J$3,INDEX(Nhaplieu!$N$8:$N$1070,$G570)=$J$3),INDEX(Nhaplieu!$F$8:$F$1070,$G570),""))</f>
        <v/>
      </c>
      <c r="C570" s="482" t="str">
        <f ca="1">IF($G570="","",IF(OR(INDEX(Nhaplieu!$M$8:$M$1070,$G570)=$J$3,INDEX(Nhaplieu!$N$8:$N$1070,$G570)=$J$3),INDEX(Nhaplieu!$L$8:$L$1070,$G570),""))</f>
        <v/>
      </c>
      <c r="D570" s="483" t="str">
        <f ca="1">IF($G570="","",IF(INDEX(Nhaplieu!$M$8:$M$1070,$G570)=$J$3,IF($G570="","",INDEX(Nhaplieu!$N$8:$N$1070,$G570)),IF(INDEX(Nhaplieu!$N$8:$N$1070,$G570)=$J$3,IF($G570="","",INDEX(Nhaplieu!$M$8:$M$1070,$G570)),"")))</f>
        <v/>
      </c>
      <c r="E570" s="77" t="str">
        <f ca="1">IF($G570="","",IF(AND(INDEX(Nhaplieu!$M$8:$M$1070,$G570)=$J$3,INDEX(Nhaplieu!$P$8:$P$1070,$G570)=$J$2),INDEX(Nhaplieu!$O$8:$O$1070,$G570),0))</f>
        <v/>
      </c>
      <c r="F570" s="77" t="str">
        <f ca="1">IF(OR($G570="",E570&gt;0),"",IF(AND(INDEX(Nhaplieu!$N$8:$N$1070,$G570)=$J$3,INDEX(Nhaplieu!$P$8:$P$1070,$G570)=$J$2),INDEX(Nhaplieu!$O$8:$O$1070,$G570),0))</f>
        <v/>
      </c>
      <c r="G570" s="66" t="str">
        <f ca="1">IF(TYPE(MATCH($J$2,OFFSET(Nhaplieu!$P$8,G569,0):'Nhaplieu'!$P$1070,0)+G569)=16,"",MATCH($J$2,OFFSET(Nhaplieu!$P$8,G569,0):'Nhaplieu'!$P$1070,0)+G569)</f>
        <v/>
      </c>
    </row>
    <row r="571" spans="1:7" s="10" customFormat="1" ht="14.25" hidden="1" customHeight="1">
      <c r="A571" s="77" t="str">
        <f ca="1">IF($G571="","",IF(OR(INDEX(Nhaplieu!$M$8:$M$1070,$G571)=$J$3,INDEX(Nhaplieu!$N$8:$N$1070,$G571)=$J$3),INDEX(Nhaplieu!$E$8:$E$1070,$G571),""))</f>
        <v/>
      </c>
      <c r="B571" s="481" t="str">
        <f ca="1">IF($G571="","",IF(OR(INDEX(Nhaplieu!$M$8:$M$1070,$G571)=$J$3,INDEX(Nhaplieu!$N$8:$N$1070,$G571)=$J$3),INDEX(Nhaplieu!$F$8:$F$1070,$G571),""))</f>
        <v/>
      </c>
      <c r="C571" s="482" t="str">
        <f ca="1">IF($G571="","",IF(OR(INDEX(Nhaplieu!$M$8:$M$1070,$G571)=$J$3,INDEX(Nhaplieu!$N$8:$N$1070,$G571)=$J$3),INDEX(Nhaplieu!$L$8:$L$1070,$G571),""))</f>
        <v/>
      </c>
      <c r="D571" s="483" t="str">
        <f ca="1">IF($G571="","",IF(INDEX(Nhaplieu!$M$8:$M$1070,$G571)=$J$3,IF($G571="","",INDEX(Nhaplieu!$N$8:$N$1070,$G571)),IF(INDEX(Nhaplieu!$N$8:$N$1070,$G571)=$J$3,IF($G571="","",INDEX(Nhaplieu!$M$8:$M$1070,$G571)),"")))</f>
        <v/>
      </c>
      <c r="E571" s="77" t="str">
        <f ca="1">IF($G571="","",IF(AND(INDEX(Nhaplieu!$M$8:$M$1070,$G571)=$J$3,INDEX(Nhaplieu!$P$8:$P$1070,$G571)=$J$2),INDEX(Nhaplieu!$O$8:$O$1070,$G571),0))</f>
        <v/>
      </c>
      <c r="F571" s="77" t="str">
        <f ca="1">IF(OR($G571="",E571&gt;0),"",IF(AND(INDEX(Nhaplieu!$N$8:$N$1070,$G571)=$J$3,INDEX(Nhaplieu!$P$8:$P$1070,$G571)=$J$2),INDEX(Nhaplieu!$O$8:$O$1070,$G571),0))</f>
        <v/>
      </c>
      <c r="G571" s="66" t="str">
        <f ca="1">IF(TYPE(MATCH($J$2,OFFSET(Nhaplieu!$P$8,G570,0):'Nhaplieu'!$P$1070,0)+G570)=16,"",MATCH($J$2,OFFSET(Nhaplieu!$P$8,G570,0):'Nhaplieu'!$P$1070,0)+G570)</f>
        <v/>
      </c>
    </row>
    <row r="572" spans="1:7" s="10" customFormat="1" ht="14.25" hidden="1" customHeight="1">
      <c r="A572" s="77" t="str">
        <f ca="1">IF($G572="","",IF(OR(INDEX(Nhaplieu!$M$8:$M$1070,$G572)=$J$3,INDEX(Nhaplieu!$N$8:$N$1070,$G572)=$J$3),INDEX(Nhaplieu!$E$8:$E$1070,$G572),""))</f>
        <v/>
      </c>
      <c r="B572" s="481" t="str">
        <f ca="1">IF($G572="","",IF(OR(INDEX(Nhaplieu!$M$8:$M$1070,$G572)=$J$3,INDEX(Nhaplieu!$N$8:$N$1070,$G572)=$J$3),INDEX(Nhaplieu!$F$8:$F$1070,$G572),""))</f>
        <v/>
      </c>
      <c r="C572" s="482" t="str">
        <f ca="1">IF($G572="","",IF(OR(INDEX(Nhaplieu!$M$8:$M$1070,$G572)=$J$3,INDEX(Nhaplieu!$N$8:$N$1070,$G572)=$J$3),INDEX(Nhaplieu!$L$8:$L$1070,$G572),""))</f>
        <v/>
      </c>
      <c r="D572" s="483" t="str">
        <f ca="1">IF($G572="","",IF(INDEX(Nhaplieu!$M$8:$M$1070,$G572)=$J$3,IF($G572="","",INDEX(Nhaplieu!$N$8:$N$1070,$G572)),IF(INDEX(Nhaplieu!$N$8:$N$1070,$G572)=$J$3,IF($G572="","",INDEX(Nhaplieu!$M$8:$M$1070,$G572)),"")))</f>
        <v/>
      </c>
      <c r="E572" s="77" t="str">
        <f ca="1">IF($G572="","",IF(AND(INDEX(Nhaplieu!$M$8:$M$1070,$G572)=$J$3,INDEX(Nhaplieu!$P$8:$P$1070,$G572)=$J$2),INDEX(Nhaplieu!$O$8:$O$1070,$G572),0))</f>
        <v/>
      </c>
      <c r="F572" s="77" t="str">
        <f ca="1">IF(OR($G572="",E572&gt;0),"",IF(AND(INDEX(Nhaplieu!$N$8:$N$1070,$G572)=$J$3,INDEX(Nhaplieu!$P$8:$P$1070,$G572)=$J$2),INDEX(Nhaplieu!$O$8:$O$1070,$G572),0))</f>
        <v/>
      </c>
      <c r="G572" s="66" t="str">
        <f ca="1">IF(TYPE(MATCH($J$2,OFFSET(Nhaplieu!$P$8,G571,0):'Nhaplieu'!$P$1070,0)+G571)=16,"",MATCH($J$2,OFFSET(Nhaplieu!$P$8,G571,0):'Nhaplieu'!$P$1070,0)+G571)</f>
        <v/>
      </c>
    </row>
    <row r="573" spans="1:7" s="10" customFormat="1" ht="14.25" hidden="1" customHeight="1">
      <c r="A573" s="77" t="str">
        <f ca="1">IF($G573="","",IF(OR(INDEX(Nhaplieu!$M$8:$M$1070,$G573)=$J$3,INDEX(Nhaplieu!$N$8:$N$1070,$G573)=$J$3),INDEX(Nhaplieu!$E$8:$E$1070,$G573),""))</f>
        <v/>
      </c>
      <c r="B573" s="481" t="str">
        <f ca="1">IF($G573="","",IF(OR(INDEX(Nhaplieu!$M$8:$M$1070,$G573)=$J$3,INDEX(Nhaplieu!$N$8:$N$1070,$G573)=$J$3),INDEX(Nhaplieu!$F$8:$F$1070,$G573),""))</f>
        <v/>
      </c>
      <c r="C573" s="482" t="str">
        <f ca="1">IF($G573="","",IF(OR(INDEX(Nhaplieu!$M$8:$M$1070,$G573)=$J$3,INDEX(Nhaplieu!$N$8:$N$1070,$G573)=$J$3),INDEX(Nhaplieu!$L$8:$L$1070,$G573),""))</f>
        <v/>
      </c>
      <c r="D573" s="483" t="str">
        <f ca="1">IF($G573="","",IF(INDEX(Nhaplieu!$M$8:$M$1070,$G573)=$J$3,IF($G573="","",INDEX(Nhaplieu!$N$8:$N$1070,$G573)),IF(INDEX(Nhaplieu!$N$8:$N$1070,$G573)=$J$3,IF($G573="","",INDEX(Nhaplieu!$M$8:$M$1070,$G573)),"")))</f>
        <v/>
      </c>
      <c r="E573" s="77" t="str">
        <f ca="1">IF($G573="","",IF(AND(INDEX(Nhaplieu!$M$8:$M$1070,$G573)=$J$3,INDEX(Nhaplieu!$P$8:$P$1070,$G573)=$J$2),INDEX(Nhaplieu!$O$8:$O$1070,$G573),0))</f>
        <v/>
      </c>
      <c r="F573" s="77" t="str">
        <f ca="1">IF(OR($G573="",E573&gt;0),"",IF(AND(INDEX(Nhaplieu!$N$8:$N$1070,$G573)=$J$3,INDEX(Nhaplieu!$P$8:$P$1070,$G573)=$J$2),INDEX(Nhaplieu!$O$8:$O$1070,$G573),0))</f>
        <v/>
      </c>
      <c r="G573" s="66" t="str">
        <f ca="1">IF(TYPE(MATCH($J$2,OFFSET(Nhaplieu!$P$8,G572,0):'Nhaplieu'!$P$1070,0)+G572)=16,"",MATCH($J$2,OFFSET(Nhaplieu!$P$8,G572,0):'Nhaplieu'!$P$1070,0)+G572)</f>
        <v/>
      </c>
    </row>
    <row r="574" spans="1:7" s="10" customFormat="1" ht="14.25" hidden="1" customHeight="1">
      <c r="A574" s="77" t="str">
        <f ca="1">IF($G574="","",IF(OR(INDEX(Nhaplieu!$M$8:$M$1070,$G574)=$J$3,INDEX(Nhaplieu!$N$8:$N$1070,$G574)=$J$3),INDEX(Nhaplieu!$E$8:$E$1070,$G574),""))</f>
        <v/>
      </c>
      <c r="B574" s="481" t="str">
        <f ca="1">IF($G574="","",IF(OR(INDEX(Nhaplieu!$M$8:$M$1070,$G574)=$J$3,INDEX(Nhaplieu!$N$8:$N$1070,$G574)=$J$3),INDEX(Nhaplieu!$F$8:$F$1070,$G574),""))</f>
        <v/>
      </c>
      <c r="C574" s="482" t="str">
        <f ca="1">IF($G574="","",IF(OR(INDEX(Nhaplieu!$M$8:$M$1070,$G574)=$J$3,INDEX(Nhaplieu!$N$8:$N$1070,$G574)=$J$3),INDEX(Nhaplieu!$L$8:$L$1070,$G574),""))</f>
        <v/>
      </c>
      <c r="D574" s="483" t="str">
        <f ca="1">IF($G574="","",IF(INDEX(Nhaplieu!$M$8:$M$1070,$G574)=$J$3,IF($G574="","",INDEX(Nhaplieu!$N$8:$N$1070,$G574)),IF(INDEX(Nhaplieu!$N$8:$N$1070,$G574)=$J$3,IF($G574="","",INDEX(Nhaplieu!$M$8:$M$1070,$G574)),"")))</f>
        <v/>
      </c>
      <c r="E574" s="77" t="str">
        <f ca="1">IF($G574="","",IF(AND(INDEX(Nhaplieu!$M$8:$M$1070,$G574)=$J$3,INDEX(Nhaplieu!$P$8:$P$1070,$G574)=$J$2),INDEX(Nhaplieu!$O$8:$O$1070,$G574),0))</f>
        <v/>
      </c>
      <c r="F574" s="77" t="str">
        <f ca="1">IF(OR($G574="",E574&gt;0),"",IF(AND(INDEX(Nhaplieu!$N$8:$N$1070,$G574)=$J$3,INDEX(Nhaplieu!$P$8:$P$1070,$G574)=$J$2),INDEX(Nhaplieu!$O$8:$O$1070,$G574),0))</f>
        <v/>
      </c>
      <c r="G574" s="66" t="str">
        <f ca="1">IF(TYPE(MATCH($J$2,OFFSET(Nhaplieu!$P$8,G573,0):'Nhaplieu'!$P$1070,0)+G573)=16,"",MATCH($J$2,OFFSET(Nhaplieu!$P$8,G573,0):'Nhaplieu'!$P$1070,0)+G573)</f>
        <v/>
      </c>
    </row>
    <row r="575" spans="1:7" s="10" customFormat="1" ht="14.25" hidden="1" customHeight="1">
      <c r="A575" s="77" t="str">
        <f ca="1">IF($G575="","",IF(OR(INDEX(Nhaplieu!$M$8:$M$1070,$G575)=$J$3,INDEX(Nhaplieu!$N$8:$N$1070,$G575)=$J$3),INDEX(Nhaplieu!$E$8:$E$1070,$G575),""))</f>
        <v/>
      </c>
      <c r="B575" s="481" t="str">
        <f ca="1">IF($G575="","",IF(OR(INDEX(Nhaplieu!$M$8:$M$1070,$G575)=$J$3,INDEX(Nhaplieu!$N$8:$N$1070,$G575)=$J$3),INDEX(Nhaplieu!$F$8:$F$1070,$G575),""))</f>
        <v/>
      </c>
      <c r="C575" s="482" t="str">
        <f ca="1">IF($G575="","",IF(OR(INDEX(Nhaplieu!$M$8:$M$1070,$G575)=$J$3,INDEX(Nhaplieu!$N$8:$N$1070,$G575)=$J$3),INDEX(Nhaplieu!$L$8:$L$1070,$G575),""))</f>
        <v/>
      </c>
      <c r="D575" s="483" t="str">
        <f ca="1">IF($G575="","",IF(INDEX(Nhaplieu!$M$8:$M$1070,$G575)=$J$3,IF($G575="","",INDEX(Nhaplieu!$N$8:$N$1070,$G575)),IF(INDEX(Nhaplieu!$N$8:$N$1070,$G575)=$J$3,IF($G575="","",INDEX(Nhaplieu!$M$8:$M$1070,$G575)),"")))</f>
        <v/>
      </c>
      <c r="E575" s="77" t="str">
        <f ca="1">IF($G575="","",IF(AND(INDEX(Nhaplieu!$M$8:$M$1070,$G575)=$J$3,INDEX(Nhaplieu!$P$8:$P$1070,$G575)=$J$2),INDEX(Nhaplieu!$O$8:$O$1070,$G575),0))</f>
        <v/>
      </c>
      <c r="F575" s="77" t="str">
        <f ca="1">IF(OR($G575="",E575&gt;0),"",IF(AND(INDEX(Nhaplieu!$N$8:$N$1070,$G575)=$J$3,INDEX(Nhaplieu!$P$8:$P$1070,$G575)=$J$2),INDEX(Nhaplieu!$O$8:$O$1070,$G575),0))</f>
        <v/>
      </c>
      <c r="G575" s="66" t="str">
        <f ca="1">IF(TYPE(MATCH($J$2,OFFSET(Nhaplieu!$P$8,G574,0):'Nhaplieu'!$P$1070,0)+G574)=16,"",MATCH($J$2,OFFSET(Nhaplieu!$P$8,G574,0):'Nhaplieu'!$P$1070,0)+G574)</f>
        <v/>
      </c>
    </row>
    <row r="576" spans="1:7" s="10" customFormat="1" ht="14.25" hidden="1" customHeight="1">
      <c r="A576" s="77" t="str">
        <f ca="1">IF($G576="","",IF(OR(INDEX(Nhaplieu!$M$8:$M$1070,$G576)=$J$3,INDEX(Nhaplieu!$N$8:$N$1070,$G576)=$J$3),INDEX(Nhaplieu!$E$8:$E$1070,$G576),""))</f>
        <v/>
      </c>
      <c r="B576" s="481" t="str">
        <f ca="1">IF($G576="","",IF(OR(INDEX(Nhaplieu!$M$8:$M$1070,$G576)=$J$3,INDEX(Nhaplieu!$N$8:$N$1070,$G576)=$J$3),INDEX(Nhaplieu!$F$8:$F$1070,$G576),""))</f>
        <v/>
      </c>
      <c r="C576" s="482" t="str">
        <f ca="1">IF($G576="","",IF(OR(INDEX(Nhaplieu!$M$8:$M$1070,$G576)=$J$3,INDEX(Nhaplieu!$N$8:$N$1070,$G576)=$J$3),INDEX(Nhaplieu!$L$8:$L$1070,$G576),""))</f>
        <v/>
      </c>
      <c r="D576" s="483" t="str">
        <f ca="1">IF($G576="","",IF(INDEX(Nhaplieu!$M$8:$M$1070,$G576)=$J$3,IF($G576="","",INDEX(Nhaplieu!$N$8:$N$1070,$G576)),IF(INDEX(Nhaplieu!$N$8:$N$1070,$G576)=$J$3,IF($G576="","",INDEX(Nhaplieu!$M$8:$M$1070,$G576)),"")))</f>
        <v/>
      </c>
      <c r="E576" s="77" t="str">
        <f ca="1">IF($G576="","",IF(AND(INDEX(Nhaplieu!$M$8:$M$1070,$G576)=$J$3,INDEX(Nhaplieu!$P$8:$P$1070,$G576)=$J$2),INDEX(Nhaplieu!$O$8:$O$1070,$G576),0))</f>
        <v/>
      </c>
      <c r="F576" s="77" t="str">
        <f ca="1">IF(OR($G576="",E576&gt;0),"",IF(AND(INDEX(Nhaplieu!$N$8:$N$1070,$G576)=$J$3,INDEX(Nhaplieu!$P$8:$P$1070,$G576)=$J$2),INDEX(Nhaplieu!$O$8:$O$1070,$G576),0))</f>
        <v/>
      </c>
      <c r="G576" s="66" t="str">
        <f ca="1">IF(TYPE(MATCH($J$2,OFFSET(Nhaplieu!$P$8,G575,0):'Nhaplieu'!$P$1070,0)+G575)=16,"",MATCH($J$2,OFFSET(Nhaplieu!$P$8,G575,0):'Nhaplieu'!$P$1070,0)+G575)</f>
        <v/>
      </c>
    </row>
    <row r="577" spans="1:7" s="10" customFormat="1" ht="14.25" hidden="1" customHeight="1">
      <c r="A577" s="77" t="str">
        <f ca="1">IF($G577="","",IF(OR(INDEX(Nhaplieu!$M$8:$M$1070,$G577)=$J$3,INDEX(Nhaplieu!$N$8:$N$1070,$G577)=$J$3),INDEX(Nhaplieu!$E$8:$E$1070,$G577),""))</f>
        <v/>
      </c>
      <c r="B577" s="481" t="str">
        <f ca="1">IF($G577="","",IF(OR(INDEX(Nhaplieu!$M$8:$M$1070,$G577)=$J$3,INDEX(Nhaplieu!$N$8:$N$1070,$G577)=$J$3),INDEX(Nhaplieu!$F$8:$F$1070,$G577),""))</f>
        <v/>
      </c>
      <c r="C577" s="482" t="str">
        <f ca="1">IF($G577="","",IF(OR(INDEX(Nhaplieu!$M$8:$M$1070,$G577)=$J$3,INDEX(Nhaplieu!$N$8:$N$1070,$G577)=$J$3),INDEX(Nhaplieu!$L$8:$L$1070,$G577),""))</f>
        <v/>
      </c>
      <c r="D577" s="483" t="str">
        <f ca="1">IF($G577="","",IF(INDEX(Nhaplieu!$M$8:$M$1070,$G577)=$J$3,IF($G577="","",INDEX(Nhaplieu!$N$8:$N$1070,$G577)),IF(INDEX(Nhaplieu!$N$8:$N$1070,$G577)=$J$3,IF($G577="","",INDEX(Nhaplieu!$M$8:$M$1070,$G577)),"")))</f>
        <v/>
      </c>
      <c r="E577" s="77" t="str">
        <f ca="1">IF($G577="","",IF(AND(INDEX(Nhaplieu!$M$8:$M$1070,$G577)=$J$3,INDEX(Nhaplieu!$P$8:$P$1070,$G577)=$J$2),INDEX(Nhaplieu!$O$8:$O$1070,$G577),0))</f>
        <v/>
      </c>
      <c r="F577" s="77" t="str">
        <f ca="1">IF(OR($G577="",E577&gt;0),"",IF(AND(INDEX(Nhaplieu!$N$8:$N$1070,$G577)=$J$3,INDEX(Nhaplieu!$P$8:$P$1070,$G577)=$J$2),INDEX(Nhaplieu!$O$8:$O$1070,$G577),0))</f>
        <v/>
      </c>
      <c r="G577" s="66" t="str">
        <f ca="1">IF(TYPE(MATCH($J$2,OFFSET(Nhaplieu!$P$8,G576,0):'Nhaplieu'!$P$1070,0)+G576)=16,"",MATCH($J$2,OFFSET(Nhaplieu!$P$8,G576,0):'Nhaplieu'!$P$1070,0)+G576)</f>
        <v/>
      </c>
    </row>
    <row r="578" spans="1:7" s="10" customFormat="1" ht="14.25" hidden="1" customHeight="1">
      <c r="A578" s="77" t="str">
        <f ca="1">IF($G578="","",IF(OR(INDEX(Nhaplieu!$M$8:$M$1070,$G578)=$J$3,INDEX(Nhaplieu!$N$8:$N$1070,$G578)=$J$3),INDEX(Nhaplieu!$E$8:$E$1070,$G578),""))</f>
        <v/>
      </c>
      <c r="B578" s="481" t="str">
        <f ca="1">IF($G578="","",IF(OR(INDEX(Nhaplieu!$M$8:$M$1070,$G578)=$J$3,INDEX(Nhaplieu!$N$8:$N$1070,$G578)=$J$3),INDEX(Nhaplieu!$F$8:$F$1070,$G578),""))</f>
        <v/>
      </c>
      <c r="C578" s="482" t="str">
        <f ca="1">IF($G578="","",IF(OR(INDEX(Nhaplieu!$M$8:$M$1070,$G578)=$J$3,INDEX(Nhaplieu!$N$8:$N$1070,$G578)=$J$3),INDEX(Nhaplieu!$L$8:$L$1070,$G578),""))</f>
        <v/>
      </c>
      <c r="D578" s="483" t="str">
        <f ca="1">IF($G578="","",IF(INDEX(Nhaplieu!$M$8:$M$1070,$G578)=$J$3,IF($G578="","",INDEX(Nhaplieu!$N$8:$N$1070,$G578)),IF(INDEX(Nhaplieu!$N$8:$N$1070,$G578)=$J$3,IF($G578="","",INDEX(Nhaplieu!$M$8:$M$1070,$G578)),"")))</f>
        <v/>
      </c>
      <c r="E578" s="77" t="str">
        <f ca="1">IF($G578="","",IF(AND(INDEX(Nhaplieu!$M$8:$M$1070,$G578)=$J$3,INDEX(Nhaplieu!$P$8:$P$1070,$G578)=$J$2),INDEX(Nhaplieu!$O$8:$O$1070,$G578),0))</f>
        <v/>
      </c>
      <c r="F578" s="77" t="str">
        <f ca="1">IF(OR($G578="",E578&gt;0),"",IF(AND(INDEX(Nhaplieu!$N$8:$N$1070,$G578)=$J$3,INDEX(Nhaplieu!$P$8:$P$1070,$G578)=$J$2),INDEX(Nhaplieu!$O$8:$O$1070,$G578),0))</f>
        <v/>
      </c>
      <c r="G578" s="66" t="str">
        <f ca="1">IF(TYPE(MATCH($J$2,OFFSET(Nhaplieu!$P$8,G577,0):'Nhaplieu'!$P$1070,0)+G577)=16,"",MATCH($J$2,OFFSET(Nhaplieu!$P$8,G577,0):'Nhaplieu'!$P$1070,0)+G577)</f>
        <v/>
      </c>
    </row>
    <row r="579" spans="1:7" s="10" customFormat="1" ht="14.25" hidden="1" customHeight="1">
      <c r="A579" s="77" t="str">
        <f ca="1">IF($G579="","",IF(OR(INDEX(Nhaplieu!$M$8:$M$1070,$G579)=$J$3,INDEX(Nhaplieu!$N$8:$N$1070,$G579)=$J$3),INDEX(Nhaplieu!$E$8:$E$1070,$G579),""))</f>
        <v/>
      </c>
      <c r="B579" s="481" t="str">
        <f ca="1">IF($G579="","",IF(OR(INDEX(Nhaplieu!$M$8:$M$1070,$G579)=$J$3,INDEX(Nhaplieu!$N$8:$N$1070,$G579)=$J$3),INDEX(Nhaplieu!$F$8:$F$1070,$G579),""))</f>
        <v/>
      </c>
      <c r="C579" s="482" t="str">
        <f ca="1">IF($G579="","",IF(OR(INDEX(Nhaplieu!$M$8:$M$1070,$G579)=$J$3,INDEX(Nhaplieu!$N$8:$N$1070,$G579)=$J$3),INDEX(Nhaplieu!$L$8:$L$1070,$G579),""))</f>
        <v/>
      </c>
      <c r="D579" s="483" t="str">
        <f ca="1">IF($G579="","",IF(INDEX(Nhaplieu!$M$8:$M$1070,$G579)=$J$3,IF($G579="","",INDEX(Nhaplieu!$N$8:$N$1070,$G579)),IF(INDEX(Nhaplieu!$N$8:$N$1070,$G579)=$J$3,IF($G579="","",INDEX(Nhaplieu!$M$8:$M$1070,$G579)),"")))</f>
        <v/>
      </c>
      <c r="E579" s="77" t="str">
        <f ca="1">IF($G579="","",IF(AND(INDEX(Nhaplieu!$M$8:$M$1070,$G579)=$J$3,INDEX(Nhaplieu!$P$8:$P$1070,$G579)=$J$2),INDEX(Nhaplieu!$O$8:$O$1070,$G579),0))</f>
        <v/>
      </c>
      <c r="F579" s="77" t="str">
        <f ca="1">IF(OR($G579="",E579&gt;0),"",IF(AND(INDEX(Nhaplieu!$N$8:$N$1070,$G579)=$J$3,INDEX(Nhaplieu!$P$8:$P$1070,$G579)=$J$2),INDEX(Nhaplieu!$O$8:$O$1070,$G579),0))</f>
        <v/>
      </c>
      <c r="G579" s="66" t="str">
        <f ca="1">IF(TYPE(MATCH($J$2,OFFSET(Nhaplieu!$P$8,G578,0):'Nhaplieu'!$P$1070,0)+G578)=16,"",MATCH($J$2,OFFSET(Nhaplieu!$P$8,G578,0):'Nhaplieu'!$P$1070,0)+G578)</f>
        <v/>
      </c>
    </row>
    <row r="580" spans="1:7" s="10" customFormat="1" ht="14.25" hidden="1" customHeight="1">
      <c r="A580" s="77" t="str">
        <f ca="1">IF($G580="","",IF(OR(INDEX(Nhaplieu!$M$8:$M$1070,$G580)=$J$3,INDEX(Nhaplieu!$N$8:$N$1070,$G580)=$J$3),INDEX(Nhaplieu!$E$8:$E$1070,$G580),""))</f>
        <v/>
      </c>
      <c r="B580" s="481" t="str">
        <f ca="1">IF($G580="","",IF(OR(INDEX(Nhaplieu!$M$8:$M$1070,$G580)=$J$3,INDEX(Nhaplieu!$N$8:$N$1070,$G580)=$J$3),INDEX(Nhaplieu!$F$8:$F$1070,$G580),""))</f>
        <v/>
      </c>
      <c r="C580" s="482" t="str">
        <f ca="1">IF($G580="","",IF(OR(INDEX(Nhaplieu!$M$8:$M$1070,$G580)=$J$3,INDEX(Nhaplieu!$N$8:$N$1070,$G580)=$J$3),INDEX(Nhaplieu!$L$8:$L$1070,$G580),""))</f>
        <v/>
      </c>
      <c r="D580" s="483" t="str">
        <f ca="1">IF($G580="","",IF(INDEX(Nhaplieu!$M$8:$M$1070,$G580)=$J$3,IF($G580="","",INDEX(Nhaplieu!$N$8:$N$1070,$G580)),IF(INDEX(Nhaplieu!$N$8:$N$1070,$G580)=$J$3,IF($G580="","",INDEX(Nhaplieu!$M$8:$M$1070,$G580)),"")))</f>
        <v/>
      </c>
      <c r="E580" s="77" t="str">
        <f ca="1">IF($G580="","",IF(AND(INDEX(Nhaplieu!$M$8:$M$1070,$G580)=$J$3,INDEX(Nhaplieu!$P$8:$P$1070,$G580)=$J$2),INDEX(Nhaplieu!$O$8:$O$1070,$G580),0))</f>
        <v/>
      </c>
      <c r="F580" s="77" t="str">
        <f ca="1">IF(OR($G580="",E580&gt;0),"",IF(AND(INDEX(Nhaplieu!$N$8:$N$1070,$G580)=$J$3,INDEX(Nhaplieu!$P$8:$P$1070,$G580)=$J$2),INDEX(Nhaplieu!$O$8:$O$1070,$G580),0))</f>
        <v/>
      </c>
      <c r="G580" s="66" t="str">
        <f ca="1">IF(TYPE(MATCH($J$2,OFFSET(Nhaplieu!$P$8,G579,0):'Nhaplieu'!$P$1070,0)+G579)=16,"",MATCH($J$2,OFFSET(Nhaplieu!$P$8,G579,0):'Nhaplieu'!$P$1070,0)+G579)</f>
        <v/>
      </c>
    </row>
    <row r="581" spans="1:7" s="10" customFormat="1" ht="14.25" hidden="1" customHeight="1">
      <c r="A581" s="77" t="str">
        <f ca="1">IF($G581="","",IF(OR(INDEX(Nhaplieu!$M$8:$M$1070,$G581)=$J$3,INDEX(Nhaplieu!$N$8:$N$1070,$G581)=$J$3),INDEX(Nhaplieu!$E$8:$E$1070,$G581),""))</f>
        <v/>
      </c>
      <c r="B581" s="481" t="str">
        <f ca="1">IF($G581="","",IF(OR(INDEX(Nhaplieu!$M$8:$M$1070,$G581)=$J$3,INDEX(Nhaplieu!$N$8:$N$1070,$G581)=$J$3),INDEX(Nhaplieu!$F$8:$F$1070,$G581),""))</f>
        <v/>
      </c>
      <c r="C581" s="482" t="str">
        <f ca="1">IF($G581="","",IF(OR(INDEX(Nhaplieu!$M$8:$M$1070,$G581)=$J$3,INDEX(Nhaplieu!$N$8:$N$1070,$G581)=$J$3),INDEX(Nhaplieu!$L$8:$L$1070,$G581),""))</f>
        <v/>
      </c>
      <c r="D581" s="483" t="str">
        <f ca="1">IF($G581="","",IF(INDEX(Nhaplieu!$M$8:$M$1070,$G581)=$J$3,IF($G581="","",INDEX(Nhaplieu!$N$8:$N$1070,$G581)),IF(INDEX(Nhaplieu!$N$8:$N$1070,$G581)=$J$3,IF($G581="","",INDEX(Nhaplieu!$M$8:$M$1070,$G581)),"")))</f>
        <v/>
      </c>
      <c r="E581" s="77" t="str">
        <f ca="1">IF($G581="","",IF(AND(INDEX(Nhaplieu!$M$8:$M$1070,$G581)=$J$3,INDEX(Nhaplieu!$P$8:$P$1070,$G581)=$J$2),INDEX(Nhaplieu!$O$8:$O$1070,$G581),0))</f>
        <v/>
      </c>
      <c r="F581" s="77" t="str">
        <f ca="1">IF(OR($G581="",E581&gt;0),"",IF(AND(INDEX(Nhaplieu!$N$8:$N$1070,$G581)=$J$3,INDEX(Nhaplieu!$P$8:$P$1070,$G581)=$J$2),INDEX(Nhaplieu!$O$8:$O$1070,$G581),0))</f>
        <v/>
      </c>
      <c r="G581" s="66" t="str">
        <f ca="1">IF(TYPE(MATCH($J$2,OFFSET(Nhaplieu!$P$8,G580,0):'Nhaplieu'!$P$1070,0)+G580)=16,"",MATCH($J$2,OFFSET(Nhaplieu!$P$8,G580,0):'Nhaplieu'!$P$1070,0)+G580)</f>
        <v/>
      </c>
    </row>
    <row r="582" spans="1:7" s="10" customFormat="1" ht="14.25" hidden="1" customHeight="1">
      <c r="A582" s="77" t="str">
        <f ca="1">IF($G582="","",IF(OR(INDEX(Nhaplieu!$M$8:$M$1070,$G582)=$J$3,INDEX(Nhaplieu!$N$8:$N$1070,$G582)=$J$3),INDEX(Nhaplieu!$E$8:$E$1070,$G582),""))</f>
        <v/>
      </c>
      <c r="B582" s="481" t="str">
        <f ca="1">IF($G582="","",IF(OR(INDEX(Nhaplieu!$M$8:$M$1070,$G582)=$J$3,INDEX(Nhaplieu!$N$8:$N$1070,$G582)=$J$3),INDEX(Nhaplieu!$F$8:$F$1070,$G582),""))</f>
        <v/>
      </c>
      <c r="C582" s="482" t="str">
        <f ca="1">IF($G582="","",IF(OR(INDEX(Nhaplieu!$M$8:$M$1070,$G582)=$J$3,INDEX(Nhaplieu!$N$8:$N$1070,$G582)=$J$3),INDEX(Nhaplieu!$L$8:$L$1070,$G582),""))</f>
        <v/>
      </c>
      <c r="D582" s="483" t="str">
        <f ca="1">IF($G582="","",IF(INDEX(Nhaplieu!$M$8:$M$1070,$G582)=$J$3,IF($G582="","",INDEX(Nhaplieu!$N$8:$N$1070,$G582)),IF(INDEX(Nhaplieu!$N$8:$N$1070,$G582)=$J$3,IF($G582="","",INDEX(Nhaplieu!$M$8:$M$1070,$G582)),"")))</f>
        <v/>
      </c>
      <c r="E582" s="77" t="str">
        <f ca="1">IF($G582="","",IF(AND(INDEX(Nhaplieu!$M$8:$M$1070,$G582)=$J$3,INDEX(Nhaplieu!$P$8:$P$1070,$G582)=$J$2),INDEX(Nhaplieu!$O$8:$O$1070,$G582),0))</f>
        <v/>
      </c>
      <c r="F582" s="77" t="str">
        <f ca="1">IF(OR($G582="",E582&gt;0),"",IF(AND(INDEX(Nhaplieu!$N$8:$N$1070,$G582)=$J$3,INDEX(Nhaplieu!$P$8:$P$1070,$G582)=$J$2),INDEX(Nhaplieu!$O$8:$O$1070,$G582),0))</f>
        <v/>
      </c>
      <c r="G582" s="66" t="str">
        <f ca="1">IF(TYPE(MATCH($J$2,OFFSET(Nhaplieu!$P$8,G581,0):'Nhaplieu'!$P$1070,0)+G581)=16,"",MATCH($J$2,OFFSET(Nhaplieu!$P$8,G581,0):'Nhaplieu'!$P$1070,0)+G581)</f>
        <v/>
      </c>
    </row>
    <row r="583" spans="1:7" s="10" customFormat="1" ht="14.25" hidden="1" customHeight="1">
      <c r="A583" s="77" t="str">
        <f ca="1">IF($G583="","",IF(OR(INDEX(Nhaplieu!$M$8:$M$1070,$G583)=$J$3,INDEX(Nhaplieu!$N$8:$N$1070,$G583)=$J$3),INDEX(Nhaplieu!$E$8:$E$1070,$G583),""))</f>
        <v/>
      </c>
      <c r="B583" s="481" t="str">
        <f ca="1">IF($G583="","",IF(OR(INDEX(Nhaplieu!$M$8:$M$1070,$G583)=$J$3,INDEX(Nhaplieu!$N$8:$N$1070,$G583)=$J$3),INDEX(Nhaplieu!$F$8:$F$1070,$G583),""))</f>
        <v/>
      </c>
      <c r="C583" s="482" t="str">
        <f ca="1">IF($G583="","",IF(OR(INDEX(Nhaplieu!$M$8:$M$1070,$G583)=$J$3,INDEX(Nhaplieu!$N$8:$N$1070,$G583)=$J$3),INDEX(Nhaplieu!$L$8:$L$1070,$G583),""))</f>
        <v/>
      </c>
      <c r="D583" s="483" t="str">
        <f ca="1">IF($G583="","",IF(INDEX(Nhaplieu!$M$8:$M$1070,$G583)=$J$3,IF($G583="","",INDEX(Nhaplieu!$N$8:$N$1070,$G583)),IF(INDEX(Nhaplieu!$N$8:$N$1070,$G583)=$J$3,IF($G583="","",INDEX(Nhaplieu!$M$8:$M$1070,$G583)),"")))</f>
        <v/>
      </c>
      <c r="E583" s="77" t="str">
        <f ca="1">IF($G583="","",IF(AND(INDEX(Nhaplieu!$M$8:$M$1070,$G583)=$J$3,INDEX(Nhaplieu!$P$8:$P$1070,$G583)=$J$2),INDEX(Nhaplieu!$O$8:$O$1070,$G583),0))</f>
        <v/>
      </c>
      <c r="F583" s="77" t="str">
        <f ca="1">IF(OR($G583="",E583&gt;0),"",IF(AND(INDEX(Nhaplieu!$N$8:$N$1070,$G583)=$J$3,INDEX(Nhaplieu!$P$8:$P$1070,$G583)=$J$2),INDEX(Nhaplieu!$O$8:$O$1070,$G583),0))</f>
        <v/>
      </c>
      <c r="G583" s="66" t="str">
        <f ca="1">IF(TYPE(MATCH($J$2,OFFSET(Nhaplieu!$P$8,G582,0):'Nhaplieu'!$P$1070,0)+G582)=16,"",MATCH($J$2,OFFSET(Nhaplieu!$P$8,G582,0):'Nhaplieu'!$P$1070,0)+G582)</f>
        <v/>
      </c>
    </row>
    <row r="584" spans="1:7" s="10" customFormat="1" ht="14.25" hidden="1" customHeight="1">
      <c r="A584" s="77" t="str">
        <f ca="1">IF($G584="","",IF(OR(INDEX(Nhaplieu!$M$8:$M$1070,$G584)=$J$3,INDEX(Nhaplieu!$N$8:$N$1070,$G584)=$J$3),INDEX(Nhaplieu!$E$8:$E$1070,$G584),""))</f>
        <v/>
      </c>
      <c r="B584" s="481" t="str">
        <f ca="1">IF($G584="","",IF(OR(INDEX(Nhaplieu!$M$8:$M$1070,$G584)=$J$3,INDEX(Nhaplieu!$N$8:$N$1070,$G584)=$J$3),INDEX(Nhaplieu!$F$8:$F$1070,$G584),""))</f>
        <v/>
      </c>
      <c r="C584" s="482" t="str">
        <f ca="1">IF($G584="","",IF(OR(INDEX(Nhaplieu!$M$8:$M$1070,$G584)=$J$3,INDEX(Nhaplieu!$N$8:$N$1070,$G584)=$J$3),INDEX(Nhaplieu!$L$8:$L$1070,$G584),""))</f>
        <v/>
      </c>
      <c r="D584" s="483" t="str">
        <f ca="1">IF($G584="","",IF(INDEX(Nhaplieu!$M$8:$M$1070,$G584)=$J$3,IF($G584="","",INDEX(Nhaplieu!$N$8:$N$1070,$G584)),IF(INDEX(Nhaplieu!$N$8:$N$1070,$G584)=$J$3,IF($G584="","",INDEX(Nhaplieu!$M$8:$M$1070,$G584)),"")))</f>
        <v/>
      </c>
      <c r="E584" s="77" t="str">
        <f ca="1">IF($G584="","",IF(AND(INDEX(Nhaplieu!$M$8:$M$1070,$G584)=$J$3,INDEX(Nhaplieu!$P$8:$P$1070,$G584)=$J$2),INDEX(Nhaplieu!$O$8:$O$1070,$G584),0))</f>
        <v/>
      </c>
      <c r="F584" s="77" t="str">
        <f ca="1">IF(OR($G584="",E584&gt;0),"",IF(AND(INDEX(Nhaplieu!$N$8:$N$1070,$G584)=$J$3,INDEX(Nhaplieu!$P$8:$P$1070,$G584)=$J$2),INDEX(Nhaplieu!$O$8:$O$1070,$G584),0))</f>
        <v/>
      </c>
      <c r="G584" s="66" t="str">
        <f ca="1">IF(TYPE(MATCH($J$2,OFFSET(Nhaplieu!$P$8,G583,0):'Nhaplieu'!$P$1070,0)+G583)=16,"",MATCH($J$2,OFFSET(Nhaplieu!$P$8,G583,0):'Nhaplieu'!$P$1070,0)+G583)</f>
        <v/>
      </c>
    </row>
    <row r="585" spans="1:7" s="10" customFormat="1" ht="14.25" hidden="1" customHeight="1">
      <c r="A585" s="77" t="str">
        <f ca="1">IF($G585="","",IF(OR(INDEX(Nhaplieu!$M$8:$M$1070,$G585)=$J$3,INDEX(Nhaplieu!$N$8:$N$1070,$G585)=$J$3),INDEX(Nhaplieu!$E$8:$E$1070,$G585),""))</f>
        <v/>
      </c>
      <c r="B585" s="481" t="str">
        <f ca="1">IF($G585="","",IF(OR(INDEX(Nhaplieu!$M$8:$M$1070,$G585)=$J$3,INDEX(Nhaplieu!$N$8:$N$1070,$G585)=$J$3),INDEX(Nhaplieu!$F$8:$F$1070,$G585),""))</f>
        <v/>
      </c>
      <c r="C585" s="482" t="str">
        <f ca="1">IF($G585="","",IF(OR(INDEX(Nhaplieu!$M$8:$M$1070,$G585)=$J$3,INDEX(Nhaplieu!$N$8:$N$1070,$G585)=$J$3),INDEX(Nhaplieu!$L$8:$L$1070,$G585),""))</f>
        <v/>
      </c>
      <c r="D585" s="483" t="str">
        <f ca="1">IF($G585="","",IF(INDEX(Nhaplieu!$M$8:$M$1070,$G585)=$J$3,IF($G585="","",INDEX(Nhaplieu!$N$8:$N$1070,$G585)),IF(INDEX(Nhaplieu!$N$8:$N$1070,$G585)=$J$3,IF($G585="","",INDEX(Nhaplieu!$M$8:$M$1070,$G585)),"")))</f>
        <v/>
      </c>
      <c r="E585" s="77" t="str">
        <f ca="1">IF($G585="","",IF(AND(INDEX(Nhaplieu!$M$8:$M$1070,$G585)=$J$3,INDEX(Nhaplieu!$P$8:$P$1070,$G585)=$J$2),INDEX(Nhaplieu!$O$8:$O$1070,$G585),0))</f>
        <v/>
      </c>
      <c r="F585" s="77" t="str">
        <f ca="1">IF(OR($G585="",E585&gt;0),"",IF(AND(INDEX(Nhaplieu!$N$8:$N$1070,$G585)=$J$3,INDEX(Nhaplieu!$P$8:$P$1070,$G585)=$J$2),INDEX(Nhaplieu!$O$8:$O$1070,$G585),0))</f>
        <v/>
      </c>
      <c r="G585" s="66" t="str">
        <f ca="1">IF(TYPE(MATCH($J$2,OFFSET(Nhaplieu!$P$8,G584,0):'Nhaplieu'!$P$1070,0)+G584)=16,"",MATCH($J$2,OFFSET(Nhaplieu!$P$8,G584,0):'Nhaplieu'!$P$1070,0)+G584)</f>
        <v/>
      </c>
    </row>
    <row r="586" spans="1:7" s="10" customFormat="1" ht="14.25" hidden="1" customHeight="1">
      <c r="A586" s="77" t="str">
        <f ca="1">IF($G586="","",IF(OR(INDEX(Nhaplieu!$M$8:$M$1070,$G586)=$J$3,INDEX(Nhaplieu!$N$8:$N$1070,$G586)=$J$3),INDEX(Nhaplieu!$E$8:$E$1070,$G586),""))</f>
        <v/>
      </c>
      <c r="B586" s="481" t="str">
        <f ca="1">IF($G586="","",IF(OR(INDEX(Nhaplieu!$M$8:$M$1070,$G586)=$J$3,INDEX(Nhaplieu!$N$8:$N$1070,$G586)=$J$3),INDEX(Nhaplieu!$F$8:$F$1070,$G586),""))</f>
        <v/>
      </c>
      <c r="C586" s="482" t="str">
        <f ca="1">IF($G586="","",IF(OR(INDEX(Nhaplieu!$M$8:$M$1070,$G586)=$J$3,INDEX(Nhaplieu!$N$8:$N$1070,$G586)=$J$3),INDEX(Nhaplieu!$L$8:$L$1070,$G586),""))</f>
        <v/>
      </c>
      <c r="D586" s="483" t="str">
        <f ca="1">IF($G586="","",IF(INDEX(Nhaplieu!$M$8:$M$1070,$G586)=$J$3,IF($G586="","",INDEX(Nhaplieu!$N$8:$N$1070,$G586)),IF(INDEX(Nhaplieu!$N$8:$N$1070,$G586)=$J$3,IF($G586="","",INDEX(Nhaplieu!$M$8:$M$1070,$G586)),"")))</f>
        <v/>
      </c>
      <c r="E586" s="77" t="str">
        <f ca="1">IF($G586="","",IF(AND(INDEX(Nhaplieu!$M$8:$M$1070,$G586)=$J$3,INDEX(Nhaplieu!$P$8:$P$1070,$G586)=$J$2),INDEX(Nhaplieu!$O$8:$O$1070,$G586),0))</f>
        <v/>
      </c>
      <c r="F586" s="77" t="str">
        <f ca="1">IF(OR($G586="",E586&gt;0),"",IF(AND(INDEX(Nhaplieu!$N$8:$N$1070,$G586)=$J$3,INDEX(Nhaplieu!$P$8:$P$1070,$G586)=$J$2),INDEX(Nhaplieu!$O$8:$O$1070,$G586),0))</f>
        <v/>
      </c>
      <c r="G586" s="66" t="str">
        <f ca="1">IF(TYPE(MATCH($J$2,OFFSET(Nhaplieu!$P$8,G585,0):'Nhaplieu'!$P$1070,0)+G585)=16,"",MATCH($J$2,OFFSET(Nhaplieu!$P$8,G585,0):'Nhaplieu'!$P$1070,0)+G585)</f>
        <v/>
      </c>
    </row>
    <row r="587" spans="1:7" s="10" customFormat="1" ht="14.25" hidden="1" customHeight="1">
      <c r="A587" s="77" t="str">
        <f ca="1">IF($G587="","",IF(OR(INDEX(Nhaplieu!$M$8:$M$1070,$G587)=$J$3,INDEX(Nhaplieu!$N$8:$N$1070,$G587)=$J$3),INDEX(Nhaplieu!$E$8:$E$1070,$G587),""))</f>
        <v/>
      </c>
      <c r="B587" s="481" t="str">
        <f ca="1">IF($G587="","",IF(OR(INDEX(Nhaplieu!$M$8:$M$1070,$G587)=$J$3,INDEX(Nhaplieu!$N$8:$N$1070,$G587)=$J$3),INDEX(Nhaplieu!$F$8:$F$1070,$G587),""))</f>
        <v/>
      </c>
      <c r="C587" s="482" t="str">
        <f ca="1">IF($G587="","",IF(OR(INDEX(Nhaplieu!$M$8:$M$1070,$G587)=$J$3,INDEX(Nhaplieu!$N$8:$N$1070,$G587)=$J$3),INDEX(Nhaplieu!$L$8:$L$1070,$G587),""))</f>
        <v/>
      </c>
      <c r="D587" s="483" t="str">
        <f ca="1">IF($G587="","",IF(INDEX(Nhaplieu!$M$8:$M$1070,$G587)=$J$3,IF($G587="","",INDEX(Nhaplieu!$N$8:$N$1070,$G587)),IF(INDEX(Nhaplieu!$N$8:$N$1070,$G587)=$J$3,IF($G587="","",INDEX(Nhaplieu!$M$8:$M$1070,$G587)),"")))</f>
        <v/>
      </c>
      <c r="E587" s="77" t="str">
        <f ca="1">IF($G587="","",IF(AND(INDEX(Nhaplieu!$M$8:$M$1070,$G587)=$J$3,INDEX(Nhaplieu!$P$8:$P$1070,$G587)=$J$2),INDEX(Nhaplieu!$O$8:$O$1070,$G587),0))</f>
        <v/>
      </c>
      <c r="F587" s="77" t="str">
        <f ca="1">IF(OR($G587="",E587&gt;0),"",IF(AND(INDEX(Nhaplieu!$N$8:$N$1070,$G587)=$J$3,INDEX(Nhaplieu!$P$8:$P$1070,$G587)=$J$2),INDEX(Nhaplieu!$O$8:$O$1070,$G587),0))</f>
        <v/>
      </c>
      <c r="G587" s="66" t="str">
        <f ca="1">IF(TYPE(MATCH($J$2,OFFSET(Nhaplieu!$P$8,G586,0):'Nhaplieu'!$P$1070,0)+G586)=16,"",MATCH($J$2,OFFSET(Nhaplieu!$P$8,G586,0):'Nhaplieu'!$P$1070,0)+G586)</f>
        <v/>
      </c>
    </row>
    <row r="588" spans="1:7" s="10" customFormat="1" ht="14.25" hidden="1" customHeight="1">
      <c r="A588" s="77" t="str">
        <f ca="1">IF($G588="","",IF(OR(INDEX(Nhaplieu!$M$8:$M$1070,$G588)=$J$3,INDEX(Nhaplieu!$N$8:$N$1070,$G588)=$J$3),INDEX(Nhaplieu!$E$8:$E$1070,$G588),""))</f>
        <v/>
      </c>
      <c r="B588" s="481" t="str">
        <f ca="1">IF($G588="","",IF(OR(INDEX(Nhaplieu!$M$8:$M$1070,$G588)=$J$3,INDEX(Nhaplieu!$N$8:$N$1070,$G588)=$J$3),INDEX(Nhaplieu!$F$8:$F$1070,$G588),""))</f>
        <v/>
      </c>
      <c r="C588" s="482" t="str">
        <f ca="1">IF($G588="","",IF(OR(INDEX(Nhaplieu!$M$8:$M$1070,$G588)=$J$3,INDEX(Nhaplieu!$N$8:$N$1070,$G588)=$J$3),INDEX(Nhaplieu!$L$8:$L$1070,$G588),""))</f>
        <v/>
      </c>
      <c r="D588" s="483" t="str">
        <f ca="1">IF($G588="","",IF(INDEX(Nhaplieu!$M$8:$M$1070,$G588)=$J$3,IF($G588="","",INDEX(Nhaplieu!$N$8:$N$1070,$G588)),IF(INDEX(Nhaplieu!$N$8:$N$1070,$G588)=$J$3,IF($G588="","",INDEX(Nhaplieu!$M$8:$M$1070,$G588)),"")))</f>
        <v/>
      </c>
      <c r="E588" s="77" t="str">
        <f ca="1">IF($G588="","",IF(AND(INDEX(Nhaplieu!$M$8:$M$1070,$G588)=$J$3,INDEX(Nhaplieu!$P$8:$P$1070,$G588)=$J$2),INDEX(Nhaplieu!$O$8:$O$1070,$G588),0))</f>
        <v/>
      </c>
      <c r="F588" s="77" t="str">
        <f ca="1">IF(OR($G588="",E588&gt;0),"",IF(AND(INDEX(Nhaplieu!$N$8:$N$1070,$G588)=$J$3,INDEX(Nhaplieu!$P$8:$P$1070,$G588)=$J$2),INDEX(Nhaplieu!$O$8:$O$1070,$G588),0))</f>
        <v/>
      </c>
      <c r="G588" s="66" t="str">
        <f ca="1">IF(TYPE(MATCH($J$2,OFFSET(Nhaplieu!$P$8,G587,0):'Nhaplieu'!$P$1070,0)+G587)=16,"",MATCH($J$2,OFFSET(Nhaplieu!$P$8,G587,0):'Nhaplieu'!$P$1070,0)+G587)</f>
        <v/>
      </c>
    </row>
    <row r="589" spans="1:7" s="10" customFormat="1" ht="14.25" hidden="1" customHeight="1">
      <c r="A589" s="77" t="str">
        <f ca="1">IF($G589="","",IF(OR(INDEX(Nhaplieu!$M$8:$M$1070,$G589)=$J$3,INDEX(Nhaplieu!$N$8:$N$1070,$G589)=$J$3),INDEX(Nhaplieu!$E$8:$E$1070,$G589),""))</f>
        <v/>
      </c>
      <c r="B589" s="481" t="str">
        <f ca="1">IF($G589="","",IF(OR(INDEX(Nhaplieu!$M$8:$M$1070,$G589)=$J$3,INDEX(Nhaplieu!$N$8:$N$1070,$G589)=$J$3),INDEX(Nhaplieu!$F$8:$F$1070,$G589),""))</f>
        <v/>
      </c>
      <c r="C589" s="482" t="str">
        <f ca="1">IF($G589="","",IF(OR(INDEX(Nhaplieu!$M$8:$M$1070,$G589)=$J$3,INDEX(Nhaplieu!$N$8:$N$1070,$G589)=$J$3),INDEX(Nhaplieu!$L$8:$L$1070,$G589),""))</f>
        <v/>
      </c>
      <c r="D589" s="483" t="str">
        <f ca="1">IF($G589="","",IF(INDEX(Nhaplieu!$M$8:$M$1070,$G589)=$J$3,IF($G589="","",INDEX(Nhaplieu!$N$8:$N$1070,$G589)),IF(INDEX(Nhaplieu!$N$8:$N$1070,$G589)=$J$3,IF($G589="","",INDEX(Nhaplieu!$M$8:$M$1070,$G589)),"")))</f>
        <v/>
      </c>
      <c r="E589" s="77" t="str">
        <f ca="1">IF($G589="","",IF(AND(INDEX(Nhaplieu!$M$8:$M$1070,$G589)=$J$3,INDEX(Nhaplieu!$P$8:$P$1070,$G589)=$J$2),INDEX(Nhaplieu!$O$8:$O$1070,$G589),0))</f>
        <v/>
      </c>
      <c r="F589" s="77" t="str">
        <f ca="1">IF(OR($G589="",E589&gt;0),"",IF(AND(INDEX(Nhaplieu!$N$8:$N$1070,$G589)=$J$3,INDEX(Nhaplieu!$P$8:$P$1070,$G589)=$J$2),INDEX(Nhaplieu!$O$8:$O$1070,$G589),0))</f>
        <v/>
      </c>
      <c r="G589" s="66" t="str">
        <f ca="1">IF(TYPE(MATCH($J$2,OFFSET(Nhaplieu!$P$8,G588,0):'Nhaplieu'!$P$1070,0)+G588)=16,"",MATCH($J$2,OFFSET(Nhaplieu!$P$8,G588,0):'Nhaplieu'!$P$1070,0)+G588)</f>
        <v/>
      </c>
    </row>
    <row r="590" spans="1:7" s="10" customFormat="1" ht="14.25" hidden="1" customHeight="1">
      <c r="A590" s="77" t="str">
        <f ca="1">IF($G590="","",IF(OR(INDEX(Nhaplieu!$M$8:$M$1070,$G590)=$J$3,INDEX(Nhaplieu!$N$8:$N$1070,$G590)=$J$3),INDEX(Nhaplieu!$E$8:$E$1070,$G590),""))</f>
        <v/>
      </c>
      <c r="B590" s="481" t="str">
        <f ca="1">IF($G590="","",IF(OR(INDEX(Nhaplieu!$M$8:$M$1070,$G590)=$J$3,INDEX(Nhaplieu!$N$8:$N$1070,$G590)=$J$3),INDEX(Nhaplieu!$F$8:$F$1070,$G590),""))</f>
        <v/>
      </c>
      <c r="C590" s="482" t="str">
        <f ca="1">IF($G590="","",IF(OR(INDEX(Nhaplieu!$M$8:$M$1070,$G590)=$J$3,INDEX(Nhaplieu!$N$8:$N$1070,$G590)=$J$3),INDEX(Nhaplieu!$L$8:$L$1070,$G590),""))</f>
        <v/>
      </c>
      <c r="D590" s="483" t="str">
        <f ca="1">IF($G590="","",IF(INDEX(Nhaplieu!$M$8:$M$1070,$G590)=$J$3,IF($G590="","",INDEX(Nhaplieu!$N$8:$N$1070,$G590)),IF(INDEX(Nhaplieu!$N$8:$N$1070,$G590)=$J$3,IF($G590="","",INDEX(Nhaplieu!$M$8:$M$1070,$G590)),"")))</f>
        <v/>
      </c>
      <c r="E590" s="77" t="str">
        <f ca="1">IF($G590="","",IF(AND(INDEX(Nhaplieu!$M$8:$M$1070,$G590)=$J$3,INDEX(Nhaplieu!$P$8:$P$1070,$G590)=$J$2),INDEX(Nhaplieu!$O$8:$O$1070,$G590),0))</f>
        <v/>
      </c>
      <c r="F590" s="77" t="str">
        <f ca="1">IF(OR($G590="",E590&gt;0),"",IF(AND(INDEX(Nhaplieu!$N$8:$N$1070,$G590)=$J$3,INDEX(Nhaplieu!$P$8:$P$1070,$G590)=$J$2),INDEX(Nhaplieu!$O$8:$O$1070,$G590),0))</f>
        <v/>
      </c>
      <c r="G590" s="66" t="str">
        <f ca="1">IF(TYPE(MATCH($J$2,OFFSET(Nhaplieu!$P$8,G589,0):'Nhaplieu'!$P$1070,0)+G589)=16,"",MATCH($J$2,OFFSET(Nhaplieu!$P$8,G589,0):'Nhaplieu'!$P$1070,0)+G589)</f>
        <v/>
      </c>
    </row>
    <row r="591" spans="1:7" s="10" customFormat="1" ht="14.25" hidden="1" customHeight="1">
      <c r="A591" s="77" t="str">
        <f ca="1">IF($G591="","",IF(OR(INDEX(Nhaplieu!$M$8:$M$1070,$G591)=$J$3,INDEX(Nhaplieu!$N$8:$N$1070,$G591)=$J$3),INDEX(Nhaplieu!$E$8:$E$1070,$G591),""))</f>
        <v/>
      </c>
      <c r="B591" s="481" t="str">
        <f ca="1">IF($G591="","",IF(OR(INDEX(Nhaplieu!$M$8:$M$1070,$G591)=$J$3,INDEX(Nhaplieu!$N$8:$N$1070,$G591)=$J$3),INDEX(Nhaplieu!$F$8:$F$1070,$G591),""))</f>
        <v/>
      </c>
      <c r="C591" s="482" t="str">
        <f ca="1">IF($G591="","",IF(OR(INDEX(Nhaplieu!$M$8:$M$1070,$G591)=$J$3,INDEX(Nhaplieu!$N$8:$N$1070,$G591)=$J$3),INDEX(Nhaplieu!$L$8:$L$1070,$G591),""))</f>
        <v/>
      </c>
      <c r="D591" s="483" t="str">
        <f ca="1">IF($G591="","",IF(INDEX(Nhaplieu!$M$8:$M$1070,$G591)=$J$3,IF($G591="","",INDEX(Nhaplieu!$N$8:$N$1070,$G591)),IF(INDEX(Nhaplieu!$N$8:$N$1070,$G591)=$J$3,IF($G591="","",INDEX(Nhaplieu!$M$8:$M$1070,$G591)),"")))</f>
        <v/>
      </c>
      <c r="E591" s="77" t="str">
        <f ca="1">IF($G591="","",IF(AND(INDEX(Nhaplieu!$M$8:$M$1070,$G591)=$J$3,INDEX(Nhaplieu!$P$8:$P$1070,$G591)=$J$2),INDEX(Nhaplieu!$O$8:$O$1070,$G591),0))</f>
        <v/>
      </c>
      <c r="F591" s="77" t="str">
        <f ca="1">IF(OR($G591="",E591&gt;0),"",IF(AND(INDEX(Nhaplieu!$N$8:$N$1070,$G591)=$J$3,INDEX(Nhaplieu!$P$8:$P$1070,$G591)=$J$2),INDEX(Nhaplieu!$O$8:$O$1070,$G591),0))</f>
        <v/>
      </c>
      <c r="G591" s="66" t="str">
        <f ca="1">IF(TYPE(MATCH($J$2,OFFSET(Nhaplieu!$P$8,G590,0):'Nhaplieu'!$P$1070,0)+G590)=16,"",MATCH($J$2,OFFSET(Nhaplieu!$P$8,G590,0):'Nhaplieu'!$P$1070,0)+G590)</f>
        <v/>
      </c>
    </row>
    <row r="592" spans="1:7" s="10" customFormat="1" ht="14.25" hidden="1" customHeight="1">
      <c r="A592" s="77" t="str">
        <f ca="1">IF($G592="","",IF(OR(INDEX(Nhaplieu!$M$8:$M$1070,$G592)=$J$3,INDEX(Nhaplieu!$N$8:$N$1070,$G592)=$J$3),INDEX(Nhaplieu!$E$8:$E$1070,$G592),""))</f>
        <v/>
      </c>
      <c r="B592" s="481" t="str">
        <f ca="1">IF($G592="","",IF(OR(INDEX(Nhaplieu!$M$8:$M$1070,$G592)=$J$3,INDEX(Nhaplieu!$N$8:$N$1070,$G592)=$J$3),INDEX(Nhaplieu!$F$8:$F$1070,$G592),""))</f>
        <v/>
      </c>
      <c r="C592" s="482" t="str">
        <f ca="1">IF($G592="","",IF(OR(INDEX(Nhaplieu!$M$8:$M$1070,$G592)=$J$3,INDEX(Nhaplieu!$N$8:$N$1070,$G592)=$J$3),INDEX(Nhaplieu!$L$8:$L$1070,$G592),""))</f>
        <v/>
      </c>
      <c r="D592" s="483" t="str">
        <f ca="1">IF($G592="","",IF(INDEX(Nhaplieu!$M$8:$M$1070,$G592)=$J$3,IF($G592="","",INDEX(Nhaplieu!$N$8:$N$1070,$G592)),IF(INDEX(Nhaplieu!$N$8:$N$1070,$G592)=$J$3,IF($G592="","",INDEX(Nhaplieu!$M$8:$M$1070,$G592)),"")))</f>
        <v/>
      </c>
      <c r="E592" s="77" t="str">
        <f ca="1">IF($G592="","",IF(AND(INDEX(Nhaplieu!$M$8:$M$1070,$G592)=$J$3,INDEX(Nhaplieu!$P$8:$P$1070,$G592)=$J$2),INDEX(Nhaplieu!$O$8:$O$1070,$G592),0))</f>
        <v/>
      </c>
      <c r="F592" s="77" t="str">
        <f ca="1">IF(OR($G592="",E592&gt;0),"",IF(AND(INDEX(Nhaplieu!$N$8:$N$1070,$G592)=$J$3,INDEX(Nhaplieu!$P$8:$P$1070,$G592)=$J$2),INDEX(Nhaplieu!$O$8:$O$1070,$G592),0))</f>
        <v/>
      </c>
      <c r="G592" s="66" t="str">
        <f ca="1">IF(TYPE(MATCH($J$2,OFFSET(Nhaplieu!$P$8,G591,0):'Nhaplieu'!$P$1070,0)+G591)=16,"",MATCH($J$2,OFFSET(Nhaplieu!$P$8,G591,0):'Nhaplieu'!$P$1070,0)+G591)</f>
        <v/>
      </c>
    </row>
    <row r="593" spans="1:7" s="10" customFormat="1" ht="14.25" hidden="1" customHeight="1">
      <c r="A593" s="77" t="str">
        <f ca="1">IF($G593="","",IF(OR(INDEX(Nhaplieu!$M$8:$M$1070,$G593)=$J$3,INDEX(Nhaplieu!$N$8:$N$1070,$G593)=$J$3),INDEX(Nhaplieu!$E$8:$E$1070,$G593),""))</f>
        <v/>
      </c>
      <c r="B593" s="481" t="str">
        <f ca="1">IF($G593="","",IF(OR(INDEX(Nhaplieu!$M$8:$M$1070,$G593)=$J$3,INDEX(Nhaplieu!$N$8:$N$1070,$G593)=$J$3),INDEX(Nhaplieu!$F$8:$F$1070,$G593),""))</f>
        <v/>
      </c>
      <c r="C593" s="482" t="str">
        <f ca="1">IF($G593="","",IF(OR(INDEX(Nhaplieu!$M$8:$M$1070,$G593)=$J$3,INDEX(Nhaplieu!$N$8:$N$1070,$G593)=$J$3),INDEX(Nhaplieu!$L$8:$L$1070,$G593),""))</f>
        <v/>
      </c>
      <c r="D593" s="483" t="str">
        <f ca="1">IF($G593="","",IF(INDEX(Nhaplieu!$M$8:$M$1070,$G593)=$J$3,IF($G593="","",INDEX(Nhaplieu!$N$8:$N$1070,$G593)),IF(INDEX(Nhaplieu!$N$8:$N$1070,$G593)=$J$3,IF($G593="","",INDEX(Nhaplieu!$M$8:$M$1070,$G593)),"")))</f>
        <v/>
      </c>
      <c r="E593" s="77" t="str">
        <f ca="1">IF($G593="","",IF(AND(INDEX(Nhaplieu!$M$8:$M$1070,$G593)=$J$3,INDEX(Nhaplieu!$P$8:$P$1070,$G593)=$J$2),INDEX(Nhaplieu!$O$8:$O$1070,$G593),0))</f>
        <v/>
      </c>
      <c r="F593" s="77" t="str">
        <f ca="1">IF(OR($G593="",E593&gt;0),"",IF(AND(INDEX(Nhaplieu!$N$8:$N$1070,$G593)=$J$3,INDEX(Nhaplieu!$P$8:$P$1070,$G593)=$J$2),INDEX(Nhaplieu!$O$8:$O$1070,$G593),0))</f>
        <v/>
      </c>
      <c r="G593" s="66" t="str">
        <f ca="1">IF(TYPE(MATCH($J$2,OFFSET(Nhaplieu!$P$8,G592,0):'Nhaplieu'!$P$1070,0)+G592)=16,"",MATCH($J$2,OFFSET(Nhaplieu!$P$8,G592,0):'Nhaplieu'!$P$1070,0)+G592)</f>
        <v/>
      </c>
    </row>
    <row r="594" spans="1:7" s="10" customFormat="1" ht="14.25" hidden="1" customHeight="1">
      <c r="A594" s="77" t="str">
        <f ca="1">IF($G594="","",IF(OR(INDEX(Nhaplieu!$M$8:$M$1070,$G594)=$J$3,INDEX(Nhaplieu!$N$8:$N$1070,$G594)=$J$3),INDEX(Nhaplieu!$E$8:$E$1070,$G594),""))</f>
        <v/>
      </c>
      <c r="B594" s="481" t="str">
        <f ca="1">IF($G594="","",IF(OR(INDEX(Nhaplieu!$M$8:$M$1070,$G594)=$J$3,INDEX(Nhaplieu!$N$8:$N$1070,$G594)=$J$3),INDEX(Nhaplieu!$F$8:$F$1070,$G594),""))</f>
        <v/>
      </c>
      <c r="C594" s="482" t="str">
        <f ca="1">IF($G594="","",IF(OR(INDEX(Nhaplieu!$M$8:$M$1070,$G594)=$J$3,INDEX(Nhaplieu!$N$8:$N$1070,$G594)=$J$3),INDEX(Nhaplieu!$L$8:$L$1070,$G594),""))</f>
        <v/>
      </c>
      <c r="D594" s="483" t="str">
        <f ca="1">IF($G594="","",IF(INDEX(Nhaplieu!$M$8:$M$1070,$G594)=$J$3,IF($G594="","",INDEX(Nhaplieu!$N$8:$N$1070,$G594)),IF(INDEX(Nhaplieu!$N$8:$N$1070,$G594)=$J$3,IF($G594="","",INDEX(Nhaplieu!$M$8:$M$1070,$G594)),"")))</f>
        <v/>
      </c>
      <c r="E594" s="77" t="str">
        <f ca="1">IF($G594="","",IF(AND(INDEX(Nhaplieu!$M$8:$M$1070,$G594)=$J$3,INDEX(Nhaplieu!$P$8:$P$1070,$G594)=$J$2),INDEX(Nhaplieu!$O$8:$O$1070,$G594),0))</f>
        <v/>
      </c>
      <c r="F594" s="77" t="str">
        <f ca="1">IF(OR($G594="",E594&gt;0),"",IF(AND(INDEX(Nhaplieu!$N$8:$N$1070,$G594)=$J$3,INDEX(Nhaplieu!$P$8:$P$1070,$G594)=$J$2),INDEX(Nhaplieu!$O$8:$O$1070,$G594),0))</f>
        <v/>
      </c>
      <c r="G594" s="66" t="str">
        <f ca="1">IF(TYPE(MATCH($J$2,OFFSET(Nhaplieu!$P$8,G593,0):'Nhaplieu'!$P$1070,0)+G593)=16,"",MATCH($J$2,OFFSET(Nhaplieu!$P$8,G593,0):'Nhaplieu'!$P$1070,0)+G593)</f>
        <v/>
      </c>
    </row>
    <row r="595" spans="1:7" s="10" customFormat="1" ht="14.25" hidden="1" customHeight="1">
      <c r="A595" s="77" t="str">
        <f ca="1">IF($G595="","",IF(OR(INDEX(Nhaplieu!$M$8:$M$1070,$G595)=$J$3,INDEX(Nhaplieu!$N$8:$N$1070,$G595)=$J$3),INDEX(Nhaplieu!$E$8:$E$1070,$G595),""))</f>
        <v/>
      </c>
      <c r="B595" s="481" t="str">
        <f ca="1">IF($G595="","",IF(OR(INDEX(Nhaplieu!$M$8:$M$1070,$G595)=$J$3,INDEX(Nhaplieu!$N$8:$N$1070,$G595)=$J$3),INDEX(Nhaplieu!$F$8:$F$1070,$G595),""))</f>
        <v/>
      </c>
      <c r="C595" s="482" t="str">
        <f ca="1">IF($G595="","",IF(OR(INDEX(Nhaplieu!$M$8:$M$1070,$G595)=$J$3,INDEX(Nhaplieu!$N$8:$N$1070,$G595)=$J$3),INDEX(Nhaplieu!$L$8:$L$1070,$G595),""))</f>
        <v/>
      </c>
      <c r="D595" s="483" t="str">
        <f ca="1">IF($G595="","",IF(INDEX(Nhaplieu!$M$8:$M$1070,$G595)=$J$3,IF($G595="","",INDEX(Nhaplieu!$N$8:$N$1070,$G595)),IF(INDEX(Nhaplieu!$N$8:$N$1070,$G595)=$J$3,IF($G595="","",INDEX(Nhaplieu!$M$8:$M$1070,$G595)),"")))</f>
        <v/>
      </c>
      <c r="E595" s="77" t="str">
        <f ca="1">IF($G595="","",IF(AND(INDEX(Nhaplieu!$M$8:$M$1070,$G595)=$J$3,INDEX(Nhaplieu!$P$8:$P$1070,$G595)=$J$2),INDEX(Nhaplieu!$O$8:$O$1070,$G595),0))</f>
        <v/>
      </c>
      <c r="F595" s="77" t="str">
        <f ca="1">IF(OR($G595="",E595&gt;0),"",IF(AND(INDEX(Nhaplieu!$N$8:$N$1070,$G595)=$J$3,INDEX(Nhaplieu!$P$8:$P$1070,$G595)=$J$2),INDEX(Nhaplieu!$O$8:$O$1070,$G595),0))</f>
        <v/>
      </c>
      <c r="G595" s="66" t="str">
        <f ca="1">IF(TYPE(MATCH($J$2,OFFSET(Nhaplieu!$P$8,G594,0):'Nhaplieu'!$P$1070,0)+G594)=16,"",MATCH($J$2,OFFSET(Nhaplieu!$P$8,G594,0):'Nhaplieu'!$P$1070,0)+G594)</f>
        <v/>
      </c>
    </row>
    <row r="596" spans="1:7" s="10" customFormat="1" ht="14.25" hidden="1" customHeight="1">
      <c r="A596" s="77" t="str">
        <f ca="1">IF($G596="","",IF(OR(INDEX(Nhaplieu!$M$8:$M$1070,$G596)=$J$3,INDEX(Nhaplieu!$N$8:$N$1070,$G596)=$J$3),INDEX(Nhaplieu!$E$8:$E$1070,$G596),""))</f>
        <v/>
      </c>
      <c r="B596" s="481" t="str">
        <f ca="1">IF($G596="","",IF(OR(INDEX(Nhaplieu!$M$8:$M$1070,$G596)=$J$3,INDEX(Nhaplieu!$N$8:$N$1070,$G596)=$J$3),INDEX(Nhaplieu!$F$8:$F$1070,$G596),""))</f>
        <v/>
      </c>
      <c r="C596" s="482" t="str">
        <f ca="1">IF($G596="","",IF(OR(INDEX(Nhaplieu!$M$8:$M$1070,$G596)=$J$3,INDEX(Nhaplieu!$N$8:$N$1070,$G596)=$J$3),INDEX(Nhaplieu!$L$8:$L$1070,$G596),""))</f>
        <v/>
      </c>
      <c r="D596" s="483" t="str">
        <f ca="1">IF($G596="","",IF(INDEX(Nhaplieu!$M$8:$M$1070,$G596)=$J$3,IF($G596="","",INDEX(Nhaplieu!$N$8:$N$1070,$G596)),IF(INDEX(Nhaplieu!$N$8:$N$1070,$G596)=$J$3,IF($G596="","",INDEX(Nhaplieu!$M$8:$M$1070,$G596)),"")))</f>
        <v/>
      </c>
      <c r="E596" s="77" t="str">
        <f ca="1">IF($G596="","",IF(AND(INDEX(Nhaplieu!$M$8:$M$1070,$G596)=$J$3,INDEX(Nhaplieu!$P$8:$P$1070,$G596)=$J$2),INDEX(Nhaplieu!$O$8:$O$1070,$G596),0))</f>
        <v/>
      </c>
      <c r="F596" s="77" t="str">
        <f ca="1">IF(OR($G596="",E596&gt;0),"",IF(AND(INDEX(Nhaplieu!$N$8:$N$1070,$G596)=$J$3,INDEX(Nhaplieu!$P$8:$P$1070,$G596)=$J$2),INDEX(Nhaplieu!$O$8:$O$1070,$G596),0))</f>
        <v/>
      </c>
      <c r="G596" s="66" t="str">
        <f ca="1">IF(TYPE(MATCH($J$2,OFFSET(Nhaplieu!$P$8,G595,0):'Nhaplieu'!$P$1070,0)+G595)=16,"",MATCH($J$2,OFFSET(Nhaplieu!$P$8,G595,0):'Nhaplieu'!$P$1070,0)+G595)</f>
        <v/>
      </c>
    </row>
    <row r="597" spans="1:7" s="10" customFormat="1" ht="14.25" hidden="1" customHeight="1">
      <c r="A597" s="77" t="str">
        <f ca="1">IF($G597="","",IF(OR(INDEX(Nhaplieu!$M$8:$M$1070,$G597)=$J$3,INDEX(Nhaplieu!$N$8:$N$1070,$G597)=$J$3),INDEX(Nhaplieu!$E$8:$E$1070,$G597),""))</f>
        <v/>
      </c>
      <c r="B597" s="481" t="str">
        <f ca="1">IF($G597="","",IF(OR(INDEX(Nhaplieu!$M$8:$M$1070,$G597)=$J$3,INDEX(Nhaplieu!$N$8:$N$1070,$G597)=$J$3),INDEX(Nhaplieu!$F$8:$F$1070,$G597),""))</f>
        <v/>
      </c>
      <c r="C597" s="482" t="str">
        <f ca="1">IF($G597="","",IF(OR(INDEX(Nhaplieu!$M$8:$M$1070,$G597)=$J$3,INDEX(Nhaplieu!$N$8:$N$1070,$G597)=$J$3),INDEX(Nhaplieu!$L$8:$L$1070,$G597),""))</f>
        <v/>
      </c>
      <c r="D597" s="483" t="str">
        <f ca="1">IF($G597="","",IF(INDEX(Nhaplieu!$M$8:$M$1070,$G597)=$J$3,IF($G597="","",INDEX(Nhaplieu!$N$8:$N$1070,$G597)),IF(INDEX(Nhaplieu!$N$8:$N$1070,$G597)=$J$3,IF($G597="","",INDEX(Nhaplieu!$M$8:$M$1070,$G597)),"")))</f>
        <v/>
      </c>
      <c r="E597" s="77" t="str">
        <f ca="1">IF($G597="","",IF(AND(INDEX(Nhaplieu!$M$8:$M$1070,$G597)=$J$3,INDEX(Nhaplieu!$P$8:$P$1070,$G597)=$J$2),INDEX(Nhaplieu!$O$8:$O$1070,$G597),0))</f>
        <v/>
      </c>
      <c r="F597" s="77" t="str">
        <f ca="1">IF(OR($G597="",E597&gt;0),"",IF(AND(INDEX(Nhaplieu!$N$8:$N$1070,$G597)=$J$3,INDEX(Nhaplieu!$P$8:$P$1070,$G597)=$J$2),INDEX(Nhaplieu!$O$8:$O$1070,$G597),0))</f>
        <v/>
      </c>
      <c r="G597" s="66" t="str">
        <f ca="1">IF(TYPE(MATCH($J$2,OFFSET(Nhaplieu!$P$8,G596,0):'Nhaplieu'!$P$1070,0)+G596)=16,"",MATCH($J$2,OFFSET(Nhaplieu!$P$8,G596,0):'Nhaplieu'!$P$1070,0)+G596)</f>
        <v/>
      </c>
    </row>
    <row r="598" spans="1:7" s="10" customFormat="1" ht="14.25" hidden="1" customHeight="1">
      <c r="A598" s="77" t="str">
        <f ca="1">IF($G598="","",IF(OR(INDEX(Nhaplieu!$M$8:$M$1070,$G598)=$J$3,INDEX(Nhaplieu!$N$8:$N$1070,$G598)=$J$3),INDEX(Nhaplieu!$E$8:$E$1070,$G598),""))</f>
        <v/>
      </c>
      <c r="B598" s="481" t="str">
        <f ca="1">IF($G598="","",IF(OR(INDEX(Nhaplieu!$M$8:$M$1070,$G598)=$J$3,INDEX(Nhaplieu!$N$8:$N$1070,$G598)=$J$3),INDEX(Nhaplieu!$F$8:$F$1070,$G598),""))</f>
        <v/>
      </c>
      <c r="C598" s="482" t="str">
        <f ca="1">IF($G598="","",IF(OR(INDEX(Nhaplieu!$M$8:$M$1070,$G598)=$J$3,INDEX(Nhaplieu!$N$8:$N$1070,$G598)=$J$3),INDEX(Nhaplieu!$L$8:$L$1070,$G598),""))</f>
        <v/>
      </c>
      <c r="D598" s="483" t="str">
        <f ca="1">IF($G598="","",IF(INDEX(Nhaplieu!$M$8:$M$1070,$G598)=$J$3,IF($G598="","",INDEX(Nhaplieu!$N$8:$N$1070,$G598)),IF(INDEX(Nhaplieu!$N$8:$N$1070,$G598)=$J$3,IF($G598="","",INDEX(Nhaplieu!$M$8:$M$1070,$G598)),"")))</f>
        <v/>
      </c>
      <c r="E598" s="77" t="str">
        <f ca="1">IF($G598="","",IF(AND(INDEX(Nhaplieu!$M$8:$M$1070,$G598)=$J$3,INDEX(Nhaplieu!$P$8:$P$1070,$G598)=$J$2),INDEX(Nhaplieu!$O$8:$O$1070,$G598),0))</f>
        <v/>
      </c>
      <c r="F598" s="77" t="str">
        <f ca="1">IF(OR($G598="",E598&gt;0),"",IF(AND(INDEX(Nhaplieu!$N$8:$N$1070,$G598)=$J$3,INDEX(Nhaplieu!$P$8:$P$1070,$G598)=$J$2),INDEX(Nhaplieu!$O$8:$O$1070,$G598),0))</f>
        <v/>
      </c>
      <c r="G598" s="66" t="str">
        <f ca="1">IF(TYPE(MATCH($J$2,OFFSET(Nhaplieu!$P$8,G597,0):'Nhaplieu'!$P$1070,0)+G597)=16,"",MATCH($J$2,OFFSET(Nhaplieu!$P$8,G597,0):'Nhaplieu'!$P$1070,0)+G597)</f>
        <v/>
      </c>
    </row>
    <row r="599" spans="1:7" s="10" customFormat="1" ht="14.25" hidden="1" customHeight="1">
      <c r="A599" s="77" t="str">
        <f ca="1">IF($G599="","",IF(OR(INDEX(Nhaplieu!$M$8:$M$1070,$G599)=$J$3,INDEX(Nhaplieu!$N$8:$N$1070,$G599)=$J$3),INDEX(Nhaplieu!$E$8:$E$1070,$G599),""))</f>
        <v/>
      </c>
      <c r="B599" s="481" t="str">
        <f ca="1">IF($G599="","",IF(OR(INDEX(Nhaplieu!$M$8:$M$1070,$G599)=$J$3,INDEX(Nhaplieu!$N$8:$N$1070,$G599)=$J$3),INDEX(Nhaplieu!$F$8:$F$1070,$G599),""))</f>
        <v/>
      </c>
      <c r="C599" s="482" t="str">
        <f ca="1">IF($G599="","",IF(OR(INDEX(Nhaplieu!$M$8:$M$1070,$G599)=$J$3,INDEX(Nhaplieu!$N$8:$N$1070,$G599)=$J$3),INDEX(Nhaplieu!$L$8:$L$1070,$G599),""))</f>
        <v/>
      </c>
      <c r="D599" s="483" t="str">
        <f ca="1">IF($G599="","",IF(INDEX(Nhaplieu!$M$8:$M$1070,$G599)=$J$3,IF($G599="","",INDEX(Nhaplieu!$N$8:$N$1070,$G599)),IF(INDEX(Nhaplieu!$N$8:$N$1070,$G599)=$J$3,IF($G599="","",INDEX(Nhaplieu!$M$8:$M$1070,$G599)),"")))</f>
        <v/>
      </c>
      <c r="E599" s="77" t="str">
        <f ca="1">IF($G599="","",IF(AND(INDEX(Nhaplieu!$M$8:$M$1070,$G599)=$J$3,INDEX(Nhaplieu!$P$8:$P$1070,$G599)=$J$2),INDEX(Nhaplieu!$O$8:$O$1070,$G599),0))</f>
        <v/>
      </c>
      <c r="F599" s="77" t="str">
        <f ca="1">IF(OR($G599="",E599&gt;0),"",IF(AND(INDEX(Nhaplieu!$N$8:$N$1070,$G599)=$J$3,INDEX(Nhaplieu!$P$8:$P$1070,$G599)=$J$2),INDEX(Nhaplieu!$O$8:$O$1070,$G599),0))</f>
        <v/>
      </c>
      <c r="G599" s="66" t="str">
        <f ca="1">IF(TYPE(MATCH($J$2,OFFSET(Nhaplieu!$P$8,G598,0):'Nhaplieu'!$P$1070,0)+G598)=16,"",MATCH($J$2,OFFSET(Nhaplieu!$P$8,G598,0):'Nhaplieu'!$P$1070,0)+G598)</f>
        <v/>
      </c>
    </row>
    <row r="600" spans="1:7" s="10" customFormat="1" ht="14.25" hidden="1" customHeight="1">
      <c r="A600" s="77" t="str">
        <f ca="1">IF($G600="","",IF(OR(INDEX(Nhaplieu!$M$8:$M$1070,$G600)=$J$3,INDEX(Nhaplieu!$N$8:$N$1070,$G600)=$J$3),INDEX(Nhaplieu!$E$8:$E$1070,$G600),""))</f>
        <v/>
      </c>
      <c r="B600" s="481" t="str">
        <f ca="1">IF($G600="","",IF(OR(INDEX(Nhaplieu!$M$8:$M$1070,$G600)=$J$3,INDEX(Nhaplieu!$N$8:$N$1070,$G600)=$J$3),INDEX(Nhaplieu!$F$8:$F$1070,$G600),""))</f>
        <v/>
      </c>
      <c r="C600" s="482" t="str">
        <f ca="1">IF($G600="","",IF(OR(INDEX(Nhaplieu!$M$8:$M$1070,$G600)=$J$3,INDEX(Nhaplieu!$N$8:$N$1070,$G600)=$J$3),INDEX(Nhaplieu!$L$8:$L$1070,$G600),""))</f>
        <v/>
      </c>
      <c r="D600" s="483" t="str">
        <f ca="1">IF($G600="","",IF(INDEX(Nhaplieu!$M$8:$M$1070,$G600)=$J$3,IF($G600="","",INDEX(Nhaplieu!$N$8:$N$1070,$G600)),IF(INDEX(Nhaplieu!$N$8:$N$1070,$G600)=$J$3,IF($G600="","",INDEX(Nhaplieu!$M$8:$M$1070,$G600)),"")))</f>
        <v/>
      </c>
      <c r="E600" s="77" t="str">
        <f ca="1">IF($G600="","",IF(AND(INDEX(Nhaplieu!$M$8:$M$1070,$G600)=$J$3,INDEX(Nhaplieu!$P$8:$P$1070,$G600)=$J$2),INDEX(Nhaplieu!$O$8:$O$1070,$G600),0))</f>
        <v/>
      </c>
      <c r="F600" s="77" t="str">
        <f ca="1">IF(OR($G600="",E600&gt;0),"",IF(AND(INDEX(Nhaplieu!$N$8:$N$1070,$G600)=$J$3,INDEX(Nhaplieu!$P$8:$P$1070,$G600)=$J$2),INDEX(Nhaplieu!$O$8:$O$1070,$G600),0))</f>
        <v/>
      </c>
      <c r="G600" s="66" t="str">
        <f ca="1">IF(TYPE(MATCH($J$2,OFFSET(Nhaplieu!$P$8,G599,0):'Nhaplieu'!$P$1070,0)+G599)=16,"",MATCH($J$2,OFFSET(Nhaplieu!$P$8,G599,0):'Nhaplieu'!$P$1070,0)+G599)</f>
        <v/>
      </c>
    </row>
    <row r="601" spans="1:7" s="10" customFormat="1" ht="14.25" hidden="1" customHeight="1">
      <c r="A601" s="77" t="str">
        <f ca="1">IF($G601="","",IF(OR(INDEX(Nhaplieu!$M$8:$M$1070,$G601)=$J$3,INDEX(Nhaplieu!$N$8:$N$1070,$G601)=$J$3),INDEX(Nhaplieu!$E$8:$E$1070,$G601),""))</f>
        <v/>
      </c>
      <c r="B601" s="481" t="str">
        <f ca="1">IF($G601="","",IF(OR(INDEX(Nhaplieu!$M$8:$M$1070,$G601)=$J$3,INDEX(Nhaplieu!$N$8:$N$1070,$G601)=$J$3),INDEX(Nhaplieu!$F$8:$F$1070,$G601),""))</f>
        <v/>
      </c>
      <c r="C601" s="482" t="str">
        <f ca="1">IF($G601="","",IF(OR(INDEX(Nhaplieu!$M$8:$M$1070,$G601)=$J$3,INDEX(Nhaplieu!$N$8:$N$1070,$G601)=$J$3),INDEX(Nhaplieu!$L$8:$L$1070,$G601),""))</f>
        <v/>
      </c>
      <c r="D601" s="483" t="str">
        <f ca="1">IF($G601="","",IF(INDEX(Nhaplieu!$M$8:$M$1070,$G601)=$J$3,IF($G601="","",INDEX(Nhaplieu!$N$8:$N$1070,$G601)),IF(INDEX(Nhaplieu!$N$8:$N$1070,$G601)=$J$3,IF($G601="","",INDEX(Nhaplieu!$M$8:$M$1070,$G601)),"")))</f>
        <v/>
      </c>
      <c r="E601" s="77" t="str">
        <f ca="1">IF($G601="","",IF(AND(INDEX(Nhaplieu!$M$8:$M$1070,$G601)=$J$3,INDEX(Nhaplieu!$P$8:$P$1070,$G601)=$J$2),INDEX(Nhaplieu!$O$8:$O$1070,$G601),0))</f>
        <v/>
      </c>
      <c r="F601" s="77" t="str">
        <f ca="1">IF(OR($G601="",E601&gt;0),"",IF(AND(INDEX(Nhaplieu!$N$8:$N$1070,$G601)=$J$3,INDEX(Nhaplieu!$P$8:$P$1070,$G601)=$J$2),INDEX(Nhaplieu!$O$8:$O$1070,$G601),0))</f>
        <v/>
      </c>
      <c r="G601" s="66" t="str">
        <f ca="1">IF(TYPE(MATCH($J$2,OFFSET(Nhaplieu!$P$8,G600,0):'Nhaplieu'!$P$1070,0)+G600)=16,"",MATCH($J$2,OFFSET(Nhaplieu!$P$8,G600,0):'Nhaplieu'!$P$1070,0)+G600)</f>
        <v/>
      </c>
    </row>
    <row r="602" spans="1:7" s="10" customFormat="1" ht="14.25" hidden="1" customHeight="1">
      <c r="A602" s="77" t="str">
        <f ca="1">IF($G602="","",IF(OR(INDEX(Nhaplieu!$M$8:$M$1070,$G602)=$J$3,INDEX(Nhaplieu!$N$8:$N$1070,$G602)=$J$3),INDEX(Nhaplieu!$E$8:$E$1070,$G602),""))</f>
        <v/>
      </c>
      <c r="B602" s="481" t="str">
        <f ca="1">IF($G602="","",IF(OR(INDEX(Nhaplieu!$M$8:$M$1070,$G602)=$J$3,INDEX(Nhaplieu!$N$8:$N$1070,$G602)=$J$3),INDEX(Nhaplieu!$F$8:$F$1070,$G602),""))</f>
        <v/>
      </c>
      <c r="C602" s="482" t="str">
        <f ca="1">IF($G602="","",IF(OR(INDEX(Nhaplieu!$M$8:$M$1070,$G602)=$J$3,INDEX(Nhaplieu!$N$8:$N$1070,$G602)=$J$3),INDEX(Nhaplieu!$L$8:$L$1070,$G602),""))</f>
        <v/>
      </c>
      <c r="D602" s="483" t="str">
        <f ca="1">IF($G602="","",IF(INDEX(Nhaplieu!$M$8:$M$1070,$G602)=$J$3,IF($G602="","",INDEX(Nhaplieu!$N$8:$N$1070,$G602)),IF(INDEX(Nhaplieu!$N$8:$N$1070,$G602)=$J$3,IF($G602="","",INDEX(Nhaplieu!$M$8:$M$1070,$G602)),"")))</f>
        <v/>
      </c>
      <c r="E602" s="77" t="str">
        <f ca="1">IF($G602="","",IF(AND(INDEX(Nhaplieu!$M$8:$M$1070,$G602)=$J$3,INDEX(Nhaplieu!$P$8:$P$1070,$G602)=$J$2),INDEX(Nhaplieu!$O$8:$O$1070,$G602),0))</f>
        <v/>
      </c>
      <c r="F602" s="77" t="str">
        <f ca="1">IF(OR($G602="",E602&gt;0),"",IF(AND(INDEX(Nhaplieu!$N$8:$N$1070,$G602)=$J$3,INDEX(Nhaplieu!$P$8:$P$1070,$G602)=$J$2),INDEX(Nhaplieu!$O$8:$O$1070,$G602),0))</f>
        <v/>
      </c>
      <c r="G602" s="66" t="str">
        <f ca="1">IF(TYPE(MATCH($J$2,OFFSET(Nhaplieu!$P$8,G601,0):'Nhaplieu'!$P$1070,0)+G601)=16,"",MATCH($J$2,OFFSET(Nhaplieu!$P$8,G601,0):'Nhaplieu'!$P$1070,0)+G601)</f>
        <v/>
      </c>
    </row>
    <row r="603" spans="1:7" s="10" customFormat="1" ht="14.25" hidden="1" customHeight="1">
      <c r="A603" s="77" t="str">
        <f ca="1">IF($G603="","",IF(OR(INDEX(Nhaplieu!$M$8:$M$1070,$G603)=$J$3,INDEX(Nhaplieu!$N$8:$N$1070,$G603)=$J$3),INDEX(Nhaplieu!$E$8:$E$1070,$G603),""))</f>
        <v/>
      </c>
      <c r="B603" s="481" t="str">
        <f ca="1">IF($G603="","",IF(OR(INDEX(Nhaplieu!$M$8:$M$1070,$G603)=$J$3,INDEX(Nhaplieu!$N$8:$N$1070,$G603)=$J$3),INDEX(Nhaplieu!$F$8:$F$1070,$G603),""))</f>
        <v/>
      </c>
      <c r="C603" s="482" t="str">
        <f ca="1">IF($G603="","",IF(OR(INDEX(Nhaplieu!$M$8:$M$1070,$G603)=$J$3,INDEX(Nhaplieu!$N$8:$N$1070,$G603)=$J$3),INDEX(Nhaplieu!$L$8:$L$1070,$G603),""))</f>
        <v/>
      </c>
      <c r="D603" s="483" t="str">
        <f ca="1">IF($G603="","",IF(INDEX(Nhaplieu!$M$8:$M$1070,$G603)=$J$3,IF($G603="","",INDEX(Nhaplieu!$N$8:$N$1070,$G603)),IF(INDEX(Nhaplieu!$N$8:$N$1070,$G603)=$J$3,IF($G603="","",INDEX(Nhaplieu!$M$8:$M$1070,$G603)),"")))</f>
        <v/>
      </c>
      <c r="E603" s="77" t="str">
        <f ca="1">IF($G603="","",IF(AND(INDEX(Nhaplieu!$M$8:$M$1070,$G603)=$J$3,INDEX(Nhaplieu!$P$8:$P$1070,$G603)=$J$2),INDEX(Nhaplieu!$O$8:$O$1070,$G603),0))</f>
        <v/>
      </c>
      <c r="F603" s="77" t="str">
        <f ca="1">IF(OR($G603="",E603&gt;0),"",IF(AND(INDEX(Nhaplieu!$N$8:$N$1070,$G603)=$J$3,INDEX(Nhaplieu!$P$8:$P$1070,$G603)=$J$2),INDEX(Nhaplieu!$O$8:$O$1070,$G603),0))</f>
        <v/>
      </c>
      <c r="G603" s="66" t="str">
        <f ca="1">IF(TYPE(MATCH($J$2,OFFSET(Nhaplieu!$P$8,G602,0):'Nhaplieu'!$P$1070,0)+G602)=16,"",MATCH($J$2,OFFSET(Nhaplieu!$P$8,G602,0):'Nhaplieu'!$P$1070,0)+G602)</f>
        <v/>
      </c>
    </row>
    <row r="604" spans="1:7" s="10" customFormat="1" ht="14.25" hidden="1" customHeight="1">
      <c r="A604" s="77" t="str">
        <f ca="1">IF($G604="","",IF(OR(INDEX(Nhaplieu!$M$8:$M$1070,$G604)=$J$3,INDEX(Nhaplieu!$N$8:$N$1070,$G604)=$J$3),INDEX(Nhaplieu!$E$8:$E$1070,$G604),""))</f>
        <v/>
      </c>
      <c r="B604" s="481" t="str">
        <f ca="1">IF($G604="","",IF(OR(INDEX(Nhaplieu!$M$8:$M$1070,$G604)=$J$3,INDEX(Nhaplieu!$N$8:$N$1070,$G604)=$J$3),INDEX(Nhaplieu!$F$8:$F$1070,$G604),""))</f>
        <v/>
      </c>
      <c r="C604" s="482" t="str">
        <f ca="1">IF($G604="","",IF(OR(INDEX(Nhaplieu!$M$8:$M$1070,$G604)=$J$3,INDEX(Nhaplieu!$N$8:$N$1070,$G604)=$J$3),INDEX(Nhaplieu!$L$8:$L$1070,$G604),""))</f>
        <v/>
      </c>
      <c r="D604" s="483" t="str">
        <f ca="1">IF($G604="","",IF(INDEX(Nhaplieu!$M$8:$M$1070,$G604)=$J$3,IF($G604="","",INDEX(Nhaplieu!$N$8:$N$1070,$G604)),IF(INDEX(Nhaplieu!$N$8:$N$1070,$G604)=$J$3,IF($G604="","",INDEX(Nhaplieu!$M$8:$M$1070,$G604)),"")))</f>
        <v/>
      </c>
      <c r="E604" s="77" t="str">
        <f ca="1">IF($G604="","",IF(AND(INDEX(Nhaplieu!$M$8:$M$1070,$G604)=$J$3,INDEX(Nhaplieu!$P$8:$P$1070,$G604)=$J$2),INDEX(Nhaplieu!$O$8:$O$1070,$G604),0))</f>
        <v/>
      </c>
      <c r="F604" s="77" t="str">
        <f ca="1">IF(OR($G604="",E604&gt;0),"",IF(AND(INDEX(Nhaplieu!$N$8:$N$1070,$G604)=$J$3,INDEX(Nhaplieu!$P$8:$P$1070,$G604)=$J$2),INDEX(Nhaplieu!$O$8:$O$1070,$G604),0))</f>
        <v/>
      </c>
      <c r="G604" s="66" t="str">
        <f ca="1">IF(TYPE(MATCH($J$2,OFFSET(Nhaplieu!$P$8,G603,0):'Nhaplieu'!$P$1070,0)+G603)=16,"",MATCH($J$2,OFFSET(Nhaplieu!$P$8,G603,0):'Nhaplieu'!$P$1070,0)+G603)</f>
        <v/>
      </c>
    </row>
    <row r="605" spans="1:7" s="10" customFormat="1" ht="14.25" hidden="1" customHeight="1">
      <c r="A605" s="77" t="str">
        <f ca="1">IF($G605="","",IF(OR(INDEX(Nhaplieu!$M$8:$M$1070,$G605)=$J$3,INDEX(Nhaplieu!$N$8:$N$1070,$G605)=$J$3),INDEX(Nhaplieu!$E$8:$E$1070,$G605),""))</f>
        <v/>
      </c>
      <c r="B605" s="481" t="str">
        <f ca="1">IF($G605="","",IF(OR(INDEX(Nhaplieu!$M$8:$M$1070,$G605)=$J$3,INDEX(Nhaplieu!$N$8:$N$1070,$G605)=$J$3),INDEX(Nhaplieu!$F$8:$F$1070,$G605),""))</f>
        <v/>
      </c>
      <c r="C605" s="482" t="str">
        <f ca="1">IF($G605="","",IF(OR(INDEX(Nhaplieu!$M$8:$M$1070,$G605)=$J$3,INDEX(Nhaplieu!$N$8:$N$1070,$G605)=$J$3),INDEX(Nhaplieu!$L$8:$L$1070,$G605),""))</f>
        <v/>
      </c>
      <c r="D605" s="483" t="str">
        <f ca="1">IF($G605="","",IF(INDEX(Nhaplieu!$M$8:$M$1070,$G605)=$J$3,IF($G605="","",INDEX(Nhaplieu!$N$8:$N$1070,$G605)),IF(INDEX(Nhaplieu!$N$8:$N$1070,$G605)=$J$3,IF($G605="","",INDEX(Nhaplieu!$M$8:$M$1070,$G605)),"")))</f>
        <v/>
      </c>
      <c r="E605" s="77" t="str">
        <f ca="1">IF($G605="","",IF(AND(INDEX(Nhaplieu!$M$8:$M$1070,$G605)=$J$3,INDEX(Nhaplieu!$P$8:$P$1070,$G605)=$J$2),INDEX(Nhaplieu!$O$8:$O$1070,$G605),0))</f>
        <v/>
      </c>
      <c r="F605" s="77" t="str">
        <f ca="1">IF(OR($G605="",E605&gt;0),"",IF(AND(INDEX(Nhaplieu!$N$8:$N$1070,$G605)=$J$3,INDEX(Nhaplieu!$P$8:$P$1070,$G605)=$J$2),INDEX(Nhaplieu!$O$8:$O$1070,$G605),0))</f>
        <v/>
      </c>
      <c r="G605" s="66" t="str">
        <f ca="1">IF(TYPE(MATCH($J$2,OFFSET(Nhaplieu!$P$8,G604,0):'Nhaplieu'!$P$1070,0)+G604)=16,"",MATCH($J$2,OFFSET(Nhaplieu!$P$8,G604,0):'Nhaplieu'!$P$1070,0)+G604)</f>
        <v/>
      </c>
    </row>
    <row r="606" spans="1:7" s="10" customFormat="1" ht="14.25" hidden="1" customHeight="1">
      <c r="A606" s="77" t="str">
        <f ca="1">IF($G606="","",IF(OR(INDEX(Nhaplieu!$M$8:$M$1070,$G606)=$J$3,INDEX(Nhaplieu!$N$8:$N$1070,$G606)=$J$3),INDEX(Nhaplieu!$E$8:$E$1070,$G606),""))</f>
        <v/>
      </c>
      <c r="B606" s="481" t="str">
        <f ca="1">IF($G606="","",IF(OR(INDEX(Nhaplieu!$M$8:$M$1070,$G606)=$J$3,INDEX(Nhaplieu!$N$8:$N$1070,$G606)=$J$3),INDEX(Nhaplieu!$F$8:$F$1070,$G606),""))</f>
        <v/>
      </c>
      <c r="C606" s="482" t="str">
        <f ca="1">IF($G606="","",IF(OR(INDEX(Nhaplieu!$M$8:$M$1070,$G606)=$J$3,INDEX(Nhaplieu!$N$8:$N$1070,$G606)=$J$3),INDEX(Nhaplieu!$L$8:$L$1070,$G606),""))</f>
        <v/>
      </c>
      <c r="D606" s="483" t="str">
        <f ca="1">IF($G606="","",IF(INDEX(Nhaplieu!$M$8:$M$1070,$G606)=$J$3,IF($G606="","",INDEX(Nhaplieu!$N$8:$N$1070,$G606)),IF(INDEX(Nhaplieu!$N$8:$N$1070,$G606)=$J$3,IF($G606="","",INDEX(Nhaplieu!$M$8:$M$1070,$G606)),"")))</f>
        <v/>
      </c>
      <c r="E606" s="77" t="str">
        <f ca="1">IF($G606="","",IF(AND(INDEX(Nhaplieu!$M$8:$M$1070,$G606)=$J$3,INDEX(Nhaplieu!$P$8:$P$1070,$G606)=$J$2),INDEX(Nhaplieu!$O$8:$O$1070,$G606),0))</f>
        <v/>
      </c>
      <c r="F606" s="77" t="str">
        <f ca="1">IF(OR($G606="",E606&gt;0),"",IF(AND(INDEX(Nhaplieu!$N$8:$N$1070,$G606)=$J$3,INDEX(Nhaplieu!$P$8:$P$1070,$G606)=$J$2),INDEX(Nhaplieu!$O$8:$O$1070,$G606),0))</f>
        <v/>
      </c>
      <c r="G606" s="66" t="str">
        <f ca="1">IF(TYPE(MATCH($J$2,OFFSET(Nhaplieu!$P$8,G605,0):'Nhaplieu'!$P$1070,0)+G605)=16,"",MATCH($J$2,OFFSET(Nhaplieu!$P$8,G605,0):'Nhaplieu'!$P$1070,0)+G605)</f>
        <v/>
      </c>
    </row>
    <row r="607" spans="1:7" s="10" customFormat="1" ht="14.25" hidden="1" customHeight="1">
      <c r="A607" s="77" t="str">
        <f ca="1">IF($G607="","",IF(OR(INDEX(Nhaplieu!$M$8:$M$1070,$G607)=$J$3,INDEX(Nhaplieu!$N$8:$N$1070,$G607)=$J$3),INDEX(Nhaplieu!$E$8:$E$1070,$G607),""))</f>
        <v/>
      </c>
      <c r="B607" s="481" t="str">
        <f ca="1">IF($G607="","",IF(OR(INDEX(Nhaplieu!$M$8:$M$1070,$G607)=$J$3,INDEX(Nhaplieu!$N$8:$N$1070,$G607)=$J$3),INDEX(Nhaplieu!$F$8:$F$1070,$G607),""))</f>
        <v/>
      </c>
      <c r="C607" s="482" t="str">
        <f ca="1">IF($G607="","",IF(OR(INDEX(Nhaplieu!$M$8:$M$1070,$G607)=$J$3,INDEX(Nhaplieu!$N$8:$N$1070,$G607)=$J$3),INDEX(Nhaplieu!$L$8:$L$1070,$G607),""))</f>
        <v/>
      </c>
      <c r="D607" s="483" t="str">
        <f ca="1">IF($G607="","",IF(INDEX(Nhaplieu!$M$8:$M$1070,$G607)=$J$3,IF($G607="","",INDEX(Nhaplieu!$N$8:$N$1070,$G607)),IF(INDEX(Nhaplieu!$N$8:$N$1070,$G607)=$J$3,IF($G607="","",INDEX(Nhaplieu!$M$8:$M$1070,$G607)),"")))</f>
        <v/>
      </c>
      <c r="E607" s="77" t="str">
        <f ca="1">IF($G607="","",IF(AND(INDEX(Nhaplieu!$M$8:$M$1070,$G607)=$J$3,INDEX(Nhaplieu!$P$8:$P$1070,$G607)=$J$2),INDEX(Nhaplieu!$O$8:$O$1070,$G607),0))</f>
        <v/>
      </c>
      <c r="F607" s="77" t="str">
        <f ca="1">IF(OR($G607="",E607&gt;0),"",IF(AND(INDEX(Nhaplieu!$N$8:$N$1070,$G607)=$J$3,INDEX(Nhaplieu!$P$8:$P$1070,$G607)=$J$2),INDEX(Nhaplieu!$O$8:$O$1070,$G607),0))</f>
        <v/>
      </c>
      <c r="G607" s="66" t="str">
        <f ca="1">IF(TYPE(MATCH($J$2,OFFSET(Nhaplieu!$P$8,G606,0):'Nhaplieu'!$P$1070,0)+G606)=16,"",MATCH($J$2,OFFSET(Nhaplieu!$P$8,G606,0):'Nhaplieu'!$P$1070,0)+G606)</f>
        <v/>
      </c>
    </row>
    <row r="608" spans="1:7" s="10" customFormat="1" ht="14.25" hidden="1" customHeight="1">
      <c r="A608" s="77" t="str">
        <f ca="1">IF($G608="","",IF(OR(INDEX(Nhaplieu!$M$8:$M$1070,$G608)=$J$3,INDEX(Nhaplieu!$N$8:$N$1070,$G608)=$J$3),INDEX(Nhaplieu!$E$8:$E$1070,$G608),""))</f>
        <v/>
      </c>
      <c r="B608" s="481" t="str">
        <f ca="1">IF($G608="","",IF(OR(INDEX(Nhaplieu!$M$8:$M$1070,$G608)=$J$3,INDEX(Nhaplieu!$N$8:$N$1070,$G608)=$J$3),INDEX(Nhaplieu!$F$8:$F$1070,$G608),""))</f>
        <v/>
      </c>
      <c r="C608" s="482" t="str">
        <f ca="1">IF($G608="","",IF(OR(INDEX(Nhaplieu!$M$8:$M$1070,$G608)=$J$3,INDEX(Nhaplieu!$N$8:$N$1070,$G608)=$J$3),INDEX(Nhaplieu!$L$8:$L$1070,$G608),""))</f>
        <v/>
      </c>
      <c r="D608" s="483" t="str">
        <f ca="1">IF($G608="","",IF(INDEX(Nhaplieu!$M$8:$M$1070,$G608)=$J$3,IF($G608="","",INDEX(Nhaplieu!$N$8:$N$1070,$G608)),IF(INDEX(Nhaplieu!$N$8:$N$1070,$G608)=$J$3,IF($G608="","",INDEX(Nhaplieu!$M$8:$M$1070,$G608)),"")))</f>
        <v/>
      </c>
      <c r="E608" s="77" t="str">
        <f ca="1">IF($G608="","",IF(AND(INDEX(Nhaplieu!$M$8:$M$1070,$G608)=$J$3,INDEX(Nhaplieu!$P$8:$P$1070,$G608)=$J$2),INDEX(Nhaplieu!$O$8:$O$1070,$G608),0))</f>
        <v/>
      </c>
      <c r="F608" s="77" t="str">
        <f ca="1">IF(OR($G608="",E608&gt;0),"",IF(AND(INDEX(Nhaplieu!$N$8:$N$1070,$G608)=$J$3,INDEX(Nhaplieu!$P$8:$P$1070,$G608)=$J$2),INDEX(Nhaplieu!$O$8:$O$1070,$G608),0))</f>
        <v/>
      </c>
      <c r="G608" s="66" t="str">
        <f ca="1">IF(TYPE(MATCH($J$2,OFFSET(Nhaplieu!$P$8,G607,0):'Nhaplieu'!$P$1070,0)+G607)=16,"",MATCH($J$2,OFFSET(Nhaplieu!$P$8,G607,0):'Nhaplieu'!$P$1070,0)+G607)</f>
        <v/>
      </c>
    </row>
    <row r="609" spans="1:7" s="10" customFormat="1" ht="14.25" hidden="1" customHeight="1">
      <c r="A609" s="77" t="str">
        <f ca="1">IF($G609="","",IF(OR(INDEX(Nhaplieu!$M$8:$M$1070,$G609)=$J$3,INDEX(Nhaplieu!$N$8:$N$1070,$G609)=$J$3),INDEX(Nhaplieu!$E$8:$E$1070,$G609),""))</f>
        <v/>
      </c>
      <c r="B609" s="481" t="str">
        <f ca="1">IF($G609="","",IF(OR(INDEX(Nhaplieu!$M$8:$M$1070,$G609)=$J$3,INDEX(Nhaplieu!$N$8:$N$1070,$G609)=$J$3),INDEX(Nhaplieu!$F$8:$F$1070,$G609),""))</f>
        <v/>
      </c>
      <c r="C609" s="482" t="str">
        <f ca="1">IF($G609="","",IF(OR(INDEX(Nhaplieu!$M$8:$M$1070,$G609)=$J$3,INDEX(Nhaplieu!$N$8:$N$1070,$G609)=$J$3),INDEX(Nhaplieu!$L$8:$L$1070,$G609),""))</f>
        <v/>
      </c>
      <c r="D609" s="483" t="str">
        <f ca="1">IF($G609="","",IF(INDEX(Nhaplieu!$M$8:$M$1070,$G609)=$J$3,IF($G609="","",INDEX(Nhaplieu!$N$8:$N$1070,$G609)),IF(INDEX(Nhaplieu!$N$8:$N$1070,$G609)=$J$3,IF($G609="","",INDEX(Nhaplieu!$M$8:$M$1070,$G609)),"")))</f>
        <v/>
      </c>
      <c r="E609" s="77" t="str">
        <f ca="1">IF($G609="","",IF(AND(INDEX(Nhaplieu!$M$8:$M$1070,$G609)=$J$3,INDEX(Nhaplieu!$P$8:$P$1070,$G609)=$J$2),INDEX(Nhaplieu!$O$8:$O$1070,$G609),0))</f>
        <v/>
      </c>
      <c r="F609" s="77" t="str">
        <f ca="1">IF(OR($G609="",E609&gt;0),"",IF(AND(INDEX(Nhaplieu!$N$8:$N$1070,$G609)=$J$3,INDEX(Nhaplieu!$P$8:$P$1070,$G609)=$J$2),INDEX(Nhaplieu!$O$8:$O$1070,$G609),0))</f>
        <v/>
      </c>
      <c r="G609" s="66" t="str">
        <f ca="1">IF(TYPE(MATCH($J$2,OFFSET(Nhaplieu!$P$8,G608,0):'Nhaplieu'!$P$1070,0)+G608)=16,"",MATCH($J$2,OFFSET(Nhaplieu!$P$8,G608,0):'Nhaplieu'!$P$1070,0)+G608)</f>
        <v/>
      </c>
    </row>
    <row r="610" spans="1:7" s="10" customFormat="1" ht="14.25" hidden="1" customHeight="1">
      <c r="A610" s="77" t="str">
        <f ca="1">IF($G610="","",IF(OR(INDEX(Nhaplieu!$M$8:$M$1070,$G610)=$J$3,INDEX(Nhaplieu!$N$8:$N$1070,$G610)=$J$3),INDEX(Nhaplieu!$E$8:$E$1070,$G610),""))</f>
        <v/>
      </c>
      <c r="B610" s="481" t="str">
        <f ca="1">IF($G610="","",IF(OR(INDEX(Nhaplieu!$M$8:$M$1070,$G610)=$J$3,INDEX(Nhaplieu!$N$8:$N$1070,$G610)=$J$3),INDEX(Nhaplieu!$F$8:$F$1070,$G610),""))</f>
        <v/>
      </c>
      <c r="C610" s="482" t="str">
        <f ca="1">IF($G610="","",IF(OR(INDEX(Nhaplieu!$M$8:$M$1070,$G610)=$J$3,INDEX(Nhaplieu!$N$8:$N$1070,$G610)=$J$3),INDEX(Nhaplieu!$L$8:$L$1070,$G610),""))</f>
        <v/>
      </c>
      <c r="D610" s="483" t="str">
        <f ca="1">IF($G610="","",IF(INDEX(Nhaplieu!$M$8:$M$1070,$G610)=$J$3,IF($G610="","",INDEX(Nhaplieu!$N$8:$N$1070,$G610)),IF(INDEX(Nhaplieu!$N$8:$N$1070,$G610)=$J$3,IF($G610="","",INDEX(Nhaplieu!$M$8:$M$1070,$G610)),"")))</f>
        <v/>
      </c>
      <c r="E610" s="77" t="str">
        <f ca="1">IF($G610="","",IF(AND(INDEX(Nhaplieu!$M$8:$M$1070,$G610)=$J$3,INDEX(Nhaplieu!$P$8:$P$1070,$G610)=$J$2),INDEX(Nhaplieu!$O$8:$O$1070,$G610),0))</f>
        <v/>
      </c>
      <c r="F610" s="77" t="str">
        <f ca="1">IF(OR($G610="",E610&gt;0),"",IF(AND(INDEX(Nhaplieu!$N$8:$N$1070,$G610)=$J$3,INDEX(Nhaplieu!$P$8:$P$1070,$G610)=$J$2),INDEX(Nhaplieu!$O$8:$O$1070,$G610),0))</f>
        <v/>
      </c>
      <c r="G610" s="66" t="str">
        <f ca="1">IF(TYPE(MATCH($J$2,OFFSET(Nhaplieu!$P$8,G609,0):'Nhaplieu'!$P$1070,0)+G609)=16,"",MATCH($J$2,OFFSET(Nhaplieu!$P$8,G609,0):'Nhaplieu'!$P$1070,0)+G609)</f>
        <v/>
      </c>
    </row>
    <row r="611" spans="1:7" s="10" customFormat="1" ht="14.25" hidden="1" customHeight="1">
      <c r="A611" s="77" t="str">
        <f ca="1">IF($G611="","",IF(OR(INDEX(Nhaplieu!$M$8:$M$1070,$G611)=$J$3,INDEX(Nhaplieu!$N$8:$N$1070,$G611)=$J$3),INDEX(Nhaplieu!$E$8:$E$1070,$G611),""))</f>
        <v/>
      </c>
      <c r="B611" s="481" t="str">
        <f ca="1">IF($G611="","",IF(OR(INDEX(Nhaplieu!$M$8:$M$1070,$G611)=$J$3,INDEX(Nhaplieu!$N$8:$N$1070,$G611)=$J$3),INDEX(Nhaplieu!$F$8:$F$1070,$G611),""))</f>
        <v/>
      </c>
      <c r="C611" s="482" t="str">
        <f ca="1">IF($G611="","",IF(OR(INDEX(Nhaplieu!$M$8:$M$1070,$G611)=$J$3,INDEX(Nhaplieu!$N$8:$N$1070,$G611)=$J$3),INDEX(Nhaplieu!$L$8:$L$1070,$G611),""))</f>
        <v/>
      </c>
      <c r="D611" s="483" t="str">
        <f ca="1">IF($G611="","",IF(INDEX(Nhaplieu!$M$8:$M$1070,$G611)=$J$3,IF($G611="","",INDEX(Nhaplieu!$N$8:$N$1070,$G611)),IF(INDEX(Nhaplieu!$N$8:$N$1070,$G611)=$J$3,IF($G611="","",INDEX(Nhaplieu!$M$8:$M$1070,$G611)),"")))</f>
        <v/>
      </c>
      <c r="E611" s="77" t="str">
        <f ca="1">IF($G611="","",IF(AND(INDEX(Nhaplieu!$M$8:$M$1070,$G611)=$J$3,INDEX(Nhaplieu!$P$8:$P$1070,$G611)=$J$2),INDEX(Nhaplieu!$O$8:$O$1070,$G611),0))</f>
        <v/>
      </c>
      <c r="F611" s="77" t="str">
        <f ca="1">IF(OR($G611="",E611&gt;0),"",IF(AND(INDEX(Nhaplieu!$N$8:$N$1070,$G611)=$J$3,INDEX(Nhaplieu!$P$8:$P$1070,$G611)=$J$2),INDEX(Nhaplieu!$O$8:$O$1070,$G611),0))</f>
        <v/>
      </c>
      <c r="G611" s="66" t="str">
        <f ca="1">IF(TYPE(MATCH($J$2,OFFSET(Nhaplieu!$P$8,G610,0):'Nhaplieu'!$P$1070,0)+G610)=16,"",MATCH($J$2,OFFSET(Nhaplieu!$P$8,G610,0):'Nhaplieu'!$P$1070,0)+G610)</f>
        <v/>
      </c>
    </row>
    <row r="612" spans="1:7" s="10" customFormat="1" ht="14.25" hidden="1" customHeight="1">
      <c r="A612" s="77" t="str">
        <f ca="1">IF($G612="","",IF(OR(INDEX(Nhaplieu!$M$8:$M$1070,$G612)=$J$3,INDEX(Nhaplieu!$N$8:$N$1070,$G612)=$J$3),INDEX(Nhaplieu!$E$8:$E$1070,$G612),""))</f>
        <v/>
      </c>
      <c r="B612" s="481" t="str">
        <f ca="1">IF($G612="","",IF(OR(INDEX(Nhaplieu!$M$8:$M$1070,$G612)=$J$3,INDEX(Nhaplieu!$N$8:$N$1070,$G612)=$J$3),INDEX(Nhaplieu!$F$8:$F$1070,$G612),""))</f>
        <v/>
      </c>
      <c r="C612" s="482" t="str">
        <f ca="1">IF($G612="","",IF(OR(INDEX(Nhaplieu!$M$8:$M$1070,$G612)=$J$3,INDEX(Nhaplieu!$N$8:$N$1070,$G612)=$J$3),INDEX(Nhaplieu!$L$8:$L$1070,$G612),""))</f>
        <v/>
      </c>
      <c r="D612" s="483" t="str">
        <f ca="1">IF($G612="","",IF(INDEX(Nhaplieu!$M$8:$M$1070,$G612)=$J$3,IF($G612="","",INDEX(Nhaplieu!$N$8:$N$1070,$G612)),IF(INDEX(Nhaplieu!$N$8:$N$1070,$G612)=$J$3,IF($G612="","",INDEX(Nhaplieu!$M$8:$M$1070,$G612)),"")))</f>
        <v/>
      </c>
      <c r="E612" s="77" t="str">
        <f ca="1">IF($G612="","",IF(AND(INDEX(Nhaplieu!$M$8:$M$1070,$G612)=$J$3,INDEX(Nhaplieu!$P$8:$P$1070,$G612)=$J$2),INDEX(Nhaplieu!$O$8:$O$1070,$G612),0))</f>
        <v/>
      </c>
      <c r="F612" s="77" t="str">
        <f ca="1">IF(OR($G612="",E612&gt;0),"",IF(AND(INDEX(Nhaplieu!$N$8:$N$1070,$G612)=$J$3,INDEX(Nhaplieu!$P$8:$P$1070,$G612)=$J$2),INDEX(Nhaplieu!$O$8:$O$1070,$G612),0))</f>
        <v/>
      </c>
      <c r="G612" s="66" t="str">
        <f ca="1">IF(TYPE(MATCH($J$2,OFFSET(Nhaplieu!$P$8,G611,0):'Nhaplieu'!$P$1070,0)+G611)=16,"",MATCH($J$2,OFFSET(Nhaplieu!$P$8,G611,0):'Nhaplieu'!$P$1070,0)+G611)</f>
        <v/>
      </c>
    </row>
    <row r="613" spans="1:7" s="10" customFormat="1" ht="14.25" hidden="1" customHeight="1">
      <c r="A613" s="77" t="str">
        <f ca="1">IF($G613="","",IF(OR(INDEX(Nhaplieu!$M$8:$M$1070,$G613)=$J$3,INDEX(Nhaplieu!$N$8:$N$1070,$G613)=$J$3),INDEX(Nhaplieu!$E$8:$E$1070,$G613),""))</f>
        <v/>
      </c>
      <c r="B613" s="481" t="str">
        <f ca="1">IF($G613="","",IF(OR(INDEX(Nhaplieu!$M$8:$M$1070,$G613)=$J$3,INDEX(Nhaplieu!$N$8:$N$1070,$G613)=$J$3),INDEX(Nhaplieu!$F$8:$F$1070,$G613),""))</f>
        <v/>
      </c>
      <c r="C613" s="482" t="str">
        <f ca="1">IF($G613="","",IF(OR(INDEX(Nhaplieu!$M$8:$M$1070,$G613)=$J$3,INDEX(Nhaplieu!$N$8:$N$1070,$G613)=$J$3),INDEX(Nhaplieu!$L$8:$L$1070,$G613),""))</f>
        <v/>
      </c>
      <c r="D613" s="483" t="str">
        <f ca="1">IF($G613="","",IF(INDEX(Nhaplieu!$M$8:$M$1070,$G613)=$J$3,IF($G613="","",INDEX(Nhaplieu!$N$8:$N$1070,$G613)),IF(INDEX(Nhaplieu!$N$8:$N$1070,$G613)=$J$3,IF($G613="","",INDEX(Nhaplieu!$M$8:$M$1070,$G613)),"")))</f>
        <v/>
      </c>
      <c r="E613" s="77" t="str">
        <f ca="1">IF($G613="","",IF(AND(INDEX(Nhaplieu!$M$8:$M$1070,$G613)=$J$3,INDEX(Nhaplieu!$P$8:$P$1070,$G613)=$J$2),INDEX(Nhaplieu!$O$8:$O$1070,$G613),0))</f>
        <v/>
      </c>
      <c r="F613" s="77" t="str">
        <f ca="1">IF(OR($G613="",E613&gt;0),"",IF(AND(INDEX(Nhaplieu!$N$8:$N$1070,$G613)=$J$3,INDEX(Nhaplieu!$P$8:$P$1070,$G613)=$J$2),INDEX(Nhaplieu!$O$8:$O$1070,$G613),0))</f>
        <v/>
      </c>
      <c r="G613" s="66" t="str">
        <f ca="1">IF(TYPE(MATCH($J$2,OFFSET(Nhaplieu!$P$8,G612,0):'Nhaplieu'!$P$1070,0)+G612)=16,"",MATCH($J$2,OFFSET(Nhaplieu!$P$8,G612,0):'Nhaplieu'!$P$1070,0)+G612)</f>
        <v/>
      </c>
    </row>
    <row r="614" spans="1:7" s="10" customFormat="1" ht="14.25" hidden="1" customHeight="1">
      <c r="A614" s="77" t="str">
        <f ca="1">IF($G614="","",IF(OR(INDEX(Nhaplieu!$M$8:$M$1070,$G614)=$J$3,INDEX(Nhaplieu!$N$8:$N$1070,$G614)=$J$3),INDEX(Nhaplieu!$E$8:$E$1070,$G614),""))</f>
        <v/>
      </c>
      <c r="B614" s="481" t="str">
        <f ca="1">IF($G614="","",IF(OR(INDEX(Nhaplieu!$M$8:$M$1070,$G614)=$J$3,INDEX(Nhaplieu!$N$8:$N$1070,$G614)=$J$3),INDEX(Nhaplieu!$F$8:$F$1070,$G614),""))</f>
        <v/>
      </c>
      <c r="C614" s="482" t="str">
        <f ca="1">IF($G614="","",IF(OR(INDEX(Nhaplieu!$M$8:$M$1070,$G614)=$J$3,INDEX(Nhaplieu!$N$8:$N$1070,$G614)=$J$3),INDEX(Nhaplieu!$L$8:$L$1070,$G614),""))</f>
        <v/>
      </c>
      <c r="D614" s="483" t="str">
        <f ca="1">IF($G614="","",IF(INDEX(Nhaplieu!$M$8:$M$1070,$G614)=$J$3,IF($G614="","",INDEX(Nhaplieu!$N$8:$N$1070,$G614)),IF(INDEX(Nhaplieu!$N$8:$N$1070,$G614)=$J$3,IF($G614="","",INDEX(Nhaplieu!$M$8:$M$1070,$G614)),"")))</f>
        <v/>
      </c>
      <c r="E614" s="77" t="str">
        <f ca="1">IF($G614="","",IF(AND(INDEX(Nhaplieu!$M$8:$M$1070,$G614)=$J$3,INDEX(Nhaplieu!$P$8:$P$1070,$G614)=$J$2),INDEX(Nhaplieu!$O$8:$O$1070,$G614),0))</f>
        <v/>
      </c>
      <c r="F614" s="77" t="str">
        <f ca="1">IF(OR($G614="",E614&gt;0),"",IF(AND(INDEX(Nhaplieu!$N$8:$N$1070,$G614)=$J$3,INDEX(Nhaplieu!$P$8:$P$1070,$G614)=$J$2),INDEX(Nhaplieu!$O$8:$O$1070,$G614),0))</f>
        <v/>
      </c>
      <c r="G614" s="66" t="str">
        <f ca="1">IF(TYPE(MATCH($J$2,OFFSET(Nhaplieu!$P$8,G613,0):'Nhaplieu'!$P$1070,0)+G613)=16,"",MATCH($J$2,OFFSET(Nhaplieu!$P$8,G613,0):'Nhaplieu'!$P$1070,0)+G613)</f>
        <v/>
      </c>
    </row>
    <row r="615" spans="1:7" s="10" customFormat="1" ht="14.25" hidden="1" customHeight="1">
      <c r="A615" s="77" t="str">
        <f ca="1">IF($G615="","",IF(OR(INDEX(Nhaplieu!$M$8:$M$1070,$G615)=$J$3,INDEX(Nhaplieu!$N$8:$N$1070,$G615)=$J$3),INDEX(Nhaplieu!$E$8:$E$1070,$G615),""))</f>
        <v/>
      </c>
      <c r="B615" s="481" t="str">
        <f ca="1">IF($G615="","",IF(OR(INDEX(Nhaplieu!$M$8:$M$1070,$G615)=$J$3,INDEX(Nhaplieu!$N$8:$N$1070,$G615)=$J$3),INDEX(Nhaplieu!$F$8:$F$1070,$G615),""))</f>
        <v/>
      </c>
      <c r="C615" s="482" t="str">
        <f ca="1">IF($G615="","",IF(OR(INDEX(Nhaplieu!$M$8:$M$1070,$G615)=$J$3,INDEX(Nhaplieu!$N$8:$N$1070,$G615)=$J$3),INDEX(Nhaplieu!$L$8:$L$1070,$G615),""))</f>
        <v/>
      </c>
      <c r="D615" s="483" t="str">
        <f ca="1">IF($G615="","",IF(INDEX(Nhaplieu!$M$8:$M$1070,$G615)=$J$3,IF($G615="","",INDEX(Nhaplieu!$N$8:$N$1070,$G615)),IF(INDEX(Nhaplieu!$N$8:$N$1070,$G615)=$J$3,IF($G615="","",INDEX(Nhaplieu!$M$8:$M$1070,$G615)),"")))</f>
        <v/>
      </c>
      <c r="E615" s="77" t="str">
        <f ca="1">IF($G615="","",IF(AND(INDEX(Nhaplieu!$M$8:$M$1070,$G615)=$J$3,INDEX(Nhaplieu!$P$8:$P$1070,$G615)=$J$2),INDEX(Nhaplieu!$O$8:$O$1070,$G615),0))</f>
        <v/>
      </c>
      <c r="F615" s="77" t="str">
        <f ca="1">IF(OR($G615="",E615&gt;0),"",IF(AND(INDEX(Nhaplieu!$N$8:$N$1070,$G615)=$J$3,INDEX(Nhaplieu!$P$8:$P$1070,$G615)=$J$2),INDEX(Nhaplieu!$O$8:$O$1070,$G615),0))</f>
        <v/>
      </c>
      <c r="G615" s="66" t="str">
        <f ca="1">IF(TYPE(MATCH($J$2,OFFSET(Nhaplieu!$P$8,G614,0):'Nhaplieu'!$P$1070,0)+G614)=16,"",MATCH($J$2,OFFSET(Nhaplieu!$P$8,G614,0):'Nhaplieu'!$P$1070,0)+G614)</f>
        <v/>
      </c>
    </row>
    <row r="616" spans="1:7" s="10" customFormat="1" ht="14.25" hidden="1" customHeight="1">
      <c r="A616" s="77" t="str">
        <f ca="1">IF($G616="","",IF(OR(INDEX(Nhaplieu!$M$8:$M$1070,$G616)=$J$3,INDEX(Nhaplieu!$N$8:$N$1070,$G616)=$J$3),INDEX(Nhaplieu!$E$8:$E$1070,$G616),""))</f>
        <v/>
      </c>
      <c r="B616" s="481" t="str">
        <f ca="1">IF($G616="","",IF(OR(INDEX(Nhaplieu!$M$8:$M$1070,$G616)=$J$3,INDEX(Nhaplieu!$N$8:$N$1070,$G616)=$J$3),INDEX(Nhaplieu!$F$8:$F$1070,$G616),""))</f>
        <v/>
      </c>
      <c r="C616" s="482" t="str">
        <f ca="1">IF($G616="","",IF(OR(INDEX(Nhaplieu!$M$8:$M$1070,$G616)=$J$3,INDEX(Nhaplieu!$N$8:$N$1070,$G616)=$J$3),INDEX(Nhaplieu!$L$8:$L$1070,$G616),""))</f>
        <v/>
      </c>
      <c r="D616" s="483" t="str">
        <f ca="1">IF($G616="","",IF(INDEX(Nhaplieu!$M$8:$M$1070,$G616)=$J$3,IF($G616="","",INDEX(Nhaplieu!$N$8:$N$1070,$G616)),IF(INDEX(Nhaplieu!$N$8:$N$1070,$G616)=$J$3,IF($G616="","",INDEX(Nhaplieu!$M$8:$M$1070,$G616)),"")))</f>
        <v/>
      </c>
      <c r="E616" s="77" t="str">
        <f ca="1">IF($G616="","",IF(AND(INDEX(Nhaplieu!$M$8:$M$1070,$G616)=$J$3,INDEX(Nhaplieu!$P$8:$P$1070,$G616)=$J$2),INDEX(Nhaplieu!$O$8:$O$1070,$G616),0))</f>
        <v/>
      </c>
      <c r="F616" s="77" t="str">
        <f ca="1">IF(OR($G616="",E616&gt;0),"",IF(AND(INDEX(Nhaplieu!$N$8:$N$1070,$G616)=$J$3,INDEX(Nhaplieu!$P$8:$P$1070,$G616)=$J$2),INDEX(Nhaplieu!$O$8:$O$1070,$G616),0))</f>
        <v/>
      </c>
      <c r="G616" s="66" t="str">
        <f ca="1">IF(TYPE(MATCH($J$2,OFFSET(Nhaplieu!$P$8,G615,0):'Nhaplieu'!$P$1070,0)+G615)=16,"",MATCH($J$2,OFFSET(Nhaplieu!$P$8,G615,0):'Nhaplieu'!$P$1070,0)+G615)</f>
        <v/>
      </c>
    </row>
    <row r="617" spans="1:7" s="10" customFormat="1" ht="14.25" hidden="1" customHeight="1">
      <c r="A617" s="77" t="str">
        <f ca="1">IF($G617="","",IF(OR(INDEX(Nhaplieu!$M$8:$M$1070,$G617)=$J$3,INDEX(Nhaplieu!$N$8:$N$1070,$G617)=$J$3),INDEX(Nhaplieu!$E$8:$E$1070,$G617),""))</f>
        <v/>
      </c>
      <c r="B617" s="481" t="str">
        <f ca="1">IF($G617="","",IF(OR(INDEX(Nhaplieu!$M$8:$M$1070,$G617)=$J$3,INDEX(Nhaplieu!$N$8:$N$1070,$G617)=$J$3),INDEX(Nhaplieu!$F$8:$F$1070,$G617),""))</f>
        <v/>
      </c>
      <c r="C617" s="482" t="str">
        <f ca="1">IF($G617="","",IF(OR(INDEX(Nhaplieu!$M$8:$M$1070,$G617)=$J$3,INDEX(Nhaplieu!$N$8:$N$1070,$G617)=$J$3),INDEX(Nhaplieu!$L$8:$L$1070,$G617),""))</f>
        <v/>
      </c>
      <c r="D617" s="483" t="str">
        <f ca="1">IF($G617="","",IF(INDEX(Nhaplieu!$M$8:$M$1070,$G617)=$J$3,IF($G617="","",INDEX(Nhaplieu!$N$8:$N$1070,$G617)),IF(INDEX(Nhaplieu!$N$8:$N$1070,$G617)=$J$3,IF($G617="","",INDEX(Nhaplieu!$M$8:$M$1070,$G617)),"")))</f>
        <v/>
      </c>
      <c r="E617" s="77" t="str">
        <f ca="1">IF($G617="","",IF(AND(INDEX(Nhaplieu!$M$8:$M$1070,$G617)=$J$3,INDEX(Nhaplieu!$P$8:$P$1070,$G617)=$J$2),INDEX(Nhaplieu!$O$8:$O$1070,$G617),0))</f>
        <v/>
      </c>
      <c r="F617" s="77" t="str">
        <f ca="1">IF(OR($G617="",E617&gt;0),"",IF(AND(INDEX(Nhaplieu!$N$8:$N$1070,$G617)=$J$3,INDEX(Nhaplieu!$P$8:$P$1070,$G617)=$J$2),INDEX(Nhaplieu!$O$8:$O$1070,$G617),0))</f>
        <v/>
      </c>
      <c r="G617" s="66" t="str">
        <f ca="1">IF(TYPE(MATCH($J$2,OFFSET(Nhaplieu!$P$8,G616,0):'Nhaplieu'!$P$1070,0)+G616)=16,"",MATCH($J$2,OFFSET(Nhaplieu!$P$8,G616,0):'Nhaplieu'!$P$1070,0)+G616)</f>
        <v/>
      </c>
    </row>
    <row r="618" spans="1:7" s="10" customFormat="1" ht="14.25" hidden="1" customHeight="1">
      <c r="A618" s="77" t="str">
        <f ca="1">IF($G618="","",IF(OR(INDEX(Nhaplieu!$M$8:$M$1070,$G618)=$J$3,INDEX(Nhaplieu!$N$8:$N$1070,$G618)=$J$3),INDEX(Nhaplieu!$E$8:$E$1070,$G618),""))</f>
        <v/>
      </c>
      <c r="B618" s="481" t="str">
        <f ca="1">IF($G618="","",IF(OR(INDEX(Nhaplieu!$M$8:$M$1070,$G618)=$J$3,INDEX(Nhaplieu!$N$8:$N$1070,$G618)=$J$3),INDEX(Nhaplieu!$F$8:$F$1070,$G618),""))</f>
        <v/>
      </c>
      <c r="C618" s="482" t="str">
        <f ca="1">IF($G618="","",IF(OR(INDEX(Nhaplieu!$M$8:$M$1070,$G618)=$J$3,INDEX(Nhaplieu!$N$8:$N$1070,$G618)=$J$3),INDEX(Nhaplieu!$L$8:$L$1070,$G618),""))</f>
        <v/>
      </c>
      <c r="D618" s="483" t="str">
        <f ca="1">IF($G618="","",IF(INDEX(Nhaplieu!$M$8:$M$1070,$G618)=$J$3,IF($G618="","",INDEX(Nhaplieu!$N$8:$N$1070,$G618)),IF(INDEX(Nhaplieu!$N$8:$N$1070,$G618)=$J$3,IF($G618="","",INDEX(Nhaplieu!$M$8:$M$1070,$G618)),"")))</f>
        <v/>
      </c>
      <c r="E618" s="77" t="str">
        <f ca="1">IF($G618="","",IF(AND(INDEX(Nhaplieu!$M$8:$M$1070,$G618)=$J$3,INDEX(Nhaplieu!$P$8:$P$1070,$G618)=$J$2),INDEX(Nhaplieu!$O$8:$O$1070,$G618),0))</f>
        <v/>
      </c>
      <c r="F618" s="77" t="str">
        <f ca="1">IF(OR($G618="",E618&gt;0),"",IF(AND(INDEX(Nhaplieu!$N$8:$N$1070,$G618)=$J$3,INDEX(Nhaplieu!$P$8:$P$1070,$G618)=$J$2),INDEX(Nhaplieu!$O$8:$O$1070,$G618),0))</f>
        <v/>
      </c>
      <c r="G618" s="66" t="str">
        <f ca="1">IF(TYPE(MATCH($J$2,OFFSET(Nhaplieu!$P$8,G617,0):'Nhaplieu'!$P$1070,0)+G617)=16,"",MATCH($J$2,OFFSET(Nhaplieu!$P$8,G617,0):'Nhaplieu'!$P$1070,0)+G617)</f>
        <v/>
      </c>
    </row>
    <row r="619" spans="1:7" s="10" customFormat="1" ht="14.25" hidden="1" customHeight="1">
      <c r="A619" s="77" t="str">
        <f ca="1">IF($G619="","",IF(OR(INDEX(Nhaplieu!$M$8:$M$1070,$G619)=$J$3,INDEX(Nhaplieu!$N$8:$N$1070,$G619)=$J$3),INDEX(Nhaplieu!$E$8:$E$1070,$G619),""))</f>
        <v/>
      </c>
      <c r="B619" s="481" t="str">
        <f ca="1">IF($G619="","",IF(OR(INDEX(Nhaplieu!$M$8:$M$1070,$G619)=$J$3,INDEX(Nhaplieu!$N$8:$N$1070,$G619)=$J$3),INDEX(Nhaplieu!$F$8:$F$1070,$G619),""))</f>
        <v/>
      </c>
      <c r="C619" s="482" t="str">
        <f ca="1">IF($G619="","",IF(OR(INDEX(Nhaplieu!$M$8:$M$1070,$G619)=$J$3,INDEX(Nhaplieu!$N$8:$N$1070,$G619)=$J$3),INDEX(Nhaplieu!$L$8:$L$1070,$G619),""))</f>
        <v/>
      </c>
      <c r="D619" s="483" t="str">
        <f ca="1">IF($G619="","",IF(INDEX(Nhaplieu!$M$8:$M$1070,$G619)=$J$3,IF($G619="","",INDEX(Nhaplieu!$N$8:$N$1070,$G619)),IF(INDEX(Nhaplieu!$N$8:$N$1070,$G619)=$J$3,IF($G619="","",INDEX(Nhaplieu!$M$8:$M$1070,$G619)),"")))</f>
        <v/>
      </c>
      <c r="E619" s="77" t="str">
        <f ca="1">IF($G619="","",IF(AND(INDEX(Nhaplieu!$M$8:$M$1070,$G619)=$J$3,INDEX(Nhaplieu!$P$8:$P$1070,$G619)=$J$2),INDEX(Nhaplieu!$O$8:$O$1070,$G619),0))</f>
        <v/>
      </c>
      <c r="F619" s="77" t="str">
        <f ca="1">IF(OR($G619="",E619&gt;0),"",IF(AND(INDEX(Nhaplieu!$N$8:$N$1070,$G619)=$J$3,INDEX(Nhaplieu!$P$8:$P$1070,$G619)=$J$2),INDEX(Nhaplieu!$O$8:$O$1070,$G619),0))</f>
        <v/>
      </c>
      <c r="G619" s="66" t="str">
        <f ca="1">IF(TYPE(MATCH($J$2,OFFSET(Nhaplieu!$P$8,G618,0):'Nhaplieu'!$P$1070,0)+G618)=16,"",MATCH($J$2,OFFSET(Nhaplieu!$P$8,G618,0):'Nhaplieu'!$P$1070,0)+G618)</f>
        <v/>
      </c>
    </row>
    <row r="620" spans="1:7" s="10" customFormat="1" ht="14.25" hidden="1" customHeight="1">
      <c r="A620" s="77" t="str">
        <f ca="1">IF($G620="","",IF(OR(INDEX(Nhaplieu!$M$8:$M$1070,$G620)=$J$3,INDEX(Nhaplieu!$N$8:$N$1070,$G620)=$J$3),INDEX(Nhaplieu!$E$8:$E$1070,$G620),""))</f>
        <v/>
      </c>
      <c r="B620" s="481" t="str">
        <f ca="1">IF($G620="","",IF(OR(INDEX(Nhaplieu!$M$8:$M$1070,$G620)=$J$3,INDEX(Nhaplieu!$N$8:$N$1070,$G620)=$J$3),INDEX(Nhaplieu!$F$8:$F$1070,$G620),""))</f>
        <v/>
      </c>
      <c r="C620" s="482" t="str">
        <f ca="1">IF($G620="","",IF(OR(INDEX(Nhaplieu!$M$8:$M$1070,$G620)=$J$3,INDEX(Nhaplieu!$N$8:$N$1070,$G620)=$J$3),INDEX(Nhaplieu!$L$8:$L$1070,$G620),""))</f>
        <v/>
      </c>
      <c r="D620" s="483" t="str">
        <f ca="1">IF($G620="","",IF(INDEX(Nhaplieu!$M$8:$M$1070,$G620)=$J$3,IF($G620="","",INDEX(Nhaplieu!$N$8:$N$1070,$G620)),IF(INDEX(Nhaplieu!$N$8:$N$1070,$G620)=$J$3,IF($G620="","",INDEX(Nhaplieu!$M$8:$M$1070,$G620)),"")))</f>
        <v/>
      </c>
      <c r="E620" s="77" t="str">
        <f ca="1">IF($G620="","",IF(AND(INDEX(Nhaplieu!$M$8:$M$1070,$G620)=$J$3,INDEX(Nhaplieu!$P$8:$P$1070,$G620)=$J$2),INDEX(Nhaplieu!$O$8:$O$1070,$G620),0))</f>
        <v/>
      </c>
      <c r="F620" s="77" t="str">
        <f ca="1">IF(OR($G620="",E620&gt;0),"",IF(AND(INDEX(Nhaplieu!$N$8:$N$1070,$G620)=$J$3,INDEX(Nhaplieu!$P$8:$P$1070,$G620)=$J$2),INDEX(Nhaplieu!$O$8:$O$1070,$G620),0))</f>
        <v/>
      </c>
      <c r="G620" s="66" t="str">
        <f ca="1">IF(TYPE(MATCH($J$2,OFFSET(Nhaplieu!$P$8,G619,0):'Nhaplieu'!$P$1070,0)+G619)=16,"",MATCH($J$2,OFFSET(Nhaplieu!$P$8,G619,0):'Nhaplieu'!$P$1070,0)+G619)</f>
        <v/>
      </c>
    </row>
    <row r="621" spans="1:7" s="10" customFormat="1" ht="14.25" hidden="1" customHeight="1">
      <c r="A621" s="77" t="str">
        <f ca="1">IF($G621="","",IF(OR(INDEX(Nhaplieu!$M$8:$M$1070,$G621)=$J$3,INDEX(Nhaplieu!$N$8:$N$1070,$G621)=$J$3),INDEX(Nhaplieu!$E$8:$E$1070,$G621),""))</f>
        <v/>
      </c>
      <c r="B621" s="481" t="str">
        <f ca="1">IF($G621="","",IF(OR(INDEX(Nhaplieu!$M$8:$M$1070,$G621)=$J$3,INDEX(Nhaplieu!$N$8:$N$1070,$G621)=$J$3),INDEX(Nhaplieu!$F$8:$F$1070,$G621),""))</f>
        <v/>
      </c>
      <c r="C621" s="482" t="str">
        <f ca="1">IF($G621="","",IF(OR(INDEX(Nhaplieu!$M$8:$M$1070,$G621)=$J$3,INDEX(Nhaplieu!$N$8:$N$1070,$G621)=$J$3),INDEX(Nhaplieu!$L$8:$L$1070,$G621),""))</f>
        <v/>
      </c>
      <c r="D621" s="483" t="str">
        <f ca="1">IF($G621="","",IF(INDEX(Nhaplieu!$M$8:$M$1070,$G621)=$J$3,IF($G621="","",INDEX(Nhaplieu!$N$8:$N$1070,$G621)),IF(INDEX(Nhaplieu!$N$8:$N$1070,$G621)=$J$3,IF($G621="","",INDEX(Nhaplieu!$M$8:$M$1070,$G621)),"")))</f>
        <v/>
      </c>
      <c r="E621" s="77" t="str">
        <f ca="1">IF($G621="","",IF(AND(INDEX(Nhaplieu!$M$8:$M$1070,$G621)=$J$3,INDEX(Nhaplieu!$P$8:$P$1070,$G621)=$J$2),INDEX(Nhaplieu!$O$8:$O$1070,$G621),0))</f>
        <v/>
      </c>
      <c r="F621" s="77" t="str">
        <f ca="1">IF(OR($G621="",E621&gt;0),"",IF(AND(INDEX(Nhaplieu!$N$8:$N$1070,$G621)=$J$3,INDEX(Nhaplieu!$P$8:$P$1070,$G621)=$J$2),INDEX(Nhaplieu!$O$8:$O$1070,$G621),0))</f>
        <v/>
      </c>
      <c r="G621" s="66" t="str">
        <f ca="1">IF(TYPE(MATCH($J$2,OFFSET(Nhaplieu!$P$8,G620,0):'Nhaplieu'!$P$1070,0)+G620)=16,"",MATCH($J$2,OFFSET(Nhaplieu!$P$8,G620,0):'Nhaplieu'!$P$1070,0)+G620)</f>
        <v/>
      </c>
    </row>
    <row r="622" spans="1:7" s="10" customFormat="1" ht="14.25" hidden="1" customHeight="1">
      <c r="A622" s="77" t="str">
        <f ca="1">IF($G622="","",IF(OR(INDEX(Nhaplieu!$M$8:$M$1070,$G622)=$J$3,INDEX(Nhaplieu!$N$8:$N$1070,$G622)=$J$3),INDEX(Nhaplieu!$E$8:$E$1070,$G622),""))</f>
        <v/>
      </c>
      <c r="B622" s="481" t="str">
        <f ca="1">IF($G622="","",IF(OR(INDEX(Nhaplieu!$M$8:$M$1070,$G622)=$J$3,INDEX(Nhaplieu!$N$8:$N$1070,$G622)=$J$3),INDEX(Nhaplieu!$F$8:$F$1070,$G622),""))</f>
        <v/>
      </c>
      <c r="C622" s="482" t="str">
        <f ca="1">IF($G622="","",IF(OR(INDEX(Nhaplieu!$M$8:$M$1070,$G622)=$J$3,INDEX(Nhaplieu!$N$8:$N$1070,$G622)=$J$3),INDEX(Nhaplieu!$L$8:$L$1070,$G622),""))</f>
        <v/>
      </c>
      <c r="D622" s="483" t="str">
        <f ca="1">IF($G622="","",IF(INDEX(Nhaplieu!$M$8:$M$1070,$G622)=$J$3,IF($G622="","",INDEX(Nhaplieu!$N$8:$N$1070,$G622)),IF(INDEX(Nhaplieu!$N$8:$N$1070,$G622)=$J$3,IF($G622="","",INDEX(Nhaplieu!$M$8:$M$1070,$G622)),"")))</f>
        <v/>
      </c>
      <c r="E622" s="77" t="str">
        <f ca="1">IF($G622="","",IF(AND(INDEX(Nhaplieu!$M$8:$M$1070,$G622)=$J$3,INDEX(Nhaplieu!$P$8:$P$1070,$G622)=$J$2),INDEX(Nhaplieu!$O$8:$O$1070,$G622),0))</f>
        <v/>
      </c>
      <c r="F622" s="77" t="str">
        <f ca="1">IF(OR($G622="",E622&gt;0),"",IF(AND(INDEX(Nhaplieu!$N$8:$N$1070,$G622)=$J$3,INDEX(Nhaplieu!$P$8:$P$1070,$G622)=$J$2),INDEX(Nhaplieu!$O$8:$O$1070,$G622),0))</f>
        <v/>
      </c>
      <c r="G622" s="66" t="str">
        <f ca="1">IF(TYPE(MATCH($J$2,OFFSET(Nhaplieu!$P$8,G621,0):'Nhaplieu'!$P$1070,0)+G621)=16,"",MATCH($J$2,OFFSET(Nhaplieu!$P$8,G621,0):'Nhaplieu'!$P$1070,0)+G621)</f>
        <v/>
      </c>
    </row>
    <row r="623" spans="1:7" s="10" customFormat="1" ht="14.25" hidden="1" customHeight="1">
      <c r="A623" s="77" t="str">
        <f ca="1">IF($G623="","",IF(OR(INDEX(Nhaplieu!$M$8:$M$1070,$G623)=$J$3,INDEX(Nhaplieu!$N$8:$N$1070,$G623)=$J$3),INDEX(Nhaplieu!$E$8:$E$1070,$G623),""))</f>
        <v/>
      </c>
      <c r="B623" s="481" t="str">
        <f ca="1">IF($G623="","",IF(OR(INDEX(Nhaplieu!$M$8:$M$1070,$G623)=$J$3,INDEX(Nhaplieu!$N$8:$N$1070,$G623)=$J$3),INDEX(Nhaplieu!$F$8:$F$1070,$G623),""))</f>
        <v/>
      </c>
      <c r="C623" s="482" t="str">
        <f ca="1">IF($G623="","",IF(OR(INDEX(Nhaplieu!$M$8:$M$1070,$G623)=$J$3,INDEX(Nhaplieu!$N$8:$N$1070,$G623)=$J$3),INDEX(Nhaplieu!$L$8:$L$1070,$G623),""))</f>
        <v/>
      </c>
      <c r="D623" s="483" t="str">
        <f ca="1">IF($G623="","",IF(INDEX(Nhaplieu!$M$8:$M$1070,$G623)=$J$3,IF($G623="","",INDEX(Nhaplieu!$N$8:$N$1070,$G623)),IF(INDEX(Nhaplieu!$N$8:$N$1070,$G623)=$J$3,IF($G623="","",INDEX(Nhaplieu!$M$8:$M$1070,$G623)),"")))</f>
        <v/>
      </c>
      <c r="E623" s="77" t="str">
        <f ca="1">IF($G623="","",IF(AND(INDEX(Nhaplieu!$M$8:$M$1070,$G623)=$J$3,INDEX(Nhaplieu!$P$8:$P$1070,$G623)=$J$2),INDEX(Nhaplieu!$O$8:$O$1070,$G623),0))</f>
        <v/>
      </c>
      <c r="F623" s="77" t="str">
        <f ca="1">IF(OR($G623="",E623&gt;0),"",IF(AND(INDEX(Nhaplieu!$N$8:$N$1070,$G623)=$J$3,INDEX(Nhaplieu!$P$8:$P$1070,$G623)=$J$2),INDEX(Nhaplieu!$O$8:$O$1070,$G623),0))</f>
        <v/>
      </c>
      <c r="G623" s="66" t="str">
        <f ca="1">IF(TYPE(MATCH($J$2,OFFSET(Nhaplieu!$P$8,G622,0):'Nhaplieu'!$P$1070,0)+G622)=16,"",MATCH($J$2,OFFSET(Nhaplieu!$P$8,G622,0):'Nhaplieu'!$P$1070,0)+G622)</f>
        <v/>
      </c>
    </row>
    <row r="624" spans="1:7" s="10" customFormat="1" ht="14.25" hidden="1" customHeight="1">
      <c r="A624" s="77" t="str">
        <f ca="1">IF($G624="","",IF(OR(INDEX(Nhaplieu!$M$8:$M$1070,$G624)=$J$3,INDEX(Nhaplieu!$N$8:$N$1070,$G624)=$J$3),INDEX(Nhaplieu!$E$8:$E$1070,$G624),""))</f>
        <v/>
      </c>
      <c r="B624" s="481" t="str">
        <f ca="1">IF($G624="","",IF(OR(INDEX(Nhaplieu!$M$8:$M$1070,$G624)=$J$3,INDEX(Nhaplieu!$N$8:$N$1070,$G624)=$J$3),INDEX(Nhaplieu!$F$8:$F$1070,$G624),""))</f>
        <v/>
      </c>
      <c r="C624" s="482" t="str">
        <f ca="1">IF($G624="","",IF(OR(INDEX(Nhaplieu!$M$8:$M$1070,$G624)=$J$3,INDEX(Nhaplieu!$N$8:$N$1070,$G624)=$J$3),INDEX(Nhaplieu!$L$8:$L$1070,$G624),""))</f>
        <v/>
      </c>
      <c r="D624" s="483" t="str">
        <f ca="1">IF($G624="","",IF(INDEX(Nhaplieu!$M$8:$M$1070,$G624)=$J$3,IF($G624="","",INDEX(Nhaplieu!$N$8:$N$1070,$G624)),IF(INDEX(Nhaplieu!$N$8:$N$1070,$G624)=$J$3,IF($G624="","",INDEX(Nhaplieu!$M$8:$M$1070,$G624)),"")))</f>
        <v/>
      </c>
      <c r="E624" s="77" t="str">
        <f ca="1">IF($G624="","",IF(AND(INDEX(Nhaplieu!$M$8:$M$1070,$G624)=$J$3,INDEX(Nhaplieu!$P$8:$P$1070,$G624)=$J$2),INDEX(Nhaplieu!$O$8:$O$1070,$G624),0))</f>
        <v/>
      </c>
      <c r="F624" s="77" t="str">
        <f ca="1">IF(OR($G624="",E624&gt;0),"",IF(AND(INDEX(Nhaplieu!$N$8:$N$1070,$G624)=$J$3,INDEX(Nhaplieu!$P$8:$P$1070,$G624)=$J$2),INDEX(Nhaplieu!$O$8:$O$1070,$G624),0))</f>
        <v/>
      </c>
      <c r="G624" s="66" t="str">
        <f ca="1">IF(TYPE(MATCH($J$2,OFFSET(Nhaplieu!$P$8,G623,0):'Nhaplieu'!$P$1070,0)+G623)=16,"",MATCH($J$2,OFFSET(Nhaplieu!$P$8,G623,0):'Nhaplieu'!$P$1070,0)+G623)</f>
        <v/>
      </c>
    </row>
    <row r="625" spans="1:7" s="10" customFormat="1" ht="14.25" hidden="1" customHeight="1">
      <c r="A625" s="77" t="str">
        <f ca="1">IF($G625="","",IF(OR(INDEX(Nhaplieu!$M$8:$M$1070,$G625)=$J$3,INDEX(Nhaplieu!$N$8:$N$1070,$G625)=$J$3),INDEX(Nhaplieu!$E$8:$E$1070,$G625),""))</f>
        <v/>
      </c>
      <c r="B625" s="481" t="str">
        <f ca="1">IF($G625="","",IF(OR(INDEX(Nhaplieu!$M$8:$M$1070,$G625)=$J$3,INDEX(Nhaplieu!$N$8:$N$1070,$G625)=$J$3),INDEX(Nhaplieu!$F$8:$F$1070,$G625),""))</f>
        <v/>
      </c>
      <c r="C625" s="482" t="str">
        <f ca="1">IF($G625="","",IF(OR(INDEX(Nhaplieu!$M$8:$M$1070,$G625)=$J$3,INDEX(Nhaplieu!$N$8:$N$1070,$G625)=$J$3),INDEX(Nhaplieu!$L$8:$L$1070,$G625),""))</f>
        <v/>
      </c>
      <c r="D625" s="483" t="str">
        <f ca="1">IF($G625="","",IF(INDEX(Nhaplieu!$M$8:$M$1070,$G625)=$J$3,IF($G625="","",INDEX(Nhaplieu!$N$8:$N$1070,$G625)),IF(INDEX(Nhaplieu!$N$8:$N$1070,$G625)=$J$3,IF($G625="","",INDEX(Nhaplieu!$M$8:$M$1070,$G625)),"")))</f>
        <v/>
      </c>
      <c r="E625" s="77" t="str">
        <f ca="1">IF($G625="","",IF(AND(INDEX(Nhaplieu!$M$8:$M$1070,$G625)=$J$3,INDEX(Nhaplieu!$P$8:$P$1070,$G625)=$J$2),INDEX(Nhaplieu!$O$8:$O$1070,$G625),0))</f>
        <v/>
      </c>
      <c r="F625" s="77" t="str">
        <f ca="1">IF(OR($G625="",E625&gt;0),"",IF(AND(INDEX(Nhaplieu!$N$8:$N$1070,$G625)=$J$3,INDEX(Nhaplieu!$P$8:$P$1070,$G625)=$J$2),INDEX(Nhaplieu!$O$8:$O$1070,$G625),0))</f>
        <v/>
      </c>
      <c r="G625" s="66" t="str">
        <f ca="1">IF(TYPE(MATCH($J$2,OFFSET(Nhaplieu!$P$8,G624,0):'Nhaplieu'!$P$1070,0)+G624)=16,"",MATCH($J$2,OFFSET(Nhaplieu!$P$8,G624,0):'Nhaplieu'!$P$1070,0)+G624)</f>
        <v/>
      </c>
    </row>
    <row r="626" spans="1:7" s="10" customFormat="1" ht="14.25" hidden="1" customHeight="1">
      <c r="A626" s="77" t="str">
        <f ca="1">IF($G626="","",IF(OR(INDEX(Nhaplieu!$M$8:$M$1070,$G626)=$J$3,INDEX(Nhaplieu!$N$8:$N$1070,$G626)=$J$3),INDEX(Nhaplieu!$E$8:$E$1070,$G626),""))</f>
        <v/>
      </c>
      <c r="B626" s="481" t="str">
        <f ca="1">IF($G626="","",IF(OR(INDEX(Nhaplieu!$M$8:$M$1070,$G626)=$J$3,INDEX(Nhaplieu!$N$8:$N$1070,$G626)=$J$3),INDEX(Nhaplieu!$F$8:$F$1070,$G626),""))</f>
        <v/>
      </c>
      <c r="C626" s="482" t="str">
        <f ca="1">IF($G626="","",IF(OR(INDEX(Nhaplieu!$M$8:$M$1070,$G626)=$J$3,INDEX(Nhaplieu!$N$8:$N$1070,$G626)=$J$3),INDEX(Nhaplieu!$L$8:$L$1070,$G626),""))</f>
        <v/>
      </c>
      <c r="D626" s="483" t="str">
        <f ca="1">IF($G626="","",IF(INDEX(Nhaplieu!$M$8:$M$1070,$G626)=$J$3,IF($G626="","",INDEX(Nhaplieu!$N$8:$N$1070,$G626)),IF(INDEX(Nhaplieu!$N$8:$N$1070,$G626)=$J$3,IF($G626="","",INDEX(Nhaplieu!$M$8:$M$1070,$G626)),"")))</f>
        <v/>
      </c>
      <c r="E626" s="77" t="str">
        <f ca="1">IF($G626="","",IF(AND(INDEX(Nhaplieu!$M$8:$M$1070,$G626)=$J$3,INDEX(Nhaplieu!$P$8:$P$1070,$G626)=$J$2),INDEX(Nhaplieu!$O$8:$O$1070,$G626),0))</f>
        <v/>
      </c>
      <c r="F626" s="77" t="str">
        <f ca="1">IF(OR($G626="",E626&gt;0),"",IF(AND(INDEX(Nhaplieu!$N$8:$N$1070,$G626)=$J$3,INDEX(Nhaplieu!$P$8:$P$1070,$G626)=$J$2),INDEX(Nhaplieu!$O$8:$O$1070,$G626),0))</f>
        <v/>
      </c>
      <c r="G626" s="66" t="str">
        <f ca="1">IF(TYPE(MATCH($J$2,OFFSET(Nhaplieu!$P$8,G625,0):'Nhaplieu'!$P$1070,0)+G625)=16,"",MATCH($J$2,OFFSET(Nhaplieu!$P$8,G625,0):'Nhaplieu'!$P$1070,0)+G625)</f>
        <v/>
      </c>
    </row>
    <row r="627" spans="1:7" s="10" customFormat="1" ht="14.25" hidden="1" customHeight="1">
      <c r="A627" s="77" t="str">
        <f ca="1">IF($G627="","",IF(OR(INDEX(Nhaplieu!$M$8:$M$1070,$G627)=$J$3,INDEX(Nhaplieu!$N$8:$N$1070,$G627)=$J$3),INDEX(Nhaplieu!$E$8:$E$1070,$G627),""))</f>
        <v/>
      </c>
      <c r="B627" s="481" t="str">
        <f ca="1">IF($G627="","",IF(OR(INDEX(Nhaplieu!$M$8:$M$1070,$G627)=$J$3,INDEX(Nhaplieu!$N$8:$N$1070,$G627)=$J$3),INDEX(Nhaplieu!$F$8:$F$1070,$G627),""))</f>
        <v/>
      </c>
      <c r="C627" s="482" t="str">
        <f ca="1">IF($G627="","",IF(OR(INDEX(Nhaplieu!$M$8:$M$1070,$G627)=$J$3,INDEX(Nhaplieu!$N$8:$N$1070,$G627)=$J$3),INDEX(Nhaplieu!$L$8:$L$1070,$G627),""))</f>
        <v/>
      </c>
      <c r="D627" s="483" t="str">
        <f ca="1">IF($G627="","",IF(INDEX(Nhaplieu!$M$8:$M$1070,$G627)=$J$3,IF($G627="","",INDEX(Nhaplieu!$N$8:$N$1070,$G627)),IF(INDEX(Nhaplieu!$N$8:$N$1070,$G627)=$J$3,IF($G627="","",INDEX(Nhaplieu!$M$8:$M$1070,$G627)),"")))</f>
        <v/>
      </c>
      <c r="E627" s="77" t="str">
        <f ca="1">IF($G627="","",IF(AND(INDEX(Nhaplieu!$M$8:$M$1070,$G627)=$J$3,INDEX(Nhaplieu!$P$8:$P$1070,$G627)=$J$2),INDEX(Nhaplieu!$O$8:$O$1070,$G627),0))</f>
        <v/>
      </c>
      <c r="F627" s="77" t="str">
        <f ca="1">IF(OR($G627="",E627&gt;0),"",IF(AND(INDEX(Nhaplieu!$N$8:$N$1070,$G627)=$J$3,INDEX(Nhaplieu!$P$8:$P$1070,$G627)=$J$2),INDEX(Nhaplieu!$O$8:$O$1070,$G627),0))</f>
        <v/>
      </c>
      <c r="G627" s="66" t="str">
        <f ca="1">IF(TYPE(MATCH($J$2,OFFSET(Nhaplieu!$P$8,G626,0):'Nhaplieu'!$P$1070,0)+G626)=16,"",MATCH($J$2,OFFSET(Nhaplieu!$P$8,G626,0):'Nhaplieu'!$P$1070,0)+G626)</f>
        <v/>
      </c>
    </row>
    <row r="628" spans="1:7" s="10" customFormat="1" ht="14.25" hidden="1" customHeight="1">
      <c r="A628" s="77" t="str">
        <f ca="1">IF($G628="","",IF(OR(INDEX(Nhaplieu!$M$8:$M$1070,$G628)=$J$3,INDEX(Nhaplieu!$N$8:$N$1070,$G628)=$J$3),INDEX(Nhaplieu!$E$8:$E$1070,$G628),""))</f>
        <v/>
      </c>
      <c r="B628" s="481" t="str">
        <f ca="1">IF($G628="","",IF(OR(INDEX(Nhaplieu!$M$8:$M$1070,$G628)=$J$3,INDEX(Nhaplieu!$N$8:$N$1070,$G628)=$J$3),INDEX(Nhaplieu!$F$8:$F$1070,$G628),""))</f>
        <v/>
      </c>
      <c r="C628" s="482" t="str">
        <f ca="1">IF($G628="","",IF(OR(INDEX(Nhaplieu!$M$8:$M$1070,$G628)=$J$3,INDEX(Nhaplieu!$N$8:$N$1070,$G628)=$J$3),INDEX(Nhaplieu!$L$8:$L$1070,$G628),""))</f>
        <v/>
      </c>
      <c r="D628" s="483" t="str">
        <f ca="1">IF($G628="","",IF(INDEX(Nhaplieu!$M$8:$M$1070,$G628)=$J$3,IF($G628="","",INDEX(Nhaplieu!$N$8:$N$1070,$G628)),IF(INDEX(Nhaplieu!$N$8:$N$1070,$G628)=$J$3,IF($G628="","",INDEX(Nhaplieu!$M$8:$M$1070,$G628)),"")))</f>
        <v/>
      </c>
      <c r="E628" s="77" t="str">
        <f ca="1">IF($G628="","",IF(AND(INDEX(Nhaplieu!$M$8:$M$1070,$G628)=$J$3,INDEX(Nhaplieu!$P$8:$P$1070,$G628)=$J$2),INDEX(Nhaplieu!$O$8:$O$1070,$G628),0))</f>
        <v/>
      </c>
      <c r="F628" s="77" t="str">
        <f ca="1">IF(OR($G628="",E628&gt;0),"",IF(AND(INDEX(Nhaplieu!$N$8:$N$1070,$G628)=$J$3,INDEX(Nhaplieu!$P$8:$P$1070,$G628)=$J$2),INDEX(Nhaplieu!$O$8:$O$1070,$G628),0))</f>
        <v/>
      </c>
      <c r="G628" s="66" t="str">
        <f ca="1">IF(TYPE(MATCH($J$2,OFFSET(Nhaplieu!$P$8,G627,0):'Nhaplieu'!$P$1070,0)+G627)=16,"",MATCH($J$2,OFFSET(Nhaplieu!$P$8,G627,0):'Nhaplieu'!$P$1070,0)+G627)</f>
        <v/>
      </c>
    </row>
    <row r="629" spans="1:7" s="10" customFormat="1" ht="14.25" hidden="1" customHeight="1">
      <c r="A629" s="77" t="str">
        <f ca="1">IF($G629="","",IF(OR(INDEX(Nhaplieu!$M$8:$M$1070,$G629)=$J$3,INDEX(Nhaplieu!$N$8:$N$1070,$G629)=$J$3),INDEX(Nhaplieu!$E$8:$E$1070,$G629),""))</f>
        <v/>
      </c>
      <c r="B629" s="481" t="str">
        <f ca="1">IF($G629="","",IF(OR(INDEX(Nhaplieu!$M$8:$M$1070,$G629)=$J$3,INDEX(Nhaplieu!$N$8:$N$1070,$G629)=$J$3),INDEX(Nhaplieu!$F$8:$F$1070,$G629),""))</f>
        <v/>
      </c>
      <c r="C629" s="482" t="str">
        <f ca="1">IF($G629="","",IF(OR(INDEX(Nhaplieu!$M$8:$M$1070,$G629)=$J$3,INDEX(Nhaplieu!$N$8:$N$1070,$G629)=$J$3),INDEX(Nhaplieu!$L$8:$L$1070,$G629),""))</f>
        <v/>
      </c>
      <c r="D629" s="483" t="str">
        <f ca="1">IF($G629="","",IF(INDEX(Nhaplieu!$M$8:$M$1070,$G629)=$J$3,IF($G629="","",INDEX(Nhaplieu!$N$8:$N$1070,$G629)),IF(INDEX(Nhaplieu!$N$8:$N$1070,$G629)=$J$3,IF($G629="","",INDEX(Nhaplieu!$M$8:$M$1070,$G629)),"")))</f>
        <v/>
      </c>
      <c r="E629" s="77" t="str">
        <f ca="1">IF($G629="","",IF(AND(INDEX(Nhaplieu!$M$8:$M$1070,$G629)=$J$3,INDEX(Nhaplieu!$P$8:$P$1070,$G629)=$J$2),INDEX(Nhaplieu!$O$8:$O$1070,$G629),0))</f>
        <v/>
      </c>
      <c r="F629" s="77" t="str">
        <f ca="1">IF(OR($G629="",E629&gt;0),"",IF(AND(INDEX(Nhaplieu!$N$8:$N$1070,$G629)=$J$3,INDEX(Nhaplieu!$P$8:$P$1070,$G629)=$J$2),INDEX(Nhaplieu!$O$8:$O$1070,$G629),0))</f>
        <v/>
      </c>
      <c r="G629" s="66" t="str">
        <f ca="1">IF(TYPE(MATCH($J$2,OFFSET(Nhaplieu!$P$8,G628,0):'Nhaplieu'!$P$1070,0)+G628)=16,"",MATCH($J$2,OFFSET(Nhaplieu!$P$8,G628,0):'Nhaplieu'!$P$1070,0)+G628)</f>
        <v/>
      </c>
    </row>
    <row r="630" spans="1:7" s="10" customFormat="1" ht="14.25" hidden="1" customHeight="1">
      <c r="A630" s="77" t="str">
        <f ca="1">IF($G630="","",IF(OR(INDEX(Nhaplieu!$M$8:$M$1070,$G630)=$J$3,INDEX(Nhaplieu!$N$8:$N$1070,$G630)=$J$3),INDEX(Nhaplieu!$E$8:$E$1070,$G630),""))</f>
        <v/>
      </c>
      <c r="B630" s="481" t="str">
        <f ca="1">IF($G630="","",IF(OR(INDEX(Nhaplieu!$M$8:$M$1070,$G630)=$J$3,INDEX(Nhaplieu!$N$8:$N$1070,$G630)=$J$3),INDEX(Nhaplieu!$F$8:$F$1070,$G630),""))</f>
        <v/>
      </c>
      <c r="C630" s="482" t="str">
        <f ca="1">IF($G630="","",IF(OR(INDEX(Nhaplieu!$M$8:$M$1070,$G630)=$J$3,INDEX(Nhaplieu!$N$8:$N$1070,$G630)=$J$3),INDEX(Nhaplieu!$L$8:$L$1070,$G630),""))</f>
        <v/>
      </c>
      <c r="D630" s="483" t="str">
        <f ca="1">IF($G630="","",IF(INDEX(Nhaplieu!$M$8:$M$1070,$G630)=$J$3,IF($G630="","",INDEX(Nhaplieu!$N$8:$N$1070,$G630)),IF(INDEX(Nhaplieu!$N$8:$N$1070,$G630)=$J$3,IF($G630="","",INDEX(Nhaplieu!$M$8:$M$1070,$G630)),"")))</f>
        <v/>
      </c>
      <c r="E630" s="77" t="str">
        <f ca="1">IF($G630="","",IF(AND(INDEX(Nhaplieu!$M$8:$M$1070,$G630)=$J$3,INDEX(Nhaplieu!$P$8:$P$1070,$G630)=$J$2),INDEX(Nhaplieu!$O$8:$O$1070,$G630),0))</f>
        <v/>
      </c>
      <c r="F630" s="77" t="str">
        <f ca="1">IF(OR($G630="",E630&gt;0),"",IF(AND(INDEX(Nhaplieu!$N$8:$N$1070,$G630)=$J$3,INDEX(Nhaplieu!$P$8:$P$1070,$G630)=$J$2),INDEX(Nhaplieu!$O$8:$O$1070,$G630),0))</f>
        <v/>
      </c>
      <c r="G630" s="66" t="str">
        <f ca="1">IF(TYPE(MATCH($J$2,OFFSET(Nhaplieu!$P$8,G629,0):'Nhaplieu'!$P$1070,0)+G629)=16,"",MATCH($J$2,OFFSET(Nhaplieu!$P$8,G629,0):'Nhaplieu'!$P$1070,0)+G629)</f>
        <v/>
      </c>
    </row>
    <row r="631" spans="1:7" s="10" customFormat="1" ht="14.25" hidden="1" customHeight="1">
      <c r="A631" s="77" t="str">
        <f ca="1">IF($G631="","",IF(OR(INDEX(Nhaplieu!$M$8:$M$1070,$G631)=$J$3,INDEX(Nhaplieu!$N$8:$N$1070,$G631)=$J$3),INDEX(Nhaplieu!$E$8:$E$1070,$G631),""))</f>
        <v/>
      </c>
      <c r="B631" s="481" t="str">
        <f ca="1">IF($G631="","",IF(OR(INDEX(Nhaplieu!$M$8:$M$1070,$G631)=$J$3,INDEX(Nhaplieu!$N$8:$N$1070,$G631)=$J$3),INDEX(Nhaplieu!$F$8:$F$1070,$G631),""))</f>
        <v/>
      </c>
      <c r="C631" s="482" t="str">
        <f ca="1">IF($G631="","",IF(OR(INDEX(Nhaplieu!$M$8:$M$1070,$G631)=$J$3,INDEX(Nhaplieu!$N$8:$N$1070,$G631)=$J$3),INDEX(Nhaplieu!$L$8:$L$1070,$G631),""))</f>
        <v/>
      </c>
      <c r="D631" s="483" t="str">
        <f ca="1">IF($G631="","",IF(INDEX(Nhaplieu!$M$8:$M$1070,$G631)=$J$3,IF($G631="","",INDEX(Nhaplieu!$N$8:$N$1070,$G631)),IF(INDEX(Nhaplieu!$N$8:$N$1070,$G631)=$J$3,IF($G631="","",INDEX(Nhaplieu!$M$8:$M$1070,$G631)),"")))</f>
        <v/>
      </c>
      <c r="E631" s="77" t="str">
        <f ca="1">IF($G631="","",IF(AND(INDEX(Nhaplieu!$M$8:$M$1070,$G631)=$J$3,INDEX(Nhaplieu!$P$8:$P$1070,$G631)=$J$2),INDEX(Nhaplieu!$O$8:$O$1070,$G631),0))</f>
        <v/>
      </c>
      <c r="F631" s="77" t="str">
        <f ca="1">IF(OR($G631="",E631&gt;0),"",IF(AND(INDEX(Nhaplieu!$N$8:$N$1070,$G631)=$J$3,INDEX(Nhaplieu!$P$8:$P$1070,$G631)=$J$2),INDEX(Nhaplieu!$O$8:$O$1070,$G631),0))</f>
        <v/>
      </c>
      <c r="G631" s="66" t="str">
        <f ca="1">IF(TYPE(MATCH($J$2,OFFSET(Nhaplieu!$P$8,G630,0):'Nhaplieu'!$P$1070,0)+G630)=16,"",MATCH($J$2,OFFSET(Nhaplieu!$P$8,G630,0):'Nhaplieu'!$P$1070,0)+G630)</f>
        <v/>
      </c>
    </row>
    <row r="632" spans="1:7" s="10" customFormat="1" ht="14.25" hidden="1" customHeight="1">
      <c r="A632" s="77" t="str">
        <f ca="1">IF($G632="","",IF(OR(INDEX(Nhaplieu!$M$8:$M$1070,$G632)=$J$3,INDEX(Nhaplieu!$N$8:$N$1070,$G632)=$J$3),INDEX(Nhaplieu!$E$8:$E$1070,$G632),""))</f>
        <v/>
      </c>
      <c r="B632" s="481" t="str">
        <f ca="1">IF($G632="","",IF(OR(INDEX(Nhaplieu!$M$8:$M$1070,$G632)=$J$3,INDEX(Nhaplieu!$N$8:$N$1070,$G632)=$J$3),INDEX(Nhaplieu!$F$8:$F$1070,$G632),""))</f>
        <v/>
      </c>
      <c r="C632" s="482" t="str">
        <f ca="1">IF($G632="","",IF(OR(INDEX(Nhaplieu!$M$8:$M$1070,$G632)=$J$3,INDEX(Nhaplieu!$N$8:$N$1070,$G632)=$J$3),INDEX(Nhaplieu!$L$8:$L$1070,$G632),""))</f>
        <v/>
      </c>
      <c r="D632" s="483" t="str">
        <f ca="1">IF($G632="","",IF(INDEX(Nhaplieu!$M$8:$M$1070,$G632)=$J$3,IF($G632="","",INDEX(Nhaplieu!$N$8:$N$1070,$G632)),IF(INDEX(Nhaplieu!$N$8:$N$1070,$G632)=$J$3,IF($G632="","",INDEX(Nhaplieu!$M$8:$M$1070,$G632)),"")))</f>
        <v/>
      </c>
      <c r="E632" s="77" t="str">
        <f ca="1">IF($G632="","",IF(AND(INDEX(Nhaplieu!$M$8:$M$1070,$G632)=$J$3,INDEX(Nhaplieu!$P$8:$P$1070,$G632)=$J$2),INDEX(Nhaplieu!$O$8:$O$1070,$G632),0))</f>
        <v/>
      </c>
      <c r="F632" s="77" t="str">
        <f ca="1">IF(OR($G632="",E632&gt;0),"",IF(AND(INDEX(Nhaplieu!$N$8:$N$1070,$G632)=$J$3,INDEX(Nhaplieu!$P$8:$P$1070,$G632)=$J$2),INDEX(Nhaplieu!$O$8:$O$1070,$G632),0))</f>
        <v/>
      </c>
      <c r="G632" s="66" t="str">
        <f ca="1">IF(TYPE(MATCH($J$2,OFFSET(Nhaplieu!$P$8,G631,0):'Nhaplieu'!$P$1070,0)+G631)=16,"",MATCH($J$2,OFFSET(Nhaplieu!$P$8,G631,0):'Nhaplieu'!$P$1070,0)+G631)</f>
        <v/>
      </c>
    </row>
    <row r="633" spans="1:7" s="10" customFormat="1" ht="14.25" hidden="1" customHeight="1">
      <c r="A633" s="77" t="str">
        <f ca="1">IF($G633="","",IF(OR(INDEX(Nhaplieu!$M$8:$M$1070,$G633)=$J$3,INDEX(Nhaplieu!$N$8:$N$1070,$G633)=$J$3),INDEX(Nhaplieu!$E$8:$E$1070,$G633),""))</f>
        <v/>
      </c>
      <c r="B633" s="481" t="str">
        <f ca="1">IF($G633="","",IF(OR(INDEX(Nhaplieu!$M$8:$M$1070,$G633)=$J$3,INDEX(Nhaplieu!$N$8:$N$1070,$G633)=$J$3),INDEX(Nhaplieu!$F$8:$F$1070,$G633),""))</f>
        <v/>
      </c>
      <c r="C633" s="482" t="str">
        <f ca="1">IF($G633="","",IF(OR(INDEX(Nhaplieu!$M$8:$M$1070,$G633)=$J$3,INDEX(Nhaplieu!$N$8:$N$1070,$G633)=$J$3),INDEX(Nhaplieu!$L$8:$L$1070,$G633),""))</f>
        <v/>
      </c>
      <c r="D633" s="483" t="str">
        <f ca="1">IF($G633="","",IF(INDEX(Nhaplieu!$M$8:$M$1070,$G633)=$J$3,IF($G633="","",INDEX(Nhaplieu!$N$8:$N$1070,$G633)),IF(INDEX(Nhaplieu!$N$8:$N$1070,$G633)=$J$3,IF($G633="","",INDEX(Nhaplieu!$M$8:$M$1070,$G633)),"")))</f>
        <v/>
      </c>
      <c r="E633" s="77" t="str">
        <f ca="1">IF($G633="","",IF(AND(INDEX(Nhaplieu!$M$8:$M$1070,$G633)=$J$3,INDEX(Nhaplieu!$P$8:$P$1070,$G633)=$J$2),INDEX(Nhaplieu!$O$8:$O$1070,$G633),0))</f>
        <v/>
      </c>
      <c r="F633" s="77" t="str">
        <f ca="1">IF(OR($G633="",E633&gt;0),"",IF(AND(INDEX(Nhaplieu!$N$8:$N$1070,$G633)=$J$3,INDEX(Nhaplieu!$P$8:$P$1070,$G633)=$J$2),INDEX(Nhaplieu!$O$8:$O$1070,$G633),0))</f>
        <v/>
      </c>
      <c r="G633" s="66" t="str">
        <f ca="1">IF(TYPE(MATCH($J$2,OFFSET(Nhaplieu!$P$8,G632,0):'Nhaplieu'!$P$1070,0)+G632)=16,"",MATCH($J$2,OFFSET(Nhaplieu!$P$8,G632,0):'Nhaplieu'!$P$1070,0)+G632)</f>
        <v/>
      </c>
    </row>
    <row r="634" spans="1:7" s="10" customFormat="1" ht="14.25" hidden="1" customHeight="1">
      <c r="A634" s="77" t="str">
        <f ca="1">IF($G634="","",IF(OR(INDEX(Nhaplieu!$M$8:$M$1070,$G634)=$J$3,INDEX(Nhaplieu!$N$8:$N$1070,$G634)=$J$3),INDEX(Nhaplieu!$E$8:$E$1070,$G634),""))</f>
        <v/>
      </c>
      <c r="B634" s="481" t="str">
        <f ca="1">IF($G634="","",IF(OR(INDEX(Nhaplieu!$M$8:$M$1070,$G634)=$J$3,INDEX(Nhaplieu!$N$8:$N$1070,$G634)=$J$3),INDEX(Nhaplieu!$F$8:$F$1070,$G634),""))</f>
        <v/>
      </c>
      <c r="C634" s="482" t="str">
        <f ca="1">IF($G634="","",IF(OR(INDEX(Nhaplieu!$M$8:$M$1070,$G634)=$J$3,INDEX(Nhaplieu!$N$8:$N$1070,$G634)=$J$3),INDEX(Nhaplieu!$L$8:$L$1070,$G634),""))</f>
        <v/>
      </c>
      <c r="D634" s="483" t="str">
        <f ca="1">IF($G634="","",IF(INDEX(Nhaplieu!$M$8:$M$1070,$G634)=$J$3,IF($G634="","",INDEX(Nhaplieu!$N$8:$N$1070,$G634)),IF(INDEX(Nhaplieu!$N$8:$N$1070,$G634)=$J$3,IF($G634="","",INDEX(Nhaplieu!$M$8:$M$1070,$G634)),"")))</f>
        <v/>
      </c>
      <c r="E634" s="77" t="str">
        <f ca="1">IF($G634="","",IF(AND(INDEX(Nhaplieu!$M$8:$M$1070,$G634)=$J$3,INDEX(Nhaplieu!$P$8:$P$1070,$G634)=$J$2),INDEX(Nhaplieu!$O$8:$O$1070,$G634),0))</f>
        <v/>
      </c>
      <c r="F634" s="77" t="str">
        <f ca="1">IF(OR($G634="",E634&gt;0),"",IF(AND(INDEX(Nhaplieu!$N$8:$N$1070,$G634)=$J$3,INDEX(Nhaplieu!$P$8:$P$1070,$G634)=$J$2),INDEX(Nhaplieu!$O$8:$O$1070,$G634),0))</f>
        <v/>
      </c>
      <c r="G634" s="66" t="str">
        <f ca="1">IF(TYPE(MATCH($J$2,OFFSET(Nhaplieu!$P$8,G633,0):'Nhaplieu'!$P$1070,0)+G633)=16,"",MATCH($J$2,OFFSET(Nhaplieu!$P$8,G633,0):'Nhaplieu'!$P$1070,0)+G633)</f>
        <v/>
      </c>
    </row>
    <row r="635" spans="1:7" s="10" customFormat="1" ht="14.25" hidden="1" customHeight="1">
      <c r="A635" s="77" t="str">
        <f ca="1">IF($G635="","",IF(OR(INDEX(Nhaplieu!$M$8:$M$1070,$G635)=$J$3,INDEX(Nhaplieu!$N$8:$N$1070,$G635)=$J$3),INDEX(Nhaplieu!$E$8:$E$1070,$G635),""))</f>
        <v/>
      </c>
      <c r="B635" s="481" t="str">
        <f ca="1">IF($G635="","",IF(OR(INDEX(Nhaplieu!$M$8:$M$1070,$G635)=$J$3,INDEX(Nhaplieu!$N$8:$N$1070,$G635)=$J$3),INDEX(Nhaplieu!$F$8:$F$1070,$G635),""))</f>
        <v/>
      </c>
      <c r="C635" s="482" t="str">
        <f ca="1">IF($G635="","",IF(OR(INDEX(Nhaplieu!$M$8:$M$1070,$G635)=$J$3,INDEX(Nhaplieu!$N$8:$N$1070,$G635)=$J$3),INDEX(Nhaplieu!$L$8:$L$1070,$G635),""))</f>
        <v/>
      </c>
      <c r="D635" s="483" t="str">
        <f ca="1">IF($G635="","",IF(INDEX(Nhaplieu!$M$8:$M$1070,$G635)=$J$3,IF($G635="","",INDEX(Nhaplieu!$N$8:$N$1070,$G635)),IF(INDEX(Nhaplieu!$N$8:$N$1070,$G635)=$J$3,IF($G635="","",INDEX(Nhaplieu!$M$8:$M$1070,$G635)),"")))</f>
        <v/>
      </c>
      <c r="E635" s="77" t="str">
        <f ca="1">IF($G635="","",IF(AND(INDEX(Nhaplieu!$M$8:$M$1070,$G635)=$J$3,INDEX(Nhaplieu!$P$8:$P$1070,$G635)=$J$2),INDEX(Nhaplieu!$O$8:$O$1070,$G635),0))</f>
        <v/>
      </c>
      <c r="F635" s="77" t="str">
        <f ca="1">IF(OR($G635="",E635&gt;0),"",IF(AND(INDEX(Nhaplieu!$N$8:$N$1070,$G635)=$J$3,INDEX(Nhaplieu!$P$8:$P$1070,$G635)=$J$2),INDEX(Nhaplieu!$O$8:$O$1070,$G635),0))</f>
        <v/>
      </c>
      <c r="G635" s="66" t="str">
        <f ca="1">IF(TYPE(MATCH($J$2,OFFSET(Nhaplieu!$P$8,G634,0):'Nhaplieu'!$P$1070,0)+G634)=16,"",MATCH($J$2,OFFSET(Nhaplieu!$P$8,G634,0):'Nhaplieu'!$P$1070,0)+G634)</f>
        <v/>
      </c>
    </row>
    <row r="636" spans="1:7" s="10" customFormat="1" ht="14.25" hidden="1" customHeight="1">
      <c r="A636" s="77" t="str">
        <f ca="1">IF($G636="","",IF(OR(INDEX(Nhaplieu!$M$8:$M$1070,$G636)=$J$3,INDEX(Nhaplieu!$N$8:$N$1070,$G636)=$J$3),INDEX(Nhaplieu!$E$8:$E$1070,$G636),""))</f>
        <v/>
      </c>
      <c r="B636" s="481" t="str">
        <f ca="1">IF($G636="","",IF(OR(INDEX(Nhaplieu!$M$8:$M$1070,$G636)=$J$3,INDEX(Nhaplieu!$N$8:$N$1070,$G636)=$J$3),INDEX(Nhaplieu!$F$8:$F$1070,$G636),""))</f>
        <v/>
      </c>
      <c r="C636" s="482" t="str">
        <f ca="1">IF($G636="","",IF(OR(INDEX(Nhaplieu!$M$8:$M$1070,$G636)=$J$3,INDEX(Nhaplieu!$N$8:$N$1070,$G636)=$J$3),INDEX(Nhaplieu!$L$8:$L$1070,$G636),""))</f>
        <v/>
      </c>
      <c r="D636" s="483" t="str">
        <f ca="1">IF($G636="","",IF(INDEX(Nhaplieu!$M$8:$M$1070,$G636)=$J$3,IF($G636="","",INDEX(Nhaplieu!$N$8:$N$1070,$G636)),IF(INDEX(Nhaplieu!$N$8:$N$1070,$G636)=$J$3,IF($G636="","",INDEX(Nhaplieu!$M$8:$M$1070,$G636)),"")))</f>
        <v/>
      </c>
      <c r="E636" s="77" t="str">
        <f ca="1">IF($G636="","",IF(AND(INDEX(Nhaplieu!$M$8:$M$1070,$G636)=$J$3,INDEX(Nhaplieu!$P$8:$P$1070,$G636)=$J$2),INDEX(Nhaplieu!$O$8:$O$1070,$G636),0))</f>
        <v/>
      </c>
      <c r="F636" s="77" t="str">
        <f ca="1">IF(OR($G636="",E636&gt;0),"",IF(AND(INDEX(Nhaplieu!$N$8:$N$1070,$G636)=$J$3,INDEX(Nhaplieu!$P$8:$P$1070,$G636)=$J$2),INDEX(Nhaplieu!$O$8:$O$1070,$G636),0))</f>
        <v/>
      </c>
      <c r="G636" s="66" t="str">
        <f ca="1">IF(TYPE(MATCH($J$2,OFFSET(Nhaplieu!$P$8,G635,0):'Nhaplieu'!$P$1070,0)+G635)=16,"",MATCH($J$2,OFFSET(Nhaplieu!$P$8,G635,0):'Nhaplieu'!$P$1070,0)+G635)</f>
        <v/>
      </c>
    </row>
    <row r="637" spans="1:7" s="10" customFormat="1" ht="14.25" hidden="1" customHeight="1">
      <c r="A637" s="77" t="str">
        <f ca="1">IF($G637="","",IF(OR(INDEX(Nhaplieu!$M$8:$M$1070,$G637)=$J$3,INDEX(Nhaplieu!$N$8:$N$1070,$G637)=$J$3),INDEX(Nhaplieu!$E$8:$E$1070,$G637),""))</f>
        <v/>
      </c>
      <c r="B637" s="481" t="str">
        <f ca="1">IF($G637="","",IF(OR(INDEX(Nhaplieu!$M$8:$M$1070,$G637)=$J$3,INDEX(Nhaplieu!$N$8:$N$1070,$G637)=$J$3),INDEX(Nhaplieu!$F$8:$F$1070,$G637),""))</f>
        <v/>
      </c>
      <c r="C637" s="482" t="str">
        <f ca="1">IF($G637="","",IF(OR(INDEX(Nhaplieu!$M$8:$M$1070,$G637)=$J$3,INDEX(Nhaplieu!$N$8:$N$1070,$G637)=$J$3),INDEX(Nhaplieu!$L$8:$L$1070,$G637),""))</f>
        <v/>
      </c>
      <c r="D637" s="483" t="str">
        <f ca="1">IF($G637="","",IF(INDEX(Nhaplieu!$M$8:$M$1070,$G637)=$J$3,IF($G637="","",INDEX(Nhaplieu!$N$8:$N$1070,$G637)),IF(INDEX(Nhaplieu!$N$8:$N$1070,$G637)=$J$3,IF($G637="","",INDEX(Nhaplieu!$M$8:$M$1070,$G637)),"")))</f>
        <v/>
      </c>
      <c r="E637" s="77" t="str">
        <f ca="1">IF($G637="","",IF(AND(INDEX(Nhaplieu!$M$8:$M$1070,$G637)=$J$3,INDEX(Nhaplieu!$P$8:$P$1070,$G637)=$J$2),INDEX(Nhaplieu!$O$8:$O$1070,$G637),0))</f>
        <v/>
      </c>
      <c r="F637" s="77" t="str">
        <f ca="1">IF(OR($G637="",E637&gt;0),"",IF(AND(INDEX(Nhaplieu!$N$8:$N$1070,$G637)=$J$3,INDEX(Nhaplieu!$P$8:$P$1070,$G637)=$J$2),INDEX(Nhaplieu!$O$8:$O$1070,$G637),0))</f>
        <v/>
      </c>
      <c r="G637" s="66" t="str">
        <f ca="1">IF(TYPE(MATCH($J$2,OFFSET(Nhaplieu!$P$8,G636,0):'Nhaplieu'!$P$1070,0)+G636)=16,"",MATCH($J$2,OFFSET(Nhaplieu!$P$8,G636,0):'Nhaplieu'!$P$1070,0)+G636)</f>
        <v/>
      </c>
    </row>
    <row r="638" spans="1:7" s="10" customFormat="1" ht="14.25" hidden="1" customHeight="1">
      <c r="A638" s="77" t="str">
        <f ca="1">IF($G638="","",IF(OR(INDEX(Nhaplieu!$M$8:$M$1070,$G638)=$J$3,INDEX(Nhaplieu!$N$8:$N$1070,$G638)=$J$3),INDEX(Nhaplieu!$E$8:$E$1070,$G638),""))</f>
        <v/>
      </c>
      <c r="B638" s="481" t="str">
        <f ca="1">IF($G638="","",IF(OR(INDEX(Nhaplieu!$M$8:$M$1070,$G638)=$J$3,INDEX(Nhaplieu!$N$8:$N$1070,$G638)=$J$3),INDEX(Nhaplieu!$F$8:$F$1070,$G638),""))</f>
        <v/>
      </c>
      <c r="C638" s="482" t="str">
        <f ca="1">IF($G638="","",IF(OR(INDEX(Nhaplieu!$M$8:$M$1070,$G638)=$J$3,INDEX(Nhaplieu!$N$8:$N$1070,$G638)=$J$3),INDEX(Nhaplieu!$L$8:$L$1070,$G638),""))</f>
        <v/>
      </c>
      <c r="D638" s="483" t="str">
        <f ca="1">IF($G638="","",IF(INDEX(Nhaplieu!$M$8:$M$1070,$G638)=$J$3,IF($G638="","",INDEX(Nhaplieu!$N$8:$N$1070,$G638)),IF(INDEX(Nhaplieu!$N$8:$N$1070,$G638)=$J$3,IF($G638="","",INDEX(Nhaplieu!$M$8:$M$1070,$G638)),"")))</f>
        <v/>
      </c>
      <c r="E638" s="77" t="str">
        <f ca="1">IF($G638="","",IF(AND(INDEX(Nhaplieu!$M$8:$M$1070,$G638)=$J$3,INDEX(Nhaplieu!$P$8:$P$1070,$G638)=$J$2),INDEX(Nhaplieu!$O$8:$O$1070,$G638),0))</f>
        <v/>
      </c>
      <c r="F638" s="77" t="str">
        <f ca="1">IF(OR($G638="",E638&gt;0),"",IF(AND(INDEX(Nhaplieu!$N$8:$N$1070,$G638)=$J$3,INDEX(Nhaplieu!$P$8:$P$1070,$G638)=$J$2),INDEX(Nhaplieu!$O$8:$O$1070,$G638),0))</f>
        <v/>
      </c>
      <c r="G638" s="66" t="str">
        <f ca="1">IF(TYPE(MATCH($J$2,OFFSET(Nhaplieu!$P$8,G637,0):'Nhaplieu'!$P$1070,0)+G637)=16,"",MATCH($J$2,OFFSET(Nhaplieu!$P$8,G637,0):'Nhaplieu'!$P$1070,0)+G637)</f>
        <v/>
      </c>
    </row>
    <row r="639" spans="1:7" s="10" customFormat="1" ht="14.25" hidden="1" customHeight="1">
      <c r="A639" s="77" t="str">
        <f ca="1">IF($G639="","",IF(OR(INDEX(Nhaplieu!$M$8:$M$1070,$G639)=$J$3,INDEX(Nhaplieu!$N$8:$N$1070,$G639)=$J$3),INDEX(Nhaplieu!$E$8:$E$1070,$G639),""))</f>
        <v/>
      </c>
      <c r="B639" s="481" t="str">
        <f ca="1">IF($G639="","",IF(OR(INDEX(Nhaplieu!$M$8:$M$1070,$G639)=$J$3,INDEX(Nhaplieu!$N$8:$N$1070,$G639)=$J$3),INDEX(Nhaplieu!$F$8:$F$1070,$G639),""))</f>
        <v/>
      </c>
      <c r="C639" s="482" t="str">
        <f ca="1">IF($G639="","",IF(OR(INDEX(Nhaplieu!$M$8:$M$1070,$G639)=$J$3,INDEX(Nhaplieu!$N$8:$N$1070,$G639)=$J$3),INDEX(Nhaplieu!$L$8:$L$1070,$G639),""))</f>
        <v/>
      </c>
      <c r="D639" s="483" t="str">
        <f ca="1">IF($G639="","",IF(INDEX(Nhaplieu!$M$8:$M$1070,$G639)=$J$3,IF($G639="","",INDEX(Nhaplieu!$N$8:$N$1070,$G639)),IF(INDEX(Nhaplieu!$N$8:$N$1070,$G639)=$J$3,IF($G639="","",INDEX(Nhaplieu!$M$8:$M$1070,$G639)),"")))</f>
        <v/>
      </c>
      <c r="E639" s="77" t="str">
        <f ca="1">IF($G639="","",IF(AND(INDEX(Nhaplieu!$M$8:$M$1070,$G639)=$J$3,INDEX(Nhaplieu!$P$8:$P$1070,$G639)=$J$2),INDEX(Nhaplieu!$O$8:$O$1070,$G639),0))</f>
        <v/>
      </c>
      <c r="F639" s="77" t="str">
        <f ca="1">IF(OR($G639="",E639&gt;0),"",IF(AND(INDEX(Nhaplieu!$N$8:$N$1070,$G639)=$J$3,INDEX(Nhaplieu!$P$8:$P$1070,$G639)=$J$2),INDEX(Nhaplieu!$O$8:$O$1070,$G639),0))</f>
        <v/>
      </c>
      <c r="G639" s="66" t="str">
        <f ca="1">IF(TYPE(MATCH($J$2,OFFSET(Nhaplieu!$P$8,G638,0):'Nhaplieu'!$P$1070,0)+G638)=16,"",MATCH($J$2,OFFSET(Nhaplieu!$P$8,G638,0):'Nhaplieu'!$P$1070,0)+G638)</f>
        <v/>
      </c>
    </row>
    <row r="640" spans="1:7" s="10" customFormat="1" ht="14.25" hidden="1" customHeight="1">
      <c r="A640" s="77" t="str">
        <f ca="1">IF($G640="","",IF(OR(INDEX(Nhaplieu!$M$8:$M$1070,$G640)=$J$3,INDEX(Nhaplieu!$N$8:$N$1070,$G640)=$J$3),INDEX(Nhaplieu!$E$8:$E$1070,$G640),""))</f>
        <v/>
      </c>
      <c r="B640" s="481" t="str">
        <f ca="1">IF($G640="","",IF(OR(INDEX(Nhaplieu!$M$8:$M$1070,$G640)=$J$3,INDEX(Nhaplieu!$N$8:$N$1070,$G640)=$J$3),INDEX(Nhaplieu!$F$8:$F$1070,$G640),""))</f>
        <v/>
      </c>
      <c r="C640" s="482" t="str">
        <f ca="1">IF($G640="","",IF(OR(INDEX(Nhaplieu!$M$8:$M$1070,$G640)=$J$3,INDEX(Nhaplieu!$N$8:$N$1070,$G640)=$J$3),INDEX(Nhaplieu!$L$8:$L$1070,$G640),""))</f>
        <v/>
      </c>
      <c r="D640" s="483" t="str">
        <f ca="1">IF($G640="","",IF(INDEX(Nhaplieu!$M$8:$M$1070,$G640)=$J$3,IF($G640="","",INDEX(Nhaplieu!$N$8:$N$1070,$G640)),IF(INDEX(Nhaplieu!$N$8:$N$1070,$G640)=$J$3,IF($G640="","",INDEX(Nhaplieu!$M$8:$M$1070,$G640)),"")))</f>
        <v/>
      </c>
      <c r="E640" s="77" t="str">
        <f ca="1">IF($G640="","",IF(AND(INDEX(Nhaplieu!$M$8:$M$1070,$G640)=$J$3,INDEX(Nhaplieu!$P$8:$P$1070,$G640)=$J$2),INDEX(Nhaplieu!$O$8:$O$1070,$G640),0))</f>
        <v/>
      </c>
      <c r="F640" s="77" t="str">
        <f ca="1">IF(OR($G640="",E640&gt;0),"",IF(AND(INDEX(Nhaplieu!$N$8:$N$1070,$G640)=$J$3,INDEX(Nhaplieu!$P$8:$P$1070,$G640)=$J$2),INDEX(Nhaplieu!$O$8:$O$1070,$G640),0))</f>
        <v/>
      </c>
      <c r="G640" s="66" t="str">
        <f ca="1">IF(TYPE(MATCH($J$2,OFFSET(Nhaplieu!$P$8,G639,0):'Nhaplieu'!$P$1070,0)+G639)=16,"",MATCH($J$2,OFFSET(Nhaplieu!$P$8,G639,0):'Nhaplieu'!$P$1070,0)+G639)</f>
        <v/>
      </c>
    </row>
    <row r="641" spans="1:7" s="10" customFormat="1" ht="14.25" hidden="1" customHeight="1">
      <c r="A641" s="77" t="str">
        <f ca="1">IF($G641="","",IF(OR(INDEX(Nhaplieu!$M$8:$M$1070,$G641)=$J$3,INDEX(Nhaplieu!$N$8:$N$1070,$G641)=$J$3),INDEX(Nhaplieu!$E$8:$E$1070,$G641),""))</f>
        <v/>
      </c>
      <c r="B641" s="481" t="str">
        <f ca="1">IF($G641="","",IF(OR(INDEX(Nhaplieu!$M$8:$M$1070,$G641)=$J$3,INDEX(Nhaplieu!$N$8:$N$1070,$G641)=$J$3),INDEX(Nhaplieu!$F$8:$F$1070,$G641),""))</f>
        <v/>
      </c>
      <c r="C641" s="482" t="str">
        <f ca="1">IF($G641="","",IF(OR(INDEX(Nhaplieu!$M$8:$M$1070,$G641)=$J$3,INDEX(Nhaplieu!$N$8:$N$1070,$G641)=$J$3),INDEX(Nhaplieu!$L$8:$L$1070,$G641),""))</f>
        <v/>
      </c>
      <c r="D641" s="483" t="str">
        <f ca="1">IF($G641="","",IF(INDEX(Nhaplieu!$M$8:$M$1070,$G641)=$J$3,IF($G641="","",INDEX(Nhaplieu!$N$8:$N$1070,$G641)),IF(INDEX(Nhaplieu!$N$8:$N$1070,$G641)=$J$3,IF($G641="","",INDEX(Nhaplieu!$M$8:$M$1070,$G641)),"")))</f>
        <v/>
      </c>
      <c r="E641" s="77" t="str">
        <f ca="1">IF($G641="","",IF(AND(INDEX(Nhaplieu!$M$8:$M$1070,$G641)=$J$3,INDEX(Nhaplieu!$P$8:$P$1070,$G641)=$J$2),INDEX(Nhaplieu!$O$8:$O$1070,$G641),0))</f>
        <v/>
      </c>
      <c r="F641" s="77" t="str">
        <f ca="1">IF(OR($G641="",E641&gt;0),"",IF(AND(INDEX(Nhaplieu!$N$8:$N$1070,$G641)=$J$3,INDEX(Nhaplieu!$P$8:$P$1070,$G641)=$J$2),INDEX(Nhaplieu!$O$8:$O$1070,$G641),0))</f>
        <v/>
      </c>
      <c r="G641" s="66" t="str">
        <f ca="1">IF(TYPE(MATCH($J$2,OFFSET(Nhaplieu!$P$8,G640,0):'Nhaplieu'!$P$1070,0)+G640)=16,"",MATCH($J$2,OFFSET(Nhaplieu!$P$8,G640,0):'Nhaplieu'!$P$1070,0)+G640)</f>
        <v/>
      </c>
    </row>
    <row r="642" spans="1:7" s="10" customFormat="1" ht="14.25" hidden="1" customHeight="1">
      <c r="A642" s="77" t="str">
        <f ca="1">IF($G642="","",IF(OR(INDEX(Nhaplieu!$M$8:$M$1070,$G642)=$J$3,INDEX(Nhaplieu!$N$8:$N$1070,$G642)=$J$3),INDEX(Nhaplieu!$E$8:$E$1070,$G642),""))</f>
        <v/>
      </c>
      <c r="B642" s="481" t="str">
        <f ca="1">IF($G642="","",IF(OR(INDEX(Nhaplieu!$M$8:$M$1070,$G642)=$J$3,INDEX(Nhaplieu!$N$8:$N$1070,$G642)=$J$3),INDEX(Nhaplieu!$F$8:$F$1070,$G642),""))</f>
        <v/>
      </c>
      <c r="C642" s="482" t="str">
        <f ca="1">IF($G642="","",IF(OR(INDEX(Nhaplieu!$M$8:$M$1070,$G642)=$J$3,INDEX(Nhaplieu!$N$8:$N$1070,$G642)=$J$3),INDEX(Nhaplieu!$L$8:$L$1070,$G642),""))</f>
        <v/>
      </c>
      <c r="D642" s="483" t="str">
        <f ca="1">IF($G642="","",IF(INDEX(Nhaplieu!$M$8:$M$1070,$G642)=$J$3,IF($G642="","",INDEX(Nhaplieu!$N$8:$N$1070,$G642)),IF(INDEX(Nhaplieu!$N$8:$N$1070,$G642)=$J$3,IF($G642="","",INDEX(Nhaplieu!$M$8:$M$1070,$G642)),"")))</f>
        <v/>
      </c>
      <c r="E642" s="77" t="str">
        <f ca="1">IF($G642="","",IF(AND(INDEX(Nhaplieu!$M$8:$M$1070,$G642)=$J$3,INDEX(Nhaplieu!$P$8:$P$1070,$G642)=$J$2),INDEX(Nhaplieu!$O$8:$O$1070,$G642),0))</f>
        <v/>
      </c>
      <c r="F642" s="77" t="str">
        <f ca="1">IF(OR($G642="",E642&gt;0),"",IF(AND(INDEX(Nhaplieu!$N$8:$N$1070,$G642)=$J$3,INDEX(Nhaplieu!$P$8:$P$1070,$G642)=$J$2),INDEX(Nhaplieu!$O$8:$O$1070,$G642),0))</f>
        <v/>
      </c>
      <c r="G642" s="66" t="str">
        <f ca="1">IF(TYPE(MATCH($J$2,OFFSET(Nhaplieu!$P$8,G641,0):'Nhaplieu'!$P$1070,0)+G641)=16,"",MATCH($J$2,OFFSET(Nhaplieu!$P$8,G641,0):'Nhaplieu'!$P$1070,0)+G641)</f>
        <v/>
      </c>
    </row>
    <row r="643" spans="1:7" s="10" customFormat="1" ht="14.25" hidden="1" customHeight="1">
      <c r="A643" s="77" t="str">
        <f ca="1">IF($G643="","",IF(OR(INDEX(Nhaplieu!$M$8:$M$1070,$G643)=$J$3,INDEX(Nhaplieu!$N$8:$N$1070,$G643)=$J$3),INDEX(Nhaplieu!$E$8:$E$1070,$G643),""))</f>
        <v/>
      </c>
      <c r="B643" s="481" t="str">
        <f ca="1">IF($G643="","",IF(OR(INDEX(Nhaplieu!$M$8:$M$1070,$G643)=$J$3,INDEX(Nhaplieu!$N$8:$N$1070,$G643)=$J$3),INDEX(Nhaplieu!$F$8:$F$1070,$G643),""))</f>
        <v/>
      </c>
      <c r="C643" s="482" t="str">
        <f ca="1">IF($G643="","",IF(OR(INDEX(Nhaplieu!$M$8:$M$1070,$G643)=$J$3,INDEX(Nhaplieu!$N$8:$N$1070,$G643)=$J$3),INDEX(Nhaplieu!$L$8:$L$1070,$G643),""))</f>
        <v/>
      </c>
      <c r="D643" s="483" t="str">
        <f ca="1">IF($G643="","",IF(INDEX(Nhaplieu!$M$8:$M$1070,$G643)=$J$3,IF($G643="","",INDEX(Nhaplieu!$N$8:$N$1070,$G643)),IF(INDEX(Nhaplieu!$N$8:$N$1070,$G643)=$J$3,IF($G643="","",INDEX(Nhaplieu!$M$8:$M$1070,$G643)),"")))</f>
        <v/>
      </c>
      <c r="E643" s="77" t="str">
        <f ca="1">IF($G643="","",IF(AND(INDEX(Nhaplieu!$M$8:$M$1070,$G643)=$J$3,INDEX(Nhaplieu!$P$8:$P$1070,$G643)=$J$2),INDEX(Nhaplieu!$O$8:$O$1070,$G643),0))</f>
        <v/>
      </c>
      <c r="F643" s="77" t="str">
        <f ca="1">IF(OR($G643="",E643&gt;0),"",IF(AND(INDEX(Nhaplieu!$N$8:$N$1070,$G643)=$J$3,INDEX(Nhaplieu!$P$8:$P$1070,$G643)=$J$2),INDEX(Nhaplieu!$O$8:$O$1070,$G643),0))</f>
        <v/>
      </c>
      <c r="G643" s="66" t="str">
        <f ca="1">IF(TYPE(MATCH($J$2,OFFSET(Nhaplieu!$P$8,G642,0):'Nhaplieu'!$P$1070,0)+G642)=16,"",MATCH($J$2,OFFSET(Nhaplieu!$P$8,G642,0):'Nhaplieu'!$P$1070,0)+G642)</f>
        <v/>
      </c>
    </row>
    <row r="644" spans="1:7" s="10" customFormat="1" ht="14.25" hidden="1" customHeight="1">
      <c r="A644" s="77" t="str">
        <f ca="1">IF($G644="","",IF(OR(INDEX(Nhaplieu!$M$8:$M$1070,$G644)=$J$3,INDEX(Nhaplieu!$N$8:$N$1070,$G644)=$J$3),INDEX(Nhaplieu!$E$8:$E$1070,$G644),""))</f>
        <v/>
      </c>
      <c r="B644" s="481" t="str">
        <f ca="1">IF($G644="","",IF(OR(INDEX(Nhaplieu!$M$8:$M$1070,$G644)=$J$3,INDEX(Nhaplieu!$N$8:$N$1070,$G644)=$J$3),INDEX(Nhaplieu!$F$8:$F$1070,$G644),""))</f>
        <v/>
      </c>
      <c r="C644" s="482" t="str">
        <f ca="1">IF($G644="","",IF(OR(INDEX(Nhaplieu!$M$8:$M$1070,$G644)=$J$3,INDEX(Nhaplieu!$N$8:$N$1070,$G644)=$J$3),INDEX(Nhaplieu!$L$8:$L$1070,$G644),""))</f>
        <v/>
      </c>
      <c r="D644" s="483" t="str">
        <f ca="1">IF($G644="","",IF(INDEX(Nhaplieu!$M$8:$M$1070,$G644)=$J$3,IF($G644="","",INDEX(Nhaplieu!$N$8:$N$1070,$G644)),IF(INDEX(Nhaplieu!$N$8:$N$1070,$G644)=$J$3,IF($G644="","",INDEX(Nhaplieu!$M$8:$M$1070,$G644)),"")))</f>
        <v/>
      </c>
      <c r="E644" s="77" t="str">
        <f ca="1">IF($G644="","",IF(AND(INDEX(Nhaplieu!$M$8:$M$1070,$G644)=$J$3,INDEX(Nhaplieu!$P$8:$P$1070,$G644)=$J$2),INDEX(Nhaplieu!$O$8:$O$1070,$G644),0))</f>
        <v/>
      </c>
      <c r="F644" s="77" t="str">
        <f ca="1">IF(OR($G644="",E644&gt;0),"",IF(AND(INDEX(Nhaplieu!$N$8:$N$1070,$G644)=$J$3,INDEX(Nhaplieu!$P$8:$P$1070,$G644)=$J$2),INDEX(Nhaplieu!$O$8:$O$1070,$G644),0))</f>
        <v/>
      </c>
      <c r="G644" s="66" t="str">
        <f ca="1">IF(TYPE(MATCH($J$2,OFFSET(Nhaplieu!$P$8,G643,0):'Nhaplieu'!$P$1070,0)+G643)=16,"",MATCH($J$2,OFFSET(Nhaplieu!$P$8,G643,0):'Nhaplieu'!$P$1070,0)+G643)</f>
        <v/>
      </c>
    </row>
    <row r="645" spans="1:7" s="10" customFormat="1" ht="14.25" hidden="1" customHeight="1">
      <c r="A645" s="77" t="str">
        <f ca="1">IF($G645="","",IF(OR(INDEX(Nhaplieu!$M$8:$M$1070,$G645)=$J$3,INDEX(Nhaplieu!$N$8:$N$1070,$G645)=$J$3),INDEX(Nhaplieu!$E$8:$E$1070,$G645),""))</f>
        <v/>
      </c>
      <c r="B645" s="481" t="str">
        <f ca="1">IF($G645="","",IF(OR(INDEX(Nhaplieu!$M$8:$M$1070,$G645)=$J$3,INDEX(Nhaplieu!$N$8:$N$1070,$G645)=$J$3),INDEX(Nhaplieu!$F$8:$F$1070,$G645),""))</f>
        <v/>
      </c>
      <c r="C645" s="482" t="str">
        <f ca="1">IF($G645="","",IF(OR(INDEX(Nhaplieu!$M$8:$M$1070,$G645)=$J$3,INDEX(Nhaplieu!$N$8:$N$1070,$G645)=$J$3),INDEX(Nhaplieu!$L$8:$L$1070,$G645),""))</f>
        <v/>
      </c>
      <c r="D645" s="483" t="str">
        <f ca="1">IF($G645="","",IF(INDEX(Nhaplieu!$M$8:$M$1070,$G645)=$J$3,IF($G645="","",INDEX(Nhaplieu!$N$8:$N$1070,$G645)),IF(INDEX(Nhaplieu!$N$8:$N$1070,$G645)=$J$3,IF($G645="","",INDEX(Nhaplieu!$M$8:$M$1070,$G645)),"")))</f>
        <v/>
      </c>
      <c r="E645" s="77" t="str">
        <f ca="1">IF($G645="","",IF(AND(INDEX(Nhaplieu!$M$8:$M$1070,$G645)=$J$3,INDEX(Nhaplieu!$P$8:$P$1070,$G645)=$J$2),INDEX(Nhaplieu!$O$8:$O$1070,$G645),0))</f>
        <v/>
      </c>
      <c r="F645" s="77" t="str">
        <f ca="1">IF(OR($G645="",E645&gt;0),"",IF(AND(INDEX(Nhaplieu!$N$8:$N$1070,$G645)=$J$3,INDEX(Nhaplieu!$P$8:$P$1070,$G645)=$J$2),INDEX(Nhaplieu!$O$8:$O$1070,$G645),0))</f>
        <v/>
      </c>
      <c r="G645" s="66" t="str">
        <f ca="1">IF(TYPE(MATCH($J$2,OFFSET(Nhaplieu!$P$8,G644,0):'Nhaplieu'!$P$1070,0)+G644)=16,"",MATCH($J$2,OFFSET(Nhaplieu!$P$8,G644,0):'Nhaplieu'!$P$1070,0)+G644)</f>
        <v/>
      </c>
    </row>
    <row r="646" spans="1:7" s="10" customFormat="1" ht="14.25" hidden="1" customHeight="1">
      <c r="A646" s="77" t="str">
        <f ca="1">IF($G646="","",IF(OR(INDEX(Nhaplieu!$M$8:$M$1070,$G646)=$J$3,INDEX(Nhaplieu!$N$8:$N$1070,$G646)=$J$3),INDEX(Nhaplieu!$E$8:$E$1070,$G646),""))</f>
        <v/>
      </c>
      <c r="B646" s="481" t="str">
        <f ca="1">IF($G646="","",IF(OR(INDEX(Nhaplieu!$M$8:$M$1070,$G646)=$J$3,INDEX(Nhaplieu!$N$8:$N$1070,$G646)=$J$3),INDEX(Nhaplieu!$F$8:$F$1070,$G646),""))</f>
        <v/>
      </c>
      <c r="C646" s="482" t="str">
        <f ca="1">IF($G646="","",IF(OR(INDEX(Nhaplieu!$M$8:$M$1070,$G646)=$J$3,INDEX(Nhaplieu!$N$8:$N$1070,$G646)=$J$3),INDEX(Nhaplieu!$L$8:$L$1070,$G646),""))</f>
        <v/>
      </c>
      <c r="D646" s="483" t="str">
        <f ca="1">IF($G646="","",IF(INDEX(Nhaplieu!$M$8:$M$1070,$G646)=$J$3,IF($G646="","",INDEX(Nhaplieu!$N$8:$N$1070,$G646)),IF(INDEX(Nhaplieu!$N$8:$N$1070,$G646)=$J$3,IF($G646="","",INDEX(Nhaplieu!$M$8:$M$1070,$G646)),"")))</f>
        <v/>
      </c>
      <c r="E646" s="77" t="str">
        <f ca="1">IF($G646="","",IF(AND(INDEX(Nhaplieu!$M$8:$M$1070,$G646)=$J$3,INDEX(Nhaplieu!$P$8:$P$1070,$G646)=$J$2),INDEX(Nhaplieu!$O$8:$O$1070,$G646),0))</f>
        <v/>
      </c>
      <c r="F646" s="77" t="str">
        <f ca="1">IF(OR($G646="",E646&gt;0),"",IF(AND(INDEX(Nhaplieu!$N$8:$N$1070,$G646)=$J$3,INDEX(Nhaplieu!$P$8:$P$1070,$G646)=$J$2),INDEX(Nhaplieu!$O$8:$O$1070,$G646),0))</f>
        <v/>
      </c>
      <c r="G646" s="66" t="str">
        <f ca="1">IF(TYPE(MATCH($J$2,OFFSET(Nhaplieu!$P$8,G645,0):'Nhaplieu'!$P$1070,0)+G645)=16,"",MATCH($J$2,OFFSET(Nhaplieu!$P$8,G645,0):'Nhaplieu'!$P$1070,0)+G645)</f>
        <v/>
      </c>
    </row>
    <row r="647" spans="1:7" s="10" customFormat="1" ht="14.25" hidden="1" customHeight="1">
      <c r="A647" s="77" t="str">
        <f ca="1">IF($G647="","",IF(OR(INDEX(Nhaplieu!$M$8:$M$1070,$G647)=$J$3,INDEX(Nhaplieu!$N$8:$N$1070,$G647)=$J$3),INDEX(Nhaplieu!$E$8:$E$1070,$G647),""))</f>
        <v/>
      </c>
      <c r="B647" s="481" t="str">
        <f ca="1">IF($G647="","",IF(OR(INDEX(Nhaplieu!$M$8:$M$1070,$G647)=$J$3,INDEX(Nhaplieu!$N$8:$N$1070,$G647)=$J$3),INDEX(Nhaplieu!$F$8:$F$1070,$G647),""))</f>
        <v/>
      </c>
      <c r="C647" s="482" t="str">
        <f ca="1">IF($G647="","",IF(OR(INDEX(Nhaplieu!$M$8:$M$1070,$G647)=$J$3,INDEX(Nhaplieu!$N$8:$N$1070,$G647)=$J$3),INDEX(Nhaplieu!$L$8:$L$1070,$G647),""))</f>
        <v/>
      </c>
      <c r="D647" s="483" t="str">
        <f ca="1">IF($G647="","",IF(INDEX(Nhaplieu!$M$8:$M$1070,$G647)=$J$3,IF($G647="","",INDEX(Nhaplieu!$N$8:$N$1070,$G647)),IF(INDEX(Nhaplieu!$N$8:$N$1070,$G647)=$J$3,IF($G647="","",INDEX(Nhaplieu!$M$8:$M$1070,$G647)),"")))</f>
        <v/>
      </c>
      <c r="E647" s="77" t="str">
        <f ca="1">IF($G647="","",IF(AND(INDEX(Nhaplieu!$M$8:$M$1070,$G647)=$J$3,INDEX(Nhaplieu!$P$8:$P$1070,$G647)=$J$2),INDEX(Nhaplieu!$O$8:$O$1070,$G647),0))</f>
        <v/>
      </c>
      <c r="F647" s="77" t="str">
        <f ca="1">IF(OR($G647="",E647&gt;0),"",IF(AND(INDEX(Nhaplieu!$N$8:$N$1070,$G647)=$J$3,INDEX(Nhaplieu!$P$8:$P$1070,$G647)=$J$2),INDEX(Nhaplieu!$O$8:$O$1070,$G647),0))</f>
        <v/>
      </c>
      <c r="G647" s="66" t="str">
        <f ca="1">IF(TYPE(MATCH($J$2,OFFSET(Nhaplieu!$P$8,G646,0):'Nhaplieu'!$P$1070,0)+G646)=16,"",MATCH($J$2,OFFSET(Nhaplieu!$P$8,G646,0):'Nhaplieu'!$P$1070,0)+G646)</f>
        <v/>
      </c>
    </row>
    <row r="648" spans="1:7" s="10" customFormat="1" ht="14.25" hidden="1" customHeight="1">
      <c r="A648" s="77" t="str">
        <f ca="1">IF($G648="","",IF(OR(INDEX(Nhaplieu!$M$8:$M$1070,$G648)=$J$3,INDEX(Nhaplieu!$N$8:$N$1070,$G648)=$J$3),INDEX(Nhaplieu!$E$8:$E$1070,$G648),""))</f>
        <v/>
      </c>
      <c r="B648" s="481" t="str">
        <f ca="1">IF($G648="","",IF(OR(INDEX(Nhaplieu!$M$8:$M$1070,$G648)=$J$3,INDEX(Nhaplieu!$N$8:$N$1070,$G648)=$J$3),INDEX(Nhaplieu!$F$8:$F$1070,$G648),""))</f>
        <v/>
      </c>
      <c r="C648" s="482" t="str">
        <f ca="1">IF($G648="","",IF(OR(INDEX(Nhaplieu!$M$8:$M$1070,$G648)=$J$3,INDEX(Nhaplieu!$N$8:$N$1070,$G648)=$J$3),INDEX(Nhaplieu!$L$8:$L$1070,$G648),""))</f>
        <v/>
      </c>
      <c r="D648" s="483" t="str">
        <f ca="1">IF($G648="","",IF(INDEX(Nhaplieu!$M$8:$M$1070,$G648)=$J$3,IF($G648="","",INDEX(Nhaplieu!$N$8:$N$1070,$G648)),IF(INDEX(Nhaplieu!$N$8:$N$1070,$G648)=$J$3,IF($G648="","",INDEX(Nhaplieu!$M$8:$M$1070,$G648)),"")))</f>
        <v/>
      </c>
      <c r="E648" s="77" t="str">
        <f ca="1">IF($G648="","",IF(AND(INDEX(Nhaplieu!$M$8:$M$1070,$G648)=$J$3,INDEX(Nhaplieu!$P$8:$P$1070,$G648)=$J$2),INDEX(Nhaplieu!$O$8:$O$1070,$G648),0))</f>
        <v/>
      </c>
      <c r="F648" s="77" t="str">
        <f ca="1">IF(OR($G648="",E648&gt;0),"",IF(AND(INDEX(Nhaplieu!$N$8:$N$1070,$G648)=$J$3,INDEX(Nhaplieu!$P$8:$P$1070,$G648)=$J$2),INDEX(Nhaplieu!$O$8:$O$1070,$G648),0))</f>
        <v/>
      </c>
      <c r="G648" s="66" t="str">
        <f ca="1">IF(TYPE(MATCH($J$2,OFFSET(Nhaplieu!$P$8,G647,0):'Nhaplieu'!$P$1070,0)+G647)=16,"",MATCH($J$2,OFFSET(Nhaplieu!$P$8,G647,0):'Nhaplieu'!$P$1070,0)+G647)</f>
        <v/>
      </c>
    </row>
    <row r="649" spans="1:7" s="10" customFormat="1" ht="14.25" hidden="1" customHeight="1">
      <c r="A649" s="77" t="str">
        <f ca="1">IF($G649="","",IF(OR(INDEX(Nhaplieu!$M$8:$M$1070,$G649)=$J$3,INDEX(Nhaplieu!$N$8:$N$1070,$G649)=$J$3),INDEX(Nhaplieu!$E$8:$E$1070,$G649),""))</f>
        <v/>
      </c>
      <c r="B649" s="481" t="str">
        <f ca="1">IF($G649="","",IF(OR(INDEX(Nhaplieu!$M$8:$M$1070,$G649)=$J$3,INDEX(Nhaplieu!$N$8:$N$1070,$G649)=$J$3),INDEX(Nhaplieu!$F$8:$F$1070,$G649),""))</f>
        <v/>
      </c>
      <c r="C649" s="482" t="str">
        <f ca="1">IF($G649="","",IF(OR(INDEX(Nhaplieu!$M$8:$M$1070,$G649)=$J$3,INDEX(Nhaplieu!$N$8:$N$1070,$G649)=$J$3),INDEX(Nhaplieu!$L$8:$L$1070,$G649),""))</f>
        <v/>
      </c>
      <c r="D649" s="483" t="str">
        <f ca="1">IF($G649="","",IF(INDEX(Nhaplieu!$M$8:$M$1070,$G649)=$J$3,IF($G649="","",INDEX(Nhaplieu!$N$8:$N$1070,$G649)),IF(INDEX(Nhaplieu!$N$8:$N$1070,$G649)=$J$3,IF($G649="","",INDEX(Nhaplieu!$M$8:$M$1070,$G649)),"")))</f>
        <v/>
      </c>
      <c r="E649" s="77" t="str">
        <f ca="1">IF($G649="","",IF(AND(INDEX(Nhaplieu!$M$8:$M$1070,$G649)=$J$3,INDEX(Nhaplieu!$P$8:$P$1070,$G649)=$J$2),INDEX(Nhaplieu!$O$8:$O$1070,$G649),0))</f>
        <v/>
      </c>
      <c r="F649" s="77" t="str">
        <f ca="1">IF(OR($G649="",E649&gt;0),"",IF(AND(INDEX(Nhaplieu!$N$8:$N$1070,$G649)=$J$3,INDEX(Nhaplieu!$P$8:$P$1070,$G649)=$J$2),INDEX(Nhaplieu!$O$8:$O$1070,$G649),0))</f>
        <v/>
      </c>
      <c r="G649" s="66" t="str">
        <f ca="1">IF(TYPE(MATCH($J$2,OFFSET(Nhaplieu!$P$8,G648,0):'Nhaplieu'!$P$1070,0)+G648)=16,"",MATCH($J$2,OFFSET(Nhaplieu!$P$8,G648,0):'Nhaplieu'!$P$1070,0)+G648)</f>
        <v/>
      </c>
    </row>
    <row r="650" spans="1:7" s="10" customFormat="1" ht="14.25" hidden="1" customHeight="1">
      <c r="A650" s="77" t="str">
        <f ca="1">IF($G650="","",IF(OR(INDEX(Nhaplieu!$M$8:$M$1070,$G650)=$J$3,INDEX(Nhaplieu!$N$8:$N$1070,$G650)=$J$3),INDEX(Nhaplieu!$E$8:$E$1070,$G650),""))</f>
        <v/>
      </c>
      <c r="B650" s="481" t="str">
        <f ca="1">IF($G650="","",IF(OR(INDEX(Nhaplieu!$M$8:$M$1070,$G650)=$J$3,INDEX(Nhaplieu!$N$8:$N$1070,$G650)=$J$3),INDEX(Nhaplieu!$F$8:$F$1070,$G650),""))</f>
        <v/>
      </c>
      <c r="C650" s="482" t="str">
        <f ca="1">IF($G650="","",IF(OR(INDEX(Nhaplieu!$M$8:$M$1070,$G650)=$J$3,INDEX(Nhaplieu!$N$8:$N$1070,$G650)=$J$3),INDEX(Nhaplieu!$L$8:$L$1070,$G650),""))</f>
        <v/>
      </c>
      <c r="D650" s="483" t="str">
        <f ca="1">IF($G650="","",IF(INDEX(Nhaplieu!$M$8:$M$1070,$G650)=$J$3,IF($G650="","",INDEX(Nhaplieu!$N$8:$N$1070,$G650)),IF(INDEX(Nhaplieu!$N$8:$N$1070,$G650)=$J$3,IF($G650="","",INDEX(Nhaplieu!$M$8:$M$1070,$G650)),"")))</f>
        <v/>
      </c>
      <c r="E650" s="77" t="str">
        <f ca="1">IF($G650="","",IF(AND(INDEX(Nhaplieu!$M$8:$M$1070,$G650)=$J$3,INDEX(Nhaplieu!$P$8:$P$1070,$G650)=$J$2),INDEX(Nhaplieu!$O$8:$O$1070,$G650),0))</f>
        <v/>
      </c>
      <c r="F650" s="77" t="str">
        <f ca="1">IF(OR($G650="",E650&gt;0),"",IF(AND(INDEX(Nhaplieu!$N$8:$N$1070,$G650)=$J$3,INDEX(Nhaplieu!$P$8:$P$1070,$G650)=$J$2),INDEX(Nhaplieu!$O$8:$O$1070,$G650),0))</f>
        <v/>
      </c>
      <c r="G650" s="66" t="str">
        <f ca="1">IF(TYPE(MATCH($J$2,OFFSET(Nhaplieu!$P$8,G649,0):'Nhaplieu'!$P$1070,0)+G649)=16,"",MATCH($J$2,OFFSET(Nhaplieu!$P$8,G649,0):'Nhaplieu'!$P$1070,0)+G649)</f>
        <v/>
      </c>
    </row>
    <row r="651" spans="1:7" s="10" customFormat="1" ht="14.25" hidden="1" customHeight="1">
      <c r="A651" s="77" t="str">
        <f ca="1">IF($G651="","",IF(OR(INDEX(Nhaplieu!$M$8:$M$1070,$G651)=$J$3,INDEX(Nhaplieu!$N$8:$N$1070,$G651)=$J$3),INDEX(Nhaplieu!$E$8:$E$1070,$G651),""))</f>
        <v/>
      </c>
      <c r="B651" s="481" t="str">
        <f ca="1">IF($G651="","",IF(OR(INDEX(Nhaplieu!$M$8:$M$1070,$G651)=$J$3,INDEX(Nhaplieu!$N$8:$N$1070,$G651)=$J$3),INDEX(Nhaplieu!$F$8:$F$1070,$G651),""))</f>
        <v/>
      </c>
      <c r="C651" s="482" t="str">
        <f ca="1">IF($G651="","",IF(OR(INDEX(Nhaplieu!$M$8:$M$1070,$G651)=$J$3,INDEX(Nhaplieu!$N$8:$N$1070,$G651)=$J$3),INDEX(Nhaplieu!$L$8:$L$1070,$G651),""))</f>
        <v/>
      </c>
      <c r="D651" s="483" t="str">
        <f ca="1">IF($G651="","",IF(INDEX(Nhaplieu!$M$8:$M$1070,$G651)=$J$3,IF($G651="","",INDEX(Nhaplieu!$N$8:$N$1070,$G651)),IF(INDEX(Nhaplieu!$N$8:$N$1070,$G651)=$J$3,IF($G651="","",INDEX(Nhaplieu!$M$8:$M$1070,$G651)),"")))</f>
        <v/>
      </c>
      <c r="E651" s="77" t="str">
        <f ca="1">IF($G651="","",IF(AND(INDEX(Nhaplieu!$M$8:$M$1070,$G651)=$J$3,INDEX(Nhaplieu!$P$8:$P$1070,$G651)=$J$2),INDEX(Nhaplieu!$O$8:$O$1070,$G651),0))</f>
        <v/>
      </c>
      <c r="F651" s="77" t="str">
        <f ca="1">IF(OR($G651="",E651&gt;0),"",IF(AND(INDEX(Nhaplieu!$N$8:$N$1070,$G651)=$J$3,INDEX(Nhaplieu!$P$8:$P$1070,$G651)=$J$2),INDEX(Nhaplieu!$O$8:$O$1070,$G651),0))</f>
        <v/>
      </c>
      <c r="G651" s="66" t="str">
        <f ca="1">IF(TYPE(MATCH($J$2,OFFSET(Nhaplieu!$P$8,G650,0):'Nhaplieu'!$P$1070,0)+G650)=16,"",MATCH($J$2,OFFSET(Nhaplieu!$P$8,G650,0):'Nhaplieu'!$P$1070,0)+G650)</f>
        <v/>
      </c>
    </row>
    <row r="652" spans="1:7" s="10" customFormat="1" ht="14.25" hidden="1" customHeight="1">
      <c r="A652" s="77" t="str">
        <f ca="1">IF($G652="","",IF(OR(INDEX(Nhaplieu!$M$8:$M$1070,$G652)=$J$3,INDEX(Nhaplieu!$N$8:$N$1070,$G652)=$J$3),INDEX(Nhaplieu!$E$8:$E$1070,$G652),""))</f>
        <v/>
      </c>
      <c r="B652" s="481" t="str">
        <f ca="1">IF($G652="","",IF(OR(INDEX(Nhaplieu!$M$8:$M$1070,$G652)=$J$3,INDEX(Nhaplieu!$N$8:$N$1070,$G652)=$J$3),INDEX(Nhaplieu!$F$8:$F$1070,$G652),""))</f>
        <v/>
      </c>
      <c r="C652" s="482" t="str">
        <f ca="1">IF($G652="","",IF(OR(INDEX(Nhaplieu!$M$8:$M$1070,$G652)=$J$3,INDEX(Nhaplieu!$N$8:$N$1070,$G652)=$J$3),INDEX(Nhaplieu!$L$8:$L$1070,$G652),""))</f>
        <v/>
      </c>
      <c r="D652" s="483" t="str">
        <f ca="1">IF($G652="","",IF(INDEX(Nhaplieu!$M$8:$M$1070,$G652)=$J$3,IF($G652="","",INDEX(Nhaplieu!$N$8:$N$1070,$G652)),IF(INDEX(Nhaplieu!$N$8:$N$1070,$G652)=$J$3,IF($G652="","",INDEX(Nhaplieu!$M$8:$M$1070,$G652)),"")))</f>
        <v/>
      </c>
      <c r="E652" s="77" t="str">
        <f ca="1">IF($G652="","",IF(AND(INDEX(Nhaplieu!$M$8:$M$1070,$G652)=$J$3,INDEX(Nhaplieu!$P$8:$P$1070,$G652)=$J$2),INDEX(Nhaplieu!$O$8:$O$1070,$G652),0))</f>
        <v/>
      </c>
      <c r="F652" s="77" t="str">
        <f ca="1">IF(OR($G652="",E652&gt;0),"",IF(AND(INDEX(Nhaplieu!$N$8:$N$1070,$G652)=$J$3,INDEX(Nhaplieu!$P$8:$P$1070,$G652)=$J$2),INDEX(Nhaplieu!$O$8:$O$1070,$G652),0))</f>
        <v/>
      </c>
      <c r="G652" s="66" t="str">
        <f ca="1">IF(TYPE(MATCH($J$2,OFFSET(Nhaplieu!$P$8,G651,0):'Nhaplieu'!$P$1070,0)+G651)=16,"",MATCH($J$2,OFFSET(Nhaplieu!$P$8,G651,0):'Nhaplieu'!$P$1070,0)+G651)</f>
        <v/>
      </c>
    </row>
    <row r="653" spans="1:7" s="10" customFormat="1" ht="14.25" hidden="1" customHeight="1">
      <c r="A653" s="77" t="str">
        <f ca="1">IF($G653="","",IF(OR(INDEX(Nhaplieu!$M$8:$M$1070,$G653)=$J$3,INDEX(Nhaplieu!$N$8:$N$1070,$G653)=$J$3),INDEX(Nhaplieu!$E$8:$E$1070,$G653),""))</f>
        <v/>
      </c>
      <c r="B653" s="481" t="str">
        <f ca="1">IF($G653="","",IF(OR(INDEX(Nhaplieu!$M$8:$M$1070,$G653)=$J$3,INDEX(Nhaplieu!$N$8:$N$1070,$G653)=$J$3),INDEX(Nhaplieu!$F$8:$F$1070,$G653),""))</f>
        <v/>
      </c>
      <c r="C653" s="482" t="str">
        <f ca="1">IF($G653="","",IF(OR(INDEX(Nhaplieu!$M$8:$M$1070,$G653)=$J$3,INDEX(Nhaplieu!$N$8:$N$1070,$G653)=$J$3),INDEX(Nhaplieu!$L$8:$L$1070,$G653),""))</f>
        <v/>
      </c>
      <c r="D653" s="483" t="str">
        <f ca="1">IF($G653="","",IF(INDEX(Nhaplieu!$M$8:$M$1070,$G653)=$J$3,IF($G653="","",INDEX(Nhaplieu!$N$8:$N$1070,$G653)),IF(INDEX(Nhaplieu!$N$8:$N$1070,$G653)=$J$3,IF($G653="","",INDEX(Nhaplieu!$M$8:$M$1070,$G653)),"")))</f>
        <v/>
      </c>
      <c r="E653" s="77" t="str">
        <f ca="1">IF($G653="","",IF(AND(INDEX(Nhaplieu!$M$8:$M$1070,$G653)=$J$3,INDEX(Nhaplieu!$P$8:$P$1070,$G653)=$J$2),INDEX(Nhaplieu!$O$8:$O$1070,$G653),0))</f>
        <v/>
      </c>
      <c r="F653" s="77" t="str">
        <f ca="1">IF(OR($G653="",E653&gt;0),"",IF(AND(INDEX(Nhaplieu!$N$8:$N$1070,$G653)=$J$3,INDEX(Nhaplieu!$P$8:$P$1070,$G653)=$J$2),INDEX(Nhaplieu!$O$8:$O$1070,$G653),0))</f>
        <v/>
      </c>
      <c r="G653" s="66" t="str">
        <f ca="1">IF(TYPE(MATCH($J$2,OFFSET(Nhaplieu!$P$8,G652,0):'Nhaplieu'!$P$1070,0)+G652)=16,"",MATCH($J$2,OFFSET(Nhaplieu!$P$8,G652,0):'Nhaplieu'!$P$1070,0)+G652)</f>
        <v/>
      </c>
    </row>
    <row r="654" spans="1:7" s="10" customFormat="1" ht="14.25" hidden="1" customHeight="1">
      <c r="A654" s="77" t="str">
        <f ca="1">IF($G654="","",IF(OR(INDEX(Nhaplieu!$M$8:$M$1070,$G654)=$J$3,INDEX(Nhaplieu!$N$8:$N$1070,$G654)=$J$3),INDEX(Nhaplieu!$E$8:$E$1070,$G654),""))</f>
        <v/>
      </c>
      <c r="B654" s="481" t="str">
        <f ca="1">IF($G654="","",IF(OR(INDEX(Nhaplieu!$M$8:$M$1070,$G654)=$J$3,INDEX(Nhaplieu!$N$8:$N$1070,$G654)=$J$3),INDEX(Nhaplieu!$F$8:$F$1070,$G654),""))</f>
        <v/>
      </c>
      <c r="C654" s="482" t="str">
        <f ca="1">IF($G654="","",IF(OR(INDEX(Nhaplieu!$M$8:$M$1070,$G654)=$J$3,INDEX(Nhaplieu!$N$8:$N$1070,$G654)=$J$3),INDEX(Nhaplieu!$L$8:$L$1070,$G654),""))</f>
        <v/>
      </c>
      <c r="D654" s="483" t="str">
        <f ca="1">IF($G654="","",IF(INDEX(Nhaplieu!$M$8:$M$1070,$G654)=$J$3,IF($G654="","",INDEX(Nhaplieu!$N$8:$N$1070,$G654)),IF(INDEX(Nhaplieu!$N$8:$N$1070,$G654)=$J$3,IF($G654="","",INDEX(Nhaplieu!$M$8:$M$1070,$G654)),"")))</f>
        <v/>
      </c>
      <c r="E654" s="77" t="str">
        <f ca="1">IF($G654="","",IF(AND(INDEX(Nhaplieu!$M$8:$M$1070,$G654)=$J$3,INDEX(Nhaplieu!$P$8:$P$1070,$G654)=$J$2),INDEX(Nhaplieu!$O$8:$O$1070,$G654),0))</f>
        <v/>
      </c>
      <c r="F654" s="77" t="str">
        <f ca="1">IF(OR($G654="",E654&gt;0),"",IF(AND(INDEX(Nhaplieu!$N$8:$N$1070,$G654)=$J$3,INDEX(Nhaplieu!$P$8:$P$1070,$G654)=$J$2),INDEX(Nhaplieu!$O$8:$O$1070,$G654),0))</f>
        <v/>
      </c>
      <c r="G654" s="66" t="str">
        <f ca="1">IF(TYPE(MATCH($J$2,OFFSET(Nhaplieu!$P$8,G653,0):'Nhaplieu'!$P$1070,0)+G653)=16,"",MATCH($J$2,OFFSET(Nhaplieu!$P$8,G653,0):'Nhaplieu'!$P$1070,0)+G653)</f>
        <v/>
      </c>
    </row>
    <row r="655" spans="1:7" s="10" customFormat="1" ht="14.25" hidden="1" customHeight="1">
      <c r="A655" s="77" t="str">
        <f ca="1">IF($G655="","",IF(OR(INDEX(Nhaplieu!$M$8:$M$1070,$G655)=$J$3,INDEX(Nhaplieu!$N$8:$N$1070,$G655)=$J$3),INDEX(Nhaplieu!$E$8:$E$1070,$G655),""))</f>
        <v/>
      </c>
      <c r="B655" s="481" t="str">
        <f ca="1">IF($G655="","",IF(OR(INDEX(Nhaplieu!$M$8:$M$1070,$G655)=$J$3,INDEX(Nhaplieu!$N$8:$N$1070,$G655)=$J$3),INDEX(Nhaplieu!$F$8:$F$1070,$G655),""))</f>
        <v/>
      </c>
      <c r="C655" s="482" t="str">
        <f ca="1">IF($G655="","",IF(OR(INDEX(Nhaplieu!$M$8:$M$1070,$G655)=$J$3,INDEX(Nhaplieu!$N$8:$N$1070,$G655)=$J$3),INDEX(Nhaplieu!$L$8:$L$1070,$G655),""))</f>
        <v/>
      </c>
      <c r="D655" s="483" t="str">
        <f ca="1">IF($G655="","",IF(INDEX(Nhaplieu!$M$8:$M$1070,$G655)=$J$3,IF($G655="","",INDEX(Nhaplieu!$N$8:$N$1070,$G655)),IF(INDEX(Nhaplieu!$N$8:$N$1070,$G655)=$J$3,IF($G655="","",INDEX(Nhaplieu!$M$8:$M$1070,$G655)),"")))</f>
        <v/>
      </c>
      <c r="E655" s="77" t="str">
        <f ca="1">IF($G655="","",IF(AND(INDEX(Nhaplieu!$M$8:$M$1070,$G655)=$J$3,INDEX(Nhaplieu!$P$8:$P$1070,$G655)=$J$2),INDEX(Nhaplieu!$O$8:$O$1070,$G655),0))</f>
        <v/>
      </c>
      <c r="F655" s="77" t="str">
        <f ca="1">IF(OR($G655="",E655&gt;0),"",IF(AND(INDEX(Nhaplieu!$N$8:$N$1070,$G655)=$J$3,INDEX(Nhaplieu!$P$8:$P$1070,$G655)=$J$2),INDEX(Nhaplieu!$O$8:$O$1070,$G655),0))</f>
        <v/>
      </c>
      <c r="G655" s="66" t="str">
        <f ca="1">IF(TYPE(MATCH($J$2,OFFSET(Nhaplieu!$P$8,G654,0):'Nhaplieu'!$P$1070,0)+G654)=16,"",MATCH($J$2,OFFSET(Nhaplieu!$P$8,G654,0):'Nhaplieu'!$P$1070,0)+G654)</f>
        <v/>
      </c>
    </row>
    <row r="656" spans="1:7" s="10" customFormat="1" ht="14.25" hidden="1" customHeight="1">
      <c r="A656" s="77" t="str">
        <f ca="1">IF($G656="","",IF(OR(INDEX(Nhaplieu!$M$8:$M$1070,$G656)=$J$3,INDEX(Nhaplieu!$N$8:$N$1070,$G656)=$J$3),INDEX(Nhaplieu!$E$8:$E$1070,$G656),""))</f>
        <v/>
      </c>
      <c r="B656" s="481" t="str">
        <f ca="1">IF($G656="","",IF(OR(INDEX(Nhaplieu!$M$8:$M$1070,$G656)=$J$3,INDEX(Nhaplieu!$N$8:$N$1070,$G656)=$J$3),INDEX(Nhaplieu!$F$8:$F$1070,$G656),""))</f>
        <v/>
      </c>
      <c r="C656" s="482" t="str">
        <f ca="1">IF($G656="","",IF(OR(INDEX(Nhaplieu!$M$8:$M$1070,$G656)=$J$3,INDEX(Nhaplieu!$N$8:$N$1070,$G656)=$J$3),INDEX(Nhaplieu!$L$8:$L$1070,$G656),""))</f>
        <v/>
      </c>
      <c r="D656" s="483" t="str">
        <f ca="1">IF($G656="","",IF(INDEX(Nhaplieu!$M$8:$M$1070,$G656)=$J$3,IF($G656="","",INDEX(Nhaplieu!$N$8:$N$1070,$G656)),IF(INDEX(Nhaplieu!$N$8:$N$1070,$G656)=$J$3,IF($G656="","",INDEX(Nhaplieu!$M$8:$M$1070,$G656)),"")))</f>
        <v/>
      </c>
      <c r="E656" s="77" t="str">
        <f ca="1">IF($G656="","",IF(AND(INDEX(Nhaplieu!$M$8:$M$1070,$G656)=$J$3,INDEX(Nhaplieu!$P$8:$P$1070,$G656)=$J$2),INDEX(Nhaplieu!$O$8:$O$1070,$G656),0))</f>
        <v/>
      </c>
      <c r="F656" s="77" t="str">
        <f ca="1">IF(OR($G656="",E656&gt;0),"",IF(AND(INDEX(Nhaplieu!$N$8:$N$1070,$G656)=$J$3,INDEX(Nhaplieu!$P$8:$P$1070,$G656)=$J$2),INDEX(Nhaplieu!$O$8:$O$1070,$G656),0))</f>
        <v/>
      </c>
      <c r="G656" s="66" t="str">
        <f ca="1">IF(TYPE(MATCH($J$2,OFFSET(Nhaplieu!$P$8,G655,0):'Nhaplieu'!$P$1070,0)+G655)=16,"",MATCH($J$2,OFFSET(Nhaplieu!$P$8,G655,0):'Nhaplieu'!$P$1070,0)+G655)</f>
        <v/>
      </c>
    </row>
    <row r="657" spans="1:7" s="10" customFormat="1" ht="14.25" hidden="1" customHeight="1">
      <c r="A657" s="77" t="str">
        <f ca="1">IF($G657="","",IF(OR(INDEX(Nhaplieu!$M$8:$M$1070,$G657)=$J$3,INDEX(Nhaplieu!$N$8:$N$1070,$G657)=$J$3),INDEX(Nhaplieu!$E$8:$E$1070,$G657),""))</f>
        <v/>
      </c>
      <c r="B657" s="481" t="str">
        <f ca="1">IF($G657="","",IF(OR(INDEX(Nhaplieu!$M$8:$M$1070,$G657)=$J$3,INDEX(Nhaplieu!$N$8:$N$1070,$G657)=$J$3),INDEX(Nhaplieu!$F$8:$F$1070,$G657),""))</f>
        <v/>
      </c>
      <c r="C657" s="482" t="str">
        <f ca="1">IF($G657="","",IF(OR(INDEX(Nhaplieu!$M$8:$M$1070,$G657)=$J$3,INDEX(Nhaplieu!$N$8:$N$1070,$G657)=$J$3),INDEX(Nhaplieu!$L$8:$L$1070,$G657),""))</f>
        <v/>
      </c>
      <c r="D657" s="483" t="str">
        <f ca="1">IF($G657="","",IF(INDEX(Nhaplieu!$M$8:$M$1070,$G657)=$J$3,IF($G657="","",INDEX(Nhaplieu!$N$8:$N$1070,$G657)),IF(INDEX(Nhaplieu!$N$8:$N$1070,$G657)=$J$3,IF($G657="","",INDEX(Nhaplieu!$M$8:$M$1070,$G657)),"")))</f>
        <v/>
      </c>
      <c r="E657" s="77" t="str">
        <f ca="1">IF($G657="","",IF(AND(INDEX(Nhaplieu!$M$8:$M$1070,$G657)=$J$3,INDEX(Nhaplieu!$P$8:$P$1070,$G657)=$J$2),INDEX(Nhaplieu!$O$8:$O$1070,$G657),0))</f>
        <v/>
      </c>
      <c r="F657" s="77" t="str">
        <f ca="1">IF(OR($G657="",E657&gt;0),"",IF(AND(INDEX(Nhaplieu!$N$8:$N$1070,$G657)=$J$3,INDEX(Nhaplieu!$P$8:$P$1070,$G657)=$J$2),INDEX(Nhaplieu!$O$8:$O$1070,$G657),0))</f>
        <v/>
      </c>
      <c r="G657" s="66" t="str">
        <f ca="1">IF(TYPE(MATCH($J$2,OFFSET(Nhaplieu!$P$8,G656,0):'Nhaplieu'!$P$1070,0)+G656)=16,"",MATCH($J$2,OFFSET(Nhaplieu!$P$8,G656,0):'Nhaplieu'!$P$1070,0)+G656)</f>
        <v/>
      </c>
    </row>
    <row r="658" spans="1:7" s="10" customFormat="1" ht="14.25" hidden="1" customHeight="1">
      <c r="A658" s="77" t="str">
        <f ca="1">IF($G658="","",IF(OR(INDEX(Nhaplieu!$M$8:$M$1070,$G658)=$J$3,INDEX(Nhaplieu!$N$8:$N$1070,$G658)=$J$3),INDEX(Nhaplieu!$E$8:$E$1070,$G658),""))</f>
        <v/>
      </c>
      <c r="B658" s="481" t="str">
        <f ca="1">IF($G658="","",IF(OR(INDEX(Nhaplieu!$M$8:$M$1070,$G658)=$J$3,INDEX(Nhaplieu!$N$8:$N$1070,$G658)=$J$3),INDEX(Nhaplieu!$F$8:$F$1070,$G658),""))</f>
        <v/>
      </c>
      <c r="C658" s="482" t="str">
        <f ca="1">IF($G658="","",IF(OR(INDEX(Nhaplieu!$M$8:$M$1070,$G658)=$J$3,INDEX(Nhaplieu!$N$8:$N$1070,$G658)=$J$3),INDEX(Nhaplieu!$L$8:$L$1070,$G658),""))</f>
        <v/>
      </c>
      <c r="D658" s="483" t="str">
        <f ca="1">IF($G658="","",IF(INDEX(Nhaplieu!$M$8:$M$1070,$G658)=$J$3,IF($G658="","",INDEX(Nhaplieu!$N$8:$N$1070,$G658)),IF(INDEX(Nhaplieu!$N$8:$N$1070,$G658)=$J$3,IF($G658="","",INDEX(Nhaplieu!$M$8:$M$1070,$G658)),"")))</f>
        <v/>
      </c>
      <c r="E658" s="77" t="str">
        <f ca="1">IF($G658="","",IF(AND(INDEX(Nhaplieu!$M$8:$M$1070,$G658)=$J$3,INDEX(Nhaplieu!$P$8:$P$1070,$G658)=$J$2),INDEX(Nhaplieu!$O$8:$O$1070,$G658),0))</f>
        <v/>
      </c>
      <c r="F658" s="77" t="str">
        <f ca="1">IF(OR($G658="",E658&gt;0),"",IF(AND(INDEX(Nhaplieu!$N$8:$N$1070,$G658)=$J$3,INDEX(Nhaplieu!$P$8:$P$1070,$G658)=$J$2),INDEX(Nhaplieu!$O$8:$O$1070,$G658),0))</f>
        <v/>
      </c>
      <c r="G658" s="66" t="str">
        <f ca="1">IF(TYPE(MATCH($J$2,OFFSET(Nhaplieu!$P$8,G657,0):'Nhaplieu'!$P$1070,0)+G657)=16,"",MATCH($J$2,OFFSET(Nhaplieu!$P$8,G657,0):'Nhaplieu'!$P$1070,0)+G657)</f>
        <v/>
      </c>
    </row>
    <row r="659" spans="1:7" s="10" customFormat="1" ht="14.25" hidden="1" customHeight="1">
      <c r="A659" s="77" t="str">
        <f ca="1">IF($G659="","",IF(OR(INDEX(Nhaplieu!$M$8:$M$1070,$G659)=$J$3,INDEX(Nhaplieu!$N$8:$N$1070,$G659)=$J$3),INDEX(Nhaplieu!$E$8:$E$1070,$G659),""))</f>
        <v/>
      </c>
      <c r="B659" s="481" t="str">
        <f ca="1">IF($G659="","",IF(OR(INDEX(Nhaplieu!$M$8:$M$1070,$G659)=$J$3,INDEX(Nhaplieu!$N$8:$N$1070,$G659)=$J$3),INDEX(Nhaplieu!$F$8:$F$1070,$G659),""))</f>
        <v/>
      </c>
      <c r="C659" s="482" t="str">
        <f ca="1">IF($G659="","",IF(OR(INDEX(Nhaplieu!$M$8:$M$1070,$G659)=$J$3,INDEX(Nhaplieu!$N$8:$N$1070,$G659)=$J$3),INDEX(Nhaplieu!$L$8:$L$1070,$G659),""))</f>
        <v/>
      </c>
      <c r="D659" s="483" t="str">
        <f ca="1">IF($G659="","",IF(INDEX(Nhaplieu!$M$8:$M$1070,$G659)=$J$3,IF($G659="","",INDEX(Nhaplieu!$N$8:$N$1070,$G659)),IF(INDEX(Nhaplieu!$N$8:$N$1070,$G659)=$J$3,IF($G659="","",INDEX(Nhaplieu!$M$8:$M$1070,$G659)),"")))</f>
        <v/>
      </c>
      <c r="E659" s="77" t="str">
        <f ca="1">IF($G659="","",IF(AND(INDEX(Nhaplieu!$M$8:$M$1070,$G659)=$J$3,INDEX(Nhaplieu!$P$8:$P$1070,$G659)=$J$2),INDEX(Nhaplieu!$O$8:$O$1070,$G659),0))</f>
        <v/>
      </c>
      <c r="F659" s="77" t="str">
        <f ca="1">IF(OR($G659="",E659&gt;0),"",IF(AND(INDEX(Nhaplieu!$N$8:$N$1070,$G659)=$J$3,INDEX(Nhaplieu!$P$8:$P$1070,$G659)=$J$2),INDEX(Nhaplieu!$O$8:$O$1070,$G659),0))</f>
        <v/>
      </c>
      <c r="G659" s="66" t="str">
        <f ca="1">IF(TYPE(MATCH($J$2,OFFSET(Nhaplieu!$P$8,G658,0):'Nhaplieu'!$P$1070,0)+G658)=16,"",MATCH($J$2,OFFSET(Nhaplieu!$P$8,G658,0):'Nhaplieu'!$P$1070,0)+G658)</f>
        <v/>
      </c>
    </row>
    <row r="660" spans="1:7" s="10" customFormat="1" ht="14.25" hidden="1" customHeight="1">
      <c r="A660" s="77" t="str">
        <f ca="1">IF($G660="","",IF(OR(INDEX(Nhaplieu!$M$8:$M$1070,$G660)=$J$3,INDEX(Nhaplieu!$N$8:$N$1070,$G660)=$J$3),INDEX(Nhaplieu!$E$8:$E$1070,$G660),""))</f>
        <v/>
      </c>
      <c r="B660" s="481" t="str">
        <f ca="1">IF($G660="","",IF(OR(INDEX(Nhaplieu!$M$8:$M$1070,$G660)=$J$3,INDEX(Nhaplieu!$N$8:$N$1070,$G660)=$J$3),INDEX(Nhaplieu!$F$8:$F$1070,$G660),""))</f>
        <v/>
      </c>
      <c r="C660" s="482" t="str">
        <f ca="1">IF($G660="","",IF(OR(INDEX(Nhaplieu!$M$8:$M$1070,$G660)=$J$3,INDEX(Nhaplieu!$N$8:$N$1070,$G660)=$J$3),INDEX(Nhaplieu!$L$8:$L$1070,$G660),""))</f>
        <v/>
      </c>
      <c r="D660" s="483" t="str">
        <f ca="1">IF($G660="","",IF(INDEX(Nhaplieu!$M$8:$M$1070,$G660)=$J$3,IF($G660="","",INDEX(Nhaplieu!$N$8:$N$1070,$G660)),IF(INDEX(Nhaplieu!$N$8:$N$1070,$G660)=$J$3,IF($G660="","",INDEX(Nhaplieu!$M$8:$M$1070,$G660)),"")))</f>
        <v/>
      </c>
      <c r="E660" s="77" t="str">
        <f ca="1">IF($G660="","",IF(AND(INDEX(Nhaplieu!$M$8:$M$1070,$G660)=$J$3,INDEX(Nhaplieu!$P$8:$P$1070,$G660)=$J$2),INDEX(Nhaplieu!$O$8:$O$1070,$G660),0))</f>
        <v/>
      </c>
      <c r="F660" s="77" t="str">
        <f ca="1">IF(OR($G660="",E660&gt;0),"",IF(AND(INDEX(Nhaplieu!$N$8:$N$1070,$G660)=$J$3,INDEX(Nhaplieu!$P$8:$P$1070,$G660)=$J$2),INDEX(Nhaplieu!$O$8:$O$1070,$G660),0))</f>
        <v/>
      </c>
      <c r="G660" s="66" t="str">
        <f ca="1">IF(TYPE(MATCH($J$2,OFFSET(Nhaplieu!$P$8,G659,0):'Nhaplieu'!$P$1070,0)+G659)=16,"",MATCH($J$2,OFFSET(Nhaplieu!$P$8,G659,0):'Nhaplieu'!$P$1070,0)+G659)</f>
        <v/>
      </c>
    </row>
    <row r="661" spans="1:7" s="10" customFormat="1" ht="14.25" hidden="1" customHeight="1">
      <c r="A661" s="77" t="str">
        <f ca="1">IF($G661="","",IF(OR(INDEX(Nhaplieu!$M$8:$M$1070,$G661)=$J$3,INDEX(Nhaplieu!$N$8:$N$1070,$G661)=$J$3),INDEX(Nhaplieu!$E$8:$E$1070,$G661),""))</f>
        <v/>
      </c>
      <c r="B661" s="481" t="str">
        <f ca="1">IF($G661="","",IF(OR(INDEX(Nhaplieu!$M$8:$M$1070,$G661)=$J$3,INDEX(Nhaplieu!$N$8:$N$1070,$G661)=$J$3),INDEX(Nhaplieu!$F$8:$F$1070,$G661),""))</f>
        <v/>
      </c>
      <c r="C661" s="482" t="str">
        <f ca="1">IF($G661="","",IF(OR(INDEX(Nhaplieu!$M$8:$M$1070,$G661)=$J$3,INDEX(Nhaplieu!$N$8:$N$1070,$G661)=$J$3),INDEX(Nhaplieu!$L$8:$L$1070,$G661),""))</f>
        <v/>
      </c>
      <c r="D661" s="483" t="str">
        <f ca="1">IF($G661="","",IF(INDEX(Nhaplieu!$M$8:$M$1070,$G661)=$J$3,IF($G661="","",INDEX(Nhaplieu!$N$8:$N$1070,$G661)),IF(INDEX(Nhaplieu!$N$8:$N$1070,$G661)=$J$3,IF($G661="","",INDEX(Nhaplieu!$M$8:$M$1070,$G661)),"")))</f>
        <v/>
      </c>
      <c r="E661" s="77" t="str">
        <f ca="1">IF($G661="","",IF(AND(INDEX(Nhaplieu!$M$8:$M$1070,$G661)=$J$3,INDEX(Nhaplieu!$P$8:$P$1070,$G661)=$J$2),INDEX(Nhaplieu!$O$8:$O$1070,$G661),0))</f>
        <v/>
      </c>
      <c r="F661" s="77" t="str">
        <f ca="1">IF(OR($G661="",E661&gt;0),"",IF(AND(INDEX(Nhaplieu!$N$8:$N$1070,$G661)=$J$3,INDEX(Nhaplieu!$P$8:$P$1070,$G661)=$J$2),INDEX(Nhaplieu!$O$8:$O$1070,$G661),0))</f>
        <v/>
      </c>
      <c r="G661" s="66" t="str">
        <f ca="1">IF(TYPE(MATCH($J$2,OFFSET(Nhaplieu!$P$8,G660,0):'Nhaplieu'!$P$1070,0)+G660)=16,"",MATCH($J$2,OFFSET(Nhaplieu!$P$8,G660,0):'Nhaplieu'!$P$1070,0)+G660)</f>
        <v/>
      </c>
    </row>
    <row r="662" spans="1:7" s="10" customFormat="1" ht="14.25" hidden="1" customHeight="1">
      <c r="A662" s="77" t="str">
        <f ca="1">IF($G662="","",IF(OR(INDEX(Nhaplieu!$M$8:$M$1070,$G662)=$J$3,INDEX(Nhaplieu!$N$8:$N$1070,$G662)=$J$3),INDEX(Nhaplieu!$E$8:$E$1070,$G662),""))</f>
        <v/>
      </c>
      <c r="B662" s="481" t="str">
        <f ca="1">IF($G662="","",IF(OR(INDEX(Nhaplieu!$M$8:$M$1070,$G662)=$J$3,INDEX(Nhaplieu!$N$8:$N$1070,$G662)=$J$3),INDEX(Nhaplieu!$F$8:$F$1070,$G662),""))</f>
        <v/>
      </c>
      <c r="C662" s="482" t="str">
        <f ca="1">IF($G662="","",IF(OR(INDEX(Nhaplieu!$M$8:$M$1070,$G662)=$J$3,INDEX(Nhaplieu!$N$8:$N$1070,$G662)=$J$3),INDEX(Nhaplieu!$L$8:$L$1070,$G662),""))</f>
        <v/>
      </c>
      <c r="D662" s="483" t="str">
        <f ca="1">IF($G662="","",IF(INDEX(Nhaplieu!$M$8:$M$1070,$G662)=$J$3,IF($G662="","",INDEX(Nhaplieu!$N$8:$N$1070,$G662)),IF(INDEX(Nhaplieu!$N$8:$N$1070,$G662)=$J$3,IF($G662="","",INDEX(Nhaplieu!$M$8:$M$1070,$G662)),"")))</f>
        <v/>
      </c>
      <c r="E662" s="77" t="str">
        <f ca="1">IF($G662="","",IF(AND(INDEX(Nhaplieu!$M$8:$M$1070,$G662)=$J$3,INDEX(Nhaplieu!$P$8:$P$1070,$G662)=$J$2),INDEX(Nhaplieu!$O$8:$O$1070,$G662),0))</f>
        <v/>
      </c>
      <c r="F662" s="77" t="str">
        <f ca="1">IF(OR($G662="",E662&gt;0),"",IF(AND(INDEX(Nhaplieu!$N$8:$N$1070,$G662)=$J$3,INDEX(Nhaplieu!$P$8:$P$1070,$G662)=$J$2),INDEX(Nhaplieu!$O$8:$O$1070,$G662),0))</f>
        <v/>
      </c>
      <c r="G662" s="66" t="str">
        <f ca="1">IF(TYPE(MATCH($J$2,OFFSET(Nhaplieu!$P$8,G661,0):'Nhaplieu'!$P$1070,0)+G661)=16,"",MATCH($J$2,OFFSET(Nhaplieu!$P$8,G661,0):'Nhaplieu'!$P$1070,0)+G661)</f>
        <v/>
      </c>
    </row>
    <row r="663" spans="1:7" s="10" customFormat="1" ht="14.25" hidden="1" customHeight="1">
      <c r="A663" s="77" t="str">
        <f ca="1">IF($G663="","",IF(OR(INDEX(Nhaplieu!$M$8:$M$1070,$G663)=$J$3,INDEX(Nhaplieu!$N$8:$N$1070,$G663)=$J$3),INDEX(Nhaplieu!$E$8:$E$1070,$G663),""))</f>
        <v/>
      </c>
      <c r="B663" s="481" t="str">
        <f ca="1">IF($G663="","",IF(OR(INDEX(Nhaplieu!$M$8:$M$1070,$G663)=$J$3,INDEX(Nhaplieu!$N$8:$N$1070,$G663)=$J$3),INDEX(Nhaplieu!$F$8:$F$1070,$G663),""))</f>
        <v/>
      </c>
      <c r="C663" s="482" t="str">
        <f ca="1">IF($G663="","",IF(OR(INDEX(Nhaplieu!$M$8:$M$1070,$G663)=$J$3,INDEX(Nhaplieu!$N$8:$N$1070,$G663)=$J$3),INDEX(Nhaplieu!$L$8:$L$1070,$G663),""))</f>
        <v/>
      </c>
      <c r="D663" s="483" t="str">
        <f ca="1">IF($G663="","",IF(INDEX(Nhaplieu!$M$8:$M$1070,$G663)=$J$3,IF($G663="","",INDEX(Nhaplieu!$N$8:$N$1070,$G663)),IF(INDEX(Nhaplieu!$N$8:$N$1070,$G663)=$J$3,IF($G663="","",INDEX(Nhaplieu!$M$8:$M$1070,$G663)),"")))</f>
        <v/>
      </c>
      <c r="E663" s="77" t="str">
        <f ca="1">IF($G663="","",IF(AND(INDEX(Nhaplieu!$M$8:$M$1070,$G663)=$J$3,INDEX(Nhaplieu!$P$8:$P$1070,$G663)=$J$2),INDEX(Nhaplieu!$O$8:$O$1070,$G663),0))</f>
        <v/>
      </c>
      <c r="F663" s="77" t="str">
        <f ca="1">IF(OR($G663="",E663&gt;0),"",IF(AND(INDEX(Nhaplieu!$N$8:$N$1070,$G663)=$J$3,INDEX(Nhaplieu!$P$8:$P$1070,$G663)=$J$2),INDEX(Nhaplieu!$O$8:$O$1070,$G663),0))</f>
        <v/>
      </c>
      <c r="G663" s="66" t="str">
        <f ca="1">IF(TYPE(MATCH($J$2,OFFSET(Nhaplieu!$P$8,G662,0):'Nhaplieu'!$P$1070,0)+G662)=16,"",MATCH($J$2,OFFSET(Nhaplieu!$P$8,G662,0):'Nhaplieu'!$P$1070,0)+G662)</f>
        <v/>
      </c>
    </row>
    <row r="664" spans="1:7" s="10" customFormat="1" ht="14.25" hidden="1" customHeight="1">
      <c r="A664" s="77" t="str">
        <f ca="1">IF($G664="","",IF(OR(INDEX(Nhaplieu!$M$8:$M$1070,$G664)=$J$3,INDEX(Nhaplieu!$N$8:$N$1070,$G664)=$J$3),INDEX(Nhaplieu!$E$8:$E$1070,$G664),""))</f>
        <v/>
      </c>
      <c r="B664" s="481" t="str">
        <f ca="1">IF($G664="","",IF(OR(INDEX(Nhaplieu!$M$8:$M$1070,$G664)=$J$3,INDEX(Nhaplieu!$N$8:$N$1070,$G664)=$J$3),INDEX(Nhaplieu!$F$8:$F$1070,$G664),""))</f>
        <v/>
      </c>
      <c r="C664" s="482" t="str">
        <f ca="1">IF($G664="","",IF(OR(INDEX(Nhaplieu!$M$8:$M$1070,$G664)=$J$3,INDEX(Nhaplieu!$N$8:$N$1070,$G664)=$J$3),INDEX(Nhaplieu!$L$8:$L$1070,$G664),""))</f>
        <v/>
      </c>
      <c r="D664" s="483" t="str">
        <f ca="1">IF($G664="","",IF(INDEX(Nhaplieu!$M$8:$M$1070,$G664)=$J$3,IF($G664="","",INDEX(Nhaplieu!$N$8:$N$1070,$G664)),IF(INDEX(Nhaplieu!$N$8:$N$1070,$G664)=$J$3,IF($G664="","",INDEX(Nhaplieu!$M$8:$M$1070,$G664)),"")))</f>
        <v/>
      </c>
      <c r="E664" s="77" t="str">
        <f ca="1">IF($G664="","",IF(AND(INDEX(Nhaplieu!$M$8:$M$1070,$G664)=$J$3,INDEX(Nhaplieu!$P$8:$P$1070,$G664)=$J$2),INDEX(Nhaplieu!$O$8:$O$1070,$G664),0))</f>
        <v/>
      </c>
      <c r="F664" s="77" t="str">
        <f ca="1">IF(OR($G664="",E664&gt;0),"",IF(AND(INDEX(Nhaplieu!$N$8:$N$1070,$G664)=$J$3,INDEX(Nhaplieu!$P$8:$P$1070,$G664)=$J$2),INDEX(Nhaplieu!$O$8:$O$1070,$G664),0))</f>
        <v/>
      </c>
      <c r="G664" s="66" t="str">
        <f ca="1">IF(TYPE(MATCH($J$2,OFFSET(Nhaplieu!$P$8,G663,0):'Nhaplieu'!$P$1070,0)+G663)=16,"",MATCH($J$2,OFFSET(Nhaplieu!$P$8,G663,0):'Nhaplieu'!$P$1070,0)+G663)</f>
        <v/>
      </c>
    </row>
    <row r="665" spans="1:7" s="10" customFormat="1" ht="14.25" hidden="1" customHeight="1">
      <c r="A665" s="77" t="str">
        <f ca="1">IF($G665="","",IF(OR(INDEX(Nhaplieu!$M$8:$M$1070,$G665)=$J$3,INDEX(Nhaplieu!$N$8:$N$1070,$G665)=$J$3),INDEX(Nhaplieu!$E$8:$E$1070,$G665),""))</f>
        <v/>
      </c>
      <c r="B665" s="481" t="str">
        <f ca="1">IF($G665="","",IF(OR(INDEX(Nhaplieu!$M$8:$M$1070,$G665)=$J$3,INDEX(Nhaplieu!$N$8:$N$1070,$G665)=$J$3),INDEX(Nhaplieu!$F$8:$F$1070,$G665),""))</f>
        <v/>
      </c>
      <c r="C665" s="482" t="str">
        <f ca="1">IF($G665="","",IF(OR(INDEX(Nhaplieu!$M$8:$M$1070,$G665)=$J$3,INDEX(Nhaplieu!$N$8:$N$1070,$G665)=$J$3),INDEX(Nhaplieu!$L$8:$L$1070,$G665),""))</f>
        <v/>
      </c>
      <c r="D665" s="483" t="str">
        <f ca="1">IF($G665="","",IF(INDEX(Nhaplieu!$M$8:$M$1070,$G665)=$J$3,IF($G665="","",INDEX(Nhaplieu!$N$8:$N$1070,$G665)),IF(INDEX(Nhaplieu!$N$8:$N$1070,$G665)=$J$3,IF($G665="","",INDEX(Nhaplieu!$M$8:$M$1070,$G665)),"")))</f>
        <v/>
      </c>
      <c r="E665" s="77" t="str">
        <f ca="1">IF($G665="","",IF(AND(INDEX(Nhaplieu!$M$8:$M$1070,$G665)=$J$3,INDEX(Nhaplieu!$P$8:$P$1070,$G665)=$J$2),INDEX(Nhaplieu!$O$8:$O$1070,$G665),0))</f>
        <v/>
      </c>
      <c r="F665" s="77" t="str">
        <f ca="1">IF(OR($G665="",E665&gt;0),"",IF(AND(INDEX(Nhaplieu!$N$8:$N$1070,$G665)=$J$3,INDEX(Nhaplieu!$P$8:$P$1070,$G665)=$J$2),INDEX(Nhaplieu!$O$8:$O$1070,$G665),0))</f>
        <v/>
      </c>
      <c r="G665" s="66" t="str">
        <f ca="1">IF(TYPE(MATCH($J$2,OFFSET(Nhaplieu!$P$8,G664,0):'Nhaplieu'!$P$1070,0)+G664)=16,"",MATCH($J$2,OFFSET(Nhaplieu!$P$8,G664,0):'Nhaplieu'!$P$1070,0)+G664)</f>
        <v/>
      </c>
    </row>
    <row r="666" spans="1:7" s="10" customFormat="1" ht="14.25" hidden="1" customHeight="1">
      <c r="A666" s="77" t="str">
        <f ca="1">IF($G666="","",IF(OR(INDEX(Nhaplieu!$M$8:$M$1070,$G666)=$J$3,INDEX(Nhaplieu!$N$8:$N$1070,$G666)=$J$3),INDEX(Nhaplieu!$E$8:$E$1070,$G666),""))</f>
        <v/>
      </c>
      <c r="B666" s="481" t="str">
        <f ca="1">IF($G666="","",IF(OR(INDEX(Nhaplieu!$M$8:$M$1070,$G666)=$J$3,INDEX(Nhaplieu!$N$8:$N$1070,$G666)=$J$3),INDEX(Nhaplieu!$F$8:$F$1070,$G666),""))</f>
        <v/>
      </c>
      <c r="C666" s="482" t="str">
        <f ca="1">IF($G666="","",IF(OR(INDEX(Nhaplieu!$M$8:$M$1070,$G666)=$J$3,INDEX(Nhaplieu!$N$8:$N$1070,$G666)=$J$3),INDEX(Nhaplieu!$L$8:$L$1070,$G666),""))</f>
        <v/>
      </c>
      <c r="D666" s="483" t="str">
        <f ca="1">IF($G666="","",IF(INDEX(Nhaplieu!$M$8:$M$1070,$G666)=$J$3,IF($G666="","",INDEX(Nhaplieu!$N$8:$N$1070,$G666)),IF(INDEX(Nhaplieu!$N$8:$N$1070,$G666)=$J$3,IF($G666="","",INDEX(Nhaplieu!$M$8:$M$1070,$G666)),"")))</f>
        <v/>
      </c>
      <c r="E666" s="77" t="str">
        <f ca="1">IF($G666="","",IF(AND(INDEX(Nhaplieu!$M$8:$M$1070,$G666)=$J$3,INDEX(Nhaplieu!$P$8:$P$1070,$G666)=$J$2),INDEX(Nhaplieu!$O$8:$O$1070,$G666),0))</f>
        <v/>
      </c>
      <c r="F666" s="77" t="str">
        <f ca="1">IF(OR($G666="",E666&gt;0),"",IF(AND(INDEX(Nhaplieu!$N$8:$N$1070,$G666)=$J$3,INDEX(Nhaplieu!$P$8:$P$1070,$G666)=$J$2),INDEX(Nhaplieu!$O$8:$O$1070,$G666),0))</f>
        <v/>
      </c>
      <c r="G666" s="66" t="str">
        <f ca="1">IF(TYPE(MATCH($J$2,OFFSET(Nhaplieu!$P$8,G665,0):'Nhaplieu'!$P$1070,0)+G665)=16,"",MATCH($J$2,OFFSET(Nhaplieu!$P$8,G665,0):'Nhaplieu'!$P$1070,0)+G665)</f>
        <v/>
      </c>
    </row>
    <row r="667" spans="1:7" s="10" customFormat="1" ht="14.25" hidden="1" customHeight="1">
      <c r="A667" s="77" t="str">
        <f ca="1">IF($G667="","",IF(OR(INDEX(Nhaplieu!$M$8:$M$1070,$G667)=$J$3,INDEX(Nhaplieu!$N$8:$N$1070,$G667)=$J$3),INDEX(Nhaplieu!$E$8:$E$1070,$G667),""))</f>
        <v/>
      </c>
      <c r="B667" s="481" t="str">
        <f ca="1">IF($G667="","",IF(OR(INDEX(Nhaplieu!$M$8:$M$1070,$G667)=$J$3,INDEX(Nhaplieu!$N$8:$N$1070,$G667)=$J$3),INDEX(Nhaplieu!$F$8:$F$1070,$G667),""))</f>
        <v/>
      </c>
      <c r="C667" s="482" t="str">
        <f ca="1">IF($G667="","",IF(OR(INDEX(Nhaplieu!$M$8:$M$1070,$G667)=$J$3,INDEX(Nhaplieu!$N$8:$N$1070,$G667)=$J$3),INDEX(Nhaplieu!$L$8:$L$1070,$G667),""))</f>
        <v/>
      </c>
      <c r="D667" s="483" t="str">
        <f ca="1">IF($G667="","",IF(INDEX(Nhaplieu!$M$8:$M$1070,$G667)=$J$3,IF($G667="","",INDEX(Nhaplieu!$N$8:$N$1070,$G667)),IF(INDEX(Nhaplieu!$N$8:$N$1070,$G667)=$J$3,IF($G667="","",INDEX(Nhaplieu!$M$8:$M$1070,$G667)),"")))</f>
        <v/>
      </c>
      <c r="E667" s="77" t="str">
        <f ca="1">IF($G667="","",IF(AND(INDEX(Nhaplieu!$M$8:$M$1070,$G667)=$J$3,INDEX(Nhaplieu!$P$8:$P$1070,$G667)=$J$2),INDEX(Nhaplieu!$O$8:$O$1070,$G667),0))</f>
        <v/>
      </c>
      <c r="F667" s="77" t="str">
        <f ca="1">IF(OR($G667="",E667&gt;0),"",IF(AND(INDEX(Nhaplieu!$N$8:$N$1070,$G667)=$J$3,INDEX(Nhaplieu!$P$8:$P$1070,$G667)=$J$2),INDEX(Nhaplieu!$O$8:$O$1070,$G667),0))</f>
        <v/>
      </c>
      <c r="G667" s="66" t="str">
        <f ca="1">IF(TYPE(MATCH($J$2,OFFSET(Nhaplieu!$P$8,G666,0):'Nhaplieu'!$P$1070,0)+G666)=16,"",MATCH($J$2,OFFSET(Nhaplieu!$P$8,G666,0):'Nhaplieu'!$P$1070,0)+G666)</f>
        <v/>
      </c>
    </row>
    <row r="668" spans="1:7" s="10" customFormat="1" ht="14.25" hidden="1" customHeight="1">
      <c r="A668" s="77" t="str">
        <f ca="1">IF($G668="","",IF(OR(INDEX(Nhaplieu!$M$8:$M$1070,$G668)=$J$3,INDEX(Nhaplieu!$N$8:$N$1070,$G668)=$J$3),INDEX(Nhaplieu!$E$8:$E$1070,$G668),""))</f>
        <v/>
      </c>
      <c r="B668" s="481" t="str">
        <f ca="1">IF($G668="","",IF(OR(INDEX(Nhaplieu!$M$8:$M$1070,$G668)=$J$3,INDEX(Nhaplieu!$N$8:$N$1070,$G668)=$J$3),INDEX(Nhaplieu!$F$8:$F$1070,$G668),""))</f>
        <v/>
      </c>
      <c r="C668" s="482" t="str">
        <f ca="1">IF($G668="","",IF(OR(INDEX(Nhaplieu!$M$8:$M$1070,$G668)=$J$3,INDEX(Nhaplieu!$N$8:$N$1070,$G668)=$J$3),INDEX(Nhaplieu!$L$8:$L$1070,$G668),""))</f>
        <v/>
      </c>
      <c r="D668" s="483" t="str">
        <f ca="1">IF($G668="","",IF(INDEX(Nhaplieu!$M$8:$M$1070,$G668)=$J$3,IF($G668="","",INDEX(Nhaplieu!$N$8:$N$1070,$G668)),IF(INDEX(Nhaplieu!$N$8:$N$1070,$G668)=$J$3,IF($G668="","",INDEX(Nhaplieu!$M$8:$M$1070,$G668)),"")))</f>
        <v/>
      </c>
      <c r="E668" s="77" t="str">
        <f ca="1">IF($G668="","",IF(AND(INDEX(Nhaplieu!$M$8:$M$1070,$G668)=$J$3,INDEX(Nhaplieu!$P$8:$P$1070,$G668)=$J$2),INDEX(Nhaplieu!$O$8:$O$1070,$G668),0))</f>
        <v/>
      </c>
      <c r="F668" s="77" t="str">
        <f ca="1">IF(OR($G668="",E668&gt;0),"",IF(AND(INDEX(Nhaplieu!$N$8:$N$1070,$G668)=$J$3,INDEX(Nhaplieu!$P$8:$P$1070,$G668)=$J$2),INDEX(Nhaplieu!$O$8:$O$1070,$G668),0))</f>
        <v/>
      </c>
      <c r="G668" s="66" t="str">
        <f ca="1">IF(TYPE(MATCH($J$2,OFFSET(Nhaplieu!$P$8,G667,0):'Nhaplieu'!$P$1070,0)+G667)=16,"",MATCH($J$2,OFFSET(Nhaplieu!$P$8,G667,0):'Nhaplieu'!$P$1070,0)+G667)</f>
        <v/>
      </c>
    </row>
    <row r="669" spans="1:7" s="10" customFormat="1" ht="14.25" hidden="1" customHeight="1">
      <c r="A669" s="77" t="str">
        <f ca="1">IF($G669="","",IF(OR(INDEX(Nhaplieu!$M$8:$M$1070,$G669)=$J$3,INDEX(Nhaplieu!$N$8:$N$1070,$G669)=$J$3),INDEX(Nhaplieu!$E$8:$E$1070,$G669),""))</f>
        <v/>
      </c>
      <c r="B669" s="481" t="str">
        <f ca="1">IF($G669="","",IF(OR(INDEX(Nhaplieu!$M$8:$M$1070,$G669)=$J$3,INDEX(Nhaplieu!$N$8:$N$1070,$G669)=$J$3),INDEX(Nhaplieu!$F$8:$F$1070,$G669),""))</f>
        <v/>
      </c>
      <c r="C669" s="482" t="str">
        <f ca="1">IF($G669="","",IF(OR(INDEX(Nhaplieu!$M$8:$M$1070,$G669)=$J$3,INDEX(Nhaplieu!$N$8:$N$1070,$G669)=$J$3),INDEX(Nhaplieu!$L$8:$L$1070,$G669),""))</f>
        <v/>
      </c>
      <c r="D669" s="483" t="str">
        <f ca="1">IF($G669="","",IF(INDEX(Nhaplieu!$M$8:$M$1070,$G669)=$J$3,IF($G669="","",INDEX(Nhaplieu!$N$8:$N$1070,$G669)),IF(INDEX(Nhaplieu!$N$8:$N$1070,$G669)=$J$3,IF($G669="","",INDEX(Nhaplieu!$M$8:$M$1070,$G669)),"")))</f>
        <v/>
      </c>
      <c r="E669" s="77" t="str">
        <f ca="1">IF($G669="","",IF(AND(INDEX(Nhaplieu!$M$8:$M$1070,$G669)=$J$3,INDEX(Nhaplieu!$P$8:$P$1070,$G669)=$J$2),INDEX(Nhaplieu!$O$8:$O$1070,$G669),0))</f>
        <v/>
      </c>
      <c r="F669" s="77" t="str">
        <f ca="1">IF(OR($G669="",E669&gt;0),"",IF(AND(INDEX(Nhaplieu!$N$8:$N$1070,$G669)=$J$3,INDEX(Nhaplieu!$P$8:$P$1070,$G669)=$J$2),INDEX(Nhaplieu!$O$8:$O$1070,$G669),0))</f>
        <v/>
      </c>
      <c r="G669" s="66" t="str">
        <f ca="1">IF(TYPE(MATCH($J$2,OFFSET(Nhaplieu!$P$8,G668,0):'Nhaplieu'!$P$1070,0)+G668)=16,"",MATCH($J$2,OFFSET(Nhaplieu!$P$8,G668,0):'Nhaplieu'!$P$1070,0)+G668)</f>
        <v/>
      </c>
    </row>
    <row r="670" spans="1:7" s="10" customFormat="1" ht="14.25" hidden="1" customHeight="1">
      <c r="A670" s="77" t="str">
        <f ca="1">IF($G670="","",IF(OR(INDEX(Nhaplieu!$M$8:$M$1070,$G670)=$J$3,INDEX(Nhaplieu!$N$8:$N$1070,$G670)=$J$3),INDEX(Nhaplieu!$E$8:$E$1070,$G670),""))</f>
        <v/>
      </c>
      <c r="B670" s="481" t="str">
        <f ca="1">IF($G670="","",IF(OR(INDEX(Nhaplieu!$M$8:$M$1070,$G670)=$J$3,INDEX(Nhaplieu!$N$8:$N$1070,$G670)=$J$3),INDEX(Nhaplieu!$F$8:$F$1070,$G670),""))</f>
        <v/>
      </c>
      <c r="C670" s="482" t="str">
        <f ca="1">IF($G670="","",IF(OR(INDEX(Nhaplieu!$M$8:$M$1070,$G670)=$J$3,INDEX(Nhaplieu!$N$8:$N$1070,$G670)=$J$3),INDEX(Nhaplieu!$L$8:$L$1070,$G670),""))</f>
        <v/>
      </c>
      <c r="D670" s="483" t="str">
        <f ca="1">IF($G670="","",IF(INDEX(Nhaplieu!$M$8:$M$1070,$G670)=$J$3,IF($G670="","",INDEX(Nhaplieu!$N$8:$N$1070,$G670)),IF(INDEX(Nhaplieu!$N$8:$N$1070,$G670)=$J$3,IF($G670="","",INDEX(Nhaplieu!$M$8:$M$1070,$G670)),"")))</f>
        <v/>
      </c>
      <c r="E670" s="77" t="str">
        <f ca="1">IF($G670="","",IF(AND(INDEX(Nhaplieu!$M$8:$M$1070,$G670)=$J$3,INDEX(Nhaplieu!$P$8:$P$1070,$G670)=$J$2),INDEX(Nhaplieu!$O$8:$O$1070,$G670),0))</f>
        <v/>
      </c>
      <c r="F670" s="77" t="str">
        <f ca="1">IF(OR($G670="",E670&gt;0),"",IF(AND(INDEX(Nhaplieu!$N$8:$N$1070,$G670)=$J$3,INDEX(Nhaplieu!$P$8:$P$1070,$G670)=$J$2),INDEX(Nhaplieu!$O$8:$O$1070,$G670),0))</f>
        <v/>
      </c>
      <c r="G670" s="66" t="str">
        <f ca="1">IF(TYPE(MATCH($J$2,OFFSET(Nhaplieu!$P$8,G669,0):'Nhaplieu'!$P$1070,0)+G669)=16,"",MATCH($J$2,OFFSET(Nhaplieu!$P$8,G669,0):'Nhaplieu'!$P$1070,0)+G669)</f>
        <v/>
      </c>
    </row>
    <row r="671" spans="1:7" s="10" customFormat="1" ht="14.25" hidden="1" customHeight="1">
      <c r="A671" s="77" t="str">
        <f ca="1">IF($G671="","",IF(OR(INDEX(Nhaplieu!$M$8:$M$1070,$G671)=$J$3,INDEX(Nhaplieu!$N$8:$N$1070,$G671)=$J$3),INDEX(Nhaplieu!$E$8:$E$1070,$G671),""))</f>
        <v/>
      </c>
      <c r="B671" s="481" t="str">
        <f ca="1">IF($G671="","",IF(OR(INDEX(Nhaplieu!$M$8:$M$1070,$G671)=$J$3,INDEX(Nhaplieu!$N$8:$N$1070,$G671)=$J$3),INDEX(Nhaplieu!$F$8:$F$1070,$G671),""))</f>
        <v/>
      </c>
      <c r="C671" s="482" t="str">
        <f ca="1">IF($G671="","",IF(OR(INDEX(Nhaplieu!$M$8:$M$1070,$G671)=$J$3,INDEX(Nhaplieu!$N$8:$N$1070,$G671)=$J$3),INDEX(Nhaplieu!$L$8:$L$1070,$G671),""))</f>
        <v/>
      </c>
      <c r="D671" s="483" t="str">
        <f ca="1">IF($G671="","",IF(INDEX(Nhaplieu!$M$8:$M$1070,$G671)=$J$3,IF($G671="","",INDEX(Nhaplieu!$N$8:$N$1070,$G671)),IF(INDEX(Nhaplieu!$N$8:$N$1070,$G671)=$J$3,IF($G671="","",INDEX(Nhaplieu!$M$8:$M$1070,$G671)),"")))</f>
        <v/>
      </c>
      <c r="E671" s="77" t="str">
        <f ca="1">IF($G671="","",IF(AND(INDEX(Nhaplieu!$M$8:$M$1070,$G671)=$J$3,INDEX(Nhaplieu!$P$8:$P$1070,$G671)=$J$2),INDEX(Nhaplieu!$O$8:$O$1070,$G671),0))</f>
        <v/>
      </c>
      <c r="F671" s="77" t="str">
        <f ca="1">IF(OR($G671="",E671&gt;0),"",IF(AND(INDEX(Nhaplieu!$N$8:$N$1070,$G671)=$J$3,INDEX(Nhaplieu!$P$8:$P$1070,$G671)=$J$2),INDEX(Nhaplieu!$O$8:$O$1070,$G671),0))</f>
        <v/>
      </c>
      <c r="G671" s="66" t="str">
        <f ca="1">IF(TYPE(MATCH($J$2,OFFSET(Nhaplieu!$P$8,G670,0):'Nhaplieu'!$P$1070,0)+G670)=16,"",MATCH($J$2,OFFSET(Nhaplieu!$P$8,G670,0):'Nhaplieu'!$P$1070,0)+G670)</f>
        <v/>
      </c>
    </row>
    <row r="672" spans="1:7" s="10" customFormat="1" ht="14.25" hidden="1" customHeight="1">
      <c r="A672" s="77" t="str">
        <f ca="1">IF($G672="","",IF(OR(INDEX(Nhaplieu!$M$8:$M$1070,$G672)=$J$3,INDEX(Nhaplieu!$N$8:$N$1070,$G672)=$J$3),INDEX(Nhaplieu!$E$8:$E$1070,$G672),""))</f>
        <v/>
      </c>
      <c r="B672" s="481" t="str">
        <f ca="1">IF($G672="","",IF(OR(INDEX(Nhaplieu!$M$8:$M$1070,$G672)=$J$3,INDEX(Nhaplieu!$N$8:$N$1070,$G672)=$J$3),INDEX(Nhaplieu!$F$8:$F$1070,$G672),""))</f>
        <v/>
      </c>
      <c r="C672" s="482" t="str">
        <f ca="1">IF($G672="","",IF(OR(INDEX(Nhaplieu!$M$8:$M$1070,$G672)=$J$3,INDEX(Nhaplieu!$N$8:$N$1070,$G672)=$J$3),INDEX(Nhaplieu!$L$8:$L$1070,$G672),""))</f>
        <v/>
      </c>
      <c r="D672" s="483" t="str">
        <f ca="1">IF($G672="","",IF(INDEX(Nhaplieu!$M$8:$M$1070,$G672)=$J$3,IF($G672="","",INDEX(Nhaplieu!$N$8:$N$1070,$G672)),IF(INDEX(Nhaplieu!$N$8:$N$1070,$G672)=$J$3,IF($G672="","",INDEX(Nhaplieu!$M$8:$M$1070,$G672)),"")))</f>
        <v/>
      </c>
      <c r="E672" s="77" t="str">
        <f ca="1">IF($G672="","",IF(AND(INDEX(Nhaplieu!$M$8:$M$1070,$G672)=$J$3,INDEX(Nhaplieu!$P$8:$P$1070,$G672)=$J$2),INDEX(Nhaplieu!$O$8:$O$1070,$G672),0))</f>
        <v/>
      </c>
      <c r="F672" s="77" t="str">
        <f ca="1">IF(OR($G672="",E672&gt;0),"",IF(AND(INDEX(Nhaplieu!$N$8:$N$1070,$G672)=$J$3,INDEX(Nhaplieu!$P$8:$P$1070,$G672)=$J$2),INDEX(Nhaplieu!$O$8:$O$1070,$G672),0))</f>
        <v/>
      </c>
      <c r="G672" s="66" t="str">
        <f ca="1">IF(TYPE(MATCH($J$2,OFFSET(Nhaplieu!$P$8,G671,0):'Nhaplieu'!$P$1070,0)+G671)=16,"",MATCH($J$2,OFFSET(Nhaplieu!$P$8,G671,0):'Nhaplieu'!$P$1070,0)+G671)</f>
        <v/>
      </c>
    </row>
    <row r="673" spans="1:7" s="10" customFormat="1" ht="14.25" hidden="1" customHeight="1">
      <c r="A673" s="77" t="str">
        <f ca="1">IF($G673="","",IF(OR(INDEX(Nhaplieu!$M$8:$M$1070,$G673)=$J$3,INDEX(Nhaplieu!$N$8:$N$1070,$G673)=$J$3),INDEX(Nhaplieu!$E$8:$E$1070,$G673),""))</f>
        <v/>
      </c>
      <c r="B673" s="481" t="str">
        <f ca="1">IF($G673="","",IF(OR(INDEX(Nhaplieu!$M$8:$M$1070,$G673)=$J$3,INDEX(Nhaplieu!$N$8:$N$1070,$G673)=$J$3),INDEX(Nhaplieu!$F$8:$F$1070,$G673),""))</f>
        <v/>
      </c>
      <c r="C673" s="482" t="str">
        <f ca="1">IF($G673="","",IF(OR(INDEX(Nhaplieu!$M$8:$M$1070,$G673)=$J$3,INDEX(Nhaplieu!$N$8:$N$1070,$G673)=$J$3),INDEX(Nhaplieu!$L$8:$L$1070,$G673),""))</f>
        <v/>
      </c>
      <c r="D673" s="483" t="str">
        <f ca="1">IF($G673="","",IF(INDEX(Nhaplieu!$M$8:$M$1070,$G673)=$J$3,IF($G673="","",INDEX(Nhaplieu!$N$8:$N$1070,$G673)),IF(INDEX(Nhaplieu!$N$8:$N$1070,$G673)=$J$3,IF($G673="","",INDEX(Nhaplieu!$M$8:$M$1070,$G673)),"")))</f>
        <v/>
      </c>
      <c r="E673" s="77" t="str">
        <f ca="1">IF($G673="","",IF(AND(INDEX(Nhaplieu!$M$8:$M$1070,$G673)=$J$3,INDEX(Nhaplieu!$P$8:$P$1070,$G673)=$J$2),INDEX(Nhaplieu!$O$8:$O$1070,$G673),0))</f>
        <v/>
      </c>
      <c r="F673" s="77" t="str">
        <f ca="1">IF(OR($G673="",E673&gt;0),"",IF(AND(INDEX(Nhaplieu!$N$8:$N$1070,$G673)=$J$3,INDEX(Nhaplieu!$P$8:$P$1070,$G673)=$J$2),INDEX(Nhaplieu!$O$8:$O$1070,$G673),0))</f>
        <v/>
      </c>
      <c r="G673" s="66" t="str">
        <f ca="1">IF(TYPE(MATCH($J$2,OFFSET(Nhaplieu!$P$8,G672,0):'Nhaplieu'!$P$1070,0)+G672)=16,"",MATCH($J$2,OFFSET(Nhaplieu!$P$8,G672,0):'Nhaplieu'!$P$1070,0)+G672)</f>
        <v/>
      </c>
    </row>
    <row r="674" spans="1:7" s="10" customFormat="1" ht="14.25" hidden="1" customHeight="1">
      <c r="A674" s="77" t="str">
        <f ca="1">IF($G674="","",IF(OR(INDEX(Nhaplieu!$M$8:$M$1070,$G674)=$J$3,INDEX(Nhaplieu!$N$8:$N$1070,$G674)=$J$3),INDEX(Nhaplieu!$E$8:$E$1070,$G674),""))</f>
        <v/>
      </c>
      <c r="B674" s="481" t="str">
        <f ca="1">IF($G674="","",IF(OR(INDEX(Nhaplieu!$M$8:$M$1070,$G674)=$J$3,INDEX(Nhaplieu!$N$8:$N$1070,$G674)=$J$3),INDEX(Nhaplieu!$F$8:$F$1070,$G674),""))</f>
        <v/>
      </c>
      <c r="C674" s="482" t="str">
        <f ca="1">IF($G674="","",IF(OR(INDEX(Nhaplieu!$M$8:$M$1070,$G674)=$J$3,INDEX(Nhaplieu!$N$8:$N$1070,$G674)=$J$3),INDEX(Nhaplieu!$L$8:$L$1070,$G674),""))</f>
        <v/>
      </c>
      <c r="D674" s="483" t="str">
        <f ca="1">IF($G674="","",IF(INDEX(Nhaplieu!$M$8:$M$1070,$G674)=$J$3,IF($G674="","",INDEX(Nhaplieu!$N$8:$N$1070,$G674)),IF(INDEX(Nhaplieu!$N$8:$N$1070,$G674)=$J$3,IF($G674="","",INDEX(Nhaplieu!$M$8:$M$1070,$G674)),"")))</f>
        <v/>
      </c>
      <c r="E674" s="77" t="str">
        <f ca="1">IF($G674="","",IF(AND(INDEX(Nhaplieu!$M$8:$M$1070,$G674)=$J$3,INDEX(Nhaplieu!$P$8:$P$1070,$G674)=$J$2),INDEX(Nhaplieu!$O$8:$O$1070,$G674),0))</f>
        <v/>
      </c>
      <c r="F674" s="77" t="str">
        <f ca="1">IF(OR($G674="",E674&gt;0),"",IF(AND(INDEX(Nhaplieu!$N$8:$N$1070,$G674)=$J$3,INDEX(Nhaplieu!$P$8:$P$1070,$G674)=$J$2),INDEX(Nhaplieu!$O$8:$O$1070,$G674),0))</f>
        <v/>
      </c>
      <c r="G674" s="66" t="str">
        <f ca="1">IF(TYPE(MATCH($J$2,OFFSET(Nhaplieu!$P$8,G673,0):'Nhaplieu'!$P$1070,0)+G673)=16,"",MATCH($J$2,OFFSET(Nhaplieu!$P$8,G673,0):'Nhaplieu'!$P$1070,0)+G673)</f>
        <v/>
      </c>
    </row>
    <row r="675" spans="1:7" s="10" customFormat="1" ht="14.25" hidden="1" customHeight="1">
      <c r="A675" s="77" t="str">
        <f ca="1">IF($G675="","",IF(OR(INDEX(Nhaplieu!$M$8:$M$1070,$G675)=$J$3,INDEX(Nhaplieu!$N$8:$N$1070,$G675)=$J$3),INDEX(Nhaplieu!$E$8:$E$1070,$G675),""))</f>
        <v/>
      </c>
      <c r="B675" s="481" t="str">
        <f ca="1">IF($G675="","",IF(OR(INDEX(Nhaplieu!$M$8:$M$1070,$G675)=$J$3,INDEX(Nhaplieu!$N$8:$N$1070,$G675)=$J$3),INDEX(Nhaplieu!$F$8:$F$1070,$G675),""))</f>
        <v/>
      </c>
      <c r="C675" s="482" t="str">
        <f ca="1">IF($G675="","",IF(OR(INDEX(Nhaplieu!$M$8:$M$1070,$G675)=$J$3,INDEX(Nhaplieu!$N$8:$N$1070,$G675)=$J$3),INDEX(Nhaplieu!$L$8:$L$1070,$G675),""))</f>
        <v/>
      </c>
      <c r="D675" s="483" t="str">
        <f ca="1">IF($G675="","",IF(INDEX(Nhaplieu!$M$8:$M$1070,$G675)=$J$3,IF($G675="","",INDEX(Nhaplieu!$N$8:$N$1070,$G675)),IF(INDEX(Nhaplieu!$N$8:$N$1070,$G675)=$J$3,IF($G675="","",INDEX(Nhaplieu!$M$8:$M$1070,$G675)),"")))</f>
        <v/>
      </c>
      <c r="E675" s="77" t="str">
        <f ca="1">IF($G675="","",IF(AND(INDEX(Nhaplieu!$M$8:$M$1070,$G675)=$J$3,INDEX(Nhaplieu!$P$8:$P$1070,$G675)=$J$2),INDEX(Nhaplieu!$O$8:$O$1070,$G675),0))</f>
        <v/>
      </c>
      <c r="F675" s="77" t="str">
        <f ca="1">IF(OR($G675="",E675&gt;0),"",IF(AND(INDEX(Nhaplieu!$N$8:$N$1070,$G675)=$J$3,INDEX(Nhaplieu!$P$8:$P$1070,$G675)=$J$2),INDEX(Nhaplieu!$O$8:$O$1070,$G675),0))</f>
        <v/>
      </c>
      <c r="G675" s="66" t="str">
        <f ca="1">IF(TYPE(MATCH($J$2,OFFSET(Nhaplieu!$P$8,G674,0):'Nhaplieu'!$P$1070,0)+G674)=16,"",MATCH($J$2,OFFSET(Nhaplieu!$P$8,G674,0):'Nhaplieu'!$P$1070,0)+G674)</f>
        <v/>
      </c>
    </row>
    <row r="676" spans="1:7" s="10" customFormat="1" ht="14.25" hidden="1" customHeight="1">
      <c r="A676" s="77" t="str">
        <f ca="1">IF($G676="","",IF(OR(INDEX(Nhaplieu!$M$8:$M$1070,$G676)=$J$3,INDEX(Nhaplieu!$N$8:$N$1070,$G676)=$J$3),INDEX(Nhaplieu!$E$8:$E$1070,$G676),""))</f>
        <v/>
      </c>
      <c r="B676" s="481" t="str">
        <f ca="1">IF($G676="","",IF(OR(INDEX(Nhaplieu!$M$8:$M$1070,$G676)=$J$3,INDEX(Nhaplieu!$N$8:$N$1070,$G676)=$J$3),INDEX(Nhaplieu!$F$8:$F$1070,$G676),""))</f>
        <v/>
      </c>
      <c r="C676" s="482" t="str">
        <f ca="1">IF($G676="","",IF(OR(INDEX(Nhaplieu!$M$8:$M$1070,$G676)=$J$3,INDEX(Nhaplieu!$N$8:$N$1070,$G676)=$J$3),INDEX(Nhaplieu!$L$8:$L$1070,$G676),""))</f>
        <v/>
      </c>
      <c r="D676" s="483" t="str">
        <f ca="1">IF($G676="","",IF(INDEX(Nhaplieu!$M$8:$M$1070,$G676)=$J$3,IF($G676="","",INDEX(Nhaplieu!$N$8:$N$1070,$G676)),IF(INDEX(Nhaplieu!$N$8:$N$1070,$G676)=$J$3,IF($G676="","",INDEX(Nhaplieu!$M$8:$M$1070,$G676)),"")))</f>
        <v/>
      </c>
      <c r="E676" s="77" t="str">
        <f ca="1">IF($G676="","",IF(AND(INDEX(Nhaplieu!$M$8:$M$1070,$G676)=$J$3,INDEX(Nhaplieu!$P$8:$P$1070,$G676)=$J$2),INDEX(Nhaplieu!$O$8:$O$1070,$G676),0))</f>
        <v/>
      </c>
      <c r="F676" s="77" t="str">
        <f ca="1">IF(OR($G676="",E676&gt;0),"",IF(AND(INDEX(Nhaplieu!$N$8:$N$1070,$G676)=$J$3,INDEX(Nhaplieu!$P$8:$P$1070,$G676)=$J$2),INDEX(Nhaplieu!$O$8:$O$1070,$G676),0))</f>
        <v/>
      </c>
      <c r="G676" s="66" t="str">
        <f ca="1">IF(TYPE(MATCH($J$2,OFFSET(Nhaplieu!$P$8,G675,0):'Nhaplieu'!$P$1070,0)+G675)=16,"",MATCH($J$2,OFFSET(Nhaplieu!$P$8,G675,0):'Nhaplieu'!$P$1070,0)+G675)</f>
        <v/>
      </c>
    </row>
    <row r="677" spans="1:7" s="10" customFormat="1" ht="14.25" hidden="1" customHeight="1">
      <c r="A677" s="77" t="str">
        <f ca="1">IF($G677="","",IF(OR(INDEX(Nhaplieu!$M$8:$M$1070,$G677)=$J$3,INDEX(Nhaplieu!$N$8:$N$1070,$G677)=$J$3),INDEX(Nhaplieu!$E$8:$E$1070,$G677),""))</f>
        <v/>
      </c>
      <c r="B677" s="481" t="str">
        <f ca="1">IF($G677="","",IF(OR(INDEX(Nhaplieu!$M$8:$M$1070,$G677)=$J$3,INDEX(Nhaplieu!$N$8:$N$1070,$G677)=$J$3),INDEX(Nhaplieu!$F$8:$F$1070,$G677),""))</f>
        <v/>
      </c>
      <c r="C677" s="482" t="str">
        <f ca="1">IF($G677="","",IF(OR(INDEX(Nhaplieu!$M$8:$M$1070,$G677)=$J$3,INDEX(Nhaplieu!$N$8:$N$1070,$G677)=$J$3),INDEX(Nhaplieu!$L$8:$L$1070,$G677),""))</f>
        <v/>
      </c>
      <c r="D677" s="483" t="str">
        <f ca="1">IF($G677="","",IF(INDEX(Nhaplieu!$M$8:$M$1070,$G677)=$J$3,IF($G677="","",INDEX(Nhaplieu!$N$8:$N$1070,$G677)),IF(INDEX(Nhaplieu!$N$8:$N$1070,$G677)=$J$3,IF($G677="","",INDEX(Nhaplieu!$M$8:$M$1070,$G677)),"")))</f>
        <v/>
      </c>
      <c r="E677" s="77" t="str">
        <f ca="1">IF($G677="","",IF(AND(INDEX(Nhaplieu!$M$8:$M$1070,$G677)=$J$3,INDEX(Nhaplieu!$P$8:$P$1070,$G677)=$J$2),INDEX(Nhaplieu!$O$8:$O$1070,$G677),0))</f>
        <v/>
      </c>
      <c r="F677" s="77" t="str">
        <f ca="1">IF(OR($G677="",E677&gt;0),"",IF(AND(INDEX(Nhaplieu!$N$8:$N$1070,$G677)=$J$3,INDEX(Nhaplieu!$P$8:$P$1070,$G677)=$J$2),INDEX(Nhaplieu!$O$8:$O$1070,$G677),0))</f>
        <v/>
      </c>
      <c r="G677" s="66" t="str">
        <f ca="1">IF(TYPE(MATCH($J$2,OFFSET(Nhaplieu!$P$8,G676,0):'Nhaplieu'!$P$1070,0)+G676)=16,"",MATCH($J$2,OFFSET(Nhaplieu!$P$8,G676,0):'Nhaplieu'!$P$1070,0)+G676)</f>
        <v/>
      </c>
    </row>
    <row r="678" spans="1:7" s="10" customFormat="1" ht="14.25" hidden="1" customHeight="1">
      <c r="A678" s="77" t="str">
        <f ca="1">IF($G678="","",IF(OR(INDEX(Nhaplieu!$M$8:$M$1070,$G678)=$J$3,INDEX(Nhaplieu!$N$8:$N$1070,$G678)=$J$3),INDEX(Nhaplieu!$E$8:$E$1070,$G678),""))</f>
        <v/>
      </c>
      <c r="B678" s="481" t="str">
        <f ca="1">IF($G678="","",IF(OR(INDEX(Nhaplieu!$M$8:$M$1070,$G678)=$J$3,INDEX(Nhaplieu!$N$8:$N$1070,$G678)=$J$3),INDEX(Nhaplieu!$F$8:$F$1070,$G678),""))</f>
        <v/>
      </c>
      <c r="C678" s="482" t="str">
        <f ca="1">IF($G678="","",IF(OR(INDEX(Nhaplieu!$M$8:$M$1070,$G678)=$J$3,INDEX(Nhaplieu!$N$8:$N$1070,$G678)=$J$3),INDEX(Nhaplieu!$L$8:$L$1070,$G678),""))</f>
        <v/>
      </c>
      <c r="D678" s="483" t="str">
        <f ca="1">IF($G678="","",IF(INDEX(Nhaplieu!$M$8:$M$1070,$G678)=$J$3,IF($G678="","",INDEX(Nhaplieu!$N$8:$N$1070,$G678)),IF(INDEX(Nhaplieu!$N$8:$N$1070,$G678)=$J$3,IF($G678="","",INDEX(Nhaplieu!$M$8:$M$1070,$G678)),"")))</f>
        <v/>
      </c>
      <c r="E678" s="77" t="str">
        <f ca="1">IF($G678="","",IF(AND(INDEX(Nhaplieu!$M$8:$M$1070,$G678)=$J$3,INDEX(Nhaplieu!$P$8:$P$1070,$G678)=$J$2),INDEX(Nhaplieu!$O$8:$O$1070,$G678),0))</f>
        <v/>
      </c>
      <c r="F678" s="77" t="str">
        <f ca="1">IF(OR($G678="",E678&gt;0),"",IF(AND(INDEX(Nhaplieu!$N$8:$N$1070,$G678)=$J$3,INDEX(Nhaplieu!$P$8:$P$1070,$G678)=$J$2),INDEX(Nhaplieu!$O$8:$O$1070,$G678),0))</f>
        <v/>
      </c>
      <c r="G678" s="66" t="str">
        <f ca="1">IF(TYPE(MATCH($J$2,OFFSET(Nhaplieu!$P$8,G677,0):'Nhaplieu'!$P$1070,0)+G677)=16,"",MATCH($J$2,OFFSET(Nhaplieu!$P$8,G677,0):'Nhaplieu'!$P$1070,0)+G677)</f>
        <v/>
      </c>
    </row>
    <row r="679" spans="1:7" s="10" customFormat="1" ht="14.25" hidden="1" customHeight="1">
      <c r="A679" s="77" t="str">
        <f ca="1">IF($G679="","",IF(OR(INDEX(Nhaplieu!$M$8:$M$1070,$G679)=$J$3,INDEX(Nhaplieu!$N$8:$N$1070,$G679)=$J$3),INDEX(Nhaplieu!$E$8:$E$1070,$G679),""))</f>
        <v/>
      </c>
      <c r="B679" s="481" t="str">
        <f ca="1">IF($G679="","",IF(OR(INDEX(Nhaplieu!$M$8:$M$1070,$G679)=$J$3,INDEX(Nhaplieu!$N$8:$N$1070,$G679)=$J$3),INDEX(Nhaplieu!$F$8:$F$1070,$G679),""))</f>
        <v/>
      </c>
      <c r="C679" s="482" t="str">
        <f ca="1">IF($G679="","",IF(OR(INDEX(Nhaplieu!$M$8:$M$1070,$G679)=$J$3,INDEX(Nhaplieu!$N$8:$N$1070,$G679)=$J$3),INDEX(Nhaplieu!$L$8:$L$1070,$G679),""))</f>
        <v/>
      </c>
      <c r="D679" s="483" t="str">
        <f ca="1">IF($G679="","",IF(INDEX(Nhaplieu!$M$8:$M$1070,$G679)=$J$3,IF($G679="","",INDEX(Nhaplieu!$N$8:$N$1070,$G679)),IF(INDEX(Nhaplieu!$N$8:$N$1070,$G679)=$J$3,IF($G679="","",INDEX(Nhaplieu!$M$8:$M$1070,$G679)),"")))</f>
        <v/>
      </c>
      <c r="E679" s="77" t="str">
        <f ca="1">IF($G679="","",IF(AND(INDEX(Nhaplieu!$M$8:$M$1070,$G679)=$J$3,INDEX(Nhaplieu!$P$8:$P$1070,$G679)=$J$2),INDEX(Nhaplieu!$O$8:$O$1070,$G679),0))</f>
        <v/>
      </c>
      <c r="F679" s="77" t="str">
        <f ca="1">IF(OR($G679="",E679&gt;0),"",IF(AND(INDEX(Nhaplieu!$N$8:$N$1070,$G679)=$J$3,INDEX(Nhaplieu!$P$8:$P$1070,$G679)=$J$2),INDEX(Nhaplieu!$O$8:$O$1070,$G679),0))</f>
        <v/>
      </c>
      <c r="G679" s="66" t="str">
        <f ca="1">IF(TYPE(MATCH($J$2,OFFSET(Nhaplieu!$P$8,G678,0):'Nhaplieu'!$P$1070,0)+G678)=16,"",MATCH($J$2,OFFSET(Nhaplieu!$P$8,G678,0):'Nhaplieu'!$P$1070,0)+G678)</f>
        <v/>
      </c>
    </row>
    <row r="680" spans="1:7" s="10" customFormat="1" ht="14.25" hidden="1" customHeight="1">
      <c r="A680" s="77" t="str">
        <f ca="1">IF($G680="","",IF(OR(INDEX(Nhaplieu!$M$8:$M$1070,$G680)=$J$3,INDEX(Nhaplieu!$N$8:$N$1070,$G680)=$J$3),INDEX(Nhaplieu!$E$8:$E$1070,$G680),""))</f>
        <v/>
      </c>
      <c r="B680" s="481" t="str">
        <f ca="1">IF($G680="","",IF(OR(INDEX(Nhaplieu!$M$8:$M$1070,$G680)=$J$3,INDEX(Nhaplieu!$N$8:$N$1070,$G680)=$J$3),INDEX(Nhaplieu!$F$8:$F$1070,$G680),""))</f>
        <v/>
      </c>
      <c r="C680" s="482" t="str">
        <f ca="1">IF($G680="","",IF(OR(INDEX(Nhaplieu!$M$8:$M$1070,$G680)=$J$3,INDEX(Nhaplieu!$N$8:$N$1070,$G680)=$J$3),INDEX(Nhaplieu!$L$8:$L$1070,$G680),""))</f>
        <v/>
      </c>
      <c r="D680" s="483" t="str">
        <f ca="1">IF($G680="","",IF(INDEX(Nhaplieu!$M$8:$M$1070,$G680)=$J$3,IF($G680="","",INDEX(Nhaplieu!$N$8:$N$1070,$G680)),IF(INDEX(Nhaplieu!$N$8:$N$1070,$G680)=$J$3,IF($G680="","",INDEX(Nhaplieu!$M$8:$M$1070,$G680)),"")))</f>
        <v/>
      </c>
      <c r="E680" s="77" t="str">
        <f ca="1">IF($G680="","",IF(AND(INDEX(Nhaplieu!$M$8:$M$1070,$G680)=$J$3,INDEX(Nhaplieu!$P$8:$P$1070,$G680)=$J$2),INDEX(Nhaplieu!$O$8:$O$1070,$G680),0))</f>
        <v/>
      </c>
      <c r="F680" s="77" t="str">
        <f ca="1">IF(OR($G680="",E680&gt;0),"",IF(AND(INDEX(Nhaplieu!$N$8:$N$1070,$G680)=$J$3,INDEX(Nhaplieu!$P$8:$P$1070,$G680)=$J$2),INDEX(Nhaplieu!$O$8:$O$1070,$G680),0))</f>
        <v/>
      </c>
      <c r="G680" s="66" t="str">
        <f ca="1">IF(TYPE(MATCH($J$2,OFFSET(Nhaplieu!$P$8,G679,0):'Nhaplieu'!$P$1070,0)+G679)=16,"",MATCH($J$2,OFFSET(Nhaplieu!$P$8,G679,0):'Nhaplieu'!$P$1070,0)+G679)</f>
        <v/>
      </c>
    </row>
    <row r="681" spans="1:7" s="10" customFormat="1" ht="14.25" hidden="1" customHeight="1">
      <c r="A681" s="77" t="str">
        <f ca="1">IF($G681="","",IF(OR(INDEX(Nhaplieu!$M$8:$M$1070,$G681)=$J$3,INDEX(Nhaplieu!$N$8:$N$1070,$G681)=$J$3),INDEX(Nhaplieu!$E$8:$E$1070,$G681),""))</f>
        <v/>
      </c>
      <c r="B681" s="481" t="str">
        <f ca="1">IF($G681="","",IF(OR(INDEX(Nhaplieu!$M$8:$M$1070,$G681)=$J$3,INDEX(Nhaplieu!$N$8:$N$1070,$G681)=$J$3),INDEX(Nhaplieu!$F$8:$F$1070,$G681),""))</f>
        <v/>
      </c>
      <c r="C681" s="482" t="str">
        <f ca="1">IF($G681="","",IF(OR(INDEX(Nhaplieu!$M$8:$M$1070,$G681)=$J$3,INDEX(Nhaplieu!$N$8:$N$1070,$G681)=$J$3),INDEX(Nhaplieu!$L$8:$L$1070,$G681),""))</f>
        <v/>
      </c>
      <c r="D681" s="483" t="str">
        <f ca="1">IF($G681="","",IF(INDEX(Nhaplieu!$M$8:$M$1070,$G681)=$J$3,IF($G681="","",INDEX(Nhaplieu!$N$8:$N$1070,$G681)),IF(INDEX(Nhaplieu!$N$8:$N$1070,$G681)=$J$3,IF($G681="","",INDEX(Nhaplieu!$M$8:$M$1070,$G681)),"")))</f>
        <v/>
      </c>
      <c r="E681" s="77" t="str">
        <f ca="1">IF($G681="","",IF(AND(INDEX(Nhaplieu!$M$8:$M$1070,$G681)=$J$3,INDEX(Nhaplieu!$P$8:$P$1070,$G681)=$J$2),INDEX(Nhaplieu!$O$8:$O$1070,$G681),0))</f>
        <v/>
      </c>
      <c r="F681" s="77" t="str">
        <f ca="1">IF(OR($G681="",E681&gt;0),"",IF(AND(INDEX(Nhaplieu!$N$8:$N$1070,$G681)=$J$3,INDEX(Nhaplieu!$P$8:$P$1070,$G681)=$J$2),INDEX(Nhaplieu!$O$8:$O$1070,$G681),0))</f>
        <v/>
      </c>
      <c r="G681" s="66" t="str">
        <f ca="1">IF(TYPE(MATCH($J$2,OFFSET(Nhaplieu!$P$8,G680,0):'Nhaplieu'!$P$1070,0)+G680)=16,"",MATCH($J$2,OFFSET(Nhaplieu!$P$8,G680,0):'Nhaplieu'!$P$1070,0)+G680)</f>
        <v/>
      </c>
    </row>
    <row r="682" spans="1:7" s="10" customFormat="1" ht="14.25" hidden="1" customHeight="1">
      <c r="A682" s="77" t="str">
        <f ca="1">IF($G682="","",IF(OR(INDEX(Nhaplieu!$M$8:$M$1070,$G682)=$J$3,INDEX(Nhaplieu!$N$8:$N$1070,$G682)=$J$3),INDEX(Nhaplieu!$E$8:$E$1070,$G682),""))</f>
        <v/>
      </c>
      <c r="B682" s="481" t="str">
        <f ca="1">IF($G682="","",IF(OR(INDEX(Nhaplieu!$M$8:$M$1070,$G682)=$J$3,INDEX(Nhaplieu!$N$8:$N$1070,$G682)=$J$3),INDEX(Nhaplieu!$F$8:$F$1070,$G682),""))</f>
        <v/>
      </c>
      <c r="C682" s="482" t="str">
        <f ca="1">IF($G682="","",IF(OR(INDEX(Nhaplieu!$M$8:$M$1070,$G682)=$J$3,INDEX(Nhaplieu!$N$8:$N$1070,$G682)=$J$3),INDEX(Nhaplieu!$L$8:$L$1070,$G682),""))</f>
        <v/>
      </c>
      <c r="D682" s="483" t="str">
        <f ca="1">IF($G682="","",IF(INDEX(Nhaplieu!$M$8:$M$1070,$G682)=$J$3,IF($G682="","",INDEX(Nhaplieu!$N$8:$N$1070,$G682)),IF(INDEX(Nhaplieu!$N$8:$N$1070,$G682)=$J$3,IF($G682="","",INDEX(Nhaplieu!$M$8:$M$1070,$G682)),"")))</f>
        <v/>
      </c>
      <c r="E682" s="77" t="str">
        <f ca="1">IF($G682="","",IF(AND(INDEX(Nhaplieu!$M$8:$M$1070,$G682)=$J$3,INDEX(Nhaplieu!$P$8:$P$1070,$G682)=$J$2),INDEX(Nhaplieu!$O$8:$O$1070,$G682),0))</f>
        <v/>
      </c>
      <c r="F682" s="77" t="str">
        <f ca="1">IF(OR($G682="",E682&gt;0),"",IF(AND(INDEX(Nhaplieu!$N$8:$N$1070,$G682)=$J$3,INDEX(Nhaplieu!$P$8:$P$1070,$G682)=$J$2),INDEX(Nhaplieu!$O$8:$O$1070,$G682),0))</f>
        <v/>
      </c>
      <c r="G682" s="66" t="str">
        <f ca="1">IF(TYPE(MATCH($J$2,OFFSET(Nhaplieu!$P$8,G681,0):'Nhaplieu'!$P$1070,0)+G681)=16,"",MATCH($J$2,OFFSET(Nhaplieu!$P$8,G681,0):'Nhaplieu'!$P$1070,0)+G681)</f>
        <v/>
      </c>
    </row>
    <row r="683" spans="1:7" s="10" customFormat="1" ht="14.25" hidden="1" customHeight="1">
      <c r="A683" s="77" t="str">
        <f ca="1">IF($G683="","",IF(OR(INDEX(Nhaplieu!$M$8:$M$1070,$G683)=$J$3,INDEX(Nhaplieu!$N$8:$N$1070,$G683)=$J$3),INDEX(Nhaplieu!$E$8:$E$1070,$G683),""))</f>
        <v/>
      </c>
      <c r="B683" s="481" t="str">
        <f ca="1">IF($G683="","",IF(OR(INDEX(Nhaplieu!$M$8:$M$1070,$G683)=$J$3,INDEX(Nhaplieu!$N$8:$N$1070,$G683)=$J$3),INDEX(Nhaplieu!$F$8:$F$1070,$G683),""))</f>
        <v/>
      </c>
      <c r="C683" s="482" t="str">
        <f ca="1">IF($G683="","",IF(OR(INDEX(Nhaplieu!$M$8:$M$1070,$G683)=$J$3,INDEX(Nhaplieu!$N$8:$N$1070,$G683)=$J$3),INDEX(Nhaplieu!$L$8:$L$1070,$G683),""))</f>
        <v/>
      </c>
      <c r="D683" s="483" t="str">
        <f ca="1">IF($G683="","",IF(INDEX(Nhaplieu!$M$8:$M$1070,$G683)=$J$3,IF($G683="","",INDEX(Nhaplieu!$N$8:$N$1070,$G683)),IF(INDEX(Nhaplieu!$N$8:$N$1070,$G683)=$J$3,IF($G683="","",INDEX(Nhaplieu!$M$8:$M$1070,$G683)),"")))</f>
        <v/>
      </c>
      <c r="E683" s="77" t="str">
        <f ca="1">IF($G683="","",IF(AND(INDEX(Nhaplieu!$M$8:$M$1070,$G683)=$J$3,INDEX(Nhaplieu!$P$8:$P$1070,$G683)=$J$2),INDEX(Nhaplieu!$O$8:$O$1070,$G683),0))</f>
        <v/>
      </c>
      <c r="F683" s="77" t="str">
        <f ca="1">IF(OR($G683="",E683&gt;0),"",IF(AND(INDEX(Nhaplieu!$N$8:$N$1070,$G683)=$J$3,INDEX(Nhaplieu!$P$8:$P$1070,$G683)=$J$2),INDEX(Nhaplieu!$O$8:$O$1070,$G683),0))</f>
        <v/>
      </c>
      <c r="G683" s="66" t="str">
        <f ca="1">IF(TYPE(MATCH($J$2,OFFSET(Nhaplieu!$P$8,G682,0):'Nhaplieu'!$P$1070,0)+G682)=16,"",MATCH($J$2,OFFSET(Nhaplieu!$P$8,G682,0):'Nhaplieu'!$P$1070,0)+G682)</f>
        <v/>
      </c>
    </row>
    <row r="684" spans="1:7" s="10" customFormat="1" ht="14.25" hidden="1" customHeight="1">
      <c r="A684" s="77" t="str">
        <f ca="1">IF($G684="","",IF(OR(INDEX(Nhaplieu!$M$8:$M$1070,$G684)=$J$3,INDEX(Nhaplieu!$N$8:$N$1070,$G684)=$J$3),INDEX(Nhaplieu!$E$8:$E$1070,$G684),""))</f>
        <v/>
      </c>
      <c r="B684" s="481" t="str">
        <f ca="1">IF($G684="","",IF(OR(INDEX(Nhaplieu!$M$8:$M$1070,$G684)=$J$3,INDEX(Nhaplieu!$N$8:$N$1070,$G684)=$J$3),INDEX(Nhaplieu!$F$8:$F$1070,$G684),""))</f>
        <v/>
      </c>
      <c r="C684" s="482" t="str">
        <f ca="1">IF($G684="","",IF(OR(INDEX(Nhaplieu!$M$8:$M$1070,$G684)=$J$3,INDEX(Nhaplieu!$N$8:$N$1070,$G684)=$J$3),INDEX(Nhaplieu!$L$8:$L$1070,$G684),""))</f>
        <v/>
      </c>
      <c r="D684" s="483" t="str">
        <f ca="1">IF($G684="","",IF(INDEX(Nhaplieu!$M$8:$M$1070,$G684)=$J$3,IF($G684="","",INDEX(Nhaplieu!$N$8:$N$1070,$G684)),IF(INDEX(Nhaplieu!$N$8:$N$1070,$G684)=$J$3,IF($G684="","",INDEX(Nhaplieu!$M$8:$M$1070,$G684)),"")))</f>
        <v/>
      </c>
      <c r="E684" s="77" t="str">
        <f ca="1">IF($G684="","",IF(AND(INDEX(Nhaplieu!$M$8:$M$1070,$G684)=$J$3,INDEX(Nhaplieu!$P$8:$P$1070,$G684)=$J$2),INDEX(Nhaplieu!$O$8:$O$1070,$G684),0))</f>
        <v/>
      </c>
      <c r="F684" s="77" t="str">
        <f ca="1">IF(OR($G684="",E684&gt;0),"",IF(AND(INDEX(Nhaplieu!$N$8:$N$1070,$G684)=$J$3,INDEX(Nhaplieu!$P$8:$P$1070,$G684)=$J$2),INDEX(Nhaplieu!$O$8:$O$1070,$G684),0))</f>
        <v/>
      </c>
      <c r="G684" s="66" t="str">
        <f ca="1">IF(TYPE(MATCH($J$2,OFFSET(Nhaplieu!$P$8,G683,0):'Nhaplieu'!$P$1070,0)+G683)=16,"",MATCH($J$2,OFFSET(Nhaplieu!$P$8,G683,0):'Nhaplieu'!$P$1070,0)+G683)</f>
        <v/>
      </c>
    </row>
    <row r="685" spans="1:7" s="10" customFormat="1" ht="14.25" hidden="1" customHeight="1">
      <c r="A685" s="77" t="str">
        <f ca="1">IF($G685="","",IF(OR(INDEX(Nhaplieu!$M$8:$M$1070,$G685)=$J$3,INDEX(Nhaplieu!$N$8:$N$1070,$G685)=$J$3),INDEX(Nhaplieu!$E$8:$E$1070,$G685),""))</f>
        <v/>
      </c>
      <c r="B685" s="481" t="str">
        <f ca="1">IF($G685="","",IF(OR(INDEX(Nhaplieu!$M$8:$M$1070,$G685)=$J$3,INDEX(Nhaplieu!$N$8:$N$1070,$G685)=$J$3),INDEX(Nhaplieu!$F$8:$F$1070,$G685),""))</f>
        <v/>
      </c>
      <c r="C685" s="482" t="str">
        <f ca="1">IF($G685="","",IF(OR(INDEX(Nhaplieu!$M$8:$M$1070,$G685)=$J$3,INDEX(Nhaplieu!$N$8:$N$1070,$G685)=$J$3),INDEX(Nhaplieu!$L$8:$L$1070,$G685),""))</f>
        <v/>
      </c>
      <c r="D685" s="483" t="str">
        <f ca="1">IF($G685="","",IF(INDEX(Nhaplieu!$M$8:$M$1070,$G685)=$J$3,IF($G685="","",INDEX(Nhaplieu!$N$8:$N$1070,$G685)),IF(INDEX(Nhaplieu!$N$8:$N$1070,$G685)=$J$3,IF($G685="","",INDEX(Nhaplieu!$M$8:$M$1070,$G685)),"")))</f>
        <v/>
      </c>
      <c r="E685" s="77" t="str">
        <f ca="1">IF($G685="","",IF(AND(INDEX(Nhaplieu!$M$8:$M$1070,$G685)=$J$3,INDEX(Nhaplieu!$P$8:$P$1070,$G685)=$J$2),INDEX(Nhaplieu!$O$8:$O$1070,$G685),0))</f>
        <v/>
      </c>
      <c r="F685" s="77" t="str">
        <f ca="1">IF(OR($G685="",E685&gt;0),"",IF(AND(INDEX(Nhaplieu!$N$8:$N$1070,$G685)=$J$3,INDEX(Nhaplieu!$P$8:$P$1070,$G685)=$J$2),INDEX(Nhaplieu!$O$8:$O$1070,$G685),0))</f>
        <v/>
      </c>
      <c r="G685" s="66" t="str">
        <f ca="1">IF(TYPE(MATCH($J$2,OFFSET(Nhaplieu!$P$8,G684,0):'Nhaplieu'!$P$1070,0)+G684)=16,"",MATCH($J$2,OFFSET(Nhaplieu!$P$8,G684,0):'Nhaplieu'!$P$1070,0)+G684)</f>
        <v/>
      </c>
    </row>
    <row r="686" spans="1:7" s="10" customFormat="1" ht="14.25" hidden="1" customHeight="1">
      <c r="A686" s="77" t="str">
        <f ca="1">IF($G686="","",IF(OR(INDEX(Nhaplieu!$M$8:$M$1070,$G686)=$J$3,INDEX(Nhaplieu!$N$8:$N$1070,$G686)=$J$3),INDEX(Nhaplieu!$E$8:$E$1070,$G686),""))</f>
        <v/>
      </c>
      <c r="B686" s="481" t="str">
        <f ca="1">IF($G686="","",IF(OR(INDEX(Nhaplieu!$M$8:$M$1070,$G686)=$J$3,INDEX(Nhaplieu!$N$8:$N$1070,$G686)=$J$3),INDEX(Nhaplieu!$F$8:$F$1070,$G686),""))</f>
        <v/>
      </c>
      <c r="C686" s="482" t="str">
        <f ca="1">IF($G686="","",IF(OR(INDEX(Nhaplieu!$M$8:$M$1070,$G686)=$J$3,INDEX(Nhaplieu!$N$8:$N$1070,$G686)=$J$3),INDEX(Nhaplieu!$L$8:$L$1070,$G686),""))</f>
        <v/>
      </c>
      <c r="D686" s="483" t="str">
        <f ca="1">IF($G686="","",IF(INDEX(Nhaplieu!$M$8:$M$1070,$G686)=$J$3,IF($G686="","",INDEX(Nhaplieu!$N$8:$N$1070,$G686)),IF(INDEX(Nhaplieu!$N$8:$N$1070,$G686)=$J$3,IF($G686="","",INDEX(Nhaplieu!$M$8:$M$1070,$G686)),"")))</f>
        <v/>
      </c>
      <c r="E686" s="77" t="str">
        <f ca="1">IF($G686="","",IF(AND(INDEX(Nhaplieu!$M$8:$M$1070,$G686)=$J$3,INDEX(Nhaplieu!$P$8:$P$1070,$G686)=$J$2),INDEX(Nhaplieu!$O$8:$O$1070,$G686),0))</f>
        <v/>
      </c>
      <c r="F686" s="77" t="str">
        <f ca="1">IF(OR($G686="",E686&gt;0),"",IF(AND(INDEX(Nhaplieu!$N$8:$N$1070,$G686)=$J$3,INDEX(Nhaplieu!$P$8:$P$1070,$G686)=$J$2),INDEX(Nhaplieu!$O$8:$O$1070,$G686),0))</f>
        <v/>
      </c>
      <c r="G686" s="66" t="str">
        <f ca="1">IF(TYPE(MATCH($J$2,OFFSET(Nhaplieu!$P$8,G685,0):'Nhaplieu'!$P$1070,0)+G685)=16,"",MATCH($J$2,OFFSET(Nhaplieu!$P$8,G685,0):'Nhaplieu'!$P$1070,0)+G685)</f>
        <v/>
      </c>
    </row>
    <row r="687" spans="1:7" s="10" customFormat="1" ht="14.25" hidden="1" customHeight="1">
      <c r="A687" s="77" t="str">
        <f ca="1">IF($G687="","",IF(OR(INDEX(Nhaplieu!$M$8:$M$1070,$G687)=$J$3,INDEX(Nhaplieu!$N$8:$N$1070,$G687)=$J$3),INDEX(Nhaplieu!$E$8:$E$1070,$G687),""))</f>
        <v/>
      </c>
      <c r="B687" s="481" t="str">
        <f ca="1">IF($G687="","",IF(OR(INDEX(Nhaplieu!$M$8:$M$1070,$G687)=$J$3,INDEX(Nhaplieu!$N$8:$N$1070,$G687)=$J$3),INDEX(Nhaplieu!$F$8:$F$1070,$G687),""))</f>
        <v/>
      </c>
      <c r="C687" s="482" t="str">
        <f ca="1">IF($G687="","",IF(OR(INDEX(Nhaplieu!$M$8:$M$1070,$G687)=$J$3,INDEX(Nhaplieu!$N$8:$N$1070,$G687)=$J$3),INDEX(Nhaplieu!$L$8:$L$1070,$G687),""))</f>
        <v/>
      </c>
      <c r="D687" s="483" t="str">
        <f ca="1">IF($G687="","",IF(INDEX(Nhaplieu!$M$8:$M$1070,$G687)=$J$3,IF($G687="","",INDEX(Nhaplieu!$N$8:$N$1070,$G687)),IF(INDEX(Nhaplieu!$N$8:$N$1070,$G687)=$J$3,IF($G687="","",INDEX(Nhaplieu!$M$8:$M$1070,$G687)),"")))</f>
        <v/>
      </c>
      <c r="E687" s="77" t="str">
        <f ca="1">IF($G687="","",IF(AND(INDEX(Nhaplieu!$M$8:$M$1070,$G687)=$J$3,INDEX(Nhaplieu!$P$8:$P$1070,$G687)=$J$2),INDEX(Nhaplieu!$O$8:$O$1070,$G687),0))</f>
        <v/>
      </c>
      <c r="F687" s="77" t="str">
        <f ca="1">IF(OR($G687="",E687&gt;0),"",IF(AND(INDEX(Nhaplieu!$N$8:$N$1070,$G687)=$J$3,INDEX(Nhaplieu!$P$8:$P$1070,$G687)=$J$2),INDEX(Nhaplieu!$O$8:$O$1070,$G687),0))</f>
        <v/>
      </c>
      <c r="G687" s="66" t="str">
        <f ca="1">IF(TYPE(MATCH($J$2,OFFSET(Nhaplieu!$P$8,G686,0):'Nhaplieu'!$P$1070,0)+G686)=16,"",MATCH($J$2,OFFSET(Nhaplieu!$P$8,G686,0):'Nhaplieu'!$P$1070,0)+G686)</f>
        <v/>
      </c>
    </row>
    <row r="688" spans="1:7" s="10" customFormat="1" ht="14.25" hidden="1" customHeight="1">
      <c r="A688" s="77" t="str">
        <f ca="1">IF($G688="","",IF(OR(INDEX(Nhaplieu!$M$8:$M$1070,$G688)=$J$3,INDEX(Nhaplieu!$N$8:$N$1070,$G688)=$J$3),INDEX(Nhaplieu!$E$8:$E$1070,$G688),""))</f>
        <v/>
      </c>
      <c r="B688" s="481" t="str">
        <f ca="1">IF($G688="","",IF(OR(INDEX(Nhaplieu!$M$8:$M$1070,$G688)=$J$3,INDEX(Nhaplieu!$N$8:$N$1070,$G688)=$J$3),INDEX(Nhaplieu!$F$8:$F$1070,$G688),""))</f>
        <v/>
      </c>
      <c r="C688" s="482" t="str">
        <f ca="1">IF($G688="","",IF(OR(INDEX(Nhaplieu!$M$8:$M$1070,$G688)=$J$3,INDEX(Nhaplieu!$N$8:$N$1070,$G688)=$J$3),INDEX(Nhaplieu!$L$8:$L$1070,$G688),""))</f>
        <v/>
      </c>
      <c r="D688" s="483" t="str">
        <f ca="1">IF($G688="","",IF(INDEX(Nhaplieu!$M$8:$M$1070,$G688)=$J$3,IF($G688="","",INDEX(Nhaplieu!$N$8:$N$1070,$G688)),IF(INDEX(Nhaplieu!$N$8:$N$1070,$G688)=$J$3,IF($G688="","",INDEX(Nhaplieu!$M$8:$M$1070,$G688)),"")))</f>
        <v/>
      </c>
      <c r="E688" s="77" t="str">
        <f ca="1">IF($G688="","",IF(AND(INDEX(Nhaplieu!$M$8:$M$1070,$G688)=$J$3,INDEX(Nhaplieu!$P$8:$P$1070,$G688)=$J$2),INDEX(Nhaplieu!$O$8:$O$1070,$G688),0))</f>
        <v/>
      </c>
      <c r="F688" s="77" t="str">
        <f ca="1">IF(OR($G688="",E688&gt;0),"",IF(AND(INDEX(Nhaplieu!$N$8:$N$1070,$G688)=$J$3,INDEX(Nhaplieu!$P$8:$P$1070,$G688)=$J$2),INDEX(Nhaplieu!$O$8:$O$1070,$G688),0))</f>
        <v/>
      </c>
      <c r="G688" s="66" t="str">
        <f ca="1">IF(TYPE(MATCH($J$2,OFFSET(Nhaplieu!$P$8,G687,0):'Nhaplieu'!$P$1070,0)+G687)=16,"",MATCH($J$2,OFFSET(Nhaplieu!$P$8,G687,0):'Nhaplieu'!$P$1070,0)+G687)</f>
        <v/>
      </c>
    </row>
    <row r="689" spans="1:7" s="10" customFormat="1" ht="14.25" hidden="1" customHeight="1">
      <c r="A689" s="77" t="str">
        <f ca="1">IF($G689="","",IF(OR(INDEX(Nhaplieu!$M$8:$M$1070,$G689)=$J$3,INDEX(Nhaplieu!$N$8:$N$1070,$G689)=$J$3),INDEX(Nhaplieu!$E$8:$E$1070,$G689),""))</f>
        <v/>
      </c>
      <c r="B689" s="481" t="str">
        <f ca="1">IF($G689="","",IF(OR(INDEX(Nhaplieu!$M$8:$M$1070,$G689)=$J$3,INDEX(Nhaplieu!$N$8:$N$1070,$G689)=$J$3),INDEX(Nhaplieu!$F$8:$F$1070,$G689),""))</f>
        <v/>
      </c>
      <c r="C689" s="482" t="str">
        <f ca="1">IF($G689="","",IF(OR(INDEX(Nhaplieu!$M$8:$M$1070,$G689)=$J$3,INDEX(Nhaplieu!$N$8:$N$1070,$G689)=$J$3),INDEX(Nhaplieu!$L$8:$L$1070,$G689),""))</f>
        <v/>
      </c>
      <c r="D689" s="483" t="str">
        <f ca="1">IF($G689="","",IF(INDEX(Nhaplieu!$M$8:$M$1070,$G689)=$J$3,IF($G689="","",INDEX(Nhaplieu!$N$8:$N$1070,$G689)),IF(INDEX(Nhaplieu!$N$8:$N$1070,$G689)=$J$3,IF($G689="","",INDEX(Nhaplieu!$M$8:$M$1070,$G689)),"")))</f>
        <v/>
      </c>
      <c r="E689" s="77" t="str">
        <f ca="1">IF($G689="","",IF(AND(INDEX(Nhaplieu!$M$8:$M$1070,$G689)=$J$3,INDEX(Nhaplieu!$P$8:$P$1070,$G689)=$J$2),INDEX(Nhaplieu!$O$8:$O$1070,$G689),0))</f>
        <v/>
      </c>
      <c r="F689" s="77" t="str">
        <f ca="1">IF(OR($G689="",E689&gt;0),"",IF(AND(INDEX(Nhaplieu!$N$8:$N$1070,$G689)=$J$3,INDEX(Nhaplieu!$P$8:$P$1070,$G689)=$J$2),INDEX(Nhaplieu!$O$8:$O$1070,$G689),0))</f>
        <v/>
      </c>
      <c r="G689" s="66" t="str">
        <f ca="1">IF(TYPE(MATCH($J$2,OFFSET(Nhaplieu!$P$8,G688,0):'Nhaplieu'!$P$1070,0)+G688)=16,"",MATCH($J$2,OFFSET(Nhaplieu!$P$8,G688,0):'Nhaplieu'!$P$1070,0)+G688)</f>
        <v/>
      </c>
    </row>
    <row r="690" spans="1:7" s="10" customFormat="1" ht="14.25" hidden="1" customHeight="1">
      <c r="A690" s="77" t="str">
        <f ca="1">IF($G690="","",IF(OR(INDEX(Nhaplieu!$M$8:$M$1070,$G690)=$J$3,INDEX(Nhaplieu!$N$8:$N$1070,$G690)=$J$3),INDEX(Nhaplieu!$E$8:$E$1070,$G690),""))</f>
        <v/>
      </c>
      <c r="B690" s="481" t="str">
        <f ca="1">IF($G690="","",IF(OR(INDEX(Nhaplieu!$M$8:$M$1070,$G690)=$J$3,INDEX(Nhaplieu!$N$8:$N$1070,$G690)=$J$3),INDEX(Nhaplieu!$F$8:$F$1070,$G690),""))</f>
        <v/>
      </c>
      <c r="C690" s="482" t="str">
        <f ca="1">IF($G690="","",IF(OR(INDEX(Nhaplieu!$M$8:$M$1070,$G690)=$J$3,INDEX(Nhaplieu!$N$8:$N$1070,$G690)=$J$3),INDEX(Nhaplieu!$L$8:$L$1070,$G690),""))</f>
        <v/>
      </c>
      <c r="D690" s="483" t="str">
        <f ca="1">IF($G690="","",IF(INDEX(Nhaplieu!$M$8:$M$1070,$G690)=$J$3,IF($G690="","",INDEX(Nhaplieu!$N$8:$N$1070,$G690)),IF(INDEX(Nhaplieu!$N$8:$N$1070,$G690)=$J$3,IF($G690="","",INDEX(Nhaplieu!$M$8:$M$1070,$G690)),"")))</f>
        <v/>
      </c>
      <c r="E690" s="77" t="str">
        <f ca="1">IF($G690="","",IF(AND(INDEX(Nhaplieu!$M$8:$M$1070,$G690)=$J$3,INDEX(Nhaplieu!$P$8:$P$1070,$G690)=$J$2),INDEX(Nhaplieu!$O$8:$O$1070,$G690),0))</f>
        <v/>
      </c>
      <c r="F690" s="77" t="str">
        <f ca="1">IF(OR($G690="",E690&gt;0),"",IF(AND(INDEX(Nhaplieu!$N$8:$N$1070,$G690)=$J$3,INDEX(Nhaplieu!$P$8:$P$1070,$G690)=$J$2),INDEX(Nhaplieu!$O$8:$O$1070,$G690),0))</f>
        <v/>
      </c>
      <c r="G690" s="66" t="str">
        <f ca="1">IF(TYPE(MATCH($J$2,OFFSET(Nhaplieu!$P$8,G689,0):'Nhaplieu'!$P$1070,0)+G689)=16,"",MATCH($J$2,OFFSET(Nhaplieu!$P$8,G689,0):'Nhaplieu'!$P$1070,0)+G689)</f>
        <v/>
      </c>
    </row>
    <row r="691" spans="1:7" s="10" customFormat="1" ht="14.25" hidden="1" customHeight="1">
      <c r="A691" s="77" t="str">
        <f ca="1">IF($G691="","",IF(OR(INDEX(Nhaplieu!$M$8:$M$1070,$G691)=$J$3,INDEX(Nhaplieu!$N$8:$N$1070,$G691)=$J$3),INDEX(Nhaplieu!$E$8:$E$1070,$G691),""))</f>
        <v/>
      </c>
      <c r="B691" s="481" t="str">
        <f ca="1">IF($G691="","",IF(OR(INDEX(Nhaplieu!$M$8:$M$1070,$G691)=$J$3,INDEX(Nhaplieu!$N$8:$N$1070,$G691)=$J$3),INDEX(Nhaplieu!$F$8:$F$1070,$G691),""))</f>
        <v/>
      </c>
      <c r="C691" s="482" t="str">
        <f ca="1">IF($G691="","",IF(OR(INDEX(Nhaplieu!$M$8:$M$1070,$G691)=$J$3,INDEX(Nhaplieu!$N$8:$N$1070,$G691)=$J$3),INDEX(Nhaplieu!$L$8:$L$1070,$G691),""))</f>
        <v/>
      </c>
      <c r="D691" s="483" t="str">
        <f ca="1">IF($G691="","",IF(INDEX(Nhaplieu!$M$8:$M$1070,$G691)=$J$3,IF($G691="","",INDEX(Nhaplieu!$N$8:$N$1070,$G691)),IF(INDEX(Nhaplieu!$N$8:$N$1070,$G691)=$J$3,IF($G691="","",INDEX(Nhaplieu!$M$8:$M$1070,$G691)),"")))</f>
        <v/>
      </c>
      <c r="E691" s="77" t="str">
        <f ca="1">IF($G691="","",IF(AND(INDEX(Nhaplieu!$M$8:$M$1070,$G691)=$J$3,INDEX(Nhaplieu!$P$8:$P$1070,$G691)=$J$2),INDEX(Nhaplieu!$O$8:$O$1070,$G691),0))</f>
        <v/>
      </c>
      <c r="F691" s="77" t="str">
        <f ca="1">IF(OR($G691="",E691&gt;0),"",IF(AND(INDEX(Nhaplieu!$N$8:$N$1070,$G691)=$J$3,INDEX(Nhaplieu!$P$8:$P$1070,$G691)=$J$2),INDEX(Nhaplieu!$O$8:$O$1070,$G691),0))</f>
        <v/>
      </c>
      <c r="G691" s="66" t="str">
        <f ca="1">IF(TYPE(MATCH($J$2,OFFSET(Nhaplieu!$P$8,G690,0):'Nhaplieu'!$P$1070,0)+G690)=16,"",MATCH($J$2,OFFSET(Nhaplieu!$P$8,G690,0):'Nhaplieu'!$P$1070,0)+G690)</f>
        <v/>
      </c>
    </row>
    <row r="692" spans="1:7" s="10" customFormat="1" ht="14.25" hidden="1" customHeight="1">
      <c r="A692" s="77" t="str">
        <f ca="1">IF($G692="","",IF(OR(INDEX(Nhaplieu!$M$8:$M$1070,$G692)=$J$3,INDEX(Nhaplieu!$N$8:$N$1070,$G692)=$J$3),INDEX(Nhaplieu!$E$8:$E$1070,$G692),""))</f>
        <v/>
      </c>
      <c r="B692" s="481" t="str">
        <f ca="1">IF($G692="","",IF(OR(INDEX(Nhaplieu!$M$8:$M$1070,$G692)=$J$3,INDEX(Nhaplieu!$N$8:$N$1070,$G692)=$J$3),INDEX(Nhaplieu!$F$8:$F$1070,$G692),""))</f>
        <v/>
      </c>
      <c r="C692" s="482" t="str">
        <f ca="1">IF($G692="","",IF(OR(INDEX(Nhaplieu!$M$8:$M$1070,$G692)=$J$3,INDEX(Nhaplieu!$N$8:$N$1070,$G692)=$J$3),INDEX(Nhaplieu!$L$8:$L$1070,$G692),""))</f>
        <v/>
      </c>
      <c r="D692" s="483" t="str">
        <f ca="1">IF($G692="","",IF(INDEX(Nhaplieu!$M$8:$M$1070,$G692)=$J$3,IF($G692="","",INDEX(Nhaplieu!$N$8:$N$1070,$G692)),IF(INDEX(Nhaplieu!$N$8:$N$1070,$G692)=$J$3,IF($G692="","",INDEX(Nhaplieu!$M$8:$M$1070,$G692)),"")))</f>
        <v/>
      </c>
      <c r="E692" s="77" t="str">
        <f ca="1">IF($G692="","",IF(AND(INDEX(Nhaplieu!$M$8:$M$1070,$G692)=$J$3,INDEX(Nhaplieu!$P$8:$P$1070,$G692)=$J$2),INDEX(Nhaplieu!$O$8:$O$1070,$G692),0))</f>
        <v/>
      </c>
      <c r="F692" s="77" t="str">
        <f ca="1">IF(OR($G692="",E692&gt;0),"",IF(AND(INDEX(Nhaplieu!$N$8:$N$1070,$G692)=$J$3,INDEX(Nhaplieu!$P$8:$P$1070,$G692)=$J$2),INDEX(Nhaplieu!$O$8:$O$1070,$G692),0))</f>
        <v/>
      </c>
      <c r="G692" s="66" t="str">
        <f ca="1">IF(TYPE(MATCH($J$2,OFFSET(Nhaplieu!$P$8,G691,0):'Nhaplieu'!$P$1070,0)+G691)=16,"",MATCH($J$2,OFFSET(Nhaplieu!$P$8,G691,0):'Nhaplieu'!$P$1070,0)+G691)</f>
        <v/>
      </c>
    </row>
    <row r="693" spans="1:7" s="10" customFormat="1" ht="14.25" hidden="1" customHeight="1">
      <c r="A693" s="77" t="str">
        <f ca="1">IF($G693="","",IF(OR(INDEX(Nhaplieu!$M$8:$M$1070,$G693)=$J$3,INDEX(Nhaplieu!$N$8:$N$1070,$G693)=$J$3),INDEX(Nhaplieu!$E$8:$E$1070,$G693),""))</f>
        <v/>
      </c>
      <c r="B693" s="481" t="str">
        <f ca="1">IF($G693="","",IF(OR(INDEX(Nhaplieu!$M$8:$M$1070,$G693)=$J$3,INDEX(Nhaplieu!$N$8:$N$1070,$G693)=$J$3),INDEX(Nhaplieu!$F$8:$F$1070,$G693),""))</f>
        <v/>
      </c>
      <c r="C693" s="482" t="str">
        <f ca="1">IF($G693="","",IF(OR(INDEX(Nhaplieu!$M$8:$M$1070,$G693)=$J$3,INDEX(Nhaplieu!$N$8:$N$1070,$G693)=$J$3),INDEX(Nhaplieu!$L$8:$L$1070,$G693),""))</f>
        <v/>
      </c>
      <c r="D693" s="483" t="str">
        <f ca="1">IF($G693="","",IF(INDEX(Nhaplieu!$M$8:$M$1070,$G693)=$J$3,IF($G693="","",INDEX(Nhaplieu!$N$8:$N$1070,$G693)),IF(INDEX(Nhaplieu!$N$8:$N$1070,$G693)=$J$3,IF($G693="","",INDEX(Nhaplieu!$M$8:$M$1070,$G693)),"")))</f>
        <v/>
      </c>
      <c r="E693" s="77" t="str">
        <f ca="1">IF($G693="","",IF(AND(INDEX(Nhaplieu!$M$8:$M$1070,$G693)=$J$3,INDEX(Nhaplieu!$P$8:$P$1070,$G693)=$J$2),INDEX(Nhaplieu!$O$8:$O$1070,$G693),0))</f>
        <v/>
      </c>
      <c r="F693" s="77" t="str">
        <f ca="1">IF(OR($G693="",E693&gt;0),"",IF(AND(INDEX(Nhaplieu!$N$8:$N$1070,$G693)=$J$3,INDEX(Nhaplieu!$P$8:$P$1070,$G693)=$J$2),INDEX(Nhaplieu!$O$8:$O$1070,$G693),0))</f>
        <v/>
      </c>
      <c r="G693" s="66" t="str">
        <f ca="1">IF(TYPE(MATCH($J$2,OFFSET(Nhaplieu!$P$8,G692,0):'Nhaplieu'!$P$1070,0)+G692)=16,"",MATCH($J$2,OFFSET(Nhaplieu!$P$8,G692,0):'Nhaplieu'!$P$1070,0)+G692)</f>
        <v/>
      </c>
    </row>
    <row r="694" spans="1:7" s="10" customFormat="1" ht="14.25" hidden="1" customHeight="1">
      <c r="A694" s="77" t="str">
        <f ca="1">IF($G694="","",IF(OR(INDEX(Nhaplieu!$M$8:$M$1070,$G694)=$J$3,INDEX(Nhaplieu!$N$8:$N$1070,$G694)=$J$3),INDEX(Nhaplieu!$E$8:$E$1070,$G694),""))</f>
        <v/>
      </c>
      <c r="B694" s="481" t="str">
        <f ca="1">IF($G694="","",IF(OR(INDEX(Nhaplieu!$M$8:$M$1070,$G694)=$J$3,INDEX(Nhaplieu!$N$8:$N$1070,$G694)=$J$3),INDEX(Nhaplieu!$F$8:$F$1070,$G694),""))</f>
        <v/>
      </c>
      <c r="C694" s="482" t="str">
        <f ca="1">IF($G694="","",IF(OR(INDEX(Nhaplieu!$M$8:$M$1070,$G694)=$J$3,INDEX(Nhaplieu!$N$8:$N$1070,$G694)=$J$3),INDEX(Nhaplieu!$L$8:$L$1070,$G694),""))</f>
        <v/>
      </c>
      <c r="D694" s="483" t="str">
        <f ca="1">IF($G694="","",IF(INDEX(Nhaplieu!$M$8:$M$1070,$G694)=$J$3,IF($G694="","",INDEX(Nhaplieu!$N$8:$N$1070,$G694)),IF(INDEX(Nhaplieu!$N$8:$N$1070,$G694)=$J$3,IF($G694="","",INDEX(Nhaplieu!$M$8:$M$1070,$G694)),"")))</f>
        <v/>
      </c>
      <c r="E694" s="77" t="str">
        <f ca="1">IF($G694="","",IF(AND(INDEX(Nhaplieu!$M$8:$M$1070,$G694)=$J$3,INDEX(Nhaplieu!$P$8:$P$1070,$G694)=$J$2),INDEX(Nhaplieu!$O$8:$O$1070,$G694),0))</f>
        <v/>
      </c>
      <c r="F694" s="77" t="str">
        <f ca="1">IF(OR($G694="",E694&gt;0),"",IF(AND(INDEX(Nhaplieu!$N$8:$N$1070,$G694)=$J$3,INDEX(Nhaplieu!$P$8:$P$1070,$G694)=$J$2),INDEX(Nhaplieu!$O$8:$O$1070,$G694),0))</f>
        <v/>
      </c>
      <c r="G694" s="66" t="str">
        <f ca="1">IF(TYPE(MATCH($J$2,OFFSET(Nhaplieu!$P$8,G693,0):'Nhaplieu'!$P$1070,0)+G693)=16,"",MATCH($J$2,OFFSET(Nhaplieu!$P$8,G693,0):'Nhaplieu'!$P$1070,0)+G693)</f>
        <v/>
      </c>
    </row>
    <row r="695" spans="1:7" s="10" customFormat="1" ht="14.25" hidden="1" customHeight="1">
      <c r="A695" s="77" t="str">
        <f ca="1">IF($G695="","",IF(OR(INDEX(Nhaplieu!$M$8:$M$1070,$G695)=$J$3,INDEX(Nhaplieu!$N$8:$N$1070,$G695)=$J$3),INDEX(Nhaplieu!$E$8:$E$1070,$G695),""))</f>
        <v/>
      </c>
      <c r="B695" s="481" t="str">
        <f ca="1">IF($G695="","",IF(OR(INDEX(Nhaplieu!$M$8:$M$1070,$G695)=$J$3,INDEX(Nhaplieu!$N$8:$N$1070,$G695)=$J$3),INDEX(Nhaplieu!$F$8:$F$1070,$G695),""))</f>
        <v/>
      </c>
      <c r="C695" s="482" t="str">
        <f ca="1">IF($G695="","",IF(OR(INDEX(Nhaplieu!$M$8:$M$1070,$G695)=$J$3,INDEX(Nhaplieu!$N$8:$N$1070,$G695)=$J$3),INDEX(Nhaplieu!$L$8:$L$1070,$G695),""))</f>
        <v/>
      </c>
      <c r="D695" s="483" t="str">
        <f ca="1">IF($G695="","",IF(INDEX(Nhaplieu!$M$8:$M$1070,$G695)=$J$3,IF($G695="","",INDEX(Nhaplieu!$N$8:$N$1070,$G695)),IF(INDEX(Nhaplieu!$N$8:$N$1070,$G695)=$J$3,IF($G695="","",INDEX(Nhaplieu!$M$8:$M$1070,$G695)),"")))</f>
        <v/>
      </c>
      <c r="E695" s="77" t="str">
        <f ca="1">IF($G695="","",IF(AND(INDEX(Nhaplieu!$M$8:$M$1070,$G695)=$J$3,INDEX(Nhaplieu!$P$8:$P$1070,$G695)=$J$2),INDEX(Nhaplieu!$O$8:$O$1070,$G695),0))</f>
        <v/>
      </c>
      <c r="F695" s="77" t="str">
        <f ca="1">IF(OR($G695="",E695&gt;0),"",IF(AND(INDEX(Nhaplieu!$N$8:$N$1070,$G695)=$J$3,INDEX(Nhaplieu!$P$8:$P$1070,$G695)=$J$2),INDEX(Nhaplieu!$O$8:$O$1070,$G695),0))</f>
        <v/>
      </c>
      <c r="G695" s="66" t="str">
        <f ca="1">IF(TYPE(MATCH($J$2,OFFSET(Nhaplieu!$P$8,G694,0):'Nhaplieu'!$P$1070,0)+G694)=16,"",MATCH($J$2,OFFSET(Nhaplieu!$P$8,G694,0):'Nhaplieu'!$P$1070,0)+G694)</f>
        <v/>
      </c>
    </row>
    <row r="696" spans="1:7" s="10" customFormat="1" ht="14.25" hidden="1" customHeight="1">
      <c r="A696" s="77" t="str">
        <f ca="1">IF($G696="","",IF(OR(INDEX(Nhaplieu!$M$8:$M$1070,$G696)=$J$3,INDEX(Nhaplieu!$N$8:$N$1070,$G696)=$J$3),INDEX(Nhaplieu!$E$8:$E$1070,$G696),""))</f>
        <v/>
      </c>
      <c r="B696" s="481" t="str">
        <f ca="1">IF($G696="","",IF(OR(INDEX(Nhaplieu!$M$8:$M$1070,$G696)=$J$3,INDEX(Nhaplieu!$N$8:$N$1070,$G696)=$J$3),INDEX(Nhaplieu!$F$8:$F$1070,$G696),""))</f>
        <v/>
      </c>
      <c r="C696" s="482" t="str">
        <f ca="1">IF($G696="","",IF(OR(INDEX(Nhaplieu!$M$8:$M$1070,$G696)=$J$3,INDEX(Nhaplieu!$N$8:$N$1070,$G696)=$J$3),INDEX(Nhaplieu!$L$8:$L$1070,$G696),""))</f>
        <v/>
      </c>
      <c r="D696" s="483" t="str">
        <f ca="1">IF($G696="","",IF(INDEX(Nhaplieu!$M$8:$M$1070,$G696)=$J$3,IF($G696="","",INDEX(Nhaplieu!$N$8:$N$1070,$G696)),IF(INDEX(Nhaplieu!$N$8:$N$1070,$G696)=$J$3,IF($G696="","",INDEX(Nhaplieu!$M$8:$M$1070,$G696)),"")))</f>
        <v/>
      </c>
      <c r="E696" s="77" t="str">
        <f ca="1">IF($G696="","",IF(AND(INDEX(Nhaplieu!$M$8:$M$1070,$G696)=$J$3,INDEX(Nhaplieu!$P$8:$P$1070,$G696)=$J$2),INDEX(Nhaplieu!$O$8:$O$1070,$G696),0))</f>
        <v/>
      </c>
      <c r="F696" s="77" t="str">
        <f ca="1">IF(OR($G696="",E696&gt;0),"",IF(AND(INDEX(Nhaplieu!$N$8:$N$1070,$G696)=$J$3,INDEX(Nhaplieu!$P$8:$P$1070,$G696)=$J$2),INDEX(Nhaplieu!$O$8:$O$1070,$G696),0))</f>
        <v/>
      </c>
      <c r="G696" s="66" t="str">
        <f ca="1">IF(TYPE(MATCH($J$2,OFFSET(Nhaplieu!$P$8,G695,0):'Nhaplieu'!$P$1070,0)+G695)=16,"",MATCH($J$2,OFFSET(Nhaplieu!$P$8,G695,0):'Nhaplieu'!$P$1070,0)+G695)</f>
        <v/>
      </c>
    </row>
    <row r="697" spans="1:7" s="10" customFormat="1" ht="14.25" hidden="1" customHeight="1">
      <c r="A697" s="77" t="str">
        <f ca="1">IF($G697="","",IF(OR(INDEX(Nhaplieu!$M$8:$M$1070,$G697)=$J$3,INDEX(Nhaplieu!$N$8:$N$1070,$G697)=$J$3),INDEX(Nhaplieu!$E$8:$E$1070,$G697),""))</f>
        <v/>
      </c>
      <c r="B697" s="481" t="str">
        <f ca="1">IF($G697="","",IF(OR(INDEX(Nhaplieu!$M$8:$M$1070,$G697)=$J$3,INDEX(Nhaplieu!$N$8:$N$1070,$G697)=$J$3),INDEX(Nhaplieu!$F$8:$F$1070,$G697),""))</f>
        <v/>
      </c>
      <c r="C697" s="482" t="str">
        <f ca="1">IF($G697="","",IF(OR(INDEX(Nhaplieu!$M$8:$M$1070,$G697)=$J$3,INDEX(Nhaplieu!$N$8:$N$1070,$G697)=$J$3),INDEX(Nhaplieu!$L$8:$L$1070,$G697),""))</f>
        <v/>
      </c>
      <c r="D697" s="483" t="str">
        <f ca="1">IF($G697="","",IF(INDEX(Nhaplieu!$M$8:$M$1070,$G697)=$J$3,IF($G697="","",INDEX(Nhaplieu!$N$8:$N$1070,$G697)),IF(INDEX(Nhaplieu!$N$8:$N$1070,$G697)=$J$3,IF($G697="","",INDEX(Nhaplieu!$M$8:$M$1070,$G697)),"")))</f>
        <v/>
      </c>
      <c r="E697" s="77" t="str">
        <f ca="1">IF($G697="","",IF(AND(INDEX(Nhaplieu!$M$8:$M$1070,$G697)=$J$3,INDEX(Nhaplieu!$P$8:$P$1070,$G697)=$J$2),INDEX(Nhaplieu!$O$8:$O$1070,$G697),0))</f>
        <v/>
      </c>
      <c r="F697" s="77" t="str">
        <f ca="1">IF(OR($G697="",E697&gt;0),"",IF(AND(INDEX(Nhaplieu!$N$8:$N$1070,$G697)=$J$3,INDEX(Nhaplieu!$P$8:$P$1070,$G697)=$J$2),INDEX(Nhaplieu!$O$8:$O$1070,$G697),0))</f>
        <v/>
      </c>
      <c r="G697" s="66" t="str">
        <f ca="1">IF(TYPE(MATCH($J$2,OFFSET(Nhaplieu!$P$8,G696,0):'Nhaplieu'!$P$1070,0)+G696)=16,"",MATCH($J$2,OFFSET(Nhaplieu!$P$8,G696,0):'Nhaplieu'!$P$1070,0)+G696)</f>
        <v/>
      </c>
    </row>
    <row r="698" spans="1:7" s="10" customFormat="1" ht="14.25" hidden="1" customHeight="1">
      <c r="A698" s="77" t="str">
        <f ca="1">IF($G698="","",IF(OR(INDEX(Nhaplieu!$M$8:$M$1070,$G698)=$J$3,INDEX(Nhaplieu!$N$8:$N$1070,$G698)=$J$3),INDEX(Nhaplieu!$E$8:$E$1070,$G698),""))</f>
        <v/>
      </c>
      <c r="B698" s="481" t="str">
        <f ca="1">IF($G698="","",IF(OR(INDEX(Nhaplieu!$M$8:$M$1070,$G698)=$J$3,INDEX(Nhaplieu!$N$8:$N$1070,$G698)=$J$3),INDEX(Nhaplieu!$F$8:$F$1070,$G698),""))</f>
        <v/>
      </c>
      <c r="C698" s="482" t="str">
        <f ca="1">IF($G698="","",IF(OR(INDEX(Nhaplieu!$M$8:$M$1070,$G698)=$J$3,INDEX(Nhaplieu!$N$8:$N$1070,$G698)=$J$3),INDEX(Nhaplieu!$L$8:$L$1070,$G698),""))</f>
        <v/>
      </c>
      <c r="D698" s="483" t="str">
        <f ca="1">IF($G698="","",IF(INDEX(Nhaplieu!$M$8:$M$1070,$G698)=$J$3,IF($G698="","",INDEX(Nhaplieu!$N$8:$N$1070,$G698)),IF(INDEX(Nhaplieu!$N$8:$N$1070,$G698)=$J$3,IF($G698="","",INDEX(Nhaplieu!$M$8:$M$1070,$G698)),"")))</f>
        <v/>
      </c>
      <c r="E698" s="77" t="str">
        <f ca="1">IF($G698="","",IF(AND(INDEX(Nhaplieu!$M$8:$M$1070,$G698)=$J$3,INDEX(Nhaplieu!$P$8:$P$1070,$G698)=$J$2),INDEX(Nhaplieu!$O$8:$O$1070,$G698),0))</f>
        <v/>
      </c>
      <c r="F698" s="77" t="str">
        <f ca="1">IF(OR($G698="",E698&gt;0),"",IF(AND(INDEX(Nhaplieu!$N$8:$N$1070,$G698)=$J$3,INDEX(Nhaplieu!$P$8:$P$1070,$G698)=$J$2),INDEX(Nhaplieu!$O$8:$O$1070,$G698),0))</f>
        <v/>
      </c>
      <c r="G698" s="66" t="str">
        <f ca="1">IF(TYPE(MATCH($J$2,OFFSET(Nhaplieu!$P$8,G697,0):'Nhaplieu'!$P$1070,0)+G697)=16,"",MATCH($J$2,OFFSET(Nhaplieu!$P$8,G697,0):'Nhaplieu'!$P$1070,0)+G697)</f>
        <v/>
      </c>
    </row>
    <row r="699" spans="1:7" s="10" customFormat="1" ht="14.25" hidden="1" customHeight="1">
      <c r="A699" s="77" t="str">
        <f ca="1">IF($G699="","",IF(OR(INDEX(Nhaplieu!$M$8:$M$1070,$G699)=$J$3,INDEX(Nhaplieu!$N$8:$N$1070,$G699)=$J$3),INDEX(Nhaplieu!$E$8:$E$1070,$G699),""))</f>
        <v/>
      </c>
      <c r="B699" s="481" t="str">
        <f ca="1">IF($G699="","",IF(OR(INDEX(Nhaplieu!$M$8:$M$1070,$G699)=$J$3,INDEX(Nhaplieu!$N$8:$N$1070,$G699)=$J$3),INDEX(Nhaplieu!$F$8:$F$1070,$G699),""))</f>
        <v/>
      </c>
      <c r="C699" s="482" t="str">
        <f ca="1">IF($G699="","",IF(OR(INDEX(Nhaplieu!$M$8:$M$1070,$G699)=$J$3,INDEX(Nhaplieu!$N$8:$N$1070,$G699)=$J$3),INDEX(Nhaplieu!$L$8:$L$1070,$G699),""))</f>
        <v/>
      </c>
      <c r="D699" s="483" t="str">
        <f ca="1">IF($G699="","",IF(INDEX(Nhaplieu!$M$8:$M$1070,$G699)=$J$3,IF($G699="","",INDEX(Nhaplieu!$N$8:$N$1070,$G699)),IF(INDEX(Nhaplieu!$N$8:$N$1070,$G699)=$J$3,IF($G699="","",INDEX(Nhaplieu!$M$8:$M$1070,$G699)),"")))</f>
        <v/>
      </c>
      <c r="E699" s="77" t="str">
        <f ca="1">IF($G699="","",IF(AND(INDEX(Nhaplieu!$M$8:$M$1070,$G699)=$J$3,INDEX(Nhaplieu!$P$8:$P$1070,$G699)=$J$2),INDEX(Nhaplieu!$O$8:$O$1070,$G699),0))</f>
        <v/>
      </c>
      <c r="F699" s="77" t="str">
        <f ca="1">IF(OR($G699="",E699&gt;0),"",IF(AND(INDEX(Nhaplieu!$N$8:$N$1070,$G699)=$J$3,INDEX(Nhaplieu!$P$8:$P$1070,$G699)=$J$2),INDEX(Nhaplieu!$O$8:$O$1070,$G699),0))</f>
        <v/>
      </c>
      <c r="G699" s="66" t="str">
        <f ca="1">IF(TYPE(MATCH($J$2,OFFSET(Nhaplieu!$P$8,G698,0):'Nhaplieu'!$P$1070,0)+G698)=16,"",MATCH($J$2,OFFSET(Nhaplieu!$P$8,G698,0):'Nhaplieu'!$P$1070,0)+G698)</f>
        <v/>
      </c>
    </row>
    <row r="700" spans="1:7" s="10" customFormat="1" ht="14.25" hidden="1" customHeight="1">
      <c r="A700" s="77" t="str">
        <f ca="1">IF($G700="","",IF(OR(INDEX(Nhaplieu!$M$8:$M$1070,$G700)=$J$3,INDEX(Nhaplieu!$N$8:$N$1070,$G700)=$J$3),INDEX(Nhaplieu!$E$8:$E$1070,$G700),""))</f>
        <v/>
      </c>
      <c r="B700" s="481" t="str">
        <f ca="1">IF($G700="","",IF(OR(INDEX(Nhaplieu!$M$8:$M$1070,$G700)=$J$3,INDEX(Nhaplieu!$N$8:$N$1070,$G700)=$J$3),INDEX(Nhaplieu!$F$8:$F$1070,$G700),""))</f>
        <v/>
      </c>
      <c r="C700" s="482" t="str">
        <f ca="1">IF($G700="","",IF(OR(INDEX(Nhaplieu!$M$8:$M$1070,$G700)=$J$3,INDEX(Nhaplieu!$N$8:$N$1070,$G700)=$J$3),INDEX(Nhaplieu!$L$8:$L$1070,$G700),""))</f>
        <v/>
      </c>
      <c r="D700" s="483" t="str">
        <f ca="1">IF($G700="","",IF(INDEX(Nhaplieu!$M$8:$M$1070,$G700)=$J$3,IF($G700="","",INDEX(Nhaplieu!$N$8:$N$1070,$G700)),IF(INDEX(Nhaplieu!$N$8:$N$1070,$G700)=$J$3,IF($G700="","",INDEX(Nhaplieu!$M$8:$M$1070,$G700)),"")))</f>
        <v/>
      </c>
      <c r="E700" s="77" t="str">
        <f ca="1">IF($G700="","",IF(AND(INDEX(Nhaplieu!$M$8:$M$1070,$G700)=$J$3,INDEX(Nhaplieu!$P$8:$P$1070,$G700)=$J$2),INDEX(Nhaplieu!$O$8:$O$1070,$G700),0))</f>
        <v/>
      </c>
      <c r="F700" s="77" t="str">
        <f ca="1">IF(OR($G700="",E700&gt;0),"",IF(AND(INDEX(Nhaplieu!$N$8:$N$1070,$G700)=$J$3,INDEX(Nhaplieu!$P$8:$P$1070,$G700)=$J$2),INDEX(Nhaplieu!$O$8:$O$1070,$G700),0))</f>
        <v/>
      </c>
      <c r="G700" s="66" t="str">
        <f ca="1">IF(TYPE(MATCH($J$2,OFFSET(Nhaplieu!$P$8,G699,0):'Nhaplieu'!$P$1070,0)+G699)=16,"",MATCH($J$2,OFFSET(Nhaplieu!$P$8,G699,0):'Nhaplieu'!$P$1070,0)+G699)</f>
        <v/>
      </c>
    </row>
    <row r="701" spans="1:7" s="10" customFormat="1" ht="14.25" hidden="1" customHeight="1">
      <c r="A701" s="77" t="str">
        <f ca="1">IF($G701="","",IF(OR(INDEX(Nhaplieu!$M$8:$M$1070,$G701)=$J$3,INDEX(Nhaplieu!$N$8:$N$1070,$G701)=$J$3),INDEX(Nhaplieu!$E$8:$E$1070,$G701),""))</f>
        <v/>
      </c>
      <c r="B701" s="481" t="str">
        <f ca="1">IF($G701="","",IF(OR(INDEX(Nhaplieu!$M$8:$M$1070,$G701)=$J$3,INDEX(Nhaplieu!$N$8:$N$1070,$G701)=$J$3),INDEX(Nhaplieu!$F$8:$F$1070,$G701),""))</f>
        <v/>
      </c>
      <c r="C701" s="482" t="str">
        <f ca="1">IF($G701="","",IF(OR(INDEX(Nhaplieu!$M$8:$M$1070,$G701)=$J$3,INDEX(Nhaplieu!$N$8:$N$1070,$G701)=$J$3),INDEX(Nhaplieu!$L$8:$L$1070,$G701),""))</f>
        <v/>
      </c>
      <c r="D701" s="483" t="str">
        <f ca="1">IF($G701="","",IF(INDEX(Nhaplieu!$M$8:$M$1070,$G701)=$J$3,IF($G701="","",INDEX(Nhaplieu!$N$8:$N$1070,$G701)),IF(INDEX(Nhaplieu!$N$8:$N$1070,$G701)=$J$3,IF($G701="","",INDEX(Nhaplieu!$M$8:$M$1070,$G701)),"")))</f>
        <v/>
      </c>
      <c r="E701" s="77" t="str">
        <f ca="1">IF($G701="","",IF(AND(INDEX(Nhaplieu!$M$8:$M$1070,$G701)=$J$3,INDEX(Nhaplieu!$P$8:$P$1070,$G701)=$J$2),INDEX(Nhaplieu!$O$8:$O$1070,$G701),0))</f>
        <v/>
      </c>
      <c r="F701" s="77" t="str">
        <f ca="1">IF(OR($G701="",E701&gt;0),"",IF(AND(INDEX(Nhaplieu!$N$8:$N$1070,$G701)=$J$3,INDEX(Nhaplieu!$P$8:$P$1070,$G701)=$J$2),INDEX(Nhaplieu!$O$8:$O$1070,$G701),0))</f>
        <v/>
      </c>
      <c r="G701" s="66" t="str">
        <f ca="1">IF(TYPE(MATCH($J$2,OFFSET(Nhaplieu!$P$8,G700,0):'Nhaplieu'!$P$1070,0)+G700)=16,"",MATCH($J$2,OFFSET(Nhaplieu!$P$8,G700,0):'Nhaplieu'!$P$1070,0)+G700)</f>
        <v/>
      </c>
    </row>
    <row r="702" spans="1:7" s="10" customFormat="1" ht="14.25" hidden="1" customHeight="1">
      <c r="A702" s="77" t="str">
        <f ca="1">IF($G702="","",IF(OR(INDEX(Nhaplieu!$M$8:$M$1070,$G702)=$J$3,INDEX(Nhaplieu!$N$8:$N$1070,$G702)=$J$3),INDEX(Nhaplieu!$E$8:$E$1070,$G702),""))</f>
        <v/>
      </c>
      <c r="B702" s="481" t="str">
        <f ca="1">IF($G702="","",IF(OR(INDEX(Nhaplieu!$M$8:$M$1070,$G702)=$J$3,INDEX(Nhaplieu!$N$8:$N$1070,$G702)=$J$3),INDEX(Nhaplieu!$F$8:$F$1070,$G702),""))</f>
        <v/>
      </c>
      <c r="C702" s="482" t="str">
        <f ca="1">IF($G702="","",IF(OR(INDEX(Nhaplieu!$M$8:$M$1070,$G702)=$J$3,INDEX(Nhaplieu!$N$8:$N$1070,$G702)=$J$3),INDEX(Nhaplieu!$L$8:$L$1070,$G702),""))</f>
        <v/>
      </c>
      <c r="D702" s="483" t="str">
        <f ca="1">IF($G702="","",IF(INDEX(Nhaplieu!$M$8:$M$1070,$G702)=$J$3,IF($G702="","",INDEX(Nhaplieu!$N$8:$N$1070,$G702)),IF(INDEX(Nhaplieu!$N$8:$N$1070,$G702)=$J$3,IF($G702="","",INDEX(Nhaplieu!$M$8:$M$1070,$G702)),"")))</f>
        <v/>
      </c>
      <c r="E702" s="77" t="str">
        <f ca="1">IF($G702="","",IF(AND(INDEX(Nhaplieu!$M$8:$M$1070,$G702)=$J$3,INDEX(Nhaplieu!$P$8:$P$1070,$G702)=$J$2),INDEX(Nhaplieu!$O$8:$O$1070,$G702),0))</f>
        <v/>
      </c>
      <c r="F702" s="77" t="str">
        <f ca="1">IF(OR($G702="",E702&gt;0),"",IF(AND(INDEX(Nhaplieu!$N$8:$N$1070,$G702)=$J$3,INDEX(Nhaplieu!$P$8:$P$1070,$G702)=$J$2),INDEX(Nhaplieu!$O$8:$O$1070,$G702),0))</f>
        <v/>
      </c>
      <c r="G702" s="66" t="str">
        <f ca="1">IF(TYPE(MATCH($J$2,OFFSET(Nhaplieu!$P$8,G701,0):'Nhaplieu'!$P$1070,0)+G701)=16,"",MATCH($J$2,OFFSET(Nhaplieu!$P$8,G701,0):'Nhaplieu'!$P$1070,0)+G701)</f>
        <v/>
      </c>
    </row>
    <row r="703" spans="1:7" s="10" customFormat="1" ht="14.25" hidden="1" customHeight="1">
      <c r="A703" s="77" t="str">
        <f ca="1">IF($G703="","",IF(OR(INDEX(Nhaplieu!$M$8:$M$1070,$G703)=$J$3,INDEX(Nhaplieu!$N$8:$N$1070,$G703)=$J$3),INDEX(Nhaplieu!$E$8:$E$1070,$G703),""))</f>
        <v/>
      </c>
      <c r="B703" s="481" t="str">
        <f ca="1">IF($G703="","",IF(OR(INDEX(Nhaplieu!$M$8:$M$1070,$G703)=$J$3,INDEX(Nhaplieu!$N$8:$N$1070,$G703)=$J$3),INDEX(Nhaplieu!$F$8:$F$1070,$G703),""))</f>
        <v/>
      </c>
      <c r="C703" s="482" t="str">
        <f ca="1">IF($G703="","",IF(OR(INDEX(Nhaplieu!$M$8:$M$1070,$G703)=$J$3,INDEX(Nhaplieu!$N$8:$N$1070,$G703)=$J$3),INDEX(Nhaplieu!$L$8:$L$1070,$G703),""))</f>
        <v/>
      </c>
      <c r="D703" s="483" t="str">
        <f ca="1">IF($G703="","",IF(INDEX(Nhaplieu!$M$8:$M$1070,$G703)=$J$3,IF($G703="","",INDEX(Nhaplieu!$N$8:$N$1070,$G703)),IF(INDEX(Nhaplieu!$N$8:$N$1070,$G703)=$J$3,IF($G703="","",INDEX(Nhaplieu!$M$8:$M$1070,$G703)),"")))</f>
        <v/>
      </c>
      <c r="E703" s="77" t="str">
        <f ca="1">IF($G703="","",IF(AND(INDEX(Nhaplieu!$M$8:$M$1070,$G703)=$J$3,INDEX(Nhaplieu!$P$8:$P$1070,$G703)=$J$2),INDEX(Nhaplieu!$O$8:$O$1070,$G703),0))</f>
        <v/>
      </c>
      <c r="F703" s="77" t="str">
        <f ca="1">IF(OR($G703="",E703&gt;0),"",IF(AND(INDEX(Nhaplieu!$N$8:$N$1070,$G703)=$J$3,INDEX(Nhaplieu!$P$8:$P$1070,$G703)=$J$2),INDEX(Nhaplieu!$O$8:$O$1070,$G703),0))</f>
        <v/>
      </c>
      <c r="G703" s="66" t="str">
        <f ca="1">IF(TYPE(MATCH($J$2,OFFSET(Nhaplieu!$P$8,G702,0):'Nhaplieu'!$P$1070,0)+G702)=16,"",MATCH($J$2,OFFSET(Nhaplieu!$P$8,G702,0):'Nhaplieu'!$P$1070,0)+G702)</f>
        <v/>
      </c>
    </row>
    <row r="704" spans="1:7" s="10" customFormat="1" ht="14.25" hidden="1" customHeight="1">
      <c r="A704" s="77" t="str">
        <f ca="1">IF($G704="","",IF(OR(INDEX(Nhaplieu!$M$8:$M$1070,$G704)=$J$3,INDEX(Nhaplieu!$N$8:$N$1070,$G704)=$J$3),INDEX(Nhaplieu!$E$8:$E$1070,$G704),""))</f>
        <v/>
      </c>
      <c r="B704" s="481" t="str">
        <f ca="1">IF($G704="","",IF(OR(INDEX(Nhaplieu!$M$8:$M$1070,$G704)=$J$3,INDEX(Nhaplieu!$N$8:$N$1070,$G704)=$J$3),INDEX(Nhaplieu!$F$8:$F$1070,$G704),""))</f>
        <v/>
      </c>
      <c r="C704" s="482" t="str">
        <f ca="1">IF($G704="","",IF(OR(INDEX(Nhaplieu!$M$8:$M$1070,$G704)=$J$3,INDEX(Nhaplieu!$N$8:$N$1070,$G704)=$J$3),INDEX(Nhaplieu!$L$8:$L$1070,$G704),""))</f>
        <v/>
      </c>
      <c r="D704" s="483" t="str">
        <f ca="1">IF($G704="","",IF(INDEX(Nhaplieu!$M$8:$M$1070,$G704)=$J$3,IF($G704="","",INDEX(Nhaplieu!$N$8:$N$1070,$G704)),IF(INDEX(Nhaplieu!$N$8:$N$1070,$G704)=$J$3,IF($G704="","",INDEX(Nhaplieu!$M$8:$M$1070,$G704)),"")))</f>
        <v/>
      </c>
      <c r="E704" s="77" t="str">
        <f ca="1">IF($G704="","",IF(AND(INDEX(Nhaplieu!$M$8:$M$1070,$G704)=$J$3,INDEX(Nhaplieu!$P$8:$P$1070,$G704)=$J$2),INDEX(Nhaplieu!$O$8:$O$1070,$G704),0))</f>
        <v/>
      </c>
      <c r="F704" s="77" t="str">
        <f ca="1">IF(OR($G704="",E704&gt;0),"",IF(AND(INDEX(Nhaplieu!$N$8:$N$1070,$G704)=$J$3,INDEX(Nhaplieu!$P$8:$P$1070,$G704)=$J$2),INDEX(Nhaplieu!$O$8:$O$1070,$G704),0))</f>
        <v/>
      </c>
      <c r="G704" s="66" t="str">
        <f ca="1">IF(TYPE(MATCH($J$2,OFFSET(Nhaplieu!$P$8,G703,0):'Nhaplieu'!$P$1070,0)+G703)=16,"",MATCH($J$2,OFFSET(Nhaplieu!$P$8,G703,0):'Nhaplieu'!$P$1070,0)+G703)</f>
        <v/>
      </c>
    </row>
    <row r="705" spans="1:7" s="10" customFormat="1" ht="14.25" hidden="1" customHeight="1">
      <c r="A705" s="77" t="str">
        <f ca="1">IF($G705="","",IF(OR(INDEX(Nhaplieu!$M$8:$M$1070,$G705)=$J$3,INDEX(Nhaplieu!$N$8:$N$1070,$G705)=$J$3),INDEX(Nhaplieu!$E$8:$E$1070,$G705),""))</f>
        <v/>
      </c>
      <c r="B705" s="481" t="str">
        <f ca="1">IF($G705="","",IF(OR(INDEX(Nhaplieu!$M$8:$M$1070,$G705)=$J$3,INDEX(Nhaplieu!$N$8:$N$1070,$G705)=$J$3),INDEX(Nhaplieu!$F$8:$F$1070,$G705),""))</f>
        <v/>
      </c>
      <c r="C705" s="482" t="str">
        <f ca="1">IF($G705="","",IF(OR(INDEX(Nhaplieu!$M$8:$M$1070,$G705)=$J$3,INDEX(Nhaplieu!$N$8:$N$1070,$G705)=$J$3),INDEX(Nhaplieu!$L$8:$L$1070,$G705),""))</f>
        <v/>
      </c>
      <c r="D705" s="483" t="str">
        <f ca="1">IF($G705="","",IF(INDEX(Nhaplieu!$M$8:$M$1070,$G705)=$J$3,IF($G705="","",INDEX(Nhaplieu!$N$8:$N$1070,$G705)),IF(INDEX(Nhaplieu!$N$8:$N$1070,$G705)=$J$3,IF($G705="","",INDEX(Nhaplieu!$M$8:$M$1070,$G705)),"")))</f>
        <v/>
      </c>
      <c r="E705" s="77" t="str">
        <f ca="1">IF($G705="","",IF(AND(INDEX(Nhaplieu!$M$8:$M$1070,$G705)=$J$3,INDEX(Nhaplieu!$P$8:$P$1070,$G705)=$J$2),INDEX(Nhaplieu!$O$8:$O$1070,$G705),0))</f>
        <v/>
      </c>
      <c r="F705" s="77" t="str">
        <f ca="1">IF(OR($G705="",E705&gt;0),"",IF(AND(INDEX(Nhaplieu!$N$8:$N$1070,$G705)=$J$3,INDEX(Nhaplieu!$P$8:$P$1070,$G705)=$J$2),INDEX(Nhaplieu!$O$8:$O$1070,$G705),0))</f>
        <v/>
      </c>
      <c r="G705" s="66" t="str">
        <f ca="1">IF(TYPE(MATCH($J$2,OFFSET(Nhaplieu!$P$8,G704,0):'Nhaplieu'!$P$1070,0)+G704)=16,"",MATCH($J$2,OFFSET(Nhaplieu!$P$8,G704,0):'Nhaplieu'!$P$1070,0)+G704)</f>
        <v/>
      </c>
    </row>
    <row r="706" spans="1:7" s="10" customFormat="1" ht="14.25" hidden="1" customHeight="1">
      <c r="A706" s="77" t="str">
        <f ca="1">IF($G706="","",IF(OR(INDEX(Nhaplieu!$M$8:$M$1070,$G706)=$J$3,INDEX(Nhaplieu!$N$8:$N$1070,$G706)=$J$3),INDEX(Nhaplieu!$E$8:$E$1070,$G706),""))</f>
        <v/>
      </c>
      <c r="B706" s="481" t="str">
        <f ca="1">IF($G706="","",IF(OR(INDEX(Nhaplieu!$M$8:$M$1070,$G706)=$J$3,INDEX(Nhaplieu!$N$8:$N$1070,$G706)=$J$3),INDEX(Nhaplieu!$F$8:$F$1070,$G706),""))</f>
        <v/>
      </c>
      <c r="C706" s="482" t="str">
        <f ca="1">IF($G706="","",IF(OR(INDEX(Nhaplieu!$M$8:$M$1070,$G706)=$J$3,INDEX(Nhaplieu!$N$8:$N$1070,$G706)=$J$3),INDEX(Nhaplieu!$L$8:$L$1070,$G706),""))</f>
        <v/>
      </c>
      <c r="D706" s="483" t="str">
        <f ca="1">IF($G706="","",IF(INDEX(Nhaplieu!$M$8:$M$1070,$G706)=$J$3,IF($G706="","",INDEX(Nhaplieu!$N$8:$N$1070,$G706)),IF(INDEX(Nhaplieu!$N$8:$N$1070,$G706)=$J$3,IF($G706="","",INDEX(Nhaplieu!$M$8:$M$1070,$G706)),"")))</f>
        <v/>
      </c>
      <c r="E706" s="77" t="str">
        <f ca="1">IF($G706="","",IF(AND(INDEX(Nhaplieu!$M$8:$M$1070,$G706)=$J$3,INDEX(Nhaplieu!$P$8:$P$1070,$G706)=$J$2),INDEX(Nhaplieu!$O$8:$O$1070,$G706),0))</f>
        <v/>
      </c>
      <c r="F706" s="77" t="str">
        <f ca="1">IF(OR($G706="",E706&gt;0),"",IF(AND(INDEX(Nhaplieu!$N$8:$N$1070,$G706)=$J$3,INDEX(Nhaplieu!$P$8:$P$1070,$G706)=$J$2),INDEX(Nhaplieu!$O$8:$O$1070,$G706),0))</f>
        <v/>
      </c>
      <c r="G706" s="66" t="str">
        <f ca="1">IF(TYPE(MATCH($J$2,OFFSET(Nhaplieu!$P$8,G705,0):'Nhaplieu'!$P$1070,0)+G705)=16,"",MATCH($J$2,OFFSET(Nhaplieu!$P$8,G705,0):'Nhaplieu'!$P$1070,0)+G705)</f>
        <v/>
      </c>
    </row>
    <row r="707" spans="1:7" s="10" customFormat="1" ht="14.25" hidden="1" customHeight="1">
      <c r="A707" s="77" t="str">
        <f ca="1">IF($G707="","",IF(OR(INDEX(Nhaplieu!$M$8:$M$1070,$G707)=$J$3,INDEX(Nhaplieu!$N$8:$N$1070,$G707)=$J$3),INDEX(Nhaplieu!$E$8:$E$1070,$G707),""))</f>
        <v/>
      </c>
      <c r="B707" s="481" t="str">
        <f ca="1">IF($G707="","",IF(OR(INDEX(Nhaplieu!$M$8:$M$1070,$G707)=$J$3,INDEX(Nhaplieu!$N$8:$N$1070,$G707)=$J$3),INDEX(Nhaplieu!$F$8:$F$1070,$G707),""))</f>
        <v/>
      </c>
      <c r="C707" s="482" t="str">
        <f ca="1">IF($G707="","",IF(OR(INDEX(Nhaplieu!$M$8:$M$1070,$G707)=$J$3,INDEX(Nhaplieu!$N$8:$N$1070,$G707)=$J$3),INDEX(Nhaplieu!$L$8:$L$1070,$G707),""))</f>
        <v/>
      </c>
      <c r="D707" s="483" t="str">
        <f ca="1">IF($G707="","",IF(INDEX(Nhaplieu!$M$8:$M$1070,$G707)=$J$3,IF($G707="","",INDEX(Nhaplieu!$N$8:$N$1070,$G707)),IF(INDEX(Nhaplieu!$N$8:$N$1070,$G707)=$J$3,IF($G707="","",INDEX(Nhaplieu!$M$8:$M$1070,$G707)),"")))</f>
        <v/>
      </c>
      <c r="E707" s="77" t="str">
        <f ca="1">IF($G707="","",IF(AND(INDEX(Nhaplieu!$M$8:$M$1070,$G707)=$J$3,INDEX(Nhaplieu!$P$8:$P$1070,$G707)=$J$2),INDEX(Nhaplieu!$O$8:$O$1070,$G707),0))</f>
        <v/>
      </c>
      <c r="F707" s="77" t="str">
        <f ca="1">IF(OR($G707="",E707&gt;0),"",IF(AND(INDEX(Nhaplieu!$N$8:$N$1070,$G707)=$J$3,INDEX(Nhaplieu!$P$8:$P$1070,$G707)=$J$2),INDEX(Nhaplieu!$O$8:$O$1070,$G707),0))</f>
        <v/>
      </c>
      <c r="G707" s="66" t="str">
        <f ca="1">IF(TYPE(MATCH($J$2,OFFSET(Nhaplieu!$P$8,G706,0):'Nhaplieu'!$P$1070,0)+G706)=16,"",MATCH($J$2,OFFSET(Nhaplieu!$P$8,G706,0):'Nhaplieu'!$P$1070,0)+G706)</f>
        <v/>
      </c>
    </row>
    <row r="708" spans="1:7" s="10" customFormat="1" ht="14.25" hidden="1" customHeight="1">
      <c r="A708" s="77" t="str">
        <f ca="1">IF($G708="","",IF(OR(INDEX(Nhaplieu!$M$8:$M$1070,$G708)=$J$3,INDEX(Nhaplieu!$N$8:$N$1070,$G708)=$J$3),INDEX(Nhaplieu!$E$8:$E$1070,$G708),""))</f>
        <v/>
      </c>
      <c r="B708" s="481" t="str">
        <f ca="1">IF($G708="","",IF(OR(INDEX(Nhaplieu!$M$8:$M$1070,$G708)=$J$3,INDEX(Nhaplieu!$N$8:$N$1070,$G708)=$J$3),INDEX(Nhaplieu!$F$8:$F$1070,$G708),""))</f>
        <v/>
      </c>
      <c r="C708" s="482" t="str">
        <f ca="1">IF($G708="","",IF(OR(INDEX(Nhaplieu!$M$8:$M$1070,$G708)=$J$3,INDEX(Nhaplieu!$N$8:$N$1070,$G708)=$J$3),INDEX(Nhaplieu!$L$8:$L$1070,$G708),""))</f>
        <v/>
      </c>
      <c r="D708" s="483" t="str">
        <f ca="1">IF($G708="","",IF(INDEX(Nhaplieu!$M$8:$M$1070,$G708)=$J$3,IF($G708="","",INDEX(Nhaplieu!$N$8:$N$1070,$G708)),IF(INDEX(Nhaplieu!$N$8:$N$1070,$G708)=$J$3,IF($G708="","",INDEX(Nhaplieu!$M$8:$M$1070,$G708)),"")))</f>
        <v/>
      </c>
      <c r="E708" s="77" t="str">
        <f ca="1">IF($G708="","",IF(AND(INDEX(Nhaplieu!$M$8:$M$1070,$G708)=$J$3,INDEX(Nhaplieu!$P$8:$P$1070,$G708)=$J$2),INDEX(Nhaplieu!$O$8:$O$1070,$G708),0))</f>
        <v/>
      </c>
      <c r="F708" s="77" t="str">
        <f ca="1">IF(OR($G708="",E708&gt;0),"",IF(AND(INDEX(Nhaplieu!$N$8:$N$1070,$G708)=$J$3,INDEX(Nhaplieu!$P$8:$P$1070,$G708)=$J$2),INDEX(Nhaplieu!$O$8:$O$1070,$G708),0))</f>
        <v/>
      </c>
      <c r="G708" s="66" t="str">
        <f ca="1">IF(TYPE(MATCH($J$2,OFFSET(Nhaplieu!$P$8,G707,0):'Nhaplieu'!$P$1070,0)+G707)=16,"",MATCH($J$2,OFFSET(Nhaplieu!$P$8,G707,0):'Nhaplieu'!$P$1070,0)+G707)</f>
        <v/>
      </c>
    </row>
    <row r="709" spans="1:7" s="10" customFormat="1" ht="14.25" hidden="1" customHeight="1">
      <c r="A709" s="77" t="str">
        <f ca="1">IF($G709="","",IF(OR(INDEX(Nhaplieu!$M$8:$M$1070,$G709)=$J$3,INDEX(Nhaplieu!$N$8:$N$1070,$G709)=$J$3),INDEX(Nhaplieu!$E$8:$E$1070,$G709),""))</f>
        <v/>
      </c>
      <c r="B709" s="481" t="str">
        <f ca="1">IF($G709="","",IF(OR(INDEX(Nhaplieu!$M$8:$M$1070,$G709)=$J$3,INDEX(Nhaplieu!$N$8:$N$1070,$G709)=$J$3),INDEX(Nhaplieu!$F$8:$F$1070,$G709),""))</f>
        <v/>
      </c>
      <c r="C709" s="482" t="str">
        <f ca="1">IF($G709="","",IF(OR(INDEX(Nhaplieu!$M$8:$M$1070,$G709)=$J$3,INDEX(Nhaplieu!$N$8:$N$1070,$G709)=$J$3),INDEX(Nhaplieu!$L$8:$L$1070,$G709),""))</f>
        <v/>
      </c>
      <c r="D709" s="483" t="str">
        <f ca="1">IF($G709="","",IF(INDEX(Nhaplieu!$M$8:$M$1070,$G709)=$J$3,IF($G709="","",INDEX(Nhaplieu!$N$8:$N$1070,$G709)),IF(INDEX(Nhaplieu!$N$8:$N$1070,$G709)=$J$3,IF($G709="","",INDEX(Nhaplieu!$M$8:$M$1070,$G709)),"")))</f>
        <v/>
      </c>
      <c r="E709" s="77" t="str">
        <f ca="1">IF($G709="","",IF(AND(INDEX(Nhaplieu!$M$8:$M$1070,$G709)=$J$3,INDEX(Nhaplieu!$P$8:$P$1070,$G709)=$J$2),INDEX(Nhaplieu!$O$8:$O$1070,$G709),0))</f>
        <v/>
      </c>
      <c r="F709" s="77" t="str">
        <f ca="1">IF(OR($G709="",E709&gt;0),"",IF(AND(INDEX(Nhaplieu!$N$8:$N$1070,$G709)=$J$3,INDEX(Nhaplieu!$P$8:$P$1070,$G709)=$J$2),INDEX(Nhaplieu!$O$8:$O$1070,$G709),0))</f>
        <v/>
      </c>
      <c r="G709" s="66" t="str">
        <f ca="1">IF(TYPE(MATCH($J$2,OFFSET(Nhaplieu!$P$8,G708,0):'Nhaplieu'!$P$1070,0)+G708)=16,"",MATCH($J$2,OFFSET(Nhaplieu!$P$8,G708,0):'Nhaplieu'!$P$1070,0)+G708)</f>
        <v/>
      </c>
    </row>
    <row r="710" spans="1:7" s="10" customFormat="1" ht="14.25" hidden="1" customHeight="1">
      <c r="A710" s="77" t="str">
        <f ca="1">IF($G710="","",IF(OR(INDEX(Nhaplieu!$M$8:$M$1070,$G710)=$J$3,INDEX(Nhaplieu!$N$8:$N$1070,$G710)=$J$3),INDEX(Nhaplieu!$E$8:$E$1070,$G710),""))</f>
        <v/>
      </c>
      <c r="B710" s="481" t="str">
        <f ca="1">IF($G710="","",IF(OR(INDEX(Nhaplieu!$M$8:$M$1070,$G710)=$J$3,INDEX(Nhaplieu!$N$8:$N$1070,$G710)=$J$3),INDEX(Nhaplieu!$F$8:$F$1070,$G710),""))</f>
        <v/>
      </c>
      <c r="C710" s="482" t="str">
        <f ca="1">IF($G710="","",IF(OR(INDEX(Nhaplieu!$M$8:$M$1070,$G710)=$J$3,INDEX(Nhaplieu!$N$8:$N$1070,$G710)=$J$3),INDEX(Nhaplieu!$L$8:$L$1070,$G710),""))</f>
        <v/>
      </c>
      <c r="D710" s="483" t="str">
        <f ca="1">IF($G710="","",IF(INDEX(Nhaplieu!$M$8:$M$1070,$G710)=$J$3,IF($G710="","",INDEX(Nhaplieu!$N$8:$N$1070,$G710)),IF(INDEX(Nhaplieu!$N$8:$N$1070,$G710)=$J$3,IF($G710="","",INDEX(Nhaplieu!$M$8:$M$1070,$G710)),"")))</f>
        <v/>
      </c>
      <c r="E710" s="77" t="str">
        <f ca="1">IF($G710="","",IF(AND(INDEX(Nhaplieu!$M$8:$M$1070,$G710)=$J$3,INDEX(Nhaplieu!$P$8:$P$1070,$G710)=$J$2),INDEX(Nhaplieu!$O$8:$O$1070,$G710),0))</f>
        <v/>
      </c>
      <c r="F710" s="77" t="str">
        <f ca="1">IF(OR($G710="",E710&gt;0),"",IF(AND(INDEX(Nhaplieu!$N$8:$N$1070,$G710)=$J$3,INDEX(Nhaplieu!$P$8:$P$1070,$G710)=$J$2),INDEX(Nhaplieu!$O$8:$O$1070,$G710),0))</f>
        <v/>
      </c>
      <c r="G710" s="66" t="str">
        <f ca="1">IF(TYPE(MATCH($J$2,OFFSET(Nhaplieu!$P$8,G709,0):'Nhaplieu'!$P$1070,0)+G709)=16,"",MATCH($J$2,OFFSET(Nhaplieu!$P$8,G709,0):'Nhaplieu'!$P$1070,0)+G709)</f>
        <v/>
      </c>
    </row>
    <row r="711" spans="1:7" s="10" customFormat="1" ht="14.25" hidden="1" customHeight="1">
      <c r="A711" s="77" t="str">
        <f ca="1">IF($G711="","",IF(OR(INDEX(Nhaplieu!$M$8:$M$1070,$G711)=$J$3,INDEX(Nhaplieu!$N$8:$N$1070,$G711)=$J$3),INDEX(Nhaplieu!$E$8:$E$1070,$G711),""))</f>
        <v/>
      </c>
      <c r="B711" s="481" t="str">
        <f ca="1">IF($G711="","",IF(OR(INDEX(Nhaplieu!$M$8:$M$1070,$G711)=$J$3,INDEX(Nhaplieu!$N$8:$N$1070,$G711)=$J$3),INDEX(Nhaplieu!$F$8:$F$1070,$G711),""))</f>
        <v/>
      </c>
      <c r="C711" s="482" t="str">
        <f ca="1">IF($G711="","",IF(OR(INDEX(Nhaplieu!$M$8:$M$1070,$G711)=$J$3,INDEX(Nhaplieu!$N$8:$N$1070,$G711)=$J$3),INDEX(Nhaplieu!$L$8:$L$1070,$G711),""))</f>
        <v/>
      </c>
      <c r="D711" s="483" t="str">
        <f ca="1">IF($G711="","",IF(INDEX(Nhaplieu!$M$8:$M$1070,$G711)=$J$3,IF($G711="","",INDEX(Nhaplieu!$N$8:$N$1070,$G711)),IF(INDEX(Nhaplieu!$N$8:$N$1070,$G711)=$J$3,IF($G711="","",INDEX(Nhaplieu!$M$8:$M$1070,$G711)),"")))</f>
        <v/>
      </c>
      <c r="E711" s="77" t="str">
        <f ca="1">IF($G711="","",IF(AND(INDEX(Nhaplieu!$M$8:$M$1070,$G711)=$J$3,INDEX(Nhaplieu!$P$8:$P$1070,$G711)=$J$2),INDEX(Nhaplieu!$O$8:$O$1070,$G711),0))</f>
        <v/>
      </c>
      <c r="F711" s="77" t="str">
        <f ca="1">IF(OR($G711="",E711&gt;0),"",IF(AND(INDEX(Nhaplieu!$N$8:$N$1070,$G711)=$J$3,INDEX(Nhaplieu!$P$8:$P$1070,$G711)=$J$2),INDEX(Nhaplieu!$O$8:$O$1070,$G711),0))</f>
        <v/>
      </c>
      <c r="G711" s="66" t="str">
        <f ca="1">IF(TYPE(MATCH($J$2,OFFSET(Nhaplieu!$P$8,G710,0):'Nhaplieu'!$P$1070,0)+G710)=16,"",MATCH($J$2,OFFSET(Nhaplieu!$P$8,G710,0):'Nhaplieu'!$P$1070,0)+G710)</f>
        <v/>
      </c>
    </row>
    <row r="712" spans="1:7" s="10" customFormat="1" ht="14.25" hidden="1" customHeight="1">
      <c r="A712" s="77" t="str">
        <f ca="1">IF($G712="","",IF(OR(INDEX(Nhaplieu!$M$8:$M$1070,$G712)=$J$3,INDEX(Nhaplieu!$N$8:$N$1070,$G712)=$J$3),INDEX(Nhaplieu!$E$8:$E$1070,$G712),""))</f>
        <v/>
      </c>
      <c r="B712" s="481" t="str">
        <f ca="1">IF($G712="","",IF(OR(INDEX(Nhaplieu!$M$8:$M$1070,$G712)=$J$3,INDEX(Nhaplieu!$N$8:$N$1070,$G712)=$J$3),INDEX(Nhaplieu!$F$8:$F$1070,$G712),""))</f>
        <v/>
      </c>
      <c r="C712" s="482" t="str">
        <f ca="1">IF($G712="","",IF(OR(INDEX(Nhaplieu!$M$8:$M$1070,$G712)=$J$3,INDEX(Nhaplieu!$N$8:$N$1070,$G712)=$J$3),INDEX(Nhaplieu!$L$8:$L$1070,$G712),""))</f>
        <v/>
      </c>
      <c r="D712" s="483" t="str">
        <f ca="1">IF($G712="","",IF(INDEX(Nhaplieu!$M$8:$M$1070,$G712)=$J$3,IF($G712="","",INDEX(Nhaplieu!$N$8:$N$1070,$G712)),IF(INDEX(Nhaplieu!$N$8:$N$1070,$G712)=$J$3,IF($G712="","",INDEX(Nhaplieu!$M$8:$M$1070,$G712)),"")))</f>
        <v/>
      </c>
      <c r="E712" s="77" t="str">
        <f ca="1">IF($G712="","",IF(AND(INDEX(Nhaplieu!$M$8:$M$1070,$G712)=$J$3,INDEX(Nhaplieu!$P$8:$P$1070,$G712)=$J$2),INDEX(Nhaplieu!$O$8:$O$1070,$G712),0))</f>
        <v/>
      </c>
      <c r="F712" s="77" t="str">
        <f ca="1">IF(OR($G712="",E712&gt;0),"",IF(AND(INDEX(Nhaplieu!$N$8:$N$1070,$G712)=$J$3,INDEX(Nhaplieu!$P$8:$P$1070,$G712)=$J$2),INDEX(Nhaplieu!$O$8:$O$1070,$G712),0))</f>
        <v/>
      </c>
      <c r="G712" s="66" t="str">
        <f ca="1">IF(TYPE(MATCH($J$2,OFFSET(Nhaplieu!$P$8,G711,0):'Nhaplieu'!$P$1070,0)+G711)=16,"",MATCH($J$2,OFFSET(Nhaplieu!$P$8,G711,0):'Nhaplieu'!$P$1070,0)+G711)</f>
        <v/>
      </c>
    </row>
    <row r="713" spans="1:7" s="10" customFormat="1" ht="14.25" hidden="1" customHeight="1">
      <c r="A713" s="77" t="str">
        <f ca="1">IF($G713="","",IF(OR(INDEX(Nhaplieu!$M$8:$M$1070,$G713)=$J$3,INDEX(Nhaplieu!$N$8:$N$1070,$G713)=$J$3),INDEX(Nhaplieu!$E$8:$E$1070,$G713),""))</f>
        <v/>
      </c>
      <c r="B713" s="481" t="str">
        <f ca="1">IF($G713="","",IF(OR(INDEX(Nhaplieu!$M$8:$M$1070,$G713)=$J$3,INDEX(Nhaplieu!$N$8:$N$1070,$G713)=$J$3),INDEX(Nhaplieu!$F$8:$F$1070,$G713),""))</f>
        <v/>
      </c>
      <c r="C713" s="482" t="str">
        <f ca="1">IF($G713="","",IF(OR(INDEX(Nhaplieu!$M$8:$M$1070,$G713)=$J$3,INDEX(Nhaplieu!$N$8:$N$1070,$G713)=$J$3),INDEX(Nhaplieu!$L$8:$L$1070,$G713),""))</f>
        <v/>
      </c>
      <c r="D713" s="483" t="str">
        <f ca="1">IF($G713="","",IF(INDEX(Nhaplieu!$M$8:$M$1070,$G713)=$J$3,IF($G713="","",INDEX(Nhaplieu!$N$8:$N$1070,$G713)),IF(INDEX(Nhaplieu!$N$8:$N$1070,$G713)=$J$3,IF($G713="","",INDEX(Nhaplieu!$M$8:$M$1070,$G713)),"")))</f>
        <v/>
      </c>
      <c r="E713" s="77" t="str">
        <f ca="1">IF($G713="","",IF(AND(INDEX(Nhaplieu!$M$8:$M$1070,$G713)=$J$3,INDEX(Nhaplieu!$P$8:$P$1070,$G713)=$J$2),INDEX(Nhaplieu!$O$8:$O$1070,$G713),0))</f>
        <v/>
      </c>
      <c r="F713" s="77" t="str">
        <f ca="1">IF(OR($G713="",E713&gt;0),"",IF(AND(INDEX(Nhaplieu!$N$8:$N$1070,$G713)=$J$3,INDEX(Nhaplieu!$P$8:$P$1070,$G713)=$J$2),INDEX(Nhaplieu!$O$8:$O$1070,$G713),0))</f>
        <v/>
      </c>
      <c r="G713" s="66" t="str">
        <f ca="1">IF(TYPE(MATCH($J$2,OFFSET(Nhaplieu!$P$8,G712,0):'Nhaplieu'!$P$1070,0)+G712)=16,"",MATCH($J$2,OFFSET(Nhaplieu!$P$8,G712,0):'Nhaplieu'!$P$1070,0)+G712)</f>
        <v/>
      </c>
    </row>
    <row r="714" spans="1:7" s="10" customFormat="1" ht="14.25" hidden="1" customHeight="1">
      <c r="A714" s="77" t="str">
        <f ca="1">IF($G714="","",IF(OR(INDEX(Nhaplieu!$M$8:$M$1070,$G714)=$J$3,INDEX(Nhaplieu!$N$8:$N$1070,$G714)=$J$3),INDEX(Nhaplieu!$E$8:$E$1070,$G714),""))</f>
        <v/>
      </c>
      <c r="B714" s="481" t="str">
        <f ca="1">IF($G714="","",IF(OR(INDEX(Nhaplieu!$M$8:$M$1070,$G714)=$J$3,INDEX(Nhaplieu!$N$8:$N$1070,$G714)=$J$3),INDEX(Nhaplieu!$F$8:$F$1070,$G714),""))</f>
        <v/>
      </c>
      <c r="C714" s="482" t="str">
        <f ca="1">IF($G714="","",IF(OR(INDEX(Nhaplieu!$M$8:$M$1070,$G714)=$J$3,INDEX(Nhaplieu!$N$8:$N$1070,$G714)=$J$3),INDEX(Nhaplieu!$L$8:$L$1070,$G714),""))</f>
        <v/>
      </c>
      <c r="D714" s="483" t="str">
        <f ca="1">IF($G714="","",IF(INDEX(Nhaplieu!$M$8:$M$1070,$G714)=$J$3,IF($G714="","",INDEX(Nhaplieu!$N$8:$N$1070,$G714)),IF(INDEX(Nhaplieu!$N$8:$N$1070,$G714)=$J$3,IF($G714="","",INDEX(Nhaplieu!$M$8:$M$1070,$G714)),"")))</f>
        <v/>
      </c>
      <c r="E714" s="77" t="str">
        <f ca="1">IF($G714="","",IF(AND(INDEX(Nhaplieu!$M$8:$M$1070,$G714)=$J$3,INDEX(Nhaplieu!$P$8:$P$1070,$G714)=$J$2),INDEX(Nhaplieu!$O$8:$O$1070,$G714),0))</f>
        <v/>
      </c>
      <c r="F714" s="77" t="str">
        <f ca="1">IF(OR($G714="",E714&gt;0),"",IF(AND(INDEX(Nhaplieu!$N$8:$N$1070,$G714)=$J$3,INDEX(Nhaplieu!$P$8:$P$1070,$G714)=$J$2),INDEX(Nhaplieu!$O$8:$O$1070,$G714),0))</f>
        <v/>
      </c>
      <c r="G714" s="66" t="str">
        <f ca="1">IF(TYPE(MATCH($J$2,OFFSET(Nhaplieu!$P$8,G713,0):'Nhaplieu'!$P$1070,0)+G713)=16,"",MATCH($J$2,OFFSET(Nhaplieu!$P$8,G713,0):'Nhaplieu'!$P$1070,0)+G713)</f>
        <v/>
      </c>
    </row>
    <row r="715" spans="1:7" s="10" customFormat="1" ht="14.25" hidden="1" customHeight="1">
      <c r="A715" s="77" t="str">
        <f ca="1">IF($G715="","",IF(OR(INDEX(Nhaplieu!$M$8:$M$1070,$G715)=$J$3,INDEX(Nhaplieu!$N$8:$N$1070,$G715)=$J$3),INDEX(Nhaplieu!$E$8:$E$1070,$G715),""))</f>
        <v/>
      </c>
      <c r="B715" s="481" t="str">
        <f ca="1">IF($G715="","",IF(OR(INDEX(Nhaplieu!$M$8:$M$1070,$G715)=$J$3,INDEX(Nhaplieu!$N$8:$N$1070,$G715)=$J$3),INDEX(Nhaplieu!$F$8:$F$1070,$G715),""))</f>
        <v/>
      </c>
      <c r="C715" s="482" t="str">
        <f ca="1">IF($G715="","",IF(OR(INDEX(Nhaplieu!$M$8:$M$1070,$G715)=$J$3,INDEX(Nhaplieu!$N$8:$N$1070,$G715)=$J$3),INDEX(Nhaplieu!$L$8:$L$1070,$G715),""))</f>
        <v/>
      </c>
      <c r="D715" s="483" t="str">
        <f ca="1">IF($G715="","",IF(INDEX(Nhaplieu!$M$8:$M$1070,$G715)=$J$3,IF($G715="","",INDEX(Nhaplieu!$N$8:$N$1070,$G715)),IF(INDEX(Nhaplieu!$N$8:$N$1070,$G715)=$J$3,IF($G715="","",INDEX(Nhaplieu!$M$8:$M$1070,$G715)),"")))</f>
        <v/>
      </c>
      <c r="E715" s="77" t="str">
        <f ca="1">IF($G715="","",IF(AND(INDEX(Nhaplieu!$M$8:$M$1070,$G715)=$J$3,INDEX(Nhaplieu!$P$8:$P$1070,$G715)=$J$2),INDEX(Nhaplieu!$O$8:$O$1070,$G715),0))</f>
        <v/>
      </c>
      <c r="F715" s="77" t="str">
        <f ca="1">IF(OR($G715="",E715&gt;0),"",IF(AND(INDEX(Nhaplieu!$N$8:$N$1070,$G715)=$J$3,INDEX(Nhaplieu!$P$8:$P$1070,$G715)=$J$2),INDEX(Nhaplieu!$O$8:$O$1070,$G715),0))</f>
        <v/>
      </c>
      <c r="G715" s="66" t="str">
        <f ca="1">IF(TYPE(MATCH($J$2,OFFSET(Nhaplieu!$P$8,G714,0):'Nhaplieu'!$P$1070,0)+G714)=16,"",MATCH($J$2,OFFSET(Nhaplieu!$P$8,G714,0):'Nhaplieu'!$P$1070,0)+G714)</f>
        <v/>
      </c>
    </row>
    <row r="716" spans="1:7" s="10" customFormat="1" ht="14.25" hidden="1" customHeight="1">
      <c r="A716" s="77" t="str">
        <f ca="1">IF($G716="","",IF(OR(INDEX(Nhaplieu!$M$8:$M$1070,$G716)=$J$3,INDEX(Nhaplieu!$N$8:$N$1070,$G716)=$J$3),INDEX(Nhaplieu!$E$8:$E$1070,$G716),""))</f>
        <v/>
      </c>
      <c r="B716" s="481" t="str">
        <f ca="1">IF($G716="","",IF(OR(INDEX(Nhaplieu!$M$8:$M$1070,$G716)=$J$3,INDEX(Nhaplieu!$N$8:$N$1070,$G716)=$J$3),INDEX(Nhaplieu!$F$8:$F$1070,$G716),""))</f>
        <v/>
      </c>
      <c r="C716" s="482" t="str">
        <f ca="1">IF($G716="","",IF(OR(INDEX(Nhaplieu!$M$8:$M$1070,$G716)=$J$3,INDEX(Nhaplieu!$N$8:$N$1070,$G716)=$J$3),INDEX(Nhaplieu!$L$8:$L$1070,$G716),""))</f>
        <v/>
      </c>
      <c r="D716" s="483" t="str">
        <f ca="1">IF($G716="","",IF(INDEX(Nhaplieu!$M$8:$M$1070,$G716)=$J$3,IF($G716="","",INDEX(Nhaplieu!$N$8:$N$1070,$G716)),IF(INDEX(Nhaplieu!$N$8:$N$1070,$G716)=$J$3,IF($G716="","",INDEX(Nhaplieu!$M$8:$M$1070,$G716)),"")))</f>
        <v/>
      </c>
      <c r="E716" s="77" t="str">
        <f ca="1">IF($G716="","",IF(AND(INDEX(Nhaplieu!$M$8:$M$1070,$G716)=$J$3,INDEX(Nhaplieu!$P$8:$P$1070,$G716)=$J$2),INDEX(Nhaplieu!$O$8:$O$1070,$G716),0))</f>
        <v/>
      </c>
      <c r="F716" s="77" t="str">
        <f ca="1">IF(OR($G716="",E716&gt;0),"",IF(AND(INDEX(Nhaplieu!$N$8:$N$1070,$G716)=$J$3,INDEX(Nhaplieu!$P$8:$P$1070,$G716)=$J$2),INDEX(Nhaplieu!$O$8:$O$1070,$G716),0))</f>
        <v/>
      </c>
      <c r="G716" s="66" t="str">
        <f ca="1">IF(TYPE(MATCH($J$2,OFFSET(Nhaplieu!$P$8,G715,0):'Nhaplieu'!$P$1070,0)+G715)=16,"",MATCH($J$2,OFFSET(Nhaplieu!$P$8,G715,0):'Nhaplieu'!$P$1070,0)+G715)</f>
        <v/>
      </c>
    </row>
    <row r="717" spans="1:7" s="10" customFormat="1" ht="14.25" hidden="1" customHeight="1">
      <c r="A717" s="77" t="str">
        <f ca="1">IF($G717="","",IF(OR(INDEX(Nhaplieu!$M$8:$M$1070,$G717)=$J$3,INDEX(Nhaplieu!$N$8:$N$1070,$G717)=$J$3),INDEX(Nhaplieu!$E$8:$E$1070,$G717),""))</f>
        <v/>
      </c>
      <c r="B717" s="481" t="str">
        <f ca="1">IF($G717="","",IF(OR(INDEX(Nhaplieu!$M$8:$M$1070,$G717)=$J$3,INDEX(Nhaplieu!$N$8:$N$1070,$G717)=$J$3),INDEX(Nhaplieu!$F$8:$F$1070,$G717),""))</f>
        <v/>
      </c>
      <c r="C717" s="482" t="str">
        <f ca="1">IF($G717="","",IF(OR(INDEX(Nhaplieu!$M$8:$M$1070,$G717)=$J$3,INDEX(Nhaplieu!$N$8:$N$1070,$G717)=$J$3),INDEX(Nhaplieu!$L$8:$L$1070,$G717),""))</f>
        <v/>
      </c>
      <c r="D717" s="483" t="str">
        <f ca="1">IF($G717="","",IF(INDEX(Nhaplieu!$M$8:$M$1070,$G717)=$J$3,IF($G717="","",INDEX(Nhaplieu!$N$8:$N$1070,$G717)),IF(INDEX(Nhaplieu!$N$8:$N$1070,$G717)=$J$3,IF($G717="","",INDEX(Nhaplieu!$M$8:$M$1070,$G717)),"")))</f>
        <v/>
      </c>
      <c r="E717" s="77" t="str">
        <f ca="1">IF($G717="","",IF(AND(INDEX(Nhaplieu!$M$8:$M$1070,$G717)=$J$3,INDEX(Nhaplieu!$P$8:$P$1070,$G717)=$J$2),INDEX(Nhaplieu!$O$8:$O$1070,$G717),0))</f>
        <v/>
      </c>
      <c r="F717" s="77" t="str">
        <f ca="1">IF(OR($G717="",E717&gt;0),"",IF(AND(INDEX(Nhaplieu!$N$8:$N$1070,$G717)=$J$3,INDEX(Nhaplieu!$P$8:$P$1070,$G717)=$J$2),INDEX(Nhaplieu!$O$8:$O$1070,$G717),0))</f>
        <v/>
      </c>
      <c r="G717" s="66" t="str">
        <f ca="1">IF(TYPE(MATCH($J$2,OFFSET(Nhaplieu!$P$8,G716,0):'Nhaplieu'!$P$1070,0)+G716)=16,"",MATCH($J$2,OFFSET(Nhaplieu!$P$8,G716,0):'Nhaplieu'!$P$1070,0)+G716)</f>
        <v/>
      </c>
    </row>
    <row r="718" spans="1:7" s="10" customFormat="1" ht="14.25" hidden="1" customHeight="1">
      <c r="A718" s="77" t="str">
        <f ca="1">IF($G718="","",IF(OR(INDEX(Nhaplieu!$M$8:$M$1070,$G718)=$J$3,INDEX(Nhaplieu!$N$8:$N$1070,$G718)=$J$3),INDEX(Nhaplieu!$E$8:$E$1070,$G718),""))</f>
        <v/>
      </c>
      <c r="B718" s="481" t="str">
        <f ca="1">IF($G718="","",IF(OR(INDEX(Nhaplieu!$M$8:$M$1070,$G718)=$J$3,INDEX(Nhaplieu!$N$8:$N$1070,$G718)=$J$3),INDEX(Nhaplieu!$F$8:$F$1070,$G718),""))</f>
        <v/>
      </c>
      <c r="C718" s="482" t="str">
        <f ca="1">IF($G718="","",IF(OR(INDEX(Nhaplieu!$M$8:$M$1070,$G718)=$J$3,INDEX(Nhaplieu!$N$8:$N$1070,$G718)=$J$3),INDEX(Nhaplieu!$L$8:$L$1070,$G718),""))</f>
        <v/>
      </c>
      <c r="D718" s="483" t="str">
        <f ca="1">IF($G718="","",IF(INDEX(Nhaplieu!$M$8:$M$1070,$G718)=$J$3,IF($G718="","",INDEX(Nhaplieu!$N$8:$N$1070,$G718)),IF(INDEX(Nhaplieu!$N$8:$N$1070,$G718)=$J$3,IF($G718="","",INDEX(Nhaplieu!$M$8:$M$1070,$G718)),"")))</f>
        <v/>
      </c>
      <c r="E718" s="77" t="str">
        <f ca="1">IF($G718="","",IF(AND(INDEX(Nhaplieu!$M$8:$M$1070,$G718)=$J$3,INDEX(Nhaplieu!$P$8:$P$1070,$G718)=$J$2),INDEX(Nhaplieu!$O$8:$O$1070,$G718),0))</f>
        <v/>
      </c>
      <c r="F718" s="77" t="str">
        <f ca="1">IF(OR($G718="",E718&gt;0),"",IF(AND(INDEX(Nhaplieu!$N$8:$N$1070,$G718)=$J$3,INDEX(Nhaplieu!$P$8:$P$1070,$G718)=$J$2),INDEX(Nhaplieu!$O$8:$O$1070,$G718),0))</f>
        <v/>
      </c>
      <c r="G718" s="66" t="str">
        <f ca="1">IF(TYPE(MATCH($J$2,OFFSET(Nhaplieu!$P$8,G717,0):'Nhaplieu'!$P$1070,0)+G717)=16,"",MATCH($J$2,OFFSET(Nhaplieu!$P$8,G717,0):'Nhaplieu'!$P$1070,0)+G717)</f>
        <v/>
      </c>
    </row>
    <row r="719" spans="1:7" s="10" customFormat="1" ht="14.25" hidden="1" customHeight="1">
      <c r="A719" s="77" t="str">
        <f ca="1">IF($G719="","",IF(OR(INDEX(Nhaplieu!$M$8:$M$1070,$G719)=$J$3,INDEX(Nhaplieu!$N$8:$N$1070,$G719)=$J$3),INDEX(Nhaplieu!$E$8:$E$1070,$G719),""))</f>
        <v/>
      </c>
      <c r="B719" s="481" t="str">
        <f ca="1">IF($G719="","",IF(OR(INDEX(Nhaplieu!$M$8:$M$1070,$G719)=$J$3,INDEX(Nhaplieu!$N$8:$N$1070,$G719)=$J$3),INDEX(Nhaplieu!$F$8:$F$1070,$G719),""))</f>
        <v/>
      </c>
      <c r="C719" s="482" t="str">
        <f ca="1">IF($G719="","",IF(OR(INDEX(Nhaplieu!$M$8:$M$1070,$G719)=$J$3,INDEX(Nhaplieu!$N$8:$N$1070,$G719)=$J$3),INDEX(Nhaplieu!$L$8:$L$1070,$G719),""))</f>
        <v/>
      </c>
      <c r="D719" s="483" t="str">
        <f ca="1">IF($G719="","",IF(INDEX(Nhaplieu!$M$8:$M$1070,$G719)=$J$3,IF($G719="","",INDEX(Nhaplieu!$N$8:$N$1070,$G719)),IF(INDEX(Nhaplieu!$N$8:$N$1070,$G719)=$J$3,IF($G719="","",INDEX(Nhaplieu!$M$8:$M$1070,$G719)),"")))</f>
        <v/>
      </c>
      <c r="E719" s="77" t="str">
        <f ca="1">IF($G719="","",IF(AND(INDEX(Nhaplieu!$M$8:$M$1070,$G719)=$J$3,INDEX(Nhaplieu!$P$8:$P$1070,$G719)=$J$2),INDEX(Nhaplieu!$O$8:$O$1070,$G719),0))</f>
        <v/>
      </c>
      <c r="F719" s="77" t="str">
        <f ca="1">IF(OR($G719="",E719&gt;0),"",IF(AND(INDEX(Nhaplieu!$N$8:$N$1070,$G719)=$J$3,INDEX(Nhaplieu!$P$8:$P$1070,$G719)=$J$2),INDEX(Nhaplieu!$O$8:$O$1070,$G719),0))</f>
        <v/>
      </c>
      <c r="G719" s="66" t="str">
        <f ca="1">IF(TYPE(MATCH($J$2,OFFSET(Nhaplieu!$P$8,G718,0):'Nhaplieu'!$P$1070,0)+G718)=16,"",MATCH($J$2,OFFSET(Nhaplieu!$P$8,G718,0):'Nhaplieu'!$P$1070,0)+G718)</f>
        <v/>
      </c>
    </row>
    <row r="720" spans="1:7" s="10" customFormat="1" ht="14.25" hidden="1" customHeight="1">
      <c r="A720" s="77" t="str">
        <f ca="1">IF($G720="","",IF(OR(INDEX(Nhaplieu!$M$8:$M$1070,$G720)=$J$3,INDEX(Nhaplieu!$N$8:$N$1070,$G720)=$J$3),INDEX(Nhaplieu!$E$8:$E$1070,$G720),""))</f>
        <v/>
      </c>
      <c r="B720" s="481" t="str">
        <f ca="1">IF($G720="","",IF(OR(INDEX(Nhaplieu!$M$8:$M$1070,$G720)=$J$3,INDEX(Nhaplieu!$N$8:$N$1070,$G720)=$J$3),INDEX(Nhaplieu!$F$8:$F$1070,$G720),""))</f>
        <v/>
      </c>
      <c r="C720" s="482" t="str">
        <f ca="1">IF($G720="","",IF(OR(INDEX(Nhaplieu!$M$8:$M$1070,$G720)=$J$3,INDEX(Nhaplieu!$N$8:$N$1070,$G720)=$J$3),INDEX(Nhaplieu!$L$8:$L$1070,$G720),""))</f>
        <v/>
      </c>
      <c r="D720" s="483" t="str">
        <f ca="1">IF($G720="","",IF(INDEX(Nhaplieu!$M$8:$M$1070,$G720)=$J$3,IF($G720="","",INDEX(Nhaplieu!$N$8:$N$1070,$G720)),IF(INDEX(Nhaplieu!$N$8:$N$1070,$G720)=$J$3,IF($G720="","",INDEX(Nhaplieu!$M$8:$M$1070,$G720)),"")))</f>
        <v/>
      </c>
      <c r="E720" s="77" t="str">
        <f ca="1">IF($G720="","",IF(AND(INDEX(Nhaplieu!$M$8:$M$1070,$G720)=$J$3,INDEX(Nhaplieu!$P$8:$P$1070,$G720)=$J$2),INDEX(Nhaplieu!$O$8:$O$1070,$G720),0))</f>
        <v/>
      </c>
      <c r="F720" s="77" t="str">
        <f ca="1">IF(OR($G720="",E720&gt;0),"",IF(AND(INDEX(Nhaplieu!$N$8:$N$1070,$G720)=$J$3,INDEX(Nhaplieu!$P$8:$P$1070,$G720)=$J$2),INDEX(Nhaplieu!$O$8:$O$1070,$G720),0))</f>
        <v/>
      </c>
      <c r="G720" s="66" t="str">
        <f ca="1">IF(TYPE(MATCH($J$2,OFFSET(Nhaplieu!$P$8,G719,0):'Nhaplieu'!$P$1070,0)+G719)=16,"",MATCH($J$2,OFFSET(Nhaplieu!$P$8,G719,0):'Nhaplieu'!$P$1070,0)+G719)</f>
        <v/>
      </c>
    </row>
    <row r="721" spans="1:7" s="10" customFormat="1" ht="14.25" hidden="1" customHeight="1">
      <c r="A721" s="77" t="str">
        <f ca="1">IF($G721="","",IF(OR(INDEX(Nhaplieu!$M$8:$M$1070,$G721)=$J$3,INDEX(Nhaplieu!$N$8:$N$1070,$G721)=$J$3),INDEX(Nhaplieu!$E$8:$E$1070,$G721),""))</f>
        <v/>
      </c>
      <c r="B721" s="481" t="str">
        <f ca="1">IF($G721="","",IF(OR(INDEX(Nhaplieu!$M$8:$M$1070,$G721)=$J$3,INDEX(Nhaplieu!$N$8:$N$1070,$G721)=$J$3),INDEX(Nhaplieu!$F$8:$F$1070,$G721),""))</f>
        <v/>
      </c>
      <c r="C721" s="482" t="str">
        <f ca="1">IF($G721="","",IF(OR(INDEX(Nhaplieu!$M$8:$M$1070,$G721)=$J$3,INDEX(Nhaplieu!$N$8:$N$1070,$G721)=$J$3),INDEX(Nhaplieu!$L$8:$L$1070,$G721),""))</f>
        <v/>
      </c>
      <c r="D721" s="483" t="str">
        <f ca="1">IF($G721="","",IF(INDEX(Nhaplieu!$M$8:$M$1070,$G721)=$J$3,IF($G721="","",INDEX(Nhaplieu!$N$8:$N$1070,$G721)),IF(INDEX(Nhaplieu!$N$8:$N$1070,$G721)=$J$3,IF($G721="","",INDEX(Nhaplieu!$M$8:$M$1070,$G721)),"")))</f>
        <v/>
      </c>
      <c r="E721" s="77" t="str">
        <f ca="1">IF($G721="","",IF(AND(INDEX(Nhaplieu!$M$8:$M$1070,$G721)=$J$3,INDEX(Nhaplieu!$P$8:$P$1070,$G721)=$J$2),INDEX(Nhaplieu!$O$8:$O$1070,$G721),0))</f>
        <v/>
      </c>
      <c r="F721" s="77" t="str">
        <f ca="1">IF(OR($G721="",E721&gt;0),"",IF(AND(INDEX(Nhaplieu!$N$8:$N$1070,$G721)=$J$3,INDEX(Nhaplieu!$P$8:$P$1070,$G721)=$J$2),INDEX(Nhaplieu!$O$8:$O$1070,$G721),0))</f>
        <v/>
      </c>
      <c r="G721" s="66" t="str">
        <f ca="1">IF(TYPE(MATCH($J$2,OFFSET(Nhaplieu!$P$8,G720,0):'Nhaplieu'!$P$1070,0)+G720)=16,"",MATCH($J$2,OFFSET(Nhaplieu!$P$8,G720,0):'Nhaplieu'!$P$1070,0)+G720)</f>
        <v/>
      </c>
    </row>
    <row r="722" spans="1:7" s="10" customFormat="1" ht="14.25" hidden="1" customHeight="1">
      <c r="A722" s="77" t="str">
        <f ca="1">IF($G722="","",IF(OR(INDEX(Nhaplieu!$M$8:$M$1070,$G722)=$J$3,INDEX(Nhaplieu!$N$8:$N$1070,$G722)=$J$3),INDEX(Nhaplieu!$E$8:$E$1070,$G722),""))</f>
        <v/>
      </c>
      <c r="B722" s="481" t="str">
        <f ca="1">IF($G722="","",IF(OR(INDEX(Nhaplieu!$M$8:$M$1070,$G722)=$J$3,INDEX(Nhaplieu!$N$8:$N$1070,$G722)=$J$3),INDEX(Nhaplieu!$F$8:$F$1070,$G722),""))</f>
        <v/>
      </c>
      <c r="C722" s="482" t="str">
        <f ca="1">IF($G722="","",IF(OR(INDEX(Nhaplieu!$M$8:$M$1070,$G722)=$J$3,INDEX(Nhaplieu!$N$8:$N$1070,$G722)=$J$3),INDEX(Nhaplieu!$L$8:$L$1070,$G722),""))</f>
        <v/>
      </c>
      <c r="D722" s="483" t="str">
        <f ca="1">IF($G722="","",IF(INDEX(Nhaplieu!$M$8:$M$1070,$G722)=$J$3,IF($G722="","",INDEX(Nhaplieu!$N$8:$N$1070,$G722)),IF(INDEX(Nhaplieu!$N$8:$N$1070,$G722)=$J$3,IF($G722="","",INDEX(Nhaplieu!$M$8:$M$1070,$G722)),"")))</f>
        <v/>
      </c>
      <c r="E722" s="77" t="str">
        <f ca="1">IF($G722="","",IF(AND(INDEX(Nhaplieu!$M$8:$M$1070,$G722)=$J$3,INDEX(Nhaplieu!$P$8:$P$1070,$G722)=$J$2),INDEX(Nhaplieu!$O$8:$O$1070,$G722),0))</f>
        <v/>
      </c>
      <c r="F722" s="77" t="str">
        <f ca="1">IF(OR($G722="",E722&gt;0),"",IF(AND(INDEX(Nhaplieu!$N$8:$N$1070,$G722)=$J$3,INDEX(Nhaplieu!$P$8:$P$1070,$G722)=$J$2),INDEX(Nhaplieu!$O$8:$O$1070,$G722),0))</f>
        <v/>
      </c>
      <c r="G722" s="66" t="str">
        <f ca="1">IF(TYPE(MATCH($J$2,OFFSET(Nhaplieu!$P$8,G721,0):'Nhaplieu'!$P$1070,0)+G721)=16,"",MATCH($J$2,OFFSET(Nhaplieu!$P$8,G721,0):'Nhaplieu'!$P$1070,0)+G721)</f>
        <v/>
      </c>
    </row>
    <row r="723" spans="1:7" s="10" customFormat="1" ht="14.25" hidden="1" customHeight="1">
      <c r="A723" s="77" t="str">
        <f ca="1">IF($G723="","",IF(OR(INDEX(Nhaplieu!$M$8:$M$1070,$G723)=$J$3,INDEX(Nhaplieu!$N$8:$N$1070,$G723)=$J$3),INDEX(Nhaplieu!$E$8:$E$1070,$G723),""))</f>
        <v/>
      </c>
      <c r="B723" s="481" t="str">
        <f ca="1">IF($G723="","",IF(OR(INDEX(Nhaplieu!$M$8:$M$1070,$G723)=$J$3,INDEX(Nhaplieu!$N$8:$N$1070,$G723)=$J$3),INDEX(Nhaplieu!$F$8:$F$1070,$G723),""))</f>
        <v/>
      </c>
      <c r="C723" s="482" t="str">
        <f ca="1">IF($G723="","",IF(OR(INDEX(Nhaplieu!$M$8:$M$1070,$G723)=$J$3,INDEX(Nhaplieu!$N$8:$N$1070,$G723)=$J$3),INDEX(Nhaplieu!$L$8:$L$1070,$G723),""))</f>
        <v/>
      </c>
      <c r="D723" s="483" t="str">
        <f ca="1">IF($G723="","",IF(INDEX(Nhaplieu!$M$8:$M$1070,$G723)=$J$3,IF($G723="","",INDEX(Nhaplieu!$N$8:$N$1070,$G723)),IF(INDEX(Nhaplieu!$N$8:$N$1070,$G723)=$J$3,IF($G723="","",INDEX(Nhaplieu!$M$8:$M$1070,$G723)),"")))</f>
        <v/>
      </c>
      <c r="E723" s="77" t="str">
        <f ca="1">IF($G723="","",IF(AND(INDEX(Nhaplieu!$M$8:$M$1070,$G723)=$J$3,INDEX(Nhaplieu!$P$8:$P$1070,$G723)=$J$2),INDEX(Nhaplieu!$O$8:$O$1070,$G723),0))</f>
        <v/>
      </c>
      <c r="F723" s="77" t="str">
        <f ca="1">IF(OR($G723="",E723&gt;0),"",IF(AND(INDEX(Nhaplieu!$N$8:$N$1070,$G723)=$J$3,INDEX(Nhaplieu!$P$8:$P$1070,$G723)=$J$2),INDEX(Nhaplieu!$O$8:$O$1070,$G723),0))</f>
        <v/>
      </c>
      <c r="G723" s="66" t="str">
        <f ca="1">IF(TYPE(MATCH($J$2,OFFSET(Nhaplieu!$P$8,G722,0):'Nhaplieu'!$P$1070,0)+G722)=16,"",MATCH($J$2,OFFSET(Nhaplieu!$P$8,G722,0):'Nhaplieu'!$P$1070,0)+G722)</f>
        <v/>
      </c>
    </row>
    <row r="724" spans="1:7" s="10" customFormat="1" ht="14.25" hidden="1" customHeight="1">
      <c r="A724" s="77" t="str">
        <f ca="1">IF($G724="","",IF(OR(INDEX(Nhaplieu!$M$8:$M$1070,$G724)=$J$3,INDEX(Nhaplieu!$N$8:$N$1070,$G724)=$J$3),INDEX(Nhaplieu!$E$8:$E$1070,$G724),""))</f>
        <v/>
      </c>
      <c r="B724" s="481" t="str">
        <f ca="1">IF($G724="","",IF(OR(INDEX(Nhaplieu!$M$8:$M$1070,$G724)=$J$3,INDEX(Nhaplieu!$N$8:$N$1070,$G724)=$J$3),INDEX(Nhaplieu!$F$8:$F$1070,$G724),""))</f>
        <v/>
      </c>
      <c r="C724" s="482" t="str">
        <f ca="1">IF($G724="","",IF(OR(INDEX(Nhaplieu!$M$8:$M$1070,$G724)=$J$3,INDEX(Nhaplieu!$N$8:$N$1070,$G724)=$J$3),INDEX(Nhaplieu!$L$8:$L$1070,$G724),""))</f>
        <v/>
      </c>
      <c r="D724" s="483" t="str">
        <f ca="1">IF($G724="","",IF(INDEX(Nhaplieu!$M$8:$M$1070,$G724)=$J$3,IF($G724="","",INDEX(Nhaplieu!$N$8:$N$1070,$G724)),IF(INDEX(Nhaplieu!$N$8:$N$1070,$G724)=$J$3,IF($G724="","",INDEX(Nhaplieu!$M$8:$M$1070,$G724)),"")))</f>
        <v/>
      </c>
      <c r="E724" s="77" t="str">
        <f ca="1">IF($G724="","",IF(AND(INDEX(Nhaplieu!$M$8:$M$1070,$G724)=$J$3,INDEX(Nhaplieu!$P$8:$P$1070,$G724)=$J$2),INDEX(Nhaplieu!$O$8:$O$1070,$G724),0))</f>
        <v/>
      </c>
      <c r="F724" s="77" t="str">
        <f ca="1">IF(OR($G724="",E724&gt;0),"",IF(AND(INDEX(Nhaplieu!$N$8:$N$1070,$G724)=$J$3,INDEX(Nhaplieu!$P$8:$P$1070,$G724)=$J$2),INDEX(Nhaplieu!$O$8:$O$1070,$G724),0))</f>
        <v/>
      </c>
      <c r="G724" s="66" t="str">
        <f ca="1">IF(TYPE(MATCH($J$2,OFFSET(Nhaplieu!$P$8,G723,0):'Nhaplieu'!$P$1070,0)+G723)=16,"",MATCH($J$2,OFFSET(Nhaplieu!$P$8,G723,0):'Nhaplieu'!$P$1070,0)+G723)</f>
        <v/>
      </c>
    </row>
    <row r="725" spans="1:7" s="10" customFormat="1" ht="14.25" hidden="1" customHeight="1">
      <c r="A725" s="77" t="str">
        <f ca="1">IF($G725="","",IF(OR(INDEX(Nhaplieu!$M$8:$M$1070,$G725)=$J$3,INDEX(Nhaplieu!$N$8:$N$1070,$G725)=$J$3),INDEX(Nhaplieu!$E$8:$E$1070,$G725),""))</f>
        <v/>
      </c>
      <c r="B725" s="481" t="str">
        <f ca="1">IF($G725="","",IF(OR(INDEX(Nhaplieu!$M$8:$M$1070,$G725)=$J$3,INDEX(Nhaplieu!$N$8:$N$1070,$G725)=$J$3),INDEX(Nhaplieu!$F$8:$F$1070,$G725),""))</f>
        <v/>
      </c>
      <c r="C725" s="482" t="str">
        <f ca="1">IF($G725="","",IF(OR(INDEX(Nhaplieu!$M$8:$M$1070,$G725)=$J$3,INDEX(Nhaplieu!$N$8:$N$1070,$G725)=$J$3),INDEX(Nhaplieu!$L$8:$L$1070,$G725),""))</f>
        <v/>
      </c>
      <c r="D725" s="483" t="str">
        <f ca="1">IF($G725="","",IF(INDEX(Nhaplieu!$M$8:$M$1070,$G725)=$J$3,IF($G725="","",INDEX(Nhaplieu!$N$8:$N$1070,$G725)),IF(INDEX(Nhaplieu!$N$8:$N$1070,$G725)=$J$3,IF($G725="","",INDEX(Nhaplieu!$M$8:$M$1070,$G725)),"")))</f>
        <v/>
      </c>
      <c r="E725" s="77" t="str">
        <f ca="1">IF($G725="","",IF(AND(INDEX(Nhaplieu!$M$8:$M$1070,$G725)=$J$3,INDEX(Nhaplieu!$P$8:$P$1070,$G725)=$J$2),INDEX(Nhaplieu!$O$8:$O$1070,$G725),0))</f>
        <v/>
      </c>
      <c r="F725" s="77" t="str">
        <f ca="1">IF(OR($G725="",E725&gt;0),"",IF(AND(INDEX(Nhaplieu!$N$8:$N$1070,$G725)=$J$3,INDEX(Nhaplieu!$P$8:$P$1070,$G725)=$J$2),INDEX(Nhaplieu!$O$8:$O$1070,$G725),0))</f>
        <v/>
      </c>
      <c r="G725" s="66" t="str">
        <f ca="1">IF(TYPE(MATCH($J$2,OFFSET(Nhaplieu!$P$8,G724,0):'Nhaplieu'!$P$1070,0)+G724)=16,"",MATCH($J$2,OFFSET(Nhaplieu!$P$8,G724,0):'Nhaplieu'!$P$1070,0)+G724)</f>
        <v/>
      </c>
    </row>
    <row r="726" spans="1:7" s="10" customFormat="1" ht="14.25" hidden="1" customHeight="1">
      <c r="A726" s="77" t="str">
        <f ca="1">IF($G726="","",IF(OR(INDEX(Nhaplieu!$M$8:$M$1070,$G726)=$J$3,INDEX(Nhaplieu!$N$8:$N$1070,$G726)=$J$3),INDEX(Nhaplieu!$E$8:$E$1070,$G726),""))</f>
        <v/>
      </c>
      <c r="B726" s="481" t="str">
        <f ca="1">IF($G726="","",IF(OR(INDEX(Nhaplieu!$M$8:$M$1070,$G726)=$J$3,INDEX(Nhaplieu!$N$8:$N$1070,$G726)=$J$3),INDEX(Nhaplieu!$F$8:$F$1070,$G726),""))</f>
        <v/>
      </c>
      <c r="C726" s="482" t="str">
        <f ca="1">IF($G726="","",IF(OR(INDEX(Nhaplieu!$M$8:$M$1070,$G726)=$J$3,INDEX(Nhaplieu!$N$8:$N$1070,$G726)=$J$3),INDEX(Nhaplieu!$L$8:$L$1070,$G726),""))</f>
        <v/>
      </c>
      <c r="D726" s="483" t="str">
        <f ca="1">IF($G726="","",IF(INDEX(Nhaplieu!$M$8:$M$1070,$G726)=$J$3,IF($G726="","",INDEX(Nhaplieu!$N$8:$N$1070,$G726)),IF(INDEX(Nhaplieu!$N$8:$N$1070,$G726)=$J$3,IF($G726="","",INDEX(Nhaplieu!$M$8:$M$1070,$G726)),"")))</f>
        <v/>
      </c>
      <c r="E726" s="77" t="str">
        <f ca="1">IF($G726="","",IF(AND(INDEX(Nhaplieu!$M$8:$M$1070,$G726)=$J$3,INDEX(Nhaplieu!$P$8:$P$1070,$G726)=$J$2),INDEX(Nhaplieu!$O$8:$O$1070,$G726),0))</f>
        <v/>
      </c>
      <c r="F726" s="77" t="str">
        <f ca="1">IF(OR($G726="",E726&gt;0),"",IF(AND(INDEX(Nhaplieu!$N$8:$N$1070,$G726)=$J$3,INDEX(Nhaplieu!$P$8:$P$1070,$G726)=$J$2),INDEX(Nhaplieu!$O$8:$O$1070,$G726),0))</f>
        <v/>
      </c>
      <c r="G726" s="66" t="str">
        <f ca="1">IF(TYPE(MATCH($J$2,OFFSET(Nhaplieu!$P$8,G725,0):'Nhaplieu'!$P$1070,0)+G725)=16,"",MATCH($J$2,OFFSET(Nhaplieu!$P$8,G725,0):'Nhaplieu'!$P$1070,0)+G725)</f>
        <v/>
      </c>
    </row>
    <row r="727" spans="1:7" s="10" customFormat="1" ht="14.25" hidden="1" customHeight="1">
      <c r="A727" s="77" t="str">
        <f ca="1">IF($G727="","",IF(OR(INDEX(Nhaplieu!$M$8:$M$1070,$G727)=$J$3,INDEX(Nhaplieu!$N$8:$N$1070,$G727)=$J$3),INDEX(Nhaplieu!$E$8:$E$1070,$G727),""))</f>
        <v/>
      </c>
      <c r="B727" s="481" t="str">
        <f ca="1">IF($G727="","",IF(OR(INDEX(Nhaplieu!$M$8:$M$1070,$G727)=$J$3,INDEX(Nhaplieu!$N$8:$N$1070,$G727)=$J$3),INDEX(Nhaplieu!$F$8:$F$1070,$G727),""))</f>
        <v/>
      </c>
      <c r="C727" s="482" t="str">
        <f ca="1">IF($G727="","",IF(OR(INDEX(Nhaplieu!$M$8:$M$1070,$G727)=$J$3,INDEX(Nhaplieu!$N$8:$N$1070,$G727)=$J$3),INDEX(Nhaplieu!$L$8:$L$1070,$G727),""))</f>
        <v/>
      </c>
      <c r="D727" s="483" t="str">
        <f ca="1">IF($G727="","",IF(INDEX(Nhaplieu!$M$8:$M$1070,$G727)=$J$3,IF($G727="","",INDEX(Nhaplieu!$N$8:$N$1070,$G727)),IF(INDEX(Nhaplieu!$N$8:$N$1070,$G727)=$J$3,IF($G727="","",INDEX(Nhaplieu!$M$8:$M$1070,$G727)),"")))</f>
        <v/>
      </c>
      <c r="E727" s="77" t="str">
        <f ca="1">IF($G727="","",IF(AND(INDEX(Nhaplieu!$M$8:$M$1070,$G727)=$J$3,INDEX(Nhaplieu!$P$8:$P$1070,$G727)=$J$2),INDEX(Nhaplieu!$O$8:$O$1070,$G727),0))</f>
        <v/>
      </c>
      <c r="F727" s="77" t="str">
        <f ca="1">IF(OR($G727="",E727&gt;0),"",IF(AND(INDEX(Nhaplieu!$N$8:$N$1070,$G727)=$J$3,INDEX(Nhaplieu!$P$8:$P$1070,$G727)=$J$2),INDEX(Nhaplieu!$O$8:$O$1070,$G727),0))</f>
        <v/>
      </c>
      <c r="G727" s="66" t="str">
        <f ca="1">IF(TYPE(MATCH($J$2,OFFSET(Nhaplieu!$P$8,G726,0):'Nhaplieu'!$P$1070,0)+G726)=16,"",MATCH($J$2,OFFSET(Nhaplieu!$P$8,G726,0):'Nhaplieu'!$P$1070,0)+G726)</f>
        <v/>
      </c>
    </row>
    <row r="728" spans="1:7" s="10" customFormat="1" ht="14.25" hidden="1" customHeight="1">
      <c r="A728" s="77" t="str">
        <f ca="1">IF($G728="","",IF(OR(INDEX(Nhaplieu!$M$8:$M$1070,$G728)=$J$3,INDEX(Nhaplieu!$N$8:$N$1070,$G728)=$J$3),INDEX(Nhaplieu!$E$8:$E$1070,$G728),""))</f>
        <v/>
      </c>
      <c r="B728" s="481" t="str">
        <f ca="1">IF($G728="","",IF(OR(INDEX(Nhaplieu!$M$8:$M$1070,$G728)=$J$3,INDEX(Nhaplieu!$N$8:$N$1070,$G728)=$J$3),INDEX(Nhaplieu!$F$8:$F$1070,$G728),""))</f>
        <v/>
      </c>
      <c r="C728" s="482" t="str">
        <f ca="1">IF($G728="","",IF(OR(INDEX(Nhaplieu!$M$8:$M$1070,$G728)=$J$3,INDEX(Nhaplieu!$N$8:$N$1070,$G728)=$J$3),INDEX(Nhaplieu!$L$8:$L$1070,$G728),""))</f>
        <v/>
      </c>
      <c r="D728" s="483" t="str">
        <f ca="1">IF($G728="","",IF(INDEX(Nhaplieu!$M$8:$M$1070,$G728)=$J$3,IF($G728="","",INDEX(Nhaplieu!$N$8:$N$1070,$G728)),IF(INDEX(Nhaplieu!$N$8:$N$1070,$G728)=$J$3,IF($G728="","",INDEX(Nhaplieu!$M$8:$M$1070,$G728)),"")))</f>
        <v/>
      </c>
      <c r="E728" s="77" t="str">
        <f ca="1">IF($G728="","",IF(AND(INDEX(Nhaplieu!$M$8:$M$1070,$G728)=$J$3,INDEX(Nhaplieu!$P$8:$P$1070,$G728)=$J$2),INDEX(Nhaplieu!$O$8:$O$1070,$G728),0))</f>
        <v/>
      </c>
      <c r="F728" s="77" t="str">
        <f ca="1">IF(OR($G728="",E728&gt;0),"",IF(AND(INDEX(Nhaplieu!$N$8:$N$1070,$G728)=$J$3,INDEX(Nhaplieu!$P$8:$P$1070,$G728)=$J$2),INDEX(Nhaplieu!$O$8:$O$1070,$G728),0))</f>
        <v/>
      </c>
      <c r="G728" s="66" t="str">
        <f ca="1">IF(TYPE(MATCH($J$2,OFFSET(Nhaplieu!$P$8,G727,0):'Nhaplieu'!$P$1070,0)+G727)=16,"",MATCH($J$2,OFFSET(Nhaplieu!$P$8,G727,0):'Nhaplieu'!$P$1070,0)+G727)</f>
        <v/>
      </c>
    </row>
    <row r="729" spans="1:7" s="10" customFormat="1" ht="14.25" hidden="1" customHeight="1">
      <c r="A729" s="77" t="str">
        <f ca="1">IF($G729="","",IF(OR(INDEX(Nhaplieu!$M$8:$M$1070,$G729)=$J$3,INDEX(Nhaplieu!$N$8:$N$1070,$G729)=$J$3),INDEX(Nhaplieu!$E$8:$E$1070,$G729),""))</f>
        <v/>
      </c>
      <c r="B729" s="481" t="str">
        <f ca="1">IF($G729="","",IF(OR(INDEX(Nhaplieu!$M$8:$M$1070,$G729)=$J$3,INDEX(Nhaplieu!$N$8:$N$1070,$G729)=$J$3),INDEX(Nhaplieu!$F$8:$F$1070,$G729),""))</f>
        <v/>
      </c>
      <c r="C729" s="482" t="str">
        <f ca="1">IF($G729="","",IF(OR(INDEX(Nhaplieu!$M$8:$M$1070,$G729)=$J$3,INDEX(Nhaplieu!$N$8:$N$1070,$G729)=$J$3),INDEX(Nhaplieu!$L$8:$L$1070,$G729),""))</f>
        <v/>
      </c>
      <c r="D729" s="483" t="str">
        <f ca="1">IF($G729="","",IF(INDEX(Nhaplieu!$M$8:$M$1070,$G729)=$J$3,IF($G729="","",INDEX(Nhaplieu!$N$8:$N$1070,$G729)),IF(INDEX(Nhaplieu!$N$8:$N$1070,$G729)=$J$3,IF($G729="","",INDEX(Nhaplieu!$M$8:$M$1070,$G729)),"")))</f>
        <v/>
      </c>
      <c r="E729" s="77" t="str">
        <f ca="1">IF($G729="","",IF(AND(INDEX(Nhaplieu!$M$8:$M$1070,$G729)=$J$3,INDEX(Nhaplieu!$P$8:$P$1070,$G729)=$J$2),INDEX(Nhaplieu!$O$8:$O$1070,$G729),0))</f>
        <v/>
      </c>
      <c r="F729" s="77" t="str">
        <f ca="1">IF(OR($G729="",E729&gt;0),"",IF(AND(INDEX(Nhaplieu!$N$8:$N$1070,$G729)=$J$3,INDEX(Nhaplieu!$P$8:$P$1070,$G729)=$J$2),INDEX(Nhaplieu!$O$8:$O$1070,$G729),0))</f>
        <v/>
      </c>
      <c r="G729" s="66" t="str">
        <f ca="1">IF(TYPE(MATCH($J$2,OFFSET(Nhaplieu!$P$8,G728,0):'Nhaplieu'!$P$1070,0)+G728)=16,"",MATCH($J$2,OFFSET(Nhaplieu!$P$8,G728,0):'Nhaplieu'!$P$1070,0)+G728)</f>
        <v/>
      </c>
    </row>
    <row r="730" spans="1:7" s="10" customFormat="1" ht="14.25" hidden="1" customHeight="1">
      <c r="A730" s="77" t="str">
        <f ca="1">IF($G730="","",IF(OR(INDEX(Nhaplieu!$M$8:$M$1070,$G730)=$J$3,INDEX(Nhaplieu!$N$8:$N$1070,$G730)=$J$3),INDEX(Nhaplieu!$E$8:$E$1070,$G730),""))</f>
        <v/>
      </c>
      <c r="B730" s="481" t="str">
        <f ca="1">IF($G730="","",IF(OR(INDEX(Nhaplieu!$M$8:$M$1070,$G730)=$J$3,INDEX(Nhaplieu!$N$8:$N$1070,$G730)=$J$3),INDEX(Nhaplieu!$F$8:$F$1070,$G730),""))</f>
        <v/>
      </c>
      <c r="C730" s="482" t="str">
        <f ca="1">IF($G730="","",IF(OR(INDEX(Nhaplieu!$M$8:$M$1070,$G730)=$J$3,INDEX(Nhaplieu!$N$8:$N$1070,$G730)=$J$3),INDEX(Nhaplieu!$L$8:$L$1070,$G730),""))</f>
        <v/>
      </c>
      <c r="D730" s="483" t="str">
        <f ca="1">IF($G730="","",IF(INDEX(Nhaplieu!$M$8:$M$1070,$G730)=$J$3,IF($G730="","",INDEX(Nhaplieu!$N$8:$N$1070,$G730)),IF(INDEX(Nhaplieu!$N$8:$N$1070,$G730)=$J$3,IF($G730="","",INDEX(Nhaplieu!$M$8:$M$1070,$G730)),"")))</f>
        <v/>
      </c>
      <c r="E730" s="77" t="str">
        <f ca="1">IF($G730="","",IF(AND(INDEX(Nhaplieu!$M$8:$M$1070,$G730)=$J$3,INDEX(Nhaplieu!$P$8:$P$1070,$G730)=$J$2),INDEX(Nhaplieu!$O$8:$O$1070,$G730),0))</f>
        <v/>
      </c>
      <c r="F730" s="77" t="str">
        <f ca="1">IF(OR($G730="",E730&gt;0),"",IF(AND(INDEX(Nhaplieu!$N$8:$N$1070,$G730)=$J$3,INDEX(Nhaplieu!$P$8:$P$1070,$G730)=$J$2),INDEX(Nhaplieu!$O$8:$O$1070,$G730),0))</f>
        <v/>
      </c>
      <c r="G730" s="66" t="str">
        <f ca="1">IF(TYPE(MATCH($J$2,OFFSET(Nhaplieu!$P$8,G729,0):'Nhaplieu'!$P$1070,0)+G729)=16,"",MATCH($J$2,OFFSET(Nhaplieu!$P$8,G729,0):'Nhaplieu'!$P$1070,0)+G729)</f>
        <v/>
      </c>
    </row>
    <row r="731" spans="1:7" s="10" customFormat="1" ht="14.25" hidden="1" customHeight="1">
      <c r="A731" s="77" t="str">
        <f ca="1">IF($G731="","",IF(OR(INDEX(Nhaplieu!$M$8:$M$1070,$G731)=$J$3,INDEX(Nhaplieu!$N$8:$N$1070,$G731)=$J$3),INDEX(Nhaplieu!$E$8:$E$1070,$G731),""))</f>
        <v/>
      </c>
      <c r="B731" s="481" t="str">
        <f ca="1">IF($G731="","",IF(OR(INDEX(Nhaplieu!$M$8:$M$1070,$G731)=$J$3,INDEX(Nhaplieu!$N$8:$N$1070,$G731)=$J$3),INDEX(Nhaplieu!$F$8:$F$1070,$G731),""))</f>
        <v/>
      </c>
      <c r="C731" s="482" t="str">
        <f ca="1">IF($G731="","",IF(OR(INDEX(Nhaplieu!$M$8:$M$1070,$G731)=$J$3,INDEX(Nhaplieu!$N$8:$N$1070,$G731)=$J$3),INDEX(Nhaplieu!$L$8:$L$1070,$G731),""))</f>
        <v/>
      </c>
      <c r="D731" s="483" t="str">
        <f ca="1">IF($G731="","",IF(INDEX(Nhaplieu!$M$8:$M$1070,$G731)=$J$3,IF($G731="","",INDEX(Nhaplieu!$N$8:$N$1070,$G731)),IF(INDEX(Nhaplieu!$N$8:$N$1070,$G731)=$J$3,IF($G731="","",INDEX(Nhaplieu!$M$8:$M$1070,$G731)),"")))</f>
        <v/>
      </c>
      <c r="E731" s="77" t="str">
        <f ca="1">IF($G731="","",IF(AND(INDEX(Nhaplieu!$M$8:$M$1070,$G731)=$J$3,INDEX(Nhaplieu!$P$8:$P$1070,$G731)=$J$2),INDEX(Nhaplieu!$O$8:$O$1070,$G731),0))</f>
        <v/>
      </c>
      <c r="F731" s="77" t="str">
        <f ca="1">IF(OR($G731="",E731&gt;0),"",IF(AND(INDEX(Nhaplieu!$N$8:$N$1070,$G731)=$J$3,INDEX(Nhaplieu!$P$8:$P$1070,$G731)=$J$2),INDEX(Nhaplieu!$O$8:$O$1070,$G731),0))</f>
        <v/>
      </c>
      <c r="G731" s="66" t="str">
        <f ca="1">IF(TYPE(MATCH($J$2,OFFSET(Nhaplieu!$P$8,G730,0):'Nhaplieu'!$P$1070,0)+G730)=16,"",MATCH($J$2,OFFSET(Nhaplieu!$P$8,G730,0):'Nhaplieu'!$P$1070,0)+G730)</f>
        <v/>
      </c>
    </row>
    <row r="732" spans="1:7" s="10" customFormat="1" ht="14.25" hidden="1" customHeight="1">
      <c r="A732" s="77" t="str">
        <f ca="1">IF($G732="","",IF(OR(INDEX(Nhaplieu!$M$8:$M$1070,$G732)=$J$3,INDEX(Nhaplieu!$N$8:$N$1070,$G732)=$J$3),INDEX(Nhaplieu!$E$8:$E$1070,$G732),""))</f>
        <v/>
      </c>
      <c r="B732" s="481" t="str">
        <f ca="1">IF($G732="","",IF(OR(INDEX(Nhaplieu!$M$8:$M$1070,$G732)=$J$3,INDEX(Nhaplieu!$N$8:$N$1070,$G732)=$J$3),INDEX(Nhaplieu!$F$8:$F$1070,$G732),""))</f>
        <v/>
      </c>
      <c r="C732" s="482" t="str">
        <f ca="1">IF($G732="","",IF(OR(INDEX(Nhaplieu!$M$8:$M$1070,$G732)=$J$3,INDEX(Nhaplieu!$N$8:$N$1070,$G732)=$J$3),INDEX(Nhaplieu!$L$8:$L$1070,$G732),""))</f>
        <v/>
      </c>
      <c r="D732" s="483" t="str">
        <f ca="1">IF($G732="","",IF(INDEX(Nhaplieu!$M$8:$M$1070,$G732)=$J$3,IF($G732="","",INDEX(Nhaplieu!$N$8:$N$1070,$G732)),IF(INDEX(Nhaplieu!$N$8:$N$1070,$G732)=$J$3,IF($G732="","",INDEX(Nhaplieu!$M$8:$M$1070,$G732)),"")))</f>
        <v/>
      </c>
      <c r="E732" s="77" t="str">
        <f ca="1">IF($G732="","",IF(AND(INDEX(Nhaplieu!$M$8:$M$1070,$G732)=$J$3,INDEX(Nhaplieu!$P$8:$P$1070,$G732)=$J$2),INDEX(Nhaplieu!$O$8:$O$1070,$G732),0))</f>
        <v/>
      </c>
      <c r="F732" s="77" t="str">
        <f ca="1">IF(OR($G732="",E732&gt;0),"",IF(AND(INDEX(Nhaplieu!$N$8:$N$1070,$G732)=$J$3,INDEX(Nhaplieu!$P$8:$P$1070,$G732)=$J$2),INDEX(Nhaplieu!$O$8:$O$1070,$G732),0))</f>
        <v/>
      </c>
      <c r="G732" s="66" t="str">
        <f ca="1">IF(TYPE(MATCH($J$2,OFFSET(Nhaplieu!$P$8,G731,0):'Nhaplieu'!$P$1070,0)+G731)=16,"",MATCH($J$2,OFFSET(Nhaplieu!$P$8,G731,0):'Nhaplieu'!$P$1070,0)+G731)</f>
        <v/>
      </c>
    </row>
    <row r="733" spans="1:7" s="10" customFormat="1" ht="14.25" hidden="1" customHeight="1">
      <c r="A733" s="77" t="str">
        <f ca="1">IF($G733="","",IF(OR(INDEX(Nhaplieu!$M$8:$M$1070,$G733)=$J$3,INDEX(Nhaplieu!$N$8:$N$1070,$G733)=$J$3),INDEX(Nhaplieu!$E$8:$E$1070,$G733),""))</f>
        <v/>
      </c>
      <c r="B733" s="481" t="str">
        <f ca="1">IF($G733="","",IF(OR(INDEX(Nhaplieu!$M$8:$M$1070,$G733)=$J$3,INDEX(Nhaplieu!$N$8:$N$1070,$G733)=$J$3),INDEX(Nhaplieu!$F$8:$F$1070,$G733),""))</f>
        <v/>
      </c>
      <c r="C733" s="482" t="str">
        <f ca="1">IF($G733="","",IF(OR(INDEX(Nhaplieu!$M$8:$M$1070,$G733)=$J$3,INDEX(Nhaplieu!$N$8:$N$1070,$G733)=$J$3),INDEX(Nhaplieu!$L$8:$L$1070,$G733),""))</f>
        <v/>
      </c>
      <c r="D733" s="483" t="str">
        <f ca="1">IF($G733="","",IF(INDEX(Nhaplieu!$M$8:$M$1070,$G733)=$J$3,IF($G733="","",INDEX(Nhaplieu!$N$8:$N$1070,$G733)),IF(INDEX(Nhaplieu!$N$8:$N$1070,$G733)=$J$3,IF($G733="","",INDEX(Nhaplieu!$M$8:$M$1070,$G733)),"")))</f>
        <v/>
      </c>
      <c r="E733" s="77" t="str">
        <f ca="1">IF($G733="","",IF(AND(INDEX(Nhaplieu!$M$8:$M$1070,$G733)=$J$3,INDEX(Nhaplieu!$P$8:$P$1070,$G733)=$J$2),INDEX(Nhaplieu!$O$8:$O$1070,$G733),0))</f>
        <v/>
      </c>
      <c r="F733" s="77" t="str">
        <f ca="1">IF(OR($G733="",E733&gt;0),"",IF(AND(INDEX(Nhaplieu!$N$8:$N$1070,$G733)=$J$3,INDEX(Nhaplieu!$P$8:$P$1070,$G733)=$J$2),INDEX(Nhaplieu!$O$8:$O$1070,$G733),0))</f>
        <v/>
      </c>
      <c r="G733" s="66" t="str">
        <f ca="1">IF(TYPE(MATCH($J$2,OFFSET(Nhaplieu!$P$8,G732,0):'Nhaplieu'!$P$1070,0)+G732)=16,"",MATCH($J$2,OFFSET(Nhaplieu!$P$8,G732,0):'Nhaplieu'!$P$1070,0)+G732)</f>
        <v/>
      </c>
    </row>
    <row r="734" spans="1:7" s="10" customFormat="1" ht="14.25" hidden="1" customHeight="1">
      <c r="A734" s="77" t="str">
        <f ca="1">IF($G734="","",IF(OR(INDEX(Nhaplieu!$M$8:$M$1070,$G734)=$J$3,INDEX(Nhaplieu!$N$8:$N$1070,$G734)=$J$3),INDEX(Nhaplieu!$E$8:$E$1070,$G734),""))</f>
        <v/>
      </c>
      <c r="B734" s="481" t="str">
        <f ca="1">IF($G734="","",IF(OR(INDEX(Nhaplieu!$M$8:$M$1070,$G734)=$J$3,INDEX(Nhaplieu!$N$8:$N$1070,$G734)=$J$3),INDEX(Nhaplieu!$F$8:$F$1070,$G734),""))</f>
        <v/>
      </c>
      <c r="C734" s="482" t="str">
        <f ca="1">IF($G734="","",IF(OR(INDEX(Nhaplieu!$M$8:$M$1070,$G734)=$J$3,INDEX(Nhaplieu!$N$8:$N$1070,$G734)=$J$3),INDEX(Nhaplieu!$L$8:$L$1070,$G734),""))</f>
        <v/>
      </c>
      <c r="D734" s="483" t="str">
        <f ca="1">IF($G734="","",IF(INDEX(Nhaplieu!$M$8:$M$1070,$G734)=$J$3,IF($G734="","",INDEX(Nhaplieu!$N$8:$N$1070,$G734)),IF(INDEX(Nhaplieu!$N$8:$N$1070,$G734)=$J$3,IF($G734="","",INDEX(Nhaplieu!$M$8:$M$1070,$G734)),"")))</f>
        <v/>
      </c>
      <c r="E734" s="77" t="str">
        <f ca="1">IF($G734="","",IF(AND(INDEX(Nhaplieu!$M$8:$M$1070,$G734)=$J$3,INDEX(Nhaplieu!$P$8:$P$1070,$G734)=$J$2),INDEX(Nhaplieu!$O$8:$O$1070,$G734),0))</f>
        <v/>
      </c>
      <c r="F734" s="77" t="str">
        <f ca="1">IF(OR($G734="",E734&gt;0),"",IF(AND(INDEX(Nhaplieu!$N$8:$N$1070,$G734)=$J$3,INDEX(Nhaplieu!$P$8:$P$1070,$G734)=$J$2),INDEX(Nhaplieu!$O$8:$O$1070,$G734),0))</f>
        <v/>
      </c>
      <c r="G734" s="66" t="str">
        <f ca="1">IF(TYPE(MATCH($J$2,OFFSET(Nhaplieu!$P$8,G733,0):'Nhaplieu'!$P$1070,0)+G733)=16,"",MATCH($J$2,OFFSET(Nhaplieu!$P$8,G733,0):'Nhaplieu'!$P$1070,0)+G733)</f>
        <v/>
      </c>
    </row>
    <row r="735" spans="1:7" s="10" customFormat="1" ht="14.25" hidden="1" customHeight="1">
      <c r="A735" s="77" t="str">
        <f ca="1">IF($G735="","",IF(OR(INDEX(Nhaplieu!$M$8:$M$1070,$G735)=$J$3,INDEX(Nhaplieu!$N$8:$N$1070,$G735)=$J$3),INDEX(Nhaplieu!$E$8:$E$1070,$G735),""))</f>
        <v/>
      </c>
      <c r="B735" s="481" t="str">
        <f ca="1">IF($G735="","",IF(OR(INDEX(Nhaplieu!$M$8:$M$1070,$G735)=$J$3,INDEX(Nhaplieu!$N$8:$N$1070,$G735)=$J$3),INDEX(Nhaplieu!$F$8:$F$1070,$G735),""))</f>
        <v/>
      </c>
      <c r="C735" s="482" t="str">
        <f ca="1">IF($G735="","",IF(OR(INDEX(Nhaplieu!$M$8:$M$1070,$G735)=$J$3,INDEX(Nhaplieu!$N$8:$N$1070,$G735)=$J$3),INDEX(Nhaplieu!$L$8:$L$1070,$G735),""))</f>
        <v/>
      </c>
      <c r="D735" s="483" t="str">
        <f ca="1">IF($G735="","",IF(INDEX(Nhaplieu!$M$8:$M$1070,$G735)=$J$3,IF($G735="","",INDEX(Nhaplieu!$N$8:$N$1070,$G735)),IF(INDEX(Nhaplieu!$N$8:$N$1070,$G735)=$J$3,IF($G735="","",INDEX(Nhaplieu!$M$8:$M$1070,$G735)),"")))</f>
        <v/>
      </c>
      <c r="E735" s="77" t="str">
        <f ca="1">IF($G735="","",IF(AND(INDEX(Nhaplieu!$M$8:$M$1070,$G735)=$J$3,INDEX(Nhaplieu!$P$8:$P$1070,$G735)=$J$2),INDEX(Nhaplieu!$O$8:$O$1070,$G735),0))</f>
        <v/>
      </c>
      <c r="F735" s="77" t="str">
        <f ca="1">IF(OR($G735="",E735&gt;0),"",IF(AND(INDEX(Nhaplieu!$N$8:$N$1070,$G735)=$J$3,INDEX(Nhaplieu!$P$8:$P$1070,$G735)=$J$2),INDEX(Nhaplieu!$O$8:$O$1070,$G735),0))</f>
        <v/>
      </c>
      <c r="G735" s="66" t="str">
        <f ca="1">IF(TYPE(MATCH($J$2,OFFSET(Nhaplieu!$P$8,G734,0):'Nhaplieu'!$P$1070,0)+G734)=16,"",MATCH($J$2,OFFSET(Nhaplieu!$P$8,G734,0):'Nhaplieu'!$P$1070,0)+G734)</f>
        <v/>
      </c>
    </row>
    <row r="736" spans="1:7" s="10" customFormat="1" ht="14.25" hidden="1" customHeight="1">
      <c r="A736" s="77" t="str">
        <f ca="1">IF($G736="","",IF(OR(INDEX(Nhaplieu!$M$8:$M$1070,$G736)=$J$3,INDEX(Nhaplieu!$N$8:$N$1070,$G736)=$J$3),INDEX(Nhaplieu!$E$8:$E$1070,$G736),""))</f>
        <v/>
      </c>
      <c r="B736" s="481" t="str">
        <f ca="1">IF($G736="","",IF(OR(INDEX(Nhaplieu!$M$8:$M$1070,$G736)=$J$3,INDEX(Nhaplieu!$N$8:$N$1070,$G736)=$J$3),INDEX(Nhaplieu!$F$8:$F$1070,$G736),""))</f>
        <v/>
      </c>
      <c r="C736" s="482" t="str">
        <f ca="1">IF($G736="","",IF(OR(INDEX(Nhaplieu!$M$8:$M$1070,$G736)=$J$3,INDEX(Nhaplieu!$N$8:$N$1070,$G736)=$J$3),INDEX(Nhaplieu!$L$8:$L$1070,$G736),""))</f>
        <v/>
      </c>
      <c r="D736" s="483" t="str">
        <f ca="1">IF($G736="","",IF(INDEX(Nhaplieu!$M$8:$M$1070,$G736)=$J$3,IF($G736="","",INDEX(Nhaplieu!$N$8:$N$1070,$G736)),IF(INDEX(Nhaplieu!$N$8:$N$1070,$G736)=$J$3,IF($G736="","",INDEX(Nhaplieu!$M$8:$M$1070,$G736)),"")))</f>
        <v/>
      </c>
      <c r="E736" s="77" t="str">
        <f ca="1">IF($G736="","",IF(AND(INDEX(Nhaplieu!$M$8:$M$1070,$G736)=$J$3,INDEX(Nhaplieu!$P$8:$P$1070,$G736)=$J$2),INDEX(Nhaplieu!$O$8:$O$1070,$G736),0))</f>
        <v/>
      </c>
      <c r="F736" s="77" t="str">
        <f ca="1">IF(OR($G736="",E736&gt;0),"",IF(AND(INDEX(Nhaplieu!$N$8:$N$1070,$G736)=$J$3,INDEX(Nhaplieu!$P$8:$P$1070,$G736)=$J$2),INDEX(Nhaplieu!$O$8:$O$1070,$G736),0))</f>
        <v/>
      </c>
      <c r="G736" s="66" t="str">
        <f ca="1">IF(TYPE(MATCH($J$2,OFFSET(Nhaplieu!$P$8,G735,0):'Nhaplieu'!$P$1070,0)+G735)=16,"",MATCH($J$2,OFFSET(Nhaplieu!$P$8,G735,0):'Nhaplieu'!$P$1070,0)+G735)</f>
        <v/>
      </c>
    </row>
    <row r="737" spans="1:7" s="10" customFormat="1" ht="14.25" hidden="1" customHeight="1">
      <c r="A737" s="77" t="str">
        <f ca="1">IF($G737="","",IF(OR(INDEX(Nhaplieu!$M$8:$M$1070,$G737)=$J$3,INDEX(Nhaplieu!$N$8:$N$1070,$G737)=$J$3),INDEX(Nhaplieu!$E$8:$E$1070,$G737),""))</f>
        <v/>
      </c>
      <c r="B737" s="481" t="str">
        <f ca="1">IF($G737="","",IF(OR(INDEX(Nhaplieu!$M$8:$M$1070,$G737)=$J$3,INDEX(Nhaplieu!$N$8:$N$1070,$G737)=$J$3),INDEX(Nhaplieu!$F$8:$F$1070,$G737),""))</f>
        <v/>
      </c>
      <c r="C737" s="482" t="str">
        <f ca="1">IF($G737="","",IF(OR(INDEX(Nhaplieu!$M$8:$M$1070,$G737)=$J$3,INDEX(Nhaplieu!$N$8:$N$1070,$G737)=$J$3),INDEX(Nhaplieu!$L$8:$L$1070,$G737),""))</f>
        <v/>
      </c>
      <c r="D737" s="483" t="str">
        <f ca="1">IF($G737="","",IF(INDEX(Nhaplieu!$M$8:$M$1070,$G737)=$J$3,IF($G737="","",INDEX(Nhaplieu!$N$8:$N$1070,$G737)),IF(INDEX(Nhaplieu!$N$8:$N$1070,$G737)=$J$3,IF($G737="","",INDEX(Nhaplieu!$M$8:$M$1070,$G737)),"")))</f>
        <v/>
      </c>
      <c r="E737" s="77" t="str">
        <f ca="1">IF($G737="","",IF(AND(INDEX(Nhaplieu!$M$8:$M$1070,$G737)=$J$3,INDEX(Nhaplieu!$P$8:$P$1070,$G737)=$J$2),INDEX(Nhaplieu!$O$8:$O$1070,$G737),0))</f>
        <v/>
      </c>
      <c r="F737" s="77" t="str">
        <f ca="1">IF(OR($G737="",E737&gt;0),"",IF(AND(INDEX(Nhaplieu!$N$8:$N$1070,$G737)=$J$3,INDEX(Nhaplieu!$P$8:$P$1070,$G737)=$J$2),INDEX(Nhaplieu!$O$8:$O$1070,$G737),0))</f>
        <v/>
      </c>
      <c r="G737" s="66" t="str">
        <f ca="1">IF(TYPE(MATCH($J$2,OFFSET(Nhaplieu!$P$8,G736,0):'Nhaplieu'!$P$1070,0)+G736)=16,"",MATCH($J$2,OFFSET(Nhaplieu!$P$8,G736,0):'Nhaplieu'!$P$1070,0)+G736)</f>
        <v/>
      </c>
    </row>
    <row r="738" spans="1:7" s="10" customFormat="1" ht="14.25" hidden="1" customHeight="1">
      <c r="A738" s="77" t="str">
        <f ca="1">IF($G738="","",IF(OR(INDEX(Nhaplieu!$M$8:$M$1070,$G738)=$J$3,INDEX(Nhaplieu!$N$8:$N$1070,$G738)=$J$3),INDEX(Nhaplieu!$E$8:$E$1070,$G738),""))</f>
        <v/>
      </c>
      <c r="B738" s="481" t="str">
        <f ca="1">IF($G738="","",IF(OR(INDEX(Nhaplieu!$M$8:$M$1070,$G738)=$J$3,INDEX(Nhaplieu!$N$8:$N$1070,$G738)=$J$3),INDEX(Nhaplieu!$F$8:$F$1070,$G738),""))</f>
        <v/>
      </c>
      <c r="C738" s="482" t="str">
        <f ca="1">IF($G738="","",IF(OR(INDEX(Nhaplieu!$M$8:$M$1070,$G738)=$J$3,INDEX(Nhaplieu!$N$8:$N$1070,$G738)=$J$3),INDEX(Nhaplieu!$L$8:$L$1070,$G738),""))</f>
        <v/>
      </c>
      <c r="D738" s="483" t="str">
        <f ca="1">IF($G738="","",IF(INDEX(Nhaplieu!$M$8:$M$1070,$G738)=$J$3,IF($G738="","",INDEX(Nhaplieu!$N$8:$N$1070,$G738)),IF(INDEX(Nhaplieu!$N$8:$N$1070,$G738)=$J$3,IF($G738="","",INDEX(Nhaplieu!$M$8:$M$1070,$G738)),"")))</f>
        <v/>
      </c>
      <c r="E738" s="77" t="str">
        <f ca="1">IF($G738="","",IF(AND(INDEX(Nhaplieu!$M$8:$M$1070,$G738)=$J$3,INDEX(Nhaplieu!$P$8:$P$1070,$G738)=$J$2),INDEX(Nhaplieu!$O$8:$O$1070,$G738),0))</f>
        <v/>
      </c>
      <c r="F738" s="77" t="str">
        <f ca="1">IF(OR($G738="",E738&gt;0),"",IF(AND(INDEX(Nhaplieu!$N$8:$N$1070,$G738)=$J$3,INDEX(Nhaplieu!$P$8:$P$1070,$G738)=$J$2),INDEX(Nhaplieu!$O$8:$O$1070,$G738),0))</f>
        <v/>
      </c>
      <c r="G738" s="66" t="str">
        <f ca="1">IF(TYPE(MATCH($J$2,OFFSET(Nhaplieu!$P$8,G737,0):'Nhaplieu'!$P$1070,0)+G737)=16,"",MATCH($J$2,OFFSET(Nhaplieu!$P$8,G737,0):'Nhaplieu'!$P$1070,0)+G737)</f>
        <v/>
      </c>
    </row>
    <row r="739" spans="1:7" s="10" customFormat="1" ht="14.25" hidden="1" customHeight="1">
      <c r="A739" s="77" t="str">
        <f ca="1">IF($G739="","",IF(OR(INDEX(Nhaplieu!$M$8:$M$1070,$G739)=$J$3,INDEX(Nhaplieu!$N$8:$N$1070,$G739)=$J$3),INDEX(Nhaplieu!$E$8:$E$1070,$G739),""))</f>
        <v/>
      </c>
      <c r="B739" s="481" t="str">
        <f ca="1">IF($G739="","",IF(OR(INDEX(Nhaplieu!$M$8:$M$1070,$G739)=$J$3,INDEX(Nhaplieu!$N$8:$N$1070,$G739)=$J$3),INDEX(Nhaplieu!$F$8:$F$1070,$G739),""))</f>
        <v/>
      </c>
      <c r="C739" s="482" t="str">
        <f ca="1">IF($G739="","",IF(OR(INDEX(Nhaplieu!$M$8:$M$1070,$G739)=$J$3,INDEX(Nhaplieu!$N$8:$N$1070,$G739)=$J$3),INDEX(Nhaplieu!$L$8:$L$1070,$G739),""))</f>
        <v/>
      </c>
      <c r="D739" s="483" t="str">
        <f ca="1">IF($G739="","",IF(INDEX(Nhaplieu!$M$8:$M$1070,$G739)=$J$3,IF($G739="","",INDEX(Nhaplieu!$N$8:$N$1070,$G739)),IF(INDEX(Nhaplieu!$N$8:$N$1070,$G739)=$J$3,IF($G739="","",INDEX(Nhaplieu!$M$8:$M$1070,$G739)),"")))</f>
        <v/>
      </c>
      <c r="E739" s="77" t="str">
        <f ca="1">IF($G739="","",IF(AND(INDEX(Nhaplieu!$M$8:$M$1070,$G739)=$J$3,INDEX(Nhaplieu!$P$8:$P$1070,$G739)=$J$2),INDEX(Nhaplieu!$O$8:$O$1070,$G739),0))</f>
        <v/>
      </c>
      <c r="F739" s="77" t="str">
        <f ca="1">IF(OR($G739="",E739&gt;0),"",IF(AND(INDEX(Nhaplieu!$N$8:$N$1070,$G739)=$J$3,INDEX(Nhaplieu!$P$8:$P$1070,$G739)=$J$2),INDEX(Nhaplieu!$O$8:$O$1070,$G739),0))</f>
        <v/>
      </c>
      <c r="G739" s="66" t="str">
        <f ca="1">IF(TYPE(MATCH($J$2,OFFSET(Nhaplieu!$P$8,G738,0):'Nhaplieu'!$P$1070,0)+G738)=16,"",MATCH($J$2,OFFSET(Nhaplieu!$P$8,G738,0):'Nhaplieu'!$P$1070,0)+G738)</f>
        <v/>
      </c>
    </row>
    <row r="740" spans="1:7" s="10" customFormat="1" ht="14.25" hidden="1" customHeight="1">
      <c r="A740" s="77" t="str">
        <f ca="1">IF($G740="","",IF(OR(INDEX(Nhaplieu!$M$8:$M$1070,$G740)=$J$3,INDEX(Nhaplieu!$N$8:$N$1070,$G740)=$J$3),INDEX(Nhaplieu!$E$8:$E$1070,$G740),""))</f>
        <v/>
      </c>
      <c r="B740" s="481" t="str">
        <f ca="1">IF($G740="","",IF(OR(INDEX(Nhaplieu!$M$8:$M$1070,$G740)=$J$3,INDEX(Nhaplieu!$N$8:$N$1070,$G740)=$J$3),INDEX(Nhaplieu!$F$8:$F$1070,$G740),""))</f>
        <v/>
      </c>
      <c r="C740" s="482" t="str">
        <f ca="1">IF($G740="","",IF(OR(INDEX(Nhaplieu!$M$8:$M$1070,$G740)=$J$3,INDEX(Nhaplieu!$N$8:$N$1070,$G740)=$J$3),INDEX(Nhaplieu!$L$8:$L$1070,$G740),""))</f>
        <v/>
      </c>
      <c r="D740" s="483" t="str">
        <f ca="1">IF($G740="","",IF(INDEX(Nhaplieu!$M$8:$M$1070,$G740)=$J$3,IF($G740="","",INDEX(Nhaplieu!$N$8:$N$1070,$G740)),IF(INDEX(Nhaplieu!$N$8:$N$1070,$G740)=$J$3,IF($G740="","",INDEX(Nhaplieu!$M$8:$M$1070,$G740)),"")))</f>
        <v/>
      </c>
      <c r="E740" s="77" t="str">
        <f ca="1">IF($G740="","",IF(AND(INDEX(Nhaplieu!$M$8:$M$1070,$G740)=$J$3,INDEX(Nhaplieu!$P$8:$P$1070,$G740)=$J$2),INDEX(Nhaplieu!$O$8:$O$1070,$G740),0))</f>
        <v/>
      </c>
      <c r="F740" s="77" t="str">
        <f ca="1">IF(OR($G740="",E740&gt;0),"",IF(AND(INDEX(Nhaplieu!$N$8:$N$1070,$G740)=$J$3,INDEX(Nhaplieu!$P$8:$P$1070,$G740)=$J$2),INDEX(Nhaplieu!$O$8:$O$1070,$G740),0))</f>
        <v/>
      </c>
      <c r="G740" s="66" t="str">
        <f ca="1">IF(TYPE(MATCH($J$2,OFFSET(Nhaplieu!$P$8,G739,0):'Nhaplieu'!$P$1070,0)+G739)=16,"",MATCH($J$2,OFFSET(Nhaplieu!$P$8,G739,0):'Nhaplieu'!$P$1070,0)+G739)</f>
        <v/>
      </c>
    </row>
    <row r="741" spans="1:7" s="10" customFormat="1" ht="14.25" hidden="1" customHeight="1">
      <c r="A741" s="77" t="str">
        <f ca="1">IF($G741="","",IF(OR(INDEX(Nhaplieu!$M$8:$M$1070,$G741)=$J$3,INDEX(Nhaplieu!$N$8:$N$1070,$G741)=$J$3),INDEX(Nhaplieu!$E$8:$E$1070,$G741),""))</f>
        <v/>
      </c>
      <c r="B741" s="481" t="str">
        <f ca="1">IF($G741="","",IF(OR(INDEX(Nhaplieu!$M$8:$M$1070,$G741)=$J$3,INDEX(Nhaplieu!$N$8:$N$1070,$G741)=$J$3),INDEX(Nhaplieu!$F$8:$F$1070,$G741),""))</f>
        <v/>
      </c>
      <c r="C741" s="482" t="str">
        <f ca="1">IF($G741="","",IF(OR(INDEX(Nhaplieu!$M$8:$M$1070,$G741)=$J$3,INDEX(Nhaplieu!$N$8:$N$1070,$G741)=$J$3),INDEX(Nhaplieu!$L$8:$L$1070,$G741),""))</f>
        <v/>
      </c>
      <c r="D741" s="483" t="str">
        <f ca="1">IF($G741="","",IF(INDEX(Nhaplieu!$M$8:$M$1070,$G741)=$J$3,IF($G741="","",INDEX(Nhaplieu!$N$8:$N$1070,$G741)),IF(INDEX(Nhaplieu!$N$8:$N$1070,$G741)=$J$3,IF($G741="","",INDEX(Nhaplieu!$M$8:$M$1070,$G741)),"")))</f>
        <v/>
      </c>
      <c r="E741" s="77" t="str">
        <f ca="1">IF($G741="","",IF(AND(INDEX(Nhaplieu!$M$8:$M$1070,$G741)=$J$3,INDEX(Nhaplieu!$P$8:$P$1070,$G741)=$J$2),INDEX(Nhaplieu!$O$8:$O$1070,$G741),0))</f>
        <v/>
      </c>
      <c r="F741" s="77" t="str">
        <f ca="1">IF(OR($G741="",E741&gt;0),"",IF(AND(INDEX(Nhaplieu!$N$8:$N$1070,$G741)=$J$3,INDEX(Nhaplieu!$P$8:$P$1070,$G741)=$J$2),INDEX(Nhaplieu!$O$8:$O$1070,$G741),0))</f>
        <v/>
      </c>
      <c r="G741" s="66" t="str">
        <f ca="1">IF(TYPE(MATCH($J$2,OFFSET(Nhaplieu!$P$8,G740,0):'Nhaplieu'!$P$1070,0)+G740)=16,"",MATCH($J$2,OFFSET(Nhaplieu!$P$8,G740,0):'Nhaplieu'!$P$1070,0)+G740)</f>
        <v/>
      </c>
    </row>
    <row r="742" spans="1:7" s="10" customFormat="1" ht="14.25" hidden="1" customHeight="1">
      <c r="A742" s="77" t="str">
        <f ca="1">IF($G742="","",IF(OR(INDEX(Nhaplieu!$M$8:$M$1070,$G742)=$J$3,INDEX(Nhaplieu!$N$8:$N$1070,$G742)=$J$3),INDEX(Nhaplieu!$E$8:$E$1070,$G742),""))</f>
        <v/>
      </c>
      <c r="B742" s="481" t="str">
        <f ca="1">IF($G742="","",IF(OR(INDEX(Nhaplieu!$M$8:$M$1070,$G742)=$J$3,INDEX(Nhaplieu!$N$8:$N$1070,$G742)=$J$3),INDEX(Nhaplieu!$F$8:$F$1070,$G742),""))</f>
        <v/>
      </c>
      <c r="C742" s="482" t="str">
        <f ca="1">IF($G742="","",IF(OR(INDEX(Nhaplieu!$M$8:$M$1070,$G742)=$J$3,INDEX(Nhaplieu!$N$8:$N$1070,$G742)=$J$3),INDEX(Nhaplieu!$L$8:$L$1070,$G742),""))</f>
        <v/>
      </c>
      <c r="D742" s="483" t="str">
        <f ca="1">IF($G742="","",IF(INDEX(Nhaplieu!$M$8:$M$1070,$G742)=$J$3,IF($G742="","",INDEX(Nhaplieu!$N$8:$N$1070,$G742)),IF(INDEX(Nhaplieu!$N$8:$N$1070,$G742)=$J$3,IF($G742="","",INDEX(Nhaplieu!$M$8:$M$1070,$G742)),"")))</f>
        <v/>
      </c>
      <c r="E742" s="77" t="str">
        <f ca="1">IF($G742="","",IF(AND(INDEX(Nhaplieu!$M$8:$M$1070,$G742)=$J$3,INDEX(Nhaplieu!$P$8:$P$1070,$G742)=$J$2),INDEX(Nhaplieu!$O$8:$O$1070,$G742),0))</f>
        <v/>
      </c>
      <c r="F742" s="77" t="str">
        <f ca="1">IF(OR($G742="",E742&gt;0),"",IF(AND(INDEX(Nhaplieu!$N$8:$N$1070,$G742)=$J$3,INDEX(Nhaplieu!$P$8:$P$1070,$G742)=$J$2),INDEX(Nhaplieu!$O$8:$O$1070,$G742),0))</f>
        <v/>
      </c>
      <c r="G742" s="66" t="str">
        <f ca="1">IF(TYPE(MATCH($J$2,OFFSET(Nhaplieu!$P$8,G741,0):'Nhaplieu'!$P$1070,0)+G741)=16,"",MATCH($J$2,OFFSET(Nhaplieu!$P$8,G741,0):'Nhaplieu'!$P$1070,0)+G741)</f>
        <v/>
      </c>
    </row>
    <row r="743" spans="1:7" s="10" customFormat="1" ht="14.25" hidden="1" customHeight="1">
      <c r="A743" s="77" t="str">
        <f ca="1">IF($G743="","",IF(OR(INDEX(Nhaplieu!$M$8:$M$1070,$G743)=$J$3,INDEX(Nhaplieu!$N$8:$N$1070,$G743)=$J$3),INDEX(Nhaplieu!$E$8:$E$1070,$G743),""))</f>
        <v/>
      </c>
      <c r="B743" s="481" t="str">
        <f ca="1">IF($G743="","",IF(OR(INDEX(Nhaplieu!$M$8:$M$1070,$G743)=$J$3,INDEX(Nhaplieu!$N$8:$N$1070,$G743)=$J$3),INDEX(Nhaplieu!$F$8:$F$1070,$G743),""))</f>
        <v/>
      </c>
      <c r="C743" s="482" t="str">
        <f ca="1">IF($G743="","",IF(OR(INDEX(Nhaplieu!$M$8:$M$1070,$G743)=$J$3,INDEX(Nhaplieu!$N$8:$N$1070,$G743)=$J$3),INDEX(Nhaplieu!$L$8:$L$1070,$G743),""))</f>
        <v/>
      </c>
      <c r="D743" s="483" t="str">
        <f ca="1">IF($G743="","",IF(INDEX(Nhaplieu!$M$8:$M$1070,$G743)=$J$3,IF($G743="","",INDEX(Nhaplieu!$N$8:$N$1070,$G743)),IF(INDEX(Nhaplieu!$N$8:$N$1070,$G743)=$J$3,IF($G743="","",INDEX(Nhaplieu!$M$8:$M$1070,$G743)),"")))</f>
        <v/>
      </c>
      <c r="E743" s="77" t="str">
        <f ca="1">IF($G743="","",IF(AND(INDEX(Nhaplieu!$M$8:$M$1070,$G743)=$J$3,INDEX(Nhaplieu!$P$8:$P$1070,$G743)=$J$2),INDEX(Nhaplieu!$O$8:$O$1070,$G743),0))</f>
        <v/>
      </c>
      <c r="F743" s="77" t="str">
        <f ca="1">IF(OR($G743="",E743&gt;0),"",IF(AND(INDEX(Nhaplieu!$N$8:$N$1070,$G743)=$J$3,INDEX(Nhaplieu!$P$8:$P$1070,$G743)=$J$2),INDEX(Nhaplieu!$O$8:$O$1070,$G743),0))</f>
        <v/>
      </c>
      <c r="G743" s="66" t="str">
        <f ca="1">IF(TYPE(MATCH($J$2,OFFSET(Nhaplieu!$P$8,G742,0):'Nhaplieu'!$P$1070,0)+G742)=16,"",MATCH($J$2,OFFSET(Nhaplieu!$P$8,G742,0):'Nhaplieu'!$P$1070,0)+G742)</f>
        <v/>
      </c>
    </row>
    <row r="744" spans="1:7" s="10" customFormat="1" ht="14.25" hidden="1" customHeight="1">
      <c r="A744" s="77" t="str">
        <f ca="1">IF($G744="","",IF(OR(INDEX(Nhaplieu!$M$8:$M$1070,$G744)=$J$3,INDEX(Nhaplieu!$N$8:$N$1070,$G744)=$J$3),INDEX(Nhaplieu!$E$8:$E$1070,$G744),""))</f>
        <v/>
      </c>
      <c r="B744" s="481" t="str">
        <f ca="1">IF($G744="","",IF(OR(INDEX(Nhaplieu!$M$8:$M$1070,$G744)=$J$3,INDEX(Nhaplieu!$N$8:$N$1070,$G744)=$J$3),INDEX(Nhaplieu!$F$8:$F$1070,$G744),""))</f>
        <v/>
      </c>
      <c r="C744" s="482" t="str">
        <f ca="1">IF($G744="","",IF(OR(INDEX(Nhaplieu!$M$8:$M$1070,$G744)=$J$3,INDEX(Nhaplieu!$N$8:$N$1070,$G744)=$J$3),INDEX(Nhaplieu!$L$8:$L$1070,$G744),""))</f>
        <v/>
      </c>
      <c r="D744" s="483" t="str">
        <f ca="1">IF($G744="","",IF(INDEX(Nhaplieu!$M$8:$M$1070,$G744)=$J$3,IF($G744="","",INDEX(Nhaplieu!$N$8:$N$1070,$G744)),IF(INDEX(Nhaplieu!$N$8:$N$1070,$G744)=$J$3,IF($G744="","",INDEX(Nhaplieu!$M$8:$M$1070,$G744)),"")))</f>
        <v/>
      </c>
      <c r="E744" s="77" t="str">
        <f ca="1">IF($G744="","",IF(AND(INDEX(Nhaplieu!$M$8:$M$1070,$G744)=$J$3,INDEX(Nhaplieu!$P$8:$P$1070,$G744)=$J$2),INDEX(Nhaplieu!$O$8:$O$1070,$G744),0))</f>
        <v/>
      </c>
      <c r="F744" s="77" t="str">
        <f ca="1">IF(OR($G744="",E744&gt;0),"",IF(AND(INDEX(Nhaplieu!$N$8:$N$1070,$G744)=$J$3,INDEX(Nhaplieu!$P$8:$P$1070,$G744)=$J$2),INDEX(Nhaplieu!$O$8:$O$1070,$G744),0))</f>
        <v/>
      </c>
      <c r="G744" s="66" t="str">
        <f ca="1">IF(TYPE(MATCH($J$2,OFFSET(Nhaplieu!$P$8,G743,0):'Nhaplieu'!$P$1070,0)+G743)=16,"",MATCH($J$2,OFFSET(Nhaplieu!$P$8,G743,0):'Nhaplieu'!$P$1070,0)+G743)</f>
        <v/>
      </c>
    </row>
    <row r="745" spans="1:7" s="10" customFormat="1" ht="14.25" hidden="1" customHeight="1">
      <c r="A745" s="77" t="str">
        <f ca="1">IF($G745="","",IF(OR(INDEX(Nhaplieu!$M$8:$M$1070,$G745)=$J$3,INDEX(Nhaplieu!$N$8:$N$1070,$G745)=$J$3),INDEX(Nhaplieu!$E$8:$E$1070,$G745),""))</f>
        <v/>
      </c>
      <c r="B745" s="481" t="str">
        <f ca="1">IF($G745="","",IF(OR(INDEX(Nhaplieu!$M$8:$M$1070,$G745)=$J$3,INDEX(Nhaplieu!$N$8:$N$1070,$G745)=$J$3),INDEX(Nhaplieu!$F$8:$F$1070,$G745),""))</f>
        <v/>
      </c>
      <c r="C745" s="482" t="str">
        <f ca="1">IF($G745="","",IF(OR(INDEX(Nhaplieu!$M$8:$M$1070,$G745)=$J$3,INDEX(Nhaplieu!$N$8:$N$1070,$G745)=$J$3),INDEX(Nhaplieu!$L$8:$L$1070,$G745),""))</f>
        <v/>
      </c>
      <c r="D745" s="483" t="str">
        <f ca="1">IF($G745="","",IF(INDEX(Nhaplieu!$M$8:$M$1070,$G745)=$J$3,IF($G745="","",INDEX(Nhaplieu!$N$8:$N$1070,$G745)),IF(INDEX(Nhaplieu!$N$8:$N$1070,$G745)=$J$3,IF($G745="","",INDEX(Nhaplieu!$M$8:$M$1070,$G745)),"")))</f>
        <v/>
      </c>
      <c r="E745" s="77" t="str">
        <f ca="1">IF($G745="","",IF(AND(INDEX(Nhaplieu!$M$8:$M$1070,$G745)=$J$3,INDEX(Nhaplieu!$P$8:$P$1070,$G745)=$J$2),INDEX(Nhaplieu!$O$8:$O$1070,$G745),0))</f>
        <v/>
      </c>
      <c r="F745" s="77" t="str">
        <f ca="1">IF(OR($G745="",E745&gt;0),"",IF(AND(INDEX(Nhaplieu!$N$8:$N$1070,$G745)=$J$3,INDEX(Nhaplieu!$P$8:$P$1070,$G745)=$J$2),INDEX(Nhaplieu!$O$8:$O$1070,$G745),0))</f>
        <v/>
      </c>
      <c r="G745" s="66" t="str">
        <f ca="1">IF(TYPE(MATCH($J$2,OFFSET(Nhaplieu!$P$8,G744,0):'Nhaplieu'!$P$1070,0)+G744)=16,"",MATCH($J$2,OFFSET(Nhaplieu!$P$8,G744,0):'Nhaplieu'!$P$1070,0)+G744)</f>
        <v/>
      </c>
    </row>
    <row r="746" spans="1:7" s="10" customFormat="1" ht="14.25" hidden="1" customHeight="1">
      <c r="A746" s="77" t="str">
        <f ca="1">IF($G746="","",IF(OR(INDEX(Nhaplieu!$M$8:$M$1070,$G746)=$J$3,INDEX(Nhaplieu!$N$8:$N$1070,$G746)=$J$3),INDEX(Nhaplieu!$E$8:$E$1070,$G746),""))</f>
        <v/>
      </c>
      <c r="B746" s="481" t="str">
        <f ca="1">IF($G746="","",IF(OR(INDEX(Nhaplieu!$M$8:$M$1070,$G746)=$J$3,INDEX(Nhaplieu!$N$8:$N$1070,$G746)=$J$3),INDEX(Nhaplieu!$F$8:$F$1070,$G746),""))</f>
        <v/>
      </c>
      <c r="C746" s="482" t="str">
        <f ca="1">IF($G746="","",IF(OR(INDEX(Nhaplieu!$M$8:$M$1070,$G746)=$J$3,INDEX(Nhaplieu!$N$8:$N$1070,$G746)=$J$3),INDEX(Nhaplieu!$L$8:$L$1070,$G746),""))</f>
        <v/>
      </c>
      <c r="D746" s="483" t="str">
        <f ca="1">IF($G746="","",IF(INDEX(Nhaplieu!$M$8:$M$1070,$G746)=$J$3,IF($G746="","",INDEX(Nhaplieu!$N$8:$N$1070,$G746)),IF(INDEX(Nhaplieu!$N$8:$N$1070,$G746)=$J$3,IF($G746="","",INDEX(Nhaplieu!$M$8:$M$1070,$G746)),"")))</f>
        <v/>
      </c>
      <c r="E746" s="77" t="str">
        <f ca="1">IF($G746="","",IF(AND(INDEX(Nhaplieu!$M$8:$M$1070,$G746)=$J$3,INDEX(Nhaplieu!$P$8:$P$1070,$G746)=$J$2),INDEX(Nhaplieu!$O$8:$O$1070,$G746),0))</f>
        <v/>
      </c>
      <c r="F746" s="77" t="str">
        <f ca="1">IF(OR($G746="",E746&gt;0),"",IF(AND(INDEX(Nhaplieu!$N$8:$N$1070,$G746)=$J$3,INDEX(Nhaplieu!$P$8:$P$1070,$G746)=$J$2),INDEX(Nhaplieu!$O$8:$O$1070,$G746),0))</f>
        <v/>
      </c>
      <c r="G746" s="66" t="str">
        <f ca="1">IF(TYPE(MATCH($J$2,OFFSET(Nhaplieu!$P$8,G745,0):'Nhaplieu'!$P$1070,0)+G745)=16,"",MATCH($J$2,OFFSET(Nhaplieu!$P$8,G745,0):'Nhaplieu'!$P$1070,0)+G745)</f>
        <v/>
      </c>
    </row>
    <row r="747" spans="1:7" s="10" customFormat="1" ht="14.25" hidden="1" customHeight="1">
      <c r="A747" s="77" t="str">
        <f ca="1">IF($G747="","",IF(OR(INDEX(Nhaplieu!$M$8:$M$1070,$G747)=$J$3,INDEX(Nhaplieu!$N$8:$N$1070,$G747)=$J$3),INDEX(Nhaplieu!$E$8:$E$1070,$G747),""))</f>
        <v/>
      </c>
      <c r="B747" s="481" t="str">
        <f ca="1">IF($G747="","",IF(OR(INDEX(Nhaplieu!$M$8:$M$1070,$G747)=$J$3,INDEX(Nhaplieu!$N$8:$N$1070,$G747)=$J$3),INDEX(Nhaplieu!$F$8:$F$1070,$G747),""))</f>
        <v/>
      </c>
      <c r="C747" s="482" t="str">
        <f ca="1">IF($G747="","",IF(OR(INDEX(Nhaplieu!$M$8:$M$1070,$G747)=$J$3,INDEX(Nhaplieu!$N$8:$N$1070,$G747)=$J$3),INDEX(Nhaplieu!$L$8:$L$1070,$G747),""))</f>
        <v/>
      </c>
      <c r="D747" s="483" t="str">
        <f ca="1">IF($G747="","",IF(INDEX(Nhaplieu!$M$8:$M$1070,$G747)=$J$3,IF($G747="","",INDEX(Nhaplieu!$N$8:$N$1070,$G747)),IF(INDEX(Nhaplieu!$N$8:$N$1070,$G747)=$J$3,IF($G747="","",INDEX(Nhaplieu!$M$8:$M$1070,$G747)),"")))</f>
        <v/>
      </c>
      <c r="E747" s="77" t="str">
        <f ca="1">IF($G747="","",IF(AND(INDEX(Nhaplieu!$M$8:$M$1070,$G747)=$J$3,INDEX(Nhaplieu!$P$8:$P$1070,$G747)=$J$2),INDEX(Nhaplieu!$O$8:$O$1070,$G747),0))</f>
        <v/>
      </c>
      <c r="F747" s="77" t="str">
        <f ca="1">IF(OR($G747="",E747&gt;0),"",IF(AND(INDEX(Nhaplieu!$N$8:$N$1070,$G747)=$J$3,INDEX(Nhaplieu!$P$8:$P$1070,$G747)=$J$2),INDEX(Nhaplieu!$O$8:$O$1070,$G747),0))</f>
        <v/>
      </c>
      <c r="G747" s="66" t="str">
        <f ca="1">IF(TYPE(MATCH($J$2,OFFSET(Nhaplieu!$P$8,G746,0):'Nhaplieu'!$P$1070,0)+G746)=16,"",MATCH($J$2,OFFSET(Nhaplieu!$P$8,G746,0):'Nhaplieu'!$P$1070,0)+G746)</f>
        <v/>
      </c>
    </row>
    <row r="748" spans="1:7" s="10" customFormat="1" ht="14.25" hidden="1" customHeight="1">
      <c r="A748" s="77" t="str">
        <f ca="1">IF($G748="","",IF(OR(INDEX(Nhaplieu!$M$8:$M$1070,$G748)=$J$3,INDEX(Nhaplieu!$N$8:$N$1070,$G748)=$J$3),INDEX(Nhaplieu!$E$8:$E$1070,$G748),""))</f>
        <v/>
      </c>
      <c r="B748" s="481" t="str">
        <f ca="1">IF($G748="","",IF(OR(INDEX(Nhaplieu!$M$8:$M$1070,$G748)=$J$3,INDEX(Nhaplieu!$N$8:$N$1070,$G748)=$J$3),INDEX(Nhaplieu!$F$8:$F$1070,$G748),""))</f>
        <v/>
      </c>
      <c r="C748" s="482" t="str">
        <f ca="1">IF($G748="","",IF(OR(INDEX(Nhaplieu!$M$8:$M$1070,$G748)=$J$3,INDEX(Nhaplieu!$N$8:$N$1070,$G748)=$J$3),INDEX(Nhaplieu!$L$8:$L$1070,$G748),""))</f>
        <v/>
      </c>
      <c r="D748" s="483" t="str">
        <f ca="1">IF($G748="","",IF(INDEX(Nhaplieu!$M$8:$M$1070,$G748)=$J$3,IF($G748="","",INDEX(Nhaplieu!$N$8:$N$1070,$G748)),IF(INDEX(Nhaplieu!$N$8:$N$1070,$G748)=$J$3,IF($G748="","",INDEX(Nhaplieu!$M$8:$M$1070,$G748)),"")))</f>
        <v/>
      </c>
      <c r="E748" s="77" t="str">
        <f ca="1">IF($G748="","",IF(AND(INDEX(Nhaplieu!$M$8:$M$1070,$G748)=$J$3,INDEX(Nhaplieu!$P$8:$P$1070,$G748)=$J$2),INDEX(Nhaplieu!$O$8:$O$1070,$G748),0))</f>
        <v/>
      </c>
      <c r="F748" s="77" t="str">
        <f ca="1">IF(OR($G748="",E748&gt;0),"",IF(AND(INDEX(Nhaplieu!$N$8:$N$1070,$G748)=$J$3,INDEX(Nhaplieu!$P$8:$P$1070,$G748)=$J$2),INDEX(Nhaplieu!$O$8:$O$1070,$G748),0))</f>
        <v/>
      </c>
      <c r="G748" s="66" t="str">
        <f ca="1">IF(TYPE(MATCH($J$2,OFFSET(Nhaplieu!$P$8,G747,0):'Nhaplieu'!$P$1070,0)+G747)=16,"",MATCH($J$2,OFFSET(Nhaplieu!$P$8,G747,0):'Nhaplieu'!$P$1070,0)+G747)</f>
        <v/>
      </c>
    </row>
    <row r="749" spans="1:7" s="10" customFormat="1" ht="14.25" hidden="1" customHeight="1">
      <c r="A749" s="77" t="str">
        <f ca="1">IF($G749="","",IF(OR(INDEX(Nhaplieu!$M$8:$M$1070,$G749)=$J$3,INDEX(Nhaplieu!$N$8:$N$1070,$G749)=$J$3),INDEX(Nhaplieu!$E$8:$E$1070,$G749),""))</f>
        <v/>
      </c>
      <c r="B749" s="481" t="str">
        <f ca="1">IF($G749="","",IF(OR(INDEX(Nhaplieu!$M$8:$M$1070,$G749)=$J$3,INDEX(Nhaplieu!$N$8:$N$1070,$G749)=$J$3),INDEX(Nhaplieu!$F$8:$F$1070,$G749),""))</f>
        <v/>
      </c>
      <c r="C749" s="482" t="str">
        <f ca="1">IF($G749="","",IF(OR(INDEX(Nhaplieu!$M$8:$M$1070,$G749)=$J$3,INDEX(Nhaplieu!$N$8:$N$1070,$G749)=$J$3),INDEX(Nhaplieu!$L$8:$L$1070,$G749),""))</f>
        <v/>
      </c>
      <c r="D749" s="483" t="str">
        <f ca="1">IF($G749="","",IF(INDEX(Nhaplieu!$M$8:$M$1070,$G749)=$J$3,IF($G749="","",INDEX(Nhaplieu!$N$8:$N$1070,$G749)),IF(INDEX(Nhaplieu!$N$8:$N$1070,$G749)=$J$3,IF($G749="","",INDEX(Nhaplieu!$M$8:$M$1070,$G749)),"")))</f>
        <v/>
      </c>
      <c r="E749" s="77" t="str">
        <f ca="1">IF($G749="","",IF(AND(INDEX(Nhaplieu!$M$8:$M$1070,$G749)=$J$3,INDEX(Nhaplieu!$P$8:$P$1070,$G749)=$J$2),INDEX(Nhaplieu!$O$8:$O$1070,$G749),0))</f>
        <v/>
      </c>
      <c r="F749" s="77" t="str">
        <f ca="1">IF(OR($G749="",E749&gt;0),"",IF(AND(INDEX(Nhaplieu!$N$8:$N$1070,$G749)=$J$3,INDEX(Nhaplieu!$P$8:$P$1070,$G749)=$J$2),INDEX(Nhaplieu!$O$8:$O$1070,$G749),0))</f>
        <v/>
      </c>
      <c r="G749" s="66" t="str">
        <f ca="1">IF(TYPE(MATCH($J$2,OFFSET(Nhaplieu!$P$8,G748,0):'Nhaplieu'!$P$1070,0)+G748)=16,"",MATCH($J$2,OFFSET(Nhaplieu!$P$8,G748,0):'Nhaplieu'!$P$1070,0)+G748)</f>
        <v/>
      </c>
    </row>
    <row r="750" spans="1:7" s="10" customFormat="1" ht="14.25" hidden="1" customHeight="1">
      <c r="A750" s="77" t="str">
        <f ca="1">IF($G750="","",IF(OR(INDEX(Nhaplieu!$M$8:$M$1070,$G750)=$J$3,INDEX(Nhaplieu!$N$8:$N$1070,$G750)=$J$3),INDEX(Nhaplieu!$E$8:$E$1070,$G750),""))</f>
        <v/>
      </c>
      <c r="B750" s="481" t="str">
        <f ca="1">IF($G750="","",IF(OR(INDEX(Nhaplieu!$M$8:$M$1070,$G750)=$J$3,INDEX(Nhaplieu!$N$8:$N$1070,$G750)=$J$3),INDEX(Nhaplieu!$F$8:$F$1070,$G750),""))</f>
        <v/>
      </c>
      <c r="C750" s="482" t="str">
        <f ca="1">IF($G750="","",IF(OR(INDEX(Nhaplieu!$M$8:$M$1070,$G750)=$J$3,INDEX(Nhaplieu!$N$8:$N$1070,$G750)=$J$3),INDEX(Nhaplieu!$L$8:$L$1070,$G750),""))</f>
        <v/>
      </c>
      <c r="D750" s="483" t="str">
        <f ca="1">IF($G750="","",IF(INDEX(Nhaplieu!$M$8:$M$1070,$G750)=$J$3,IF($G750="","",INDEX(Nhaplieu!$N$8:$N$1070,$G750)),IF(INDEX(Nhaplieu!$N$8:$N$1070,$G750)=$J$3,IF($G750="","",INDEX(Nhaplieu!$M$8:$M$1070,$G750)),"")))</f>
        <v/>
      </c>
      <c r="E750" s="77" t="str">
        <f ca="1">IF($G750="","",IF(AND(INDEX(Nhaplieu!$M$8:$M$1070,$G750)=$J$3,INDEX(Nhaplieu!$P$8:$P$1070,$G750)=$J$2),INDEX(Nhaplieu!$O$8:$O$1070,$G750),0))</f>
        <v/>
      </c>
      <c r="F750" s="77" t="str">
        <f ca="1">IF(OR($G750="",E750&gt;0),"",IF(AND(INDEX(Nhaplieu!$N$8:$N$1070,$G750)=$J$3,INDEX(Nhaplieu!$P$8:$P$1070,$G750)=$J$2),INDEX(Nhaplieu!$O$8:$O$1070,$G750),0))</f>
        <v/>
      </c>
      <c r="G750" s="66" t="str">
        <f ca="1">IF(TYPE(MATCH($J$2,OFFSET(Nhaplieu!$P$8,G749,0):'Nhaplieu'!$P$1070,0)+G749)=16,"",MATCH($J$2,OFFSET(Nhaplieu!$P$8,G749,0):'Nhaplieu'!$P$1070,0)+G749)</f>
        <v/>
      </c>
    </row>
    <row r="751" spans="1:7" s="10" customFormat="1" ht="14.25" hidden="1" customHeight="1">
      <c r="A751" s="77" t="str">
        <f ca="1">IF($G751="","",IF(OR(INDEX(Nhaplieu!$M$8:$M$1070,$G751)=$J$3,INDEX(Nhaplieu!$N$8:$N$1070,$G751)=$J$3),INDEX(Nhaplieu!$E$8:$E$1070,$G751),""))</f>
        <v/>
      </c>
      <c r="B751" s="481" t="str">
        <f ca="1">IF($G751="","",IF(OR(INDEX(Nhaplieu!$M$8:$M$1070,$G751)=$J$3,INDEX(Nhaplieu!$N$8:$N$1070,$G751)=$J$3),INDEX(Nhaplieu!$F$8:$F$1070,$G751),""))</f>
        <v/>
      </c>
      <c r="C751" s="482" t="str">
        <f ca="1">IF($G751="","",IF(OR(INDEX(Nhaplieu!$M$8:$M$1070,$G751)=$J$3,INDEX(Nhaplieu!$N$8:$N$1070,$G751)=$J$3),INDEX(Nhaplieu!$L$8:$L$1070,$G751),""))</f>
        <v/>
      </c>
      <c r="D751" s="483" t="str">
        <f ca="1">IF($G751="","",IF(INDEX(Nhaplieu!$M$8:$M$1070,$G751)=$J$3,IF($G751="","",INDEX(Nhaplieu!$N$8:$N$1070,$G751)),IF(INDEX(Nhaplieu!$N$8:$N$1070,$G751)=$J$3,IF($G751="","",INDEX(Nhaplieu!$M$8:$M$1070,$G751)),"")))</f>
        <v/>
      </c>
      <c r="E751" s="77" t="str">
        <f ca="1">IF($G751="","",IF(AND(INDEX(Nhaplieu!$M$8:$M$1070,$G751)=$J$3,INDEX(Nhaplieu!$P$8:$P$1070,$G751)=$J$2),INDEX(Nhaplieu!$O$8:$O$1070,$G751),0))</f>
        <v/>
      </c>
      <c r="F751" s="77" t="str">
        <f ca="1">IF(OR($G751="",E751&gt;0),"",IF(AND(INDEX(Nhaplieu!$N$8:$N$1070,$G751)=$J$3,INDEX(Nhaplieu!$P$8:$P$1070,$G751)=$J$2),INDEX(Nhaplieu!$O$8:$O$1070,$G751),0))</f>
        <v/>
      </c>
      <c r="G751" s="66" t="str">
        <f ca="1">IF(TYPE(MATCH($J$2,OFFSET(Nhaplieu!$P$8,G750,0):'Nhaplieu'!$P$1070,0)+G750)=16,"",MATCH($J$2,OFFSET(Nhaplieu!$P$8,G750,0):'Nhaplieu'!$P$1070,0)+G750)</f>
        <v/>
      </c>
    </row>
    <row r="752" spans="1:7" s="10" customFormat="1" ht="14.25" hidden="1" customHeight="1">
      <c r="A752" s="77" t="str">
        <f ca="1">IF($G752="","",IF(OR(INDEX(Nhaplieu!$M$8:$M$1070,$G752)=$J$3,INDEX(Nhaplieu!$N$8:$N$1070,$G752)=$J$3),INDEX(Nhaplieu!$E$8:$E$1070,$G752),""))</f>
        <v/>
      </c>
      <c r="B752" s="481" t="str">
        <f ca="1">IF($G752="","",IF(OR(INDEX(Nhaplieu!$M$8:$M$1070,$G752)=$J$3,INDEX(Nhaplieu!$N$8:$N$1070,$G752)=$J$3),INDEX(Nhaplieu!$F$8:$F$1070,$G752),""))</f>
        <v/>
      </c>
      <c r="C752" s="482" t="str">
        <f ca="1">IF($G752="","",IF(OR(INDEX(Nhaplieu!$M$8:$M$1070,$G752)=$J$3,INDEX(Nhaplieu!$N$8:$N$1070,$G752)=$J$3),INDEX(Nhaplieu!$L$8:$L$1070,$G752),""))</f>
        <v/>
      </c>
      <c r="D752" s="483" t="str">
        <f ca="1">IF($G752="","",IF(INDEX(Nhaplieu!$M$8:$M$1070,$G752)=$J$3,IF($G752="","",INDEX(Nhaplieu!$N$8:$N$1070,$G752)),IF(INDEX(Nhaplieu!$N$8:$N$1070,$G752)=$J$3,IF($G752="","",INDEX(Nhaplieu!$M$8:$M$1070,$G752)),"")))</f>
        <v/>
      </c>
      <c r="E752" s="77" t="str">
        <f ca="1">IF($G752="","",IF(AND(INDEX(Nhaplieu!$M$8:$M$1070,$G752)=$J$3,INDEX(Nhaplieu!$P$8:$P$1070,$G752)=$J$2),INDEX(Nhaplieu!$O$8:$O$1070,$G752),0))</f>
        <v/>
      </c>
      <c r="F752" s="77" t="str">
        <f ca="1">IF(OR($G752="",E752&gt;0),"",IF(AND(INDEX(Nhaplieu!$N$8:$N$1070,$G752)=$J$3,INDEX(Nhaplieu!$P$8:$P$1070,$G752)=$J$2),INDEX(Nhaplieu!$O$8:$O$1070,$G752),0))</f>
        <v/>
      </c>
      <c r="G752" s="66" t="str">
        <f ca="1">IF(TYPE(MATCH($J$2,OFFSET(Nhaplieu!$P$8,G751,0):'Nhaplieu'!$P$1070,0)+G751)=16,"",MATCH($J$2,OFFSET(Nhaplieu!$P$8,G751,0):'Nhaplieu'!$P$1070,0)+G751)</f>
        <v/>
      </c>
    </row>
    <row r="753" spans="1:7" s="10" customFormat="1" ht="14.25" hidden="1" customHeight="1">
      <c r="A753" s="77" t="str">
        <f ca="1">IF($G753="","",IF(OR(INDEX(Nhaplieu!$M$8:$M$1070,$G753)=$J$3,INDEX(Nhaplieu!$N$8:$N$1070,$G753)=$J$3),INDEX(Nhaplieu!$E$8:$E$1070,$G753),""))</f>
        <v/>
      </c>
      <c r="B753" s="481" t="str">
        <f ca="1">IF($G753="","",IF(OR(INDEX(Nhaplieu!$M$8:$M$1070,$G753)=$J$3,INDEX(Nhaplieu!$N$8:$N$1070,$G753)=$J$3),INDEX(Nhaplieu!$F$8:$F$1070,$G753),""))</f>
        <v/>
      </c>
      <c r="C753" s="482" t="str">
        <f ca="1">IF($G753="","",IF(OR(INDEX(Nhaplieu!$M$8:$M$1070,$G753)=$J$3,INDEX(Nhaplieu!$N$8:$N$1070,$G753)=$J$3),INDEX(Nhaplieu!$L$8:$L$1070,$G753),""))</f>
        <v/>
      </c>
      <c r="D753" s="483" t="str">
        <f ca="1">IF($G753="","",IF(INDEX(Nhaplieu!$M$8:$M$1070,$G753)=$J$3,IF($G753="","",INDEX(Nhaplieu!$N$8:$N$1070,$G753)),IF(INDEX(Nhaplieu!$N$8:$N$1070,$G753)=$J$3,IF($G753="","",INDEX(Nhaplieu!$M$8:$M$1070,$G753)),"")))</f>
        <v/>
      </c>
      <c r="E753" s="77" t="str">
        <f ca="1">IF($G753="","",IF(AND(INDEX(Nhaplieu!$M$8:$M$1070,$G753)=$J$3,INDEX(Nhaplieu!$P$8:$P$1070,$G753)=$J$2),INDEX(Nhaplieu!$O$8:$O$1070,$G753),0))</f>
        <v/>
      </c>
      <c r="F753" s="77" t="str">
        <f ca="1">IF(OR($G753="",E753&gt;0),"",IF(AND(INDEX(Nhaplieu!$N$8:$N$1070,$G753)=$J$3,INDEX(Nhaplieu!$P$8:$P$1070,$G753)=$J$2),INDEX(Nhaplieu!$O$8:$O$1070,$G753),0))</f>
        <v/>
      </c>
      <c r="G753" s="66" t="str">
        <f ca="1">IF(TYPE(MATCH($J$2,OFFSET(Nhaplieu!$P$8,G752,0):'Nhaplieu'!$P$1070,0)+G752)=16,"",MATCH($J$2,OFFSET(Nhaplieu!$P$8,G752,0):'Nhaplieu'!$P$1070,0)+G752)</f>
        <v/>
      </c>
    </row>
    <row r="754" spans="1:7" s="10" customFormat="1" ht="14.25" hidden="1" customHeight="1">
      <c r="A754" s="77" t="str">
        <f ca="1">IF($G754="","",IF(OR(INDEX(Nhaplieu!$M$8:$M$1070,$G754)=$J$3,INDEX(Nhaplieu!$N$8:$N$1070,$G754)=$J$3),INDEX(Nhaplieu!$E$8:$E$1070,$G754),""))</f>
        <v/>
      </c>
      <c r="B754" s="481" t="str">
        <f ca="1">IF($G754="","",IF(OR(INDEX(Nhaplieu!$M$8:$M$1070,$G754)=$J$3,INDEX(Nhaplieu!$N$8:$N$1070,$G754)=$J$3),INDEX(Nhaplieu!$F$8:$F$1070,$G754),""))</f>
        <v/>
      </c>
      <c r="C754" s="482" t="str">
        <f ca="1">IF($G754="","",IF(OR(INDEX(Nhaplieu!$M$8:$M$1070,$G754)=$J$3,INDEX(Nhaplieu!$N$8:$N$1070,$G754)=$J$3),INDEX(Nhaplieu!$L$8:$L$1070,$G754),""))</f>
        <v/>
      </c>
      <c r="D754" s="483" t="str">
        <f ca="1">IF($G754="","",IF(INDEX(Nhaplieu!$M$8:$M$1070,$G754)=$J$3,IF($G754="","",INDEX(Nhaplieu!$N$8:$N$1070,$G754)),IF(INDEX(Nhaplieu!$N$8:$N$1070,$G754)=$J$3,IF($G754="","",INDEX(Nhaplieu!$M$8:$M$1070,$G754)),"")))</f>
        <v/>
      </c>
      <c r="E754" s="77" t="str">
        <f ca="1">IF($G754="","",IF(AND(INDEX(Nhaplieu!$M$8:$M$1070,$G754)=$J$3,INDEX(Nhaplieu!$P$8:$P$1070,$G754)=$J$2),INDEX(Nhaplieu!$O$8:$O$1070,$G754),0))</f>
        <v/>
      </c>
      <c r="F754" s="77" t="str">
        <f ca="1">IF(OR($G754="",E754&gt;0),"",IF(AND(INDEX(Nhaplieu!$N$8:$N$1070,$G754)=$J$3,INDEX(Nhaplieu!$P$8:$P$1070,$G754)=$J$2),INDEX(Nhaplieu!$O$8:$O$1070,$G754),0))</f>
        <v/>
      </c>
      <c r="G754" s="66" t="str">
        <f ca="1">IF(TYPE(MATCH($J$2,OFFSET(Nhaplieu!$P$8,G753,0):'Nhaplieu'!$P$1070,0)+G753)=16,"",MATCH($J$2,OFFSET(Nhaplieu!$P$8,G753,0):'Nhaplieu'!$P$1070,0)+G753)</f>
        <v/>
      </c>
    </row>
    <row r="755" spans="1:7" s="10" customFormat="1" ht="14.25" hidden="1" customHeight="1">
      <c r="A755" s="77" t="str">
        <f ca="1">IF($G755="","",IF(OR(INDEX(Nhaplieu!$M$8:$M$1070,$G755)=$J$3,INDEX(Nhaplieu!$N$8:$N$1070,$G755)=$J$3),INDEX(Nhaplieu!$E$8:$E$1070,$G755),""))</f>
        <v/>
      </c>
      <c r="B755" s="481" t="str">
        <f ca="1">IF($G755="","",IF(OR(INDEX(Nhaplieu!$M$8:$M$1070,$G755)=$J$3,INDEX(Nhaplieu!$N$8:$N$1070,$G755)=$J$3),INDEX(Nhaplieu!$F$8:$F$1070,$G755),""))</f>
        <v/>
      </c>
      <c r="C755" s="482" t="str">
        <f ca="1">IF($G755="","",IF(OR(INDEX(Nhaplieu!$M$8:$M$1070,$G755)=$J$3,INDEX(Nhaplieu!$N$8:$N$1070,$G755)=$J$3),INDEX(Nhaplieu!$L$8:$L$1070,$G755),""))</f>
        <v/>
      </c>
      <c r="D755" s="483" t="str">
        <f ca="1">IF($G755="","",IF(INDEX(Nhaplieu!$M$8:$M$1070,$G755)=$J$3,IF($G755="","",INDEX(Nhaplieu!$N$8:$N$1070,$G755)),IF(INDEX(Nhaplieu!$N$8:$N$1070,$G755)=$J$3,IF($G755="","",INDEX(Nhaplieu!$M$8:$M$1070,$G755)),"")))</f>
        <v/>
      </c>
      <c r="E755" s="77" t="str">
        <f ca="1">IF($G755="","",IF(AND(INDEX(Nhaplieu!$M$8:$M$1070,$G755)=$J$3,INDEX(Nhaplieu!$P$8:$P$1070,$G755)=$J$2),INDEX(Nhaplieu!$O$8:$O$1070,$G755),0))</f>
        <v/>
      </c>
      <c r="F755" s="77" t="str">
        <f ca="1">IF(OR($G755="",E755&gt;0),"",IF(AND(INDEX(Nhaplieu!$N$8:$N$1070,$G755)=$J$3,INDEX(Nhaplieu!$P$8:$P$1070,$G755)=$J$2),INDEX(Nhaplieu!$O$8:$O$1070,$G755),0))</f>
        <v/>
      </c>
      <c r="G755" s="66" t="str">
        <f ca="1">IF(TYPE(MATCH($J$2,OFFSET(Nhaplieu!$P$8,G754,0):'Nhaplieu'!$P$1070,0)+G754)=16,"",MATCH($J$2,OFFSET(Nhaplieu!$P$8,G754,0):'Nhaplieu'!$P$1070,0)+G754)</f>
        <v/>
      </c>
    </row>
    <row r="756" spans="1:7" s="10" customFormat="1" ht="14.25" hidden="1" customHeight="1">
      <c r="A756" s="77" t="str">
        <f ca="1">IF($G756="","",IF(OR(INDEX(Nhaplieu!$M$8:$M$1070,$G756)=$J$3,INDEX(Nhaplieu!$N$8:$N$1070,$G756)=$J$3),INDEX(Nhaplieu!$E$8:$E$1070,$G756),""))</f>
        <v/>
      </c>
      <c r="B756" s="481" t="str">
        <f ca="1">IF($G756="","",IF(OR(INDEX(Nhaplieu!$M$8:$M$1070,$G756)=$J$3,INDEX(Nhaplieu!$N$8:$N$1070,$G756)=$J$3),INDEX(Nhaplieu!$F$8:$F$1070,$G756),""))</f>
        <v/>
      </c>
      <c r="C756" s="482" t="str">
        <f ca="1">IF($G756="","",IF(OR(INDEX(Nhaplieu!$M$8:$M$1070,$G756)=$J$3,INDEX(Nhaplieu!$N$8:$N$1070,$G756)=$J$3),INDEX(Nhaplieu!$L$8:$L$1070,$G756),""))</f>
        <v/>
      </c>
      <c r="D756" s="483" t="str">
        <f ca="1">IF($G756="","",IF(INDEX(Nhaplieu!$M$8:$M$1070,$G756)=$J$3,IF($G756="","",INDEX(Nhaplieu!$N$8:$N$1070,$G756)),IF(INDEX(Nhaplieu!$N$8:$N$1070,$G756)=$J$3,IF($G756="","",INDEX(Nhaplieu!$M$8:$M$1070,$G756)),"")))</f>
        <v/>
      </c>
      <c r="E756" s="77" t="str">
        <f ca="1">IF($G756="","",IF(AND(INDEX(Nhaplieu!$M$8:$M$1070,$G756)=$J$3,INDEX(Nhaplieu!$P$8:$P$1070,$G756)=$J$2),INDEX(Nhaplieu!$O$8:$O$1070,$G756),0))</f>
        <v/>
      </c>
      <c r="F756" s="77" t="str">
        <f ca="1">IF(OR($G756="",E756&gt;0),"",IF(AND(INDEX(Nhaplieu!$N$8:$N$1070,$G756)=$J$3,INDEX(Nhaplieu!$P$8:$P$1070,$G756)=$J$2),INDEX(Nhaplieu!$O$8:$O$1070,$G756),0))</f>
        <v/>
      </c>
      <c r="G756" s="66" t="str">
        <f ca="1">IF(TYPE(MATCH($J$2,OFFSET(Nhaplieu!$P$8,G755,0):'Nhaplieu'!$P$1070,0)+G755)=16,"",MATCH($J$2,OFFSET(Nhaplieu!$P$8,G755,0):'Nhaplieu'!$P$1070,0)+G755)</f>
        <v/>
      </c>
    </row>
    <row r="757" spans="1:7" s="10" customFormat="1" ht="14.25" hidden="1" customHeight="1">
      <c r="A757" s="77" t="str">
        <f ca="1">IF($G757="","",IF(OR(INDEX(Nhaplieu!$M$8:$M$1070,$G757)=$J$3,INDEX(Nhaplieu!$N$8:$N$1070,$G757)=$J$3),INDEX(Nhaplieu!$E$8:$E$1070,$G757),""))</f>
        <v/>
      </c>
      <c r="B757" s="481" t="str">
        <f ca="1">IF($G757="","",IF(OR(INDEX(Nhaplieu!$M$8:$M$1070,$G757)=$J$3,INDEX(Nhaplieu!$N$8:$N$1070,$G757)=$J$3),INDEX(Nhaplieu!$F$8:$F$1070,$G757),""))</f>
        <v/>
      </c>
      <c r="C757" s="482" t="str">
        <f ca="1">IF($G757="","",IF(OR(INDEX(Nhaplieu!$M$8:$M$1070,$G757)=$J$3,INDEX(Nhaplieu!$N$8:$N$1070,$G757)=$J$3),INDEX(Nhaplieu!$L$8:$L$1070,$G757),""))</f>
        <v/>
      </c>
      <c r="D757" s="483" t="str">
        <f ca="1">IF($G757="","",IF(INDEX(Nhaplieu!$M$8:$M$1070,$G757)=$J$3,IF($G757="","",INDEX(Nhaplieu!$N$8:$N$1070,$G757)),IF(INDEX(Nhaplieu!$N$8:$N$1070,$G757)=$J$3,IF($G757="","",INDEX(Nhaplieu!$M$8:$M$1070,$G757)),"")))</f>
        <v/>
      </c>
      <c r="E757" s="77" t="str">
        <f ca="1">IF($G757="","",IF(AND(INDEX(Nhaplieu!$M$8:$M$1070,$G757)=$J$3,INDEX(Nhaplieu!$P$8:$P$1070,$G757)=$J$2),INDEX(Nhaplieu!$O$8:$O$1070,$G757),0))</f>
        <v/>
      </c>
      <c r="F757" s="77" t="str">
        <f ca="1">IF(OR($G757="",E757&gt;0),"",IF(AND(INDEX(Nhaplieu!$N$8:$N$1070,$G757)=$J$3,INDEX(Nhaplieu!$P$8:$P$1070,$G757)=$J$2),INDEX(Nhaplieu!$O$8:$O$1070,$G757),0))</f>
        <v/>
      </c>
      <c r="G757" s="66" t="str">
        <f ca="1">IF(TYPE(MATCH($J$2,OFFSET(Nhaplieu!$P$8,G756,0):'Nhaplieu'!$P$1070,0)+G756)=16,"",MATCH($J$2,OFFSET(Nhaplieu!$P$8,G756,0):'Nhaplieu'!$P$1070,0)+G756)</f>
        <v/>
      </c>
    </row>
    <row r="758" spans="1:7" s="10" customFormat="1" ht="14.25" hidden="1" customHeight="1">
      <c r="A758" s="77" t="str">
        <f ca="1">IF($G758="","",IF(OR(INDEX(Nhaplieu!$M$8:$M$1070,$G758)=$J$3,INDEX(Nhaplieu!$N$8:$N$1070,$G758)=$J$3),INDEX(Nhaplieu!$E$8:$E$1070,$G758),""))</f>
        <v/>
      </c>
      <c r="B758" s="481" t="str">
        <f ca="1">IF($G758="","",IF(OR(INDEX(Nhaplieu!$M$8:$M$1070,$G758)=$J$3,INDEX(Nhaplieu!$N$8:$N$1070,$G758)=$J$3),INDEX(Nhaplieu!$F$8:$F$1070,$G758),""))</f>
        <v/>
      </c>
      <c r="C758" s="482" t="str">
        <f ca="1">IF($G758="","",IF(OR(INDEX(Nhaplieu!$M$8:$M$1070,$G758)=$J$3,INDEX(Nhaplieu!$N$8:$N$1070,$G758)=$J$3),INDEX(Nhaplieu!$L$8:$L$1070,$G758),""))</f>
        <v/>
      </c>
      <c r="D758" s="483" t="str">
        <f ca="1">IF($G758="","",IF(INDEX(Nhaplieu!$M$8:$M$1070,$G758)=$J$3,IF($G758="","",INDEX(Nhaplieu!$N$8:$N$1070,$G758)),IF(INDEX(Nhaplieu!$N$8:$N$1070,$G758)=$J$3,IF($G758="","",INDEX(Nhaplieu!$M$8:$M$1070,$G758)),"")))</f>
        <v/>
      </c>
      <c r="E758" s="77" t="str">
        <f ca="1">IF($G758="","",IF(AND(INDEX(Nhaplieu!$M$8:$M$1070,$G758)=$J$3,INDEX(Nhaplieu!$P$8:$P$1070,$G758)=$J$2),INDEX(Nhaplieu!$O$8:$O$1070,$G758),0))</f>
        <v/>
      </c>
      <c r="F758" s="77" t="str">
        <f ca="1">IF(OR($G758="",E758&gt;0),"",IF(AND(INDEX(Nhaplieu!$N$8:$N$1070,$G758)=$J$3,INDEX(Nhaplieu!$P$8:$P$1070,$G758)=$J$2),INDEX(Nhaplieu!$O$8:$O$1070,$G758),0))</f>
        <v/>
      </c>
      <c r="G758" s="66" t="str">
        <f ca="1">IF(TYPE(MATCH($J$2,OFFSET(Nhaplieu!$P$8,G757,0):'Nhaplieu'!$P$1070,0)+G757)=16,"",MATCH($J$2,OFFSET(Nhaplieu!$P$8,G757,0):'Nhaplieu'!$P$1070,0)+G757)</f>
        <v/>
      </c>
    </row>
    <row r="759" spans="1:7" s="10" customFormat="1" ht="14.25" hidden="1" customHeight="1">
      <c r="A759" s="77" t="str">
        <f ca="1">IF($G759="","",IF(OR(INDEX(Nhaplieu!$M$8:$M$1070,$G759)=$J$3,INDEX(Nhaplieu!$N$8:$N$1070,$G759)=$J$3),INDEX(Nhaplieu!$E$8:$E$1070,$G759),""))</f>
        <v/>
      </c>
      <c r="B759" s="481" t="str">
        <f ca="1">IF($G759="","",IF(OR(INDEX(Nhaplieu!$M$8:$M$1070,$G759)=$J$3,INDEX(Nhaplieu!$N$8:$N$1070,$G759)=$J$3),INDEX(Nhaplieu!$F$8:$F$1070,$G759),""))</f>
        <v/>
      </c>
      <c r="C759" s="482" t="str">
        <f ca="1">IF($G759="","",IF(OR(INDEX(Nhaplieu!$M$8:$M$1070,$G759)=$J$3,INDEX(Nhaplieu!$N$8:$N$1070,$G759)=$J$3),INDEX(Nhaplieu!$L$8:$L$1070,$G759),""))</f>
        <v/>
      </c>
      <c r="D759" s="483" t="str">
        <f ca="1">IF($G759="","",IF(INDEX(Nhaplieu!$M$8:$M$1070,$G759)=$J$3,IF($G759="","",INDEX(Nhaplieu!$N$8:$N$1070,$G759)),IF(INDEX(Nhaplieu!$N$8:$N$1070,$G759)=$J$3,IF($G759="","",INDEX(Nhaplieu!$M$8:$M$1070,$G759)),"")))</f>
        <v/>
      </c>
      <c r="E759" s="77" t="str">
        <f ca="1">IF($G759="","",IF(AND(INDEX(Nhaplieu!$M$8:$M$1070,$G759)=$J$3,INDEX(Nhaplieu!$P$8:$P$1070,$G759)=$J$2),INDEX(Nhaplieu!$O$8:$O$1070,$G759),0))</f>
        <v/>
      </c>
      <c r="F759" s="77" t="str">
        <f ca="1">IF(OR($G759="",E759&gt;0),"",IF(AND(INDEX(Nhaplieu!$N$8:$N$1070,$G759)=$J$3,INDEX(Nhaplieu!$P$8:$P$1070,$G759)=$J$2),INDEX(Nhaplieu!$O$8:$O$1070,$G759),0))</f>
        <v/>
      </c>
      <c r="G759" s="66" t="str">
        <f ca="1">IF(TYPE(MATCH($J$2,OFFSET(Nhaplieu!$P$8,G758,0):'Nhaplieu'!$P$1070,0)+G758)=16,"",MATCH($J$2,OFFSET(Nhaplieu!$P$8,G758,0):'Nhaplieu'!$P$1070,0)+G758)</f>
        <v/>
      </c>
    </row>
    <row r="760" spans="1:7" s="10" customFormat="1" ht="14.25" hidden="1" customHeight="1">
      <c r="A760" s="77" t="str">
        <f ca="1">IF($G760="","",IF(OR(INDEX(Nhaplieu!$M$8:$M$1070,$G760)=$J$3,INDEX(Nhaplieu!$N$8:$N$1070,$G760)=$J$3),INDEX(Nhaplieu!$E$8:$E$1070,$G760),""))</f>
        <v/>
      </c>
      <c r="B760" s="481" t="str">
        <f ca="1">IF($G760="","",IF(OR(INDEX(Nhaplieu!$M$8:$M$1070,$G760)=$J$3,INDEX(Nhaplieu!$N$8:$N$1070,$G760)=$J$3),INDEX(Nhaplieu!$F$8:$F$1070,$G760),""))</f>
        <v/>
      </c>
      <c r="C760" s="482" t="str">
        <f ca="1">IF($G760="","",IF(OR(INDEX(Nhaplieu!$M$8:$M$1070,$G760)=$J$3,INDEX(Nhaplieu!$N$8:$N$1070,$G760)=$J$3),INDEX(Nhaplieu!$L$8:$L$1070,$G760),""))</f>
        <v/>
      </c>
      <c r="D760" s="483" t="str">
        <f ca="1">IF($G760="","",IF(INDEX(Nhaplieu!$M$8:$M$1070,$G760)=$J$3,IF($G760="","",INDEX(Nhaplieu!$N$8:$N$1070,$G760)),IF(INDEX(Nhaplieu!$N$8:$N$1070,$G760)=$J$3,IF($G760="","",INDEX(Nhaplieu!$M$8:$M$1070,$G760)),"")))</f>
        <v/>
      </c>
      <c r="E760" s="77" t="str">
        <f ca="1">IF($G760="","",IF(AND(INDEX(Nhaplieu!$M$8:$M$1070,$G760)=$J$3,INDEX(Nhaplieu!$P$8:$P$1070,$G760)=$J$2),INDEX(Nhaplieu!$O$8:$O$1070,$G760),0))</f>
        <v/>
      </c>
      <c r="F760" s="77" t="str">
        <f ca="1">IF(OR($G760="",E760&gt;0),"",IF(AND(INDEX(Nhaplieu!$N$8:$N$1070,$G760)=$J$3,INDEX(Nhaplieu!$P$8:$P$1070,$G760)=$J$2),INDEX(Nhaplieu!$O$8:$O$1070,$G760),0))</f>
        <v/>
      </c>
      <c r="G760" s="66" t="str">
        <f ca="1">IF(TYPE(MATCH($J$2,OFFSET(Nhaplieu!$P$8,G759,0):'Nhaplieu'!$P$1070,0)+G759)=16,"",MATCH($J$2,OFFSET(Nhaplieu!$P$8,G759,0):'Nhaplieu'!$P$1070,0)+G759)</f>
        <v/>
      </c>
    </row>
    <row r="761" spans="1:7" s="10" customFormat="1" ht="14.25" hidden="1" customHeight="1">
      <c r="A761" s="77" t="str">
        <f ca="1">IF($G761="","",IF(OR(INDEX(Nhaplieu!$M$8:$M$1070,$G761)=$J$3,INDEX(Nhaplieu!$N$8:$N$1070,$G761)=$J$3),INDEX(Nhaplieu!$E$8:$E$1070,$G761),""))</f>
        <v/>
      </c>
      <c r="B761" s="481" t="str">
        <f ca="1">IF($G761="","",IF(OR(INDEX(Nhaplieu!$M$8:$M$1070,$G761)=$J$3,INDEX(Nhaplieu!$N$8:$N$1070,$G761)=$J$3),INDEX(Nhaplieu!$F$8:$F$1070,$G761),""))</f>
        <v/>
      </c>
      <c r="C761" s="482" t="str">
        <f ca="1">IF($G761="","",IF(OR(INDEX(Nhaplieu!$M$8:$M$1070,$G761)=$J$3,INDEX(Nhaplieu!$N$8:$N$1070,$G761)=$J$3),INDEX(Nhaplieu!$L$8:$L$1070,$G761),""))</f>
        <v/>
      </c>
      <c r="D761" s="483" t="str">
        <f ca="1">IF($G761="","",IF(INDEX(Nhaplieu!$M$8:$M$1070,$G761)=$J$3,IF($G761="","",INDEX(Nhaplieu!$N$8:$N$1070,$G761)),IF(INDEX(Nhaplieu!$N$8:$N$1070,$G761)=$J$3,IF($G761="","",INDEX(Nhaplieu!$M$8:$M$1070,$G761)),"")))</f>
        <v/>
      </c>
      <c r="E761" s="77" t="str">
        <f ca="1">IF($G761="","",IF(AND(INDEX(Nhaplieu!$M$8:$M$1070,$G761)=$J$3,INDEX(Nhaplieu!$P$8:$P$1070,$G761)=$J$2),INDEX(Nhaplieu!$O$8:$O$1070,$G761),0))</f>
        <v/>
      </c>
      <c r="F761" s="77" t="str">
        <f ca="1">IF(OR($G761="",E761&gt;0),"",IF(AND(INDEX(Nhaplieu!$N$8:$N$1070,$G761)=$J$3,INDEX(Nhaplieu!$P$8:$P$1070,$G761)=$J$2),INDEX(Nhaplieu!$O$8:$O$1070,$G761),0))</f>
        <v/>
      </c>
      <c r="G761" s="66" t="str">
        <f ca="1">IF(TYPE(MATCH($J$2,OFFSET(Nhaplieu!$P$8,G760,0):'Nhaplieu'!$P$1070,0)+G760)=16,"",MATCH($J$2,OFFSET(Nhaplieu!$P$8,G760,0):'Nhaplieu'!$P$1070,0)+G760)</f>
        <v/>
      </c>
    </row>
    <row r="762" spans="1:7" s="10" customFormat="1" ht="14.25" hidden="1" customHeight="1">
      <c r="A762" s="77" t="str">
        <f ca="1">IF($G762="","",IF(OR(INDEX(Nhaplieu!$M$8:$M$1070,$G762)=$J$3,INDEX(Nhaplieu!$N$8:$N$1070,$G762)=$J$3),INDEX(Nhaplieu!$E$8:$E$1070,$G762),""))</f>
        <v/>
      </c>
      <c r="B762" s="481" t="str">
        <f ca="1">IF($G762="","",IF(OR(INDEX(Nhaplieu!$M$8:$M$1070,$G762)=$J$3,INDEX(Nhaplieu!$N$8:$N$1070,$G762)=$J$3),INDEX(Nhaplieu!$F$8:$F$1070,$G762),""))</f>
        <v/>
      </c>
      <c r="C762" s="482" t="str">
        <f ca="1">IF($G762="","",IF(OR(INDEX(Nhaplieu!$M$8:$M$1070,$G762)=$J$3,INDEX(Nhaplieu!$N$8:$N$1070,$G762)=$J$3),INDEX(Nhaplieu!$L$8:$L$1070,$G762),""))</f>
        <v/>
      </c>
      <c r="D762" s="483" t="str">
        <f ca="1">IF($G762="","",IF(INDEX(Nhaplieu!$M$8:$M$1070,$G762)=$J$3,IF($G762="","",INDEX(Nhaplieu!$N$8:$N$1070,$G762)),IF(INDEX(Nhaplieu!$N$8:$N$1070,$G762)=$J$3,IF($G762="","",INDEX(Nhaplieu!$M$8:$M$1070,$G762)),"")))</f>
        <v/>
      </c>
      <c r="E762" s="77" t="str">
        <f ca="1">IF($G762="","",IF(AND(INDEX(Nhaplieu!$M$8:$M$1070,$G762)=$J$3,INDEX(Nhaplieu!$P$8:$P$1070,$G762)=$J$2),INDEX(Nhaplieu!$O$8:$O$1070,$G762),0))</f>
        <v/>
      </c>
      <c r="F762" s="77" t="str">
        <f ca="1">IF(OR($G762="",E762&gt;0),"",IF(AND(INDEX(Nhaplieu!$N$8:$N$1070,$G762)=$J$3,INDEX(Nhaplieu!$P$8:$P$1070,$G762)=$J$2),INDEX(Nhaplieu!$O$8:$O$1070,$G762),0))</f>
        <v/>
      </c>
      <c r="G762" s="66" t="str">
        <f ca="1">IF(TYPE(MATCH($J$2,OFFSET(Nhaplieu!$P$8,G761,0):'Nhaplieu'!$P$1070,0)+G761)=16,"",MATCH($J$2,OFFSET(Nhaplieu!$P$8,G761,0):'Nhaplieu'!$P$1070,0)+G761)</f>
        <v/>
      </c>
    </row>
    <row r="763" spans="1:7" s="10" customFormat="1" ht="14.25" hidden="1" customHeight="1">
      <c r="A763" s="77" t="str">
        <f ca="1">IF($G763="","",IF(OR(INDEX(Nhaplieu!$M$8:$M$1070,$G763)=$J$3,INDEX(Nhaplieu!$N$8:$N$1070,$G763)=$J$3),INDEX(Nhaplieu!$E$8:$E$1070,$G763),""))</f>
        <v/>
      </c>
      <c r="B763" s="481" t="str">
        <f ca="1">IF($G763="","",IF(OR(INDEX(Nhaplieu!$M$8:$M$1070,$G763)=$J$3,INDEX(Nhaplieu!$N$8:$N$1070,$G763)=$J$3),INDEX(Nhaplieu!$F$8:$F$1070,$G763),""))</f>
        <v/>
      </c>
      <c r="C763" s="482" t="str">
        <f ca="1">IF($G763="","",IF(OR(INDEX(Nhaplieu!$M$8:$M$1070,$G763)=$J$3,INDEX(Nhaplieu!$N$8:$N$1070,$G763)=$J$3),INDEX(Nhaplieu!$L$8:$L$1070,$G763),""))</f>
        <v/>
      </c>
      <c r="D763" s="483" t="str">
        <f ca="1">IF($G763="","",IF(INDEX(Nhaplieu!$M$8:$M$1070,$G763)=$J$3,IF($G763="","",INDEX(Nhaplieu!$N$8:$N$1070,$G763)),IF(INDEX(Nhaplieu!$N$8:$N$1070,$G763)=$J$3,IF($G763="","",INDEX(Nhaplieu!$M$8:$M$1070,$G763)),"")))</f>
        <v/>
      </c>
      <c r="E763" s="77" t="str">
        <f ca="1">IF($G763="","",IF(AND(INDEX(Nhaplieu!$M$8:$M$1070,$G763)=$J$3,INDEX(Nhaplieu!$P$8:$P$1070,$G763)=$J$2),INDEX(Nhaplieu!$O$8:$O$1070,$G763),0))</f>
        <v/>
      </c>
      <c r="F763" s="77" t="str">
        <f ca="1">IF(OR($G763="",E763&gt;0),"",IF(AND(INDEX(Nhaplieu!$N$8:$N$1070,$G763)=$J$3,INDEX(Nhaplieu!$P$8:$P$1070,$G763)=$J$2),INDEX(Nhaplieu!$O$8:$O$1070,$G763),0))</f>
        <v/>
      </c>
      <c r="G763" s="66" t="str">
        <f ca="1">IF(TYPE(MATCH($J$2,OFFSET(Nhaplieu!$P$8,G762,0):'Nhaplieu'!$P$1070,0)+G762)=16,"",MATCH($J$2,OFFSET(Nhaplieu!$P$8,G762,0):'Nhaplieu'!$P$1070,0)+G762)</f>
        <v/>
      </c>
    </row>
    <row r="764" spans="1:7" s="10" customFormat="1" ht="14.25" hidden="1" customHeight="1">
      <c r="A764" s="77" t="str">
        <f ca="1">IF($G764="","",IF(OR(INDEX(Nhaplieu!$M$8:$M$1070,$G764)=$J$3,INDEX(Nhaplieu!$N$8:$N$1070,$G764)=$J$3),INDEX(Nhaplieu!$E$8:$E$1070,$G764),""))</f>
        <v/>
      </c>
      <c r="B764" s="481" t="str">
        <f ca="1">IF($G764="","",IF(OR(INDEX(Nhaplieu!$M$8:$M$1070,$G764)=$J$3,INDEX(Nhaplieu!$N$8:$N$1070,$G764)=$J$3),INDEX(Nhaplieu!$F$8:$F$1070,$G764),""))</f>
        <v/>
      </c>
      <c r="C764" s="482" t="str">
        <f ca="1">IF($G764="","",IF(OR(INDEX(Nhaplieu!$M$8:$M$1070,$G764)=$J$3,INDEX(Nhaplieu!$N$8:$N$1070,$G764)=$J$3),INDEX(Nhaplieu!$L$8:$L$1070,$G764),""))</f>
        <v/>
      </c>
      <c r="D764" s="483" t="str">
        <f ca="1">IF($G764="","",IF(INDEX(Nhaplieu!$M$8:$M$1070,$G764)=$J$3,IF($G764="","",INDEX(Nhaplieu!$N$8:$N$1070,$G764)),IF(INDEX(Nhaplieu!$N$8:$N$1070,$G764)=$J$3,IF($G764="","",INDEX(Nhaplieu!$M$8:$M$1070,$G764)),"")))</f>
        <v/>
      </c>
      <c r="E764" s="77" t="str">
        <f ca="1">IF($G764="","",IF(AND(INDEX(Nhaplieu!$M$8:$M$1070,$G764)=$J$3,INDEX(Nhaplieu!$P$8:$P$1070,$G764)=$J$2),INDEX(Nhaplieu!$O$8:$O$1070,$G764),0))</f>
        <v/>
      </c>
      <c r="F764" s="77" t="str">
        <f ca="1">IF(OR($G764="",E764&gt;0),"",IF(AND(INDEX(Nhaplieu!$N$8:$N$1070,$G764)=$J$3,INDEX(Nhaplieu!$P$8:$P$1070,$G764)=$J$2),INDEX(Nhaplieu!$O$8:$O$1070,$G764),0))</f>
        <v/>
      </c>
      <c r="G764" s="66" t="str">
        <f ca="1">IF(TYPE(MATCH($J$2,OFFSET(Nhaplieu!$P$8,G763,0):'Nhaplieu'!$P$1070,0)+G763)=16,"",MATCH($J$2,OFFSET(Nhaplieu!$P$8,G763,0):'Nhaplieu'!$P$1070,0)+G763)</f>
        <v/>
      </c>
    </row>
    <row r="765" spans="1:7" s="10" customFormat="1" ht="14.25" hidden="1" customHeight="1">
      <c r="A765" s="77" t="str">
        <f ca="1">IF($G765="","",IF(OR(INDEX(Nhaplieu!$M$8:$M$1070,$G765)=$J$3,INDEX(Nhaplieu!$N$8:$N$1070,$G765)=$J$3),INDEX(Nhaplieu!$E$8:$E$1070,$G765),""))</f>
        <v/>
      </c>
      <c r="B765" s="481" t="str">
        <f ca="1">IF($G765="","",IF(OR(INDEX(Nhaplieu!$M$8:$M$1070,$G765)=$J$3,INDEX(Nhaplieu!$N$8:$N$1070,$G765)=$J$3),INDEX(Nhaplieu!$F$8:$F$1070,$G765),""))</f>
        <v/>
      </c>
      <c r="C765" s="482" t="str">
        <f ca="1">IF($G765="","",IF(OR(INDEX(Nhaplieu!$M$8:$M$1070,$G765)=$J$3,INDEX(Nhaplieu!$N$8:$N$1070,$G765)=$J$3),INDEX(Nhaplieu!$L$8:$L$1070,$G765),""))</f>
        <v/>
      </c>
      <c r="D765" s="483" t="str">
        <f ca="1">IF($G765="","",IF(INDEX(Nhaplieu!$M$8:$M$1070,$G765)=$J$3,IF($G765="","",INDEX(Nhaplieu!$N$8:$N$1070,$G765)),IF(INDEX(Nhaplieu!$N$8:$N$1070,$G765)=$J$3,IF($G765="","",INDEX(Nhaplieu!$M$8:$M$1070,$G765)),"")))</f>
        <v/>
      </c>
      <c r="E765" s="77" t="str">
        <f ca="1">IF($G765="","",IF(AND(INDEX(Nhaplieu!$M$8:$M$1070,$G765)=$J$3,INDEX(Nhaplieu!$P$8:$P$1070,$G765)=$J$2),INDEX(Nhaplieu!$O$8:$O$1070,$G765),0))</f>
        <v/>
      </c>
      <c r="F765" s="77" t="str">
        <f ca="1">IF(OR($G765="",E765&gt;0),"",IF(AND(INDEX(Nhaplieu!$N$8:$N$1070,$G765)=$J$3,INDEX(Nhaplieu!$P$8:$P$1070,$G765)=$J$2),INDEX(Nhaplieu!$O$8:$O$1070,$G765),0))</f>
        <v/>
      </c>
      <c r="G765" s="66" t="str">
        <f ca="1">IF(TYPE(MATCH($J$2,OFFSET(Nhaplieu!$P$8,G764,0):'Nhaplieu'!$P$1070,0)+G764)=16,"",MATCH($J$2,OFFSET(Nhaplieu!$P$8,G764,0):'Nhaplieu'!$P$1070,0)+G764)</f>
        <v/>
      </c>
    </row>
    <row r="766" spans="1:7" s="10" customFormat="1" ht="14.25" hidden="1" customHeight="1">
      <c r="A766" s="77" t="str">
        <f ca="1">IF($G766="","",IF(OR(INDEX(Nhaplieu!$M$8:$M$1070,$G766)=$J$3,INDEX(Nhaplieu!$N$8:$N$1070,$G766)=$J$3),INDEX(Nhaplieu!$E$8:$E$1070,$G766),""))</f>
        <v/>
      </c>
      <c r="B766" s="481" t="str">
        <f ca="1">IF($G766="","",IF(OR(INDEX(Nhaplieu!$M$8:$M$1070,$G766)=$J$3,INDEX(Nhaplieu!$N$8:$N$1070,$G766)=$J$3),INDEX(Nhaplieu!$F$8:$F$1070,$G766),""))</f>
        <v/>
      </c>
      <c r="C766" s="482" t="str">
        <f ca="1">IF($G766="","",IF(OR(INDEX(Nhaplieu!$M$8:$M$1070,$G766)=$J$3,INDEX(Nhaplieu!$N$8:$N$1070,$G766)=$J$3),INDEX(Nhaplieu!$L$8:$L$1070,$G766),""))</f>
        <v/>
      </c>
      <c r="D766" s="483" t="str">
        <f ca="1">IF($G766="","",IF(INDEX(Nhaplieu!$M$8:$M$1070,$G766)=$J$3,IF($G766="","",INDEX(Nhaplieu!$N$8:$N$1070,$G766)),IF(INDEX(Nhaplieu!$N$8:$N$1070,$G766)=$J$3,IF($G766="","",INDEX(Nhaplieu!$M$8:$M$1070,$G766)),"")))</f>
        <v/>
      </c>
      <c r="E766" s="77" t="str">
        <f ca="1">IF($G766="","",IF(AND(INDEX(Nhaplieu!$M$8:$M$1070,$G766)=$J$3,INDEX(Nhaplieu!$P$8:$P$1070,$G766)=$J$2),INDEX(Nhaplieu!$O$8:$O$1070,$G766),0))</f>
        <v/>
      </c>
      <c r="F766" s="77" t="str">
        <f ca="1">IF(OR($G766="",E766&gt;0),"",IF(AND(INDEX(Nhaplieu!$N$8:$N$1070,$G766)=$J$3,INDEX(Nhaplieu!$P$8:$P$1070,$G766)=$J$2),INDEX(Nhaplieu!$O$8:$O$1070,$G766),0))</f>
        <v/>
      </c>
      <c r="G766" s="66" t="str">
        <f ca="1">IF(TYPE(MATCH($J$2,OFFSET(Nhaplieu!$P$8,G765,0):'Nhaplieu'!$P$1070,0)+G765)=16,"",MATCH($J$2,OFFSET(Nhaplieu!$P$8,G765,0):'Nhaplieu'!$P$1070,0)+G765)</f>
        <v/>
      </c>
    </row>
    <row r="767" spans="1:7" s="10" customFormat="1" ht="14.25" hidden="1" customHeight="1">
      <c r="A767" s="77" t="str">
        <f ca="1">IF($G767="","",IF(OR(INDEX(Nhaplieu!$M$8:$M$1070,$G767)=$J$3,INDEX(Nhaplieu!$N$8:$N$1070,$G767)=$J$3),INDEX(Nhaplieu!$E$8:$E$1070,$G767),""))</f>
        <v/>
      </c>
      <c r="B767" s="481" t="str">
        <f ca="1">IF($G767="","",IF(OR(INDEX(Nhaplieu!$M$8:$M$1070,$G767)=$J$3,INDEX(Nhaplieu!$N$8:$N$1070,$G767)=$J$3),INDEX(Nhaplieu!$F$8:$F$1070,$G767),""))</f>
        <v/>
      </c>
      <c r="C767" s="482" t="str">
        <f ca="1">IF($G767="","",IF(OR(INDEX(Nhaplieu!$M$8:$M$1070,$G767)=$J$3,INDEX(Nhaplieu!$N$8:$N$1070,$G767)=$J$3),INDEX(Nhaplieu!$L$8:$L$1070,$G767),""))</f>
        <v/>
      </c>
      <c r="D767" s="483" t="str">
        <f ca="1">IF($G767="","",IF(INDEX(Nhaplieu!$M$8:$M$1070,$G767)=$J$3,IF($G767="","",INDEX(Nhaplieu!$N$8:$N$1070,$G767)),IF(INDEX(Nhaplieu!$N$8:$N$1070,$G767)=$J$3,IF($G767="","",INDEX(Nhaplieu!$M$8:$M$1070,$G767)),"")))</f>
        <v/>
      </c>
      <c r="E767" s="77" t="str">
        <f ca="1">IF($G767="","",IF(AND(INDEX(Nhaplieu!$M$8:$M$1070,$G767)=$J$3,INDEX(Nhaplieu!$P$8:$P$1070,$G767)=$J$2),INDEX(Nhaplieu!$O$8:$O$1070,$G767),0))</f>
        <v/>
      </c>
      <c r="F767" s="77" t="str">
        <f ca="1">IF(OR($G767="",E767&gt;0),"",IF(AND(INDEX(Nhaplieu!$N$8:$N$1070,$G767)=$J$3,INDEX(Nhaplieu!$P$8:$P$1070,$G767)=$J$2),INDEX(Nhaplieu!$O$8:$O$1070,$G767),0))</f>
        <v/>
      </c>
      <c r="G767" s="66" t="str">
        <f ca="1">IF(TYPE(MATCH($J$2,OFFSET(Nhaplieu!$P$8,G766,0):'Nhaplieu'!$P$1070,0)+G766)=16,"",MATCH($J$2,OFFSET(Nhaplieu!$P$8,G766,0):'Nhaplieu'!$P$1070,0)+G766)</f>
        <v/>
      </c>
    </row>
    <row r="768" spans="1:7" s="10" customFormat="1" ht="14.25" hidden="1" customHeight="1">
      <c r="A768" s="77" t="str">
        <f ca="1">IF($G768="","",IF(OR(INDEX(Nhaplieu!$M$8:$M$1070,$G768)=$J$3,INDEX(Nhaplieu!$N$8:$N$1070,$G768)=$J$3),INDEX(Nhaplieu!$E$8:$E$1070,$G768),""))</f>
        <v/>
      </c>
      <c r="B768" s="481" t="str">
        <f ca="1">IF($G768="","",IF(OR(INDEX(Nhaplieu!$M$8:$M$1070,$G768)=$J$3,INDEX(Nhaplieu!$N$8:$N$1070,$G768)=$J$3),INDEX(Nhaplieu!$F$8:$F$1070,$G768),""))</f>
        <v/>
      </c>
      <c r="C768" s="482" t="str">
        <f ca="1">IF($G768="","",IF(OR(INDEX(Nhaplieu!$M$8:$M$1070,$G768)=$J$3,INDEX(Nhaplieu!$N$8:$N$1070,$G768)=$J$3),INDEX(Nhaplieu!$L$8:$L$1070,$G768),""))</f>
        <v/>
      </c>
      <c r="D768" s="483" t="str">
        <f ca="1">IF($G768="","",IF(INDEX(Nhaplieu!$M$8:$M$1070,$G768)=$J$3,IF($G768="","",INDEX(Nhaplieu!$N$8:$N$1070,$G768)),IF(INDEX(Nhaplieu!$N$8:$N$1070,$G768)=$J$3,IF($G768="","",INDEX(Nhaplieu!$M$8:$M$1070,$G768)),"")))</f>
        <v/>
      </c>
      <c r="E768" s="77" t="str">
        <f ca="1">IF($G768="","",IF(AND(INDEX(Nhaplieu!$M$8:$M$1070,$G768)=$J$3,INDEX(Nhaplieu!$P$8:$P$1070,$G768)=$J$2),INDEX(Nhaplieu!$O$8:$O$1070,$G768),0))</f>
        <v/>
      </c>
      <c r="F768" s="77" t="str">
        <f ca="1">IF(OR($G768="",E768&gt;0),"",IF(AND(INDEX(Nhaplieu!$N$8:$N$1070,$G768)=$J$3,INDEX(Nhaplieu!$P$8:$P$1070,$G768)=$J$2),INDEX(Nhaplieu!$O$8:$O$1070,$G768),0))</f>
        <v/>
      </c>
      <c r="G768" s="66" t="str">
        <f ca="1">IF(TYPE(MATCH($J$2,OFFSET(Nhaplieu!$P$8,G767,0):'Nhaplieu'!$P$1070,0)+G767)=16,"",MATCH($J$2,OFFSET(Nhaplieu!$P$8,G767,0):'Nhaplieu'!$P$1070,0)+G767)</f>
        <v/>
      </c>
    </row>
    <row r="769" spans="1:7" s="10" customFormat="1" ht="14.25" hidden="1" customHeight="1">
      <c r="A769" s="77" t="str">
        <f ca="1">IF($G769="","",IF(OR(INDEX(Nhaplieu!$M$8:$M$1070,$G769)=$J$3,INDEX(Nhaplieu!$N$8:$N$1070,$G769)=$J$3),INDEX(Nhaplieu!$E$8:$E$1070,$G769),""))</f>
        <v/>
      </c>
      <c r="B769" s="481" t="str">
        <f ca="1">IF($G769="","",IF(OR(INDEX(Nhaplieu!$M$8:$M$1070,$G769)=$J$3,INDEX(Nhaplieu!$N$8:$N$1070,$G769)=$J$3),INDEX(Nhaplieu!$F$8:$F$1070,$G769),""))</f>
        <v/>
      </c>
      <c r="C769" s="482" t="str">
        <f ca="1">IF($G769="","",IF(OR(INDEX(Nhaplieu!$M$8:$M$1070,$G769)=$J$3,INDEX(Nhaplieu!$N$8:$N$1070,$G769)=$J$3),INDEX(Nhaplieu!$L$8:$L$1070,$G769),""))</f>
        <v/>
      </c>
      <c r="D769" s="483" t="str">
        <f ca="1">IF($G769="","",IF(INDEX(Nhaplieu!$M$8:$M$1070,$G769)=$J$3,IF($G769="","",INDEX(Nhaplieu!$N$8:$N$1070,$G769)),IF(INDEX(Nhaplieu!$N$8:$N$1070,$G769)=$J$3,IF($G769="","",INDEX(Nhaplieu!$M$8:$M$1070,$G769)),"")))</f>
        <v/>
      </c>
      <c r="E769" s="77" t="str">
        <f ca="1">IF($G769="","",IF(AND(INDEX(Nhaplieu!$M$8:$M$1070,$G769)=$J$3,INDEX(Nhaplieu!$P$8:$P$1070,$G769)=$J$2),INDEX(Nhaplieu!$O$8:$O$1070,$G769),0))</f>
        <v/>
      </c>
      <c r="F769" s="77" t="str">
        <f ca="1">IF(OR($G769="",E769&gt;0),"",IF(AND(INDEX(Nhaplieu!$N$8:$N$1070,$G769)=$J$3,INDEX(Nhaplieu!$P$8:$P$1070,$G769)=$J$2),INDEX(Nhaplieu!$O$8:$O$1070,$G769),0))</f>
        <v/>
      </c>
      <c r="G769" s="66" t="str">
        <f ca="1">IF(TYPE(MATCH($J$2,OFFSET(Nhaplieu!$P$8,G768,0):'Nhaplieu'!$P$1070,0)+G768)=16,"",MATCH($J$2,OFFSET(Nhaplieu!$P$8,G768,0):'Nhaplieu'!$P$1070,0)+G768)</f>
        <v/>
      </c>
    </row>
    <row r="770" spans="1:7" s="10" customFormat="1" ht="14.25" hidden="1" customHeight="1">
      <c r="A770" s="77" t="str">
        <f ca="1">IF($G770="","",IF(OR(INDEX(Nhaplieu!$M$8:$M$1070,$G770)=$J$3,INDEX(Nhaplieu!$N$8:$N$1070,$G770)=$J$3),INDEX(Nhaplieu!$E$8:$E$1070,$G770),""))</f>
        <v/>
      </c>
      <c r="B770" s="481" t="str">
        <f ca="1">IF($G770="","",IF(OR(INDEX(Nhaplieu!$M$8:$M$1070,$G770)=$J$3,INDEX(Nhaplieu!$N$8:$N$1070,$G770)=$J$3),INDEX(Nhaplieu!$F$8:$F$1070,$G770),""))</f>
        <v/>
      </c>
      <c r="C770" s="482" t="str">
        <f ca="1">IF($G770="","",IF(OR(INDEX(Nhaplieu!$M$8:$M$1070,$G770)=$J$3,INDEX(Nhaplieu!$N$8:$N$1070,$G770)=$J$3),INDEX(Nhaplieu!$L$8:$L$1070,$G770),""))</f>
        <v/>
      </c>
      <c r="D770" s="483" t="str">
        <f ca="1">IF($G770="","",IF(INDEX(Nhaplieu!$M$8:$M$1070,$G770)=$J$3,IF($G770="","",INDEX(Nhaplieu!$N$8:$N$1070,$G770)),IF(INDEX(Nhaplieu!$N$8:$N$1070,$G770)=$J$3,IF($G770="","",INDEX(Nhaplieu!$M$8:$M$1070,$G770)),"")))</f>
        <v/>
      </c>
      <c r="E770" s="77" t="str">
        <f ca="1">IF($G770="","",IF(AND(INDEX(Nhaplieu!$M$8:$M$1070,$G770)=$J$3,INDEX(Nhaplieu!$P$8:$P$1070,$G770)=$J$2),INDEX(Nhaplieu!$O$8:$O$1070,$G770),0))</f>
        <v/>
      </c>
      <c r="F770" s="77" t="str">
        <f ca="1">IF(OR($G770="",E770&gt;0),"",IF(AND(INDEX(Nhaplieu!$N$8:$N$1070,$G770)=$J$3,INDEX(Nhaplieu!$P$8:$P$1070,$G770)=$J$2),INDEX(Nhaplieu!$O$8:$O$1070,$G770),0))</f>
        <v/>
      </c>
      <c r="G770" s="66" t="str">
        <f ca="1">IF(TYPE(MATCH($J$2,OFFSET(Nhaplieu!$P$8,G769,0):'Nhaplieu'!$P$1070,0)+G769)=16,"",MATCH($J$2,OFFSET(Nhaplieu!$P$8,G769,0):'Nhaplieu'!$P$1070,0)+G769)</f>
        <v/>
      </c>
    </row>
    <row r="771" spans="1:7" s="10" customFormat="1" ht="14.25" hidden="1" customHeight="1">
      <c r="A771" s="77" t="str">
        <f ca="1">IF($G771="","",IF(OR(INDEX(Nhaplieu!$M$8:$M$1070,$G771)=$J$3,INDEX(Nhaplieu!$N$8:$N$1070,$G771)=$J$3),INDEX(Nhaplieu!$E$8:$E$1070,$G771),""))</f>
        <v/>
      </c>
      <c r="B771" s="481" t="str">
        <f ca="1">IF($G771="","",IF(OR(INDEX(Nhaplieu!$M$8:$M$1070,$G771)=$J$3,INDEX(Nhaplieu!$N$8:$N$1070,$G771)=$J$3),INDEX(Nhaplieu!$F$8:$F$1070,$G771),""))</f>
        <v/>
      </c>
      <c r="C771" s="482" t="str">
        <f ca="1">IF($G771="","",IF(OR(INDEX(Nhaplieu!$M$8:$M$1070,$G771)=$J$3,INDEX(Nhaplieu!$N$8:$N$1070,$G771)=$J$3),INDEX(Nhaplieu!$L$8:$L$1070,$G771),""))</f>
        <v/>
      </c>
      <c r="D771" s="483" t="str">
        <f ca="1">IF($G771="","",IF(INDEX(Nhaplieu!$M$8:$M$1070,$G771)=$J$3,IF($G771="","",INDEX(Nhaplieu!$N$8:$N$1070,$G771)),IF(INDEX(Nhaplieu!$N$8:$N$1070,$G771)=$J$3,IF($G771="","",INDEX(Nhaplieu!$M$8:$M$1070,$G771)),"")))</f>
        <v/>
      </c>
      <c r="E771" s="77" t="str">
        <f ca="1">IF($G771="","",IF(AND(INDEX(Nhaplieu!$M$8:$M$1070,$G771)=$J$3,INDEX(Nhaplieu!$P$8:$P$1070,$G771)=$J$2),INDEX(Nhaplieu!$O$8:$O$1070,$G771),0))</f>
        <v/>
      </c>
      <c r="F771" s="77" t="str">
        <f ca="1">IF(OR($G771="",E771&gt;0),"",IF(AND(INDEX(Nhaplieu!$N$8:$N$1070,$G771)=$J$3,INDEX(Nhaplieu!$P$8:$P$1070,$G771)=$J$2),INDEX(Nhaplieu!$O$8:$O$1070,$G771),0))</f>
        <v/>
      </c>
      <c r="G771" s="66" t="str">
        <f ca="1">IF(TYPE(MATCH($J$2,OFFSET(Nhaplieu!$P$8,G770,0):'Nhaplieu'!$P$1070,0)+G770)=16,"",MATCH($J$2,OFFSET(Nhaplieu!$P$8,G770,0):'Nhaplieu'!$P$1070,0)+G770)</f>
        <v/>
      </c>
    </row>
    <row r="772" spans="1:7" s="10" customFormat="1" ht="14.25" hidden="1" customHeight="1">
      <c r="A772" s="77" t="str">
        <f ca="1">IF($G772="","",IF(OR(INDEX(Nhaplieu!$M$8:$M$1070,$G772)=$J$3,INDEX(Nhaplieu!$N$8:$N$1070,$G772)=$J$3),INDEX(Nhaplieu!$E$8:$E$1070,$G772),""))</f>
        <v/>
      </c>
      <c r="B772" s="481" t="str">
        <f ca="1">IF($G772="","",IF(OR(INDEX(Nhaplieu!$M$8:$M$1070,$G772)=$J$3,INDEX(Nhaplieu!$N$8:$N$1070,$G772)=$J$3),INDEX(Nhaplieu!$F$8:$F$1070,$G772),""))</f>
        <v/>
      </c>
      <c r="C772" s="482" t="str">
        <f ca="1">IF($G772="","",IF(OR(INDEX(Nhaplieu!$M$8:$M$1070,$G772)=$J$3,INDEX(Nhaplieu!$N$8:$N$1070,$G772)=$J$3),INDEX(Nhaplieu!$L$8:$L$1070,$G772),""))</f>
        <v/>
      </c>
      <c r="D772" s="483" t="str">
        <f ca="1">IF($G772="","",IF(INDEX(Nhaplieu!$M$8:$M$1070,$G772)=$J$3,IF($G772="","",INDEX(Nhaplieu!$N$8:$N$1070,$G772)),IF(INDEX(Nhaplieu!$N$8:$N$1070,$G772)=$J$3,IF($G772="","",INDEX(Nhaplieu!$M$8:$M$1070,$G772)),"")))</f>
        <v/>
      </c>
      <c r="E772" s="77" t="str">
        <f ca="1">IF($G772="","",IF(AND(INDEX(Nhaplieu!$M$8:$M$1070,$G772)=$J$3,INDEX(Nhaplieu!$P$8:$P$1070,$G772)=$J$2),INDEX(Nhaplieu!$O$8:$O$1070,$G772),0))</f>
        <v/>
      </c>
      <c r="F772" s="77" t="str">
        <f ca="1">IF(OR($G772="",E772&gt;0),"",IF(AND(INDEX(Nhaplieu!$N$8:$N$1070,$G772)=$J$3,INDEX(Nhaplieu!$P$8:$P$1070,$G772)=$J$2),INDEX(Nhaplieu!$O$8:$O$1070,$G772),0))</f>
        <v/>
      </c>
      <c r="G772" s="66" t="str">
        <f ca="1">IF(TYPE(MATCH($J$2,OFFSET(Nhaplieu!$P$8,G771,0):'Nhaplieu'!$P$1070,0)+G771)=16,"",MATCH($J$2,OFFSET(Nhaplieu!$P$8,G771,0):'Nhaplieu'!$P$1070,0)+G771)</f>
        <v/>
      </c>
    </row>
    <row r="773" spans="1:7" s="10" customFormat="1" ht="14.25" hidden="1" customHeight="1">
      <c r="A773" s="77" t="str">
        <f ca="1">IF($G773="","",IF(OR(INDEX(Nhaplieu!$M$8:$M$1070,$G773)=$J$3,INDEX(Nhaplieu!$N$8:$N$1070,$G773)=$J$3),INDEX(Nhaplieu!$E$8:$E$1070,$G773),""))</f>
        <v/>
      </c>
      <c r="B773" s="481" t="str">
        <f ca="1">IF($G773="","",IF(OR(INDEX(Nhaplieu!$M$8:$M$1070,$G773)=$J$3,INDEX(Nhaplieu!$N$8:$N$1070,$G773)=$J$3),INDEX(Nhaplieu!$F$8:$F$1070,$G773),""))</f>
        <v/>
      </c>
      <c r="C773" s="482" t="str">
        <f ca="1">IF($G773="","",IF(OR(INDEX(Nhaplieu!$M$8:$M$1070,$G773)=$J$3,INDEX(Nhaplieu!$N$8:$N$1070,$G773)=$J$3),INDEX(Nhaplieu!$L$8:$L$1070,$G773),""))</f>
        <v/>
      </c>
      <c r="D773" s="483" t="str">
        <f ca="1">IF($G773="","",IF(INDEX(Nhaplieu!$M$8:$M$1070,$G773)=$J$3,IF($G773="","",INDEX(Nhaplieu!$N$8:$N$1070,$G773)),IF(INDEX(Nhaplieu!$N$8:$N$1070,$G773)=$J$3,IF($G773="","",INDEX(Nhaplieu!$M$8:$M$1070,$G773)),"")))</f>
        <v/>
      </c>
      <c r="E773" s="77" t="str">
        <f ca="1">IF($G773="","",IF(AND(INDEX(Nhaplieu!$M$8:$M$1070,$G773)=$J$3,INDEX(Nhaplieu!$P$8:$P$1070,$G773)=$J$2),INDEX(Nhaplieu!$O$8:$O$1070,$G773),0))</f>
        <v/>
      </c>
      <c r="F773" s="77" t="str">
        <f ca="1">IF(OR($G773="",E773&gt;0),"",IF(AND(INDEX(Nhaplieu!$N$8:$N$1070,$G773)=$J$3,INDEX(Nhaplieu!$P$8:$P$1070,$G773)=$J$2),INDEX(Nhaplieu!$O$8:$O$1070,$G773),0))</f>
        <v/>
      </c>
      <c r="G773" s="66" t="str">
        <f ca="1">IF(TYPE(MATCH($J$2,OFFSET(Nhaplieu!$P$8,G772,0):'Nhaplieu'!$P$1070,0)+G772)=16,"",MATCH($J$2,OFFSET(Nhaplieu!$P$8,G772,0):'Nhaplieu'!$P$1070,0)+G772)</f>
        <v/>
      </c>
    </row>
    <row r="774" spans="1:7" s="10" customFormat="1" ht="14.25" hidden="1" customHeight="1">
      <c r="A774" s="77" t="str">
        <f ca="1">IF($G774="","",IF(OR(INDEX(Nhaplieu!$M$8:$M$1070,$G774)=$J$3,INDEX(Nhaplieu!$N$8:$N$1070,$G774)=$J$3),INDEX(Nhaplieu!$E$8:$E$1070,$G774),""))</f>
        <v/>
      </c>
      <c r="B774" s="481" t="str">
        <f ca="1">IF($G774="","",IF(OR(INDEX(Nhaplieu!$M$8:$M$1070,$G774)=$J$3,INDEX(Nhaplieu!$N$8:$N$1070,$G774)=$J$3),INDEX(Nhaplieu!$F$8:$F$1070,$G774),""))</f>
        <v/>
      </c>
      <c r="C774" s="482" t="str">
        <f ca="1">IF($G774="","",IF(OR(INDEX(Nhaplieu!$M$8:$M$1070,$G774)=$J$3,INDEX(Nhaplieu!$N$8:$N$1070,$G774)=$J$3),INDEX(Nhaplieu!$L$8:$L$1070,$G774),""))</f>
        <v/>
      </c>
      <c r="D774" s="483" t="str">
        <f ca="1">IF($G774="","",IF(INDEX(Nhaplieu!$M$8:$M$1070,$G774)=$J$3,IF($G774="","",INDEX(Nhaplieu!$N$8:$N$1070,$G774)),IF(INDEX(Nhaplieu!$N$8:$N$1070,$G774)=$J$3,IF($G774="","",INDEX(Nhaplieu!$M$8:$M$1070,$G774)),"")))</f>
        <v/>
      </c>
      <c r="E774" s="77" t="str">
        <f ca="1">IF($G774="","",IF(AND(INDEX(Nhaplieu!$M$8:$M$1070,$G774)=$J$3,INDEX(Nhaplieu!$P$8:$P$1070,$G774)=$J$2),INDEX(Nhaplieu!$O$8:$O$1070,$G774),0))</f>
        <v/>
      </c>
      <c r="F774" s="77" t="str">
        <f ca="1">IF(OR($G774="",E774&gt;0),"",IF(AND(INDEX(Nhaplieu!$N$8:$N$1070,$G774)=$J$3,INDEX(Nhaplieu!$P$8:$P$1070,$G774)=$J$2),INDEX(Nhaplieu!$O$8:$O$1070,$G774),0))</f>
        <v/>
      </c>
      <c r="G774" s="66" t="str">
        <f ca="1">IF(TYPE(MATCH($J$2,OFFSET(Nhaplieu!$P$8,G773,0):'Nhaplieu'!$P$1070,0)+G773)=16,"",MATCH($J$2,OFFSET(Nhaplieu!$P$8,G773,0):'Nhaplieu'!$P$1070,0)+G773)</f>
        <v/>
      </c>
    </row>
    <row r="775" spans="1:7" s="10" customFormat="1" ht="14.25" hidden="1" customHeight="1">
      <c r="A775" s="77" t="str">
        <f ca="1">IF($G775="","",IF(OR(INDEX(Nhaplieu!$M$8:$M$1070,$G775)=$J$3,INDEX(Nhaplieu!$N$8:$N$1070,$G775)=$J$3),INDEX(Nhaplieu!$E$8:$E$1070,$G775),""))</f>
        <v/>
      </c>
      <c r="B775" s="481" t="str">
        <f ca="1">IF($G775="","",IF(OR(INDEX(Nhaplieu!$M$8:$M$1070,$G775)=$J$3,INDEX(Nhaplieu!$N$8:$N$1070,$G775)=$J$3),INDEX(Nhaplieu!$F$8:$F$1070,$G775),""))</f>
        <v/>
      </c>
      <c r="C775" s="482" t="str">
        <f ca="1">IF($G775="","",IF(OR(INDEX(Nhaplieu!$M$8:$M$1070,$G775)=$J$3,INDEX(Nhaplieu!$N$8:$N$1070,$G775)=$J$3),INDEX(Nhaplieu!$L$8:$L$1070,$G775),""))</f>
        <v/>
      </c>
      <c r="D775" s="483" t="str">
        <f ca="1">IF($G775="","",IF(INDEX(Nhaplieu!$M$8:$M$1070,$G775)=$J$3,IF($G775="","",INDEX(Nhaplieu!$N$8:$N$1070,$G775)),IF(INDEX(Nhaplieu!$N$8:$N$1070,$G775)=$J$3,IF($G775="","",INDEX(Nhaplieu!$M$8:$M$1070,$G775)),"")))</f>
        <v/>
      </c>
      <c r="E775" s="77" t="str">
        <f ca="1">IF($G775="","",IF(AND(INDEX(Nhaplieu!$M$8:$M$1070,$G775)=$J$3,INDEX(Nhaplieu!$P$8:$P$1070,$G775)=$J$2),INDEX(Nhaplieu!$O$8:$O$1070,$G775),0))</f>
        <v/>
      </c>
      <c r="F775" s="77" t="str">
        <f ca="1">IF(OR($G775="",E775&gt;0),"",IF(AND(INDEX(Nhaplieu!$N$8:$N$1070,$G775)=$J$3,INDEX(Nhaplieu!$P$8:$P$1070,$G775)=$J$2),INDEX(Nhaplieu!$O$8:$O$1070,$G775),0))</f>
        <v/>
      </c>
      <c r="G775" s="66" t="str">
        <f ca="1">IF(TYPE(MATCH($J$2,OFFSET(Nhaplieu!$P$8,G774,0):'Nhaplieu'!$P$1070,0)+G774)=16,"",MATCH($J$2,OFFSET(Nhaplieu!$P$8,G774,0):'Nhaplieu'!$P$1070,0)+G774)</f>
        <v/>
      </c>
    </row>
    <row r="776" spans="1:7" s="10" customFormat="1" ht="14.25" hidden="1" customHeight="1">
      <c r="A776" s="77" t="str">
        <f ca="1">IF($G776="","",IF(OR(INDEX(Nhaplieu!$M$8:$M$1070,$G776)=$J$3,INDEX(Nhaplieu!$N$8:$N$1070,$G776)=$J$3),INDEX(Nhaplieu!$E$8:$E$1070,$G776),""))</f>
        <v/>
      </c>
      <c r="B776" s="481" t="str">
        <f ca="1">IF($G776="","",IF(OR(INDEX(Nhaplieu!$M$8:$M$1070,$G776)=$J$3,INDEX(Nhaplieu!$N$8:$N$1070,$G776)=$J$3),INDEX(Nhaplieu!$F$8:$F$1070,$G776),""))</f>
        <v/>
      </c>
      <c r="C776" s="482" t="str">
        <f ca="1">IF($G776="","",IF(OR(INDEX(Nhaplieu!$M$8:$M$1070,$G776)=$J$3,INDEX(Nhaplieu!$N$8:$N$1070,$G776)=$J$3),INDEX(Nhaplieu!$L$8:$L$1070,$G776),""))</f>
        <v/>
      </c>
      <c r="D776" s="483" t="str">
        <f ca="1">IF($G776="","",IF(INDEX(Nhaplieu!$M$8:$M$1070,$G776)=$J$3,IF($G776="","",INDEX(Nhaplieu!$N$8:$N$1070,$G776)),IF(INDEX(Nhaplieu!$N$8:$N$1070,$G776)=$J$3,IF($G776="","",INDEX(Nhaplieu!$M$8:$M$1070,$G776)),"")))</f>
        <v/>
      </c>
      <c r="E776" s="77" t="str">
        <f ca="1">IF($G776="","",IF(AND(INDEX(Nhaplieu!$M$8:$M$1070,$G776)=$J$3,INDEX(Nhaplieu!$P$8:$P$1070,$G776)=$J$2),INDEX(Nhaplieu!$O$8:$O$1070,$G776),0))</f>
        <v/>
      </c>
      <c r="F776" s="77" t="str">
        <f ca="1">IF(OR($G776="",E776&gt;0),"",IF(AND(INDEX(Nhaplieu!$N$8:$N$1070,$G776)=$J$3,INDEX(Nhaplieu!$P$8:$P$1070,$G776)=$J$2),INDEX(Nhaplieu!$O$8:$O$1070,$G776),0))</f>
        <v/>
      </c>
      <c r="G776" s="66" t="str">
        <f ca="1">IF(TYPE(MATCH($J$2,OFFSET(Nhaplieu!$P$8,G775,0):'Nhaplieu'!$P$1070,0)+G775)=16,"",MATCH($J$2,OFFSET(Nhaplieu!$P$8,G775,0):'Nhaplieu'!$P$1070,0)+G775)</f>
        <v/>
      </c>
    </row>
    <row r="777" spans="1:7" s="10" customFormat="1" ht="14.25" hidden="1" customHeight="1">
      <c r="A777" s="77" t="str">
        <f ca="1">IF($G777="","",IF(OR(INDEX(Nhaplieu!$M$8:$M$1070,$G777)=$J$3,INDEX(Nhaplieu!$N$8:$N$1070,$G777)=$J$3),INDEX(Nhaplieu!$E$8:$E$1070,$G777),""))</f>
        <v/>
      </c>
      <c r="B777" s="481" t="str">
        <f ca="1">IF($G777="","",IF(OR(INDEX(Nhaplieu!$M$8:$M$1070,$G777)=$J$3,INDEX(Nhaplieu!$N$8:$N$1070,$G777)=$J$3),INDEX(Nhaplieu!$F$8:$F$1070,$G777),""))</f>
        <v/>
      </c>
      <c r="C777" s="482" t="str">
        <f ca="1">IF($G777="","",IF(OR(INDEX(Nhaplieu!$M$8:$M$1070,$G777)=$J$3,INDEX(Nhaplieu!$N$8:$N$1070,$G777)=$J$3),INDEX(Nhaplieu!$L$8:$L$1070,$G777),""))</f>
        <v/>
      </c>
      <c r="D777" s="483" t="str">
        <f ca="1">IF($G777="","",IF(INDEX(Nhaplieu!$M$8:$M$1070,$G777)=$J$3,IF($G777="","",INDEX(Nhaplieu!$N$8:$N$1070,$G777)),IF(INDEX(Nhaplieu!$N$8:$N$1070,$G777)=$J$3,IF($G777="","",INDEX(Nhaplieu!$M$8:$M$1070,$G777)),"")))</f>
        <v/>
      </c>
      <c r="E777" s="77" t="str">
        <f ca="1">IF($G777="","",IF(AND(INDEX(Nhaplieu!$M$8:$M$1070,$G777)=$J$3,INDEX(Nhaplieu!$P$8:$P$1070,$G777)=$J$2),INDEX(Nhaplieu!$O$8:$O$1070,$G777),0))</f>
        <v/>
      </c>
      <c r="F777" s="77" t="str">
        <f ca="1">IF(OR($G777="",E777&gt;0),"",IF(AND(INDEX(Nhaplieu!$N$8:$N$1070,$G777)=$J$3,INDEX(Nhaplieu!$P$8:$P$1070,$G777)=$J$2),INDEX(Nhaplieu!$O$8:$O$1070,$G777),0))</f>
        <v/>
      </c>
      <c r="G777" s="66" t="str">
        <f ca="1">IF(TYPE(MATCH($J$2,OFFSET(Nhaplieu!$P$8,G776,0):'Nhaplieu'!$P$1070,0)+G776)=16,"",MATCH($J$2,OFFSET(Nhaplieu!$P$8,G776,0):'Nhaplieu'!$P$1070,0)+G776)</f>
        <v/>
      </c>
    </row>
    <row r="778" spans="1:7" s="10" customFormat="1" ht="14.25" hidden="1" customHeight="1">
      <c r="A778" s="77" t="str">
        <f ca="1">IF($G778="","",IF(OR(INDEX(Nhaplieu!$M$8:$M$1070,$G778)=$J$3,INDEX(Nhaplieu!$N$8:$N$1070,$G778)=$J$3),INDEX(Nhaplieu!$E$8:$E$1070,$G778),""))</f>
        <v/>
      </c>
      <c r="B778" s="481" t="str">
        <f ca="1">IF($G778="","",IF(OR(INDEX(Nhaplieu!$M$8:$M$1070,$G778)=$J$3,INDEX(Nhaplieu!$N$8:$N$1070,$G778)=$J$3),INDEX(Nhaplieu!$F$8:$F$1070,$G778),""))</f>
        <v/>
      </c>
      <c r="C778" s="482" t="str">
        <f ca="1">IF($G778="","",IF(OR(INDEX(Nhaplieu!$M$8:$M$1070,$G778)=$J$3,INDEX(Nhaplieu!$N$8:$N$1070,$G778)=$J$3),INDEX(Nhaplieu!$L$8:$L$1070,$G778),""))</f>
        <v/>
      </c>
      <c r="D778" s="483" t="str">
        <f ca="1">IF($G778="","",IF(INDEX(Nhaplieu!$M$8:$M$1070,$G778)=$J$3,IF($G778="","",INDEX(Nhaplieu!$N$8:$N$1070,$G778)),IF(INDEX(Nhaplieu!$N$8:$N$1070,$G778)=$J$3,IF($G778="","",INDEX(Nhaplieu!$M$8:$M$1070,$G778)),"")))</f>
        <v/>
      </c>
      <c r="E778" s="77" t="str">
        <f ca="1">IF($G778="","",IF(AND(INDEX(Nhaplieu!$M$8:$M$1070,$G778)=$J$3,INDEX(Nhaplieu!$P$8:$P$1070,$G778)=$J$2),INDEX(Nhaplieu!$O$8:$O$1070,$G778),0))</f>
        <v/>
      </c>
      <c r="F778" s="77" t="str">
        <f ca="1">IF(OR($G778="",E778&gt;0),"",IF(AND(INDEX(Nhaplieu!$N$8:$N$1070,$G778)=$J$3,INDEX(Nhaplieu!$P$8:$P$1070,$G778)=$J$2),INDEX(Nhaplieu!$O$8:$O$1070,$G778),0))</f>
        <v/>
      </c>
      <c r="G778" s="66" t="str">
        <f ca="1">IF(TYPE(MATCH($J$2,OFFSET(Nhaplieu!$P$8,G777,0):'Nhaplieu'!$P$1070,0)+G777)=16,"",MATCH($J$2,OFFSET(Nhaplieu!$P$8,G777,0):'Nhaplieu'!$P$1070,0)+G777)</f>
        <v/>
      </c>
    </row>
    <row r="779" spans="1:7" s="10" customFormat="1" ht="14.25" hidden="1" customHeight="1">
      <c r="A779" s="77" t="str">
        <f ca="1">IF($G779="","",IF(OR(INDEX(Nhaplieu!$M$8:$M$1070,$G779)=$J$3,INDEX(Nhaplieu!$N$8:$N$1070,$G779)=$J$3),INDEX(Nhaplieu!$E$8:$E$1070,$G779),""))</f>
        <v/>
      </c>
      <c r="B779" s="481" t="str">
        <f ca="1">IF($G779="","",IF(OR(INDEX(Nhaplieu!$M$8:$M$1070,$G779)=$J$3,INDEX(Nhaplieu!$N$8:$N$1070,$G779)=$J$3),INDEX(Nhaplieu!$F$8:$F$1070,$G779),""))</f>
        <v/>
      </c>
      <c r="C779" s="482" t="str">
        <f ca="1">IF($G779="","",IF(OR(INDEX(Nhaplieu!$M$8:$M$1070,$G779)=$J$3,INDEX(Nhaplieu!$N$8:$N$1070,$G779)=$J$3),INDEX(Nhaplieu!$L$8:$L$1070,$G779),""))</f>
        <v/>
      </c>
      <c r="D779" s="483" t="str">
        <f ca="1">IF($G779="","",IF(INDEX(Nhaplieu!$M$8:$M$1070,$G779)=$J$3,IF($G779="","",INDEX(Nhaplieu!$N$8:$N$1070,$G779)),IF(INDEX(Nhaplieu!$N$8:$N$1070,$G779)=$J$3,IF($G779="","",INDEX(Nhaplieu!$M$8:$M$1070,$G779)),"")))</f>
        <v/>
      </c>
      <c r="E779" s="77" t="str">
        <f ca="1">IF($G779="","",IF(AND(INDEX(Nhaplieu!$M$8:$M$1070,$G779)=$J$3,INDEX(Nhaplieu!$P$8:$P$1070,$G779)=$J$2),INDEX(Nhaplieu!$O$8:$O$1070,$G779),0))</f>
        <v/>
      </c>
      <c r="F779" s="77" t="str">
        <f ca="1">IF(OR($G779="",E779&gt;0),"",IF(AND(INDEX(Nhaplieu!$N$8:$N$1070,$G779)=$J$3,INDEX(Nhaplieu!$P$8:$P$1070,$G779)=$J$2),INDEX(Nhaplieu!$O$8:$O$1070,$G779),0))</f>
        <v/>
      </c>
      <c r="G779" s="66" t="str">
        <f ca="1">IF(TYPE(MATCH($J$2,OFFSET(Nhaplieu!$P$8,G778,0):'Nhaplieu'!$P$1070,0)+G778)=16,"",MATCH($J$2,OFFSET(Nhaplieu!$P$8,G778,0):'Nhaplieu'!$P$1070,0)+G778)</f>
        <v/>
      </c>
    </row>
    <row r="780" spans="1:7" s="10" customFormat="1" ht="14.25" hidden="1" customHeight="1">
      <c r="A780" s="77" t="str">
        <f ca="1">IF($G780="","",IF(OR(INDEX(Nhaplieu!$M$8:$M$1070,$G780)=$J$3,INDEX(Nhaplieu!$N$8:$N$1070,$G780)=$J$3),INDEX(Nhaplieu!$E$8:$E$1070,$G780),""))</f>
        <v/>
      </c>
      <c r="B780" s="481" t="str">
        <f ca="1">IF($G780="","",IF(OR(INDEX(Nhaplieu!$M$8:$M$1070,$G780)=$J$3,INDEX(Nhaplieu!$N$8:$N$1070,$G780)=$J$3),INDEX(Nhaplieu!$F$8:$F$1070,$G780),""))</f>
        <v/>
      </c>
      <c r="C780" s="482" t="str">
        <f ca="1">IF($G780="","",IF(OR(INDEX(Nhaplieu!$M$8:$M$1070,$G780)=$J$3,INDEX(Nhaplieu!$N$8:$N$1070,$G780)=$J$3),INDEX(Nhaplieu!$L$8:$L$1070,$G780),""))</f>
        <v/>
      </c>
      <c r="D780" s="483" t="str">
        <f ca="1">IF($G780="","",IF(INDEX(Nhaplieu!$M$8:$M$1070,$G780)=$J$3,IF($G780="","",INDEX(Nhaplieu!$N$8:$N$1070,$G780)),IF(INDEX(Nhaplieu!$N$8:$N$1070,$G780)=$J$3,IF($G780="","",INDEX(Nhaplieu!$M$8:$M$1070,$G780)),"")))</f>
        <v/>
      </c>
      <c r="E780" s="77" t="str">
        <f ca="1">IF($G780="","",IF(AND(INDEX(Nhaplieu!$M$8:$M$1070,$G780)=$J$3,INDEX(Nhaplieu!$P$8:$P$1070,$G780)=$J$2),INDEX(Nhaplieu!$O$8:$O$1070,$G780),0))</f>
        <v/>
      </c>
      <c r="F780" s="77" t="str">
        <f ca="1">IF(OR($G780="",E780&gt;0),"",IF(AND(INDEX(Nhaplieu!$N$8:$N$1070,$G780)=$J$3,INDEX(Nhaplieu!$P$8:$P$1070,$G780)=$J$2),INDEX(Nhaplieu!$O$8:$O$1070,$G780),0))</f>
        <v/>
      </c>
      <c r="G780" s="66" t="str">
        <f ca="1">IF(TYPE(MATCH($J$2,OFFSET(Nhaplieu!$P$8,G779,0):'Nhaplieu'!$P$1070,0)+G779)=16,"",MATCH($J$2,OFFSET(Nhaplieu!$P$8,G779,0):'Nhaplieu'!$P$1070,0)+G779)</f>
        <v/>
      </c>
    </row>
    <row r="781" spans="1:7" s="10" customFormat="1" ht="14.25" hidden="1" customHeight="1">
      <c r="A781" s="77" t="str">
        <f ca="1">IF($G781="","",IF(OR(INDEX(Nhaplieu!$M$8:$M$1070,$G781)=$J$3,INDEX(Nhaplieu!$N$8:$N$1070,$G781)=$J$3),INDEX(Nhaplieu!$E$8:$E$1070,$G781),""))</f>
        <v/>
      </c>
      <c r="B781" s="481" t="str">
        <f ca="1">IF($G781="","",IF(OR(INDEX(Nhaplieu!$M$8:$M$1070,$G781)=$J$3,INDEX(Nhaplieu!$N$8:$N$1070,$G781)=$J$3),INDEX(Nhaplieu!$F$8:$F$1070,$G781),""))</f>
        <v/>
      </c>
      <c r="C781" s="482" t="str">
        <f ca="1">IF($G781="","",IF(OR(INDEX(Nhaplieu!$M$8:$M$1070,$G781)=$J$3,INDEX(Nhaplieu!$N$8:$N$1070,$G781)=$J$3),INDEX(Nhaplieu!$L$8:$L$1070,$G781),""))</f>
        <v/>
      </c>
      <c r="D781" s="483" t="str">
        <f ca="1">IF($G781="","",IF(INDEX(Nhaplieu!$M$8:$M$1070,$G781)=$J$3,IF($G781="","",INDEX(Nhaplieu!$N$8:$N$1070,$G781)),IF(INDEX(Nhaplieu!$N$8:$N$1070,$G781)=$J$3,IF($G781="","",INDEX(Nhaplieu!$M$8:$M$1070,$G781)),"")))</f>
        <v/>
      </c>
      <c r="E781" s="77" t="str">
        <f ca="1">IF($G781="","",IF(AND(INDEX(Nhaplieu!$M$8:$M$1070,$G781)=$J$3,INDEX(Nhaplieu!$P$8:$P$1070,$G781)=$J$2),INDEX(Nhaplieu!$O$8:$O$1070,$G781),0))</f>
        <v/>
      </c>
      <c r="F781" s="77" t="str">
        <f ca="1">IF(OR($G781="",E781&gt;0),"",IF(AND(INDEX(Nhaplieu!$N$8:$N$1070,$G781)=$J$3,INDEX(Nhaplieu!$P$8:$P$1070,$G781)=$J$2),INDEX(Nhaplieu!$O$8:$O$1070,$G781),0))</f>
        <v/>
      </c>
      <c r="G781" s="66" t="str">
        <f ca="1">IF(TYPE(MATCH($J$2,OFFSET(Nhaplieu!$P$8,G780,0):'Nhaplieu'!$P$1070,0)+G780)=16,"",MATCH($J$2,OFFSET(Nhaplieu!$P$8,G780,0):'Nhaplieu'!$P$1070,0)+G780)</f>
        <v/>
      </c>
    </row>
    <row r="782" spans="1:7" s="10" customFormat="1" ht="14.25" hidden="1" customHeight="1">
      <c r="A782" s="77" t="str">
        <f ca="1">IF($G782="","",IF(OR(INDEX(Nhaplieu!$M$8:$M$1070,$G782)=$J$3,INDEX(Nhaplieu!$N$8:$N$1070,$G782)=$J$3),INDEX(Nhaplieu!$E$8:$E$1070,$G782),""))</f>
        <v/>
      </c>
      <c r="B782" s="481" t="str">
        <f ca="1">IF($G782="","",IF(OR(INDEX(Nhaplieu!$M$8:$M$1070,$G782)=$J$3,INDEX(Nhaplieu!$N$8:$N$1070,$G782)=$J$3),INDEX(Nhaplieu!$F$8:$F$1070,$G782),""))</f>
        <v/>
      </c>
      <c r="C782" s="482" t="str">
        <f ca="1">IF($G782="","",IF(OR(INDEX(Nhaplieu!$M$8:$M$1070,$G782)=$J$3,INDEX(Nhaplieu!$N$8:$N$1070,$G782)=$J$3),INDEX(Nhaplieu!$L$8:$L$1070,$G782),""))</f>
        <v/>
      </c>
      <c r="D782" s="483" t="str">
        <f ca="1">IF($G782="","",IF(INDEX(Nhaplieu!$M$8:$M$1070,$G782)=$J$3,IF($G782="","",INDEX(Nhaplieu!$N$8:$N$1070,$G782)),IF(INDEX(Nhaplieu!$N$8:$N$1070,$G782)=$J$3,IF($G782="","",INDEX(Nhaplieu!$M$8:$M$1070,$G782)),"")))</f>
        <v/>
      </c>
      <c r="E782" s="77" t="str">
        <f ca="1">IF($G782="","",IF(AND(INDEX(Nhaplieu!$M$8:$M$1070,$G782)=$J$3,INDEX(Nhaplieu!$P$8:$P$1070,$G782)=$J$2),INDEX(Nhaplieu!$O$8:$O$1070,$G782),0))</f>
        <v/>
      </c>
      <c r="F782" s="77" t="str">
        <f ca="1">IF(OR($G782="",E782&gt;0),"",IF(AND(INDEX(Nhaplieu!$N$8:$N$1070,$G782)=$J$3,INDEX(Nhaplieu!$P$8:$P$1070,$G782)=$J$2),INDEX(Nhaplieu!$O$8:$O$1070,$G782),0))</f>
        <v/>
      </c>
      <c r="G782" s="66" t="str">
        <f ca="1">IF(TYPE(MATCH($J$2,OFFSET(Nhaplieu!$P$8,G781,0):'Nhaplieu'!$P$1070,0)+G781)=16,"",MATCH($J$2,OFFSET(Nhaplieu!$P$8,G781,0):'Nhaplieu'!$P$1070,0)+G781)</f>
        <v/>
      </c>
    </row>
    <row r="783" spans="1:7" s="10" customFormat="1" ht="14.25" hidden="1" customHeight="1">
      <c r="A783" s="77" t="str">
        <f ca="1">IF($G783="","",IF(OR(INDEX(Nhaplieu!$M$8:$M$1070,$G783)=$J$3,INDEX(Nhaplieu!$N$8:$N$1070,$G783)=$J$3),INDEX(Nhaplieu!$E$8:$E$1070,$G783),""))</f>
        <v/>
      </c>
      <c r="B783" s="481" t="str">
        <f ca="1">IF($G783="","",IF(OR(INDEX(Nhaplieu!$M$8:$M$1070,$G783)=$J$3,INDEX(Nhaplieu!$N$8:$N$1070,$G783)=$J$3),INDEX(Nhaplieu!$F$8:$F$1070,$G783),""))</f>
        <v/>
      </c>
      <c r="C783" s="482" t="str">
        <f ca="1">IF($G783="","",IF(OR(INDEX(Nhaplieu!$M$8:$M$1070,$G783)=$J$3,INDEX(Nhaplieu!$N$8:$N$1070,$G783)=$J$3),INDEX(Nhaplieu!$L$8:$L$1070,$G783),""))</f>
        <v/>
      </c>
      <c r="D783" s="483" t="str">
        <f ca="1">IF($G783="","",IF(INDEX(Nhaplieu!$M$8:$M$1070,$G783)=$J$3,IF($G783="","",INDEX(Nhaplieu!$N$8:$N$1070,$G783)),IF(INDEX(Nhaplieu!$N$8:$N$1070,$G783)=$J$3,IF($G783="","",INDEX(Nhaplieu!$M$8:$M$1070,$G783)),"")))</f>
        <v/>
      </c>
      <c r="E783" s="77" t="str">
        <f ca="1">IF($G783="","",IF(AND(INDEX(Nhaplieu!$M$8:$M$1070,$G783)=$J$3,INDEX(Nhaplieu!$P$8:$P$1070,$G783)=$J$2),INDEX(Nhaplieu!$O$8:$O$1070,$G783),0))</f>
        <v/>
      </c>
      <c r="F783" s="77" t="str">
        <f ca="1">IF(OR($G783="",E783&gt;0),"",IF(AND(INDEX(Nhaplieu!$N$8:$N$1070,$G783)=$J$3,INDEX(Nhaplieu!$P$8:$P$1070,$G783)=$J$2),INDEX(Nhaplieu!$O$8:$O$1070,$G783),0))</f>
        <v/>
      </c>
      <c r="G783" s="66" t="str">
        <f ca="1">IF(TYPE(MATCH($J$2,OFFSET(Nhaplieu!$P$8,G782,0):'Nhaplieu'!$P$1070,0)+G782)=16,"",MATCH($J$2,OFFSET(Nhaplieu!$P$8,G782,0):'Nhaplieu'!$P$1070,0)+G782)</f>
        <v/>
      </c>
    </row>
    <row r="784" spans="1:7" s="10" customFormat="1" ht="14.25" hidden="1" customHeight="1">
      <c r="A784" s="77" t="str">
        <f ca="1">IF($G784="","",IF(OR(INDEX(Nhaplieu!$M$8:$M$1070,$G784)=$J$3,INDEX(Nhaplieu!$N$8:$N$1070,$G784)=$J$3),INDEX(Nhaplieu!$E$8:$E$1070,$G784),""))</f>
        <v/>
      </c>
      <c r="B784" s="481" t="str">
        <f ca="1">IF($G784="","",IF(OR(INDEX(Nhaplieu!$M$8:$M$1070,$G784)=$J$3,INDEX(Nhaplieu!$N$8:$N$1070,$G784)=$J$3),INDEX(Nhaplieu!$F$8:$F$1070,$G784),""))</f>
        <v/>
      </c>
      <c r="C784" s="482" t="str">
        <f ca="1">IF($G784="","",IF(OR(INDEX(Nhaplieu!$M$8:$M$1070,$G784)=$J$3,INDEX(Nhaplieu!$N$8:$N$1070,$G784)=$J$3),INDEX(Nhaplieu!$L$8:$L$1070,$G784),""))</f>
        <v/>
      </c>
      <c r="D784" s="483" t="str">
        <f ca="1">IF($G784="","",IF(INDEX(Nhaplieu!$M$8:$M$1070,$G784)=$J$3,IF($G784="","",INDEX(Nhaplieu!$N$8:$N$1070,$G784)),IF(INDEX(Nhaplieu!$N$8:$N$1070,$G784)=$J$3,IF($G784="","",INDEX(Nhaplieu!$M$8:$M$1070,$G784)),"")))</f>
        <v/>
      </c>
      <c r="E784" s="77" t="str">
        <f ca="1">IF($G784="","",IF(AND(INDEX(Nhaplieu!$M$8:$M$1070,$G784)=$J$3,INDEX(Nhaplieu!$P$8:$P$1070,$G784)=$J$2),INDEX(Nhaplieu!$O$8:$O$1070,$G784),0))</f>
        <v/>
      </c>
      <c r="F784" s="77" t="str">
        <f ca="1">IF(OR($G784="",E784&gt;0),"",IF(AND(INDEX(Nhaplieu!$N$8:$N$1070,$G784)=$J$3,INDEX(Nhaplieu!$P$8:$P$1070,$G784)=$J$2),INDEX(Nhaplieu!$O$8:$O$1070,$G784),0))</f>
        <v/>
      </c>
      <c r="G784" s="66" t="str">
        <f ca="1">IF(TYPE(MATCH($J$2,OFFSET(Nhaplieu!$P$8,G783,0):'Nhaplieu'!$P$1070,0)+G783)=16,"",MATCH($J$2,OFFSET(Nhaplieu!$P$8,G783,0):'Nhaplieu'!$P$1070,0)+G783)</f>
        <v/>
      </c>
    </row>
    <row r="785" spans="1:7" s="10" customFormat="1" ht="14.25" hidden="1" customHeight="1">
      <c r="A785" s="77" t="str">
        <f ca="1">IF($G785="","",IF(OR(INDEX(Nhaplieu!$M$8:$M$1070,$G785)=$J$3,INDEX(Nhaplieu!$N$8:$N$1070,$G785)=$J$3),INDEX(Nhaplieu!$E$8:$E$1070,$G785),""))</f>
        <v/>
      </c>
      <c r="B785" s="481" t="str">
        <f ca="1">IF($G785="","",IF(OR(INDEX(Nhaplieu!$M$8:$M$1070,$G785)=$J$3,INDEX(Nhaplieu!$N$8:$N$1070,$G785)=$J$3),INDEX(Nhaplieu!$F$8:$F$1070,$G785),""))</f>
        <v/>
      </c>
      <c r="C785" s="482" t="str">
        <f ca="1">IF($G785="","",IF(OR(INDEX(Nhaplieu!$M$8:$M$1070,$G785)=$J$3,INDEX(Nhaplieu!$N$8:$N$1070,$G785)=$J$3),INDEX(Nhaplieu!$L$8:$L$1070,$G785),""))</f>
        <v/>
      </c>
      <c r="D785" s="483" t="str">
        <f ca="1">IF($G785="","",IF(INDEX(Nhaplieu!$M$8:$M$1070,$G785)=$J$3,IF($G785="","",INDEX(Nhaplieu!$N$8:$N$1070,$G785)),IF(INDEX(Nhaplieu!$N$8:$N$1070,$G785)=$J$3,IF($G785="","",INDEX(Nhaplieu!$M$8:$M$1070,$G785)),"")))</f>
        <v/>
      </c>
      <c r="E785" s="77" t="str">
        <f ca="1">IF($G785="","",IF(AND(INDEX(Nhaplieu!$M$8:$M$1070,$G785)=$J$3,INDEX(Nhaplieu!$P$8:$P$1070,$G785)=$J$2),INDEX(Nhaplieu!$O$8:$O$1070,$G785),0))</f>
        <v/>
      </c>
      <c r="F785" s="77" t="str">
        <f ca="1">IF(OR($G785="",E785&gt;0),"",IF(AND(INDEX(Nhaplieu!$N$8:$N$1070,$G785)=$J$3,INDEX(Nhaplieu!$P$8:$P$1070,$G785)=$J$2),INDEX(Nhaplieu!$O$8:$O$1070,$G785),0))</f>
        <v/>
      </c>
      <c r="G785" s="66" t="str">
        <f ca="1">IF(TYPE(MATCH($J$2,OFFSET(Nhaplieu!$P$8,G784,0):'Nhaplieu'!$P$1070,0)+G784)=16,"",MATCH($J$2,OFFSET(Nhaplieu!$P$8,G784,0):'Nhaplieu'!$P$1070,0)+G784)</f>
        <v/>
      </c>
    </row>
    <row r="786" spans="1:7" s="10" customFormat="1" ht="14.25" hidden="1" customHeight="1">
      <c r="A786" s="77" t="str">
        <f ca="1">IF($G786="","",IF(OR(INDEX(Nhaplieu!$M$8:$M$1070,$G786)=$J$3,INDEX(Nhaplieu!$N$8:$N$1070,$G786)=$J$3),INDEX(Nhaplieu!$E$8:$E$1070,$G786),""))</f>
        <v/>
      </c>
      <c r="B786" s="481" t="str">
        <f ca="1">IF($G786="","",IF(OR(INDEX(Nhaplieu!$M$8:$M$1070,$G786)=$J$3,INDEX(Nhaplieu!$N$8:$N$1070,$G786)=$J$3),INDEX(Nhaplieu!$F$8:$F$1070,$G786),""))</f>
        <v/>
      </c>
      <c r="C786" s="482" t="str">
        <f ca="1">IF($G786="","",IF(OR(INDEX(Nhaplieu!$M$8:$M$1070,$G786)=$J$3,INDEX(Nhaplieu!$N$8:$N$1070,$G786)=$J$3),INDEX(Nhaplieu!$L$8:$L$1070,$G786),""))</f>
        <v/>
      </c>
      <c r="D786" s="483" t="str">
        <f ca="1">IF($G786="","",IF(INDEX(Nhaplieu!$M$8:$M$1070,$G786)=$J$3,IF($G786="","",INDEX(Nhaplieu!$N$8:$N$1070,$G786)),IF(INDEX(Nhaplieu!$N$8:$N$1070,$G786)=$J$3,IF($G786="","",INDEX(Nhaplieu!$M$8:$M$1070,$G786)),"")))</f>
        <v/>
      </c>
      <c r="E786" s="77" t="str">
        <f ca="1">IF($G786="","",IF(AND(INDEX(Nhaplieu!$M$8:$M$1070,$G786)=$J$3,INDEX(Nhaplieu!$P$8:$P$1070,$G786)=$J$2),INDEX(Nhaplieu!$O$8:$O$1070,$G786),0))</f>
        <v/>
      </c>
      <c r="F786" s="77" t="str">
        <f ca="1">IF(OR($G786="",E786&gt;0),"",IF(AND(INDEX(Nhaplieu!$N$8:$N$1070,$G786)=$J$3,INDEX(Nhaplieu!$P$8:$P$1070,$G786)=$J$2),INDEX(Nhaplieu!$O$8:$O$1070,$G786),0))</f>
        <v/>
      </c>
      <c r="G786" s="66" t="str">
        <f ca="1">IF(TYPE(MATCH($J$2,OFFSET(Nhaplieu!$P$8,G785,0):'Nhaplieu'!$P$1070,0)+G785)=16,"",MATCH($J$2,OFFSET(Nhaplieu!$P$8,G785,0):'Nhaplieu'!$P$1070,0)+G785)</f>
        <v/>
      </c>
    </row>
    <row r="787" spans="1:7" s="10" customFormat="1" ht="14.25" hidden="1" customHeight="1">
      <c r="A787" s="77" t="str">
        <f ca="1">IF($G787="","",IF(OR(INDEX(Nhaplieu!$M$8:$M$1070,$G787)=$J$3,INDEX(Nhaplieu!$N$8:$N$1070,$G787)=$J$3),INDEX(Nhaplieu!$E$8:$E$1070,$G787),""))</f>
        <v/>
      </c>
      <c r="B787" s="481" t="str">
        <f ca="1">IF($G787="","",IF(OR(INDEX(Nhaplieu!$M$8:$M$1070,$G787)=$J$3,INDEX(Nhaplieu!$N$8:$N$1070,$G787)=$J$3),INDEX(Nhaplieu!$F$8:$F$1070,$G787),""))</f>
        <v/>
      </c>
      <c r="C787" s="482" t="str">
        <f ca="1">IF($G787="","",IF(OR(INDEX(Nhaplieu!$M$8:$M$1070,$G787)=$J$3,INDEX(Nhaplieu!$N$8:$N$1070,$G787)=$J$3),INDEX(Nhaplieu!$L$8:$L$1070,$G787),""))</f>
        <v/>
      </c>
      <c r="D787" s="483" t="str">
        <f ca="1">IF($G787="","",IF(INDEX(Nhaplieu!$M$8:$M$1070,$G787)=$J$3,IF($G787="","",INDEX(Nhaplieu!$N$8:$N$1070,$G787)),IF(INDEX(Nhaplieu!$N$8:$N$1070,$G787)=$J$3,IF($G787="","",INDEX(Nhaplieu!$M$8:$M$1070,$G787)),"")))</f>
        <v/>
      </c>
      <c r="E787" s="77" t="str">
        <f ca="1">IF($G787="","",IF(AND(INDEX(Nhaplieu!$M$8:$M$1070,$G787)=$J$3,INDEX(Nhaplieu!$P$8:$P$1070,$G787)=$J$2),INDEX(Nhaplieu!$O$8:$O$1070,$G787),0))</f>
        <v/>
      </c>
      <c r="F787" s="77" t="str">
        <f ca="1">IF(OR($G787="",E787&gt;0),"",IF(AND(INDEX(Nhaplieu!$N$8:$N$1070,$G787)=$J$3,INDEX(Nhaplieu!$P$8:$P$1070,$G787)=$J$2),INDEX(Nhaplieu!$O$8:$O$1070,$G787),0))</f>
        <v/>
      </c>
      <c r="G787" s="66" t="str">
        <f ca="1">IF(TYPE(MATCH($J$2,OFFSET(Nhaplieu!$P$8,G786,0):'Nhaplieu'!$P$1070,0)+G786)=16,"",MATCH($J$2,OFFSET(Nhaplieu!$P$8,G786,0):'Nhaplieu'!$P$1070,0)+G786)</f>
        <v/>
      </c>
    </row>
    <row r="788" spans="1:7" s="10" customFormat="1" ht="14.25" hidden="1" customHeight="1">
      <c r="A788" s="77" t="str">
        <f ca="1">IF($G788="","",IF(OR(INDEX(Nhaplieu!$M$8:$M$1070,$G788)=$J$3,INDEX(Nhaplieu!$N$8:$N$1070,$G788)=$J$3),INDEX(Nhaplieu!$E$8:$E$1070,$G788),""))</f>
        <v/>
      </c>
      <c r="B788" s="481" t="str">
        <f ca="1">IF($G788="","",IF(OR(INDEX(Nhaplieu!$M$8:$M$1070,$G788)=$J$3,INDEX(Nhaplieu!$N$8:$N$1070,$G788)=$J$3),INDEX(Nhaplieu!$F$8:$F$1070,$G788),""))</f>
        <v/>
      </c>
      <c r="C788" s="482" t="str">
        <f ca="1">IF($G788="","",IF(OR(INDEX(Nhaplieu!$M$8:$M$1070,$G788)=$J$3,INDEX(Nhaplieu!$N$8:$N$1070,$G788)=$J$3),INDEX(Nhaplieu!$L$8:$L$1070,$G788),""))</f>
        <v/>
      </c>
      <c r="D788" s="483" t="str">
        <f ca="1">IF($G788="","",IF(INDEX(Nhaplieu!$M$8:$M$1070,$G788)=$J$3,IF($G788="","",INDEX(Nhaplieu!$N$8:$N$1070,$G788)),IF(INDEX(Nhaplieu!$N$8:$N$1070,$G788)=$J$3,IF($G788="","",INDEX(Nhaplieu!$M$8:$M$1070,$G788)),"")))</f>
        <v/>
      </c>
      <c r="E788" s="77" t="str">
        <f ca="1">IF($G788="","",IF(AND(INDEX(Nhaplieu!$M$8:$M$1070,$G788)=$J$3,INDEX(Nhaplieu!$P$8:$P$1070,$G788)=$J$2),INDEX(Nhaplieu!$O$8:$O$1070,$G788),0))</f>
        <v/>
      </c>
      <c r="F788" s="77" t="str">
        <f ca="1">IF(OR($G788="",E788&gt;0),"",IF(AND(INDEX(Nhaplieu!$N$8:$N$1070,$G788)=$J$3,INDEX(Nhaplieu!$P$8:$P$1070,$G788)=$J$2),INDEX(Nhaplieu!$O$8:$O$1070,$G788),0))</f>
        <v/>
      </c>
      <c r="G788" s="66" t="str">
        <f ca="1">IF(TYPE(MATCH($J$2,OFFSET(Nhaplieu!$P$8,G787,0):'Nhaplieu'!$P$1070,0)+G787)=16,"",MATCH($J$2,OFFSET(Nhaplieu!$P$8,G787,0):'Nhaplieu'!$P$1070,0)+G787)</f>
        <v/>
      </c>
    </row>
    <row r="789" spans="1:7" s="10" customFormat="1" ht="14.25" hidden="1" customHeight="1">
      <c r="A789" s="77" t="str">
        <f ca="1">IF($G789="","",IF(OR(INDEX(Nhaplieu!$M$8:$M$1070,$G789)=$J$3,INDEX(Nhaplieu!$N$8:$N$1070,$G789)=$J$3),INDEX(Nhaplieu!$E$8:$E$1070,$G789),""))</f>
        <v/>
      </c>
      <c r="B789" s="481" t="str">
        <f ca="1">IF($G789="","",IF(OR(INDEX(Nhaplieu!$M$8:$M$1070,$G789)=$J$3,INDEX(Nhaplieu!$N$8:$N$1070,$G789)=$J$3),INDEX(Nhaplieu!$F$8:$F$1070,$G789),""))</f>
        <v/>
      </c>
      <c r="C789" s="482" t="str">
        <f ca="1">IF($G789="","",IF(OR(INDEX(Nhaplieu!$M$8:$M$1070,$G789)=$J$3,INDEX(Nhaplieu!$N$8:$N$1070,$G789)=$J$3),INDEX(Nhaplieu!$L$8:$L$1070,$G789),""))</f>
        <v/>
      </c>
      <c r="D789" s="483" t="str">
        <f ca="1">IF($G789="","",IF(INDEX(Nhaplieu!$M$8:$M$1070,$G789)=$J$3,IF($G789="","",INDEX(Nhaplieu!$N$8:$N$1070,$G789)),IF(INDEX(Nhaplieu!$N$8:$N$1070,$G789)=$J$3,IF($G789="","",INDEX(Nhaplieu!$M$8:$M$1070,$G789)),"")))</f>
        <v/>
      </c>
      <c r="E789" s="77" t="str">
        <f ca="1">IF($G789="","",IF(AND(INDEX(Nhaplieu!$M$8:$M$1070,$G789)=$J$3,INDEX(Nhaplieu!$P$8:$P$1070,$G789)=$J$2),INDEX(Nhaplieu!$O$8:$O$1070,$G789),0))</f>
        <v/>
      </c>
      <c r="F789" s="77" t="str">
        <f ca="1">IF(OR($G789="",E789&gt;0),"",IF(AND(INDEX(Nhaplieu!$N$8:$N$1070,$G789)=$J$3,INDEX(Nhaplieu!$P$8:$P$1070,$G789)=$J$2),INDEX(Nhaplieu!$O$8:$O$1070,$G789),0))</f>
        <v/>
      </c>
      <c r="G789" s="66" t="str">
        <f ca="1">IF(TYPE(MATCH($J$2,OFFSET(Nhaplieu!$P$8,G788,0):'Nhaplieu'!$P$1070,0)+G788)=16,"",MATCH($J$2,OFFSET(Nhaplieu!$P$8,G788,0):'Nhaplieu'!$P$1070,0)+G788)</f>
        <v/>
      </c>
    </row>
    <row r="790" spans="1:7" s="10" customFormat="1" ht="14.25" hidden="1" customHeight="1">
      <c r="A790" s="77" t="str">
        <f ca="1">IF($G790="","",IF(OR(INDEX(Nhaplieu!$M$8:$M$1070,$G790)=$J$3,INDEX(Nhaplieu!$N$8:$N$1070,$G790)=$J$3),INDEX(Nhaplieu!$E$8:$E$1070,$G790),""))</f>
        <v/>
      </c>
      <c r="B790" s="481" t="str">
        <f ca="1">IF($G790="","",IF(OR(INDEX(Nhaplieu!$M$8:$M$1070,$G790)=$J$3,INDEX(Nhaplieu!$N$8:$N$1070,$G790)=$J$3),INDEX(Nhaplieu!$F$8:$F$1070,$G790),""))</f>
        <v/>
      </c>
      <c r="C790" s="482" t="str">
        <f ca="1">IF($G790="","",IF(OR(INDEX(Nhaplieu!$M$8:$M$1070,$G790)=$J$3,INDEX(Nhaplieu!$N$8:$N$1070,$G790)=$J$3),INDEX(Nhaplieu!$L$8:$L$1070,$G790),""))</f>
        <v/>
      </c>
      <c r="D790" s="483" t="str">
        <f ca="1">IF($G790="","",IF(INDEX(Nhaplieu!$M$8:$M$1070,$G790)=$J$3,IF($G790="","",INDEX(Nhaplieu!$N$8:$N$1070,$G790)),IF(INDEX(Nhaplieu!$N$8:$N$1070,$G790)=$J$3,IF($G790="","",INDEX(Nhaplieu!$M$8:$M$1070,$G790)),"")))</f>
        <v/>
      </c>
      <c r="E790" s="77" t="str">
        <f ca="1">IF($G790="","",IF(AND(INDEX(Nhaplieu!$M$8:$M$1070,$G790)=$J$3,INDEX(Nhaplieu!$P$8:$P$1070,$G790)=$J$2),INDEX(Nhaplieu!$O$8:$O$1070,$G790),0))</f>
        <v/>
      </c>
      <c r="F790" s="77" t="str">
        <f ca="1">IF(OR($G790="",E790&gt;0),"",IF(AND(INDEX(Nhaplieu!$N$8:$N$1070,$G790)=$J$3,INDEX(Nhaplieu!$P$8:$P$1070,$G790)=$J$2),INDEX(Nhaplieu!$O$8:$O$1070,$G790),0))</f>
        <v/>
      </c>
      <c r="G790" s="66" t="str">
        <f ca="1">IF(TYPE(MATCH($J$2,OFFSET(Nhaplieu!$P$8,G789,0):'Nhaplieu'!$P$1070,0)+G789)=16,"",MATCH($J$2,OFFSET(Nhaplieu!$P$8,G789,0):'Nhaplieu'!$P$1070,0)+G789)</f>
        <v/>
      </c>
    </row>
    <row r="791" spans="1:7" s="10" customFormat="1" ht="14.25" hidden="1" customHeight="1">
      <c r="A791" s="77" t="str">
        <f ca="1">IF($G791="","",IF(OR(INDEX(Nhaplieu!$M$8:$M$1070,$G791)=$J$3,INDEX(Nhaplieu!$N$8:$N$1070,$G791)=$J$3),INDEX(Nhaplieu!$E$8:$E$1070,$G791),""))</f>
        <v/>
      </c>
      <c r="B791" s="481" t="str">
        <f ca="1">IF($G791="","",IF(OR(INDEX(Nhaplieu!$M$8:$M$1070,$G791)=$J$3,INDEX(Nhaplieu!$N$8:$N$1070,$G791)=$J$3),INDEX(Nhaplieu!$F$8:$F$1070,$G791),""))</f>
        <v/>
      </c>
      <c r="C791" s="482" t="str">
        <f ca="1">IF($G791="","",IF(OR(INDEX(Nhaplieu!$M$8:$M$1070,$G791)=$J$3,INDEX(Nhaplieu!$N$8:$N$1070,$G791)=$J$3),INDEX(Nhaplieu!$L$8:$L$1070,$G791),""))</f>
        <v/>
      </c>
      <c r="D791" s="483" t="str">
        <f ca="1">IF($G791="","",IF(INDEX(Nhaplieu!$M$8:$M$1070,$G791)=$J$3,IF($G791="","",INDEX(Nhaplieu!$N$8:$N$1070,$G791)),IF(INDEX(Nhaplieu!$N$8:$N$1070,$G791)=$J$3,IF($G791="","",INDEX(Nhaplieu!$M$8:$M$1070,$G791)),"")))</f>
        <v/>
      </c>
      <c r="E791" s="77" t="str">
        <f ca="1">IF($G791="","",IF(AND(INDEX(Nhaplieu!$M$8:$M$1070,$G791)=$J$3,INDEX(Nhaplieu!$P$8:$P$1070,$G791)=$J$2),INDEX(Nhaplieu!$O$8:$O$1070,$G791),0))</f>
        <v/>
      </c>
      <c r="F791" s="77" t="str">
        <f ca="1">IF(OR($G791="",E791&gt;0),"",IF(AND(INDEX(Nhaplieu!$N$8:$N$1070,$G791)=$J$3,INDEX(Nhaplieu!$P$8:$P$1070,$G791)=$J$2),INDEX(Nhaplieu!$O$8:$O$1070,$G791),0))</f>
        <v/>
      </c>
      <c r="G791" s="66" t="str">
        <f ca="1">IF(TYPE(MATCH($J$2,OFFSET(Nhaplieu!$P$8,G790,0):'Nhaplieu'!$P$1070,0)+G790)=16,"",MATCH($J$2,OFFSET(Nhaplieu!$P$8,G790,0):'Nhaplieu'!$P$1070,0)+G790)</f>
        <v/>
      </c>
    </row>
    <row r="792" spans="1:7" s="10" customFormat="1" ht="14.25" hidden="1" customHeight="1">
      <c r="A792" s="77" t="str">
        <f ca="1">IF($G792="","",IF(OR(INDEX(Nhaplieu!$M$8:$M$1070,$G792)=$J$3,INDEX(Nhaplieu!$N$8:$N$1070,$G792)=$J$3),INDEX(Nhaplieu!$E$8:$E$1070,$G792),""))</f>
        <v/>
      </c>
      <c r="B792" s="481" t="str">
        <f ca="1">IF($G792="","",IF(OR(INDEX(Nhaplieu!$M$8:$M$1070,$G792)=$J$3,INDEX(Nhaplieu!$N$8:$N$1070,$G792)=$J$3),INDEX(Nhaplieu!$F$8:$F$1070,$G792),""))</f>
        <v/>
      </c>
      <c r="C792" s="482" t="str">
        <f ca="1">IF($G792="","",IF(OR(INDEX(Nhaplieu!$M$8:$M$1070,$G792)=$J$3,INDEX(Nhaplieu!$N$8:$N$1070,$G792)=$J$3),INDEX(Nhaplieu!$L$8:$L$1070,$G792),""))</f>
        <v/>
      </c>
      <c r="D792" s="483" t="str">
        <f ca="1">IF($G792="","",IF(INDEX(Nhaplieu!$M$8:$M$1070,$G792)=$J$3,IF($G792="","",INDEX(Nhaplieu!$N$8:$N$1070,$G792)),IF(INDEX(Nhaplieu!$N$8:$N$1070,$G792)=$J$3,IF($G792="","",INDEX(Nhaplieu!$M$8:$M$1070,$G792)),"")))</f>
        <v/>
      </c>
      <c r="E792" s="77" t="str">
        <f ca="1">IF($G792="","",IF(AND(INDEX(Nhaplieu!$M$8:$M$1070,$G792)=$J$3,INDEX(Nhaplieu!$P$8:$P$1070,$G792)=$J$2),INDEX(Nhaplieu!$O$8:$O$1070,$G792),0))</f>
        <v/>
      </c>
      <c r="F792" s="77" t="str">
        <f ca="1">IF(OR($G792="",E792&gt;0),"",IF(AND(INDEX(Nhaplieu!$N$8:$N$1070,$G792)=$J$3,INDEX(Nhaplieu!$P$8:$P$1070,$G792)=$J$2),INDEX(Nhaplieu!$O$8:$O$1070,$G792),0))</f>
        <v/>
      </c>
      <c r="G792" s="66" t="str">
        <f ca="1">IF(TYPE(MATCH($J$2,OFFSET(Nhaplieu!$P$8,G791,0):'Nhaplieu'!$P$1070,0)+G791)=16,"",MATCH($J$2,OFFSET(Nhaplieu!$P$8,G791,0):'Nhaplieu'!$P$1070,0)+G791)</f>
        <v/>
      </c>
    </row>
    <row r="793" spans="1:7" s="10" customFormat="1" ht="14.25" hidden="1" customHeight="1">
      <c r="A793" s="77" t="str">
        <f ca="1">IF($G793="","",IF(OR(INDEX(Nhaplieu!$M$8:$M$1070,$G793)=$J$3,INDEX(Nhaplieu!$N$8:$N$1070,$G793)=$J$3),INDEX(Nhaplieu!$E$8:$E$1070,$G793),""))</f>
        <v/>
      </c>
      <c r="B793" s="481" t="str">
        <f ca="1">IF($G793="","",IF(OR(INDEX(Nhaplieu!$M$8:$M$1070,$G793)=$J$3,INDEX(Nhaplieu!$N$8:$N$1070,$G793)=$J$3),INDEX(Nhaplieu!$F$8:$F$1070,$G793),""))</f>
        <v/>
      </c>
      <c r="C793" s="482" t="str">
        <f ca="1">IF($G793="","",IF(OR(INDEX(Nhaplieu!$M$8:$M$1070,$G793)=$J$3,INDEX(Nhaplieu!$N$8:$N$1070,$G793)=$J$3),INDEX(Nhaplieu!$L$8:$L$1070,$G793),""))</f>
        <v/>
      </c>
      <c r="D793" s="483" t="str">
        <f ca="1">IF($G793="","",IF(INDEX(Nhaplieu!$M$8:$M$1070,$G793)=$J$3,IF($G793="","",INDEX(Nhaplieu!$N$8:$N$1070,$G793)),IF(INDEX(Nhaplieu!$N$8:$N$1070,$G793)=$J$3,IF($G793="","",INDEX(Nhaplieu!$M$8:$M$1070,$G793)),"")))</f>
        <v/>
      </c>
      <c r="E793" s="77" t="str">
        <f ca="1">IF($G793="","",IF(AND(INDEX(Nhaplieu!$M$8:$M$1070,$G793)=$J$3,INDEX(Nhaplieu!$P$8:$P$1070,$G793)=$J$2),INDEX(Nhaplieu!$O$8:$O$1070,$G793),0))</f>
        <v/>
      </c>
      <c r="F793" s="77" t="str">
        <f ca="1">IF(OR($G793="",E793&gt;0),"",IF(AND(INDEX(Nhaplieu!$N$8:$N$1070,$G793)=$J$3,INDEX(Nhaplieu!$P$8:$P$1070,$G793)=$J$2),INDEX(Nhaplieu!$O$8:$O$1070,$G793),0))</f>
        <v/>
      </c>
      <c r="G793" s="66" t="str">
        <f ca="1">IF(TYPE(MATCH($J$2,OFFSET(Nhaplieu!$P$8,G792,0):'Nhaplieu'!$P$1070,0)+G792)=16,"",MATCH($J$2,OFFSET(Nhaplieu!$P$8,G792,0):'Nhaplieu'!$P$1070,0)+G792)</f>
        <v/>
      </c>
    </row>
    <row r="794" spans="1:7" s="10" customFormat="1" ht="14.25" hidden="1" customHeight="1">
      <c r="A794" s="77" t="str">
        <f ca="1">IF($G794="","",IF(OR(INDEX(Nhaplieu!$M$8:$M$1070,$G794)=$J$3,INDEX(Nhaplieu!$N$8:$N$1070,$G794)=$J$3),INDEX(Nhaplieu!$E$8:$E$1070,$G794),""))</f>
        <v/>
      </c>
      <c r="B794" s="481" t="str">
        <f ca="1">IF($G794="","",IF(OR(INDEX(Nhaplieu!$M$8:$M$1070,$G794)=$J$3,INDEX(Nhaplieu!$N$8:$N$1070,$G794)=$J$3),INDEX(Nhaplieu!$F$8:$F$1070,$G794),""))</f>
        <v/>
      </c>
      <c r="C794" s="482" t="str">
        <f ca="1">IF($G794="","",IF(OR(INDEX(Nhaplieu!$M$8:$M$1070,$G794)=$J$3,INDEX(Nhaplieu!$N$8:$N$1070,$G794)=$J$3),INDEX(Nhaplieu!$L$8:$L$1070,$G794),""))</f>
        <v/>
      </c>
      <c r="D794" s="483" t="str">
        <f ca="1">IF($G794="","",IF(INDEX(Nhaplieu!$M$8:$M$1070,$G794)=$J$3,IF($G794="","",INDEX(Nhaplieu!$N$8:$N$1070,$G794)),IF(INDEX(Nhaplieu!$N$8:$N$1070,$G794)=$J$3,IF($G794="","",INDEX(Nhaplieu!$M$8:$M$1070,$G794)),"")))</f>
        <v/>
      </c>
      <c r="E794" s="77" t="str">
        <f ca="1">IF($G794="","",IF(AND(INDEX(Nhaplieu!$M$8:$M$1070,$G794)=$J$3,INDEX(Nhaplieu!$P$8:$P$1070,$G794)=$J$2),INDEX(Nhaplieu!$O$8:$O$1070,$G794),0))</f>
        <v/>
      </c>
      <c r="F794" s="77" t="str">
        <f ca="1">IF(OR($G794="",E794&gt;0),"",IF(AND(INDEX(Nhaplieu!$N$8:$N$1070,$G794)=$J$3,INDEX(Nhaplieu!$P$8:$P$1070,$G794)=$J$2),INDEX(Nhaplieu!$O$8:$O$1070,$G794),0))</f>
        <v/>
      </c>
      <c r="G794" s="66" t="str">
        <f ca="1">IF(TYPE(MATCH($J$2,OFFSET(Nhaplieu!$P$8,G793,0):'Nhaplieu'!$P$1070,0)+G793)=16,"",MATCH($J$2,OFFSET(Nhaplieu!$P$8,G793,0):'Nhaplieu'!$P$1070,0)+G793)</f>
        <v/>
      </c>
    </row>
    <row r="795" spans="1:7" s="10" customFormat="1" ht="14.25" hidden="1" customHeight="1">
      <c r="A795" s="77" t="str">
        <f ca="1">IF($G795="","",IF(OR(INDEX(Nhaplieu!$M$8:$M$1070,$G795)=$J$3,INDEX(Nhaplieu!$N$8:$N$1070,$G795)=$J$3),INDEX(Nhaplieu!$E$8:$E$1070,$G795),""))</f>
        <v/>
      </c>
      <c r="B795" s="481" t="str">
        <f ca="1">IF($G795="","",IF(OR(INDEX(Nhaplieu!$M$8:$M$1070,$G795)=$J$3,INDEX(Nhaplieu!$N$8:$N$1070,$G795)=$J$3),INDEX(Nhaplieu!$F$8:$F$1070,$G795),""))</f>
        <v/>
      </c>
      <c r="C795" s="482" t="str">
        <f ca="1">IF($G795="","",IF(OR(INDEX(Nhaplieu!$M$8:$M$1070,$G795)=$J$3,INDEX(Nhaplieu!$N$8:$N$1070,$G795)=$J$3),INDEX(Nhaplieu!$L$8:$L$1070,$G795),""))</f>
        <v/>
      </c>
      <c r="D795" s="483" t="str">
        <f ca="1">IF($G795="","",IF(INDEX(Nhaplieu!$M$8:$M$1070,$G795)=$J$3,IF($G795="","",INDEX(Nhaplieu!$N$8:$N$1070,$G795)),IF(INDEX(Nhaplieu!$N$8:$N$1070,$G795)=$J$3,IF($G795="","",INDEX(Nhaplieu!$M$8:$M$1070,$G795)),"")))</f>
        <v/>
      </c>
      <c r="E795" s="77" t="str">
        <f ca="1">IF($G795="","",IF(AND(INDEX(Nhaplieu!$M$8:$M$1070,$G795)=$J$3,INDEX(Nhaplieu!$P$8:$P$1070,$G795)=$J$2),INDEX(Nhaplieu!$O$8:$O$1070,$G795),0))</f>
        <v/>
      </c>
      <c r="F795" s="77" t="str">
        <f ca="1">IF(OR($G795="",E795&gt;0),"",IF(AND(INDEX(Nhaplieu!$N$8:$N$1070,$G795)=$J$3,INDEX(Nhaplieu!$P$8:$P$1070,$G795)=$J$2),INDEX(Nhaplieu!$O$8:$O$1070,$G795),0))</f>
        <v/>
      </c>
      <c r="G795" s="66" t="str">
        <f ca="1">IF(TYPE(MATCH($J$2,OFFSET(Nhaplieu!$P$8,G794,0):'Nhaplieu'!$P$1070,0)+G794)=16,"",MATCH($J$2,OFFSET(Nhaplieu!$P$8,G794,0):'Nhaplieu'!$P$1070,0)+G794)</f>
        <v/>
      </c>
    </row>
    <row r="796" spans="1:7" s="10" customFormat="1" ht="14.25" hidden="1" customHeight="1">
      <c r="A796" s="77" t="str">
        <f ca="1">IF($G796="","",IF(OR(INDEX(Nhaplieu!$M$8:$M$1070,$G796)=$J$3,INDEX(Nhaplieu!$N$8:$N$1070,$G796)=$J$3),INDEX(Nhaplieu!$E$8:$E$1070,$G796),""))</f>
        <v/>
      </c>
      <c r="B796" s="481" t="str">
        <f ca="1">IF($G796="","",IF(OR(INDEX(Nhaplieu!$M$8:$M$1070,$G796)=$J$3,INDEX(Nhaplieu!$N$8:$N$1070,$G796)=$J$3),INDEX(Nhaplieu!$F$8:$F$1070,$G796),""))</f>
        <v/>
      </c>
      <c r="C796" s="482" t="str">
        <f ca="1">IF($G796="","",IF(OR(INDEX(Nhaplieu!$M$8:$M$1070,$G796)=$J$3,INDEX(Nhaplieu!$N$8:$N$1070,$G796)=$J$3),INDEX(Nhaplieu!$L$8:$L$1070,$G796),""))</f>
        <v/>
      </c>
      <c r="D796" s="483" t="str">
        <f ca="1">IF($G796="","",IF(INDEX(Nhaplieu!$M$8:$M$1070,$G796)=$J$3,IF($G796="","",INDEX(Nhaplieu!$N$8:$N$1070,$G796)),IF(INDEX(Nhaplieu!$N$8:$N$1070,$G796)=$J$3,IF($G796="","",INDEX(Nhaplieu!$M$8:$M$1070,$G796)),"")))</f>
        <v/>
      </c>
      <c r="E796" s="77" t="str">
        <f ca="1">IF($G796="","",IF(AND(INDEX(Nhaplieu!$M$8:$M$1070,$G796)=$J$3,INDEX(Nhaplieu!$P$8:$P$1070,$G796)=$J$2),INDEX(Nhaplieu!$O$8:$O$1070,$G796),0))</f>
        <v/>
      </c>
      <c r="F796" s="77" t="str">
        <f ca="1">IF(OR($G796="",E796&gt;0),"",IF(AND(INDEX(Nhaplieu!$N$8:$N$1070,$G796)=$J$3,INDEX(Nhaplieu!$P$8:$P$1070,$G796)=$J$2),INDEX(Nhaplieu!$O$8:$O$1070,$G796),0))</f>
        <v/>
      </c>
      <c r="G796" s="66" t="str">
        <f ca="1">IF(TYPE(MATCH($J$2,OFFSET(Nhaplieu!$P$8,G795,0):'Nhaplieu'!$P$1070,0)+G795)=16,"",MATCH($J$2,OFFSET(Nhaplieu!$P$8,G795,0):'Nhaplieu'!$P$1070,0)+G795)</f>
        <v/>
      </c>
    </row>
    <row r="797" spans="1:7" s="10" customFormat="1" ht="14.25" hidden="1" customHeight="1">
      <c r="A797" s="77" t="str">
        <f ca="1">IF($G797="","",IF(OR(INDEX(Nhaplieu!$M$8:$M$1070,$G797)=$J$3,INDEX(Nhaplieu!$N$8:$N$1070,$G797)=$J$3),INDEX(Nhaplieu!$E$8:$E$1070,$G797),""))</f>
        <v/>
      </c>
      <c r="B797" s="481" t="str">
        <f ca="1">IF($G797="","",IF(OR(INDEX(Nhaplieu!$M$8:$M$1070,$G797)=$J$3,INDEX(Nhaplieu!$N$8:$N$1070,$G797)=$J$3),INDEX(Nhaplieu!$F$8:$F$1070,$G797),""))</f>
        <v/>
      </c>
      <c r="C797" s="482" t="str">
        <f ca="1">IF($G797="","",IF(OR(INDEX(Nhaplieu!$M$8:$M$1070,$G797)=$J$3,INDEX(Nhaplieu!$N$8:$N$1070,$G797)=$J$3),INDEX(Nhaplieu!$L$8:$L$1070,$G797),""))</f>
        <v/>
      </c>
      <c r="D797" s="483" t="str">
        <f ca="1">IF($G797="","",IF(INDEX(Nhaplieu!$M$8:$M$1070,$G797)=$J$3,IF($G797="","",INDEX(Nhaplieu!$N$8:$N$1070,$G797)),IF(INDEX(Nhaplieu!$N$8:$N$1070,$G797)=$J$3,IF($G797="","",INDEX(Nhaplieu!$M$8:$M$1070,$G797)),"")))</f>
        <v/>
      </c>
      <c r="E797" s="77" t="str">
        <f ca="1">IF($G797="","",IF(AND(INDEX(Nhaplieu!$M$8:$M$1070,$G797)=$J$3,INDEX(Nhaplieu!$P$8:$P$1070,$G797)=$J$2),INDEX(Nhaplieu!$O$8:$O$1070,$G797),0))</f>
        <v/>
      </c>
      <c r="F797" s="77" t="str">
        <f ca="1">IF(OR($G797="",E797&gt;0),"",IF(AND(INDEX(Nhaplieu!$N$8:$N$1070,$G797)=$J$3,INDEX(Nhaplieu!$P$8:$P$1070,$G797)=$J$2),INDEX(Nhaplieu!$O$8:$O$1070,$G797),0))</f>
        <v/>
      </c>
      <c r="G797" s="66" t="str">
        <f ca="1">IF(TYPE(MATCH($J$2,OFFSET(Nhaplieu!$P$8,G796,0):'Nhaplieu'!$P$1070,0)+G796)=16,"",MATCH($J$2,OFFSET(Nhaplieu!$P$8,G796,0):'Nhaplieu'!$P$1070,0)+G796)</f>
        <v/>
      </c>
    </row>
    <row r="798" spans="1:7" s="10" customFormat="1" ht="14.25" hidden="1" customHeight="1">
      <c r="A798" s="77" t="str">
        <f ca="1">IF($G798="","",IF(OR(INDEX(Nhaplieu!$M$8:$M$1070,$G798)=$J$3,INDEX(Nhaplieu!$N$8:$N$1070,$G798)=$J$3),INDEX(Nhaplieu!$E$8:$E$1070,$G798),""))</f>
        <v/>
      </c>
      <c r="B798" s="481" t="str">
        <f ca="1">IF($G798="","",IF(OR(INDEX(Nhaplieu!$M$8:$M$1070,$G798)=$J$3,INDEX(Nhaplieu!$N$8:$N$1070,$G798)=$J$3),INDEX(Nhaplieu!$F$8:$F$1070,$G798),""))</f>
        <v/>
      </c>
      <c r="C798" s="482" t="str">
        <f ca="1">IF($G798="","",IF(OR(INDEX(Nhaplieu!$M$8:$M$1070,$G798)=$J$3,INDEX(Nhaplieu!$N$8:$N$1070,$G798)=$J$3),INDEX(Nhaplieu!$L$8:$L$1070,$G798),""))</f>
        <v/>
      </c>
      <c r="D798" s="483" t="str">
        <f ca="1">IF($G798="","",IF(INDEX(Nhaplieu!$M$8:$M$1070,$G798)=$J$3,IF($G798="","",INDEX(Nhaplieu!$N$8:$N$1070,$G798)),IF(INDEX(Nhaplieu!$N$8:$N$1070,$G798)=$J$3,IF($G798="","",INDEX(Nhaplieu!$M$8:$M$1070,$G798)),"")))</f>
        <v/>
      </c>
      <c r="E798" s="77" t="str">
        <f ca="1">IF($G798="","",IF(AND(INDEX(Nhaplieu!$M$8:$M$1070,$G798)=$J$3,INDEX(Nhaplieu!$P$8:$P$1070,$G798)=$J$2),INDEX(Nhaplieu!$O$8:$O$1070,$G798),0))</f>
        <v/>
      </c>
      <c r="F798" s="77" t="str">
        <f ca="1">IF(OR($G798="",E798&gt;0),"",IF(AND(INDEX(Nhaplieu!$N$8:$N$1070,$G798)=$J$3,INDEX(Nhaplieu!$P$8:$P$1070,$G798)=$J$2),INDEX(Nhaplieu!$O$8:$O$1070,$G798),0))</f>
        <v/>
      </c>
      <c r="G798" s="66" t="str">
        <f ca="1">IF(TYPE(MATCH($J$2,OFFSET(Nhaplieu!$P$8,G797,0):'Nhaplieu'!$P$1070,0)+G797)=16,"",MATCH($J$2,OFFSET(Nhaplieu!$P$8,G797,0):'Nhaplieu'!$P$1070,0)+G797)</f>
        <v/>
      </c>
    </row>
    <row r="799" spans="1:7" s="10" customFormat="1" ht="14.25" hidden="1" customHeight="1">
      <c r="A799" s="77" t="str">
        <f ca="1">IF($G799="","",IF(OR(INDEX(Nhaplieu!$M$8:$M$1070,$G799)=$J$3,INDEX(Nhaplieu!$N$8:$N$1070,$G799)=$J$3),INDEX(Nhaplieu!$E$8:$E$1070,$G799),""))</f>
        <v/>
      </c>
      <c r="B799" s="481" t="str">
        <f ca="1">IF($G799="","",IF(OR(INDEX(Nhaplieu!$M$8:$M$1070,$G799)=$J$3,INDEX(Nhaplieu!$N$8:$N$1070,$G799)=$J$3),INDEX(Nhaplieu!$F$8:$F$1070,$G799),""))</f>
        <v/>
      </c>
      <c r="C799" s="482" t="str">
        <f ca="1">IF($G799="","",IF(OR(INDEX(Nhaplieu!$M$8:$M$1070,$G799)=$J$3,INDEX(Nhaplieu!$N$8:$N$1070,$G799)=$J$3),INDEX(Nhaplieu!$L$8:$L$1070,$G799),""))</f>
        <v/>
      </c>
      <c r="D799" s="483" t="str">
        <f ca="1">IF($G799="","",IF(INDEX(Nhaplieu!$M$8:$M$1070,$G799)=$J$3,IF($G799="","",INDEX(Nhaplieu!$N$8:$N$1070,$G799)),IF(INDEX(Nhaplieu!$N$8:$N$1070,$G799)=$J$3,IF($G799="","",INDEX(Nhaplieu!$M$8:$M$1070,$G799)),"")))</f>
        <v/>
      </c>
      <c r="E799" s="77" t="str">
        <f ca="1">IF($G799="","",IF(AND(INDEX(Nhaplieu!$M$8:$M$1070,$G799)=$J$3,INDEX(Nhaplieu!$P$8:$P$1070,$G799)=$J$2),INDEX(Nhaplieu!$O$8:$O$1070,$G799),0))</f>
        <v/>
      </c>
      <c r="F799" s="77" t="str">
        <f ca="1">IF(OR($G799="",E799&gt;0),"",IF(AND(INDEX(Nhaplieu!$N$8:$N$1070,$G799)=$J$3,INDEX(Nhaplieu!$P$8:$P$1070,$G799)=$J$2),INDEX(Nhaplieu!$O$8:$O$1070,$G799),0))</f>
        <v/>
      </c>
      <c r="G799" s="66" t="str">
        <f ca="1">IF(TYPE(MATCH($J$2,OFFSET(Nhaplieu!$P$8,G798,0):'Nhaplieu'!$P$1070,0)+G798)=16,"",MATCH($J$2,OFFSET(Nhaplieu!$P$8,G798,0):'Nhaplieu'!$P$1070,0)+G798)</f>
        <v/>
      </c>
    </row>
    <row r="800" spans="1:7" s="10" customFormat="1" ht="14.25" hidden="1" customHeight="1">
      <c r="A800" s="77" t="str">
        <f ca="1">IF($G800="","",IF(OR(INDEX(Nhaplieu!$M$8:$M$1070,$G800)=$J$3,INDEX(Nhaplieu!$N$8:$N$1070,$G800)=$J$3),INDEX(Nhaplieu!$E$8:$E$1070,$G800),""))</f>
        <v/>
      </c>
      <c r="B800" s="481" t="str">
        <f ca="1">IF($G800="","",IF(OR(INDEX(Nhaplieu!$M$8:$M$1070,$G800)=$J$3,INDEX(Nhaplieu!$N$8:$N$1070,$G800)=$J$3),INDEX(Nhaplieu!$F$8:$F$1070,$G800),""))</f>
        <v/>
      </c>
      <c r="C800" s="482" t="str">
        <f ca="1">IF($G800="","",IF(OR(INDEX(Nhaplieu!$M$8:$M$1070,$G800)=$J$3,INDEX(Nhaplieu!$N$8:$N$1070,$G800)=$J$3),INDEX(Nhaplieu!$L$8:$L$1070,$G800),""))</f>
        <v/>
      </c>
      <c r="D800" s="483" t="str">
        <f ca="1">IF($G800="","",IF(INDEX(Nhaplieu!$M$8:$M$1070,$G800)=$J$3,IF($G800="","",INDEX(Nhaplieu!$N$8:$N$1070,$G800)),IF(INDEX(Nhaplieu!$N$8:$N$1070,$G800)=$J$3,IF($G800="","",INDEX(Nhaplieu!$M$8:$M$1070,$G800)),"")))</f>
        <v/>
      </c>
      <c r="E800" s="77" t="str">
        <f ca="1">IF($G800="","",IF(AND(INDEX(Nhaplieu!$M$8:$M$1070,$G800)=$J$3,INDEX(Nhaplieu!$P$8:$P$1070,$G800)=$J$2),INDEX(Nhaplieu!$O$8:$O$1070,$G800),0))</f>
        <v/>
      </c>
      <c r="F800" s="77" t="str">
        <f ca="1">IF(OR($G800="",E800&gt;0),"",IF(AND(INDEX(Nhaplieu!$N$8:$N$1070,$G800)=$J$3,INDEX(Nhaplieu!$P$8:$P$1070,$G800)=$J$2),INDEX(Nhaplieu!$O$8:$O$1070,$G800),0))</f>
        <v/>
      </c>
      <c r="G800" s="66" t="str">
        <f ca="1">IF(TYPE(MATCH($J$2,OFFSET(Nhaplieu!$P$8,G799,0):'Nhaplieu'!$P$1070,0)+G799)=16,"",MATCH($J$2,OFFSET(Nhaplieu!$P$8,G799,0):'Nhaplieu'!$P$1070,0)+G799)</f>
        <v/>
      </c>
    </row>
    <row r="801" spans="1:7" s="10" customFormat="1" ht="14.25" hidden="1" customHeight="1">
      <c r="A801" s="77" t="str">
        <f ca="1">IF($G801="","",IF(OR(INDEX(Nhaplieu!$M$8:$M$1070,$G801)=$J$3,INDEX(Nhaplieu!$N$8:$N$1070,$G801)=$J$3),INDEX(Nhaplieu!$E$8:$E$1070,$G801),""))</f>
        <v/>
      </c>
      <c r="B801" s="481" t="str">
        <f ca="1">IF($G801="","",IF(OR(INDEX(Nhaplieu!$M$8:$M$1070,$G801)=$J$3,INDEX(Nhaplieu!$N$8:$N$1070,$G801)=$J$3),INDEX(Nhaplieu!$F$8:$F$1070,$G801),""))</f>
        <v/>
      </c>
      <c r="C801" s="482" t="str">
        <f ca="1">IF($G801="","",IF(OR(INDEX(Nhaplieu!$M$8:$M$1070,$G801)=$J$3,INDEX(Nhaplieu!$N$8:$N$1070,$G801)=$J$3),INDEX(Nhaplieu!$L$8:$L$1070,$G801),""))</f>
        <v/>
      </c>
      <c r="D801" s="483" t="str">
        <f ca="1">IF($G801="","",IF(INDEX(Nhaplieu!$M$8:$M$1070,$G801)=$J$3,IF($G801="","",INDEX(Nhaplieu!$N$8:$N$1070,$G801)),IF(INDEX(Nhaplieu!$N$8:$N$1070,$G801)=$J$3,IF($G801="","",INDEX(Nhaplieu!$M$8:$M$1070,$G801)),"")))</f>
        <v/>
      </c>
      <c r="E801" s="77" t="str">
        <f ca="1">IF($G801="","",IF(AND(INDEX(Nhaplieu!$M$8:$M$1070,$G801)=$J$3,INDEX(Nhaplieu!$P$8:$P$1070,$G801)=$J$2),INDEX(Nhaplieu!$O$8:$O$1070,$G801),0))</f>
        <v/>
      </c>
      <c r="F801" s="77" t="str">
        <f ca="1">IF(OR($G801="",E801&gt;0),"",IF(AND(INDEX(Nhaplieu!$N$8:$N$1070,$G801)=$J$3,INDEX(Nhaplieu!$P$8:$P$1070,$G801)=$J$2),INDEX(Nhaplieu!$O$8:$O$1070,$G801),0))</f>
        <v/>
      </c>
      <c r="G801" s="66" t="str">
        <f ca="1">IF(TYPE(MATCH($J$2,OFFSET(Nhaplieu!$P$8,G800,0):'Nhaplieu'!$P$1070,0)+G800)=16,"",MATCH($J$2,OFFSET(Nhaplieu!$P$8,G800,0):'Nhaplieu'!$P$1070,0)+G800)</f>
        <v/>
      </c>
    </row>
    <row r="802" spans="1:7" s="10" customFormat="1" ht="14.25" hidden="1" customHeight="1">
      <c r="A802" s="77" t="str">
        <f ca="1">IF($G802="","",IF(OR(INDEX(Nhaplieu!$M$8:$M$1070,$G802)=$J$3,INDEX(Nhaplieu!$N$8:$N$1070,$G802)=$J$3),INDEX(Nhaplieu!$E$8:$E$1070,$G802),""))</f>
        <v/>
      </c>
      <c r="B802" s="481" t="str">
        <f ca="1">IF($G802="","",IF(OR(INDEX(Nhaplieu!$M$8:$M$1070,$G802)=$J$3,INDEX(Nhaplieu!$N$8:$N$1070,$G802)=$J$3),INDEX(Nhaplieu!$F$8:$F$1070,$G802),""))</f>
        <v/>
      </c>
      <c r="C802" s="482" t="str">
        <f ca="1">IF($G802="","",IF(OR(INDEX(Nhaplieu!$M$8:$M$1070,$G802)=$J$3,INDEX(Nhaplieu!$N$8:$N$1070,$G802)=$J$3),INDEX(Nhaplieu!$L$8:$L$1070,$G802),""))</f>
        <v/>
      </c>
      <c r="D802" s="483" t="str">
        <f ca="1">IF($G802="","",IF(INDEX(Nhaplieu!$M$8:$M$1070,$G802)=$J$3,IF($G802="","",INDEX(Nhaplieu!$N$8:$N$1070,$G802)),IF(INDEX(Nhaplieu!$N$8:$N$1070,$G802)=$J$3,IF($G802="","",INDEX(Nhaplieu!$M$8:$M$1070,$G802)),"")))</f>
        <v/>
      </c>
      <c r="E802" s="77" t="str">
        <f ca="1">IF($G802="","",IF(AND(INDEX(Nhaplieu!$M$8:$M$1070,$G802)=$J$3,INDEX(Nhaplieu!$P$8:$P$1070,$G802)=$J$2),INDEX(Nhaplieu!$O$8:$O$1070,$G802),0))</f>
        <v/>
      </c>
      <c r="F802" s="77" t="str">
        <f ca="1">IF(OR($G802="",E802&gt;0),"",IF(AND(INDEX(Nhaplieu!$N$8:$N$1070,$G802)=$J$3,INDEX(Nhaplieu!$P$8:$P$1070,$G802)=$J$2),INDEX(Nhaplieu!$O$8:$O$1070,$G802),0))</f>
        <v/>
      </c>
      <c r="G802" s="66" t="str">
        <f ca="1">IF(TYPE(MATCH($J$2,OFFSET(Nhaplieu!$P$8,G801,0):'Nhaplieu'!$P$1070,0)+G801)=16,"",MATCH($J$2,OFFSET(Nhaplieu!$P$8,G801,0):'Nhaplieu'!$P$1070,0)+G801)</f>
        <v/>
      </c>
    </row>
    <row r="803" spans="1:7" s="10" customFormat="1" ht="14.25" hidden="1" customHeight="1">
      <c r="A803" s="77" t="str">
        <f ca="1">IF($G803="","",IF(OR(INDEX(Nhaplieu!$M$8:$M$1070,$G803)=$J$3,INDEX(Nhaplieu!$N$8:$N$1070,$G803)=$J$3),INDEX(Nhaplieu!$E$8:$E$1070,$G803),""))</f>
        <v/>
      </c>
      <c r="B803" s="481" t="str">
        <f ca="1">IF($G803="","",IF(OR(INDEX(Nhaplieu!$M$8:$M$1070,$G803)=$J$3,INDEX(Nhaplieu!$N$8:$N$1070,$G803)=$J$3),INDEX(Nhaplieu!$F$8:$F$1070,$G803),""))</f>
        <v/>
      </c>
      <c r="C803" s="482" t="str">
        <f ca="1">IF($G803="","",IF(OR(INDEX(Nhaplieu!$M$8:$M$1070,$G803)=$J$3,INDEX(Nhaplieu!$N$8:$N$1070,$G803)=$J$3),INDEX(Nhaplieu!$L$8:$L$1070,$G803),""))</f>
        <v/>
      </c>
      <c r="D803" s="483" t="str">
        <f ca="1">IF($G803="","",IF(INDEX(Nhaplieu!$M$8:$M$1070,$G803)=$J$3,IF($G803="","",INDEX(Nhaplieu!$N$8:$N$1070,$G803)),IF(INDEX(Nhaplieu!$N$8:$N$1070,$G803)=$J$3,IF($G803="","",INDEX(Nhaplieu!$M$8:$M$1070,$G803)),"")))</f>
        <v/>
      </c>
      <c r="E803" s="77" t="str">
        <f ca="1">IF($G803="","",IF(AND(INDEX(Nhaplieu!$M$8:$M$1070,$G803)=$J$3,INDEX(Nhaplieu!$P$8:$P$1070,$G803)=$J$2),INDEX(Nhaplieu!$O$8:$O$1070,$G803),0))</f>
        <v/>
      </c>
      <c r="F803" s="77" t="str">
        <f ca="1">IF(OR($G803="",E803&gt;0),"",IF(AND(INDEX(Nhaplieu!$N$8:$N$1070,$G803)=$J$3,INDEX(Nhaplieu!$P$8:$P$1070,$G803)=$J$2),INDEX(Nhaplieu!$O$8:$O$1070,$G803),0))</f>
        <v/>
      </c>
      <c r="G803" s="66" t="str">
        <f ca="1">IF(TYPE(MATCH($J$2,OFFSET(Nhaplieu!$P$8,G802,0):'Nhaplieu'!$P$1070,0)+G802)=16,"",MATCH($J$2,OFFSET(Nhaplieu!$P$8,G802,0):'Nhaplieu'!$P$1070,0)+G802)</f>
        <v/>
      </c>
    </row>
    <row r="804" spans="1:7" s="10" customFormat="1" ht="14.25" hidden="1" customHeight="1">
      <c r="A804" s="77" t="str">
        <f ca="1">IF($G804="","",IF(OR(INDEX(Nhaplieu!$M$8:$M$1070,$G804)=$J$3,INDEX(Nhaplieu!$N$8:$N$1070,$G804)=$J$3),INDEX(Nhaplieu!$E$8:$E$1070,$G804),""))</f>
        <v/>
      </c>
      <c r="B804" s="481" t="str">
        <f ca="1">IF($G804="","",IF(OR(INDEX(Nhaplieu!$M$8:$M$1070,$G804)=$J$3,INDEX(Nhaplieu!$N$8:$N$1070,$G804)=$J$3),INDEX(Nhaplieu!$F$8:$F$1070,$G804),""))</f>
        <v/>
      </c>
      <c r="C804" s="482" t="str">
        <f ca="1">IF($G804="","",IF(OR(INDEX(Nhaplieu!$M$8:$M$1070,$G804)=$J$3,INDEX(Nhaplieu!$N$8:$N$1070,$G804)=$J$3),INDEX(Nhaplieu!$L$8:$L$1070,$G804),""))</f>
        <v/>
      </c>
      <c r="D804" s="483" t="str">
        <f ca="1">IF($G804="","",IF(INDEX(Nhaplieu!$M$8:$M$1070,$G804)=$J$3,IF($G804="","",INDEX(Nhaplieu!$N$8:$N$1070,$G804)),IF(INDEX(Nhaplieu!$N$8:$N$1070,$G804)=$J$3,IF($G804="","",INDEX(Nhaplieu!$M$8:$M$1070,$G804)),"")))</f>
        <v/>
      </c>
      <c r="E804" s="77" t="str">
        <f ca="1">IF($G804="","",IF(AND(INDEX(Nhaplieu!$M$8:$M$1070,$G804)=$J$3,INDEX(Nhaplieu!$P$8:$P$1070,$G804)=$J$2),INDEX(Nhaplieu!$O$8:$O$1070,$G804),0))</f>
        <v/>
      </c>
      <c r="F804" s="77" t="str">
        <f ca="1">IF(OR($G804="",E804&gt;0),"",IF(AND(INDEX(Nhaplieu!$N$8:$N$1070,$G804)=$J$3,INDEX(Nhaplieu!$P$8:$P$1070,$G804)=$J$2),INDEX(Nhaplieu!$O$8:$O$1070,$G804),0))</f>
        <v/>
      </c>
      <c r="G804" s="66" t="str">
        <f ca="1">IF(TYPE(MATCH($J$2,OFFSET(Nhaplieu!$P$8,G803,0):'Nhaplieu'!$P$1070,0)+G803)=16,"",MATCH($J$2,OFFSET(Nhaplieu!$P$8,G803,0):'Nhaplieu'!$P$1070,0)+G803)</f>
        <v/>
      </c>
    </row>
    <row r="805" spans="1:7" s="10" customFormat="1" ht="14.25" hidden="1" customHeight="1">
      <c r="A805" s="77" t="str">
        <f ca="1">IF($G805="","",IF(OR(INDEX(Nhaplieu!$M$8:$M$1070,$G805)=$J$3,INDEX(Nhaplieu!$N$8:$N$1070,$G805)=$J$3),INDEX(Nhaplieu!$E$8:$E$1070,$G805),""))</f>
        <v/>
      </c>
      <c r="B805" s="481" t="str">
        <f ca="1">IF($G805="","",IF(OR(INDEX(Nhaplieu!$M$8:$M$1070,$G805)=$J$3,INDEX(Nhaplieu!$N$8:$N$1070,$G805)=$J$3),INDEX(Nhaplieu!$F$8:$F$1070,$G805),""))</f>
        <v/>
      </c>
      <c r="C805" s="482" t="str">
        <f ca="1">IF($G805="","",IF(OR(INDEX(Nhaplieu!$M$8:$M$1070,$G805)=$J$3,INDEX(Nhaplieu!$N$8:$N$1070,$G805)=$J$3),INDEX(Nhaplieu!$L$8:$L$1070,$G805),""))</f>
        <v/>
      </c>
      <c r="D805" s="483" t="str">
        <f ca="1">IF($G805="","",IF(INDEX(Nhaplieu!$M$8:$M$1070,$G805)=$J$3,IF($G805="","",INDEX(Nhaplieu!$N$8:$N$1070,$G805)),IF(INDEX(Nhaplieu!$N$8:$N$1070,$G805)=$J$3,IF($G805="","",INDEX(Nhaplieu!$M$8:$M$1070,$G805)),"")))</f>
        <v/>
      </c>
      <c r="E805" s="77" t="str">
        <f ca="1">IF($G805="","",IF(AND(INDEX(Nhaplieu!$M$8:$M$1070,$G805)=$J$3,INDEX(Nhaplieu!$P$8:$P$1070,$G805)=$J$2),INDEX(Nhaplieu!$O$8:$O$1070,$G805),0))</f>
        <v/>
      </c>
      <c r="F805" s="77" t="str">
        <f ca="1">IF(OR($G805="",E805&gt;0),"",IF(AND(INDEX(Nhaplieu!$N$8:$N$1070,$G805)=$J$3,INDEX(Nhaplieu!$P$8:$P$1070,$G805)=$J$2),INDEX(Nhaplieu!$O$8:$O$1070,$G805),0))</f>
        <v/>
      </c>
      <c r="G805" s="66" t="str">
        <f ca="1">IF(TYPE(MATCH($J$2,OFFSET(Nhaplieu!$P$8,G804,0):'Nhaplieu'!$P$1070,0)+G804)=16,"",MATCH($J$2,OFFSET(Nhaplieu!$P$8,G804,0):'Nhaplieu'!$P$1070,0)+G804)</f>
        <v/>
      </c>
    </row>
    <row r="806" spans="1:7" s="10" customFormat="1" ht="14.25" hidden="1" customHeight="1">
      <c r="A806" s="77" t="str">
        <f ca="1">IF($G806="","",IF(OR(INDEX(Nhaplieu!$M$8:$M$1070,$G806)=$J$3,INDEX(Nhaplieu!$N$8:$N$1070,$G806)=$J$3),INDEX(Nhaplieu!$E$8:$E$1070,$G806),""))</f>
        <v/>
      </c>
      <c r="B806" s="481" t="str">
        <f ca="1">IF($G806="","",IF(OR(INDEX(Nhaplieu!$M$8:$M$1070,$G806)=$J$3,INDEX(Nhaplieu!$N$8:$N$1070,$G806)=$J$3),INDEX(Nhaplieu!$F$8:$F$1070,$G806),""))</f>
        <v/>
      </c>
      <c r="C806" s="482" t="str">
        <f ca="1">IF($G806="","",IF(OR(INDEX(Nhaplieu!$M$8:$M$1070,$G806)=$J$3,INDEX(Nhaplieu!$N$8:$N$1070,$G806)=$J$3),INDEX(Nhaplieu!$L$8:$L$1070,$G806),""))</f>
        <v/>
      </c>
      <c r="D806" s="483" t="str">
        <f ca="1">IF($G806="","",IF(INDEX(Nhaplieu!$M$8:$M$1070,$G806)=$J$3,IF($G806="","",INDEX(Nhaplieu!$N$8:$N$1070,$G806)),IF(INDEX(Nhaplieu!$N$8:$N$1070,$G806)=$J$3,IF($G806="","",INDEX(Nhaplieu!$M$8:$M$1070,$G806)),"")))</f>
        <v/>
      </c>
      <c r="E806" s="77" t="str">
        <f ca="1">IF($G806="","",IF(AND(INDEX(Nhaplieu!$M$8:$M$1070,$G806)=$J$3,INDEX(Nhaplieu!$P$8:$P$1070,$G806)=$J$2),INDEX(Nhaplieu!$O$8:$O$1070,$G806),0))</f>
        <v/>
      </c>
      <c r="F806" s="77" t="str">
        <f ca="1">IF(OR($G806="",E806&gt;0),"",IF(AND(INDEX(Nhaplieu!$N$8:$N$1070,$G806)=$J$3,INDEX(Nhaplieu!$P$8:$P$1070,$G806)=$J$2),INDEX(Nhaplieu!$O$8:$O$1070,$G806),0))</f>
        <v/>
      </c>
      <c r="G806" s="66" t="str">
        <f ca="1">IF(TYPE(MATCH($J$2,OFFSET(Nhaplieu!$P$8,G805,0):'Nhaplieu'!$P$1070,0)+G805)=16,"",MATCH($J$2,OFFSET(Nhaplieu!$P$8,G805,0):'Nhaplieu'!$P$1070,0)+G805)</f>
        <v/>
      </c>
    </row>
    <row r="807" spans="1:7" s="10" customFormat="1" ht="14.25" hidden="1" customHeight="1">
      <c r="A807" s="77" t="str">
        <f ca="1">IF($G807="","",IF(OR(INDEX(Nhaplieu!$M$8:$M$1070,$G807)=$J$3,INDEX(Nhaplieu!$N$8:$N$1070,$G807)=$J$3),INDEX(Nhaplieu!$E$8:$E$1070,$G807),""))</f>
        <v/>
      </c>
      <c r="B807" s="481" t="str">
        <f ca="1">IF($G807="","",IF(OR(INDEX(Nhaplieu!$M$8:$M$1070,$G807)=$J$3,INDEX(Nhaplieu!$N$8:$N$1070,$G807)=$J$3),INDEX(Nhaplieu!$F$8:$F$1070,$G807),""))</f>
        <v/>
      </c>
      <c r="C807" s="482" t="str">
        <f ca="1">IF($G807="","",IF(OR(INDEX(Nhaplieu!$M$8:$M$1070,$G807)=$J$3,INDEX(Nhaplieu!$N$8:$N$1070,$G807)=$J$3),INDEX(Nhaplieu!$L$8:$L$1070,$G807),""))</f>
        <v/>
      </c>
      <c r="D807" s="483" t="str">
        <f ca="1">IF($G807="","",IF(INDEX(Nhaplieu!$M$8:$M$1070,$G807)=$J$3,IF($G807="","",INDEX(Nhaplieu!$N$8:$N$1070,$G807)),IF(INDEX(Nhaplieu!$N$8:$N$1070,$G807)=$J$3,IF($G807="","",INDEX(Nhaplieu!$M$8:$M$1070,$G807)),"")))</f>
        <v/>
      </c>
      <c r="E807" s="77" t="str">
        <f ca="1">IF($G807="","",IF(AND(INDEX(Nhaplieu!$M$8:$M$1070,$G807)=$J$3,INDEX(Nhaplieu!$P$8:$P$1070,$G807)=$J$2),INDEX(Nhaplieu!$O$8:$O$1070,$G807),0))</f>
        <v/>
      </c>
      <c r="F807" s="77" t="str">
        <f ca="1">IF(OR($G807="",E807&gt;0),"",IF(AND(INDEX(Nhaplieu!$N$8:$N$1070,$G807)=$J$3,INDEX(Nhaplieu!$P$8:$P$1070,$G807)=$J$2),INDEX(Nhaplieu!$O$8:$O$1070,$G807),0))</f>
        <v/>
      </c>
      <c r="G807" s="66" t="str">
        <f ca="1">IF(TYPE(MATCH($J$2,OFFSET(Nhaplieu!$P$8,G806,0):'Nhaplieu'!$P$1070,0)+G806)=16,"",MATCH($J$2,OFFSET(Nhaplieu!$P$8,G806,0):'Nhaplieu'!$P$1070,0)+G806)</f>
        <v/>
      </c>
    </row>
    <row r="808" spans="1:7" s="10" customFormat="1" ht="14.25" hidden="1" customHeight="1">
      <c r="A808" s="77" t="str">
        <f ca="1">IF($G808="","",IF(OR(INDEX(Nhaplieu!$M$8:$M$1070,$G808)=$J$3,INDEX(Nhaplieu!$N$8:$N$1070,$G808)=$J$3),INDEX(Nhaplieu!$E$8:$E$1070,$G808),""))</f>
        <v/>
      </c>
      <c r="B808" s="481" t="str">
        <f ca="1">IF($G808="","",IF(OR(INDEX(Nhaplieu!$M$8:$M$1070,$G808)=$J$3,INDEX(Nhaplieu!$N$8:$N$1070,$G808)=$J$3),INDEX(Nhaplieu!$F$8:$F$1070,$G808),""))</f>
        <v/>
      </c>
      <c r="C808" s="482" t="str">
        <f ca="1">IF($G808="","",IF(OR(INDEX(Nhaplieu!$M$8:$M$1070,$G808)=$J$3,INDEX(Nhaplieu!$N$8:$N$1070,$G808)=$J$3),INDEX(Nhaplieu!$L$8:$L$1070,$G808),""))</f>
        <v/>
      </c>
      <c r="D808" s="483" t="str">
        <f ca="1">IF($G808="","",IF(INDEX(Nhaplieu!$M$8:$M$1070,$G808)=$J$3,IF($G808="","",INDEX(Nhaplieu!$N$8:$N$1070,$G808)),IF(INDEX(Nhaplieu!$N$8:$N$1070,$G808)=$J$3,IF($G808="","",INDEX(Nhaplieu!$M$8:$M$1070,$G808)),"")))</f>
        <v/>
      </c>
      <c r="E808" s="77" t="str">
        <f ca="1">IF($G808="","",IF(AND(INDEX(Nhaplieu!$M$8:$M$1070,$G808)=$J$3,INDEX(Nhaplieu!$P$8:$P$1070,$G808)=$J$2),INDEX(Nhaplieu!$O$8:$O$1070,$G808),0))</f>
        <v/>
      </c>
      <c r="F808" s="77" t="str">
        <f ca="1">IF(OR($G808="",E808&gt;0),"",IF(AND(INDEX(Nhaplieu!$N$8:$N$1070,$G808)=$J$3,INDEX(Nhaplieu!$P$8:$P$1070,$G808)=$J$2),INDEX(Nhaplieu!$O$8:$O$1070,$G808),0))</f>
        <v/>
      </c>
      <c r="G808" s="66" t="str">
        <f ca="1">IF(TYPE(MATCH($J$2,OFFSET(Nhaplieu!$P$8,G807,0):'Nhaplieu'!$P$1070,0)+G807)=16,"",MATCH($J$2,OFFSET(Nhaplieu!$P$8,G807,0):'Nhaplieu'!$P$1070,0)+G807)</f>
        <v/>
      </c>
    </row>
    <row r="809" spans="1:7" s="10" customFormat="1" ht="14.25" hidden="1" customHeight="1">
      <c r="A809" s="77" t="str">
        <f ca="1">IF($G809="","",IF(OR(INDEX(Nhaplieu!$M$8:$M$1070,$G809)=$J$3,INDEX(Nhaplieu!$N$8:$N$1070,$G809)=$J$3),INDEX(Nhaplieu!$E$8:$E$1070,$G809),""))</f>
        <v/>
      </c>
      <c r="B809" s="481" t="str">
        <f ca="1">IF($G809="","",IF(OR(INDEX(Nhaplieu!$M$8:$M$1070,$G809)=$J$3,INDEX(Nhaplieu!$N$8:$N$1070,$G809)=$J$3),INDEX(Nhaplieu!$F$8:$F$1070,$G809),""))</f>
        <v/>
      </c>
      <c r="C809" s="482" t="str">
        <f ca="1">IF($G809="","",IF(OR(INDEX(Nhaplieu!$M$8:$M$1070,$G809)=$J$3,INDEX(Nhaplieu!$N$8:$N$1070,$G809)=$J$3),INDEX(Nhaplieu!$L$8:$L$1070,$G809),""))</f>
        <v/>
      </c>
      <c r="D809" s="483" t="str">
        <f ca="1">IF($G809="","",IF(INDEX(Nhaplieu!$M$8:$M$1070,$G809)=$J$3,IF($G809="","",INDEX(Nhaplieu!$N$8:$N$1070,$G809)),IF(INDEX(Nhaplieu!$N$8:$N$1070,$G809)=$J$3,IF($G809="","",INDEX(Nhaplieu!$M$8:$M$1070,$G809)),"")))</f>
        <v/>
      </c>
      <c r="E809" s="77" t="str">
        <f ca="1">IF($G809="","",IF(AND(INDEX(Nhaplieu!$M$8:$M$1070,$G809)=$J$3,INDEX(Nhaplieu!$P$8:$P$1070,$G809)=$J$2),INDEX(Nhaplieu!$O$8:$O$1070,$G809),0))</f>
        <v/>
      </c>
      <c r="F809" s="77" t="str">
        <f ca="1">IF(OR($G809="",E809&gt;0),"",IF(AND(INDEX(Nhaplieu!$N$8:$N$1070,$G809)=$J$3,INDEX(Nhaplieu!$P$8:$P$1070,$G809)=$J$2),INDEX(Nhaplieu!$O$8:$O$1070,$G809),0))</f>
        <v/>
      </c>
      <c r="G809" s="66" t="str">
        <f ca="1">IF(TYPE(MATCH($J$2,OFFSET(Nhaplieu!$P$8,G808,0):'Nhaplieu'!$P$1070,0)+G808)=16,"",MATCH($J$2,OFFSET(Nhaplieu!$P$8,G808,0):'Nhaplieu'!$P$1070,0)+G808)</f>
        <v/>
      </c>
    </row>
    <row r="810" spans="1:7" s="10" customFormat="1" ht="14.25" hidden="1" customHeight="1">
      <c r="A810" s="77" t="str">
        <f ca="1">IF($G810="","",IF(OR(INDEX(Nhaplieu!$M$8:$M$1070,$G810)=$J$3,INDEX(Nhaplieu!$N$8:$N$1070,$G810)=$J$3),INDEX(Nhaplieu!$E$8:$E$1070,$G810),""))</f>
        <v/>
      </c>
      <c r="B810" s="481" t="str">
        <f ca="1">IF($G810="","",IF(OR(INDEX(Nhaplieu!$M$8:$M$1070,$G810)=$J$3,INDEX(Nhaplieu!$N$8:$N$1070,$G810)=$J$3),INDEX(Nhaplieu!$F$8:$F$1070,$G810),""))</f>
        <v/>
      </c>
      <c r="C810" s="482" t="str">
        <f ca="1">IF($G810="","",IF(OR(INDEX(Nhaplieu!$M$8:$M$1070,$G810)=$J$3,INDEX(Nhaplieu!$N$8:$N$1070,$G810)=$J$3),INDEX(Nhaplieu!$L$8:$L$1070,$G810),""))</f>
        <v/>
      </c>
      <c r="D810" s="483" t="str">
        <f ca="1">IF($G810="","",IF(INDEX(Nhaplieu!$M$8:$M$1070,$G810)=$J$3,IF($G810="","",INDEX(Nhaplieu!$N$8:$N$1070,$G810)),IF(INDEX(Nhaplieu!$N$8:$N$1070,$G810)=$J$3,IF($G810="","",INDEX(Nhaplieu!$M$8:$M$1070,$G810)),"")))</f>
        <v/>
      </c>
      <c r="E810" s="77" t="str">
        <f ca="1">IF($G810="","",IF(AND(INDEX(Nhaplieu!$M$8:$M$1070,$G810)=$J$3,INDEX(Nhaplieu!$P$8:$P$1070,$G810)=$J$2),INDEX(Nhaplieu!$O$8:$O$1070,$G810),0))</f>
        <v/>
      </c>
      <c r="F810" s="77" t="str">
        <f ca="1">IF(OR($G810="",E810&gt;0),"",IF(AND(INDEX(Nhaplieu!$N$8:$N$1070,$G810)=$J$3,INDEX(Nhaplieu!$P$8:$P$1070,$G810)=$J$2),INDEX(Nhaplieu!$O$8:$O$1070,$G810),0))</f>
        <v/>
      </c>
      <c r="G810" s="66" t="str">
        <f ca="1">IF(TYPE(MATCH($J$2,OFFSET(Nhaplieu!$P$8,G809,0):'Nhaplieu'!$P$1070,0)+G809)=16,"",MATCH($J$2,OFFSET(Nhaplieu!$P$8,G809,0):'Nhaplieu'!$P$1070,0)+G809)</f>
        <v/>
      </c>
    </row>
    <row r="811" spans="1:7" s="10" customFormat="1" ht="14.25" hidden="1" customHeight="1">
      <c r="A811" s="77" t="str">
        <f ca="1">IF($G811="","",IF(OR(INDEX(Nhaplieu!$M$8:$M$1070,$G811)=$J$3,INDEX(Nhaplieu!$N$8:$N$1070,$G811)=$J$3),INDEX(Nhaplieu!$E$8:$E$1070,$G811),""))</f>
        <v/>
      </c>
      <c r="B811" s="481" t="str">
        <f ca="1">IF($G811="","",IF(OR(INDEX(Nhaplieu!$M$8:$M$1070,$G811)=$J$3,INDEX(Nhaplieu!$N$8:$N$1070,$G811)=$J$3),INDEX(Nhaplieu!$F$8:$F$1070,$G811),""))</f>
        <v/>
      </c>
      <c r="C811" s="482" t="str">
        <f ca="1">IF($G811="","",IF(OR(INDEX(Nhaplieu!$M$8:$M$1070,$G811)=$J$3,INDEX(Nhaplieu!$N$8:$N$1070,$G811)=$J$3),INDEX(Nhaplieu!$L$8:$L$1070,$G811),""))</f>
        <v/>
      </c>
      <c r="D811" s="483" t="str">
        <f ca="1">IF($G811="","",IF(INDEX(Nhaplieu!$M$8:$M$1070,$G811)=$J$3,IF($G811="","",INDEX(Nhaplieu!$N$8:$N$1070,$G811)),IF(INDEX(Nhaplieu!$N$8:$N$1070,$G811)=$J$3,IF($G811="","",INDEX(Nhaplieu!$M$8:$M$1070,$G811)),"")))</f>
        <v/>
      </c>
      <c r="E811" s="77" t="str">
        <f ca="1">IF($G811="","",IF(AND(INDEX(Nhaplieu!$M$8:$M$1070,$G811)=$J$3,INDEX(Nhaplieu!$P$8:$P$1070,$G811)=$J$2),INDEX(Nhaplieu!$O$8:$O$1070,$G811),0))</f>
        <v/>
      </c>
      <c r="F811" s="77" t="str">
        <f ca="1">IF(OR($G811="",E811&gt;0),"",IF(AND(INDEX(Nhaplieu!$N$8:$N$1070,$G811)=$J$3,INDEX(Nhaplieu!$P$8:$P$1070,$G811)=$J$2),INDEX(Nhaplieu!$O$8:$O$1070,$G811),0))</f>
        <v/>
      </c>
      <c r="G811" s="66" t="str">
        <f ca="1">IF(TYPE(MATCH($J$2,OFFSET(Nhaplieu!$P$8,G810,0):'Nhaplieu'!$P$1070,0)+G810)=16,"",MATCH($J$2,OFFSET(Nhaplieu!$P$8,G810,0):'Nhaplieu'!$P$1070,0)+G810)</f>
        <v/>
      </c>
    </row>
    <row r="812" spans="1:7" s="10" customFormat="1" ht="14.25" hidden="1" customHeight="1">
      <c r="A812" s="77" t="str">
        <f ca="1">IF($G812="","",IF(OR(INDEX(Nhaplieu!$M$8:$M$1070,$G812)=$J$3,INDEX(Nhaplieu!$N$8:$N$1070,$G812)=$J$3),INDEX(Nhaplieu!$E$8:$E$1070,$G812),""))</f>
        <v/>
      </c>
      <c r="B812" s="481" t="str">
        <f ca="1">IF($G812="","",IF(OR(INDEX(Nhaplieu!$M$8:$M$1070,$G812)=$J$3,INDEX(Nhaplieu!$N$8:$N$1070,$G812)=$J$3),INDEX(Nhaplieu!$F$8:$F$1070,$G812),""))</f>
        <v/>
      </c>
      <c r="C812" s="482" t="str">
        <f ca="1">IF($G812="","",IF(OR(INDEX(Nhaplieu!$M$8:$M$1070,$G812)=$J$3,INDEX(Nhaplieu!$N$8:$N$1070,$G812)=$J$3),INDEX(Nhaplieu!$L$8:$L$1070,$G812),""))</f>
        <v/>
      </c>
      <c r="D812" s="483" t="str">
        <f ca="1">IF($G812="","",IF(INDEX(Nhaplieu!$M$8:$M$1070,$G812)=$J$3,IF($G812="","",INDEX(Nhaplieu!$N$8:$N$1070,$G812)),IF(INDEX(Nhaplieu!$N$8:$N$1070,$G812)=$J$3,IF($G812="","",INDEX(Nhaplieu!$M$8:$M$1070,$G812)),"")))</f>
        <v/>
      </c>
      <c r="E812" s="77" t="str">
        <f ca="1">IF($G812="","",IF(AND(INDEX(Nhaplieu!$M$8:$M$1070,$G812)=$J$3,INDEX(Nhaplieu!$P$8:$P$1070,$G812)=$J$2),INDEX(Nhaplieu!$O$8:$O$1070,$G812),0))</f>
        <v/>
      </c>
      <c r="F812" s="77" t="str">
        <f ca="1">IF(OR($G812="",E812&gt;0),"",IF(AND(INDEX(Nhaplieu!$N$8:$N$1070,$G812)=$J$3,INDEX(Nhaplieu!$P$8:$P$1070,$G812)=$J$2),INDEX(Nhaplieu!$O$8:$O$1070,$G812),0))</f>
        <v/>
      </c>
      <c r="G812" s="66" t="str">
        <f ca="1">IF(TYPE(MATCH($J$2,OFFSET(Nhaplieu!$P$8,G811,0):'Nhaplieu'!$P$1070,0)+G811)=16,"",MATCH($J$2,OFFSET(Nhaplieu!$P$8,G811,0):'Nhaplieu'!$P$1070,0)+G811)</f>
        <v/>
      </c>
    </row>
    <row r="813" spans="1:7" s="10" customFormat="1" ht="14.25" hidden="1" customHeight="1">
      <c r="A813" s="77" t="str">
        <f ca="1">IF($G813="","",IF(OR(INDEX(Nhaplieu!$M$8:$M$1070,$G813)=$J$3,INDEX(Nhaplieu!$N$8:$N$1070,$G813)=$J$3),INDEX(Nhaplieu!$E$8:$E$1070,$G813),""))</f>
        <v/>
      </c>
      <c r="B813" s="481" t="str">
        <f ca="1">IF($G813="","",IF(OR(INDEX(Nhaplieu!$M$8:$M$1070,$G813)=$J$3,INDEX(Nhaplieu!$N$8:$N$1070,$G813)=$J$3),INDEX(Nhaplieu!$F$8:$F$1070,$G813),""))</f>
        <v/>
      </c>
      <c r="C813" s="482" t="str">
        <f ca="1">IF($G813="","",IF(OR(INDEX(Nhaplieu!$M$8:$M$1070,$G813)=$J$3,INDEX(Nhaplieu!$N$8:$N$1070,$G813)=$J$3),INDEX(Nhaplieu!$L$8:$L$1070,$G813),""))</f>
        <v/>
      </c>
      <c r="D813" s="483" t="str">
        <f ca="1">IF($G813="","",IF(INDEX(Nhaplieu!$M$8:$M$1070,$G813)=$J$3,IF($G813="","",INDEX(Nhaplieu!$N$8:$N$1070,$G813)),IF(INDEX(Nhaplieu!$N$8:$N$1070,$G813)=$J$3,IF($G813="","",INDEX(Nhaplieu!$M$8:$M$1070,$G813)),"")))</f>
        <v/>
      </c>
      <c r="E813" s="77" t="str">
        <f ca="1">IF($G813="","",IF(AND(INDEX(Nhaplieu!$M$8:$M$1070,$G813)=$J$3,INDEX(Nhaplieu!$P$8:$P$1070,$G813)=$J$2),INDEX(Nhaplieu!$O$8:$O$1070,$G813),0))</f>
        <v/>
      </c>
      <c r="F813" s="77" t="str">
        <f ca="1">IF(OR($G813="",E813&gt;0),"",IF(AND(INDEX(Nhaplieu!$N$8:$N$1070,$G813)=$J$3,INDEX(Nhaplieu!$P$8:$P$1070,$G813)=$J$2),INDEX(Nhaplieu!$O$8:$O$1070,$G813),0))</f>
        <v/>
      </c>
      <c r="G813" s="66" t="str">
        <f ca="1">IF(TYPE(MATCH($J$2,OFFSET(Nhaplieu!$P$8,G812,0):'Nhaplieu'!$P$1070,0)+G812)=16,"",MATCH($J$2,OFFSET(Nhaplieu!$P$8,G812,0):'Nhaplieu'!$P$1070,0)+G812)</f>
        <v/>
      </c>
    </row>
    <row r="814" spans="1:7" s="10" customFormat="1" ht="14.25" hidden="1" customHeight="1">
      <c r="A814" s="77" t="str">
        <f ca="1">IF($G814="","",IF(OR(INDEX(Nhaplieu!$M$8:$M$1070,$G814)=$J$3,INDEX(Nhaplieu!$N$8:$N$1070,$G814)=$J$3),INDEX(Nhaplieu!$E$8:$E$1070,$G814),""))</f>
        <v/>
      </c>
      <c r="B814" s="481" t="str">
        <f ca="1">IF($G814="","",IF(OR(INDEX(Nhaplieu!$M$8:$M$1070,$G814)=$J$3,INDEX(Nhaplieu!$N$8:$N$1070,$G814)=$J$3),INDEX(Nhaplieu!$F$8:$F$1070,$G814),""))</f>
        <v/>
      </c>
      <c r="C814" s="482" t="str">
        <f ca="1">IF($G814="","",IF(OR(INDEX(Nhaplieu!$M$8:$M$1070,$G814)=$J$3,INDEX(Nhaplieu!$N$8:$N$1070,$G814)=$J$3),INDEX(Nhaplieu!$L$8:$L$1070,$G814),""))</f>
        <v/>
      </c>
      <c r="D814" s="483" t="str">
        <f ca="1">IF($G814="","",IF(INDEX(Nhaplieu!$M$8:$M$1070,$G814)=$J$3,IF($G814="","",INDEX(Nhaplieu!$N$8:$N$1070,$G814)),IF(INDEX(Nhaplieu!$N$8:$N$1070,$G814)=$J$3,IF($G814="","",INDEX(Nhaplieu!$M$8:$M$1070,$G814)),"")))</f>
        <v/>
      </c>
      <c r="E814" s="77" t="str">
        <f ca="1">IF($G814="","",IF(AND(INDEX(Nhaplieu!$M$8:$M$1070,$G814)=$J$3,INDEX(Nhaplieu!$P$8:$P$1070,$G814)=$J$2),INDEX(Nhaplieu!$O$8:$O$1070,$G814),0))</f>
        <v/>
      </c>
      <c r="F814" s="77" t="str">
        <f ca="1">IF(OR($G814="",E814&gt;0),"",IF(AND(INDEX(Nhaplieu!$N$8:$N$1070,$G814)=$J$3,INDEX(Nhaplieu!$P$8:$P$1070,$G814)=$J$2),INDEX(Nhaplieu!$O$8:$O$1070,$G814),0))</f>
        <v/>
      </c>
      <c r="G814" s="66" t="str">
        <f ca="1">IF(TYPE(MATCH($J$2,OFFSET(Nhaplieu!$P$8,G813,0):'Nhaplieu'!$P$1070,0)+G813)=16,"",MATCH($J$2,OFFSET(Nhaplieu!$P$8,G813,0):'Nhaplieu'!$P$1070,0)+G813)</f>
        <v/>
      </c>
    </row>
    <row r="815" spans="1:7" s="10" customFormat="1" ht="14.25" hidden="1" customHeight="1">
      <c r="A815" s="77" t="str">
        <f ca="1">IF($G815="","",IF(OR(INDEX(Nhaplieu!$M$8:$M$1070,$G815)=$J$3,INDEX(Nhaplieu!$N$8:$N$1070,$G815)=$J$3),INDEX(Nhaplieu!$E$8:$E$1070,$G815),""))</f>
        <v/>
      </c>
      <c r="B815" s="481" t="str">
        <f ca="1">IF($G815="","",IF(OR(INDEX(Nhaplieu!$M$8:$M$1070,$G815)=$J$3,INDEX(Nhaplieu!$N$8:$N$1070,$G815)=$J$3),INDEX(Nhaplieu!$F$8:$F$1070,$G815),""))</f>
        <v/>
      </c>
      <c r="C815" s="482" t="str">
        <f ca="1">IF($G815="","",IF(OR(INDEX(Nhaplieu!$M$8:$M$1070,$G815)=$J$3,INDEX(Nhaplieu!$N$8:$N$1070,$G815)=$J$3),INDEX(Nhaplieu!$L$8:$L$1070,$G815),""))</f>
        <v/>
      </c>
      <c r="D815" s="483" t="str">
        <f ca="1">IF($G815="","",IF(INDEX(Nhaplieu!$M$8:$M$1070,$G815)=$J$3,IF($G815="","",INDEX(Nhaplieu!$N$8:$N$1070,$G815)),IF(INDEX(Nhaplieu!$N$8:$N$1070,$G815)=$J$3,IF($G815="","",INDEX(Nhaplieu!$M$8:$M$1070,$G815)),"")))</f>
        <v/>
      </c>
      <c r="E815" s="77" t="str">
        <f ca="1">IF($G815="","",IF(AND(INDEX(Nhaplieu!$M$8:$M$1070,$G815)=$J$3,INDEX(Nhaplieu!$P$8:$P$1070,$G815)=$J$2),INDEX(Nhaplieu!$O$8:$O$1070,$G815),0))</f>
        <v/>
      </c>
      <c r="F815" s="77" t="str">
        <f ca="1">IF(OR($G815="",E815&gt;0),"",IF(AND(INDEX(Nhaplieu!$N$8:$N$1070,$G815)=$J$3,INDEX(Nhaplieu!$P$8:$P$1070,$G815)=$J$2),INDEX(Nhaplieu!$O$8:$O$1070,$G815),0))</f>
        <v/>
      </c>
      <c r="G815" s="66" t="str">
        <f ca="1">IF(TYPE(MATCH($J$2,OFFSET(Nhaplieu!$P$8,G814,0):'Nhaplieu'!$P$1070,0)+G814)=16,"",MATCH($J$2,OFFSET(Nhaplieu!$P$8,G814,0):'Nhaplieu'!$P$1070,0)+G814)</f>
        <v/>
      </c>
    </row>
    <row r="816" spans="1:7" s="10" customFormat="1" ht="14.25" hidden="1" customHeight="1">
      <c r="A816" s="77" t="str">
        <f ca="1">IF($G816="","",IF(OR(INDEX(Nhaplieu!$M$8:$M$1070,$G816)=$J$3,INDEX(Nhaplieu!$N$8:$N$1070,$G816)=$J$3),INDEX(Nhaplieu!$E$8:$E$1070,$G816),""))</f>
        <v/>
      </c>
      <c r="B816" s="481" t="str">
        <f ca="1">IF($G816="","",IF(OR(INDEX(Nhaplieu!$M$8:$M$1070,$G816)=$J$3,INDEX(Nhaplieu!$N$8:$N$1070,$G816)=$J$3),INDEX(Nhaplieu!$F$8:$F$1070,$G816),""))</f>
        <v/>
      </c>
      <c r="C816" s="482" t="str">
        <f ca="1">IF($G816="","",IF(OR(INDEX(Nhaplieu!$M$8:$M$1070,$G816)=$J$3,INDEX(Nhaplieu!$N$8:$N$1070,$G816)=$J$3),INDEX(Nhaplieu!$L$8:$L$1070,$G816),""))</f>
        <v/>
      </c>
      <c r="D816" s="483" t="str">
        <f ca="1">IF($G816="","",IF(INDEX(Nhaplieu!$M$8:$M$1070,$G816)=$J$3,IF($G816="","",INDEX(Nhaplieu!$N$8:$N$1070,$G816)),IF(INDEX(Nhaplieu!$N$8:$N$1070,$G816)=$J$3,IF($G816="","",INDEX(Nhaplieu!$M$8:$M$1070,$G816)),"")))</f>
        <v/>
      </c>
      <c r="E816" s="77" t="str">
        <f ca="1">IF($G816="","",IF(AND(INDEX(Nhaplieu!$M$8:$M$1070,$G816)=$J$3,INDEX(Nhaplieu!$P$8:$P$1070,$G816)=$J$2),INDEX(Nhaplieu!$O$8:$O$1070,$G816),0))</f>
        <v/>
      </c>
      <c r="F816" s="77" t="str">
        <f ca="1">IF(OR($G816="",E816&gt;0),"",IF(AND(INDEX(Nhaplieu!$N$8:$N$1070,$G816)=$J$3,INDEX(Nhaplieu!$P$8:$P$1070,$G816)=$J$2),INDEX(Nhaplieu!$O$8:$O$1070,$G816),0))</f>
        <v/>
      </c>
      <c r="G816" s="66" t="str">
        <f ca="1">IF(TYPE(MATCH($J$2,OFFSET(Nhaplieu!$P$8,G815,0):'Nhaplieu'!$P$1070,0)+G815)=16,"",MATCH($J$2,OFFSET(Nhaplieu!$P$8,G815,0):'Nhaplieu'!$P$1070,0)+G815)</f>
        <v/>
      </c>
    </row>
    <row r="817" spans="1:7" s="10" customFormat="1" ht="14.25" hidden="1" customHeight="1">
      <c r="A817" s="77" t="str">
        <f ca="1">IF($G817="","",IF(OR(INDEX(Nhaplieu!$M$8:$M$1070,$G817)=$J$3,INDEX(Nhaplieu!$N$8:$N$1070,$G817)=$J$3),INDEX(Nhaplieu!$E$8:$E$1070,$G817),""))</f>
        <v/>
      </c>
      <c r="B817" s="481" t="str">
        <f ca="1">IF($G817="","",IF(OR(INDEX(Nhaplieu!$M$8:$M$1070,$G817)=$J$3,INDEX(Nhaplieu!$N$8:$N$1070,$G817)=$J$3),INDEX(Nhaplieu!$F$8:$F$1070,$G817),""))</f>
        <v/>
      </c>
      <c r="C817" s="482" t="str">
        <f ca="1">IF($G817="","",IF(OR(INDEX(Nhaplieu!$M$8:$M$1070,$G817)=$J$3,INDEX(Nhaplieu!$N$8:$N$1070,$G817)=$J$3),INDEX(Nhaplieu!$L$8:$L$1070,$G817),""))</f>
        <v/>
      </c>
      <c r="D817" s="483" t="str">
        <f ca="1">IF($G817="","",IF(INDEX(Nhaplieu!$M$8:$M$1070,$G817)=$J$3,IF($G817="","",INDEX(Nhaplieu!$N$8:$N$1070,$G817)),IF(INDEX(Nhaplieu!$N$8:$N$1070,$G817)=$J$3,IF($G817="","",INDEX(Nhaplieu!$M$8:$M$1070,$G817)),"")))</f>
        <v/>
      </c>
      <c r="E817" s="77" t="str">
        <f ca="1">IF($G817="","",IF(AND(INDEX(Nhaplieu!$M$8:$M$1070,$G817)=$J$3,INDEX(Nhaplieu!$P$8:$P$1070,$G817)=$J$2),INDEX(Nhaplieu!$O$8:$O$1070,$G817),0))</f>
        <v/>
      </c>
      <c r="F817" s="77" t="str">
        <f ca="1">IF(OR($G817="",E817&gt;0),"",IF(AND(INDEX(Nhaplieu!$N$8:$N$1070,$G817)=$J$3,INDEX(Nhaplieu!$P$8:$P$1070,$G817)=$J$2),INDEX(Nhaplieu!$O$8:$O$1070,$G817),0))</f>
        <v/>
      </c>
      <c r="G817" s="66" t="str">
        <f ca="1">IF(TYPE(MATCH($J$2,OFFSET(Nhaplieu!$P$8,G816,0):'Nhaplieu'!$P$1070,0)+G816)=16,"",MATCH($J$2,OFFSET(Nhaplieu!$P$8,G816,0):'Nhaplieu'!$P$1070,0)+G816)</f>
        <v/>
      </c>
    </row>
    <row r="818" spans="1:7" s="10" customFormat="1" ht="14.25" hidden="1" customHeight="1">
      <c r="A818" s="77" t="str">
        <f ca="1">IF($G818="","",IF(OR(INDEX(Nhaplieu!$M$8:$M$1070,$G818)=$J$3,INDEX(Nhaplieu!$N$8:$N$1070,$G818)=$J$3),INDEX(Nhaplieu!$E$8:$E$1070,$G818),""))</f>
        <v/>
      </c>
      <c r="B818" s="481" t="str">
        <f ca="1">IF($G818="","",IF(OR(INDEX(Nhaplieu!$M$8:$M$1070,$G818)=$J$3,INDEX(Nhaplieu!$N$8:$N$1070,$G818)=$J$3),INDEX(Nhaplieu!$F$8:$F$1070,$G818),""))</f>
        <v/>
      </c>
      <c r="C818" s="482" t="str">
        <f ca="1">IF($G818="","",IF(OR(INDEX(Nhaplieu!$M$8:$M$1070,$G818)=$J$3,INDEX(Nhaplieu!$N$8:$N$1070,$G818)=$J$3),INDEX(Nhaplieu!$L$8:$L$1070,$G818),""))</f>
        <v/>
      </c>
      <c r="D818" s="483" t="str">
        <f ca="1">IF($G818="","",IF(INDEX(Nhaplieu!$M$8:$M$1070,$G818)=$J$3,IF($G818="","",INDEX(Nhaplieu!$N$8:$N$1070,$G818)),IF(INDEX(Nhaplieu!$N$8:$N$1070,$G818)=$J$3,IF($G818="","",INDEX(Nhaplieu!$M$8:$M$1070,$G818)),"")))</f>
        <v/>
      </c>
      <c r="E818" s="77" t="str">
        <f ca="1">IF($G818="","",IF(AND(INDEX(Nhaplieu!$M$8:$M$1070,$G818)=$J$3,INDEX(Nhaplieu!$P$8:$P$1070,$G818)=$J$2),INDEX(Nhaplieu!$O$8:$O$1070,$G818),0))</f>
        <v/>
      </c>
      <c r="F818" s="77" t="str">
        <f ca="1">IF(OR($G818="",E818&gt;0),"",IF(AND(INDEX(Nhaplieu!$N$8:$N$1070,$G818)=$J$3,INDEX(Nhaplieu!$P$8:$P$1070,$G818)=$J$2),INDEX(Nhaplieu!$O$8:$O$1070,$G818),0))</f>
        <v/>
      </c>
      <c r="G818" s="66" t="str">
        <f ca="1">IF(TYPE(MATCH($J$2,OFFSET(Nhaplieu!$P$8,G817,0):'Nhaplieu'!$P$1070,0)+G817)=16,"",MATCH($J$2,OFFSET(Nhaplieu!$P$8,G817,0):'Nhaplieu'!$P$1070,0)+G817)</f>
        <v/>
      </c>
    </row>
    <row r="819" spans="1:7" s="10" customFormat="1" ht="14.25" hidden="1" customHeight="1">
      <c r="A819" s="77" t="str">
        <f ca="1">IF($G819="","",IF(OR(INDEX(Nhaplieu!$M$8:$M$1070,$G819)=$J$3,INDEX(Nhaplieu!$N$8:$N$1070,$G819)=$J$3),INDEX(Nhaplieu!$E$8:$E$1070,$G819),""))</f>
        <v/>
      </c>
      <c r="B819" s="481" t="str">
        <f ca="1">IF($G819="","",IF(OR(INDEX(Nhaplieu!$M$8:$M$1070,$G819)=$J$3,INDEX(Nhaplieu!$N$8:$N$1070,$G819)=$J$3),INDEX(Nhaplieu!$F$8:$F$1070,$G819),""))</f>
        <v/>
      </c>
      <c r="C819" s="482" t="str">
        <f ca="1">IF($G819="","",IF(OR(INDEX(Nhaplieu!$M$8:$M$1070,$G819)=$J$3,INDEX(Nhaplieu!$N$8:$N$1070,$G819)=$J$3),INDEX(Nhaplieu!$L$8:$L$1070,$G819),""))</f>
        <v/>
      </c>
      <c r="D819" s="483" t="str">
        <f ca="1">IF($G819="","",IF(INDEX(Nhaplieu!$M$8:$M$1070,$G819)=$J$3,IF($G819="","",INDEX(Nhaplieu!$N$8:$N$1070,$G819)),IF(INDEX(Nhaplieu!$N$8:$N$1070,$G819)=$J$3,IF($G819="","",INDEX(Nhaplieu!$M$8:$M$1070,$G819)),"")))</f>
        <v/>
      </c>
      <c r="E819" s="77" t="str">
        <f ca="1">IF($G819="","",IF(AND(INDEX(Nhaplieu!$M$8:$M$1070,$G819)=$J$3,INDEX(Nhaplieu!$P$8:$P$1070,$G819)=$J$2),INDEX(Nhaplieu!$O$8:$O$1070,$G819),0))</f>
        <v/>
      </c>
      <c r="F819" s="77" t="str">
        <f ca="1">IF(OR($G819="",E819&gt;0),"",IF(AND(INDEX(Nhaplieu!$N$8:$N$1070,$G819)=$J$3,INDEX(Nhaplieu!$P$8:$P$1070,$G819)=$J$2),INDEX(Nhaplieu!$O$8:$O$1070,$G819),0))</f>
        <v/>
      </c>
      <c r="G819" s="66" t="str">
        <f ca="1">IF(TYPE(MATCH($J$2,OFFSET(Nhaplieu!$P$8,G818,0):'Nhaplieu'!$P$1070,0)+G818)=16,"",MATCH($J$2,OFFSET(Nhaplieu!$P$8,G818,0):'Nhaplieu'!$P$1070,0)+G818)</f>
        <v/>
      </c>
    </row>
    <row r="820" spans="1:7" s="10" customFormat="1" ht="14.25" hidden="1" customHeight="1">
      <c r="A820" s="77" t="str">
        <f ca="1">IF($G820="","",IF(OR(INDEX(Nhaplieu!$M$8:$M$1070,$G820)=$J$3,INDEX(Nhaplieu!$N$8:$N$1070,$G820)=$J$3),INDEX(Nhaplieu!$E$8:$E$1070,$G820),""))</f>
        <v/>
      </c>
      <c r="B820" s="481" t="str">
        <f ca="1">IF($G820="","",IF(OR(INDEX(Nhaplieu!$M$8:$M$1070,$G820)=$J$3,INDEX(Nhaplieu!$N$8:$N$1070,$G820)=$J$3),INDEX(Nhaplieu!$F$8:$F$1070,$G820),""))</f>
        <v/>
      </c>
      <c r="C820" s="482" t="str">
        <f ca="1">IF($G820="","",IF(OR(INDEX(Nhaplieu!$M$8:$M$1070,$G820)=$J$3,INDEX(Nhaplieu!$N$8:$N$1070,$G820)=$J$3),INDEX(Nhaplieu!$L$8:$L$1070,$G820),""))</f>
        <v/>
      </c>
      <c r="D820" s="483" t="str">
        <f ca="1">IF($G820="","",IF(INDEX(Nhaplieu!$M$8:$M$1070,$G820)=$J$3,IF($G820="","",INDEX(Nhaplieu!$N$8:$N$1070,$G820)),IF(INDEX(Nhaplieu!$N$8:$N$1070,$G820)=$J$3,IF($G820="","",INDEX(Nhaplieu!$M$8:$M$1070,$G820)),"")))</f>
        <v/>
      </c>
      <c r="E820" s="77" t="str">
        <f ca="1">IF($G820="","",IF(AND(INDEX(Nhaplieu!$M$8:$M$1070,$G820)=$J$3,INDEX(Nhaplieu!$P$8:$P$1070,$G820)=$J$2),INDEX(Nhaplieu!$O$8:$O$1070,$G820),0))</f>
        <v/>
      </c>
      <c r="F820" s="77" t="str">
        <f ca="1">IF(OR($G820="",E820&gt;0),"",IF(AND(INDEX(Nhaplieu!$N$8:$N$1070,$G820)=$J$3,INDEX(Nhaplieu!$P$8:$P$1070,$G820)=$J$2),INDEX(Nhaplieu!$O$8:$O$1070,$G820),0))</f>
        <v/>
      </c>
      <c r="G820" s="66" t="str">
        <f ca="1">IF(TYPE(MATCH($J$2,OFFSET(Nhaplieu!$P$8,G819,0):'Nhaplieu'!$P$1070,0)+G819)=16,"",MATCH($J$2,OFFSET(Nhaplieu!$P$8,G819,0):'Nhaplieu'!$P$1070,0)+G819)</f>
        <v/>
      </c>
    </row>
    <row r="821" spans="1:7" s="10" customFormat="1" ht="14.25" hidden="1" customHeight="1">
      <c r="A821" s="77" t="str">
        <f ca="1">IF($G821="","",IF(OR(INDEX(Nhaplieu!$M$8:$M$1070,$G821)=$J$3,INDEX(Nhaplieu!$N$8:$N$1070,$G821)=$J$3),INDEX(Nhaplieu!$E$8:$E$1070,$G821),""))</f>
        <v/>
      </c>
      <c r="B821" s="481" t="str">
        <f ca="1">IF($G821="","",IF(OR(INDEX(Nhaplieu!$M$8:$M$1070,$G821)=$J$3,INDEX(Nhaplieu!$N$8:$N$1070,$G821)=$J$3),INDEX(Nhaplieu!$F$8:$F$1070,$G821),""))</f>
        <v/>
      </c>
      <c r="C821" s="482" t="str">
        <f ca="1">IF($G821="","",IF(OR(INDEX(Nhaplieu!$M$8:$M$1070,$G821)=$J$3,INDEX(Nhaplieu!$N$8:$N$1070,$G821)=$J$3),INDEX(Nhaplieu!$L$8:$L$1070,$G821),""))</f>
        <v/>
      </c>
      <c r="D821" s="483" t="str">
        <f ca="1">IF($G821="","",IF(INDEX(Nhaplieu!$M$8:$M$1070,$G821)=$J$3,IF($G821="","",INDEX(Nhaplieu!$N$8:$N$1070,$G821)),IF(INDEX(Nhaplieu!$N$8:$N$1070,$G821)=$J$3,IF($G821="","",INDEX(Nhaplieu!$M$8:$M$1070,$G821)),"")))</f>
        <v/>
      </c>
      <c r="E821" s="77" t="str">
        <f ca="1">IF($G821="","",IF(AND(INDEX(Nhaplieu!$M$8:$M$1070,$G821)=$J$3,INDEX(Nhaplieu!$P$8:$P$1070,$G821)=$J$2),INDEX(Nhaplieu!$O$8:$O$1070,$G821),0))</f>
        <v/>
      </c>
      <c r="F821" s="77" t="str">
        <f ca="1">IF(OR($G821="",E821&gt;0),"",IF(AND(INDEX(Nhaplieu!$N$8:$N$1070,$G821)=$J$3,INDEX(Nhaplieu!$P$8:$P$1070,$G821)=$J$2),INDEX(Nhaplieu!$O$8:$O$1070,$G821),0))</f>
        <v/>
      </c>
      <c r="G821" s="66" t="str">
        <f ca="1">IF(TYPE(MATCH($J$2,OFFSET(Nhaplieu!$P$8,G820,0):'Nhaplieu'!$P$1070,0)+G820)=16,"",MATCH($J$2,OFFSET(Nhaplieu!$P$8,G820,0):'Nhaplieu'!$P$1070,0)+G820)</f>
        <v/>
      </c>
    </row>
    <row r="822" spans="1:7" s="10" customFormat="1" ht="14.25" hidden="1" customHeight="1">
      <c r="A822" s="77" t="str">
        <f ca="1">IF($G822="","",IF(OR(INDEX(Nhaplieu!$M$8:$M$1070,$G822)=$J$3,INDEX(Nhaplieu!$N$8:$N$1070,$G822)=$J$3),INDEX(Nhaplieu!$E$8:$E$1070,$G822),""))</f>
        <v/>
      </c>
      <c r="B822" s="481" t="str">
        <f ca="1">IF($G822="","",IF(OR(INDEX(Nhaplieu!$M$8:$M$1070,$G822)=$J$3,INDEX(Nhaplieu!$N$8:$N$1070,$G822)=$J$3),INDEX(Nhaplieu!$F$8:$F$1070,$G822),""))</f>
        <v/>
      </c>
      <c r="C822" s="482" t="str">
        <f ca="1">IF($G822="","",IF(OR(INDEX(Nhaplieu!$M$8:$M$1070,$G822)=$J$3,INDEX(Nhaplieu!$N$8:$N$1070,$G822)=$J$3),INDEX(Nhaplieu!$L$8:$L$1070,$G822),""))</f>
        <v/>
      </c>
      <c r="D822" s="483" t="str">
        <f ca="1">IF($G822="","",IF(INDEX(Nhaplieu!$M$8:$M$1070,$G822)=$J$3,IF($G822="","",INDEX(Nhaplieu!$N$8:$N$1070,$G822)),IF(INDEX(Nhaplieu!$N$8:$N$1070,$G822)=$J$3,IF($G822="","",INDEX(Nhaplieu!$M$8:$M$1070,$G822)),"")))</f>
        <v/>
      </c>
      <c r="E822" s="77" t="str">
        <f ca="1">IF($G822="","",IF(AND(INDEX(Nhaplieu!$M$8:$M$1070,$G822)=$J$3,INDEX(Nhaplieu!$P$8:$P$1070,$G822)=$J$2),INDEX(Nhaplieu!$O$8:$O$1070,$G822),0))</f>
        <v/>
      </c>
      <c r="F822" s="77" t="str">
        <f ca="1">IF(OR($G822="",E822&gt;0),"",IF(AND(INDEX(Nhaplieu!$N$8:$N$1070,$G822)=$J$3,INDEX(Nhaplieu!$P$8:$P$1070,$G822)=$J$2),INDEX(Nhaplieu!$O$8:$O$1070,$G822),0))</f>
        <v/>
      </c>
      <c r="G822" s="66" t="str">
        <f ca="1">IF(TYPE(MATCH($J$2,OFFSET(Nhaplieu!$P$8,G821,0):'Nhaplieu'!$P$1070,0)+G821)=16,"",MATCH($J$2,OFFSET(Nhaplieu!$P$8,G821,0):'Nhaplieu'!$P$1070,0)+G821)</f>
        <v/>
      </c>
    </row>
    <row r="823" spans="1:7" s="10" customFormat="1" ht="14.25" hidden="1" customHeight="1">
      <c r="A823" s="77" t="str">
        <f ca="1">IF($G823="","",IF(OR(INDEX(Nhaplieu!$M$8:$M$1070,$G823)=$J$3,INDEX(Nhaplieu!$N$8:$N$1070,$G823)=$J$3),INDEX(Nhaplieu!$E$8:$E$1070,$G823),""))</f>
        <v/>
      </c>
      <c r="B823" s="481" t="str">
        <f ca="1">IF($G823="","",IF(OR(INDEX(Nhaplieu!$M$8:$M$1070,$G823)=$J$3,INDEX(Nhaplieu!$N$8:$N$1070,$G823)=$J$3),INDEX(Nhaplieu!$F$8:$F$1070,$G823),""))</f>
        <v/>
      </c>
      <c r="C823" s="482" t="str">
        <f ca="1">IF($G823="","",IF(OR(INDEX(Nhaplieu!$M$8:$M$1070,$G823)=$J$3,INDEX(Nhaplieu!$N$8:$N$1070,$G823)=$J$3),INDEX(Nhaplieu!$L$8:$L$1070,$G823),""))</f>
        <v/>
      </c>
      <c r="D823" s="483" t="str">
        <f ca="1">IF($G823="","",IF(INDEX(Nhaplieu!$M$8:$M$1070,$G823)=$J$3,IF($G823="","",INDEX(Nhaplieu!$N$8:$N$1070,$G823)),IF(INDEX(Nhaplieu!$N$8:$N$1070,$G823)=$J$3,IF($G823="","",INDEX(Nhaplieu!$M$8:$M$1070,$G823)),"")))</f>
        <v/>
      </c>
      <c r="E823" s="77" t="str">
        <f ca="1">IF($G823="","",IF(AND(INDEX(Nhaplieu!$M$8:$M$1070,$G823)=$J$3,INDEX(Nhaplieu!$P$8:$P$1070,$G823)=$J$2),INDEX(Nhaplieu!$O$8:$O$1070,$G823),0))</f>
        <v/>
      </c>
      <c r="F823" s="77" t="str">
        <f ca="1">IF(OR($G823="",E823&gt;0),"",IF(AND(INDEX(Nhaplieu!$N$8:$N$1070,$G823)=$J$3,INDEX(Nhaplieu!$P$8:$P$1070,$G823)=$J$2),INDEX(Nhaplieu!$O$8:$O$1070,$G823),0))</f>
        <v/>
      </c>
      <c r="G823" s="66" t="str">
        <f ca="1">IF(TYPE(MATCH($J$2,OFFSET(Nhaplieu!$P$8,G822,0):'Nhaplieu'!$P$1070,0)+G822)=16,"",MATCH($J$2,OFFSET(Nhaplieu!$P$8,G822,0):'Nhaplieu'!$P$1070,0)+G822)</f>
        <v/>
      </c>
    </row>
    <row r="824" spans="1:7" s="10" customFormat="1" ht="14.25" hidden="1" customHeight="1">
      <c r="A824" s="77" t="str">
        <f ca="1">IF($G824="","",IF(OR(INDEX(Nhaplieu!$M$8:$M$1070,$G824)=$J$3,INDEX(Nhaplieu!$N$8:$N$1070,$G824)=$J$3),INDEX(Nhaplieu!$E$8:$E$1070,$G824),""))</f>
        <v/>
      </c>
      <c r="B824" s="481" t="str">
        <f ca="1">IF($G824="","",IF(OR(INDEX(Nhaplieu!$M$8:$M$1070,$G824)=$J$3,INDEX(Nhaplieu!$N$8:$N$1070,$G824)=$J$3),INDEX(Nhaplieu!$F$8:$F$1070,$G824),""))</f>
        <v/>
      </c>
      <c r="C824" s="482" t="str">
        <f ca="1">IF($G824="","",IF(OR(INDEX(Nhaplieu!$M$8:$M$1070,$G824)=$J$3,INDEX(Nhaplieu!$N$8:$N$1070,$G824)=$J$3),INDEX(Nhaplieu!$L$8:$L$1070,$G824),""))</f>
        <v/>
      </c>
      <c r="D824" s="483" t="str">
        <f ca="1">IF($G824="","",IF(INDEX(Nhaplieu!$M$8:$M$1070,$G824)=$J$3,IF($G824="","",INDEX(Nhaplieu!$N$8:$N$1070,$G824)),IF(INDEX(Nhaplieu!$N$8:$N$1070,$G824)=$J$3,IF($G824="","",INDEX(Nhaplieu!$M$8:$M$1070,$G824)),"")))</f>
        <v/>
      </c>
      <c r="E824" s="77" t="str">
        <f ca="1">IF($G824="","",IF(AND(INDEX(Nhaplieu!$M$8:$M$1070,$G824)=$J$3,INDEX(Nhaplieu!$P$8:$P$1070,$G824)=$J$2),INDEX(Nhaplieu!$O$8:$O$1070,$G824),0))</f>
        <v/>
      </c>
      <c r="F824" s="77" t="str">
        <f ca="1">IF(OR($G824="",E824&gt;0),"",IF(AND(INDEX(Nhaplieu!$N$8:$N$1070,$G824)=$J$3,INDEX(Nhaplieu!$P$8:$P$1070,$G824)=$J$2),INDEX(Nhaplieu!$O$8:$O$1070,$G824),0))</f>
        <v/>
      </c>
      <c r="G824" s="66" t="str">
        <f ca="1">IF(TYPE(MATCH($J$2,OFFSET(Nhaplieu!$P$8,G823,0):'Nhaplieu'!$P$1070,0)+G823)=16,"",MATCH($J$2,OFFSET(Nhaplieu!$P$8,G823,0):'Nhaplieu'!$P$1070,0)+G823)</f>
        <v/>
      </c>
    </row>
    <row r="825" spans="1:7" s="10" customFormat="1" ht="14.25" hidden="1" customHeight="1">
      <c r="A825" s="77" t="str">
        <f ca="1">IF($G825="","",IF(OR(INDEX(Nhaplieu!$M$8:$M$1070,$G825)=$J$3,INDEX(Nhaplieu!$N$8:$N$1070,$G825)=$J$3),INDEX(Nhaplieu!$E$8:$E$1070,$G825),""))</f>
        <v/>
      </c>
      <c r="B825" s="481" t="str">
        <f ca="1">IF($G825="","",IF(OR(INDEX(Nhaplieu!$M$8:$M$1070,$G825)=$J$3,INDEX(Nhaplieu!$N$8:$N$1070,$G825)=$J$3),INDEX(Nhaplieu!$F$8:$F$1070,$G825),""))</f>
        <v/>
      </c>
      <c r="C825" s="482" t="str">
        <f ca="1">IF($G825="","",IF(OR(INDEX(Nhaplieu!$M$8:$M$1070,$G825)=$J$3,INDEX(Nhaplieu!$N$8:$N$1070,$G825)=$J$3),INDEX(Nhaplieu!$L$8:$L$1070,$G825),""))</f>
        <v/>
      </c>
      <c r="D825" s="483" t="str">
        <f ca="1">IF($G825="","",IF(INDEX(Nhaplieu!$M$8:$M$1070,$G825)=$J$3,IF($G825="","",INDEX(Nhaplieu!$N$8:$N$1070,$G825)),IF(INDEX(Nhaplieu!$N$8:$N$1070,$G825)=$J$3,IF($G825="","",INDEX(Nhaplieu!$M$8:$M$1070,$G825)),"")))</f>
        <v/>
      </c>
      <c r="E825" s="77" t="str">
        <f ca="1">IF($G825="","",IF(AND(INDEX(Nhaplieu!$M$8:$M$1070,$G825)=$J$3,INDEX(Nhaplieu!$P$8:$P$1070,$G825)=$J$2),INDEX(Nhaplieu!$O$8:$O$1070,$G825),0))</f>
        <v/>
      </c>
      <c r="F825" s="77" t="str">
        <f ca="1">IF(OR($G825="",E825&gt;0),"",IF(AND(INDEX(Nhaplieu!$N$8:$N$1070,$G825)=$J$3,INDEX(Nhaplieu!$P$8:$P$1070,$G825)=$J$2),INDEX(Nhaplieu!$O$8:$O$1070,$G825),0))</f>
        <v/>
      </c>
      <c r="G825" s="66" t="str">
        <f ca="1">IF(TYPE(MATCH($J$2,OFFSET(Nhaplieu!$P$8,G824,0):'Nhaplieu'!$P$1070,0)+G824)=16,"",MATCH($J$2,OFFSET(Nhaplieu!$P$8,G824,0):'Nhaplieu'!$P$1070,0)+G824)</f>
        <v/>
      </c>
    </row>
    <row r="826" spans="1:7" s="10" customFormat="1" ht="14.25" hidden="1" customHeight="1">
      <c r="A826" s="77" t="str">
        <f ca="1">IF($G826="","",IF(OR(INDEX(Nhaplieu!$M$8:$M$1070,$G826)=$J$3,INDEX(Nhaplieu!$N$8:$N$1070,$G826)=$J$3),INDEX(Nhaplieu!$E$8:$E$1070,$G826),""))</f>
        <v/>
      </c>
      <c r="B826" s="481" t="str">
        <f ca="1">IF($G826="","",IF(OR(INDEX(Nhaplieu!$M$8:$M$1070,$G826)=$J$3,INDEX(Nhaplieu!$N$8:$N$1070,$G826)=$J$3),INDEX(Nhaplieu!$F$8:$F$1070,$G826),""))</f>
        <v/>
      </c>
      <c r="C826" s="482" t="str">
        <f ca="1">IF($G826="","",IF(OR(INDEX(Nhaplieu!$M$8:$M$1070,$G826)=$J$3,INDEX(Nhaplieu!$N$8:$N$1070,$G826)=$J$3),INDEX(Nhaplieu!$L$8:$L$1070,$G826),""))</f>
        <v/>
      </c>
      <c r="D826" s="483" t="str">
        <f ca="1">IF($G826="","",IF(INDEX(Nhaplieu!$M$8:$M$1070,$G826)=$J$3,IF($G826="","",INDEX(Nhaplieu!$N$8:$N$1070,$G826)),IF(INDEX(Nhaplieu!$N$8:$N$1070,$G826)=$J$3,IF($G826="","",INDEX(Nhaplieu!$M$8:$M$1070,$G826)),"")))</f>
        <v/>
      </c>
      <c r="E826" s="77" t="str">
        <f ca="1">IF($G826="","",IF(AND(INDEX(Nhaplieu!$M$8:$M$1070,$G826)=$J$3,INDEX(Nhaplieu!$P$8:$P$1070,$G826)=$J$2),INDEX(Nhaplieu!$O$8:$O$1070,$G826),0))</f>
        <v/>
      </c>
      <c r="F826" s="77" t="str">
        <f ca="1">IF(OR($G826="",E826&gt;0),"",IF(AND(INDEX(Nhaplieu!$N$8:$N$1070,$G826)=$J$3,INDEX(Nhaplieu!$P$8:$P$1070,$G826)=$J$2),INDEX(Nhaplieu!$O$8:$O$1070,$G826),0))</f>
        <v/>
      </c>
      <c r="G826" s="66" t="str">
        <f ca="1">IF(TYPE(MATCH($J$2,OFFSET(Nhaplieu!$P$8,G825,0):'Nhaplieu'!$P$1070,0)+G825)=16,"",MATCH($J$2,OFFSET(Nhaplieu!$P$8,G825,0):'Nhaplieu'!$P$1070,0)+G825)</f>
        <v/>
      </c>
    </row>
    <row r="827" spans="1:7" s="10" customFormat="1" ht="14.25" hidden="1" customHeight="1">
      <c r="A827" s="77" t="str">
        <f ca="1">IF($G827="","",IF(OR(INDEX(Nhaplieu!$M$8:$M$1070,$G827)=$J$3,INDEX(Nhaplieu!$N$8:$N$1070,$G827)=$J$3),INDEX(Nhaplieu!$E$8:$E$1070,$G827),""))</f>
        <v/>
      </c>
      <c r="B827" s="481" t="str">
        <f ca="1">IF($G827="","",IF(OR(INDEX(Nhaplieu!$M$8:$M$1070,$G827)=$J$3,INDEX(Nhaplieu!$N$8:$N$1070,$G827)=$J$3),INDEX(Nhaplieu!$F$8:$F$1070,$G827),""))</f>
        <v/>
      </c>
      <c r="C827" s="482" t="str">
        <f ca="1">IF($G827="","",IF(OR(INDEX(Nhaplieu!$M$8:$M$1070,$G827)=$J$3,INDEX(Nhaplieu!$N$8:$N$1070,$G827)=$J$3),INDEX(Nhaplieu!$L$8:$L$1070,$G827),""))</f>
        <v/>
      </c>
      <c r="D827" s="483" t="str">
        <f ca="1">IF($G827="","",IF(INDEX(Nhaplieu!$M$8:$M$1070,$G827)=$J$3,IF($G827="","",INDEX(Nhaplieu!$N$8:$N$1070,$G827)),IF(INDEX(Nhaplieu!$N$8:$N$1070,$G827)=$J$3,IF($G827="","",INDEX(Nhaplieu!$M$8:$M$1070,$G827)),"")))</f>
        <v/>
      </c>
      <c r="E827" s="77" t="str">
        <f ca="1">IF($G827="","",IF(AND(INDEX(Nhaplieu!$M$8:$M$1070,$G827)=$J$3,INDEX(Nhaplieu!$P$8:$P$1070,$G827)=$J$2),INDEX(Nhaplieu!$O$8:$O$1070,$G827),0))</f>
        <v/>
      </c>
      <c r="F827" s="77" t="str">
        <f ca="1">IF(OR($G827="",E827&gt;0),"",IF(AND(INDEX(Nhaplieu!$N$8:$N$1070,$G827)=$J$3,INDEX(Nhaplieu!$P$8:$P$1070,$G827)=$J$2),INDEX(Nhaplieu!$O$8:$O$1070,$G827),0))</f>
        <v/>
      </c>
      <c r="G827" s="66" t="str">
        <f ca="1">IF(TYPE(MATCH($J$2,OFFSET(Nhaplieu!$P$8,G826,0):'Nhaplieu'!$P$1070,0)+G826)=16,"",MATCH($J$2,OFFSET(Nhaplieu!$P$8,G826,0):'Nhaplieu'!$P$1070,0)+G826)</f>
        <v/>
      </c>
    </row>
    <row r="828" spans="1:7" s="10" customFormat="1" ht="14.25" hidden="1" customHeight="1">
      <c r="A828" s="77" t="str">
        <f ca="1">IF($G828="","",IF(OR(INDEX(Nhaplieu!$M$8:$M$1070,$G828)=$J$3,INDEX(Nhaplieu!$N$8:$N$1070,$G828)=$J$3),INDEX(Nhaplieu!$E$8:$E$1070,$G828),""))</f>
        <v/>
      </c>
      <c r="B828" s="481" t="str">
        <f ca="1">IF($G828="","",IF(OR(INDEX(Nhaplieu!$M$8:$M$1070,$G828)=$J$3,INDEX(Nhaplieu!$N$8:$N$1070,$G828)=$J$3),INDEX(Nhaplieu!$F$8:$F$1070,$G828),""))</f>
        <v/>
      </c>
      <c r="C828" s="482" t="str">
        <f ca="1">IF($G828="","",IF(OR(INDEX(Nhaplieu!$M$8:$M$1070,$G828)=$J$3,INDEX(Nhaplieu!$N$8:$N$1070,$G828)=$J$3),INDEX(Nhaplieu!$L$8:$L$1070,$G828),""))</f>
        <v/>
      </c>
      <c r="D828" s="483" t="str">
        <f ca="1">IF($G828="","",IF(INDEX(Nhaplieu!$M$8:$M$1070,$G828)=$J$3,IF($G828="","",INDEX(Nhaplieu!$N$8:$N$1070,$G828)),IF(INDEX(Nhaplieu!$N$8:$N$1070,$G828)=$J$3,IF($G828="","",INDEX(Nhaplieu!$M$8:$M$1070,$G828)),"")))</f>
        <v/>
      </c>
      <c r="E828" s="77" t="str">
        <f ca="1">IF($G828="","",IF(AND(INDEX(Nhaplieu!$M$8:$M$1070,$G828)=$J$3,INDEX(Nhaplieu!$P$8:$P$1070,$G828)=$J$2),INDEX(Nhaplieu!$O$8:$O$1070,$G828),0))</f>
        <v/>
      </c>
      <c r="F828" s="77" t="str">
        <f ca="1">IF(OR($G828="",E828&gt;0),"",IF(AND(INDEX(Nhaplieu!$N$8:$N$1070,$G828)=$J$3,INDEX(Nhaplieu!$P$8:$P$1070,$G828)=$J$2),INDEX(Nhaplieu!$O$8:$O$1070,$G828),0))</f>
        <v/>
      </c>
      <c r="G828" s="66" t="str">
        <f ca="1">IF(TYPE(MATCH($J$2,OFFSET(Nhaplieu!$P$8,G827,0):'Nhaplieu'!$P$1070,0)+G827)=16,"",MATCH($J$2,OFFSET(Nhaplieu!$P$8,G827,0):'Nhaplieu'!$P$1070,0)+G827)</f>
        <v/>
      </c>
    </row>
    <row r="829" spans="1:7" s="10" customFormat="1" ht="14.25" hidden="1" customHeight="1">
      <c r="A829" s="77" t="str">
        <f ca="1">IF($G829="","",IF(OR(INDEX(Nhaplieu!$M$8:$M$1070,$G829)=$J$3,INDEX(Nhaplieu!$N$8:$N$1070,$G829)=$J$3),INDEX(Nhaplieu!$E$8:$E$1070,$G829),""))</f>
        <v/>
      </c>
      <c r="B829" s="481" t="str">
        <f ca="1">IF($G829="","",IF(OR(INDEX(Nhaplieu!$M$8:$M$1070,$G829)=$J$3,INDEX(Nhaplieu!$N$8:$N$1070,$G829)=$J$3),INDEX(Nhaplieu!$F$8:$F$1070,$G829),""))</f>
        <v/>
      </c>
      <c r="C829" s="482" t="str">
        <f ca="1">IF($G829="","",IF(OR(INDEX(Nhaplieu!$M$8:$M$1070,$G829)=$J$3,INDEX(Nhaplieu!$N$8:$N$1070,$G829)=$J$3),INDEX(Nhaplieu!$L$8:$L$1070,$G829),""))</f>
        <v/>
      </c>
      <c r="D829" s="483" t="str">
        <f ca="1">IF($G829="","",IF(INDEX(Nhaplieu!$M$8:$M$1070,$G829)=$J$3,IF($G829="","",INDEX(Nhaplieu!$N$8:$N$1070,$G829)),IF(INDEX(Nhaplieu!$N$8:$N$1070,$G829)=$J$3,IF($G829="","",INDEX(Nhaplieu!$M$8:$M$1070,$G829)),"")))</f>
        <v/>
      </c>
      <c r="E829" s="77" t="str">
        <f ca="1">IF($G829="","",IF(AND(INDEX(Nhaplieu!$M$8:$M$1070,$G829)=$J$3,INDEX(Nhaplieu!$P$8:$P$1070,$G829)=$J$2),INDEX(Nhaplieu!$O$8:$O$1070,$G829),0))</f>
        <v/>
      </c>
      <c r="F829" s="77" t="str">
        <f ca="1">IF(OR($G829="",E829&gt;0),"",IF(AND(INDEX(Nhaplieu!$N$8:$N$1070,$G829)=$J$3,INDEX(Nhaplieu!$P$8:$P$1070,$G829)=$J$2),INDEX(Nhaplieu!$O$8:$O$1070,$G829),0))</f>
        <v/>
      </c>
      <c r="G829" s="66" t="str">
        <f ca="1">IF(TYPE(MATCH($J$2,OFFSET(Nhaplieu!$P$8,G828,0):'Nhaplieu'!$P$1070,0)+G828)=16,"",MATCH($J$2,OFFSET(Nhaplieu!$P$8,G828,0):'Nhaplieu'!$P$1070,0)+G828)</f>
        <v/>
      </c>
    </row>
    <row r="830" spans="1:7" s="10" customFormat="1" ht="14.25" hidden="1" customHeight="1">
      <c r="A830" s="77" t="str">
        <f ca="1">IF($G830="","",IF(OR(INDEX(Nhaplieu!$M$8:$M$1070,$G830)=$J$3,INDEX(Nhaplieu!$N$8:$N$1070,$G830)=$J$3),INDEX(Nhaplieu!$E$8:$E$1070,$G830),""))</f>
        <v/>
      </c>
      <c r="B830" s="481" t="str">
        <f ca="1">IF($G830="","",IF(OR(INDEX(Nhaplieu!$M$8:$M$1070,$G830)=$J$3,INDEX(Nhaplieu!$N$8:$N$1070,$G830)=$J$3),INDEX(Nhaplieu!$F$8:$F$1070,$G830),""))</f>
        <v/>
      </c>
      <c r="C830" s="482" t="str">
        <f ca="1">IF($G830="","",IF(OR(INDEX(Nhaplieu!$M$8:$M$1070,$G830)=$J$3,INDEX(Nhaplieu!$N$8:$N$1070,$G830)=$J$3),INDEX(Nhaplieu!$L$8:$L$1070,$G830),""))</f>
        <v/>
      </c>
      <c r="D830" s="483" t="str">
        <f ca="1">IF($G830="","",IF(INDEX(Nhaplieu!$M$8:$M$1070,$G830)=$J$3,IF($G830="","",INDEX(Nhaplieu!$N$8:$N$1070,$G830)),IF(INDEX(Nhaplieu!$N$8:$N$1070,$G830)=$J$3,IF($G830="","",INDEX(Nhaplieu!$M$8:$M$1070,$G830)),"")))</f>
        <v/>
      </c>
      <c r="E830" s="77" t="str">
        <f ca="1">IF($G830="","",IF(AND(INDEX(Nhaplieu!$M$8:$M$1070,$G830)=$J$3,INDEX(Nhaplieu!$P$8:$P$1070,$G830)=$J$2),INDEX(Nhaplieu!$O$8:$O$1070,$G830),0))</f>
        <v/>
      </c>
      <c r="F830" s="77" t="str">
        <f ca="1">IF(OR($G830="",E830&gt;0),"",IF(AND(INDEX(Nhaplieu!$N$8:$N$1070,$G830)=$J$3,INDEX(Nhaplieu!$P$8:$P$1070,$G830)=$J$2),INDEX(Nhaplieu!$O$8:$O$1070,$G830),0))</f>
        <v/>
      </c>
      <c r="G830" s="66" t="str">
        <f ca="1">IF(TYPE(MATCH($J$2,OFFSET(Nhaplieu!$P$8,G829,0):'Nhaplieu'!$P$1070,0)+G829)=16,"",MATCH($J$2,OFFSET(Nhaplieu!$P$8,G829,0):'Nhaplieu'!$P$1070,0)+G829)</f>
        <v/>
      </c>
    </row>
    <row r="831" spans="1:7" s="10" customFormat="1" ht="14.25" hidden="1" customHeight="1">
      <c r="A831" s="77" t="str">
        <f ca="1">IF($G831="","",IF(OR(INDEX(Nhaplieu!$M$8:$M$1070,$G831)=$J$3,INDEX(Nhaplieu!$N$8:$N$1070,$G831)=$J$3),INDEX(Nhaplieu!$E$8:$E$1070,$G831),""))</f>
        <v/>
      </c>
      <c r="B831" s="481" t="str">
        <f ca="1">IF($G831="","",IF(OR(INDEX(Nhaplieu!$M$8:$M$1070,$G831)=$J$3,INDEX(Nhaplieu!$N$8:$N$1070,$G831)=$J$3),INDEX(Nhaplieu!$F$8:$F$1070,$G831),""))</f>
        <v/>
      </c>
      <c r="C831" s="482" t="str">
        <f ca="1">IF($G831="","",IF(OR(INDEX(Nhaplieu!$M$8:$M$1070,$G831)=$J$3,INDEX(Nhaplieu!$N$8:$N$1070,$G831)=$J$3),INDEX(Nhaplieu!$L$8:$L$1070,$G831),""))</f>
        <v/>
      </c>
      <c r="D831" s="483" t="str">
        <f ca="1">IF($G831="","",IF(INDEX(Nhaplieu!$M$8:$M$1070,$G831)=$J$3,IF($G831="","",INDEX(Nhaplieu!$N$8:$N$1070,$G831)),IF(INDEX(Nhaplieu!$N$8:$N$1070,$G831)=$J$3,IF($G831="","",INDEX(Nhaplieu!$M$8:$M$1070,$G831)),"")))</f>
        <v/>
      </c>
      <c r="E831" s="77" t="str">
        <f ca="1">IF($G831="","",IF(AND(INDEX(Nhaplieu!$M$8:$M$1070,$G831)=$J$3,INDEX(Nhaplieu!$P$8:$P$1070,$G831)=$J$2),INDEX(Nhaplieu!$O$8:$O$1070,$G831),0))</f>
        <v/>
      </c>
      <c r="F831" s="77" t="str">
        <f ca="1">IF(OR($G831="",E831&gt;0),"",IF(AND(INDEX(Nhaplieu!$N$8:$N$1070,$G831)=$J$3,INDEX(Nhaplieu!$P$8:$P$1070,$G831)=$J$2),INDEX(Nhaplieu!$O$8:$O$1070,$G831),0))</f>
        <v/>
      </c>
      <c r="G831" s="66" t="str">
        <f ca="1">IF(TYPE(MATCH($J$2,OFFSET(Nhaplieu!$P$8,G830,0):'Nhaplieu'!$P$1070,0)+G830)=16,"",MATCH($J$2,OFFSET(Nhaplieu!$P$8,G830,0):'Nhaplieu'!$P$1070,0)+G830)</f>
        <v/>
      </c>
    </row>
    <row r="832" spans="1:7" s="10" customFormat="1" ht="14.25" hidden="1" customHeight="1">
      <c r="A832" s="77" t="str">
        <f ca="1">IF($G832="","",IF(OR(INDEX(Nhaplieu!$M$8:$M$1070,$G832)=$J$3,INDEX(Nhaplieu!$N$8:$N$1070,$G832)=$J$3),INDEX(Nhaplieu!$E$8:$E$1070,$G832),""))</f>
        <v/>
      </c>
      <c r="B832" s="481" t="str">
        <f ca="1">IF($G832="","",IF(OR(INDEX(Nhaplieu!$M$8:$M$1070,$G832)=$J$3,INDEX(Nhaplieu!$N$8:$N$1070,$G832)=$J$3),INDEX(Nhaplieu!$F$8:$F$1070,$G832),""))</f>
        <v/>
      </c>
      <c r="C832" s="482" t="str">
        <f ca="1">IF($G832="","",IF(OR(INDEX(Nhaplieu!$M$8:$M$1070,$G832)=$J$3,INDEX(Nhaplieu!$N$8:$N$1070,$G832)=$J$3),INDEX(Nhaplieu!$L$8:$L$1070,$G832),""))</f>
        <v/>
      </c>
      <c r="D832" s="483" t="str">
        <f ca="1">IF($G832="","",IF(INDEX(Nhaplieu!$M$8:$M$1070,$G832)=$J$3,IF($G832="","",INDEX(Nhaplieu!$N$8:$N$1070,$G832)),IF(INDEX(Nhaplieu!$N$8:$N$1070,$G832)=$J$3,IF($G832="","",INDEX(Nhaplieu!$M$8:$M$1070,$G832)),"")))</f>
        <v/>
      </c>
      <c r="E832" s="77" t="str">
        <f ca="1">IF($G832="","",IF(AND(INDEX(Nhaplieu!$M$8:$M$1070,$G832)=$J$3,INDEX(Nhaplieu!$P$8:$P$1070,$G832)=$J$2),INDEX(Nhaplieu!$O$8:$O$1070,$G832),0))</f>
        <v/>
      </c>
      <c r="F832" s="77" t="str">
        <f ca="1">IF(OR($G832="",E832&gt;0),"",IF(AND(INDEX(Nhaplieu!$N$8:$N$1070,$G832)=$J$3,INDEX(Nhaplieu!$P$8:$P$1070,$G832)=$J$2),INDEX(Nhaplieu!$O$8:$O$1070,$G832),0))</f>
        <v/>
      </c>
      <c r="G832" s="66" t="str">
        <f ca="1">IF(TYPE(MATCH($J$2,OFFSET(Nhaplieu!$P$8,G831,0):'Nhaplieu'!$P$1070,0)+G831)=16,"",MATCH($J$2,OFFSET(Nhaplieu!$P$8,G831,0):'Nhaplieu'!$P$1070,0)+G831)</f>
        <v/>
      </c>
    </row>
    <row r="833" spans="1:7" s="10" customFormat="1" ht="14.25" hidden="1" customHeight="1">
      <c r="A833" s="77" t="str">
        <f ca="1">IF($G833="","",IF(OR(INDEX(Nhaplieu!$M$8:$M$1070,$G833)=$J$3,INDEX(Nhaplieu!$N$8:$N$1070,$G833)=$J$3),INDEX(Nhaplieu!$E$8:$E$1070,$G833),""))</f>
        <v/>
      </c>
      <c r="B833" s="481" t="str">
        <f ca="1">IF($G833="","",IF(OR(INDEX(Nhaplieu!$M$8:$M$1070,$G833)=$J$3,INDEX(Nhaplieu!$N$8:$N$1070,$G833)=$J$3),INDEX(Nhaplieu!$F$8:$F$1070,$G833),""))</f>
        <v/>
      </c>
      <c r="C833" s="482" t="str">
        <f ca="1">IF($G833="","",IF(OR(INDEX(Nhaplieu!$M$8:$M$1070,$G833)=$J$3,INDEX(Nhaplieu!$N$8:$N$1070,$G833)=$J$3),INDEX(Nhaplieu!$L$8:$L$1070,$G833),""))</f>
        <v/>
      </c>
      <c r="D833" s="483" t="str">
        <f ca="1">IF($G833="","",IF(INDEX(Nhaplieu!$M$8:$M$1070,$G833)=$J$3,IF($G833="","",INDEX(Nhaplieu!$N$8:$N$1070,$G833)),IF(INDEX(Nhaplieu!$N$8:$N$1070,$G833)=$J$3,IF($G833="","",INDEX(Nhaplieu!$M$8:$M$1070,$G833)),"")))</f>
        <v/>
      </c>
      <c r="E833" s="77" t="str">
        <f ca="1">IF($G833="","",IF(AND(INDEX(Nhaplieu!$M$8:$M$1070,$G833)=$J$3,INDEX(Nhaplieu!$P$8:$P$1070,$G833)=$J$2),INDEX(Nhaplieu!$O$8:$O$1070,$G833),0))</f>
        <v/>
      </c>
      <c r="F833" s="77" t="str">
        <f ca="1">IF(OR($G833="",E833&gt;0),"",IF(AND(INDEX(Nhaplieu!$N$8:$N$1070,$G833)=$J$3,INDEX(Nhaplieu!$P$8:$P$1070,$G833)=$J$2),INDEX(Nhaplieu!$O$8:$O$1070,$G833),0))</f>
        <v/>
      </c>
      <c r="G833" s="66" t="str">
        <f ca="1">IF(TYPE(MATCH($J$2,OFFSET(Nhaplieu!$P$8,G832,0):'Nhaplieu'!$P$1070,0)+G832)=16,"",MATCH($J$2,OFFSET(Nhaplieu!$P$8,G832,0):'Nhaplieu'!$P$1070,0)+G832)</f>
        <v/>
      </c>
    </row>
    <row r="834" spans="1:7" s="10" customFormat="1" ht="14.25" hidden="1" customHeight="1">
      <c r="A834" s="77" t="str">
        <f ca="1">IF($G834="","",IF(OR(INDEX(Nhaplieu!$M$8:$M$1070,$G834)=$J$3,INDEX(Nhaplieu!$N$8:$N$1070,$G834)=$J$3),INDEX(Nhaplieu!$E$8:$E$1070,$G834),""))</f>
        <v/>
      </c>
      <c r="B834" s="481" t="str">
        <f ca="1">IF($G834="","",IF(OR(INDEX(Nhaplieu!$M$8:$M$1070,$G834)=$J$3,INDEX(Nhaplieu!$N$8:$N$1070,$G834)=$J$3),INDEX(Nhaplieu!$F$8:$F$1070,$G834),""))</f>
        <v/>
      </c>
      <c r="C834" s="482" t="str">
        <f ca="1">IF($G834="","",IF(OR(INDEX(Nhaplieu!$M$8:$M$1070,$G834)=$J$3,INDEX(Nhaplieu!$N$8:$N$1070,$G834)=$J$3),INDEX(Nhaplieu!$L$8:$L$1070,$G834),""))</f>
        <v/>
      </c>
      <c r="D834" s="483" t="str">
        <f ca="1">IF($G834="","",IF(INDEX(Nhaplieu!$M$8:$M$1070,$G834)=$J$3,IF($G834="","",INDEX(Nhaplieu!$N$8:$N$1070,$G834)),IF(INDEX(Nhaplieu!$N$8:$N$1070,$G834)=$J$3,IF($G834="","",INDEX(Nhaplieu!$M$8:$M$1070,$G834)),"")))</f>
        <v/>
      </c>
      <c r="E834" s="77" t="str">
        <f ca="1">IF($G834="","",IF(AND(INDEX(Nhaplieu!$M$8:$M$1070,$G834)=$J$3,INDEX(Nhaplieu!$P$8:$P$1070,$G834)=$J$2),INDEX(Nhaplieu!$O$8:$O$1070,$G834),0))</f>
        <v/>
      </c>
      <c r="F834" s="77" t="str">
        <f ca="1">IF(OR($G834="",E834&gt;0),"",IF(AND(INDEX(Nhaplieu!$N$8:$N$1070,$G834)=$J$3,INDEX(Nhaplieu!$P$8:$P$1070,$G834)=$J$2),INDEX(Nhaplieu!$O$8:$O$1070,$G834),0))</f>
        <v/>
      </c>
      <c r="G834" s="66" t="str">
        <f ca="1">IF(TYPE(MATCH($J$2,OFFSET(Nhaplieu!$P$8,G833,0):'Nhaplieu'!$P$1070,0)+G833)=16,"",MATCH($J$2,OFFSET(Nhaplieu!$P$8,G833,0):'Nhaplieu'!$P$1070,0)+G833)</f>
        <v/>
      </c>
    </row>
    <row r="835" spans="1:7" s="10" customFormat="1" ht="14.25" hidden="1" customHeight="1">
      <c r="A835" s="77" t="str">
        <f ca="1">IF($G835="","",IF(OR(INDEX(Nhaplieu!$M$8:$M$1070,$G835)=$J$3,INDEX(Nhaplieu!$N$8:$N$1070,$G835)=$J$3),INDEX(Nhaplieu!$E$8:$E$1070,$G835),""))</f>
        <v/>
      </c>
      <c r="B835" s="481" t="str">
        <f ca="1">IF($G835="","",IF(OR(INDEX(Nhaplieu!$M$8:$M$1070,$G835)=$J$3,INDEX(Nhaplieu!$N$8:$N$1070,$G835)=$J$3),INDEX(Nhaplieu!$F$8:$F$1070,$G835),""))</f>
        <v/>
      </c>
      <c r="C835" s="482" t="str">
        <f ca="1">IF($G835="","",IF(OR(INDEX(Nhaplieu!$M$8:$M$1070,$G835)=$J$3,INDEX(Nhaplieu!$N$8:$N$1070,$G835)=$J$3),INDEX(Nhaplieu!$L$8:$L$1070,$G835),""))</f>
        <v/>
      </c>
      <c r="D835" s="483" t="str">
        <f ca="1">IF($G835="","",IF(INDEX(Nhaplieu!$M$8:$M$1070,$G835)=$J$3,IF($G835="","",INDEX(Nhaplieu!$N$8:$N$1070,$G835)),IF(INDEX(Nhaplieu!$N$8:$N$1070,$G835)=$J$3,IF($G835="","",INDEX(Nhaplieu!$M$8:$M$1070,$G835)),"")))</f>
        <v/>
      </c>
      <c r="E835" s="77" t="str">
        <f ca="1">IF($G835="","",IF(AND(INDEX(Nhaplieu!$M$8:$M$1070,$G835)=$J$3,INDEX(Nhaplieu!$P$8:$P$1070,$G835)=$J$2),INDEX(Nhaplieu!$O$8:$O$1070,$G835),0))</f>
        <v/>
      </c>
      <c r="F835" s="77" t="str">
        <f ca="1">IF(OR($G835="",E835&gt;0),"",IF(AND(INDEX(Nhaplieu!$N$8:$N$1070,$G835)=$J$3,INDEX(Nhaplieu!$P$8:$P$1070,$G835)=$J$2),INDEX(Nhaplieu!$O$8:$O$1070,$G835),0))</f>
        <v/>
      </c>
      <c r="G835" s="66" t="str">
        <f ca="1">IF(TYPE(MATCH($J$2,OFFSET(Nhaplieu!$P$8,G834,0):'Nhaplieu'!$P$1070,0)+G834)=16,"",MATCH($J$2,OFFSET(Nhaplieu!$P$8,G834,0):'Nhaplieu'!$P$1070,0)+G834)</f>
        <v/>
      </c>
    </row>
    <row r="836" spans="1:7" s="10" customFormat="1" ht="14.25" hidden="1" customHeight="1">
      <c r="A836" s="77" t="str">
        <f ca="1">IF($G836="","",IF(OR(INDEX(Nhaplieu!$M$8:$M$1070,$G836)=$J$3,INDEX(Nhaplieu!$N$8:$N$1070,$G836)=$J$3),INDEX(Nhaplieu!$E$8:$E$1070,$G836),""))</f>
        <v/>
      </c>
      <c r="B836" s="481" t="str">
        <f ca="1">IF($G836="","",IF(OR(INDEX(Nhaplieu!$M$8:$M$1070,$G836)=$J$3,INDEX(Nhaplieu!$N$8:$N$1070,$G836)=$J$3),INDEX(Nhaplieu!$F$8:$F$1070,$G836),""))</f>
        <v/>
      </c>
      <c r="C836" s="482" t="str">
        <f ca="1">IF($G836="","",IF(OR(INDEX(Nhaplieu!$M$8:$M$1070,$G836)=$J$3,INDEX(Nhaplieu!$N$8:$N$1070,$G836)=$J$3),INDEX(Nhaplieu!$L$8:$L$1070,$G836),""))</f>
        <v/>
      </c>
      <c r="D836" s="483" t="str">
        <f ca="1">IF($G836="","",IF(INDEX(Nhaplieu!$M$8:$M$1070,$G836)=$J$3,IF($G836="","",INDEX(Nhaplieu!$N$8:$N$1070,$G836)),IF(INDEX(Nhaplieu!$N$8:$N$1070,$G836)=$J$3,IF($G836="","",INDEX(Nhaplieu!$M$8:$M$1070,$G836)),"")))</f>
        <v/>
      </c>
      <c r="E836" s="77" t="str">
        <f ca="1">IF($G836="","",IF(AND(INDEX(Nhaplieu!$M$8:$M$1070,$G836)=$J$3,INDEX(Nhaplieu!$P$8:$P$1070,$G836)=$J$2),INDEX(Nhaplieu!$O$8:$O$1070,$G836),0))</f>
        <v/>
      </c>
      <c r="F836" s="77" t="str">
        <f ca="1">IF(OR($G836="",E836&gt;0),"",IF(AND(INDEX(Nhaplieu!$N$8:$N$1070,$G836)=$J$3,INDEX(Nhaplieu!$P$8:$P$1070,$G836)=$J$2),INDEX(Nhaplieu!$O$8:$O$1070,$G836),0))</f>
        <v/>
      </c>
      <c r="G836" s="66" t="str">
        <f ca="1">IF(TYPE(MATCH($J$2,OFFSET(Nhaplieu!$P$8,G835,0):'Nhaplieu'!$P$1070,0)+G835)=16,"",MATCH($J$2,OFFSET(Nhaplieu!$P$8,G835,0):'Nhaplieu'!$P$1070,0)+G835)</f>
        <v/>
      </c>
    </row>
    <row r="837" spans="1:7" s="10" customFormat="1" ht="14.25" hidden="1" customHeight="1">
      <c r="A837" s="77" t="str">
        <f ca="1">IF($G837="","",IF(OR(INDEX(Nhaplieu!$M$8:$M$1070,$G837)=$J$3,INDEX(Nhaplieu!$N$8:$N$1070,$G837)=$J$3),INDEX(Nhaplieu!$E$8:$E$1070,$G837),""))</f>
        <v/>
      </c>
      <c r="B837" s="481" t="str">
        <f ca="1">IF($G837="","",IF(OR(INDEX(Nhaplieu!$M$8:$M$1070,$G837)=$J$3,INDEX(Nhaplieu!$N$8:$N$1070,$G837)=$J$3),INDEX(Nhaplieu!$F$8:$F$1070,$G837),""))</f>
        <v/>
      </c>
      <c r="C837" s="482" t="str">
        <f ca="1">IF($G837="","",IF(OR(INDEX(Nhaplieu!$M$8:$M$1070,$G837)=$J$3,INDEX(Nhaplieu!$N$8:$N$1070,$G837)=$J$3),INDEX(Nhaplieu!$L$8:$L$1070,$G837),""))</f>
        <v/>
      </c>
      <c r="D837" s="483" t="str">
        <f ca="1">IF($G837="","",IF(INDEX(Nhaplieu!$M$8:$M$1070,$G837)=$J$3,IF($G837="","",INDEX(Nhaplieu!$N$8:$N$1070,$G837)),IF(INDEX(Nhaplieu!$N$8:$N$1070,$G837)=$J$3,IF($G837="","",INDEX(Nhaplieu!$M$8:$M$1070,$G837)),"")))</f>
        <v/>
      </c>
      <c r="E837" s="77" t="str">
        <f ca="1">IF($G837="","",IF(AND(INDEX(Nhaplieu!$M$8:$M$1070,$G837)=$J$3,INDEX(Nhaplieu!$P$8:$P$1070,$G837)=$J$2),INDEX(Nhaplieu!$O$8:$O$1070,$G837),0))</f>
        <v/>
      </c>
      <c r="F837" s="77" t="str">
        <f ca="1">IF(OR($G837="",E837&gt;0),"",IF(AND(INDEX(Nhaplieu!$N$8:$N$1070,$G837)=$J$3,INDEX(Nhaplieu!$P$8:$P$1070,$G837)=$J$2),INDEX(Nhaplieu!$O$8:$O$1070,$G837),0))</f>
        <v/>
      </c>
      <c r="G837" s="66" t="str">
        <f ca="1">IF(TYPE(MATCH($J$2,OFFSET(Nhaplieu!$P$8,G836,0):'Nhaplieu'!$P$1070,0)+G836)=16,"",MATCH($J$2,OFFSET(Nhaplieu!$P$8,G836,0):'Nhaplieu'!$P$1070,0)+G836)</f>
        <v/>
      </c>
    </row>
    <row r="838" spans="1:7" s="10" customFormat="1" ht="14.25" hidden="1" customHeight="1">
      <c r="A838" s="77" t="str">
        <f ca="1">IF($G838="","",IF(OR(INDEX(Nhaplieu!$M$8:$M$1070,$G838)=$J$3,INDEX(Nhaplieu!$N$8:$N$1070,$G838)=$J$3),INDEX(Nhaplieu!$E$8:$E$1070,$G838),""))</f>
        <v/>
      </c>
      <c r="B838" s="481" t="str">
        <f ca="1">IF($G838="","",IF(OR(INDEX(Nhaplieu!$M$8:$M$1070,$G838)=$J$3,INDEX(Nhaplieu!$N$8:$N$1070,$G838)=$J$3),INDEX(Nhaplieu!$F$8:$F$1070,$G838),""))</f>
        <v/>
      </c>
      <c r="C838" s="482" t="str">
        <f ca="1">IF($G838="","",IF(OR(INDEX(Nhaplieu!$M$8:$M$1070,$G838)=$J$3,INDEX(Nhaplieu!$N$8:$N$1070,$G838)=$J$3),INDEX(Nhaplieu!$L$8:$L$1070,$G838),""))</f>
        <v/>
      </c>
      <c r="D838" s="483" t="str">
        <f ca="1">IF($G838="","",IF(INDEX(Nhaplieu!$M$8:$M$1070,$G838)=$J$3,IF($G838="","",INDEX(Nhaplieu!$N$8:$N$1070,$G838)),IF(INDEX(Nhaplieu!$N$8:$N$1070,$G838)=$J$3,IF($G838="","",INDEX(Nhaplieu!$M$8:$M$1070,$G838)),"")))</f>
        <v/>
      </c>
      <c r="E838" s="77" t="str">
        <f ca="1">IF($G838="","",IF(AND(INDEX(Nhaplieu!$M$8:$M$1070,$G838)=$J$3,INDEX(Nhaplieu!$P$8:$P$1070,$G838)=$J$2),INDEX(Nhaplieu!$O$8:$O$1070,$G838),0))</f>
        <v/>
      </c>
      <c r="F838" s="77" t="str">
        <f ca="1">IF(OR($G838="",E838&gt;0),"",IF(AND(INDEX(Nhaplieu!$N$8:$N$1070,$G838)=$J$3,INDEX(Nhaplieu!$P$8:$P$1070,$G838)=$J$2),INDEX(Nhaplieu!$O$8:$O$1070,$G838),0))</f>
        <v/>
      </c>
      <c r="G838" s="66" t="str">
        <f ca="1">IF(TYPE(MATCH($J$2,OFFSET(Nhaplieu!$P$8,G837,0):'Nhaplieu'!$P$1070,0)+G837)=16,"",MATCH($J$2,OFFSET(Nhaplieu!$P$8,G837,0):'Nhaplieu'!$P$1070,0)+G837)</f>
        <v/>
      </c>
    </row>
    <row r="839" spans="1:7" s="10" customFormat="1" ht="14.25" hidden="1" customHeight="1">
      <c r="A839" s="77" t="str">
        <f ca="1">IF($G839="","",IF(OR(INDEX(Nhaplieu!$M$8:$M$1070,$G839)=$J$3,INDEX(Nhaplieu!$N$8:$N$1070,$G839)=$J$3),INDEX(Nhaplieu!$E$8:$E$1070,$G839),""))</f>
        <v/>
      </c>
      <c r="B839" s="481" t="str">
        <f ca="1">IF($G839="","",IF(OR(INDEX(Nhaplieu!$M$8:$M$1070,$G839)=$J$3,INDEX(Nhaplieu!$N$8:$N$1070,$G839)=$J$3),INDEX(Nhaplieu!$F$8:$F$1070,$G839),""))</f>
        <v/>
      </c>
      <c r="C839" s="482" t="str">
        <f ca="1">IF($G839="","",IF(OR(INDEX(Nhaplieu!$M$8:$M$1070,$G839)=$J$3,INDEX(Nhaplieu!$N$8:$N$1070,$G839)=$J$3),INDEX(Nhaplieu!$L$8:$L$1070,$G839),""))</f>
        <v/>
      </c>
      <c r="D839" s="483" t="str">
        <f ca="1">IF($G839="","",IF(INDEX(Nhaplieu!$M$8:$M$1070,$G839)=$J$3,IF($G839="","",INDEX(Nhaplieu!$N$8:$N$1070,$G839)),IF(INDEX(Nhaplieu!$N$8:$N$1070,$G839)=$J$3,IF($G839="","",INDEX(Nhaplieu!$M$8:$M$1070,$G839)),"")))</f>
        <v/>
      </c>
      <c r="E839" s="77" t="str">
        <f ca="1">IF($G839="","",IF(AND(INDEX(Nhaplieu!$M$8:$M$1070,$G839)=$J$3,INDEX(Nhaplieu!$P$8:$P$1070,$G839)=$J$2),INDEX(Nhaplieu!$O$8:$O$1070,$G839),0))</f>
        <v/>
      </c>
      <c r="F839" s="77" t="str">
        <f ca="1">IF(OR($G839="",E839&gt;0),"",IF(AND(INDEX(Nhaplieu!$N$8:$N$1070,$G839)=$J$3,INDEX(Nhaplieu!$P$8:$P$1070,$G839)=$J$2),INDEX(Nhaplieu!$O$8:$O$1070,$G839),0))</f>
        <v/>
      </c>
      <c r="G839" s="66" t="str">
        <f ca="1">IF(TYPE(MATCH($J$2,OFFSET(Nhaplieu!$P$8,G838,0):'Nhaplieu'!$P$1070,0)+G838)=16,"",MATCH($J$2,OFFSET(Nhaplieu!$P$8,G838,0):'Nhaplieu'!$P$1070,0)+G838)</f>
        <v/>
      </c>
    </row>
    <row r="840" spans="1:7" s="10" customFormat="1" ht="14.25" hidden="1" customHeight="1">
      <c r="A840" s="77" t="str">
        <f ca="1">IF($G840="","",IF(OR(INDEX(Nhaplieu!$M$8:$M$1070,$G840)=$J$3,INDEX(Nhaplieu!$N$8:$N$1070,$G840)=$J$3),INDEX(Nhaplieu!$E$8:$E$1070,$G840),""))</f>
        <v/>
      </c>
      <c r="B840" s="481" t="str">
        <f ca="1">IF($G840="","",IF(OR(INDEX(Nhaplieu!$M$8:$M$1070,$G840)=$J$3,INDEX(Nhaplieu!$N$8:$N$1070,$G840)=$J$3),INDEX(Nhaplieu!$F$8:$F$1070,$G840),""))</f>
        <v/>
      </c>
      <c r="C840" s="482" t="str">
        <f ca="1">IF($G840="","",IF(OR(INDEX(Nhaplieu!$M$8:$M$1070,$G840)=$J$3,INDEX(Nhaplieu!$N$8:$N$1070,$G840)=$J$3),INDEX(Nhaplieu!$L$8:$L$1070,$G840),""))</f>
        <v/>
      </c>
      <c r="D840" s="483" t="str">
        <f ca="1">IF($G840="","",IF(INDEX(Nhaplieu!$M$8:$M$1070,$G840)=$J$3,IF($G840="","",INDEX(Nhaplieu!$N$8:$N$1070,$G840)),IF(INDEX(Nhaplieu!$N$8:$N$1070,$G840)=$J$3,IF($G840="","",INDEX(Nhaplieu!$M$8:$M$1070,$G840)),"")))</f>
        <v/>
      </c>
      <c r="E840" s="77" t="str">
        <f ca="1">IF($G840="","",IF(AND(INDEX(Nhaplieu!$M$8:$M$1070,$G840)=$J$3,INDEX(Nhaplieu!$P$8:$P$1070,$G840)=$J$2),INDEX(Nhaplieu!$O$8:$O$1070,$G840),0))</f>
        <v/>
      </c>
      <c r="F840" s="77" t="str">
        <f ca="1">IF(OR($G840="",E840&gt;0),"",IF(AND(INDEX(Nhaplieu!$N$8:$N$1070,$G840)=$J$3,INDEX(Nhaplieu!$P$8:$P$1070,$G840)=$J$2),INDEX(Nhaplieu!$O$8:$O$1070,$G840),0))</f>
        <v/>
      </c>
      <c r="G840" s="66" t="str">
        <f ca="1">IF(TYPE(MATCH($J$2,OFFSET(Nhaplieu!$P$8,G839,0):'Nhaplieu'!$P$1070,0)+G839)=16,"",MATCH($J$2,OFFSET(Nhaplieu!$P$8,G839,0):'Nhaplieu'!$P$1070,0)+G839)</f>
        <v/>
      </c>
    </row>
    <row r="841" spans="1:7" s="10" customFormat="1" ht="14.25" hidden="1" customHeight="1">
      <c r="A841" s="77" t="str">
        <f ca="1">IF($G841="","",IF(OR(INDEX(Nhaplieu!$M$8:$M$1070,$G841)=$J$3,INDEX(Nhaplieu!$N$8:$N$1070,$G841)=$J$3),INDEX(Nhaplieu!$E$8:$E$1070,$G841),""))</f>
        <v/>
      </c>
      <c r="B841" s="481" t="str">
        <f ca="1">IF($G841="","",IF(OR(INDEX(Nhaplieu!$M$8:$M$1070,$G841)=$J$3,INDEX(Nhaplieu!$N$8:$N$1070,$G841)=$J$3),INDEX(Nhaplieu!$F$8:$F$1070,$G841),""))</f>
        <v/>
      </c>
      <c r="C841" s="482" t="str">
        <f ca="1">IF($G841="","",IF(OR(INDEX(Nhaplieu!$M$8:$M$1070,$G841)=$J$3,INDEX(Nhaplieu!$N$8:$N$1070,$G841)=$J$3),INDEX(Nhaplieu!$L$8:$L$1070,$G841),""))</f>
        <v/>
      </c>
      <c r="D841" s="483" t="str">
        <f ca="1">IF($G841="","",IF(INDEX(Nhaplieu!$M$8:$M$1070,$G841)=$J$3,IF($G841="","",INDEX(Nhaplieu!$N$8:$N$1070,$G841)),IF(INDEX(Nhaplieu!$N$8:$N$1070,$G841)=$J$3,IF($G841="","",INDEX(Nhaplieu!$M$8:$M$1070,$G841)),"")))</f>
        <v/>
      </c>
      <c r="E841" s="77" t="str">
        <f ca="1">IF($G841="","",IF(AND(INDEX(Nhaplieu!$M$8:$M$1070,$G841)=$J$3,INDEX(Nhaplieu!$P$8:$P$1070,$G841)=$J$2),INDEX(Nhaplieu!$O$8:$O$1070,$G841),0))</f>
        <v/>
      </c>
      <c r="F841" s="77" t="str">
        <f ca="1">IF(OR($G841="",E841&gt;0),"",IF(AND(INDEX(Nhaplieu!$N$8:$N$1070,$G841)=$J$3,INDEX(Nhaplieu!$P$8:$P$1070,$G841)=$J$2),INDEX(Nhaplieu!$O$8:$O$1070,$G841),0))</f>
        <v/>
      </c>
      <c r="G841" s="66" t="str">
        <f ca="1">IF(TYPE(MATCH($J$2,OFFSET(Nhaplieu!$P$8,G840,0):'Nhaplieu'!$P$1070,0)+G840)=16,"",MATCH($J$2,OFFSET(Nhaplieu!$P$8,G840,0):'Nhaplieu'!$P$1070,0)+G840)</f>
        <v/>
      </c>
    </row>
    <row r="842" spans="1:7" s="10" customFormat="1" ht="14.25" hidden="1" customHeight="1">
      <c r="A842" s="77" t="str">
        <f ca="1">IF($G842="","",IF(OR(INDEX(Nhaplieu!$M$8:$M$1070,$G842)=$J$3,INDEX(Nhaplieu!$N$8:$N$1070,$G842)=$J$3),INDEX(Nhaplieu!$E$8:$E$1070,$G842),""))</f>
        <v/>
      </c>
      <c r="B842" s="481" t="str">
        <f ca="1">IF($G842="","",IF(OR(INDEX(Nhaplieu!$M$8:$M$1070,$G842)=$J$3,INDEX(Nhaplieu!$N$8:$N$1070,$G842)=$J$3),INDEX(Nhaplieu!$F$8:$F$1070,$G842),""))</f>
        <v/>
      </c>
      <c r="C842" s="482" t="str">
        <f ca="1">IF($G842="","",IF(OR(INDEX(Nhaplieu!$M$8:$M$1070,$G842)=$J$3,INDEX(Nhaplieu!$N$8:$N$1070,$G842)=$J$3),INDEX(Nhaplieu!$L$8:$L$1070,$G842),""))</f>
        <v/>
      </c>
      <c r="D842" s="483" t="str">
        <f ca="1">IF($G842="","",IF(INDEX(Nhaplieu!$M$8:$M$1070,$G842)=$J$3,IF($G842="","",INDEX(Nhaplieu!$N$8:$N$1070,$G842)),IF(INDEX(Nhaplieu!$N$8:$N$1070,$G842)=$J$3,IF($G842="","",INDEX(Nhaplieu!$M$8:$M$1070,$G842)),"")))</f>
        <v/>
      </c>
      <c r="E842" s="77" t="str">
        <f ca="1">IF($G842="","",IF(AND(INDEX(Nhaplieu!$M$8:$M$1070,$G842)=$J$3,INDEX(Nhaplieu!$P$8:$P$1070,$G842)=$J$2),INDEX(Nhaplieu!$O$8:$O$1070,$G842),0))</f>
        <v/>
      </c>
      <c r="F842" s="77" t="str">
        <f ca="1">IF(OR($G842="",E842&gt;0),"",IF(AND(INDEX(Nhaplieu!$N$8:$N$1070,$G842)=$J$3,INDEX(Nhaplieu!$P$8:$P$1070,$G842)=$J$2),INDEX(Nhaplieu!$O$8:$O$1070,$G842),0))</f>
        <v/>
      </c>
      <c r="G842" s="66" t="str">
        <f ca="1">IF(TYPE(MATCH($J$2,OFFSET(Nhaplieu!$P$8,G841,0):'Nhaplieu'!$P$1070,0)+G841)=16,"",MATCH($J$2,OFFSET(Nhaplieu!$P$8,G841,0):'Nhaplieu'!$P$1070,0)+G841)</f>
        <v/>
      </c>
    </row>
    <row r="843" spans="1:7" s="10" customFormat="1" ht="14.25" hidden="1" customHeight="1">
      <c r="A843" s="77" t="str">
        <f ca="1">IF($G843="","",IF(OR(INDEX(Nhaplieu!$M$8:$M$1070,$G843)=$J$3,INDEX(Nhaplieu!$N$8:$N$1070,$G843)=$J$3),INDEX(Nhaplieu!$E$8:$E$1070,$G843),""))</f>
        <v/>
      </c>
      <c r="B843" s="481" t="str">
        <f ca="1">IF($G843="","",IF(OR(INDEX(Nhaplieu!$M$8:$M$1070,$G843)=$J$3,INDEX(Nhaplieu!$N$8:$N$1070,$G843)=$J$3),INDEX(Nhaplieu!$F$8:$F$1070,$G843),""))</f>
        <v/>
      </c>
      <c r="C843" s="482" t="str">
        <f ca="1">IF($G843="","",IF(OR(INDEX(Nhaplieu!$M$8:$M$1070,$G843)=$J$3,INDEX(Nhaplieu!$N$8:$N$1070,$G843)=$J$3),INDEX(Nhaplieu!$L$8:$L$1070,$G843),""))</f>
        <v/>
      </c>
      <c r="D843" s="483" t="str">
        <f ca="1">IF($G843="","",IF(INDEX(Nhaplieu!$M$8:$M$1070,$G843)=$J$3,IF($G843="","",INDEX(Nhaplieu!$N$8:$N$1070,$G843)),IF(INDEX(Nhaplieu!$N$8:$N$1070,$G843)=$J$3,IF($G843="","",INDEX(Nhaplieu!$M$8:$M$1070,$G843)),"")))</f>
        <v/>
      </c>
      <c r="E843" s="77" t="str">
        <f ca="1">IF($G843="","",IF(AND(INDEX(Nhaplieu!$M$8:$M$1070,$G843)=$J$3,INDEX(Nhaplieu!$P$8:$P$1070,$G843)=$J$2),INDEX(Nhaplieu!$O$8:$O$1070,$G843),0))</f>
        <v/>
      </c>
      <c r="F843" s="77" t="str">
        <f ca="1">IF(OR($G843="",E843&gt;0),"",IF(AND(INDEX(Nhaplieu!$N$8:$N$1070,$G843)=$J$3,INDEX(Nhaplieu!$P$8:$P$1070,$G843)=$J$2),INDEX(Nhaplieu!$O$8:$O$1070,$G843),0))</f>
        <v/>
      </c>
      <c r="G843" s="66" t="str">
        <f ca="1">IF(TYPE(MATCH($J$2,OFFSET(Nhaplieu!$P$8,G842,0):'Nhaplieu'!$P$1070,0)+G842)=16,"",MATCH($J$2,OFFSET(Nhaplieu!$P$8,G842,0):'Nhaplieu'!$P$1070,0)+G842)</f>
        <v/>
      </c>
    </row>
    <row r="844" spans="1:7" s="10" customFormat="1" ht="14.25" hidden="1" customHeight="1">
      <c r="A844" s="77" t="str">
        <f ca="1">IF($G844="","",IF(OR(INDEX(Nhaplieu!$M$8:$M$1070,$G844)=$J$3,INDEX(Nhaplieu!$N$8:$N$1070,$G844)=$J$3),INDEX(Nhaplieu!$E$8:$E$1070,$G844),""))</f>
        <v/>
      </c>
      <c r="B844" s="481" t="str">
        <f ca="1">IF($G844="","",IF(OR(INDEX(Nhaplieu!$M$8:$M$1070,$G844)=$J$3,INDEX(Nhaplieu!$N$8:$N$1070,$G844)=$J$3),INDEX(Nhaplieu!$F$8:$F$1070,$G844),""))</f>
        <v/>
      </c>
      <c r="C844" s="482" t="str">
        <f ca="1">IF($G844="","",IF(OR(INDEX(Nhaplieu!$M$8:$M$1070,$G844)=$J$3,INDEX(Nhaplieu!$N$8:$N$1070,$G844)=$J$3),INDEX(Nhaplieu!$L$8:$L$1070,$G844),""))</f>
        <v/>
      </c>
      <c r="D844" s="483" t="str">
        <f ca="1">IF($G844="","",IF(INDEX(Nhaplieu!$M$8:$M$1070,$G844)=$J$3,IF($G844="","",INDEX(Nhaplieu!$N$8:$N$1070,$G844)),IF(INDEX(Nhaplieu!$N$8:$N$1070,$G844)=$J$3,IF($G844="","",INDEX(Nhaplieu!$M$8:$M$1070,$G844)),"")))</f>
        <v/>
      </c>
      <c r="E844" s="77" t="str">
        <f ca="1">IF($G844="","",IF(AND(INDEX(Nhaplieu!$M$8:$M$1070,$G844)=$J$3,INDEX(Nhaplieu!$P$8:$P$1070,$G844)=$J$2),INDEX(Nhaplieu!$O$8:$O$1070,$G844),0))</f>
        <v/>
      </c>
      <c r="F844" s="77" t="str">
        <f ca="1">IF(OR($G844="",E844&gt;0),"",IF(AND(INDEX(Nhaplieu!$N$8:$N$1070,$G844)=$J$3,INDEX(Nhaplieu!$P$8:$P$1070,$G844)=$J$2),INDEX(Nhaplieu!$O$8:$O$1070,$G844),0))</f>
        <v/>
      </c>
      <c r="G844" s="66" t="str">
        <f ca="1">IF(TYPE(MATCH($J$2,OFFSET(Nhaplieu!$P$8,G843,0):'Nhaplieu'!$P$1070,0)+G843)=16,"",MATCH($J$2,OFFSET(Nhaplieu!$P$8,G843,0):'Nhaplieu'!$P$1070,0)+G843)</f>
        <v/>
      </c>
    </row>
    <row r="845" spans="1:7" s="10" customFormat="1" ht="14.25" hidden="1" customHeight="1">
      <c r="A845" s="77" t="str">
        <f ca="1">IF($G845="","",IF(OR(INDEX(Nhaplieu!$M$8:$M$1070,$G845)=$J$3,INDEX(Nhaplieu!$N$8:$N$1070,$G845)=$J$3),INDEX(Nhaplieu!$E$8:$E$1070,$G845),""))</f>
        <v/>
      </c>
      <c r="B845" s="481" t="str">
        <f ca="1">IF($G845="","",IF(OR(INDEX(Nhaplieu!$M$8:$M$1070,$G845)=$J$3,INDEX(Nhaplieu!$N$8:$N$1070,$G845)=$J$3),INDEX(Nhaplieu!$F$8:$F$1070,$G845),""))</f>
        <v/>
      </c>
      <c r="C845" s="482" t="str">
        <f ca="1">IF($G845="","",IF(OR(INDEX(Nhaplieu!$M$8:$M$1070,$G845)=$J$3,INDEX(Nhaplieu!$N$8:$N$1070,$G845)=$J$3),INDEX(Nhaplieu!$L$8:$L$1070,$G845),""))</f>
        <v/>
      </c>
      <c r="D845" s="483" t="str">
        <f ca="1">IF($G845="","",IF(INDEX(Nhaplieu!$M$8:$M$1070,$G845)=$J$3,IF($G845="","",INDEX(Nhaplieu!$N$8:$N$1070,$G845)),IF(INDEX(Nhaplieu!$N$8:$N$1070,$G845)=$J$3,IF($G845="","",INDEX(Nhaplieu!$M$8:$M$1070,$G845)),"")))</f>
        <v/>
      </c>
      <c r="E845" s="77" t="str">
        <f ca="1">IF($G845="","",IF(AND(INDEX(Nhaplieu!$M$8:$M$1070,$G845)=$J$3,INDEX(Nhaplieu!$P$8:$P$1070,$G845)=$J$2),INDEX(Nhaplieu!$O$8:$O$1070,$G845),0))</f>
        <v/>
      </c>
      <c r="F845" s="77" t="str">
        <f ca="1">IF(OR($G845="",E845&gt;0),"",IF(AND(INDEX(Nhaplieu!$N$8:$N$1070,$G845)=$J$3,INDEX(Nhaplieu!$P$8:$P$1070,$G845)=$J$2),INDEX(Nhaplieu!$O$8:$O$1070,$G845),0))</f>
        <v/>
      </c>
      <c r="G845" s="66" t="str">
        <f ca="1">IF(TYPE(MATCH($J$2,OFFSET(Nhaplieu!$P$8,G844,0):'Nhaplieu'!$P$1070,0)+G844)=16,"",MATCH($J$2,OFFSET(Nhaplieu!$P$8,G844,0):'Nhaplieu'!$P$1070,0)+G844)</f>
        <v/>
      </c>
    </row>
    <row r="846" spans="1:7" s="10" customFormat="1" ht="14.25" hidden="1" customHeight="1">
      <c r="A846" s="77" t="str">
        <f ca="1">IF($G846="","",IF(OR(INDEX(Nhaplieu!$M$8:$M$1070,$G846)=$J$3,INDEX(Nhaplieu!$N$8:$N$1070,$G846)=$J$3),INDEX(Nhaplieu!$E$8:$E$1070,$G846),""))</f>
        <v/>
      </c>
      <c r="B846" s="481" t="str">
        <f ca="1">IF($G846="","",IF(OR(INDEX(Nhaplieu!$M$8:$M$1070,$G846)=$J$3,INDEX(Nhaplieu!$N$8:$N$1070,$G846)=$J$3),INDEX(Nhaplieu!$F$8:$F$1070,$G846),""))</f>
        <v/>
      </c>
      <c r="C846" s="482" t="str">
        <f ca="1">IF($G846="","",IF(OR(INDEX(Nhaplieu!$M$8:$M$1070,$G846)=$J$3,INDEX(Nhaplieu!$N$8:$N$1070,$G846)=$J$3),INDEX(Nhaplieu!$L$8:$L$1070,$G846),""))</f>
        <v/>
      </c>
      <c r="D846" s="483" t="str">
        <f ca="1">IF($G846="","",IF(INDEX(Nhaplieu!$M$8:$M$1070,$G846)=$J$3,IF($G846="","",INDEX(Nhaplieu!$N$8:$N$1070,$G846)),IF(INDEX(Nhaplieu!$N$8:$N$1070,$G846)=$J$3,IF($G846="","",INDEX(Nhaplieu!$M$8:$M$1070,$G846)),"")))</f>
        <v/>
      </c>
      <c r="E846" s="77" t="str">
        <f ca="1">IF($G846="","",IF(AND(INDEX(Nhaplieu!$M$8:$M$1070,$G846)=$J$3,INDEX(Nhaplieu!$P$8:$P$1070,$G846)=$J$2),INDEX(Nhaplieu!$O$8:$O$1070,$G846),0))</f>
        <v/>
      </c>
      <c r="F846" s="77" t="str">
        <f ca="1">IF(OR($G846="",E846&gt;0),"",IF(AND(INDEX(Nhaplieu!$N$8:$N$1070,$G846)=$J$3,INDEX(Nhaplieu!$P$8:$P$1070,$G846)=$J$2),INDEX(Nhaplieu!$O$8:$O$1070,$G846),0))</f>
        <v/>
      </c>
      <c r="G846" s="66" t="str">
        <f ca="1">IF(TYPE(MATCH($J$2,OFFSET(Nhaplieu!$P$8,G845,0):'Nhaplieu'!$P$1070,0)+G845)=16,"",MATCH($J$2,OFFSET(Nhaplieu!$P$8,G845,0):'Nhaplieu'!$P$1070,0)+G845)</f>
        <v/>
      </c>
    </row>
    <row r="847" spans="1:7" s="10" customFormat="1" ht="14.25" hidden="1" customHeight="1">
      <c r="A847" s="77" t="str">
        <f ca="1">IF($G847="","",IF(OR(INDEX(Nhaplieu!$M$8:$M$1070,$G847)=$J$3,INDEX(Nhaplieu!$N$8:$N$1070,$G847)=$J$3),INDEX(Nhaplieu!$E$8:$E$1070,$G847),""))</f>
        <v/>
      </c>
      <c r="B847" s="481" t="str">
        <f ca="1">IF($G847="","",IF(OR(INDEX(Nhaplieu!$M$8:$M$1070,$G847)=$J$3,INDEX(Nhaplieu!$N$8:$N$1070,$G847)=$J$3),INDEX(Nhaplieu!$F$8:$F$1070,$G847),""))</f>
        <v/>
      </c>
      <c r="C847" s="482" t="str">
        <f ca="1">IF($G847="","",IF(OR(INDEX(Nhaplieu!$M$8:$M$1070,$G847)=$J$3,INDEX(Nhaplieu!$N$8:$N$1070,$G847)=$J$3),INDEX(Nhaplieu!$L$8:$L$1070,$G847),""))</f>
        <v/>
      </c>
      <c r="D847" s="483" t="str">
        <f ca="1">IF($G847="","",IF(INDEX(Nhaplieu!$M$8:$M$1070,$G847)=$J$3,IF($G847="","",INDEX(Nhaplieu!$N$8:$N$1070,$G847)),IF(INDEX(Nhaplieu!$N$8:$N$1070,$G847)=$J$3,IF($G847="","",INDEX(Nhaplieu!$M$8:$M$1070,$G847)),"")))</f>
        <v/>
      </c>
      <c r="E847" s="77" t="str">
        <f ca="1">IF($G847="","",IF(AND(INDEX(Nhaplieu!$M$8:$M$1070,$G847)=$J$3,INDEX(Nhaplieu!$P$8:$P$1070,$G847)=$J$2),INDEX(Nhaplieu!$O$8:$O$1070,$G847),0))</f>
        <v/>
      </c>
      <c r="F847" s="77" t="str">
        <f ca="1">IF(OR($G847="",E847&gt;0),"",IF(AND(INDEX(Nhaplieu!$N$8:$N$1070,$G847)=$J$3,INDEX(Nhaplieu!$P$8:$P$1070,$G847)=$J$2),INDEX(Nhaplieu!$O$8:$O$1070,$G847),0))</f>
        <v/>
      </c>
      <c r="G847" s="66" t="str">
        <f ca="1">IF(TYPE(MATCH($J$2,OFFSET(Nhaplieu!$P$8,G846,0):'Nhaplieu'!$P$1070,0)+G846)=16,"",MATCH($J$2,OFFSET(Nhaplieu!$P$8,G846,0):'Nhaplieu'!$P$1070,0)+G846)</f>
        <v/>
      </c>
    </row>
    <row r="848" spans="1:7" s="10" customFormat="1" ht="14.25" hidden="1" customHeight="1">
      <c r="A848" s="77" t="str">
        <f ca="1">IF($G848="","",IF(OR(INDEX(Nhaplieu!$M$8:$M$1070,$G848)=$J$3,INDEX(Nhaplieu!$N$8:$N$1070,$G848)=$J$3),INDEX(Nhaplieu!$E$8:$E$1070,$G848),""))</f>
        <v/>
      </c>
      <c r="B848" s="481" t="str">
        <f ca="1">IF($G848="","",IF(OR(INDEX(Nhaplieu!$M$8:$M$1070,$G848)=$J$3,INDEX(Nhaplieu!$N$8:$N$1070,$G848)=$J$3),INDEX(Nhaplieu!$F$8:$F$1070,$G848),""))</f>
        <v/>
      </c>
      <c r="C848" s="482" t="str">
        <f ca="1">IF($G848="","",IF(OR(INDEX(Nhaplieu!$M$8:$M$1070,$G848)=$J$3,INDEX(Nhaplieu!$N$8:$N$1070,$G848)=$J$3),INDEX(Nhaplieu!$L$8:$L$1070,$G848),""))</f>
        <v/>
      </c>
      <c r="D848" s="483" t="str">
        <f ca="1">IF($G848="","",IF(INDEX(Nhaplieu!$M$8:$M$1070,$G848)=$J$3,IF($G848="","",INDEX(Nhaplieu!$N$8:$N$1070,$G848)),IF(INDEX(Nhaplieu!$N$8:$N$1070,$G848)=$J$3,IF($G848="","",INDEX(Nhaplieu!$M$8:$M$1070,$G848)),"")))</f>
        <v/>
      </c>
      <c r="E848" s="77" t="str">
        <f ca="1">IF($G848="","",IF(AND(INDEX(Nhaplieu!$M$8:$M$1070,$G848)=$J$3,INDEX(Nhaplieu!$P$8:$P$1070,$G848)=$J$2),INDEX(Nhaplieu!$O$8:$O$1070,$G848),0))</f>
        <v/>
      </c>
      <c r="F848" s="77" t="str">
        <f ca="1">IF(OR($G848="",E848&gt;0),"",IF(AND(INDEX(Nhaplieu!$N$8:$N$1070,$G848)=$J$3,INDEX(Nhaplieu!$P$8:$P$1070,$G848)=$J$2),INDEX(Nhaplieu!$O$8:$O$1070,$G848),0))</f>
        <v/>
      </c>
      <c r="G848" s="66" t="str">
        <f ca="1">IF(TYPE(MATCH($J$2,OFFSET(Nhaplieu!$P$8,G847,0):'Nhaplieu'!$P$1070,0)+G847)=16,"",MATCH($J$2,OFFSET(Nhaplieu!$P$8,G847,0):'Nhaplieu'!$P$1070,0)+G847)</f>
        <v/>
      </c>
    </row>
    <row r="849" spans="1:7" s="10" customFormat="1" ht="14.25" hidden="1" customHeight="1">
      <c r="A849" s="77" t="str">
        <f ca="1">IF($G849="","",IF(OR(INDEX(Nhaplieu!$M$8:$M$1070,$G849)=$J$3,INDEX(Nhaplieu!$N$8:$N$1070,$G849)=$J$3),INDEX(Nhaplieu!$E$8:$E$1070,$G849),""))</f>
        <v/>
      </c>
      <c r="B849" s="481" t="str">
        <f ca="1">IF($G849="","",IF(OR(INDEX(Nhaplieu!$M$8:$M$1070,$G849)=$J$3,INDEX(Nhaplieu!$N$8:$N$1070,$G849)=$J$3),INDEX(Nhaplieu!$F$8:$F$1070,$G849),""))</f>
        <v/>
      </c>
      <c r="C849" s="482" t="str">
        <f ca="1">IF($G849="","",IF(OR(INDEX(Nhaplieu!$M$8:$M$1070,$G849)=$J$3,INDEX(Nhaplieu!$N$8:$N$1070,$G849)=$J$3),INDEX(Nhaplieu!$L$8:$L$1070,$G849),""))</f>
        <v/>
      </c>
      <c r="D849" s="483" t="str">
        <f ca="1">IF($G849="","",IF(INDEX(Nhaplieu!$M$8:$M$1070,$G849)=$J$3,IF($G849="","",INDEX(Nhaplieu!$N$8:$N$1070,$G849)),IF(INDEX(Nhaplieu!$N$8:$N$1070,$G849)=$J$3,IF($G849="","",INDEX(Nhaplieu!$M$8:$M$1070,$G849)),"")))</f>
        <v/>
      </c>
      <c r="E849" s="77" t="str">
        <f ca="1">IF($G849="","",IF(AND(INDEX(Nhaplieu!$M$8:$M$1070,$G849)=$J$3,INDEX(Nhaplieu!$P$8:$P$1070,$G849)=$J$2),INDEX(Nhaplieu!$O$8:$O$1070,$G849),0))</f>
        <v/>
      </c>
      <c r="F849" s="77" t="str">
        <f ca="1">IF(OR($G849="",E849&gt;0),"",IF(AND(INDEX(Nhaplieu!$N$8:$N$1070,$G849)=$J$3,INDEX(Nhaplieu!$P$8:$P$1070,$G849)=$J$2),INDEX(Nhaplieu!$O$8:$O$1070,$G849),0))</f>
        <v/>
      </c>
      <c r="G849" s="66" t="str">
        <f ca="1">IF(TYPE(MATCH($J$2,OFFSET(Nhaplieu!$P$8,G848,0):'Nhaplieu'!$P$1070,0)+G848)=16,"",MATCH($J$2,OFFSET(Nhaplieu!$P$8,G848,0):'Nhaplieu'!$P$1070,0)+G848)</f>
        <v/>
      </c>
    </row>
    <row r="850" spans="1:7" s="10" customFormat="1" ht="14.25" hidden="1" customHeight="1">
      <c r="A850" s="77" t="str">
        <f ca="1">IF($G850="","",IF(OR(INDEX(Nhaplieu!$M$8:$M$1070,$G850)=$J$3,INDEX(Nhaplieu!$N$8:$N$1070,$G850)=$J$3),INDEX(Nhaplieu!$E$8:$E$1070,$G850),""))</f>
        <v/>
      </c>
      <c r="B850" s="481" t="str">
        <f ca="1">IF($G850="","",IF(OR(INDEX(Nhaplieu!$M$8:$M$1070,$G850)=$J$3,INDEX(Nhaplieu!$N$8:$N$1070,$G850)=$J$3),INDEX(Nhaplieu!$F$8:$F$1070,$G850),""))</f>
        <v/>
      </c>
      <c r="C850" s="482" t="str">
        <f ca="1">IF($G850="","",IF(OR(INDEX(Nhaplieu!$M$8:$M$1070,$G850)=$J$3,INDEX(Nhaplieu!$N$8:$N$1070,$G850)=$J$3),INDEX(Nhaplieu!$L$8:$L$1070,$G850),""))</f>
        <v/>
      </c>
      <c r="D850" s="483" t="str">
        <f ca="1">IF($G850="","",IF(INDEX(Nhaplieu!$M$8:$M$1070,$G850)=$J$3,IF($G850="","",INDEX(Nhaplieu!$N$8:$N$1070,$G850)),IF(INDEX(Nhaplieu!$N$8:$N$1070,$G850)=$J$3,IF($G850="","",INDEX(Nhaplieu!$M$8:$M$1070,$G850)),"")))</f>
        <v/>
      </c>
      <c r="E850" s="77" t="str">
        <f ca="1">IF($G850="","",IF(AND(INDEX(Nhaplieu!$M$8:$M$1070,$G850)=$J$3,INDEX(Nhaplieu!$P$8:$P$1070,$G850)=$J$2),INDEX(Nhaplieu!$O$8:$O$1070,$G850),0))</f>
        <v/>
      </c>
      <c r="F850" s="77" t="str">
        <f ca="1">IF(OR($G850="",E850&gt;0),"",IF(AND(INDEX(Nhaplieu!$N$8:$N$1070,$G850)=$J$3,INDEX(Nhaplieu!$P$8:$P$1070,$G850)=$J$2),INDEX(Nhaplieu!$O$8:$O$1070,$G850),0))</f>
        <v/>
      </c>
      <c r="G850" s="66" t="str">
        <f ca="1">IF(TYPE(MATCH($J$2,OFFSET(Nhaplieu!$P$8,G849,0):'Nhaplieu'!$P$1070,0)+G849)=16,"",MATCH($J$2,OFFSET(Nhaplieu!$P$8,G849,0):'Nhaplieu'!$P$1070,0)+G849)</f>
        <v/>
      </c>
    </row>
    <row r="851" spans="1:7" s="10" customFormat="1" ht="14.25" hidden="1" customHeight="1">
      <c r="A851" s="77" t="str">
        <f ca="1">IF($G851="","",IF(OR(INDEX(Nhaplieu!$M$8:$M$1070,$G851)=$J$3,INDEX(Nhaplieu!$N$8:$N$1070,$G851)=$J$3),INDEX(Nhaplieu!$E$8:$E$1070,$G851),""))</f>
        <v/>
      </c>
      <c r="B851" s="481" t="str">
        <f ca="1">IF($G851="","",IF(OR(INDEX(Nhaplieu!$M$8:$M$1070,$G851)=$J$3,INDEX(Nhaplieu!$N$8:$N$1070,$G851)=$J$3),INDEX(Nhaplieu!$F$8:$F$1070,$G851),""))</f>
        <v/>
      </c>
      <c r="C851" s="482" t="str">
        <f ca="1">IF($G851="","",IF(OR(INDEX(Nhaplieu!$M$8:$M$1070,$G851)=$J$3,INDEX(Nhaplieu!$N$8:$N$1070,$G851)=$J$3),INDEX(Nhaplieu!$L$8:$L$1070,$G851),""))</f>
        <v/>
      </c>
      <c r="D851" s="483" t="str">
        <f ca="1">IF($G851="","",IF(INDEX(Nhaplieu!$M$8:$M$1070,$G851)=$J$3,IF($G851="","",INDEX(Nhaplieu!$N$8:$N$1070,$G851)),IF(INDEX(Nhaplieu!$N$8:$N$1070,$G851)=$J$3,IF($G851="","",INDEX(Nhaplieu!$M$8:$M$1070,$G851)),"")))</f>
        <v/>
      </c>
      <c r="E851" s="77" t="str">
        <f ca="1">IF($G851="","",IF(AND(INDEX(Nhaplieu!$M$8:$M$1070,$G851)=$J$3,INDEX(Nhaplieu!$P$8:$P$1070,$G851)=$J$2),INDEX(Nhaplieu!$O$8:$O$1070,$G851),0))</f>
        <v/>
      </c>
      <c r="F851" s="77" t="str">
        <f ca="1">IF(OR($G851="",E851&gt;0),"",IF(AND(INDEX(Nhaplieu!$N$8:$N$1070,$G851)=$J$3,INDEX(Nhaplieu!$P$8:$P$1070,$G851)=$J$2),INDEX(Nhaplieu!$O$8:$O$1070,$G851),0))</f>
        <v/>
      </c>
      <c r="G851" s="66" t="str">
        <f ca="1">IF(TYPE(MATCH($J$2,OFFSET(Nhaplieu!$P$8,G850,0):'Nhaplieu'!$P$1070,0)+G850)=16,"",MATCH($J$2,OFFSET(Nhaplieu!$P$8,G850,0):'Nhaplieu'!$P$1070,0)+G850)</f>
        <v/>
      </c>
    </row>
    <row r="852" spans="1:7" s="10" customFormat="1" ht="14.25" hidden="1" customHeight="1">
      <c r="A852" s="77" t="str">
        <f ca="1">IF($G852="","",IF(OR(INDEX(Nhaplieu!$M$8:$M$1070,$G852)=$J$3,INDEX(Nhaplieu!$N$8:$N$1070,$G852)=$J$3),INDEX(Nhaplieu!$E$8:$E$1070,$G852),""))</f>
        <v/>
      </c>
      <c r="B852" s="481" t="str">
        <f ca="1">IF($G852="","",IF(OR(INDEX(Nhaplieu!$M$8:$M$1070,$G852)=$J$3,INDEX(Nhaplieu!$N$8:$N$1070,$G852)=$J$3),INDEX(Nhaplieu!$F$8:$F$1070,$G852),""))</f>
        <v/>
      </c>
      <c r="C852" s="482" t="str">
        <f ca="1">IF($G852="","",IF(OR(INDEX(Nhaplieu!$M$8:$M$1070,$G852)=$J$3,INDEX(Nhaplieu!$N$8:$N$1070,$G852)=$J$3),INDEX(Nhaplieu!$L$8:$L$1070,$G852),""))</f>
        <v/>
      </c>
      <c r="D852" s="483" t="str">
        <f ca="1">IF($G852="","",IF(INDEX(Nhaplieu!$M$8:$M$1070,$G852)=$J$3,IF($G852="","",INDEX(Nhaplieu!$N$8:$N$1070,$G852)),IF(INDEX(Nhaplieu!$N$8:$N$1070,$G852)=$J$3,IF($G852="","",INDEX(Nhaplieu!$M$8:$M$1070,$G852)),"")))</f>
        <v/>
      </c>
      <c r="E852" s="77" t="str">
        <f ca="1">IF($G852="","",IF(AND(INDEX(Nhaplieu!$M$8:$M$1070,$G852)=$J$3,INDEX(Nhaplieu!$P$8:$P$1070,$G852)=$J$2),INDEX(Nhaplieu!$O$8:$O$1070,$G852),0))</f>
        <v/>
      </c>
      <c r="F852" s="77" t="str">
        <f ca="1">IF(OR($G852="",E852&gt;0),"",IF(AND(INDEX(Nhaplieu!$N$8:$N$1070,$G852)=$J$3,INDEX(Nhaplieu!$P$8:$P$1070,$G852)=$J$2),INDEX(Nhaplieu!$O$8:$O$1070,$G852),0))</f>
        <v/>
      </c>
      <c r="G852" s="66" t="str">
        <f ca="1">IF(TYPE(MATCH($J$2,OFFSET(Nhaplieu!$P$8,G851,0):'Nhaplieu'!$P$1070,0)+G851)=16,"",MATCH($J$2,OFFSET(Nhaplieu!$P$8,G851,0):'Nhaplieu'!$P$1070,0)+G851)</f>
        <v/>
      </c>
    </row>
    <row r="853" spans="1:7" s="10" customFormat="1" ht="14.25" hidden="1" customHeight="1">
      <c r="A853" s="77" t="str">
        <f ca="1">IF($G853="","",IF(OR(INDEX(Nhaplieu!$M$8:$M$1070,$G853)=$J$3,INDEX(Nhaplieu!$N$8:$N$1070,$G853)=$J$3),INDEX(Nhaplieu!$E$8:$E$1070,$G853),""))</f>
        <v/>
      </c>
      <c r="B853" s="481" t="str">
        <f ca="1">IF($G853="","",IF(OR(INDEX(Nhaplieu!$M$8:$M$1070,$G853)=$J$3,INDEX(Nhaplieu!$N$8:$N$1070,$G853)=$J$3),INDEX(Nhaplieu!$F$8:$F$1070,$G853),""))</f>
        <v/>
      </c>
      <c r="C853" s="482" t="str">
        <f ca="1">IF($G853="","",IF(OR(INDEX(Nhaplieu!$M$8:$M$1070,$G853)=$J$3,INDEX(Nhaplieu!$N$8:$N$1070,$G853)=$J$3),INDEX(Nhaplieu!$L$8:$L$1070,$G853),""))</f>
        <v/>
      </c>
      <c r="D853" s="483" t="str">
        <f ca="1">IF($G853="","",IF(INDEX(Nhaplieu!$M$8:$M$1070,$G853)=$J$3,IF($G853="","",INDEX(Nhaplieu!$N$8:$N$1070,$G853)),IF(INDEX(Nhaplieu!$N$8:$N$1070,$G853)=$J$3,IF($G853="","",INDEX(Nhaplieu!$M$8:$M$1070,$G853)),"")))</f>
        <v/>
      </c>
      <c r="E853" s="77" t="str">
        <f ca="1">IF($G853="","",IF(AND(INDEX(Nhaplieu!$M$8:$M$1070,$G853)=$J$3,INDEX(Nhaplieu!$P$8:$P$1070,$G853)=$J$2),INDEX(Nhaplieu!$O$8:$O$1070,$G853),0))</f>
        <v/>
      </c>
      <c r="F853" s="77" t="str">
        <f ca="1">IF(OR($G853="",E853&gt;0),"",IF(AND(INDEX(Nhaplieu!$N$8:$N$1070,$G853)=$J$3,INDEX(Nhaplieu!$P$8:$P$1070,$G853)=$J$2),INDEX(Nhaplieu!$O$8:$O$1070,$G853),0))</f>
        <v/>
      </c>
      <c r="G853" s="66" t="str">
        <f ca="1">IF(TYPE(MATCH($J$2,OFFSET(Nhaplieu!$P$8,G852,0):'Nhaplieu'!$P$1070,0)+G852)=16,"",MATCH($J$2,OFFSET(Nhaplieu!$P$8,G852,0):'Nhaplieu'!$P$1070,0)+G852)</f>
        <v/>
      </c>
    </row>
    <row r="854" spans="1:7" s="10" customFormat="1" ht="14.25" hidden="1" customHeight="1">
      <c r="A854" s="77" t="str">
        <f ca="1">IF($G854="","",IF(OR(INDEX(Nhaplieu!$M$8:$M$1070,$G854)=$J$3,INDEX(Nhaplieu!$N$8:$N$1070,$G854)=$J$3),INDEX(Nhaplieu!$E$8:$E$1070,$G854),""))</f>
        <v/>
      </c>
      <c r="B854" s="481" t="str">
        <f ca="1">IF($G854="","",IF(OR(INDEX(Nhaplieu!$M$8:$M$1070,$G854)=$J$3,INDEX(Nhaplieu!$N$8:$N$1070,$G854)=$J$3),INDEX(Nhaplieu!$F$8:$F$1070,$G854),""))</f>
        <v/>
      </c>
      <c r="C854" s="482" t="str">
        <f ca="1">IF($G854="","",IF(OR(INDEX(Nhaplieu!$M$8:$M$1070,$G854)=$J$3,INDEX(Nhaplieu!$N$8:$N$1070,$G854)=$J$3),INDEX(Nhaplieu!$L$8:$L$1070,$G854),""))</f>
        <v/>
      </c>
      <c r="D854" s="483" t="str">
        <f ca="1">IF($G854="","",IF(INDEX(Nhaplieu!$M$8:$M$1070,$G854)=$J$3,IF($G854="","",INDEX(Nhaplieu!$N$8:$N$1070,$G854)),IF(INDEX(Nhaplieu!$N$8:$N$1070,$G854)=$J$3,IF($G854="","",INDEX(Nhaplieu!$M$8:$M$1070,$G854)),"")))</f>
        <v/>
      </c>
      <c r="E854" s="77" t="str">
        <f ca="1">IF($G854="","",IF(AND(INDEX(Nhaplieu!$M$8:$M$1070,$G854)=$J$3,INDEX(Nhaplieu!$P$8:$P$1070,$G854)=$J$2),INDEX(Nhaplieu!$O$8:$O$1070,$G854),0))</f>
        <v/>
      </c>
      <c r="F854" s="77" t="str">
        <f ca="1">IF(OR($G854="",E854&gt;0),"",IF(AND(INDEX(Nhaplieu!$N$8:$N$1070,$G854)=$J$3,INDEX(Nhaplieu!$P$8:$P$1070,$G854)=$J$2),INDEX(Nhaplieu!$O$8:$O$1070,$G854),0))</f>
        <v/>
      </c>
      <c r="G854" s="66" t="str">
        <f ca="1">IF(TYPE(MATCH($J$2,OFFSET(Nhaplieu!$P$8,G853,0):'Nhaplieu'!$P$1070,0)+G853)=16,"",MATCH($J$2,OFFSET(Nhaplieu!$P$8,G853,0):'Nhaplieu'!$P$1070,0)+G853)</f>
        <v/>
      </c>
    </row>
    <row r="855" spans="1:7" s="10" customFormat="1" ht="14.25" hidden="1" customHeight="1">
      <c r="A855" s="77" t="str">
        <f ca="1">IF($G855="","",IF(OR(INDEX(Nhaplieu!$M$8:$M$1070,$G855)=$J$3,INDEX(Nhaplieu!$N$8:$N$1070,$G855)=$J$3),INDEX(Nhaplieu!$E$8:$E$1070,$G855),""))</f>
        <v/>
      </c>
      <c r="B855" s="481" t="str">
        <f ca="1">IF($G855="","",IF(OR(INDEX(Nhaplieu!$M$8:$M$1070,$G855)=$J$3,INDEX(Nhaplieu!$N$8:$N$1070,$G855)=$J$3),INDEX(Nhaplieu!$F$8:$F$1070,$G855),""))</f>
        <v/>
      </c>
      <c r="C855" s="482" t="str">
        <f ca="1">IF($G855="","",IF(OR(INDEX(Nhaplieu!$M$8:$M$1070,$G855)=$J$3,INDEX(Nhaplieu!$N$8:$N$1070,$G855)=$J$3),INDEX(Nhaplieu!$L$8:$L$1070,$G855),""))</f>
        <v/>
      </c>
      <c r="D855" s="483" t="str">
        <f ca="1">IF($G855="","",IF(INDEX(Nhaplieu!$M$8:$M$1070,$G855)=$J$3,IF($G855="","",INDEX(Nhaplieu!$N$8:$N$1070,$G855)),IF(INDEX(Nhaplieu!$N$8:$N$1070,$G855)=$J$3,IF($G855="","",INDEX(Nhaplieu!$M$8:$M$1070,$G855)),"")))</f>
        <v/>
      </c>
      <c r="E855" s="77" t="str">
        <f ca="1">IF($G855="","",IF(AND(INDEX(Nhaplieu!$M$8:$M$1070,$G855)=$J$3,INDEX(Nhaplieu!$P$8:$P$1070,$G855)=$J$2),INDEX(Nhaplieu!$O$8:$O$1070,$G855),0))</f>
        <v/>
      </c>
      <c r="F855" s="77" t="str">
        <f ca="1">IF(OR($G855="",E855&gt;0),"",IF(AND(INDEX(Nhaplieu!$N$8:$N$1070,$G855)=$J$3,INDEX(Nhaplieu!$P$8:$P$1070,$G855)=$J$2),INDEX(Nhaplieu!$O$8:$O$1070,$G855),0))</f>
        <v/>
      </c>
      <c r="G855" s="66" t="str">
        <f ca="1">IF(TYPE(MATCH($J$2,OFFSET(Nhaplieu!$P$8,G854,0):'Nhaplieu'!$P$1070,0)+G854)=16,"",MATCH($J$2,OFFSET(Nhaplieu!$P$8,G854,0):'Nhaplieu'!$P$1070,0)+G854)</f>
        <v/>
      </c>
    </row>
    <row r="856" spans="1:7" s="10" customFormat="1" ht="14.25" hidden="1" customHeight="1">
      <c r="A856" s="77" t="str">
        <f ca="1">IF($G856="","",IF(OR(INDEX(Nhaplieu!$M$8:$M$1070,$G856)=$J$3,INDEX(Nhaplieu!$N$8:$N$1070,$G856)=$J$3),INDEX(Nhaplieu!$E$8:$E$1070,$G856),""))</f>
        <v/>
      </c>
      <c r="B856" s="481" t="str">
        <f ca="1">IF($G856="","",IF(OR(INDEX(Nhaplieu!$M$8:$M$1070,$G856)=$J$3,INDEX(Nhaplieu!$N$8:$N$1070,$G856)=$J$3),INDEX(Nhaplieu!$F$8:$F$1070,$G856),""))</f>
        <v/>
      </c>
      <c r="C856" s="482" t="str">
        <f ca="1">IF($G856="","",IF(OR(INDEX(Nhaplieu!$M$8:$M$1070,$G856)=$J$3,INDEX(Nhaplieu!$N$8:$N$1070,$G856)=$J$3),INDEX(Nhaplieu!$L$8:$L$1070,$G856),""))</f>
        <v/>
      </c>
      <c r="D856" s="483" t="str">
        <f ca="1">IF($G856="","",IF(INDEX(Nhaplieu!$M$8:$M$1070,$G856)=$J$3,IF($G856="","",INDEX(Nhaplieu!$N$8:$N$1070,$G856)),IF(INDEX(Nhaplieu!$N$8:$N$1070,$G856)=$J$3,IF($G856="","",INDEX(Nhaplieu!$M$8:$M$1070,$G856)),"")))</f>
        <v/>
      </c>
      <c r="E856" s="77" t="str">
        <f ca="1">IF($G856="","",IF(AND(INDEX(Nhaplieu!$M$8:$M$1070,$G856)=$J$3,INDEX(Nhaplieu!$P$8:$P$1070,$G856)=$J$2),INDEX(Nhaplieu!$O$8:$O$1070,$G856),0))</f>
        <v/>
      </c>
      <c r="F856" s="77" t="str">
        <f ca="1">IF(OR($G856="",E856&gt;0),"",IF(AND(INDEX(Nhaplieu!$N$8:$N$1070,$G856)=$J$3,INDEX(Nhaplieu!$P$8:$P$1070,$G856)=$J$2),INDEX(Nhaplieu!$O$8:$O$1070,$G856),0))</f>
        <v/>
      </c>
      <c r="G856" s="66" t="str">
        <f ca="1">IF(TYPE(MATCH($J$2,OFFSET(Nhaplieu!$P$8,G855,0):'Nhaplieu'!$P$1070,0)+G855)=16,"",MATCH($J$2,OFFSET(Nhaplieu!$P$8,G855,0):'Nhaplieu'!$P$1070,0)+G855)</f>
        <v/>
      </c>
    </row>
    <row r="857" spans="1:7" s="10" customFormat="1" ht="14.25" hidden="1" customHeight="1">
      <c r="A857" s="77" t="str">
        <f ca="1">IF($G857="","",IF(OR(INDEX(Nhaplieu!$M$8:$M$1070,$G857)=$J$3,INDEX(Nhaplieu!$N$8:$N$1070,$G857)=$J$3),INDEX(Nhaplieu!$E$8:$E$1070,$G857),""))</f>
        <v/>
      </c>
      <c r="B857" s="481" t="str">
        <f ca="1">IF($G857="","",IF(OR(INDEX(Nhaplieu!$M$8:$M$1070,$G857)=$J$3,INDEX(Nhaplieu!$N$8:$N$1070,$G857)=$J$3),INDEX(Nhaplieu!$F$8:$F$1070,$G857),""))</f>
        <v/>
      </c>
      <c r="C857" s="482" t="str">
        <f ca="1">IF($G857="","",IF(OR(INDEX(Nhaplieu!$M$8:$M$1070,$G857)=$J$3,INDEX(Nhaplieu!$N$8:$N$1070,$G857)=$J$3),INDEX(Nhaplieu!$L$8:$L$1070,$G857),""))</f>
        <v/>
      </c>
      <c r="D857" s="483" t="str">
        <f ca="1">IF($G857="","",IF(INDEX(Nhaplieu!$M$8:$M$1070,$G857)=$J$3,IF($G857="","",INDEX(Nhaplieu!$N$8:$N$1070,$G857)),IF(INDEX(Nhaplieu!$N$8:$N$1070,$G857)=$J$3,IF($G857="","",INDEX(Nhaplieu!$M$8:$M$1070,$G857)),"")))</f>
        <v/>
      </c>
      <c r="E857" s="77" t="str">
        <f ca="1">IF($G857="","",IF(AND(INDEX(Nhaplieu!$M$8:$M$1070,$G857)=$J$3,INDEX(Nhaplieu!$P$8:$P$1070,$G857)=$J$2),INDEX(Nhaplieu!$O$8:$O$1070,$G857),0))</f>
        <v/>
      </c>
      <c r="F857" s="77" t="str">
        <f ca="1">IF(OR($G857="",E857&gt;0),"",IF(AND(INDEX(Nhaplieu!$N$8:$N$1070,$G857)=$J$3,INDEX(Nhaplieu!$P$8:$P$1070,$G857)=$J$2),INDEX(Nhaplieu!$O$8:$O$1070,$G857),0))</f>
        <v/>
      </c>
      <c r="G857" s="66" t="str">
        <f ca="1">IF(TYPE(MATCH($J$2,OFFSET(Nhaplieu!$P$8,G856,0):'Nhaplieu'!$P$1070,0)+G856)=16,"",MATCH($J$2,OFFSET(Nhaplieu!$P$8,G856,0):'Nhaplieu'!$P$1070,0)+G856)</f>
        <v/>
      </c>
    </row>
    <row r="858" spans="1:7" s="10" customFormat="1" ht="14.25" hidden="1" customHeight="1">
      <c r="A858" s="77" t="str">
        <f ca="1">IF($G858="","",IF(OR(INDEX(Nhaplieu!$M$8:$M$1070,$G858)=$J$3,INDEX(Nhaplieu!$N$8:$N$1070,$G858)=$J$3),INDEX(Nhaplieu!$E$8:$E$1070,$G858),""))</f>
        <v/>
      </c>
      <c r="B858" s="481" t="str">
        <f ca="1">IF($G858="","",IF(OR(INDEX(Nhaplieu!$M$8:$M$1070,$G858)=$J$3,INDEX(Nhaplieu!$N$8:$N$1070,$G858)=$J$3),INDEX(Nhaplieu!$F$8:$F$1070,$G858),""))</f>
        <v/>
      </c>
      <c r="C858" s="482" t="str">
        <f ca="1">IF($G858="","",IF(OR(INDEX(Nhaplieu!$M$8:$M$1070,$G858)=$J$3,INDEX(Nhaplieu!$N$8:$N$1070,$G858)=$J$3),INDEX(Nhaplieu!$L$8:$L$1070,$G858),""))</f>
        <v/>
      </c>
      <c r="D858" s="483" t="str">
        <f ca="1">IF($G858="","",IF(INDEX(Nhaplieu!$M$8:$M$1070,$G858)=$J$3,IF($G858="","",INDEX(Nhaplieu!$N$8:$N$1070,$G858)),IF(INDEX(Nhaplieu!$N$8:$N$1070,$G858)=$J$3,IF($G858="","",INDEX(Nhaplieu!$M$8:$M$1070,$G858)),"")))</f>
        <v/>
      </c>
      <c r="E858" s="77" t="str">
        <f ca="1">IF($G858="","",IF(AND(INDEX(Nhaplieu!$M$8:$M$1070,$G858)=$J$3,INDEX(Nhaplieu!$P$8:$P$1070,$G858)=$J$2),INDEX(Nhaplieu!$O$8:$O$1070,$G858),0))</f>
        <v/>
      </c>
      <c r="F858" s="77" t="str">
        <f ca="1">IF(OR($G858="",E858&gt;0),"",IF(AND(INDEX(Nhaplieu!$N$8:$N$1070,$G858)=$J$3,INDEX(Nhaplieu!$P$8:$P$1070,$G858)=$J$2),INDEX(Nhaplieu!$O$8:$O$1070,$G858),0))</f>
        <v/>
      </c>
      <c r="G858" s="66" t="str">
        <f ca="1">IF(TYPE(MATCH($J$2,OFFSET(Nhaplieu!$P$8,G857,0):'Nhaplieu'!$P$1070,0)+G857)=16,"",MATCH($J$2,OFFSET(Nhaplieu!$P$8,G857,0):'Nhaplieu'!$P$1070,0)+G857)</f>
        <v/>
      </c>
    </row>
    <row r="859" spans="1:7" s="10" customFormat="1" ht="14.25" hidden="1" customHeight="1">
      <c r="A859" s="77" t="str">
        <f ca="1">IF($G859="","",IF(OR(INDEX(Nhaplieu!$M$8:$M$1070,$G859)=$J$3,INDEX(Nhaplieu!$N$8:$N$1070,$G859)=$J$3),INDEX(Nhaplieu!$E$8:$E$1070,$G859),""))</f>
        <v/>
      </c>
      <c r="B859" s="481" t="str">
        <f ca="1">IF($G859="","",IF(OR(INDEX(Nhaplieu!$M$8:$M$1070,$G859)=$J$3,INDEX(Nhaplieu!$N$8:$N$1070,$G859)=$J$3),INDEX(Nhaplieu!$F$8:$F$1070,$G859),""))</f>
        <v/>
      </c>
      <c r="C859" s="482" t="str">
        <f ca="1">IF($G859="","",IF(OR(INDEX(Nhaplieu!$M$8:$M$1070,$G859)=$J$3,INDEX(Nhaplieu!$N$8:$N$1070,$G859)=$J$3),INDEX(Nhaplieu!$L$8:$L$1070,$G859),""))</f>
        <v/>
      </c>
      <c r="D859" s="483" t="str">
        <f ca="1">IF($G859="","",IF(INDEX(Nhaplieu!$M$8:$M$1070,$G859)=$J$3,IF($G859="","",INDEX(Nhaplieu!$N$8:$N$1070,$G859)),IF(INDEX(Nhaplieu!$N$8:$N$1070,$G859)=$J$3,IF($G859="","",INDEX(Nhaplieu!$M$8:$M$1070,$G859)),"")))</f>
        <v/>
      </c>
      <c r="E859" s="77" t="str">
        <f ca="1">IF($G859="","",IF(AND(INDEX(Nhaplieu!$M$8:$M$1070,$G859)=$J$3,INDEX(Nhaplieu!$P$8:$P$1070,$G859)=$J$2),INDEX(Nhaplieu!$O$8:$O$1070,$G859),0))</f>
        <v/>
      </c>
      <c r="F859" s="77" t="str">
        <f ca="1">IF(OR($G859="",E859&gt;0),"",IF(AND(INDEX(Nhaplieu!$N$8:$N$1070,$G859)=$J$3,INDEX(Nhaplieu!$P$8:$P$1070,$G859)=$J$2),INDEX(Nhaplieu!$O$8:$O$1070,$G859),0))</f>
        <v/>
      </c>
      <c r="G859" s="66" t="str">
        <f ca="1">IF(TYPE(MATCH($J$2,OFFSET(Nhaplieu!$P$8,G858,0):'Nhaplieu'!$P$1070,0)+G858)=16,"",MATCH($J$2,OFFSET(Nhaplieu!$P$8,G858,0):'Nhaplieu'!$P$1070,0)+G858)</f>
        <v/>
      </c>
    </row>
    <row r="860" spans="1:7" s="10" customFormat="1" ht="14.25" hidden="1" customHeight="1">
      <c r="A860" s="77" t="str">
        <f ca="1">IF($G860="","",IF(OR(INDEX(Nhaplieu!$M$8:$M$1070,$G860)=$J$3,INDEX(Nhaplieu!$N$8:$N$1070,$G860)=$J$3),INDEX(Nhaplieu!$E$8:$E$1070,$G860),""))</f>
        <v/>
      </c>
      <c r="B860" s="481" t="str">
        <f ca="1">IF($G860="","",IF(OR(INDEX(Nhaplieu!$M$8:$M$1070,$G860)=$J$3,INDEX(Nhaplieu!$N$8:$N$1070,$G860)=$J$3),INDEX(Nhaplieu!$F$8:$F$1070,$G860),""))</f>
        <v/>
      </c>
      <c r="C860" s="482" t="str">
        <f ca="1">IF($G860="","",IF(OR(INDEX(Nhaplieu!$M$8:$M$1070,$G860)=$J$3,INDEX(Nhaplieu!$N$8:$N$1070,$G860)=$J$3),INDEX(Nhaplieu!$L$8:$L$1070,$G860),""))</f>
        <v/>
      </c>
      <c r="D860" s="483" t="str">
        <f ca="1">IF($G860="","",IF(INDEX(Nhaplieu!$M$8:$M$1070,$G860)=$J$3,IF($G860="","",INDEX(Nhaplieu!$N$8:$N$1070,$G860)),IF(INDEX(Nhaplieu!$N$8:$N$1070,$G860)=$J$3,IF($G860="","",INDEX(Nhaplieu!$M$8:$M$1070,$G860)),"")))</f>
        <v/>
      </c>
      <c r="E860" s="77" t="str">
        <f ca="1">IF($G860="","",IF(AND(INDEX(Nhaplieu!$M$8:$M$1070,$G860)=$J$3,INDEX(Nhaplieu!$P$8:$P$1070,$G860)=$J$2),INDEX(Nhaplieu!$O$8:$O$1070,$G860),0))</f>
        <v/>
      </c>
      <c r="F860" s="77" t="str">
        <f ca="1">IF(OR($G860="",E860&gt;0),"",IF(AND(INDEX(Nhaplieu!$N$8:$N$1070,$G860)=$J$3,INDEX(Nhaplieu!$P$8:$P$1070,$G860)=$J$2),INDEX(Nhaplieu!$O$8:$O$1070,$G860),0))</f>
        <v/>
      </c>
      <c r="G860" s="66" t="str">
        <f ca="1">IF(TYPE(MATCH($J$2,OFFSET(Nhaplieu!$P$8,G859,0):'Nhaplieu'!$P$1070,0)+G859)=16,"",MATCH($J$2,OFFSET(Nhaplieu!$P$8,G859,0):'Nhaplieu'!$P$1070,0)+G859)</f>
        <v/>
      </c>
    </row>
    <row r="861" spans="1:7" s="10" customFormat="1" ht="14.25" hidden="1" customHeight="1">
      <c r="A861" s="77" t="str">
        <f ca="1">IF($G861="","",IF(OR(INDEX(Nhaplieu!$M$8:$M$1070,$G861)=$J$3,INDEX(Nhaplieu!$N$8:$N$1070,$G861)=$J$3),INDEX(Nhaplieu!$E$8:$E$1070,$G861),""))</f>
        <v/>
      </c>
      <c r="B861" s="481" t="str">
        <f ca="1">IF($G861="","",IF(OR(INDEX(Nhaplieu!$M$8:$M$1070,$G861)=$J$3,INDEX(Nhaplieu!$N$8:$N$1070,$G861)=$J$3),INDEX(Nhaplieu!$F$8:$F$1070,$G861),""))</f>
        <v/>
      </c>
      <c r="C861" s="482" t="str">
        <f ca="1">IF($G861="","",IF(OR(INDEX(Nhaplieu!$M$8:$M$1070,$G861)=$J$3,INDEX(Nhaplieu!$N$8:$N$1070,$G861)=$J$3),INDEX(Nhaplieu!$L$8:$L$1070,$G861),""))</f>
        <v/>
      </c>
      <c r="D861" s="483" t="str">
        <f ca="1">IF($G861="","",IF(INDEX(Nhaplieu!$M$8:$M$1070,$G861)=$J$3,IF($G861="","",INDEX(Nhaplieu!$N$8:$N$1070,$G861)),IF(INDEX(Nhaplieu!$N$8:$N$1070,$G861)=$J$3,IF($G861="","",INDEX(Nhaplieu!$M$8:$M$1070,$G861)),"")))</f>
        <v/>
      </c>
      <c r="E861" s="77" t="str">
        <f ca="1">IF($G861="","",IF(AND(INDEX(Nhaplieu!$M$8:$M$1070,$G861)=$J$3,INDEX(Nhaplieu!$P$8:$P$1070,$G861)=$J$2),INDEX(Nhaplieu!$O$8:$O$1070,$G861),0))</f>
        <v/>
      </c>
      <c r="F861" s="77" t="str">
        <f ca="1">IF(OR($G861="",E861&gt;0),"",IF(AND(INDEX(Nhaplieu!$N$8:$N$1070,$G861)=$J$3,INDEX(Nhaplieu!$P$8:$P$1070,$G861)=$J$2),INDEX(Nhaplieu!$O$8:$O$1070,$G861),0))</f>
        <v/>
      </c>
      <c r="G861" s="66" t="str">
        <f ca="1">IF(TYPE(MATCH($J$2,OFFSET(Nhaplieu!$P$8,G860,0):'Nhaplieu'!$P$1070,0)+G860)=16,"",MATCH($J$2,OFFSET(Nhaplieu!$P$8,G860,0):'Nhaplieu'!$P$1070,0)+G860)</f>
        <v/>
      </c>
    </row>
    <row r="862" spans="1:7" s="10" customFormat="1" ht="14.25" hidden="1" customHeight="1">
      <c r="A862" s="77" t="str">
        <f ca="1">IF($G862="","",IF(OR(INDEX(Nhaplieu!$M$8:$M$1070,$G862)=$J$3,INDEX(Nhaplieu!$N$8:$N$1070,$G862)=$J$3),INDEX(Nhaplieu!$E$8:$E$1070,$G862),""))</f>
        <v/>
      </c>
      <c r="B862" s="481" t="str">
        <f ca="1">IF($G862="","",IF(OR(INDEX(Nhaplieu!$M$8:$M$1070,$G862)=$J$3,INDEX(Nhaplieu!$N$8:$N$1070,$G862)=$J$3),INDEX(Nhaplieu!$F$8:$F$1070,$G862),""))</f>
        <v/>
      </c>
      <c r="C862" s="482" t="str">
        <f ca="1">IF($G862="","",IF(OR(INDEX(Nhaplieu!$M$8:$M$1070,$G862)=$J$3,INDEX(Nhaplieu!$N$8:$N$1070,$G862)=$J$3),INDEX(Nhaplieu!$L$8:$L$1070,$G862),""))</f>
        <v/>
      </c>
      <c r="D862" s="483" t="str">
        <f ca="1">IF($G862="","",IF(INDEX(Nhaplieu!$M$8:$M$1070,$G862)=$J$3,IF($G862="","",INDEX(Nhaplieu!$N$8:$N$1070,$G862)),IF(INDEX(Nhaplieu!$N$8:$N$1070,$G862)=$J$3,IF($G862="","",INDEX(Nhaplieu!$M$8:$M$1070,$G862)),"")))</f>
        <v/>
      </c>
      <c r="E862" s="77" t="str">
        <f ca="1">IF($G862="","",IF(AND(INDEX(Nhaplieu!$M$8:$M$1070,$G862)=$J$3,INDEX(Nhaplieu!$P$8:$P$1070,$G862)=$J$2),INDEX(Nhaplieu!$O$8:$O$1070,$G862),0))</f>
        <v/>
      </c>
      <c r="F862" s="77" t="str">
        <f ca="1">IF(OR($G862="",E862&gt;0),"",IF(AND(INDEX(Nhaplieu!$N$8:$N$1070,$G862)=$J$3,INDEX(Nhaplieu!$P$8:$P$1070,$G862)=$J$2),INDEX(Nhaplieu!$O$8:$O$1070,$G862),0))</f>
        <v/>
      </c>
      <c r="G862" s="66" t="str">
        <f ca="1">IF(TYPE(MATCH($J$2,OFFSET(Nhaplieu!$P$8,G861,0):'Nhaplieu'!$P$1070,0)+G861)=16,"",MATCH($J$2,OFFSET(Nhaplieu!$P$8,G861,0):'Nhaplieu'!$P$1070,0)+G861)</f>
        <v/>
      </c>
    </row>
    <row r="863" spans="1:7" s="10" customFormat="1" ht="14.25" hidden="1" customHeight="1">
      <c r="A863" s="77" t="str">
        <f ca="1">IF($G863="","",IF(OR(INDEX(Nhaplieu!$M$8:$M$1070,$G863)=$J$3,INDEX(Nhaplieu!$N$8:$N$1070,$G863)=$J$3),INDEX(Nhaplieu!$E$8:$E$1070,$G863),""))</f>
        <v/>
      </c>
      <c r="B863" s="481" t="str">
        <f ca="1">IF($G863="","",IF(OR(INDEX(Nhaplieu!$M$8:$M$1070,$G863)=$J$3,INDEX(Nhaplieu!$N$8:$N$1070,$G863)=$J$3),INDEX(Nhaplieu!$F$8:$F$1070,$G863),""))</f>
        <v/>
      </c>
      <c r="C863" s="482" t="str">
        <f ca="1">IF($G863="","",IF(OR(INDEX(Nhaplieu!$M$8:$M$1070,$G863)=$J$3,INDEX(Nhaplieu!$N$8:$N$1070,$G863)=$J$3),INDEX(Nhaplieu!$L$8:$L$1070,$G863),""))</f>
        <v/>
      </c>
      <c r="D863" s="483" t="str">
        <f ca="1">IF($G863="","",IF(INDEX(Nhaplieu!$M$8:$M$1070,$G863)=$J$3,IF($G863="","",INDEX(Nhaplieu!$N$8:$N$1070,$G863)),IF(INDEX(Nhaplieu!$N$8:$N$1070,$G863)=$J$3,IF($G863="","",INDEX(Nhaplieu!$M$8:$M$1070,$G863)),"")))</f>
        <v/>
      </c>
      <c r="E863" s="77" t="str">
        <f ca="1">IF($G863="","",IF(AND(INDEX(Nhaplieu!$M$8:$M$1070,$G863)=$J$3,INDEX(Nhaplieu!$P$8:$P$1070,$G863)=$J$2),INDEX(Nhaplieu!$O$8:$O$1070,$G863),0))</f>
        <v/>
      </c>
      <c r="F863" s="77" t="str">
        <f ca="1">IF(OR($G863="",E863&gt;0),"",IF(AND(INDEX(Nhaplieu!$N$8:$N$1070,$G863)=$J$3,INDEX(Nhaplieu!$P$8:$P$1070,$G863)=$J$2),INDEX(Nhaplieu!$O$8:$O$1070,$G863),0))</f>
        <v/>
      </c>
      <c r="G863" s="66" t="str">
        <f ca="1">IF(TYPE(MATCH($J$2,OFFSET(Nhaplieu!$P$8,G862,0):'Nhaplieu'!$P$1070,0)+G862)=16,"",MATCH($J$2,OFFSET(Nhaplieu!$P$8,G862,0):'Nhaplieu'!$P$1070,0)+G862)</f>
        <v/>
      </c>
    </row>
    <row r="864" spans="1:7" s="10" customFormat="1" ht="14.25" hidden="1" customHeight="1">
      <c r="A864" s="77" t="str">
        <f ca="1">IF($G864="","",IF(OR(INDEX(Nhaplieu!$M$8:$M$1070,$G864)=$J$3,INDEX(Nhaplieu!$N$8:$N$1070,$G864)=$J$3),INDEX(Nhaplieu!$E$8:$E$1070,$G864),""))</f>
        <v/>
      </c>
      <c r="B864" s="481" t="str">
        <f ca="1">IF($G864="","",IF(OR(INDEX(Nhaplieu!$M$8:$M$1070,$G864)=$J$3,INDEX(Nhaplieu!$N$8:$N$1070,$G864)=$J$3),INDEX(Nhaplieu!$F$8:$F$1070,$G864),""))</f>
        <v/>
      </c>
      <c r="C864" s="482" t="str">
        <f ca="1">IF($G864="","",IF(OR(INDEX(Nhaplieu!$M$8:$M$1070,$G864)=$J$3,INDEX(Nhaplieu!$N$8:$N$1070,$G864)=$J$3),INDEX(Nhaplieu!$L$8:$L$1070,$G864),""))</f>
        <v/>
      </c>
      <c r="D864" s="483" t="str">
        <f ca="1">IF($G864="","",IF(INDEX(Nhaplieu!$M$8:$M$1070,$G864)=$J$3,IF($G864="","",INDEX(Nhaplieu!$N$8:$N$1070,$G864)),IF(INDEX(Nhaplieu!$N$8:$N$1070,$G864)=$J$3,IF($G864="","",INDEX(Nhaplieu!$M$8:$M$1070,$G864)),"")))</f>
        <v/>
      </c>
      <c r="E864" s="77" t="str">
        <f ca="1">IF($G864="","",IF(AND(INDEX(Nhaplieu!$M$8:$M$1070,$G864)=$J$3,INDEX(Nhaplieu!$P$8:$P$1070,$G864)=$J$2),INDEX(Nhaplieu!$O$8:$O$1070,$G864),0))</f>
        <v/>
      </c>
      <c r="F864" s="77" t="str">
        <f ca="1">IF(OR($G864="",E864&gt;0),"",IF(AND(INDEX(Nhaplieu!$N$8:$N$1070,$G864)=$J$3,INDEX(Nhaplieu!$P$8:$P$1070,$G864)=$J$2),INDEX(Nhaplieu!$O$8:$O$1070,$G864),0))</f>
        <v/>
      </c>
      <c r="G864" s="66" t="str">
        <f ca="1">IF(TYPE(MATCH($J$2,OFFSET(Nhaplieu!$P$8,G863,0):'Nhaplieu'!$P$1070,0)+G863)=16,"",MATCH($J$2,OFFSET(Nhaplieu!$P$8,G863,0):'Nhaplieu'!$P$1070,0)+G863)</f>
        <v/>
      </c>
    </row>
    <row r="865" spans="1:7" s="10" customFormat="1" ht="14.25" hidden="1" customHeight="1">
      <c r="A865" s="77" t="str">
        <f ca="1">IF($G865="","",IF(OR(INDEX(Nhaplieu!$M$8:$M$1070,$G865)=$J$3,INDEX(Nhaplieu!$N$8:$N$1070,$G865)=$J$3),INDEX(Nhaplieu!$E$8:$E$1070,$G865),""))</f>
        <v/>
      </c>
      <c r="B865" s="481" t="str">
        <f ca="1">IF($G865="","",IF(OR(INDEX(Nhaplieu!$M$8:$M$1070,$G865)=$J$3,INDEX(Nhaplieu!$N$8:$N$1070,$G865)=$J$3),INDEX(Nhaplieu!$F$8:$F$1070,$G865),""))</f>
        <v/>
      </c>
      <c r="C865" s="482" t="str">
        <f ca="1">IF($G865="","",IF(OR(INDEX(Nhaplieu!$M$8:$M$1070,$G865)=$J$3,INDEX(Nhaplieu!$N$8:$N$1070,$G865)=$J$3),INDEX(Nhaplieu!$L$8:$L$1070,$G865),""))</f>
        <v/>
      </c>
      <c r="D865" s="483" t="str">
        <f ca="1">IF($G865="","",IF(INDEX(Nhaplieu!$M$8:$M$1070,$G865)=$J$3,IF($G865="","",INDEX(Nhaplieu!$N$8:$N$1070,$G865)),IF(INDEX(Nhaplieu!$N$8:$N$1070,$G865)=$J$3,IF($G865="","",INDEX(Nhaplieu!$M$8:$M$1070,$G865)),"")))</f>
        <v/>
      </c>
      <c r="E865" s="77" t="str">
        <f ca="1">IF($G865="","",IF(AND(INDEX(Nhaplieu!$M$8:$M$1070,$G865)=$J$3,INDEX(Nhaplieu!$P$8:$P$1070,$G865)=$J$2),INDEX(Nhaplieu!$O$8:$O$1070,$G865),0))</f>
        <v/>
      </c>
      <c r="F865" s="77" t="str">
        <f ca="1">IF(OR($G865="",E865&gt;0),"",IF(AND(INDEX(Nhaplieu!$N$8:$N$1070,$G865)=$J$3,INDEX(Nhaplieu!$P$8:$P$1070,$G865)=$J$2),INDEX(Nhaplieu!$O$8:$O$1070,$G865),0))</f>
        <v/>
      </c>
      <c r="G865" s="66" t="str">
        <f ca="1">IF(TYPE(MATCH($J$2,OFFSET(Nhaplieu!$P$8,G864,0):'Nhaplieu'!$P$1070,0)+G864)=16,"",MATCH($J$2,OFFSET(Nhaplieu!$P$8,G864,0):'Nhaplieu'!$P$1070,0)+G864)</f>
        <v/>
      </c>
    </row>
    <row r="866" spans="1:7" s="10" customFormat="1" ht="14.25" hidden="1" customHeight="1">
      <c r="A866" s="77" t="str">
        <f ca="1">IF($G866="","",IF(OR(INDEX(Nhaplieu!$M$8:$M$1070,$G866)=$J$3,INDEX(Nhaplieu!$N$8:$N$1070,$G866)=$J$3),INDEX(Nhaplieu!$E$8:$E$1070,$G866),""))</f>
        <v/>
      </c>
      <c r="B866" s="481" t="str">
        <f ca="1">IF($G866="","",IF(OR(INDEX(Nhaplieu!$M$8:$M$1070,$G866)=$J$3,INDEX(Nhaplieu!$N$8:$N$1070,$G866)=$J$3),INDEX(Nhaplieu!$F$8:$F$1070,$G866),""))</f>
        <v/>
      </c>
      <c r="C866" s="482" t="str">
        <f ca="1">IF($G866="","",IF(OR(INDEX(Nhaplieu!$M$8:$M$1070,$G866)=$J$3,INDEX(Nhaplieu!$N$8:$N$1070,$G866)=$J$3),INDEX(Nhaplieu!$L$8:$L$1070,$G866),""))</f>
        <v/>
      </c>
      <c r="D866" s="483" t="str">
        <f ca="1">IF($G866="","",IF(INDEX(Nhaplieu!$M$8:$M$1070,$G866)=$J$3,IF($G866="","",INDEX(Nhaplieu!$N$8:$N$1070,$G866)),IF(INDEX(Nhaplieu!$N$8:$N$1070,$G866)=$J$3,IF($G866="","",INDEX(Nhaplieu!$M$8:$M$1070,$G866)),"")))</f>
        <v/>
      </c>
      <c r="E866" s="77" t="str">
        <f ca="1">IF($G866="","",IF(AND(INDEX(Nhaplieu!$M$8:$M$1070,$G866)=$J$3,INDEX(Nhaplieu!$P$8:$P$1070,$G866)=$J$2),INDEX(Nhaplieu!$O$8:$O$1070,$G866),0))</f>
        <v/>
      </c>
      <c r="F866" s="77" t="str">
        <f ca="1">IF(OR($G866="",E866&gt;0),"",IF(AND(INDEX(Nhaplieu!$N$8:$N$1070,$G866)=$J$3,INDEX(Nhaplieu!$P$8:$P$1070,$G866)=$J$2),INDEX(Nhaplieu!$O$8:$O$1070,$G866),0))</f>
        <v/>
      </c>
      <c r="G866" s="66" t="str">
        <f ca="1">IF(TYPE(MATCH($J$2,OFFSET(Nhaplieu!$P$8,G865,0):'Nhaplieu'!$P$1070,0)+G865)=16,"",MATCH($J$2,OFFSET(Nhaplieu!$P$8,G865,0):'Nhaplieu'!$P$1070,0)+G865)</f>
        <v/>
      </c>
    </row>
    <row r="867" spans="1:7" s="10" customFormat="1" ht="14.25" hidden="1" customHeight="1">
      <c r="A867" s="77" t="str">
        <f ca="1">IF($G867="","",IF(OR(INDEX(Nhaplieu!$M$8:$M$1070,$G867)=$J$3,INDEX(Nhaplieu!$N$8:$N$1070,$G867)=$J$3),INDEX(Nhaplieu!$E$8:$E$1070,$G867),""))</f>
        <v/>
      </c>
      <c r="B867" s="481" t="str">
        <f ca="1">IF($G867="","",IF(OR(INDEX(Nhaplieu!$M$8:$M$1070,$G867)=$J$3,INDEX(Nhaplieu!$N$8:$N$1070,$G867)=$J$3),INDEX(Nhaplieu!$F$8:$F$1070,$G867),""))</f>
        <v/>
      </c>
      <c r="C867" s="482" t="str">
        <f ca="1">IF($G867="","",IF(OR(INDEX(Nhaplieu!$M$8:$M$1070,$G867)=$J$3,INDEX(Nhaplieu!$N$8:$N$1070,$G867)=$J$3),INDEX(Nhaplieu!$L$8:$L$1070,$G867),""))</f>
        <v/>
      </c>
      <c r="D867" s="483" t="str">
        <f ca="1">IF($G867="","",IF(INDEX(Nhaplieu!$M$8:$M$1070,$G867)=$J$3,IF($G867="","",INDEX(Nhaplieu!$N$8:$N$1070,$G867)),IF(INDEX(Nhaplieu!$N$8:$N$1070,$G867)=$J$3,IF($G867="","",INDEX(Nhaplieu!$M$8:$M$1070,$G867)),"")))</f>
        <v/>
      </c>
      <c r="E867" s="77" t="str">
        <f ca="1">IF($G867="","",IF(AND(INDEX(Nhaplieu!$M$8:$M$1070,$G867)=$J$3,INDEX(Nhaplieu!$P$8:$P$1070,$G867)=$J$2),INDEX(Nhaplieu!$O$8:$O$1070,$G867),0))</f>
        <v/>
      </c>
      <c r="F867" s="77" t="str">
        <f ca="1">IF(OR($G867="",E867&gt;0),"",IF(AND(INDEX(Nhaplieu!$N$8:$N$1070,$G867)=$J$3,INDEX(Nhaplieu!$P$8:$P$1070,$G867)=$J$2),INDEX(Nhaplieu!$O$8:$O$1070,$G867),0))</f>
        <v/>
      </c>
      <c r="G867" s="66" t="str">
        <f ca="1">IF(TYPE(MATCH($J$2,OFFSET(Nhaplieu!$P$8,G866,0):'Nhaplieu'!$P$1070,0)+G866)=16,"",MATCH($J$2,OFFSET(Nhaplieu!$P$8,G866,0):'Nhaplieu'!$P$1070,0)+G866)</f>
        <v/>
      </c>
    </row>
    <row r="868" spans="1:7" s="10" customFormat="1" ht="14.25" hidden="1" customHeight="1">
      <c r="A868" s="77" t="str">
        <f ca="1">IF($G868="","",IF(OR(INDEX(Nhaplieu!$M$8:$M$1070,$G868)=$J$3,INDEX(Nhaplieu!$N$8:$N$1070,$G868)=$J$3),INDEX(Nhaplieu!$E$8:$E$1070,$G868),""))</f>
        <v/>
      </c>
      <c r="B868" s="481" t="str">
        <f ca="1">IF($G868="","",IF(OR(INDEX(Nhaplieu!$M$8:$M$1070,$G868)=$J$3,INDEX(Nhaplieu!$N$8:$N$1070,$G868)=$J$3),INDEX(Nhaplieu!$F$8:$F$1070,$G868),""))</f>
        <v/>
      </c>
      <c r="C868" s="482" t="str">
        <f ca="1">IF($G868="","",IF(OR(INDEX(Nhaplieu!$M$8:$M$1070,$G868)=$J$3,INDEX(Nhaplieu!$N$8:$N$1070,$G868)=$J$3),INDEX(Nhaplieu!$L$8:$L$1070,$G868),""))</f>
        <v/>
      </c>
      <c r="D868" s="483" t="str">
        <f ca="1">IF($G868="","",IF(INDEX(Nhaplieu!$M$8:$M$1070,$G868)=$J$3,IF($G868="","",INDEX(Nhaplieu!$N$8:$N$1070,$G868)),IF(INDEX(Nhaplieu!$N$8:$N$1070,$G868)=$J$3,IF($G868="","",INDEX(Nhaplieu!$M$8:$M$1070,$G868)),"")))</f>
        <v/>
      </c>
      <c r="E868" s="77" t="str">
        <f ca="1">IF($G868="","",IF(AND(INDEX(Nhaplieu!$M$8:$M$1070,$G868)=$J$3,INDEX(Nhaplieu!$P$8:$P$1070,$G868)=$J$2),INDEX(Nhaplieu!$O$8:$O$1070,$G868),0))</f>
        <v/>
      </c>
      <c r="F868" s="77" t="str">
        <f ca="1">IF(OR($G868="",E868&gt;0),"",IF(AND(INDEX(Nhaplieu!$N$8:$N$1070,$G868)=$J$3,INDEX(Nhaplieu!$P$8:$P$1070,$G868)=$J$2),INDEX(Nhaplieu!$O$8:$O$1070,$G868),0))</f>
        <v/>
      </c>
      <c r="G868" s="66" t="str">
        <f ca="1">IF(TYPE(MATCH($J$2,OFFSET(Nhaplieu!$P$8,G867,0):'Nhaplieu'!$P$1070,0)+G867)=16,"",MATCH($J$2,OFFSET(Nhaplieu!$P$8,G867,0):'Nhaplieu'!$P$1070,0)+G867)</f>
        <v/>
      </c>
    </row>
    <row r="869" spans="1:7" s="10" customFormat="1" ht="14.25" hidden="1" customHeight="1">
      <c r="A869" s="77" t="str">
        <f ca="1">IF($G869="","",IF(OR(INDEX(Nhaplieu!$M$8:$M$1070,$G869)=$J$3,INDEX(Nhaplieu!$N$8:$N$1070,$G869)=$J$3),INDEX(Nhaplieu!$E$8:$E$1070,$G869),""))</f>
        <v/>
      </c>
      <c r="B869" s="481" t="str">
        <f ca="1">IF($G869="","",IF(OR(INDEX(Nhaplieu!$M$8:$M$1070,$G869)=$J$3,INDEX(Nhaplieu!$N$8:$N$1070,$G869)=$J$3),INDEX(Nhaplieu!$F$8:$F$1070,$G869),""))</f>
        <v/>
      </c>
      <c r="C869" s="482" t="str">
        <f ca="1">IF($G869="","",IF(OR(INDEX(Nhaplieu!$M$8:$M$1070,$G869)=$J$3,INDEX(Nhaplieu!$N$8:$N$1070,$G869)=$J$3),INDEX(Nhaplieu!$L$8:$L$1070,$G869),""))</f>
        <v/>
      </c>
      <c r="D869" s="483" t="str">
        <f ca="1">IF($G869="","",IF(INDEX(Nhaplieu!$M$8:$M$1070,$G869)=$J$3,IF($G869="","",INDEX(Nhaplieu!$N$8:$N$1070,$G869)),IF(INDEX(Nhaplieu!$N$8:$N$1070,$G869)=$J$3,IF($G869="","",INDEX(Nhaplieu!$M$8:$M$1070,$G869)),"")))</f>
        <v/>
      </c>
      <c r="E869" s="77" t="str">
        <f ca="1">IF($G869="","",IF(AND(INDEX(Nhaplieu!$M$8:$M$1070,$G869)=$J$3,INDEX(Nhaplieu!$P$8:$P$1070,$G869)=$J$2),INDEX(Nhaplieu!$O$8:$O$1070,$G869),0))</f>
        <v/>
      </c>
      <c r="F869" s="77" t="str">
        <f ca="1">IF(OR($G869="",E869&gt;0),"",IF(AND(INDEX(Nhaplieu!$N$8:$N$1070,$G869)=$J$3,INDEX(Nhaplieu!$P$8:$P$1070,$G869)=$J$2),INDEX(Nhaplieu!$O$8:$O$1070,$G869),0))</f>
        <v/>
      </c>
      <c r="G869" s="66" t="str">
        <f ca="1">IF(TYPE(MATCH($J$2,OFFSET(Nhaplieu!$P$8,G868,0):'Nhaplieu'!$P$1070,0)+G868)=16,"",MATCH($J$2,OFFSET(Nhaplieu!$P$8,G868,0):'Nhaplieu'!$P$1070,0)+G868)</f>
        <v/>
      </c>
    </row>
    <row r="870" spans="1:7" s="10" customFormat="1" ht="14.25" hidden="1" customHeight="1">
      <c r="A870" s="77" t="str">
        <f ca="1">IF($G870="","",IF(OR(INDEX(Nhaplieu!$M$8:$M$1070,$G870)=$J$3,INDEX(Nhaplieu!$N$8:$N$1070,$G870)=$J$3),INDEX(Nhaplieu!$E$8:$E$1070,$G870),""))</f>
        <v/>
      </c>
      <c r="B870" s="481" t="str">
        <f ca="1">IF($G870="","",IF(OR(INDEX(Nhaplieu!$M$8:$M$1070,$G870)=$J$3,INDEX(Nhaplieu!$N$8:$N$1070,$G870)=$J$3),INDEX(Nhaplieu!$F$8:$F$1070,$G870),""))</f>
        <v/>
      </c>
      <c r="C870" s="482" t="str">
        <f ca="1">IF($G870="","",IF(OR(INDEX(Nhaplieu!$M$8:$M$1070,$G870)=$J$3,INDEX(Nhaplieu!$N$8:$N$1070,$G870)=$J$3),INDEX(Nhaplieu!$L$8:$L$1070,$G870),""))</f>
        <v/>
      </c>
      <c r="D870" s="483" t="str">
        <f ca="1">IF($G870="","",IF(INDEX(Nhaplieu!$M$8:$M$1070,$G870)=$J$3,IF($G870="","",INDEX(Nhaplieu!$N$8:$N$1070,$G870)),IF(INDEX(Nhaplieu!$N$8:$N$1070,$G870)=$J$3,IF($G870="","",INDEX(Nhaplieu!$M$8:$M$1070,$G870)),"")))</f>
        <v/>
      </c>
      <c r="E870" s="77" t="str">
        <f ca="1">IF($G870="","",IF(AND(INDEX(Nhaplieu!$M$8:$M$1070,$G870)=$J$3,INDEX(Nhaplieu!$P$8:$P$1070,$G870)=$J$2),INDEX(Nhaplieu!$O$8:$O$1070,$G870),0))</f>
        <v/>
      </c>
      <c r="F870" s="77" t="str">
        <f ca="1">IF(OR($G870="",E870&gt;0),"",IF(AND(INDEX(Nhaplieu!$N$8:$N$1070,$G870)=$J$3,INDEX(Nhaplieu!$P$8:$P$1070,$G870)=$J$2),INDEX(Nhaplieu!$O$8:$O$1070,$G870),0))</f>
        <v/>
      </c>
      <c r="G870" s="66" t="str">
        <f ca="1">IF(TYPE(MATCH($J$2,OFFSET(Nhaplieu!$P$8,G869,0):'Nhaplieu'!$P$1070,0)+G869)=16,"",MATCH($J$2,OFFSET(Nhaplieu!$P$8,G869,0):'Nhaplieu'!$P$1070,0)+G869)</f>
        <v/>
      </c>
    </row>
    <row r="871" spans="1:7" s="10" customFormat="1" ht="14.25" hidden="1" customHeight="1">
      <c r="A871" s="77" t="str">
        <f ca="1">IF($G871="","",IF(OR(INDEX(Nhaplieu!$M$8:$M$1070,$G871)=$J$3,INDEX(Nhaplieu!$N$8:$N$1070,$G871)=$J$3),INDEX(Nhaplieu!$E$8:$E$1070,$G871),""))</f>
        <v/>
      </c>
      <c r="B871" s="481" t="str">
        <f ca="1">IF($G871="","",IF(OR(INDEX(Nhaplieu!$M$8:$M$1070,$G871)=$J$3,INDEX(Nhaplieu!$N$8:$N$1070,$G871)=$J$3),INDEX(Nhaplieu!$F$8:$F$1070,$G871),""))</f>
        <v/>
      </c>
      <c r="C871" s="482" t="str">
        <f ca="1">IF($G871="","",IF(OR(INDEX(Nhaplieu!$M$8:$M$1070,$G871)=$J$3,INDEX(Nhaplieu!$N$8:$N$1070,$G871)=$J$3),INDEX(Nhaplieu!$L$8:$L$1070,$G871),""))</f>
        <v/>
      </c>
      <c r="D871" s="483" t="str">
        <f ca="1">IF($G871="","",IF(INDEX(Nhaplieu!$M$8:$M$1070,$G871)=$J$3,IF($G871="","",INDEX(Nhaplieu!$N$8:$N$1070,$G871)),IF(INDEX(Nhaplieu!$N$8:$N$1070,$G871)=$J$3,IF($G871="","",INDEX(Nhaplieu!$M$8:$M$1070,$G871)),"")))</f>
        <v/>
      </c>
      <c r="E871" s="77" t="str">
        <f ca="1">IF($G871="","",IF(AND(INDEX(Nhaplieu!$M$8:$M$1070,$G871)=$J$3,INDEX(Nhaplieu!$P$8:$P$1070,$G871)=$J$2),INDEX(Nhaplieu!$O$8:$O$1070,$G871),0))</f>
        <v/>
      </c>
      <c r="F871" s="77" t="str">
        <f ca="1">IF(OR($G871="",E871&gt;0),"",IF(AND(INDEX(Nhaplieu!$N$8:$N$1070,$G871)=$J$3,INDEX(Nhaplieu!$P$8:$P$1070,$G871)=$J$2),INDEX(Nhaplieu!$O$8:$O$1070,$G871),0))</f>
        <v/>
      </c>
      <c r="G871" s="66" t="str">
        <f ca="1">IF(TYPE(MATCH($J$2,OFFSET(Nhaplieu!$P$8,G870,0):'Nhaplieu'!$P$1070,0)+G870)=16,"",MATCH($J$2,OFFSET(Nhaplieu!$P$8,G870,0):'Nhaplieu'!$P$1070,0)+G870)</f>
        <v/>
      </c>
    </row>
    <row r="872" spans="1:7">
      <c r="A872" s="731"/>
      <c r="B872" s="728"/>
      <c r="C872" s="790" t="s">
        <v>413</v>
      </c>
      <c r="D872" s="731"/>
      <c r="E872" s="732">
        <f ca="1">SUBTOTAL(9,E13:E871)</f>
        <v>0</v>
      </c>
      <c r="F872" s="732">
        <f ca="1">SUBTOTAL(9,F13:F871)</f>
        <v>0</v>
      </c>
      <c r="G872" s="791"/>
    </row>
    <row r="873" spans="1:7">
      <c r="A873" s="731"/>
      <c r="B873" s="728"/>
      <c r="C873" s="790" t="s">
        <v>799</v>
      </c>
      <c r="D873" s="731"/>
      <c r="E873" s="732">
        <f ca="1">MAX(0,E12+E872-F872-F12)</f>
        <v>0</v>
      </c>
      <c r="F873" s="732">
        <f ca="1">MAX(0,F12+F872-E872-E12)</f>
        <v>0</v>
      </c>
      <c r="G873" s="791"/>
    </row>
    <row r="874" spans="1:7">
      <c r="C874" s="1734">
        <f>MENU!$D$17</f>
        <v>0</v>
      </c>
      <c r="D874" s="1600"/>
      <c r="E874" s="1600"/>
      <c r="F874" s="1600"/>
    </row>
    <row r="875" spans="1:7" ht="31.5" customHeight="1">
      <c r="A875" s="67"/>
      <c r="B875" s="68"/>
      <c r="C875" s="37" t="s">
        <v>98</v>
      </c>
      <c r="D875" s="1599" t="s">
        <v>853</v>
      </c>
      <c r="E875" s="1599"/>
      <c r="F875" s="1599"/>
    </row>
    <row r="877" spans="1:7">
      <c r="F877" s="69"/>
    </row>
    <row r="880" spans="1:7" s="3" customFormat="1">
      <c r="A880" s="39"/>
      <c r="B880" s="1"/>
      <c r="C880" s="387"/>
      <c r="D880" s="1519" t="str">
        <f>MENU!$D$6</f>
        <v>hocketoanthuchanh.com</v>
      </c>
      <c r="E880" s="1519"/>
      <c r="F880" s="1519"/>
      <c r="G880" s="70"/>
    </row>
  </sheetData>
  <autoFilter ref="C12:C875" xr:uid="{00000000-0009-0000-0000-00000B000000}">
    <filterColumn colId="0">
      <customFilters>
        <customFilter operator="notEqual" val=" "/>
      </customFilters>
    </filterColumn>
  </autoFilter>
  <customSheetViews>
    <customSheetView guid="{4A4DE397-B865-4DDF-B7A1-F9C0DB31BEB4}" showPageBreaks="1" showGridLines="0" printArea="1" filter="1" showAutoFilter="1">
      <selection activeCell="F48" sqref="F48"/>
      <pageMargins left="0.4" right="0.12986111111111101" top="0.31944444444444398" bottom="0.469444444444444" header="0.18958333333333299" footer="0.2"/>
      <pageSetup paperSize="9" scale="85" orientation="portrait" horizontalDpi="300" verticalDpi="300" r:id="rId1"/>
      <headerFooter alignWithMargins="0">
        <oddFooter>&amp;CPage &amp;P of &amp;N</oddFooter>
      </headerFooter>
      <autoFilter ref="C12:C2151" xr:uid="{C335CDE7-11B3-432E-AE73-C02999A4D47B}">
        <filterColumn colId="0">
          <customFilters>
            <customFilter operator="notEqual" val=""/>
          </customFilters>
        </filterColumn>
      </autoFilter>
    </customSheetView>
    <customSheetView guid="{80934465-66A5-44EB-813E-CF5339FE3D0E}" showPageBreaks="1" showGridLines="0" printArea="1" filter="1" showAutoFilter="1">
      <selection activeCell="M39" sqref="M39"/>
      <pageMargins left="0.4" right="0.12986111111111101" top="0.31944444444444398" bottom="0.469444444444444" header="0.18958333333333299" footer="0.2"/>
      <pageSetup paperSize="9" scale="85" orientation="portrait" horizontalDpi="300" verticalDpi="300" r:id="rId2"/>
      <headerFooter alignWithMargins="0">
        <oddFooter>&amp;CPage &amp;P of &amp;N</oddFooter>
      </headerFooter>
      <autoFilter ref="C12:C2151" xr:uid="{F789828C-128A-41AC-9EBD-39951917A132}">
        <filterColumn colId="0">
          <customFilters>
            <customFilter operator="notEqual" val=""/>
          </customFilters>
        </filterColumn>
      </autoFilter>
    </customSheetView>
    <customSheetView guid="{911E42B6-171D-4701-9404-357D5EC9EB20}" showPageBreaks="1" showGridLines="0" printArea="1" filter="1" showAutoFilter="1">
      <selection activeCell="F48" sqref="F48"/>
      <pageMargins left="0.4" right="0.12986111111111101" top="0.31944444444444398" bottom="0.469444444444444" header="0.18958333333333299" footer="0.2"/>
      <pageSetup paperSize="9" scale="85" orientation="portrait" horizontalDpi="300" verticalDpi="300" r:id="rId3"/>
      <headerFooter alignWithMargins="0">
        <oddFooter>&amp;CPage &amp;P of &amp;N</oddFooter>
      </headerFooter>
      <autoFilter ref="C12:C2151" xr:uid="{C4AD435C-0C5A-47F4-942C-0B884F3818BF}">
        <filterColumn colId="0">
          <customFilters>
            <customFilter operator="notEqual" val=""/>
          </customFilters>
        </filterColumn>
      </autoFilter>
    </customSheetView>
    <customSheetView guid="{A5DF862A-D2EF-4080-98CB-0F06A3ADD0C9}" showPageBreaks="1" showGridLines="0" printArea="1" filter="1" showAutoFilter="1">
      <selection activeCell="C8" sqref="C8"/>
      <pageMargins left="0.4" right="0.12986111111111101" top="0.31944444444444398" bottom="0.469444444444444" header="0.18958333333333299" footer="0.2"/>
      <pageSetup paperSize="9" scale="85" orientation="portrait" horizontalDpi="300" verticalDpi="300" r:id="rId4"/>
      <headerFooter alignWithMargins="0">
        <oddFooter>&amp;CPage &amp;P of &amp;N</oddFooter>
      </headerFooter>
      <autoFilter ref="C12:C2151" xr:uid="{2F492A06-C569-4FC0-81B7-0A8F517B559F}">
        <filterColumn colId="0">
          <customFilters>
            <customFilter operator="notEqual" val=" "/>
          </customFilters>
        </filterColumn>
      </autoFilter>
    </customSheetView>
  </customSheetViews>
  <mergeCells count="14">
    <mergeCell ref="D880:F880"/>
    <mergeCell ref="C9:C10"/>
    <mergeCell ref="D9:D10"/>
    <mergeCell ref="G9:G10"/>
    <mergeCell ref="A9:B9"/>
    <mergeCell ref="E9:F9"/>
    <mergeCell ref="C874:F874"/>
    <mergeCell ref="D875:F875"/>
    <mergeCell ref="L2:L3"/>
    <mergeCell ref="A5:C5"/>
    <mergeCell ref="A6:C6"/>
    <mergeCell ref="A7:C7"/>
    <mergeCell ref="A8:C8"/>
    <mergeCell ref="A4:D4"/>
  </mergeCells>
  <dataValidations count="1">
    <dataValidation type="list" allowBlank="1" showInputMessage="1" showErrorMessage="1" sqref="J2" xr:uid="{00000000-0002-0000-0B00-000000000000}">
      <formula1>makh</formula1>
    </dataValidation>
  </dataValidations>
  <pageMargins left="0.57999999999999996" right="0.118110236220472" top="0.43307086614173201" bottom="0.47244094488188998" header="0.27559055118110198" footer="0.196850393700787"/>
  <pageSetup paperSize="9" scale="85" orientation="portrait" r:id="rId5"/>
  <headerFooter alignWithMargins="0">
    <oddFooter>&amp;CPage &amp;P of &amp;N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B2:L52"/>
  <sheetViews>
    <sheetView showGridLines="0" tabSelected="1" zoomScale="115" zoomScaleNormal="115" workbookViewId="0">
      <selection activeCell="D11" sqref="D11"/>
    </sheetView>
  </sheetViews>
  <sheetFormatPr defaultColWidth="8.88671875" defaultRowHeight="13.2"/>
  <cols>
    <col min="1" max="1" width="6" style="2" customWidth="1"/>
    <col min="2" max="2" width="8.88671875" style="2" customWidth="1"/>
    <col min="3" max="3" width="8.88671875" style="2"/>
    <col min="4" max="4" width="10.109375" style="2" bestFit="1" customWidth="1"/>
    <col min="5" max="5" width="9.109375" style="2" customWidth="1"/>
    <col min="6" max="10" width="8.88671875" style="2"/>
    <col min="11" max="11" width="19.6640625" style="2" bestFit="1" customWidth="1"/>
    <col min="12" max="16384" width="8.88671875" style="2"/>
  </cols>
  <sheetData>
    <row r="2" spans="2:12" ht="15.75" customHeight="1">
      <c r="B2" s="1502" t="s">
        <v>37</v>
      </c>
      <c r="C2" s="1503"/>
      <c r="D2" s="1503"/>
      <c r="E2" s="1503"/>
      <c r="F2" s="1503"/>
      <c r="G2" s="1503"/>
      <c r="H2" s="1503"/>
      <c r="I2" s="1503"/>
      <c r="J2" s="1503"/>
      <c r="K2" s="1503"/>
      <c r="L2" s="1504"/>
    </row>
    <row r="3" spans="2:12">
      <c r="B3" s="541" t="s">
        <v>38</v>
      </c>
      <c r="C3" s="542"/>
      <c r="D3" s="592" t="s">
        <v>855</v>
      </c>
      <c r="E3" s="543"/>
      <c r="F3" s="543"/>
      <c r="G3" s="543"/>
      <c r="H3" s="543"/>
      <c r="I3" s="543"/>
      <c r="J3" s="543"/>
      <c r="K3" s="543"/>
      <c r="L3" s="542"/>
    </row>
    <row r="4" spans="2:12">
      <c r="B4" s="541" t="s">
        <v>39</v>
      </c>
      <c r="C4" s="542"/>
      <c r="D4" s="721" t="s">
        <v>857</v>
      </c>
      <c r="E4" s="543"/>
      <c r="F4" s="543"/>
      <c r="G4" s="543"/>
      <c r="H4" s="543"/>
      <c r="I4" s="543"/>
      <c r="J4" s="543"/>
      <c r="K4" s="543"/>
      <c r="L4" s="542"/>
    </row>
    <row r="5" spans="2:12">
      <c r="B5" s="541" t="s">
        <v>40</v>
      </c>
      <c r="C5" s="542"/>
      <c r="D5" s="544" t="s">
        <v>856</v>
      </c>
      <c r="E5" s="543"/>
      <c r="F5" s="543"/>
      <c r="G5" s="543"/>
      <c r="H5" s="543"/>
      <c r="I5" s="543"/>
      <c r="J5" s="543"/>
      <c r="K5" s="543"/>
      <c r="L5" s="542"/>
    </row>
    <row r="6" spans="2:12">
      <c r="B6" s="541" t="s">
        <v>846</v>
      </c>
      <c r="C6" s="542"/>
      <c r="D6" s="721" t="s">
        <v>857</v>
      </c>
      <c r="E6" s="543"/>
      <c r="F6" s="543"/>
      <c r="G6" s="543"/>
      <c r="H6" s="543"/>
      <c r="I6" s="543"/>
      <c r="J6" s="543"/>
      <c r="K6" s="543"/>
      <c r="L6" s="542"/>
    </row>
    <row r="7" spans="2:12">
      <c r="B7" s="541" t="s">
        <v>847</v>
      </c>
      <c r="C7" s="542"/>
      <c r="D7" s="721" t="s">
        <v>857</v>
      </c>
      <c r="E7" s="543"/>
      <c r="F7" s="543"/>
      <c r="G7" s="543"/>
      <c r="H7" s="543"/>
      <c r="I7" s="543"/>
      <c r="J7" s="543"/>
      <c r="K7" s="543"/>
      <c r="L7" s="542"/>
    </row>
    <row r="8" spans="2:12">
      <c r="B8" s="541" t="s">
        <v>419</v>
      </c>
      <c r="C8" s="542"/>
      <c r="D8" s="721" t="s">
        <v>857</v>
      </c>
      <c r="E8" s="543"/>
      <c r="F8" s="543"/>
      <c r="G8" s="543"/>
      <c r="H8" s="543"/>
      <c r="I8" s="543"/>
      <c r="J8" s="543"/>
      <c r="K8" s="543"/>
      <c r="L8" s="542"/>
    </row>
    <row r="9" spans="2:12">
      <c r="B9" s="541" t="s">
        <v>41</v>
      </c>
      <c r="C9" s="542"/>
      <c r="D9" s="545" t="s">
        <v>827</v>
      </c>
      <c r="E9" s="543"/>
      <c r="F9" s="543"/>
      <c r="G9" s="543"/>
      <c r="H9" s="543"/>
      <c r="I9" s="543"/>
      <c r="J9" s="543"/>
      <c r="K9" s="543"/>
      <c r="L9" s="542"/>
    </row>
    <row r="10" spans="2:12">
      <c r="B10" s="279" t="s">
        <v>42</v>
      </c>
      <c r="D10" s="280">
        <v>2025</v>
      </c>
      <c r="L10" s="289"/>
    </row>
    <row r="11" spans="2:12">
      <c r="B11" s="281" t="s">
        <v>43</v>
      </c>
      <c r="D11" s="227">
        <v>1</v>
      </c>
      <c r="E11" s="282"/>
      <c r="L11" s="289"/>
    </row>
    <row r="12" spans="2:12">
      <c r="B12" s="281" t="s">
        <v>44</v>
      </c>
      <c r="D12" s="227">
        <v>12</v>
      </c>
      <c r="E12" s="282"/>
      <c r="L12" s="289"/>
    </row>
    <row r="13" spans="2:12">
      <c r="B13" s="281" t="s">
        <v>45</v>
      </c>
      <c r="D13" s="283">
        <v>45839</v>
      </c>
      <c r="E13" s="282"/>
      <c r="L13" s="289"/>
    </row>
    <row r="14" spans="2:12">
      <c r="B14" s="281" t="s">
        <v>46</v>
      </c>
      <c r="D14" s="283">
        <v>45930</v>
      </c>
      <c r="E14" s="282"/>
      <c r="L14" s="289"/>
    </row>
    <row r="15" spans="2:12">
      <c r="B15" s="281"/>
      <c r="D15" s="284" t="str">
        <f>"Từ ngày "&amp;TEXT(ngay1,"dd/mm/yyyy")&amp;"   đến "&amp;TEXT(ngay2,"dd/mm/yyyy")</f>
        <v>Từ ngày 01/07/2025   đến 30/09/2025</v>
      </c>
      <c r="E15" s="282"/>
      <c r="L15" s="289"/>
    </row>
    <row r="16" spans="2:12">
      <c r="B16" s="546" t="s">
        <v>798</v>
      </c>
      <c r="D16" s="2" t="s">
        <v>858</v>
      </c>
      <c r="E16" s="282"/>
      <c r="I16" s="547"/>
      <c r="L16" s="289"/>
    </row>
    <row r="17" spans="2:12">
      <c r="B17" s="285"/>
      <c r="C17" s="286"/>
      <c r="D17" s="287"/>
      <c r="E17" s="286"/>
      <c r="F17" s="286"/>
      <c r="G17" s="286"/>
      <c r="H17" s="288"/>
      <c r="I17" s="286"/>
      <c r="J17" s="286"/>
      <c r="K17" s="286"/>
      <c r="L17" s="290"/>
    </row>
    <row r="18" spans="2:12">
      <c r="D18" s="2" t="s">
        <v>854</v>
      </c>
    </row>
    <row r="19" spans="2:12" s="4" customFormat="1" ht="15.6"/>
    <row r="20" spans="2:12" s="4" customFormat="1" ht="15.6"/>
    <row r="21" spans="2:12" s="4" customFormat="1" ht="15.6"/>
    <row r="22" spans="2:12" s="4" customFormat="1" ht="15.6"/>
    <row r="23" spans="2:12" s="4" customFormat="1" ht="15.6"/>
    <row r="24" spans="2:12" s="4" customFormat="1" ht="15.6"/>
    <row r="25" spans="2:12" s="4" customFormat="1" ht="15.6"/>
    <row r="26" spans="2:12" s="4" customFormat="1" ht="15.6"/>
    <row r="27" spans="2:12" s="4" customFormat="1" ht="15.6"/>
    <row r="28" spans="2:12" s="4" customFormat="1" ht="15.6"/>
    <row r="29" spans="2:12" s="4" customFormat="1" ht="15.6"/>
    <row r="30" spans="2:12" s="4" customFormat="1" ht="15.6"/>
    <row r="31" spans="2:12" s="4" customFormat="1" ht="15.6"/>
    <row r="32" spans="2:12" s="4" customFormat="1" ht="15.6"/>
    <row r="33" s="4" customFormat="1" ht="15.6"/>
    <row r="34" s="4" customFormat="1" ht="15.6"/>
    <row r="35" s="4" customFormat="1" ht="15.6"/>
    <row r="36" s="4" customFormat="1" ht="15.6"/>
    <row r="37" s="4" customFormat="1" ht="15.6"/>
    <row r="38" s="4" customFormat="1" ht="15.6"/>
    <row r="39" s="4" customFormat="1" ht="15.6"/>
    <row r="40" s="4" customFormat="1" ht="15.6"/>
    <row r="41" s="4" customFormat="1" ht="15.6"/>
    <row r="42" s="4" customFormat="1" ht="15.6"/>
    <row r="43" s="4" customFormat="1" ht="15.6"/>
    <row r="44" s="4" customFormat="1" ht="15.6"/>
    <row r="45" s="4" customFormat="1" ht="15.6"/>
    <row r="46" s="4" customFormat="1" ht="15.6"/>
    <row r="47" s="4" customFormat="1" ht="15.6"/>
    <row r="48" s="4" customFormat="1" ht="15.6"/>
    <row r="49" s="4" customFormat="1" ht="15.6"/>
    <row r="50" s="4" customFormat="1" ht="15.6"/>
    <row r="51" s="4" customFormat="1" ht="15.6"/>
    <row r="52" s="4" customFormat="1" ht="15.6"/>
  </sheetData>
  <customSheetViews>
    <customSheetView guid="{4A4DE397-B865-4DDF-B7A1-F9C0DB31BEB4}" scale="115" showGridLines="0" topLeftCell="A19">
      <selection activeCell="Q38" sqref="Q38"/>
      <pageMargins left="0.69930555555555596" right="0.69930555555555596" top="0.75" bottom="0.75" header="0.3" footer="0.3"/>
      <pageSetup paperSize="9" orientation="portrait"/>
    </customSheetView>
    <customSheetView guid="{80934465-66A5-44EB-813E-CF5339FE3D0E}" scale="115" showGridLines="0" topLeftCell="A19">
      <selection activeCell="S38" sqref="S38"/>
      <pageMargins left="0.69930555555555596" right="0.69930555555555596" top="0.75" bottom="0.75" header="0.3" footer="0.3"/>
      <pageSetup paperSize="9" orientation="portrait"/>
    </customSheetView>
    <customSheetView guid="{911E42B6-171D-4701-9404-357D5EC9EB20}" scale="115" showGridLines="0" topLeftCell="A19">
      <selection activeCell="Q38" sqref="Q38"/>
      <pageMargins left="0.69930555555555596" right="0.69930555555555596" top="0.75" bottom="0.75" header="0.3" footer="0.3"/>
      <pageSetup paperSize="9" orientation="portrait"/>
    </customSheetView>
    <customSheetView guid="{A5DF862A-D2EF-4080-98CB-0F06A3ADD0C9}" scale="115" showGridLines="0" topLeftCell="A19">
      <selection activeCell="D29" sqref="D29"/>
      <pageMargins left="0.69930555555555596" right="0.69930555555555596" top="0.75" bottom="0.75" header="0.3" footer="0.3"/>
      <pageSetup paperSize="9" orientation="portrait"/>
    </customSheetView>
  </customSheetViews>
  <mergeCells count="1">
    <mergeCell ref="B2:L2"/>
  </mergeCells>
  <pageMargins left="0.69930555555555596" right="0.69930555555555596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92A4-7E55-4140-9DED-6FE359C7EFD3}">
  <sheetPr>
    <tabColor theme="8" tint="-0.249977111117893"/>
  </sheetPr>
  <dimension ref="A1:R880"/>
  <sheetViews>
    <sheetView showGridLines="0" zoomScale="70" zoomScaleNormal="70" workbookViewId="0">
      <selection activeCell="O5" sqref="O5"/>
    </sheetView>
  </sheetViews>
  <sheetFormatPr defaultColWidth="9.109375" defaultRowHeight="15.6"/>
  <cols>
    <col min="1" max="1" width="12.6640625" style="34" customWidth="1"/>
    <col min="2" max="2" width="12.33203125" style="32" customWidth="1"/>
    <col min="3" max="3" width="39.109375" style="384" customWidth="1"/>
    <col min="4" max="4" width="8" style="34" customWidth="1"/>
    <col min="5" max="5" width="21.109375" style="4" customWidth="1"/>
    <col min="6" max="6" width="19.88671875" style="4" customWidth="1"/>
    <col min="7" max="7" width="5.6640625" style="61" customWidth="1"/>
    <col min="8" max="9" width="9.109375" style="4"/>
    <col min="10" max="10" width="12.88671875" style="4" customWidth="1"/>
    <col min="11" max="11" width="17.33203125" style="4" customWidth="1"/>
    <col min="12" max="12" width="9.109375" style="4"/>
    <col min="13" max="14" width="13" style="4" customWidth="1"/>
    <col min="15" max="15" width="16.5546875" style="4" bestFit="1" customWidth="1"/>
    <col min="16" max="16" width="11.5546875" style="4" bestFit="1" customWidth="1"/>
    <col min="17" max="17" width="13.44140625" style="4" bestFit="1" customWidth="1"/>
    <col min="18" max="18" width="15.6640625" style="4" customWidth="1"/>
    <col min="19" max="16384" width="9.109375" style="4"/>
  </cols>
  <sheetData>
    <row r="1" spans="1:18">
      <c r="A1" s="1" t="str">
        <f>MENU!$B$3&amp;" "&amp;MENU!$D$3</f>
        <v>Tên đơn vị:  HỘ KINH DOANH THUẬN VIỆT</v>
      </c>
      <c r="J1" s="484" t="s">
        <v>805</v>
      </c>
      <c r="L1" s="548" t="s">
        <v>804</v>
      </c>
      <c r="M1" s="10"/>
      <c r="N1" s="473"/>
    </row>
    <row r="2" spans="1:18" ht="15.75" customHeight="1">
      <c r="A2" s="1" t="str">
        <f>MENU!$B$4&amp;" "&amp;MENU!$D$4</f>
        <v>Địa chỉ: hocketoanthuchanh.com</v>
      </c>
      <c r="J2" s="914">
        <v>3900335269</v>
      </c>
      <c r="L2" s="1677" t="s">
        <v>138</v>
      </c>
      <c r="M2" s="792" t="s">
        <v>196</v>
      </c>
      <c r="N2" s="792"/>
      <c r="O2" s="792" t="s">
        <v>127</v>
      </c>
      <c r="P2" s="792"/>
      <c r="Q2" s="793" t="s">
        <v>197</v>
      </c>
      <c r="R2" s="793"/>
    </row>
    <row r="3" spans="1:18" ht="15.75" customHeight="1">
      <c r="A3" s="1" t="str">
        <f>MENU!$B$5&amp;" "&amp;MENU!$D$5</f>
        <v>MST:  0310415290</v>
      </c>
      <c r="D3" s="487"/>
      <c r="E3" s="488"/>
      <c r="F3" s="488"/>
      <c r="G3" s="488"/>
      <c r="J3" s="935" t="s">
        <v>94</v>
      </c>
      <c r="L3" s="1678"/>
      <c r="M3" s="726" t="s">
        <v>125</v>
      </c>
      <c r="N3" s="726" t="s">
        <v>126</v>
      </c>
      <c r="O3" s="726" t="s">
        <v>125</v>
      </c>
      <c r="P3" s="726" t="s">
        <v>126</v>
      </c>
      <c r="Q3" s="727" t="s">
        <v>125</v>
      </c>
      <c r="R3" s="727" t="s">
        <v>126</v>
      </c>
    </row>
    <row r="4" spans="1:18" s="59" customFormat="1" ht="28.5" customHeight="1">
      <c r="A4" s="1728" t="s">
        <v>455</v>
      </c>
      <c r="B4" s="1728"/>
      <c r="C4" s="1728"/>
      <c r="D4" s="1728"/>
      <c r="E4" s="489"/>
      <c r="F4" s="489"/>
      <c r="G4" s="486"/>
      <c r="L4" s="560" t="s">
        <v>807</v>
      </c>
      <c r="M4" s="561">
        <f>E6</f>
        <v>0</v>
      </c>
      <c r="N4" s="561">
        <f>F6</f>
        <v>0</v>
      </c>
      <c r="O4" s="561">
        <f>E7</f>
        <v>0</v>
      </c>
      <c r="P4" s="561">
        <f>F7</f>
        <v>0</v>
      </c>
      <c r="Q4" s="561">
        <f>E8</f>
        <v>0</v>
      </c>
      <c r="R4" s="562">
        <f>F8</f>
        <v>0</v>
      </c>
    </row>
    <row r="5" spans="1:18" s="59" customFormat="1" ht="22.8">
      <c r="A5" s="1724" t="str">
        <f>"Từ ngày "&amp;TEXT(ngay1,"dd/mm/yyyy")&amp;"   đến "&amp;TEXT(ngay2,"dd/mm/yyyy")</f>
        <v>Từ ngày 01/07/2025   đến 30/09/2025</v>
      </c>
      <c r="B5" s="1724"/>
      <c r="C5" s="1724"/>
      <c r="D5" s="463"/>
      <c r="E5" s="725" t="s">
        <v>90</v>
      </c>
      <c r="F5" s="725" t="s">
        <v>91</v>
      </c>
      <c r="G5" s="486"/>
      <c r="L5" s="563" t="s">
        <v>810</v>
      </c>
      <c r="M5" s="564">
        <f>SUMIF(NCC!$B$6:$B$25,$J$2,NCC!$F$6:$F$25)</f>
        <v>0</v>
      </c>
      <c r="N5" s="564">
        <f>SUMIF(NCC!$B$6:$B$25,$J$2,NCC!$G$6:$G$25)</f>
        <v>0</v>
      </c>
      <c r="O5" s="564">
        <f>SUMIF(NCC!$B$6:$B$25,$J$2,NCC!$H$6:$H$25)</f>
        <v>0</v>
      </c>
      <c r="P5" s="564">
        <f>SUMIF(NCC!$B$6:$B$25,$J$2,NCC!$I$6:$I$25)</f>
        <v>0</v>
      </c>
      <c r="Q5" s="564">
        <f>SUMIF(NCC!$B$6:$B$25,$J$2,NCC!$J$6:$J$25)</f>
        <v>0</v>
      </c>
      <c r="R5" s="565">
        <f>SUMIF(NCC!$B$6:$B$25,$J$2,NCC!$K$6:$K$25)</f>
        <v>0</v>
      </c>
    </row>
    <row r="6" spans="1:18" s="59" customFormat="1" ht="36.75" customHeight="1">
      <c r="A6" s="1725" t="e">
        <f>"Tên khách hàng: "&amp;VLOOKUP(J2,NCC!$B$4:$C$25,2,0)</f>
        <v>#N/A</v>
      </c>
      <c r="B6" s="1725"/>
      <c r="C6" s="1725"/>
      <c r="D6" s="491" t="s">
        <v>800</v>
      </c>
      <c r="E6" s="465">
        <f>IF($J$2="","",SUMIF(NCC!$B$6:$B$25,$J$2,NCC!$F$6:$F$25))</f>
        <v>0</v>
      </c>
      <c r="F6" s="465">
        <f>IF($J$2="","",SUMIF(NCC!$B$6:$B$25,$J$2,NCC!$G$6:$G$25))</f>
        <v>0</v>
      </c>
      <c r="G6" s="486"/>
      <c r="L6" s="566" t="s">
        <v>808</v>
      </c>
      <c r="M6" s="567">
        <f>M4-M5</f>
        <v>0</v>
      </c>
      <c r="N6" s="567">
        <f t="shared" ref="N6:R6" si="0">N4-N5</f>
        <v>0</v>
      </c>
      <c r="O6" s="567">
        <f t="shared" si="0"/>
        <v>0</v>
      </c>
      <c r="P6" s="567">
        <f t="shared" si="0"/>
        <v>0</v>
      </c>
      <c r="Q6" s="567">
        <f t="shared" si="0"/>
        <v>0</v>
      </c>
      <c r="R6" s="568">
        <f t="shared" si="0"/>
        <v>0</v>
      </c>
    </row>
    <row r="7" spans="1:18" s="59" customFormat="1">
      <c r="A7" s="1726" t="str">
        <f>"Tài khoản :"&amp;J3</f>
        <v>Tài khoản :331</v>
      </c>
      <c r="B7" s="1726"/>
      <c r="C7" s="1726"/>
      <c r="D7" s="464" t="s">
        <v>801</v>
      </c>
      <c r="E7" s="466">
        <f>IF($J$2="","",SUMIF(NCC!$B$6:$B$25,$J$2,NCC!$H$6:$H$25))</f>
        <v>0</v>
      </c>
      <c r="F7" s="466">
        <f>IF($J$2="","",SUMIF(NCC!$B$6:$B$25,$J$2,NCC!$I$6:$I$25))</f>
        <v>0</v>
      </c>
      <c r="G7" s="486"/>
      <c r="L7" s="794" t="s">
        <v>809</v>
      </c>
      <c r="M7" s="795" t="str">
        <f>IF($E$6=$E$12,"OK",$E$6-$E$12)</f>
        <v>OK</v>
      </c>
      <c r="N7" s="795" t="str">
        <f>IF($F$6=$F$12,"OK",$F$6-$F$12)</f>
        <v>OK</v>
      </c>
      <c r="O7" s="795" t="str">
        <f>IF($E$7=$E$872,"OK",$E$7-$E$872)</f>
        <v>OK</v>
      </c>
      <c r="P7" s="795" t="str">
        <f>IF($F$7=$F$872,"OK",$F$7-$F$872)</f>
        <v>OK</v>
      </c>
      <c r="Q7" s="795" t="str">
        <f>IF($E$8=$E$873,"OK",$E$8-$E$873)</f>
        <v>OK</v>
      </c>
      <c r="R7" s="796" t="str">
        <f>IF($F$8=$F$873,"OK",$F$8-$F$873)</f>
        <v>OK</v>
      </c>
    </row>
    <row r="8" spans="1:18" s="59" customFormat="1">
      <c r="A8" s="1727" t="str">
        <f>"Số hiệu: "&amp;J2</f>
        <v>Số hiệu: 3900335269</v>
      </c>
      <c r="B8" s="1727"/>
      <c r="C8" s="1727"/>
      <c r="D8" s="467" t="s">
        <v>802</v>
      </c>
      <c r="E8" s="797">
        <f>IF($J$2="","",SUMIF(NCC!$B$6:$B$25,$J$2,NCC!$J$6:$J$25))</f>
        <v>0</v>
      </c>
      <c r="F8" s="797">
        <f>IF($J$2="","",SUMIF(NCC!$B$6:$B$25,$J$2,NCC!$K$6:$K$25))</f>
        <v>0</v>
      </c>
      <c r="G8" s="486"/>
    </row>
    <row r="9" spans="1:18" s="59" customFormat="1" ht="15.75" customHeight="1">
      <c r="A9" s="1645" t="s">
        <v>162</v>
      </c>
      <c r="B9" s="1732"/>
      <c r="C9" s="1729" t="s">
        <v>407</v>
      </c>
      <c r="D9" s="1730" t="s">
        <v>454</v>
      </c>
      <c r="E9" s="1647" t="s">
        <v>404</v>
      </c>
      <c r="F9" s="1733"/>
      <c r="G9" s="1638" t="s">
        <v>139</v>
      </c>
    </row>
    <row r="10" spans="1:18" s="59" customFormat="1" ht="31.2">
      <c r="A10" s="789" t="s">
        <v>410</v>
      </c>
      <c r="B10" s="735" t="s">
        <v>411</v>
      </c>
      <c r="C10" s="1729"/>
      <c r="D10" s="1731"/>
      <c r="E10" s="737" t="s">
        <v>90</v>
      </c>
      <c r="F10" s="737" t="s">
        <v>91</v>
      </c>
      <c r="G10" s="1640"/>
    </row>
    <row r="11" spans="1:18" s="60" customFormat="1">
      <c r="A11" s="63" t="s">
        <v>431</v>
      </c>
      <c r="B11" s="64" t="s">
        <v>432</v>
      </c>
      <c r="C11" s="385" t="s">
        <v>433</v>
      </c>
      <c r="D11" s="65" t="s">
        <v>434</v>
      </c>
      <c r="E11" s="65">
        <v>1</v>
      </c>
      <c r="F11" s="65">
        <v>2</v>
      </c>
      <c r="G11" s="490">
        <v>3</v>
      </c>
    </row>
    <row r="12" spans="1:18">
      <c r="A12" s="31"/>
      <c r="B12" s="30"/>
      <c r="C12" s="386" t="s">
        <v>412</v>
      </c>
      <c r="D12" s="31"/>
      <c r="E12" s="28">
        <f>SUMIF(NCC!$B$6:$B$25,J2,NCC!$F$6:$F$25)</f>
        <v>0</v>
      </c>
      <c r="F12" s="28">
        <f>SUMIF(NCC!$B$6:$B$25,J2,NCC!$G$6:$G$25)</f>
        <v>0</v>
      </c>
      <c r="G12" s="951" t="str">
        <f>IF(TYPE(MATCH($J$2,NCC!$B$4:$B$25,0))=16,"",MATCH($J$2,NCC!$B$4:$B$25,0))</f>
        <v/>
      </c>
    </row>
    <row r="13" spans="1:18" s="10" customFormat="1" ht="14.25" customHeight="1">
      <c r="A13" s="461" t="str">
        <f>IF($G13="","",IF(OR(INDEX(Nhaplieu!$M$8:$M$1070,$G13)=$J$3,INDEX(Nhaplieu!$N$8:$N$1070,$G13)=$J$3),INDEX(Nhaplieu!$E$8:$E$1070,$G13),""))</f>
        <v/>
      </c>
      <c r="B13" s="477" t="str">
        <f>IF($G13="","",IF(OR(INDEX(Nhaplieu!$M$8:$M$1070,$G13)=$J$3,INDEX(Nhaplieu!$N$8:$N$1070,$G13)=$J$3),INDEX(Nhaplieu!$F$8:$F$1070,$G13),""))</f>
        <v/>
      </c>
      <c r="C13" s="478" t="str">
        <f>IF($G13="","",IF(OR(INDEX(Nhaplieu!$M$8:$M$1070,$G13)=$J$3,INDEX(Nhaplieu!$N$8:$N$1070,$G13)=$J$3),INDEX(Nhaplieu!$L$8:$L$1070,$G13),""))</f>
        <v/>
      </c>
      <c r="D13" s="479" t="str">
        <f>IF($G13="","",IF(INDEX(Nhaplieu!$M$8:$M$1070,$G13)=$J$3,IF($G13="","",INDEX(Nhaplieu!$N$8:$N$1070,$G13)),IF(INDEX(Nhaplieu!$N$8:$N$1070,$G13)=$J$3,IF($G13="","",INDEX(Nhaplieu!$M$8:$M$1070,$G13)),"")))</f>
        <v/>
      </c>
      <c r="E13" s="461" t="str">
        <f>IF($G13="","",IF(AND(INDEX(Nhaplieu!$M$8:$M$1070,$G13)=$J$3,INDEX(Nhaplieu!$P$8:$P$1070,$G13)=$J$2),INDEX(Nhaplieu!$O$8:$O$1070,$G13),0))</f>
        <v/>
      </c>
      <c r="F13" s="461" t="str">
        <f>IF(OR($G13="",E13&gt;0),"",IF(AND(INDEX(Nhaplieu!$N$8:$N$1070,$G13)=$J$3,INDEX(Nhaplieu!$P$8:$P$1070,$G13)=$J$2),INDEX(Nhaplieu!$O$8:$O$1070,$G13),0))</f>
        <v/>
      </c>
      <c r="G13" s="480" t="str">
        <f>IF(TYPE(MATCH($J$2,Nhaplieu!$P$8:$P$1070,0))=16,"",MATCH($J$2,Nhaplieu!$P$8:$P$1070,0))</f>
        <v/>
      </c>
    </row>
    <row r="14" spans="1:18" s="10" customFormat="1" ht="14.25" customHeight="1">
      <c r="A14" s="461" t="str">
        <f>IF($G14="","",IF(OR(INDEX(Nhaplieu!$M$8:$M$1070,$G14)=$J$3,INDEX(Nhaplieu!$N$8:$N$1070,$G14)=$J$3),INDEX(Nhaplieu!$E$8:$E$1070,$G14),""))</f>
        <v/>
      </c>
      <c r="B14" s="477" t="str">
        <f>IF($G14="","",IF(OR(INDEX(Nhaplieu!$M$8:$M$1070,$G14)=$J$3,INDEX(Nhaplieu!$N$8:$N$1070,$G14)=$J$3),INDEX(Nhaplieu!$F$8:$F$1070,$G14),""))</f>
        <v/>
      </c>
      <c r="C14" s="478" t="str">
        <f>IF($G14="","",IF(OR(INDEX(Nhaplieu!$M$8:$M$1070,$G14)=$J$3,INDEX(Nhaplieu!$N$8:$N$1070,$G14)=$J$3),INDEX(Nhaplieu!$L$8:$L$1070,$G14),""))</f>
        <v/>
      </c>
      <c r="D14" s="479" t="str">
        <f>IF($G14="","",IF(INDEX(Nhaplieu!$M$8:$M$1070,$G14)=$J$3,IF($G14="","",INDEX(Nhaplieu!$N$8:$N$1070,$G14)),IF(INDEX(Nhaplieu!$N$8:$N$1070,$G14)=$J$3,IF($G14="","",INDEX(Nhaplieu!$M$8:$M$1070,$G14)),"")))</f>
        <v/>
      </c>
      <c r="E14" s="461" t="str">
        <f>IF($G14="","",IF(AND(INDEX(Nhaplieu!$M$8:$M$1070,$G14)=$J$3,INDEX(Nhaplieu!$P$8:$P$1070,$G14)=$J$2),INDEX(Nhaplieu!$O$8:$O$1070,$G14),0))</f>
        <v/>
      </c>
      <c r="F14" s="461" t="str">
        <f>IF(OR($G14="",E14&gt;0),"",IF(AND(INDEX(Nhaplieu!$N$8:$N$1070,$G14)=$J$3,INDEX(Nhaplieu!$P$8:$P$1070,$G14)=$J$2),INDEX(Nhaplieu!$O$8:$O$1070,$G14),0))</f>
        <v/>
      </c>
      <c r="G14" s="480" t="str">
        <f>IF(TYPE(MATCH($J$2,Nhaplieu!$P$8:$P$1070,0))=16,"",MATCH($J$2,Nhaplieu!$P$8:$P$1070,0))</f>
        <v/>
      </c>
    </row>
    <row r="15" spans="1:18" s="10" customFormat="1" ht="14.25" customHeight="1">
      <c r="A15" s="461" t="str">
        <f>IF($G15="","",IF(OR(INDEX(Nhaplieu!$M$8:$M$1070,$G15)=$J$3,INDEX(Nhaplieu!$N$8:$N$1070,$G15)=$J$3),INDEX(Nhaplieu!$E$8:$E$1070,$G15),""))</f>
        <v/>
      </c>
      <c r="B15" s="477" t="str">
        <f>IF($G15="","",IF(OR(INDEX(Nhaplieu!$M$8:$M$1070,$G15)=$J$3,INDEX(Nhaplieu!$N$8:$N$1070,$G15)=$J$3),INDEX(Nhaplieu!$F$8:$F$1070,$G15),""))</f>
        <v/>
      </c>
      <c r="C15" s="478" t="str">
        <f>IF($G15="","",IF(OR(INDEX(Nhaplieu!$M$8:$M$1070,$G15)=$J$3,INDEX(Nhaplieu!$N$8:$N$1070,$G15)=$J$3),INDEX(Nhaplieu!$L$8:$L$1070,$G15),""))</f>
        <v/>
      </c>
      <c r="D15" s="479" t="str">
        <f>IF($G15="","",IF(INDEX(Nhaplieu!$M$8:$M$1070,$G15)=$J$3,IF($G15="","",INDEX(Nhaplieu!$N$8:$N$1070,$G15)),IF(INDEX(Nhaplieu!$N$8:$N$1070,$G15)=$J$3,IF($G15="","",INDEX(Nhaplieu!$M$8:$M$1070,$G15)),"")))</f>
        <v/>
      </c>
      <c r="E15" s="461" t="str">
        <f>IF($G15="","",IF(AND(INDEX(Nhaplieu!$M$8:$M$1070,$G15)=$J$3,INDEX(Nhaplieu!$P$8:$P$1070,$G15)=$J$2),INDEX(Nhaplieu!$O$8:$O$1070,$G15),0))</f>
        <v/>
      </c>
      <c r="F15" s="461" t="str">
        <f>IF(OR($G15="",E15&gt;0),"",IF(AND(INDEX(Nhaplieu!$N$8:$N$1070,$G15)=$J$3,INDEX(Nhaplieu!$P$8:$P$1070,$G15)=$J$2),INDEX(Nhaplieu!$O$8:$O$1070,$G15),0))</f>
        <v/>
      </c>
      <c r="G15" s="480" t="str">
        <f>IF(TYPE(MATCH($J$2,Nhaplieu!$P$8:$P$1070,0))=16,"",MATCH($J$2,Nhaplieu!$P$8:$P$1070,0))</f>
        <v/>
      </c>
    </row>
    <row r="16" spans="1:18" s="10" customFormat="1" ht="14.25" customHeight="1">
      <c r="A16" s="461" t="str">
        <f>IF($G16="","",IF(OR(INDEX(Nhaplieu!$M$8:$M$1070,$G16)=$J$3,INDEX(Nhaplieu!$N$8:$N$1070,$G16)=$J$3),INDEX(Nhaplieu!$E$8:$E$1070,$G16),""))</f>
        <v/>
      </c>
      <c r="B16" s="477" t="str">
        <f>IF($G16="","",IF(OR(INDEX(Nhaplieu!$M$8:$M$1070,$G16)=$J$3,INDEX(Nhaplieu!$N$8:$N$1070,$G16)=$J$3),INDEX(Nhaplieu!$F$8:$F$1070,$G16),""))</f>
        <v/>
      </c>
      <c r="C16" s="478" t="str">
        <f>IF($G16="","",IF(OR(INDEX(Nhaplieu!$M$8:$M$1070,$G16)=$J$3,INDEX(Nhaplieu!$N$8:$N$1070,$G16)=$J$3),INDEX(Nhaplieu!$L$8:$L$1070,$G16),""))</f>
        <v/>
      </c>
      <c r="D16" s="479" t="str">
        <f>IF($G16="","",IF(INDEX(Nhaplieu!$M$8:$M$1070,$G16)=$J$3,IF($G16="","",INDEX(Nhaplieu!$N$8:$N$1070,$G16)),IF(INDEX(Nhaplieu!$N$8:$N$1070,$G16)=$J$3,IF($G16="","",INDEX(Nhaplieu!$M$8:$M$1070,$G16)),"")))</f>
        <v/>
      </c>
      <c r="E16" s="461" t="str">
        <f>IF($G16="","",IF(AND(INDEX(Nhaplieu!$M$8:$M$1070,$G16)=$J$3,INDEX(Nhaplieu!$P$8:$P$1070,$G16)=$J$2),INDEX(Nhaplieu!$O$8:$O$1070,$G16),0))</f>
        <v/>
      </c>
      <c r="F16" s="461" t="str">
        <f>IF(OR($G16="",E16&gt;0),"",IF(AND(INDEX(Nhaplieu!$N$8:$N$1070,$G16)=$J$3,INDEX(Nhaplieu!$P$8:$P$1070,$G16)=$J$2),INDEX(Nhaplieu!$O$8:$O$1070,$G16),0))</f>
        <v/>
      </c>
      <c r="G16" s="480" t="str">
        <f>IF(TYPE(MATCH($J$2,Nhaplieu!$P$8:$P$1070,0))=16,"",MATCH($J$2,Nhaplieu!$P$8:$P$1070,0))</f>
        <v/>
      </c>
    </row>
    <row r="17" spans="1:7" s="10" customFormat="1" ht="14.25" customHeight="1">
      <c r="A17" s="461" t="str">
        <f>IF($G17="","",IF(OR(INDEX(Nhaplieu!$M$8:$M$1070,$G17)=$J$3,INDEX(Nhaplieu!$N$8:$N$1070,$G17)=$J$3),INDEX(Nhaplieu!$E$8:$E$1070,$G17),""))</f>
        <v/>
      </c>
      <c r="B17" s="477" t="str">
        <f>IF($G17="","",IF(OR(INDEX(Nhaplieu!$M$8:$M$1070,$G17)=$J$3,INDEX(Nhaplieu!$N$8:$N$1070,$G17)=$J$3),INDEX(Nhaplieu!$F$8:$F$1070,$G17),""))</f>
        <v/>
      </c>
      <c r="C17" s="478" t="str">
        <f>IF($G17="","",IF(OR(INDEX(Nhaplieu!$M$8:$M$1070,$G17)=$J$3,INDEX(Nhaplieu!$N$8:$N$1070,$G17)=$J$3),INDEX(Nhaplieu!$L$8:$L$1070,$G17),""))</f>
        <v/>
      </c>
      <c r="D17" s="479" t="str">
        <f>IF($G17="","",IF(INDEX(Nhaplieu!$M$8:$M$1070,$G17)=$J$3,IF($G17="","",INDEX(Nhaplieu!$N$8:$N$1070,$G17)),IF(INDEX(Nhaplieu!$N$8:$N$1070,$G17)=$J$3,IF($G17="","",INDEX(Nhaplieu!$M$8:$M$1070,$G17)),"")))</f>
        <v/>
      </c>
      <c r="E17" s="461" t="str">
        <f>IF($G17="","",IF(AND(INDEX(Nhaplieu!$M$8:$M$1070,$G17)=$J$3,INDEX(Nhaplieu!$P$8:$P$1070,$G17)=$J$2),INDEX(Nhaplieu!$O$8:$O$1070,$G17),0))</f>
        <v/>
      </c>
      <c r="F17" s="461" t="str">
        <f>IF(OR($G17="",E17&gt;0),"",IF(AND(INDEX(Nhaplieu!$N$8:$N$1070,$G17)=$J$3,INDEX(Nhaplieu!$P$8:$P$1070,$G17)=$J$2),INDEX(Nhaplieu!$O$8:$O$1070,$G17),0))</f>
        <v/>
      </c>
      <c r="G17" s="480" t="str">
        <f>IF(TYPE(MATCH($J$2,Nhaplieu!$P$8:$P$1070,0))=16,"",MATCH($J$2,Nhaplieu!$P$8:$P$1070,0))</f>
        <v/>
      </c>
    </row>
    <row r="18" spans="1:7" s="10" customFormat="1" ht="14.25" customHeight="1">
      <c r="A18" s="461" t="str">
        <f>IF($G18="","",IF(OR(INDEX(Nhaplieu!$M$8:$M$1070,$G18)=$J$3,INDEX(Nhaplieu!$N$8:$N$1070,$G18)=$J$3),INDEX(Nhaplieu!$E$8:$E$1070,$G18),""))</f>
        <v/>
      </c>
      <c r="B18" s="477" t="str">
        <f>IF($G18="","",IF(OR(INDEX(Nhaplieu!$M$8:$M$1070,$G18)=$J$3,INDEX(Nhaplieu!$N$8:$N$1070,$G18)=$J$3),INDEX(Nhaplieu!$F$8:$F$1070,$G18),""))</f>
        <v/>
      </c>
      <c r="C18" s="478" t="str">
        <f>IF($G18="","",IF(OR(INDEX(Nhaplieu!$M$8:$M$1070,$G18)=$J$3,INDEX(Nhaplieu!$N$8:$N$1070,$G18)=$J$3),INDEX(Nhaplieu!$L$8:$L$1070,$G18),""))</f>
        <v/>
      </c>
      <c r="D18" s="479" t="str">
        <f>IF($G18="","",IF(INDEX(Nhaplieu!$M$8:$M$1070,$G18)=$J$3,IF($G18="","",INDEX(Nhaplieu!$N$8:$N$1070,$G18)),IF(INDEX(Nhaplieu!$N$8:$N$1070,$G18)=$J$3,IF($G18="","",INDEX(Nhaplieu!$M$8:$M$1070,$G18)),"")))</f>
        <v/>
      </c>
      <c r="E18" s="461" t="str">
        <f>IF($G18="","",IF(AND(INDEX(Nhaplieu!$M$8:$M$1070,$G18)=$J$3,INDEX(Nhaplieu!$P$8:$P$1070,$G18)=$J$2),INDEX(Nhaplieu!$O$8:$O$1070,$G18),0))</f>
        <v/>
      </c>
      <c r="F18" s="461" t="str">
        <f>IF(OR($G18="",E18&gt;0),"",IF(AND(INDEX(Nhaplieu!$N$8:$N$1070,$G18)=$J$3,INDEX(Nhaplieu!$P$8:$P$1070,$G18)=$J$2),INDEX(Nhaplieu!$O$8:$O$1070,$G18),0))</f>
        <v/>
      </c>
      <c r="G18" s="480" t="str">
        <f>IF(TYPE(MATCH($J$2,Nhaplieu!$P$8:$P$1070,0))=16,"",MATCH($J$2,Nhaplieu!$P$8:$P$1070,0))</f>
        <v/>
      </c>
    </row>
    <row r="19" spans="1:7" s="10" customFormat="1" ht="14.25" customHeight="1">
      <c r="A19" s="461" t="str">
        <f>IF($G19="","",IF(OR(INDEX(Nhaplieu!$M$8:$M$1070,$G19)=$J$3,INDEX(Nhaplieu!$N$8:$N$1070,$G19)=$J$3),INDEX(Nhaplieu!$E$8:$E$1070,$G19),""))</f>
        <v/>
      </c>
      <c r="B19" s="477" t="str">
        <f>IF($G19="","",IF(OR(INDEX(Nhaplieu!$M$8:$M$1070,$G19)=$J$3,INDEX(Nhaplieu!$N$8:$N$1070,$G19)=$J$3),INDEX(Nhaplieu!$F$8:$F$1070,$G19),""))</f>
        <v/>
      </c>
      <c r="C19" s="478" t="str">
        <f>IF($G19="","",IF(OR(INDEX(Nhaplieu!$M$8:$M$1070,$G19)=$J$3,INDEX(Nhaplieu!$N$8:$N$1070,$G19)=$J$3),INDEX(Nhaplieu!$L$8:$L$1070,$G19),""))</f>
        <v/>
      </c>
      <c r="D19" s="479" t="str">
        <f>IF($G19="","",IF(INDEX(Nhaplieu!$M$8:$M$1070,$G19)=$J$3,IF($G19="","",INDEX(Nhaplieu!$N$8:$N$1070,$G19)),IF(INDEX(Nhaplieu!$N$8:$N$1070,$G19)=$J$3,IF($G19="","",INDEX(Nhaplieu!$M$8:$M$1070,$G19)),"")))</f>
        <v/>
      </c>
      <c r="E19" s="461" t="str">
        <f>IF($G19="","",IF(AND(INDEX(Nhaplieu!$M$8:$M$1070,$G19)=$J$3,INDEX(Nhaplieu!$P$8:$P$1070,$G19)=$J$2),INDEX(Nhaplieu!$O$8:$O$1070,$G19),0))</f>
        <v/>
      </c>
      <c r="F19" s="461" t="str">
        <f>IF(OR($G19="",E19&gt;0),"",IF(AND(INDEX(Nhaplieu!$N$8:$N$1070,$G19)=$J$3,INDEX(Nhaplieu!$P$8:$P$1070,$G19)=$J$2),INDEX(Nhaplieu!$O$8:$O$1070,$G19),0))</f>
        <v/>
      </c>
      <c r="G19" s="480" t="str">
        <f>IF(TYPE(MATCH($J$2,Nhaplieu!$P$8:$P$1070,0))=16,"",MATCH($J$2,Nhaplieu!$P$8:$P$1070,0))</f>
        <v/>
      </c>
    </row>
    <row r="20" spans="1:7" s="10" customFormat="1" ht="14.25" customHeight="1">
      <c r="A20" s="461" t="str">
        <f>IF($G20="","",IF(OR(INDEX(Nhaplieu!$M$8:$M$1070,$G20)=$J$3,INDEX(Nhaplieu!$N$8:$N$1070,$G20)=$J$3),INDEX(Nhaplieu!$E$8:$E$1070,$G20),""))</f>
        <v/>
      </c>
      <c r="B20" s="477" t="str">
        <f>IF($G20="","",IF(OR(INDEX(Nhaplieu!$M$8:$M$1070,$G20)=$J$3,INDEX(Nhaplieu!$N$8:$N$1070,$G20)=$J$3),INDEX(Nhaplieu!$F$8:$F$1070,$G20),""))</f>
        <v/>
      </c>
      <c r="C20" s="478" t="str">
        <f>IF($G20="","",IF(OR(INDEX(Nhaplieu!$M$8:$M$1070,$G20)=$J$3,INDEX(Nhaplieu!$N$8:$N$1070,$G20)=$J$3),INDEX(Nhaplieu!$L$8:$L$1070,$G20),""))</f>
        <v/>
      </c>
      <c r="D20" s="479" t="str">
        <f>IF($G20="","",IF(INDEX(Nhaplieu!$M$8:$M$1070,$G20)=$J$3,IF($G20="","",INDEX(Nhaplieu!$N$8:$N$1070,$G20)),IF(INDEX(Nhaplieu!$N$8:$N$1070,$G20)=$J$3,IF($G20="","",INDEX(Nhaplieu!$M$8:$M$1070,$G20)),"")))</f>
        <v/>
      </c>
      <c r="E20" s="461" t="str">
        <f>IF($G20="","",IF(AND(INDEX(Nhaplieu!$M$8:$M$1070,$G20)=$J$3,INDEX(Nhaplieu!$P$8:$P$1070,$G20)=$J$2),INDEX(Nhaplieu!$O$8:$O$1070,$G20),0))</f>
        <v/>
      </c>
      <c r="F20" s="461" t="str">
        <f>IF(OR($G20="",E20&gt;0),"",IF(AND(INDEX(Nhaplieu!$N$8:$N$1070,$G20)=$J$3,INDEX(Nhaplieu!$P$8:$P$1070,$G20)=$J$2),INDEX(Nhaplieu!$O$8:$O$1070,$G20),0))</f>
        <v/>
      </c>
      <c r="G20" s="480" t="str">
        <f>IF(TYPE(MATCH($J$2,Nhaplieu!$P$8:$P$1070,0))=16,"",MATCH($J$2,Nhaplieu!$P$8:$P$1070,0))</f>
        <v/>
      </c>
    </row>
    <row r="21" spans="1:7" s="10" customFormat="1" ht="14.25" customHeight="1">
      <c r="A21" s="461" t="str">
        <f>IF($G21="","",IF(OR(INDEX(Nhaplieu!$M$8:$M$1070,$G21)=$J$3,INDEX(Nhaplieu!$N$8:$N$1070,$G21)=$J$3),INDEX(Nhaplieu!$E$8:$E$1070,$G21),""))</f>
        <v/>
      </c>
      <c r="B21" s="477" t="str">
        <f>IF($G21="","",IF(OR(INDEX(Nhaplieu!$M$8:$M$1070,$G21)=$J$3,INDEX(Nhaplieu!$N$8:$N$1070,$G21)=$J$3),INDEX(Nhaplieu!$F$8:$F$1070,$G21),""))</f>
        <v/>
      </c>
      <c r="C21" s="478" t="str">
        <f>IF($G21="","",IF(OR(INDEX(Nhaplieu!$M$8:$M$1070,$G21)=$J$3,INDEX(Nhaplieu!$N$8:$N$1070,$G21)=$J$3),INDEX(Nhaplieu!$L$8:$L$1070,$G21),""))</f>
        <v/>
      </c>
      <c r="D21" s="479" t="str">
        <f>IF($G21="","",IF(INDEX(Nhaplieu!$M$8:$M$1070,$G21)=$J$3,IF($G21="","",INDEX(Nhaplieu!$N$8:$N$1070,$G21)),IF(INDEX(Nhaplieu!$N$8:$N$1070,$G21)=$J$3,IF($G21="","",INDEX(Nhaplieu!$M$8:$M$1070,$G21)),"")))</f>
        <v/>
      </c>
      <c r="E21" s="461" t="str">
        <f>IF($G21="","",IF(AND(INDEX(Nhaplieu!$M$8:$M$1070,$G21)=$J$3,INDEX(Nhaplieu!$P$8:$P$1070,$G21)=$J$2),INDEX(Nhaplieu!$O$8:$O$1070,$G21),0))</f>
        <v/>
      </c>
      <c r="F21" s="461" t="str">
        <f>IF(OR($G21="",E21&gt;0),"",IF(AND(INDEX(Nhaplieu!$N$8:$N$1070,$G21)=$J$3,INDEX(Nhaplieu!$P$8:$P$1070,$G21)=$J$2),INDEX(Nhaplieu!$O$8:$O$1070,$G21),0))</f>
        <v/>
      </c>
      <c r="G21" s="480" t="str">
        <f>IF(TYPE(MATCH($J$2,Nhaplieu!$P$8:$P$1070,0))=16,"",MATCH($J$2,Nhaplieu!$P$8:$P$1070,0))</f>
        <v/>
      </c>
    </row>
    <row r="22" spans="1:7" s="10" customFormat="1" ht="14.25" customHeight="1">
      <c r="A22" s="461" t="str">
        <f>IF($G22="","",IF(OR(INDEX(Nhaplieu!$M$8:$M$1070,$G22)=$J$3,INDEX(Nhaplieu!$N$8:$N$1070,$G22)=$J$3),INDEX(Nhaplieu!$E$8:$E$1070,$G22),""))</f>
        <v/>
      </c>
      <c r="B22" s="477" t="str">
        <f>IF($G22="","",IF(OR(INDEX(Nhaplieu!$M$8:$M$1070,$G22)=$J$3,INDEX(Nhaplieu!$N$8:$N$1070,$G22)=$J$3),INDEX(Nhaplieu!$F$8:$F$1070,$G22),""))</f>
        <v/>
      </c>
      <c r="C22" s="478" t="str">
        <f>IF($G22="","",IF(OR(INDEX(Nhaplieu!$M$8:$M$1070,$G22)=$J$3,INDEX(Nhaplieu!$N$8:$N$1070,$G22)=$J$3),INDEX(Nhaplieu!$L$8:$L$1070,$G22),""))</f>
        <v/>
      </c>
      <c r="D22" s="479" t="str">
        <f>IF($G22="","",IF(INDEX(Nhaplieu!$M$8:$M$1070,$G22)=$J$3,IF($G22="","",INDEX(Nhaplieu!$N$8:$N$1070,$G22)),IF(INDEX(Nhaplieu!$N$8:$N$1070,$G22)=$J$3,IF($G22="","",INDEX(Nhaplieu!$M$8:$M$1070,$G22)),"")))</f>
        <v/>
      </c>
      <c r="E22" s="461" t="str">
        <f>IF($G22="","",IF(AND(INDEX(Nhaplieu!$M$8:$M$1070,$G22)=$J$3,INDEX(Nhaplieu!$P$8:$P$1070,$G22)=$J$2),INDEX(Nhaplieu!$O$8:$O$1070,$G22),0))</f>
        <v/>
      </c>
      <c r="F22" s="461" t="str">
        <f>IF(OR($G22="",E22&gt;0),"",IF(AND(INDEX(Nhaplieu!$N$8:$N$1070,$G22)=$J$3,INDEX(Nhaplieu!$P$8:$P$1070,$G22)=$J$2),INDEX(Nhaplieu!$O$8:$O$1070,$G22),0))</f>
        <v/>
      </c>
      <c r="G22" s="480" t="str">
        <f>IF(TYPE(MATCH($J$2,Nhaplieu!$P$8:$P$1070,0))=16,"",MATCH($J$2,Nhaplieu!$P$8:$P$1070,0))</f>
        <v/>
      </c>
    </row>
    <row r="23" spans="1:7" s="10" customFormat="1" ht="14.25" customHeight="1">
      <c r="A23" s="461" t="str">
        <f>IF($G23="","",IF(OR(INDEX(Nhaplieu!$M$8:$M$1070,$G23)=$J$3,INDEX(Nhaplieu!$N$8:$N$1070,$G23)=$J$3),INDEX(Nhaplieu!$E$8:$E$1070,$G23),""))</f>
        <v/>
      </c>
      <c r="B23" s="477" t="str">
        <f>IF($G23="","",IF(OR(INDEX(Nhaplieu!$M$8:$M$1070,$G23)=$J$3,INDEX(Nhaplieu!$N$8:$N$1070,$G23)=$J$3),INDEX(Nhaplieu!$F$8:$F$1070,$G23),""))</f>
        <v/>
      </c>
      <c r="C23" s="478" t="str">
        <f>IF($G23="","",IF(OR(INDEX(Nhaplieu!$M$8:$M$1070,$G23)=$J$3,INDEX(Nhaplieu!$N$8:$N$1070,$G23)=$J$3),INDEX(Nhaplieu!$L$8:$L$1070,$G23),""))</f>
        <v/>
      </c>
      <c r="D23" s="479" t="str">
        <f>IF($G23="","",IF(INDEX(Nhaplieu!$M$8:$M$1070,$G23)=$J$3,IF($G23="","",INDEX(Nhaplieu!$N$8:$N$1070,$G23)),IF(INDEX(Nhaplieu!$N$8:$N$1070,$G23)=$J$3,IF($G23="","",INDEX(Nhaplieu!$M$8:$M$1070,$G23)),"")))</f>
        <v/>
      </c>
      <c r="E23" s="461" t="str">
        <f>IF($G23="","",IF(AND(INDEX(Nhaplieu!$M$8:$M$1070,$G23)=$J$3,INDEX(Nhaplieu!$P$8:$P$1070,$G23)=$J$2),INDEX(Nhaplieu!$O$8:$O$1070,$G23),0))</f>
        <v/>
      </c>
      <c r="F23" s="461" t="str">
        <f>IF(OR($G23="",E23&gt;0),"",IF(AND(INDEX(Nhaplieu!$N$8:$N$1070,$G23)=$J$3,INDEX(Nhaplieu!$P$8:$P$1070,$G23)=$J$2),INDEX(Nhaplieu!$O$8:$O$1070,$G23),0))</f>
        <v/>
      </c>
      <c r="G23" s="480" t="str">
        <f>IF(TYPE(MATCH($J$2,Nhaplieu!$P$8:$P$1070,0))=16,"",MATCH($J$2,Nhaplieu!$P$8:$P$1070,0))</f>
        <v/>
      </c>
    </row>
    <row r="24" spans="1:7" s="10" customFormat="1" ht="14.25" customHeight="1">
      <c r="A24" s="461" t="str">
        <f>IF($G24="","",IF(OR(INDEX(Nhaplieu!$M$8:$M$1070,$G24)=$J$3,INDEX(Nhaplieu!$N$8:$N$1070,$G24)=$J$3),INDEX(Nhaplieu!$E$8:$E$1070,$G24),""))</f>
        <v/>
      </c>
      <c r="B24" s="477" t="str">
        <f>IF($G24="","",IF(OR(INDEX(Nhaplieu!$M$8:$M$1070,$G24)=$J$3,INDEX(Nhaplieu!$N$8:$N$1070,$G24)=$J$3),INDEX(Nhaplieu!$F$8:$F$1070,$G24),""))</f>
        <v/>
      </c>
      <c r="C24" s="478" t="str">
        <f>IF($G24="","",IF(OR(INDEX(Nhaplieu!$M$8:$M$1070,$G24)=$J$3,INDEX(Nhaplieu!$N$8:$N$1070,$G24)=$J$3),INDEX(Nhaplieu!$L$8:$L$1070,$G24),""))</f>
        <v/>
      </c>
      <c r="D24" s="479" t="str">
        <f>IF($G24="","",IF(INDEX(Nhaplieu!$M$8:$M$1070,$G24)=$J$3,IF($G24="","",INDEX(Nhaplieu!$N$8:$N$1070,$G24)),IF(INDEX(Nhaplieu!$N$8:$N$1070,$G24)=$J$3,IF($G24="","",INDEX(Nhaplieu!$M$8:$M$1070,$G24)),"")))</f>
        <v/>
      </c>
      <c r="E24" s="461" t="str">
        <f>IF($G24="","",IF(AND(INDEX(Nhaplieu!$M$8:$M$1070,$G24)=$J$3,INDEX(Nhaplieu!$P$8:$P$1070,$G24)=$J$2),INDEX(Nhaplieu!$O$8:$O$1070,$G24),0))</f>
        <v/>
      </c>
      <c r="F24" s="461" t="str">
        <f>IF(OR($G24="",E24&gt;0),"",IF(AND(INDEX(Nhaplieu!$N$8:$N$1070,$G24)=$J$3,INDEX(Nhaplieu!$P$8:$P$1070,$G24)=$J$2),INDEX(Nhaplieu!$O$8:$O$1070,$G24),0))</f>
        <v/>
      </c>
      <c r="G24" s="480" t="str">
        <f>IF(TYPE(MATCH($J$2,Nhaplieu!$P$8:$P$1070,0))=16,"",MATCH($J$2,Nhaplieu!$P$8:$P$1070,0))</f>
        <v/>
      </c>
    </row>
    <row r="25" spans="1:7" s="10" customFormat="1" ht="14.25" customHeight="1">
      <c r="A25" s="461" t="str">
        <f>IF($G25="","",IF(OR(INDEX(Nhaplieu!$M$8:$M$1070,$G25)=$J$3,INDEX(Nhaplieu!$N$8:$N$1070,$G25)=$J$3),INDEX(Nhaplieu!$E$8:$E$1070,$G25),""))</f>
        <v/>
      </c>
      <c r="B25" s="477" t="str">
        <f>IF($G25="","",IF(OR(INDEX(Nhaplieu!$M$8:$M$1070,$G25)=$J$3,INDEX(Nhaplieu!$N$8:$N$1070,$G25)=$J$3),INDEX(Nhaplieu!$F$8:$F$1070,$G25),""))</f>
        <v/>
      </c>
      <c r="C25" s="478" t="str">
        <f>IF($G25="","",IF(OR(INDEX(Nhaplieu!$M$8:$M$1070,$G25)=$J$3,INDEX(Nhaplieu!$N$8:$N$1070,$G25)=$J$3),INDEX(Nhaplieu!$L$8:$L$1070,$G25),""))</f>
        <v/>
      </c>
      <c r="D25" s="479" t="str">
        <f>IF($G25="","",IF(INDEX(Nhaplieu!$M$8:$M$1070,$G25)=$J$3,IF($G25="","",INDEX(Nhaplieu!$N$8:$N$1070,$G25)),IF(INDEX(Nhaplieu!$N$8:$N$1070,$G25)=$J$3,IF($G25="","",INDEX(Nhaplieu!$M$8:$M$1070,$G25)),"")))</f>
        <v/>
      </c>
      <c r="E25" s="461" t="str">
        <f>IF($G25="","",IF(AND(INDEX(Nhaplieu!$M$8:$M$1070,$G25)=$J$3,INDEX(Nhaplieu!$P$8:$P$1070,$G25)=$J$2),INDEX(Nhaplieu!$O$8:$O$1070,$G25),0))</f>
        <v/>
      </c>
      <c r="F25" s="461" t="str">
        <f>IF(OR($G25="",E25&gt;0),"",IF(AND(INDEX(Nhaplieu!$N$8:$N$1070,$G25)=$J$3,INDEX(Nhaplieu!$P$8:$P$1070,$G25)=$J$2),INDEX(Nhaplieu!$O$8:$O$1070,$G25),0))</f>
        <v/>
      </c>
      <c r="G25" s="480" t="str">
        <f>IF(TYPE(MATCH($J$2,Nhaplieu!$P$8:$P$1070,0))=16,"",MATCH($J$2,Nhaplieu!$P$8:$P$1070,0))</f>
        <v/>
      </c>
    </row>
    <row r="26" spans="1:7" s="10" customFormat="1" ht="14.25" customHeight="1">
      <c r="A26" s="461" t="str">
        <f>IF($G26="","",IF(OR(INDEX(Nhaplieu!$M$8:$M$1070,$G26)=$J$3,INDEX(Nhaplieu!$N$8:$N$1070,$G26)=$J$3),INDEX(Nhaplieu!$E$8:$E$1070,$G26),""))</f>
        <v/>
      </c>
      <c r="B26" s="477" t="str">
        <f>IF($G26="","",IF(OR(INDEX(Nhaplieu!$M$8:$M$1070,$G26)=$J$3,INDEX(Nhaplieu!$N$8:$N$1070,$G26)=$J$3),INDEX(Nhaplieu!$F$8:$F$1070,$G26),""))</f>
        <v/>
      </c>
      <c r="C26" s="478" t="str">
        <f>IF($G26="","",IF(OR(INDEX(Nhaplieu!$M$8:$M$1070,$G26)=$J$3,INDEX(Nhaplieu!$N$8:$N$1070,$G26)=$J$3),INDEX(Nhaplieu!$L$8:$L$1070,$G26),""))</f>
        <v/>
      </c>
      <c r="D26" s="479" t="str">
        <f>IF($G26="","",IF(INDEX(Nhaplieu!$M$8:$M$1070,$G26)=$J$3,IF($G26="","",INDEX(Nhaplieu!$N$8:$N$1070,$G26)),IF(INDEX(Nhaplieu!$N$8:$N$1070,$G26)=$J$3,IF($G26="","",INDEX(Nhaplieu!$M$8:$M$1070,$G26)),"")))</f>
        <v/>
      </c>
      <c r="E26" s="461" t="str">
        <f>IF($G26="","",IF(AND(INDEX(Nhaplieu!$M$8:$M$1070,$G26)=$J$3,INDEX(Nhaplieu!$P$8:$P$1070,$G26)=$J$2),INDEX(Nhaplieu!$O$8:$O$1070,$G26),0))</f>
        <v/>
      </c>
      <c r="F26" s="461" t="str">
        <f>IF(OR($G26="",E26&gt;0),"",IF(AND(INDEX(Nhaplieu!$N$8:$N$1070,$G26)=$J$3,INDEX(Nhaplieu!$P$8:$P$1070,$G26)=$J$2),INDEX(Nhaplieu!$O$8:$O$1070,$G26),0))</f>
        <v/>
      </c>
      <c r="G26" s="480" t="str">
        <f>IF(TYPE(MATCH($J$2,Nhaplieu!$P$8:$P$1070,0))=16,"",MATCH($J$2,Nhaplieu!$P$8:$P$1070,0))</f>
        <v/>
      </c>
    </row>
    <row r="27" spans="1:7" s="10" customFormat="1" ht="14.25" customHeight="1">
      <c r="A27" s="461" t="str">
        <f>IF($G27="","",IF(OR(INDEX(Nhaplieu!$M$8:$M$1070,$G27)=$J$3,INDEX(Nhaplieu!$N$8:$N$1070,$G27)=$J$3),INDEX(Nhaplieu!$E$8:$E$1070,$G27),""))</f>
        <v/>
      </c>
      <c r="B27" s="477" t="str">
        <f>IF($G27="","",IF(OR(INDEX(Nhaplieu!$M$8:$M$1070,$G27)=$J$3,INDEX(Nhaplieu!$N$8:$N$1070,$G27)=$J$3),INDEX(Nhaplieu!$F$8:$F$1070,$G27),""))</f>
        <v/>
      </c>
      <c r="C27" s="478" t="str">
        <f>IF($G27="","",IF(OR(INDEX(Nhaplieu!$M$8:$M$1070,$G27)=$J$3,INDEX(Nhaplieu!$N$8:$N$1070,$G27)=$J$3),INDEX(Nhaplieu!$L$8:$L$1070,$G27),""))</f>
        <v/>
      </c>
      <c r="D27" s="479" t="str">
        <f>IF($G27="","",IF(INDEX(Nhaplieu!$M$8:$M$1070,$G27)=$J$3,IF($G27="","",INDEX(Nhaplieu!$N$8:$N$1070,$G27)),IF(INDEX(Nhaplieu!$N$8:$N$1070,$G27)=$J$3,IF($G27="","",INDEX(Nhaplieu!$M$8:$M$1070,$G27)),"")))</f>
        <v/>
      </c>
      <c r="E27" s="461" t="str">
        <f>IF($G27="","",IF(AND(INDEX(Nhaplieu!$M$8:$M$1070,$G27)=$J$3,INDEX(Nhaplieu!$P$8:$P$1070,$G27)=$J$2),INDEX(Nhaplieu!$O$8:$O$1070,$G27),0))</f>
        <v/>
      </c>
      <c r="F27" s="461" t="str">
        <f>IF(OR($G27="",E27&gt;0),"",IF(AND(INDEX(Nhaplieu!$N$8:$N$1070,$G27)=$J$3,INDEX(Nhaplieu!$P$8:$P$1070,$G27)=$J$2),INDEX(Nhaplieu!$O$8:$O$1070,$G27),0))</f>
        <v/>
      </c>
      <c r="G27" s="480" t="str">
        <f>IF(TYPE(MATCH($J$2,Nhaplieu!$P$8:$P$1070,0))=16,"",MATCH($J$2,Nhaplieu!$P$8:$P$1070,0))</f>
        <v/>
      </c>
    </row>
    <row r="28" spans="1:7" s="10" customFormat="1" ht="14.25" customHeight="1">
      <c r="A28" s="461" t="str">
        <f>IF($G28="","",IF(OR(INDEX(Nhaplieu!$M$8:$M$1070,$G28)=$J$3,INDEX(Nhaplieu!$N$8:$N$1070,$G28)=$J$3),INDEX(Nhaplieu!$E$8:$E$1070,$G28),""))</f>
        <v/>
      </c>
      <c r="B28" s="477" t="str">
        <f>IF($G28="","",IF(OR(INDEX(Nhaplieu!$M$8:$M$1070,$G28)=$J$3,INDEX(Nhaplieu!$N$8:$N$1070,$G28)=$J$3),INDEX(Nhaplieu!$F$8:$F$1070,$G28),""))</f>
        <v/>
      </c>
      <c r="C28" s="478" t="str">
        <f>IF($G28="","",IF(OR(INDEX(Nhaplieu!$M$8:$M$1070,$G28)=$J$3,INDEX(Nhaplieu!$N$8:$N$1070,$G28)=$J$3),INDEX(Nhaplieu!$L$8:$L$1070,$G28),""))</f>
        <v/>
      </c>
      <c r="D28" s="479" t="str">
        <f>IF($G28="","",IF(INDEX(Nhaplieu!$M$8:$M$1070,$G28)=$J$3,IF($G28="","",INDEX(Nhaplieu!$N$8:$N$1070,$G28)),IF(INDEX(Nhaplieu!$N$8:$N$1070,$G28)=$J$3,IF($G28="","",INDEX(Nhaplieu!$M$8:$M$1070,$G28)),"")))</f>
        <v/>
      </c>
      <c r="E28" s="461" t="str">
        <f>IF($G28="","",IF(AND(INDEX(Nhaplieu!$M$8:$M$1070,$G28)=$J$3,INDEX(Nhaplieu!$P$8:$P$1070,$G28)=$J$2),INDEX(Nhaplieu!$O$8:$O$1070,$G28),0))</f>
        <v/>
      </c>
      <c r="F28" s="461" t="str">
        <f>IF(OR($G28="",E28&gt;0),"",IF(AND(INDEX(Nhaplieu!$N$8:$N$1070,$G28)=$J$3,INDEX(Nhaplieu!$P$8:$P$1070,$G28)=$J$2),INDEX(Nhaplieu!$O$8:$O$1070,$G28),0))</f>
        <v/>
      </c>
      <c r="G28" s="480" t="str">
        <f>IF(TYPE(MATCH($J$2,Nhaplieu!$P$8:$P$1070,0))=16,"",MATCH($J$2,Nhaplieu!$P$8:$P$1070,0))</f>
        <v/>
      </c>
    </row>
    <row r="29" spans="1:7" s="10" customFormat="1" ht="14.25" customHeight="1">
      <c r="A29" s="461" t="str">
        <f>IF($G29="","",IF(OR(INDEX(Nhaplieu!$M$8:$M$1070,$G29)=$J$3,INDEX(Nhaplieu!$N$8:$N$1070,$G29)=$J$3),INDEX(Nhaplieu!$E$8:$E$1070,$G29),""))</f>
        <v/>
      </c>
      <c r="B29" s="477" t="str">
        <f>IF($G29="","",IF(OR(INDEX(Nhaplieu!$M$8:$M$1070,$G29)=$J$3,INDEX(Nhaplieu!$N$8:$N$1070,$G29)=$J$3),INDEX(Nhaplieu!$F$8:$F$1070,$G29),""))</f>
        <v/>
      </c>
      <c r="C29" s="478" t="str">
        <f>IF($G29="","",IF(OR(INDEX(Nhaplieu!$M$8:$M$1070,$G29)=$J$3,INDEX(Nhaplieu!$N$8:$N$1070,$G29)=$J$3),INDEX(Nhaplieu!$L$8:$L$1070,$G29),""))</f>
        <v/>
      </c>
      <c r="D29" s="479" t="str">
        <f>IF($G29="","",IF(INDEX(Nhaplieu!$M$8:$M$1070,$G29)=$J$3,IF($G29="","",INDEX(Nhaplieu!$N$8:$N$1070,$G29)),IF(INDEX(Nhaplieu!$N$8:$N$1070,$G29)=$J$3,IF($G29="","",INDEX(Nhaplieu!$M$8:$M$1070,$G29)),"")))</f>
        <v/>
      </c>
      <c r="E29" s="461" t="str">
        <f>IF($G29="","",IF(AND(INDEX(Nhaplieu!$M$8:$M$1070,$G29)=$J$3,INDEX(Nhaplieu!$P$8:$P$1070,$G29)=$J$2),INDEX(Nhaplieu!$O$8:$O$1070,$G29),0))</f>
        <v/>
      </c>
      <c r="F29" s="461" t="str">
        <f>IF(OR($G29="",E29&gt;0),"",IF(AND(INDEX(Nhaplieu!$N$8:$N$1070,$G29)=$J$3,INDEX(Nhaplieu!$P$8:$P$1070,$G29)=$J$2),INDEX(Nhaplieu!$O$8:$O$1070,$G29),0))</f>
        <v/>
      </c>
      <c r="G29" s="480" t="str">
        <f>IF(TYPE(MATCH($J$2,Nhaplieu!$P$8:$P$1070,0))=16,"",MATCH($J$2,Nhaplieu!$P$8:$P$1070,0))</f>
        <v/>
      </c>
    </row>
    <row r="30" spans="1:7" s="10" customFormat="1" ht="14.25" customHeight="1">
      <c r="A30" s="461" t="str">
        <f>IF($G30="","",IF(OR(INDEX(Nhaplieu!$M$8:$M$1070,$G30)=$J$3,INDEX(Nhaplieu!$N$8:$N$1070,$G30)=$J$3),INDEX(Nhaplieu!$E$8:$E$1070,$G30),""))</f>
        <v/>
      </c>
      <c r="B30" s="477" t="str">
        <f>IF($G30="","",IF(OR(INDEX(Nhaplieu!$M$8:$M$1070,$G30)=$J$3,INDEX(Nhaplieu!$N$8:$N$1070,$G30)=$J$3),INDEX(Nhaplieu!$F$8:$F$1070,$G30),""))</f>
        <v/>
      </c>
      <c r="C30" s="478" t="str">
        <f>IF($G30="","",IF(OR(INDEX(Nhaplieu!$M$8:$M$1070,$G30)=$J$3,INDEX(Nhaplieu!$N$8:$N$1070,$G30)=$J$3),INDEX(Nhaplieu!$L$8:$L$1070,$G30),""))</f>
        <v/>
      </c>
      <c r="D30" s="479" t="str">
        <f>IF($G30="","",IF(INDEX(Nhaplieu!$M$8:$M$1070,$G30)=$J$3,IF($G30="","",INDEX(Nhaplieu!$N$8:$N$1070,$G30)),IF(INDEX(Nhaplieu!$N$8:$N$1070,$G30)=$J$3,IF($G30="","",INDEX(Nhaplieu!$M$8:$M$1070,$G30)),"")))</f>
        <v/>
      </c>
      <c r="E30" s="461" t="str">
        <f>IF($G30="","",IF(AND(INDEX(Nhaplieu!$M$8:$M$1070,$G30)=$J$3,INDEX(Nhaplieu!$P$8:$P$1070,$G30)=$J$2),INDEX(Nhaplieu!$O$8:$O$1070,$G30),0))</f>
        <v/>
      </c>
      <c r="F30" s="461" t="str">
        <f>IF(OR($G30="",E30&gt;0),"",IF(AND(INDEX(Nhaplieu!$N$8:$N$1070,$G30)=$J$3,INDEX(Nhaplieu!$P$8:$P$1070,$G30)=$J$2),INDEX(Nhaplieu!$O$8:$O$1070,$G30),0))</f>
        <v/>
      </c>
      <c r="G30" s="480" t="str">
        <f>IF(TYPE(MATCH($J$2,Nhaplieu!$P$8:$P$1070,0))=16,"",MATCH($J$2,Nhaplieu!$P$8:$P$1070,0))</f>
        <v/>
      </c>
    </row>
    <row r="31" spans="1:7" s="10" customFormat="1" ht="14.25" customHeight="1">
      <c r="A31" s="461" t="str">
        <f>IF($G31="","",IF(OR(INDEX(Nhaplieu!$M$8:$M$1070,$G31)=$J$3,INDEX(Nhaplieu!$N$8:$N$1070,$G31)=$J$3),INDEX(Nhaplieu!$E$8:$E$1070,$G31),""))</f>
        <v/>
      </c>
      <c r="B31" s="477" t="str">
        <f>IF($G31="","",IF(OR(INDEX(Nhaplieu!$M$8:$M$1070,$G31)=$J$3,INDEX(Nhaplieu!$N$8:$N$1070,$G31)=$J$3),INDEX(Nhaplieu!$F$8:$F$1070,$G31),""))</f>
        <v/>
      </c>
      <c r="C31" s="478" t="str">
        <f>IF($G31="","",IF(OR(INDEX(Nhaplieu!$M$8:$M$1070,$G31)=$J$3,INDEX(Nhaplieu!$N$8:$N$1070,$G31)=$J$3),INDEX(Nhaplieu!$L$8:$L$1070,$G31),""))</f>
        <v/>
      </c>
      <c r="D31" s="479" t="str">
        <f>IF($G31="","",IF(INDEX(Nhaplieu!$M$8:$M$1070,$G31)=$J$3,IF($G31="","",INDEX(Nhaplieu!$N$8:$N$1070,$G31)),IF(INDEX(Nhaplieu!$N$8:$N$1070,$G31)=$J$3,IF($G31="","",INDEX(Nhaplieu!$M$8:$M$1070,$G31)),"")))</f>
        <v/>
      </c>
      <c r="E31" s="461" t="str">
        <f>IF($G31="","",IF(AND(INDEX(Nhaplieu!$M$8:$M$1070,$G31)=$J$3,INDEX(Nhaplieu!$P$8:$P$1070,$G31)=$J$2),INDEX(Nhaplieu!$O$8:$O$1070,$G31),0))</f>
        <v/>
      </c>
      <c r="F31" s="461" t="str">
        <f>IF(OR($G31="",E31&gt;0),"",IF(AND(INDEX(Nhaplieu!$N$8:$N$1070,$G31)=$J$3,INDEX(Nhaplieu!$P$8:$P$1070,$G31)=$J$2),INDEX(Nhaplieu!$O$8:$O$1070,$G31),0))</f>
        <v/>
      </c>
      <c r="G31" s="480" t="str">
        <f>IF(TYPE(MATCH($J$2,Nhaplieu!$P$8:$P$1070,0))=16,"",MATCH($J$2,Nhaplieu!$P$8:$P$1070,0))</f>
        <v/>
      </c>
    </row>
    <row r="32" spans="1:7" s="10" customFormat="1" ht="14.25" customHeight="1">
      <c r="A32" s="461" t="str">
        <f>IF($G32="","",IF(OR(INDEX(Nhaplieu!$M$8:$M$1070,$G32)=$J$3,INDEX(Nhaplieu!$N$8:$N$1070,$G32)=$J$3),INDEX(Nhaplieu!$E$8:$E$1070,$G32),""))</f>
        <v/>
      </c>
      <c r="B32" s="477" t="str">
        <f>IF($G32="","",IF(OR(INDEX(Nhaplieu!$M$8:$M$1070,$G32)=$J$3,INDEX(Nhaplieu!$N$8:$N$1070,$G32)=$J$3),INDEX(Nhaplieu!$F$8:$F$1070,$G32),""))</f>
        <v/>
      </c>
      <c r="C32" s="478" t="str">
        <f>IF($G32="","",IF(OR(INDEX(Nhaplieu!$M$8:$M$1070,$G32)=$J$3,INDEX(Nhaplieu!$N$8:$N$1070,$G32)=$J$3),INDEX(Nhaplieu!$L$8:$L$1070,$G32),""))</f>
        <v/>
      </c>
      <c r="D32" s="479" t="str">
        <f>IF($G32="","",IF(INDEX(Nhaplieu!$M$8:$M$1070,$G32)=$J$3,IF($G32="","",INDEX(Nhaplieu!$N$8:$N$1070,$G32)),IF(INDEX(Nhaplieu!$N$8:$N$1070,$G32)=$J$3,IF($G32="","",INDEX(Nhaplieu!$M$8:$M$1070,$G32)),"")))</f>
        <v/>
      </c>
      <c r="E32" s="461" t="str">
        <f>IF($G32="","",IF(AND(INDEX(Nhaplieu!$M$8:$M$1070,$G32)=$J$3,INDEX(Nhaplieu!$P$8:$P$1070,$G32)=$J$2),INDEX(Nhaplieu!$O$8:$O$1070,$G32),0))</f>
        <v/>
      </c>
      <c r="F32" s="461" t="str">
        <f>IF(OR($G32="",E32&gt;0),"",IF(AND(INDEX(Nhaplieu!$N$8:$N$1070,$G32)=$J$3,INDEX(Nhaplieu!$P$8:$P$1070,$G32)=$J$2),INDEX(Nhaplieu!$O$8:$O$1070,$G32),0))</f>
        <v/>
      </c>
      <c r="G32" s="480" t="str">
        <f>IF(TYPE(MATCH($J$2,Nhaplieu!$P$8:$P$1070,0))=16,"",MATCH($J$2,Nhaplieu!$P$8:$P$1070,0))</f>
        <v/>
      </c>
    </row>
    <row r="33" spans="1:7" s="10" customFormat="1" ht="14.25" customHeight="1">
      <c r="A33" s="461" t="str">
        <f>IF($G33="","",IF(OR(INDEX(Nhaplieu!$M$8:$M$1070,$G33)=$J$3,INDEX(Nhaplieu!$N$8:$N$1070,$G33)=$J$3),INDEX(Nhaplieu!$E$8:$E$1070,$G33),""))</f>
        <v/>
      </c>
      <c r="B33" s="477" t="str">
        <f>IF($G33="","",IF(OR(INDEX(Nhaplieu!$M$8:$M$1070,$G33)=$J$3,INDEX(Nhaplieu!$N$8:$N$1070,$G33)=$J$3),INDEX(Nhaplieu!$F$8:$F$1070,$G33),""))</f>
        <v/>
      </c>
      <c r="C33" s="478" t="str">
        <f>IF($G33="","",IF(OR(INDEX(Nhaplieu!$M$8:$M$1070,$G33)=$J$3,INDEX(Nhaplieu!$N$8:$N$1070,$G33)=$J$3),INDEX(Nhaplieu!$L$8:$L$1070,$G33),""))</f>
        <v/>
      </c>
      <c r="D33" s="479" t="str">
        <f>IF($G33="","",IF(INDEX(Nhaplieu!$M$8:$M$1070,$G33)=$J$3,IF($G33="","",INDEX(Nhaplieu!$N$8:$N$1070,$G33)),IF(INDEX(Nhaplieu!$N$8:$N$1070,$G33)=$J$3,IF($G33="","",INDEX(Nhaplieu!$M$8:$M$1070,$G33)),"")))</f>
        <v/>
      </c>
      <c r="E33" s="461" t="str">
        <f>IF($G33="","",IF(AND(INDEX(Nhaplieu!$M$8:$M$1070,$G33)=$J$3,INDEX(Nhaplieu!$P$8:$P$1070,$G33)=$J$2),INDEX(Nhaplieu!$O$8:$O$1070,$G33),0))</f>
        <v/>
      </c>
      <c r="F33" s="461" t="str">
        <f>IF(OR($G33="",E33&gt;0),"",IF(AND(INDEX(Nhaplieu!$N$8:$N$1070,$G33)=$J$3,INDEX(Nhaplieu!$P$8:$P$1070,$G33)=$J$2),INDEX(Nhaplieu!$O$8:$O$1070,$G33),0))</f>
        <v/>
      </c>
      <c r="G33" s="480" t="str">
        <f>IF(TYPE(MATCH($J$2,Nhaplieu!$P$8:$P$1070,0))=16,"",MATCH($J$2,Nhaplieu!$P$8:$P$1070,0))</f>
        <v/>
      </c>
    </row>
    <row r="34" spans="1:7" s="10" customFormat="1" ht="14.25" customHeight="1">
      <c r="A34" s="461" t="str">
        <f>IF($G34="","",IF(OR(INDEX(Nhaplieu!$M$8:$M$1070,$G34)=$J$3,INDEX(Nhaplieu!$N$8:$N$1070,$G34)=$J$3),INDEX(Nhaplieu!$E$8:$E$1070,$G34),""))</f>
        <v/>
      </c>
      <c r="B34" s="477" t="str">
        <f>IF($G34="","",IF(OR(INDEX(Nhaplieu!$M$8:$M$1070,$G34)=$J$3,INDEX(Nhaplieu!$N$8:$N$1070,$G34)=$J$3),INDEX(Nhaplieu!$F$8:$F$1070,$G34),""))</f>
        <v/>
      </c>
      <c r="C34" s="478" t="str">
        <f>IF($G34="","",IF(OR(INDEX(Nhaplieu!$M$8:$M$1070,$G34)=$J$3,INDEX(Nhaplieu!$N$8:$N$1070,$G34)=$J$3),INDEX(Nhaplieu!$L$8:$L$1070,$G34),""))</f>
        <v/>
      </c>
      <c r="D34" s="479" t="str">
        <f>IF($G34="","",IF(INDEX(Nhaplieu!$M$8:$M$1070,$G34)=$J$3,IF($G34="","",INDEX(Nhaplieu!$N$8:$N$1070,$G34)),IF(INDEX(Nhaplieu!$N$8:$N$1070,$G34)=$J$3,IF($G34="","",INDEX(Nhaplieu!$M$8:$M$1070,$G34)),"")))</f>
        <v/>
      </c>
      <c r="E34" s="461" t="str">
        <f>IF($G34="","",IF(AND(INDEX(Nhaplieu!$M$8:$M$1070,$G34)=$J$3,INDEX(Nhaplieu!$P$8:$P$1070,$G34)=$J$2),INDEX(Nhaplieu!$O$8:$O$1070,$G34),0))</f>
        <v/>
      </c>
      <c r="F34" s="461" t="str">
        <f>IF(OR($G34="",E34&gt;0),"",IF(AND(INDEX(Nhaplieu!$N$8:$N$1070,$G34)=$J$3,INDEX(Nhaplieu!$P$8:$P$1070,$G34)=$J$2),INDEX(Nhaplieu!$O$8:$O$1070,$G34),0))</f>
        <v/>
      </c>
      <c r="G34" s="480" t="str">
        <f>IF(TYPE(MATCH($J$2,Nhaplieu!$P$8:$P$1070,0))=16,"",MATCH($J$2,Nhaplieu!$P$8:$P$1070,0))</f>
        <v/>
      </c>
    </row>
    <row r="35" spans="1:7" s="10" customFormat="1" ht="14.25" customHeight="1">
      <c r="A35" s="461" t="str">
        <f>IF($G35="","",IF(OR(INDEX(Nhaplieu!$M$8:$M$1070,$G35)=$J$3,INDEX(Nhaplieu!$N$8:$N$1070,$G35)=$J$3),INDEX(Nhaplieu!$E$8:$E$1070,$G35),""))</f>
        <v/>
      </c>
      <c r="B35" s="477" t="str">
        <f>IF($G35="","",IF(OR(INDEX(Nhaplieu!$M$8:$M$1070,$G35)=$J$3,INDEX(Nhaplieu!$N$8:$N$1070,$G35)=$J$3),INDEX(Nhaplieu!$F$8:$F$1070,$G35),""))</f>
        <v/>
      </c>
      <c r="C35" s="478" t="str">
        <f>IF($G35="","",IF(OR(INDEX(Nhaplieu!$M$8:$M$1070,$G35)=$J$3,INDEX(Nhaplieu!$N$8:$N$1070,$G35)=$J$3),INDEX(Nhaplieu!$L$8:$L$1070,$G35),""))</f>
        <v/>
      </c>
      <c r="D35" s="479" t="str">
        <f>IF($G35="","",IF(INDEX(Nhaplieu!$M$8:$M$1070,$G35)=$J$3,IF($G35="","",INDEX(Nhaplieu!$N$8:$N$1070,$G35)),IF(INDEX(Nhaplieu!$N$8:$N$1070,$G35)=$J$3,IF($G35="","",INDEX(Nhaplieu!$M$8:$M$1070,$G35)),"")))</f>
        <v/>
      </c>
      <c r="E35" s="461" t="str">
        <f>IF($G35="","",IF(AND(INDEX(Nhaplieu!$M$8:$M$1070,$G35)=$J$3,INDEX(Nhaplieu!$P$8:$P$1070,$G35)=$J$2),INDEX(Nhaplieu!$O$8:$O$1070,$G35),0))</f>
        <v/>
      </c>
      <c r="F35" s="461" t="str">
        <f>IF(OR($G35="",E35&gt;0),"",IF(AND(INDEX(Nhaplieu!$N$8:$N$1070,$G35)=$J$3,INDEX(Nhaplieu!$P$8:$P$1070,$G35)=$J$2),INDEX(Nhaplieu!$O$8:$O$1070,$G35),0))</f>
        <v/>
      </c>
      <c r="G35" s="480" t="str">
        <f>IF(TYPE(MATCH($J$2,Nhaplieu!$P$8:$P$1070,0))=16,"",MATCH($J$2,Nhaplieu!$P$8:$P$1070,0))</f>
        <v/>
      </c>
    </row>
    <row r="36" spans="1:7" s="10" customFormat="1" ht="14.25" customHeight="1">
      <c r="A36" s="461" t="str">
        <f>IF($G36="","",IF(OR(INDEX(Nhaplieu!$M$8:$M$1070,$G36)=$J$3,INDEX(Nhaplieu!$N$8:$N$1070,$G36)=$J$3),INDEX(Nhaplieu!$E$8:$E$1070,$G36),""))</f>
        <v/>
      </c>
      <c r="B36" s="477" t="str">
        <f>IF($G36="","",IF(OR(INDEX(Nhaplieu!$M$8:$M$1070,$G36)=$J$3,INDEX(Nhaplieu!$N$8:$N$1070,$G36)=$J$3),INDEX(Nhaplieu!$F$8:$F$1070,$G36),""))</f>
        <v/>
      </c>
      <c r="C36" s="478" t="str">
        <f>IF($G36="","",IF(OR(INDEX(Nhaplieu!$M$8:$M$1070,$G36)=$J$3,INDEX(Nhaplieu!$N$8:$N$1070,$G36)=$J$3),INDEX(Nhaplieu!$L$8:$L$1070,$G36),""))</f>
        <v/>
      </c>
      <c r="D36" s="479" t="str">
        <f>IF($G36="","",IF(INDEX(Nhaplieu!$M$8:$M$1070,$G36)=$J$3,IF($G36="","",INDEX(Nhaplieu!$N$8:$N$1070,$G36)),IF(INDEX(Nhaplieu!$N$8:$N$1070,$G36)=$J$3,IF($G36="","",INDEX(Nhaplieu!$M$8:$M$1070,$G36)),"")))</f>
        <v/>
      </c>
      <c r="E36" s="461" t="str">
        <f>IF($G36="","",IF(AND(INDEX(Nhaplieu!$M$8:$M$1070,$G36)=$J$3,INDEX(Nhaplieu!$P$8:$P$1070,$G36)=$J$2),INDEX(Nhaplieu!$O$8:$O$1070,$G36),0))</f>
        <v/>
      </c>
      <c r="F36" s="461" t="str">
        <f>IF(OR($G36="",E36&gt;0),"",IF(AND(INDEX(Nhaplieu!$N$8:$N$1070,$G36)=$J$3,INDEX(Nhaplieu!$P$8:$P$1070,$G36)=$J$2),INDEX(Nhaplieu!$O$8:$O$1070,$G36),0))</f>
        <v/>
      </c>
      <c r="G36" s="480" t="str">
        <f>IF(TYPE(MATCH($J$2,Nhaplieu!$P$8:$P$1070,0))=16,"",MATCH($J$2,Nhaplieu!$P$8:$P$1070,0))</f>
        <v/>
      </c>
    </row>
    <row r="37" spans="1:7" s="10" customFormat="1" ht="14.25" customHeight="1">
      <c r="A37" s="461" t="str">
        <f>IF($G37="","",IF(OR(INDEX(Nhaplieu!$M$8:$M$1070,$G37)=$J$3,INDEX(Nhaplieu!$N$8:$N$1070,$G37)=$J$3),INDEX(Nhaplieu!$E$8:$E$1070,$G37),""))</f>
        <v/>
      </c>
      <c r="B37" s="477" t="str">
        <f>IF($G37="","",IF(OR(INDEX(Nhaplieu!$M$8:$M$1070,$G37)=$J$3,INDEX(Nhaplieu!$N$8:$N$1070,$G37)=$J$3),INDEX(Nhaplieu!$F$8:$F$1070,$G37),""))</f>
        <v/>
      </c>
      <c r="C37" s="478" t="str">
        <f>IF($G37="","",IF(OR(INDEX(Nhaplieu!$M$8:$M$1070,$G37)=$J$3,INDEX(Nhaplieu!$N$8:$N$1070,$G37)=$J$3),INDEX(Nhaplieu!$L$8:$L$1070,$G37),""))</f>
        <v/>
      </c>
      <c r="D37" s="479" t="str">
        <f>IF($G37="","",IF(INDEX(Nhaplieu!$M$8:$M$1070,$G37)=$J$3,IF($G37="","",INDEX(Nhaplieu!$N$8:$N$1070,$G37)),IF(INDEX(Nhaplieu!$N$8:$N$1070,$G37)=$J$3,IF($G37="","",INDEX(Nhaplieu!$M$8:$M$1070,$G37)),"")))</f>
        <v/>
      </c>
      <c r="E37" s="461" t="str">
        <f>IF($G37="","",IF(AND(INDEX(Nhaplieu!$M$8:$M$1070,$G37)=$J$3,INDEX(Nhaplieu!$P$8:$P$1070,$G37)=$J$2),INDEX(Nhaplieu!$O$8:$O$1070,$G37),0))</f>
        <v/>
      </c>
      <c r="F37" s="461" t="str">
        <f>IF(OR($G37="",E37&gt;0),"",IF(AND(INDEX(Nhaplieu!$N$8:$N$1070,$G37)=$J$3,INDEX(Nhaplieu!$P$8:$P$1070,$G37)=$J$2),INDEX(Nhaplieu!$O$8:$O$1070,$G37),0))</f>
        <v/>
      </c>
      <c r="G37" s="480" t="str">
        <f>IF(TYPE(MATCH($J$2,Nhaplieu!$P$8:$P$1070,0))=16,"",MATCH($J$2,Nhaplieu!$P$8:$P$1070,0))</f>
        <v/>
      </c>
    </row>
    <row r="38" spans="1:7" s="10" customFormat="1" ht="14.25" customHeight="1">
      <c r="A38" s="461" t="str">
        <f>IF($G38="","",IF(OR(INDEX(Nhaplieu!$M$8:$M$1070,$G38)=$J$3,INDEX(Nhaplieu!$N$8:$N$1070,$G38)=$J$3),INDEX(Nhaplieu!$E$8:$E$1070,$G38),""))</f>
        <v/>
      </c>
      <c r="B38" s="477" t="str">
        <f>IF($G38="","",IF(OR(INDEX(Nhaplieu!$M$8:$M$1070,$G38)=$J$3,INDEX(Nhaplieu!$N$8:$N$1070,$G38)=$J$3),INDEX(Nhaplieu!$F$8:$F$1070,$G38),""))</f>
        <v/>
      </c>
      <c r="C38" s="478" t="str">
        <f>IF($G38="","",IF(OR(INDEX(Nhaplieu!$M$8:$M$1070,$G38)=$J$3,INDEX(Nhaplieu!$N$8:$N$1070,$G38)=$J$3),INDEX(Nhaplieu!$L$8:$L$1070,$G38),""))</f>
        <v/>
      </c>
      <c r="D38" s="479" t="str">
        <f>IF($G38="","",IF(INDEX(Nhaplieu!$M$8:$M$1070,$G38)=$J$3,IF($G38="","",INDEX(Nhaplieu!$N$8:$N$1070,$G38)),IF(INDEX(Nhaplieu!$N$8:$N$1070,$G38)=$J$3,IF($G38="","",INDEX(Nhaplieu!$M$8:$M$1070,$G38)),"")))</f>
        <v/>
      </c>
      <c r="E38" s="461" t="str">
        <f>IF($G38="","",IF(AND(INDEX(Nhaplieu!$M$8:$M$1070,$G38)=$J$3,INDEX(Nhaplieu!$P$8:$P$1070,$G38)=$J$2),INDEX(Nhaplieu!$O$8:$O$1070,$G38),0))</f>
        <v/>
      </c>
      <c r="F38" s="461" t="str">
        <f>IF(OR($G38="",E38&gt;0),"",IF(AND(INDEX(Nhaplieu!$N$8:$N$1070,$G38)=$J$3,INDEX(Nhaplieu!$P$8:$P$1070,$G38)=$J$2),INDEX(Nhaplieu!$O$8:$O$1070,$G38),0))</f>
        <v/>
      </c>
      <c r="G38" s="480" t="str">
        <f>IF(TYPE(MATCH($J$2,Nhaplieu!$P$8:$P$1070,0))=16,"",MATCH($J$2,Nhaplieu!$P$8:$P$1070,0))</f>
        <v/>
      </c>
    </row>
    <row r="39" spans="1:7" s="10" customFormat="1" ht="14.25" customHeight="1">
      <c r="A39" s="461" t="str">
        <f>IF($G39="","",IF(OR(INDEX(Nhaplieu!$M$8:$M$1070,$G39)=$J$3,INDEX(Nhaplieu!$N$8:$N$1070,$G39)=$J$3),INDEX(Nhaplieu!$E$8:$E$1070,$G39),""))</f>
        <v/>
      </c>
      <c r="B39" s="477" t="str">
        <f>IF($G39="","",IF(OR(INDEX(Nhaplieu!$M$8:$M$1070,$G39)=$J$3,INDEX(Nhaplieu!$N$8:$N$1070,$G39)=$J$3),INDEX(Nhaplieu!$F$8:$F$1070,$G39),""))</f>
        <v/>
      </c>
      <c r="C39" s="478" t="str">
        <f>IF($G39="","",IF(OR(INDEX(Nhaplieu!$M$8:$M$1070,$G39)=$J$3,INDEX(Nhaplieu!$N$8:$N$1070,$G39)=$J$3),INDEX(Nhaplieu!$L$8:$L$1070,$G39),""))</f>
        <v/>
      </c>
      <c r="D39" s="479" t="str">
        <f>IF($G39="","",IF(INDEX(Nhaplieu!$M$8:$M$1070,$G39)=$J$3,IF($G39="","",INDEX(Nhaplieu!$N$8:$N$1070,$G39)),IF(INDEX(Nhaplieu!$N$8:$N$1070,$G39)=$J$3,IF($G39="","",INDEX(Nhaplieu!$M$8:$M$1070,$G39)),"")))</f>
        <v/>
      </c>
      <c r="E39" s="461" t="str">
        <f>IF($G39="","",IF(AND(INDEX(Nhaplieu!$M$8:$M$1070,$G39)=$J$3,INDEX(Nhaplieu!$P$8:$P$1070,$G39)=$J$2),INDEX(Nhaplieu!$O$8:$O$1070,$G39),0))</f>
        <v/>
      </c>
      <c r="F39" s="461" t="str">
        <f>IF(OR($G39="",E39&gt;0),"",IF(AND(INDEX(Nhaplieu!$N$8:$N$1070,$G39)=$J$3,INDEX(Nhaplieu!$P$8:$P$1070,$G39)=$J$2),INDEX(Nhaplieu!$O$8:$O$1070,$G39),0))</f>
        <v/>
      </c>
      <c r="G39" s="480" t="str">
        <f>IF(TYPE(MATCH($J$2,Nhaplieu!$P$8:$P$1070,0))=16,"",MATCH($J$2,Nhaplieu!$P$8:$P$1070,0))</f>
        <v/>
      </c>
    </row>
    <row r="40" spans="1:7" s="10" customFormat="1" ht="14.25" customHeight="1">
      <c r="A40" s="461" t="str">
        <f>IF($G40="","",IF(OR(INDEX(Nhaplieu!$M$8:$M$1070,$G40)=$J$3,INDEX(Nhaplieu!$N$8:$N$1070,$G40)=$J$3),INDEX(Nhaplieu!$E$8:$E$1070,$G40),""))</f>
        <v/>
      </c>
      <c r="B40" s="477" t="str">
        <f>IF($G40="","",IF(OR(INDEX(Nhaplieu!$M$8:$M$1070,$G40)=$J$3,INDEX(Nhaplieu!$N$8:$N$1070,$G40)=$J$3),INDEX(Nhaplieu!$F$8:$F$1070,$G40),""))</f>
        <v/>
      </c>
      <c r="C40" s="478" t="str">
        <f>IF($G40="","",IF(OR(INDEX(Nhaplieu!$M$8:$M$1070,$G40)=$J$3,INDEX(Nhaplieu!$N$8:$N$1070,$G40)=$J$3),INDEX(Nhaplieu!$L$8:$L$1070,$G40),""))</f>
        <v/>
      </c>
      <c r="D40" s="479" t="str">
        <f>IF($G40="","",IF(INDEX(Nhaplieu!$M$8:$M$1070,$G40)=$J$3,IF($G40="","",INDEX(Nhaplieu!$N$8:$N$1070,$G40)),IF(INDEX(Nhaplieu!$N$8:$N$1070,$G40)=$J$3,IF($G40="","",INDEX(Nhaplieu!$M$8:$M$1070,$G40)),"")))</f>
        <v/>
      </c>
      <c r="E40" s="461" t="str">
        <f>IF($G40="","",IF(AND(INDEX(Nhaplieu!$M$8:$M$1070,$G40)=$J$3,INDEX(Nhaplieu!$P$8:$P$1070,$G40)=$J$2),INDEX(Nhaplieu!$O$8:$O$1070,$G40),0))</f>
        <v/>
      </c>
      <c r="F40" s="461" t="str">
        <f>IF(OR($G40="",E40&gt;0),"",IF(AND(INDEX(Nhaplieu!$N$8:$N$1070,$G40)=$J$3,INDEX(Nhaplieu!$P$8:$P$1070,$G40)=$J$2),INDEX(Nhaplieu!$O$8:$O$1070,$G40),0))</f>
        <v/>
      </c>
      <c r="G40" s="480" t="str">
        <f>IF(TYPE(MATCH($J$2,Nhaplieu!$P$8:$P$1070,0))=16,"",MATCH($J$2,Nhaplieu!$P$8:$P$1070,0))</f>
        <v/>
      </c>
    </row>
    <row r="41" spans="1:7" s="10" customFormat="1" ht="14.25" customHeight="1">
      <c r="A41" s="461" t="str">
        <f>IF($G41="","",IF(OR(INDEX(Nhaplieu!$M$8:$M$1070,$G41)=$J$3,INDEX(Nhaplieu!$N$8:$N$1070,$G41)=$J$3),INDEX(Nhaplieu!$E$8:$E$1070,$G41),""))</f>
        <v/>
      </c>
      <c r="B41" s="477" t="str">
        <f>IF($G41="","",IF(OR(INDEX(Nhaplieu!$M$8:$M$1070,$G41)=$J$3,INDEX(Nhaplieu!$N$8:$N$1070,$G41)=$J$3),INDEX(Nhaplieu!$F$8:$F$1070,$G41),""))</f>
        <v/>
      </c>
      <c r="C41" s="478" t="str">
        <f>IF($G41="","",IF(OR(INDEX(Nhaplieu!$M$8:$M$1070,$G41)=$J$3,INDEX(Nhaplieu!$N$8:$N$1070,$G41)=$J$3),INDEX(Nhaplieu!$L$8:$L$1070,$G41),""))</f>
        <v/>
      </c>
      <c r="D41" s="479" t="str">
        <f>IF($G41="","",IF(INDEX(Nhaplieu!$M$8:$M$1070,$G41)=$J$3,IF($G41="","",INDEX(Nhaplieu!$N$8:$N$1070,$G41)),IF(INDEX(Nhaplieu!$N$8:$N$1070,$G41)=$J$3,IF($G41="","",INDEX(Nhaplieu!$M$8:$M$1070,$G41)),"")))</f>
        <v/>
      </c>
      <c r="E41" s="461" t="str">
        <f>IF($G41="","",IF(AND(INDEX(Nhaplieu!$M$8:$M$1070,$G41)=$J$3,INDEX(Nhaplieu!$P$8:$P$1070,$G41)=$J$2),INDEX(Nhaplieu!$O$8:$O$1070,$G41),0))</f>
        <v/>
      </c>
      <c r="F41" s="461" t="str">
        <f>IF(OR($G41="",E41&gt;0),"",IF(AND(INDEX(Nhaplieu!$N$8:$N$1070,$G41)=$J$3,INDEX(Nhaplieu!$P$8:$P$1070,$G41)=$J$2),INDEX(Nhaplieu!$O$8:$O$1070,$G41),0))</f>
        <v/>
      </c>
      <c r="G41" s="480" t="str">
        <f>IF(TYPE(MATCH($J$2,Nhaplieu!$P$8:$P$1070,0))=16,"",MATCH($J$2,Nhaplieu!$P$8:$P$1070,0))</f>
        <v/>
      </c>
    </row>
    <row r="42" spans="1:7" s="10" customFormat="1" ht="14.25" customHeight="1">
      <c r="A42" s="461" t="str">
        <f>IF($G42="","",IF(OR(INDEX(Nhaplieu!$M$8:$M$1070,$G42)=$J$3,INDEX(Nhaplieu!$N$8:$N$1070,$G42)=$J$3),INDEX(Nhaplieu!$E$8:$E$1070,$G42),""))</f>
        <v/>
      </c>
      <c r="B42" s="477" t="str">
        <f>IF($G42="","",IF(OR(INDEX(Nhaplieu!$M$8:$M$1070,$G42)=$J$3,INDEX(Nhaplieu!$N$8:$N$1070,$G42)=$J$3),INDEX(Nhaplieu!$F$8:$F$1070,$G42),""))</f>
        <v/>
      </c>
      <c r="C42" s="478" t="str">
        <f>IF($G42="","",IF(OR(INDEX(Nhaplieu!$M$8:$M$1070,$G42)=$J$3,INDEX(Nhaplieu!$N$8:$N$1070,$G42)=$J$3),INDEX(Nhaplieu!$L$8:$L$1070,$G42),""))</f>
        <v/>
      </c>
      <c r="D42" s="479" t="str">
        <f>IF($G42="","",IF(INDEX(Nhaplieu!$M$8:$M$1070,$G42)=$J$3,IF($G42="","",INDEX(Nhaplieu!$N$8:$N$1070,$G42)),IF(INDEX(Nhaplieu!$N$8:$N$1070,$G42)=$J$3,IF($G42="","",INDEX(Nhaplieu!$M$8:$M$1070,$G42)),"")))</f>
        <v/>
      </c>
      <c r="E42" s="461" t="str">
        <f>IF($G42="","",IF(AND(INDEX(Nhaplieu!$M$8:$M$1070,$G42)=$J$3,INDEX(Nhaplieu!$P$8:$P$1070,$G42)=$J$2),INDEX(Nhaplieu!$O$8:$O$1070,$G42),0))</f>
        <v/>
      </c>
      <c r="F42" s="461" t="str">
        <f>IF(OR($G42="",E42&gt;0),"",IF(AND(INDEX(Nhaplieu!$N$8:$N$1070,$G42)=$J$3,INDEX(Nhaplieu!$P$8:$P$1070,$G42)=$J$2),INDEX(Nhaplieu!$O$8:$O$1070,$G42),0))</f>
        <v/>
      </c>
      <c r="G42" s="480" t="str">
        <f>IF(TYPE(MATCH($J$2,Nhaplieu!$P$8:$P$1070,0))=16,"",MATCH($J$2,Nhaplieu!$P$8:$P$1070,0))</f>
        <v/>
      </c>
    </row>
    <row r="43" spans="1:7" s="10" customFormat="1" ht="14.25" customHeight="1">
      <c r="A43" s="461" t="str">
        <f>IF($G43="","",IF(OR(INDEX(Nhaplieu!$M$8:$M$1070,$G43)=$J$3,INDEX(Nhaplieu!$N$8:$N$1070,$G43)=$J$3),INDEX(Nhaplieu!$E$8:$E$1070,$G43),""))</f>
        <v/>
      </c>
      <c r="B43" s="477" t="str">
        <f>IF($G43="","",IF(OR(INDEX(Nhaplieu!$M$8:$M$1070,$G43)=$J$3,INDEX(Nhaplieu!$N$8:$N$1070,$G43)=$J$3),INDEX(Nhaplieu!$F$8:$F$1070,$G43),""))</f>
        <v/>
      </c>
      <c r="C43" s="478" t="str">
        <f>IF($G43="","",IF(OR(INDEX(Nhaplieu!$M$8:$M$1070,$G43)=$J$3,INDEX(Nhaplieu!$N$8:$N$1070,$G43)=$J$3),INDEX(Nhaplieu!$L$8:$L$1070,$G43),""))</f>
        <v/>
      </c>
      <c r="D43" s="479" t="str">
        <f>IF($G43="","",IF(INDEX(Nhaplieu!$M$8:$M$1070,$G43)=$J$3,IF($G43="","",INDEX(Nhaplieu!$N$8:$N$1070,$G43)),IF(INDEX(Nhaplieu!$N$8:$N$1070,$G43)=$J$3,IF($G43="","",INDEX(Nhaplieu!$M$8:$M$1070,$G43)),"")))</f>
        <v/>
      </c>
      <c r="E43" s="461" t="str">
        <f>IF($G43="","",IF(AND(INDEX(Nhaplieu!$M$8:$M$1070,$G43)=$J$3,INDEX(Nhaplieu!$P$8:$P$1070,$G43)=$J$2),INDEX(Nhaplieu!$O$8:$O$1070,$G43),0))</f>
        <v/>
      </c>
      <c r="F43" s="461" t="str">
        <f>IF(OR($G43="",E43&gt;0),"",IF(AND(INDEX(Nhaplieu!$N$8:$N$1070,$G43)=$J$3,INDEX(Nhaplieu!$P$8:$P$1070,$G43)=$J$2),INDEX(Nhaplieu!$O$8:$O$1070,$G43),0))</f>
        <v/>
      </c>
      <c r="G43" s="480" t="str">
        <f>IF(TYPE(MATCH($J$2,Nhaplieu!$P$8:$P$1070,0))=16,"",MATCH($J$2,Nhaplieu!$P$8:$P$1070,0))</f>
        <v/>
      </c>
    </row>
    <row r="44" spans="1:7" s="10" customFormat="1" ht="14.25" customHeight="1">
      <c r="A44" s="461" t="str">
        <f>IF($G44="","",IF(OR(INDEX(Nhaplieu!$M$8:$M$1070,$G44)=$J$3,INDEX(Nhaplieu!$N$8:$N$1070,$G44)=$J$3),INDEX(Nhaplieu!$E$8:$E$1070,$G44),""))</f>
        <v/>
      </c>
      <c r="B44" s="477" t="str">
        <f>IF($G44="","",IF(OR(INDEX(Nhaplieu!$M$8:$M$1070,$G44)=$J$3,INDEX(Nhaplieu!$N$8:$N$1070,$G44)=$J$3),INDEX(Nhaplieu!$F$8:$F$1070,$G44),""))</f>
        <v/>
      </c>
      <c r="C44" s="478" t="str">
        <f>IF($G44="","",IF(OR(INDEX(Nhaplieu!$M$8:$M$1070,$G44)=$J$3,INDEX(Nhaplieu!$N$8:$N$1070,$G44)=$J$3),INDEX(Nhaplieu!$L$8:$L$1070,$G44),""))</f>
        <v/>
      </c>
      <c r="D44" s="479" t="str">
        <f>IF($G44="","",IF(INDEX(Nhaplieu!$M$8:$M$1070,$G44)=$J$3,IF($G44="","",INDEX(Nhaplieu!$N$8:$N$1070,$G44)),IF(INDEX(Nhaplieu!$N$8:$N$1070,$G44)=$J$3,IF($G44="","",INDEX(Nhaplieu!$M$8:$M$1070,$G44)),"")))</f>
        <v/>
      </c>
      <c r="E44" s="461" t="str">
        <f>IF($G44="","",IF(AND(INDEX(Nhaplieu!$M$8:$M$1070,$G44)=$J$3,INDEX(Nhaplieu!$P$8:$P$1070,$G44)=$J$2),INDEX(Nhaplieu!$O$8:$O$1070,$G44),0))</f>
        <v/>
      </c>
      <c r="F44" s="461" t="str">
        <f>IF(OR($G44="",E44&gt;0),"",IF(AND(INDEX(Nhaplieu!$N$8:$N$1070,$G44)=$J$3,INDEX(Nhaplieu!$P$8:$P$1070,$G44)=$J$2),INDEX(Nhaplieu!$O$8:$O$1070,$G44),0))</f>
        <v/>
      </c>
      <c r="G44" s="480" t="str">
        <f>IF(TYPE(MATCH($J$2,Nhaplieu!$P$8:$P$1070,0))=16,"",MATCH($J$2,Nhaplieu!$P$8:$P$1070,0))</f>
        <v/>
      </c>
    </row>
    <row r="45" spans="1:7" s="10" customFormat="1" ht="14.25" customHeight="1">
      <c r="A45" s="461" t="str">
        <f>IF($G45="","",IF(OR(INDEX(Nhaplieu!$M$8:$M$1070,$G45)=$J$3,INDEX(Nhaplieu!$N$8:$N$1070,$G45)=$J$3),INDEX(Nhaplieu!$E$8:$E$1070,$G45),""))</f>
        <v/>
      </c>
      <c r="B45" s="477" t="str">
        <f>IF($G45="","",IF(OR(INDEX(Nhaplieu!$M$8:$M$1070,$G45)=$J$3,INDEX(Nhaplieu!$N$8:$N$1070,$G45)=$J$3),INDEX(Nhaplieu!$F$8:$F$1070,$G45),""))</f>
        <v/>
      </c>
      <c r="C45" s="478" t="str">
        <f>IF($G45="","",IF(OR(INDEX(Nhaplieu!$M$8:$M$1070,$G45)=$J$3,INDEX(Nhaplieu!$N$8:$N$1070,$G45)=$J$3),INDEX(Nhaplieu!$L$8:$L$1070,$G45),""))</f>
        <v/>
      </c>
      <c r="D45" s="479" t="str">
        <f>IF($G45="","",IF(INDEX(Nhaplieu!$M$8:$M$1070,$G45)=$J$3,IF($G45="","",INDEX(Nhaplieu!$N$8:$N$1070,$G45)),IF(INDEX(Nhaplieu!$N$8:$N$1070,$G45)=$J$3,IF($G45="","",INDEX(Nhaplieu!$M$8:$M$1070,$G45)),"")))</f>
        <v/>
      </c>
      <c r="E45" s="461" t="str">
        <f>IF($G45="","",IF(AND(INDEX(Nhaplieu!$M$8:$M$1070,$G45)=$J$3,INDEX(Nhaplieu!$P$8:$P$1070,$G45)=$J$2),INDEX(Nhaplieu!$O$8:$O$1070,$G45),0))</f>
        <v/>
      </c>
      <c r="F45" s="461" t="str">
        <f>IF(OR($G45="",E45&gt;0),"",IF(AND(INDEX(Nhaplieu!$N$8:$N$1070,$G45)=$J$3,INDEX(Nhaplieu!$P$8:$P$1070,$G45)=$J$2),INDEX(Nhaplieu!$O$8:$O$1070,$G45),0))</f>
        <v/>
      </c>
      <c r="G45" s="480" t="str">
        <f>IF(TYPE(MATCH($J$2,Nhaplieu!$P$8:$P$1070,0))=16,"",MATCH($J$2,Nhaplieu!$P$8:$P$1070,0))</f>
        <v/>
      </c>
    </row>
    <row r="46" spans="1:7" s="10" customFormat="1" ht="14.25" customHeight="1">
      <c r="A46" s="461" t="str">
        <f>IF($G46="","",IF(OR(INDEX(Nhaplieu!$M$8:$M$1070,$G46)=$J$3,INDEX(Nhaplieu!$N$8:$N$1070,$G46)=$J$3),INDEX(Nhaplieu!$E$8:$E$1070,$G46),""))</f>
        <v/>
      </c>
      <c r="B46" s="477" t="str">
        <f>IF($G46="","",IF(OR(INDEX(Nhaplieu!$M$8:$M$1070,$G46)=$J$3,INDEX(Nhaplieu!$N$8:$N$1070,$G46)=$J$3),INDEX(Nhaplieu!$F$8:$F$1070,$G46),""))</f>
        <v/>
      </c>
      <c r="C46" s="478" t="str">
        <f>IF($G46="","",IF(OR(INDEX(Nhaplieu!$M$8:$M$1070,$G46)=$J$3,INDEX(Nhaplieu!$N$8:$N$1070,$G46)=$J$3),INDEX(Nhaplieu!$L$8:$L$1070,$G46),""))</f>
        <v/>
      </c>
      <c r="D46" s="479" t="str">
        <f>IF($G46="","",IF(INDEX(Nhaplieu!$M$8:$M$1070,$G46)=$J$3,IF($G46="","",INDEX(Nhaplieu!$N$8:$N$1070,$G46)),IF(INDEX(Nhaplieu!$N$8:$N$1070,$G46)=$J$3,IF($G46="","",INDEX(Nhaplieu!$M$8:$M$1070,$G46)),"")))</f>
        <v/>
      </c>
      <c r="E46" s="461" t="str">
        <f>IF($G46="","",IF(AND(INDEX(Nhaplieu!$M$8:$M$1070,$G46)=$J$3,INDEX(Nhaplieu!$P$8:$P$1070,$G46)=$J$2),INDEX(Nhaplieu!$O$8:$O$1070,$G46),0))</f>
        <v/>
      </c>
      <c r="F46" s="461" t="str">
        <f>IF(OR($G46="",E46&gt;0),"",IF(AND(INDEX(Nhaplieu!$N$8:$N$1070,$G46)=$J$3,INDEX(Nhaplieu!$P$8:$P$1070,$G46)=$J$2),INDEX(Nhaplieu!$O$8:$O$1070,$G46),0))</f>
        <v/>
      </c>
      <c r="G46" s="480" t="str">
        <f>IF(TYPE(MATCH($J$2,Nhaplieu!$P$8:$P$1070,0))=16,"",MATCH($J$2,Nhaplieu!$P$8:$P$1070,0))</f>
        <v/>
      </c>
    </row>
    <row r="47" spans="1:7" s="10" customFormat="1" ht="14.25" customHeight="1">
      <c r="A47" s="461" t="str">
        <f>IF($G47="","",IF(OR(INDEX(Nhaplieu!$M$8:$M$1070,$G47)=$J$3,INDEX(Nhaplieu!$N$8:$N$1070,$G47)=$J$3),INDEX(Nhaplieu!$E$8:$E$1070,$G47),""))</f>
        <v/>
      </c>
      <c r="B47" s="477" t="str">
        <f>IF($G47="","",IF(OR(INDEX(Nhaplieu!$M$8:$M$1070,$G47)=$J$3,INDEX(Nhaplieu!$N$8:$N$1070,$G47)=$J$3),INDEX(Nhaplieu!$F$8:$F$1070,$G47),""))</f>
        <v/>
      </c>
      <c r="C47" s="478" t="str">
        <f>IF($G47="","",IF(OR(INDEX(Nhaplieu!$M$8:$M$1070,$G47)=$J$3,INDEX(Nhaplieu!$N$8:$N$1070,$G47)=$J$3),INDEX(Nhaplieu!$L$8:$L$1070,$G47),""))</f>
        <v/>
      </c>
      <c r="D47" s="479" t="str">
        <f>IF($G47="","",IF(INDEX(Nhaplieu!$M$8:$M$1070,$G47)=$J$3,IF($G47="","",INDEX(Nhaplieu!$N$8:$N$1070,$G47)),IF(INDEX(Nhaplieu!$N$8:$N$1070,$G47)=$J$3,IF($G47="","",INDEX(Nhaplieu!$M$8:$M$1070,$G47)),"")))</f>
        <v/>
      </c>
      <c r="E47" s="461" t="str">
        <f>IF($G47="","",IF(AND(INDEX(Nhaplieu!$M$8:$M$1070,$G47)=$J$3,INDEX(Nhaplieu!$P$8:$P$1070,$G47)=$J$2),INDEX(Nhaplieu!$O$8:$O$1070,$G47),0))</f>
        <v/>
      </c>
      <c r="F47" s="461" t="str">
        <f>IF(OR($G47="",E47&gt;0),"",IF(AND(INDEX(Nhaplieu!$N$8:$N$1070,$G47)=$J$3,INDEX(Nhaplieu!$P$8:$P$1070,$G47)=$J$2),INDEX(Nhaplieu!$O$8:$O$1070,$G47),0))</f>
        <v/>
      </c>
      <c r="G47" s="480" t="str">
        <f>IF(TYPE(MATCH($J$2,Nhaplieu!$P$8:$P$1070,0))=16,"",MATCH($J$2,Nhaplieu!$P$8:$P$1070,0))</f>
        <v/>
      </c>
    </row>
    <row r="48" spans="1:7" s="10" customFormat="1" ht="14.25" customHeight="1">
      <c r="A48" s="461" t="str">
        <f>IF($G48="","",IF(OR(INDEX(Nhaplieu!$M$8:$M$1070,$G48)=$J$3,INDEX(Nhaplieu!$N$8:$N$1070,$G48)=$J$3),INDEX(Nhaplieu!$E$8:$E$1070,$G48),""))</f>
        <v/>
      </c>
      <c r="B48" s="477" t="str">
        <f>IF($G48="","",IF(OR(INDEX(Nhaplieu!$M$8:$M$1070,$G48)=$J$3,INDEX(Nhaplieu!$N$8:$N$1070,$G48)=$J$3),INDEX(Nhaplieu!$F$8:$F$1070,$G48),""))</f>
        <v/>
      </c>
      <c r="C48" s="478" t="str">
        <f>IF($G48="","",IF(OR(INDEX(Nhaplieu!$M$8:$M$1070,$G48)=$J$3,INDEX(Nhaplieu!$N$8:$N$1070,$G48)=$J$3),INDEX(Nhaplieu!$L$8:$L$1070,$G48),""))</f>
        <v/>
      </c>
      <c r="D48" s="479" t="str">
        <f>IF($G48="","",IF(INDEX(Nhaplieu!$M$8:$M$1070,$G48)=$J$3,IF($G48="","",INDEX(Nhaplieu!$N$8:$N$1070,$G48)),IF(INDEX(Nhaplieu!$N$8:$N$1070,$G48)=$J$3,IF($G48="","",INDEX(Nhaplieu!$M$8:$M$1070,$G48)),"")))</f>
        <v/>
      </c>
      <c r="E48" s="461" t="str">
        <f>IF($G48="","",IF(AND(INDEX(Nhaplieu!$M$8:$M$1070,$G48)=$J$3,INDEX(Nhaplieu!$P$8:$P$1070,$G48)=$J$2),INDEX(Nhaplieu!$O$8:$O$1070,$G48),0))</f>
        <v/>
      </c>
      <c r="F48" s="461" t="str">
        <f>IF(OR($G48="",E48&gt;0),"",IF(AND(INDEX(Nhaplieu!$N$8:$N$1070,$G48)=$J$3,INDEX(Nhaplieu!$P$8:$P$1070,$G48)=$J$2),INDEX(Nhaplieu!$O$8:$O$1070,$G48),0))</f>
        <v/>
      </c>
      <c r="G48" s="480" t="str">
        <f>IF(TYPE(MATCH($J$2,Nhaplieu!$P$8:$P$1070,0))=16,"",MATCH($J$2,Nhaplieu!$P$8:$P$1070,0))</f>
        <v/>
      </c>
    </row>
    <row r="49" spans="1:7" s="10" customFormat="1" ht="14.25" customHeight="1">
      <c r="A49" s="461" t="str">
        <f>IF($G49="","",IF(OR(INDEX(Nhaplieu!$M$8:$M$1070,$G49)=$J$3,INDEX(Nhaplieu!$N$8:$N$1070,$G49)=$J$3),INDEX(Nhaplieu!$E$8:$E$1070,$G49),""))</f>
        <v/>
      </c>
      <c r="B49" s="477" t="str">
        <f>IF($G49="","",IF(OR(INDEX(Nhaplieu!$M$8:$M$1070,$G49)=$J$3,INDEX(Nhaplieu!$N$8:$N$1070,$G49)=$J$3),INDEX(Nhaplieu!$F$8:$F$1070,$G49),""))</f>
        <v/>
      </c>
      <c r="C49" s="478" t="str">
        <f>IF($G49="","",IF(OR(INDEX(Nhaplieu!$M$8:$M$1070,$G49)=$J$3,INDEX(Nhaplieu!$N$8:$N$1070,$G49)=$J$3),INDEX(Nhaplieu!$L$8:$L$1070,$G49),""))</f>
        <v/>
      </c>
      <c r="D49" s="479" t="str">
        <f>IF($G49="","",IF(INDEX(Nhaplieu!$M$8:$M$1070,$G49)=$J$3,IF($G49="","",INDEX(Nhaplieu!$N$8:$N$1070,$G49)),IF(INDEX(Nhaplieu!$N$8:$N$1070,$G49)=$J$3,IF($G49="","",INDEX(Nhaplieu!$M$8:$M$1070,$G49)),"")))</f>
        <v/>
      </c>
      <c r="E49" s="461" t="str">
        <f>IF($G49="","",IF(AND(INDEX(Nhaplieu!$M$8:$M$1070,$G49)=$J$3,INDEX(Nhaplieu!$P$8:$P$1070,$G49)=$J$2),INDEX(Nhaplieu!$O$8:$O$1070,$G49),0))</f>
        <v/>
      </c>
      <c r="F49" s="461" t="str">
        <f>IF(OR($G49="",E49&gt;0),"",IF(AND(INDEX(Nhaplieu!$N$8:$N$1070,$G49)=$J$3,INDEX(Nhaplieu!$P$8:$P$1070,$G49)=$J$2),INDEX(Nhaplieu!$O$8:$O$1070,$G49),0))</f>
        <v/>
      </c>
      <c r="G49" s="480" t="str">
        <f>IF(TYPE(MATCH($J$2,Nhaplieu!$P$8:$P$1070,0))=16,"",MATCH($J$2,Nhaplieu!$P$8:$P$1070,0))</f>
        <v/>
      </c>
    </row>
    <row r="50" spans="1:7" s="10" customFormat="1" ht="14.25" customHeight="1">
      <c r="A50" s="461" t="str">
        <f>IF($G50="","",IF(OR(INDEX(Nhaplieu!$M$8:$M$1070,$G50)=$J$3,INDEX(Nhaplieu!$N$8:$N$1070,$G50)=$J$3),INDEX(Nhaplieu!$E$8:$E$1070,$G50),""))</f>
        <v/>
      </c>
      <c r="B50" s="477" t="str">
        <f>IF($G50="","",IF(OR(INDEX(Nhaplieu!$M$8:$M$1070,$G50)=$J$3,INDEX(Nhaplieu!$N$8:$N$1070,$G50)=$J$3),INDEX(Nhaplieu!$F$8:$F$1070,$G50),""))</f>
        <v/>
      </c>
      <c r="C50" s="478" t="str">
        <f>IF($G50="","",IF(OR(INDEX(Nhaplieu!$M$8:$M$1070,$G50)=$J$3,INDEX(Nhaplieu!$N$8:$N$1070,$G50)=$J$3),INDEX(Nhaplieu!$L$8:$L$1070,$G50),""))</f>
        <v/>
      </c>
      <c r="D50" s="479" t="str">
        <f>IF($G50="","",IF(INDEX(Nhaplieu!$M$8:$M$1070,$G50)=$J$3,IF($G50="","",INDEX(Nhaplieu!$N$8:$N$1070,$G50)),IF(INDEX(Nhaplieu!$N$8:$N$1070,$G50)=$J$3,IF($G50="","",INDEX(Nhaplieu!$M$8:$M$1070,$G50)),"")))</f>
        <v/>
      </c>
      <c r="E50" s="461" t="str">
        <f>IF($G50="","",IF(AND(INDEX(Nhaplieu!$M$8:$M$1070,$G50)=$J$3,INDEX(Nhaplieu!$P$8:$P$1070,$G50)=$J$2),INDEX(Nhaplieu!$O$8:$O$1070,$G50),0))</f>
        <v/>
      </c>
      <c r="F50" s="461" t="str">
        <f>IF(OR($G50="",E50&gt;0),"",IF(AND(INDEX(Nhaplieu!$N$8:$N$1070,$G50)=$J$3,INDEX(Nhaplieu!$P$8:$P$1070,$G50)=$J$2),INDEX(Nhaplieu!$O$8:$O$1070,$G50),0))</f>
        <v/>
      </c>
      <c r="G50" s="480" t="str">
        <f>IF(TYPE(MATCH($J$2,Nhaplieu!$P$8:$P$1070,0))=16,"",MATCH($J$2,Nhaplieu!$P$8:$P$1070,0))</f>
        <v/>
      </c>
    </row>
    <row r="51" spans="1:7" s="10" customFormat="1" ht="14.25" customHeight="1">
      <c r="A51" s="461" t="str">
        <f>IF($G51="","",IF(OR(INDEX(Nhaplieu!$M$8:$M$1070,$G51)=$J$3,INDEX(Nhaplieu!$N$8:$N$1070,$G51)=$J$3),INDEX(Nhaplieu!$E$8:$E$1070,$G51),""))</f>
        <v/>
      </c>
      <c r="B51" s="477" t="str">
        <f>IF($G51="","",IF(OR(INDEX(Nhaplieu!$M$8:$M$1070,$G51)=$J$3,INDEX(Nhaplieu!$N$8:$N$1070,$G51)=$J$3),INDEX(Nhaplieu!$F$8:$F$1070,$G51),""))</f>
        <v/>
      </c>
      <c r="C51" s="478" t="str">
        <f>IF($G51="","",IF(OR(INDEX(Nhaplieu!$M$8:$M$1070,$G51)=$J$3,INDEX(Nhaplieu!$N$8:$N$1070,$G51)=$J$3),INDEX(Nhaplieu!$L$8:$L$1070,$G51),""))</f>
        <v/>
      </c>
      <c r="D51" s="479" t="str">
        <f>IF($G51="","",IF(INDEX(Nhaplieu!$M$8:$M$1070,$G51)=$J$3,IF($G51="","",INDEX(Nhaplieu!$N$8:$N$1070,$G51)),IF(INDEX(Nhaplieu!$N$8:$N$1070,$G51)=$J$3,IF($G51="","",INDEX(Nhaplieu!$M$8:$M$1070,$G51)),"")))</f>
        <v/>
      </c>
      <c r="E51" s="461" t="str">
        <f>IF($G51="","",IF(AND(INDEX(Nhaplieu!$M$8:$M$1070,$G51)=$J$3,INDEX(Nhaplieu!$P$8:$P$1070,$G51)=$J$2),INDEX(Nhaplieu!$O$8:$O$1070,$G51),0))</f>
        <v/>
      </c>
      <c r="F51" s="461" t="str">
        <f>IF(OR($G51="",E51&gt;0),"",IF(AND(INDEX(Nhaplieu!$N$8:$N$1070,$G51)=$J$3,INDEX(Nhaplieu!$P$8:$P$1070,$G51)=$J$2),INDEX(Nhaplieu!$O$8:$O$1070,$G51),0))</f>
        <v/>
      </c>
      <c r="G51" s="480" t="str">
        <f>IF(TYPE(MATCH($J$2,Nhaplieu!$P$8:$P$1070,0))=16,"",MATCH($J$2,Nhaplieu!$P$8:$P$1070,0))</f>
        <v/>
      </c>
    </row>
    <row r="52" spans="1:7" s="10" customFormat="1" ht="14.25" customHeight="1">
      <c r="A52" s="461" t="str">
        <f>IF($G52="","",IF(OR(INDEX(Nhaplieu!$M$8:$M$1070,$G52)=$J$3,INDEX(Nhaplieu!$N$8:$N$1070,$G52)=$J$3),INDEX(Nhaplieu!$E$8:$E$1070,$G52),""))</f>
        <v/>
      </c>
      <c r="B52" s="477" t="str">
        <f>IF($G52="","",IF(OR(INDEX(Nhaplieu!$M$8:$M$1070,$G52)=$J$3,INDEX(Nhaplieu!$N$8:$N$1070,$G52)=$J$3),INDEX(Nhaplieu!$F$8:$F$1070,$G52),""))</f>
        <v/>
      </c>
      <c r="C52" s="478" t="str">
        <f>IF($G52="","",IF(OR(INDEX(Nhaplieu!$M$8:$M$1070,$G52)=$J$3,INDEX(Nhaplieu!$N$8:$N$1070,$G52)=$J$3),INDEX(Nhaplieu!$L$8:$L$1070,$G52),""))</f>
        <v/>
      </c>
      <c r="D52" s="479" t="str">
        <f>IF($G52="","",IF(INDEX(Nhaplieu!$M$8:$M$1070,$G52)=$J$3,IF($G52="","",INDEX(Nhaplieu!$N$8:$N$1070,$G52)),IF(INDEX(Nhaplieu!$N$8:$N$1070,$G52)=$J$3,IF($G52="","",INDEX(Nhaplieu!$M$8:$M$1070,$G52)),"")))</f>
        <v/>
      </c>
      <c r="E52" s="461" t="str">
        <f>IF($G52="","",IF(AND(INDEX(Nhaplieu!$M$8:$M$1070,$G52)=$J$3,INDEX(Nhaplieu!$P$8:$P$1070,$G52)=$J$2),INDEX(Nhaplieu!$O$8:$O$1070,$G52),0))</f>
        <v/>
      </c>
      <c r="F52" s="461" t="str">
        <f>IF(OR($G52="",E52&gt;0),"",IF(AND(INDEX(Nhaplieu!$N$8:$N$1070,$G52)=$J$3,INDEX(Nhaplieu!$P$8:$P$1070,$G52)=$J$2),INDEX(Nhaplieu!$O$8:$O$1070,$G52),0))</f>
        <v/>
      </c>
      <c r="G52" s="480" t="str">
        <f>IF(TYPE(MATCH($J$2,Nhaplieu!$P$8:$P$1070,0))=16,"",MATCH($J$2,Nhaplieu!$P$8:$P$1070,0))</f>
        <v/>
      </c>
    </row>
    <row r="53" spans="1:7" s="10" customFormat="1" ht="14.25" customHeight="1">
      <c r="A53" s="461" t="str">
        <f>IF($G53="","",IF(OR(INDEX(Nhaplieu!$M$8:$M$1070,$G53)=$J$3,INDEX(Nhaplieu!$N$8:$N$1070,$G53)=$J$3),INDEX(Nhaplieu!$E$8:$E$1070,$G53),""))</f>
        <v/>
      </c>
      <c r="B53" s="477" t="str">
        <f>IF($G53="","",IF(OR(INDEX(Nhaplieu!$M$8:$M$1070,$G53)=$J$3,INDEX(Nhaplieu!$N$8:$N$1070,$G53)=$J$3),INDEX(Nhaplieu!$F$8:$F$1070,$G53),""))</f>
        <v/>
      </c>
      <c r="C53" s="478" t="str">
        <f>IF($G53="","",IF(OR(INDEX(Nhaplieu!$M$8:$M$1070,$G53)=$J$3,INDEX(Nhaplieu!$N$8:$N$1070,$G53)=$J$3),INDEX(Nhaplieu!$L$8:$L$1070,$G53),""))</f>
        <v/>
      </c>
      <c r="D53" s="479" t="str">
        <f>IF($G53="","",IF(INDEX(Nhaplieu!$M$8:$M$1070,$G53)=$J$3,IF($G53="","",INDEX(Nhaplieu!$N$8:$N$1070,$G53)),IF(INDEX(Nhaplieu!$N$8:$N$1070,$G53)=$J$3,IF($G53="","",INDEX(Nhaplieu!$M$8:$M$1070,$G53)),"")))</f>
        <v/>
      </c>
      <c r="E53" s="461" t="str">
        <f>IF($G53="","",IF(AND(INDEX(Nhaplieu!$M$8:$M$1070,$G53)=$J$3,INDEX(Nhaplieu!$P$8:$P$1070,$G53)=$J$2),INDEX(Nhaplieu!$O$8:$O$1070,$G53),0))</f>
        <v/>
      </c>
      <c r="F53" s="461" t="str">
        <f>IF(OR($G53="",E53&gt;0),"",IF(AND(INDEX(Nhaplieu!$N$8:$N$1070,$G53)=$J$3,INDEX(Nhaplieu!$P$8:$P$1070,$G53)=$J$2),INDEX(Nhaplieu!$O$8:$O$1070,$G53),0))</f>
        <v/>
      </c>
      <c r="G53" s="480" t="str">
        <f>IF(TYPE(MATCH($J$2,Nhaplieu!$P$8:$P$1070,0))=16,"",MATCH($J$2,Nhaplieu!$P$8:$P$1070,0))</f>
        <v/>
      </c>
    </row>
    <row r="54" spans="1:7" s="10" customFormat="1" ht="14.25" customHeight="1">
      <c r="A54" s="461" t="str">
        <f>IF($G54="","",IF(OR(INDEX(Nhaplieu!$M$8:$M$1070,$G54)=$J$3,INDEX(Nhaplieu!$N$8:$N$1070,$G54)=$J$3),INDEX(Nhaplieu!$E$8:$E$1070,$G54),""))</f>
        <v/>
      </c>
      <c r="B54" s="477" t="str">
        <f>IF($G54="","",IF(OR(INDEX(Nhaplieu!$M$8:$M$1070,$G54)=$J$3,INDEX(Nhaplieu!$N$8:$N$1070,$G54)=$J$3),INDEX(Nhaplieu!$F$8:$F$1070,$G54),""))</f>
        <v/>
      </c>
      <c r="C54" s="478" t="str">
        <f>IF($G54="","",IF(OR(INDEX(Nhaplieu!$M$8:$M$1070,$G54)=$J$3,INDEX(Nhaplieu!$N$8:$N$1070,$G54)=$J$3),INDEX(Nhaplieu!$L$8:$L$1070,$G54),""))</f>
        <v/>
      </c>
      <c r="D54" s="479" t="str">
        <f>IF($G54="","",IF(INDEX(Nhaplieu!$M$8:$M$1070,$G54)=$J$3,IF($G54="","",INDEX(Nhaplieu!$N$8:$N$1070,$G54)),IF(INDEX(Nhaplieu!$N$8:$N$1070,$G54)=$J$3,IF($G54="","",INDEX(Nhaplieu!$M$8:$M$1070,$G54)),"")))</f>
        <v/>
      </c>
      <c r="E54" s="461" t="str">
        <f>IF($G54="","",IF(AND(INDEX(Nhaplieu!$M$8:$M$1070,$G54)=$J$3,INDEX(Nhaplieu!$P$8:$P$1070,$G54)=$J$2),INDEX(Nhaplieu!$O$8:$O$1070,$G54),0))</f>
        <v/>
      </c>
      <c r="F54" s="461" t="str">
        <f>IF(OR($G54="",E54&gt;0),"",IF(AND(INDEX(Nhaplieu!$N$8:$N$1070,$G54)=$J$3,INDEX(Nhaplieu!$P$8:$P$1070,$G54)=$J$2),INDEX(Nhaplieu!$O$8:$O$1070,$G54),0))</f>
        <v/>
      </c>
      <c r="G54" s="480" t="str">
        <f>IF(TYPE(MATCH($J$2,Nhaplieu!$P$8:$P$1070,0))=16,"",MATCH($J$2,Nhaplieu!$P$8:$P$1070,0))</f>
        <v/>
      </c>
    </row>
    <row r="55" spans="1:7" s="10" customFormat="1" ht="14.25" customHeight="1">
      <c r="A55" s="461" t="str">
        <f>IF($G55="","",IF(OR(INDEX(Nhaplieu!$M$8:$M$1070,$G55)=$J$3,INDEX(Nhaplieu!$N$8:$N$1070,$G55)=$J$3),INDEX(Nhaplieu!$E$8:$E$1070,$G55),""))</f>
        <v/>
      </c>
      <c r="B55" s="477" t="str">
        <f>IF($G55="","",IF(OR(INDEX(Nhaplieu!$M$8:$M$1070,$G55)=$J$3,INDEX(Nhaplieu!$N$8:$N$1070,$G55)=$J$3),INDEX(Nhaplieu!$F$8:$F$1070,$G55),""))</f>
        <v/>
      </c>
      <c r="C55" s="478" t="str">
        <f>IF($G55="","",IF(OR(INDEX(Nhaplieu!$M$8:$M$1070,$G55)=$J$3,INDEX(Nhaplieu!$N$8:$N$1070,$G55)=$J$3),INDEX(Nhaplieu!$L$8:$L$1070,$G55),""))</f>
        <v/>
      </c>
      <c r="D55" s="479" t="str">
        <f>IF($G55="","",IF(INDEX(Nhaplieu!$M$8:$M$1070,$G55)=$J$3,IF($G55="","",INDEX(Nhaplieu!$N$8:$N$1070,$G55)),IF(INDEX(Nhaplieu!$N$8:$N$1070,$G55)=$J$3,IF($G55="","",INDEX(Nhaplieu!$M$8:$M$1070,$G55)),"")))</f>
        <v/>
      </c>
      <c r="E55" s="461" t="str">
        <f>IF($G55="","",IF(AND(INDEX(Nhaplieu!$M$8:$M$1070,$G55)=$J$3,INDEX(Nhaplieu!$P$8:$P$1070,$G55)=$J$2),INDEX(Nhaplieu!$O$8:$O$1070,$G55),0))</f>
        <v/>
      </c>
      <c r="F55" s="461" t="str">
        <f>IF(OR($G55="",E55&gt;0),"",IF(AND(INDEX(Nhaplieu!$N$8:$N$1070,$G55)=$J$3,INDEX(Nhaplieu!$P$8:$P$1070,$G55)=$J$2),INDEX(Nhaplieu!$O$8:$O$1070,$G55),0))</f>
        <v/>
      </c>
      <c r="G55" s="480" t="str">
        <f>IF(TYPE(MATCH($J$2,Nhaplieu!$P$8:$P$1070,0))=16,"",MATCH($J$2,Nhaplieu!$P$8:$P$1070,0))</f>
        <v/>
      </c>
    </row>
    <row r="56" spans="1:7" s="10" customFormat="1" ht="14.25" customHeight="1">
      <c r="A56" s="461" t="str">
        <f>IF($G56="","",IF(OR(INDEX(Nhaplieu!$M$8:$M$1070,$G56)=$J$3,INDEX(Nhaplieu!$N$8:$N$1070,$G56)=$J$3),INDEX(Nhaplieu!$E$8:$E$1070,$G56),""))</f>
        <v/>
      </c>
      <c r="B56" s="477" t="str">
        <f>IF($G56="","",IF(OR(INDEX(Nhaplieu!$M$8:$M$1070,$G56)=$J$3,INDEX(Nhaplieu!$N$8:$N$1070,$G56)=$J$3),INDEX(Nhaplieu!$F$8:$F$1070,$G56),""))</f>
        <v/>
      </c>
      <c r="C56" s="478" t="str">
        <f>IF($G56="","",IF(OR(INDEX(Nhaplieu!$M$8:$M$1070,$G56)=$J$3,INDEX(Nhaplieu!$N$8:$N$1070,$G56)=$J$3),INDEX(Nhaplieu!$L$8:$L$1070,$G56),""))</f>
        <v/>
      </c>
      <c r="D56" s="479" t="str">
        <f>IF($G56="","",IF(INDEX(Nhaplieu!$M$8:$M$1070,$G56)=$J$3,IF($G56="","",INDEX(Nhaplieu!$N$8:$N$1070,$G56)),IF(INDEX(Nhaplieu!$N$8:$N$1070,$G56)=$J$3,IF($G56="","",INDEX(Nhaplieu!$M$8:$M$1070,$G56)),"")))</f>
        <v/>
      </c>
      <c r="E56" s="461" t="str">
        <f>IF($G56="","",IF(AND(INDEX(Nhaplieu!$M$8:$M$1070,$G56)=$J$3,INDEX(Nhaplieu!$P$8:$P$1070,$G56)=$J$2),INDEX(Nhaplieu!$O$8:$O$1070,$G56),0))</f>
        <v/>
      </c>
      <c r="F56" s="461" t="str">
        <f>IF(OR($G56="",E56&gt;0),"",IF(AND(INDEX(Nhaplieu!$N$8:$N$1070,$G56)=$J$3,INDEX(Nhaplieu!$P$8:$P$1070,$G56)=$J$2),INDEX(Nhaplieu!$O$8:$O$1070,$G56),0))</f>
        <v/>
      </c>
      <c r="G56" s="480" t="str">
        <f>IF(TYPE(MATCH($J$2,Nhaplieu!$P$8:$P$1070,0))=16,"",MATCH($J$2,Nhaplieu!$P$8:$P$1070,0))</f>
        <v/>
      </c>
    </row>
    <row r="57" spans="1:7" s="10" customFormat="1" ht="14.25" customHeight="1">
      <c r="A57" s="461" t="str">
        <f>IF($G57="","",IF(OR(INDEX(Nhaplieu!$M$8:$M$1070,$G57)=$J$3,INDEX(Nhaplieu!$N$8:$N$1070,$G57)=$J$3),INDEX(Nhaplieu!$E$8:$E$1070,$G57),""))</f>
        <v/>
      </c>
      <c r="B57" s="477" t="str">
        <f>IF($G57="","",IF(OR(INDEX(Nhaplieu!$M$8:$M$1070,$G57)=$J$3,INDEX(Nhaplieu!$N$8:$N$1070,$G57)=$J$3),INDEX(Nhaplieu!$F$8:$F$1070,$G57),""))</f>
        <v/>
      </c>
      <c r="C57" s="478" t="str">
        <f>IF($G57="","",IF(OR(INDEX(Nhaplieu!$M$8:$M$1070,$G57)=$J$3,INDEX(Nhaplieu!$N$8:$N$1070,$G57)=$J$3),INDEX(Nhaplieu!$L$8:$L$1070,$G57),""))</f>
        <v/>
      </c>
      <c r="D57" s="479" t="str">
        <f>IF($G57="","",IF(INDEX(Nhaplieu!$M$8:$M$1070,$G57)=$J$3,IF($G57="","",INDEX(Nhaplieu!$N$8:$N$1070,$G57)),IF(INDEX(Nhaplieu!$N$8:$N$1070,$G57)=$J$3,IF($G57="","",INDEX(Nhaplieu!$M$8:$M$1070,$G57)),"")))</f>
        <v/>
      </c>
      <c r="E57" s="461" t="str">
        <f>IF($G57="","",IF(AND(INDEX(Nhaplieu!$M$8:$M$1070,$G57)=$J$3,INDEX(Nhaplieu!$P$8:$P$1070,$G57)=$J$2),INDEX(Nhaplieu!$O$8:$O$1070,$G57),0))</f>
        <v/>
      </c>
      <c r="F57" s="461" t="str">
        <f>IF(OR($G57="",E57&gt;0),"",IF(AND(INDEX(Nhaplieu!$N$8:$N$1070,$G57)=$J$3,INDEX(Nhaplieu!$P$8:$P$1070,$G57)=$J$2),INDEX(Nhaplieu!$O$8:$O$1070,$G57),0))</f>
        <v/>
      </c>
      <c r="G57" s="480" t="str">
        <f>IF(TYPE(MATCH($J$2,Nhaplieu!$P$8:$P$1070,0))=16,"",MATCH($J$2,Nhaplieu!$P$8:$P$1070,0))</f>
        <v/>
      </c>
    </row>
    <row r="58" spans="1:7" s="10" customFormat="1" ht="14.25" customHeight="1">
      <c r="A58" s="461" t="str">
        <f>IF($G58="","",IF(OR(INDEX(Nhaplieu!$M$8:$M$1070,$G58)=$J$3,INDEX(Nhaplieu!$N$8:$N$1070,$G58)=$J$3),INDEX(Nhaplieu!$E$8:$E$1070,$G58),""))</f>
        <v/>
      </c>
      <c r="B58" s="477" t="str">
        <f>IF($G58="","",IF(OR(INDEX(Nhaplieu!$M$8:$M$1070,$G58)=$J$3,INDEX(Nhaplieu!$N$8:$N$1070,$G58)=$J$3),INDEX(Nhaplieu!$F$8:$F$1070,$G58),""))</f>
        <v/>
      </c>
      <c r="C58" s="478" t="str">
        <f>IF($G58="","",IF(OR(INDEX(Nhaplieu!$M$8:$M$1070,$G58)=$J$3,INDEX(Nhaplieu!$N$8:$N$1070,$G58)=$J$3),INDEX(Nhaplieu!$L$8:$L$1070,$G58),""))</f>
        <v/>
      </c>
      <c r="D58" s="479" t="str">
        <f>IF($G58="","",IF(INDEX(Nhaplieu!$M$8:$M$1070,$G58)=$J$3,IF($G58="","",INDEX(Nhaplieu!$N$8:$N$1070,$G58)),IF(INDEX(Nhaplieu!$N$8:$N$1070,$G58)=$J$3,IF($G58="","",INDEX(Nhaplieu!$M$8:$M$1070,$G58)),"")))</f>
        <v/>
      </c>
      <c r="E58" s="461" t="str">
        <f>IF($G58="","",IF(AND(INDEX(Nhaplieu!$M$8:$M$1070,$G58)=$J$3,INDEX(Nhaplieu!$P$8:$P$1070,$G58)=$J$2),INDEX(Nhaplieu!$O$8:$O$1070,$G58),0))</f>
        <v/>
      </c>
      <c r="F58" s="461" t="str">
        <f>IF(OR($G58="",E58&gt;0),"",IF(AND(INDEX(Nhaplieu!$N$8:$N$1070,$G58)=$J$3,INDEX(Nhaplieu!$P$8:$P$1070,$G58)=$J$2),INDEX(Nhaplieu!$O$8:$O$1070,$G58),0))</f>
        <v/>
      </c>
      <c r="G58" s="480" t="str">
        <f>IF(TYPE(MATCH($J$2,Nhaplieu!$P$8:$P$1070,0))=16,"",MATCH($J$2,Nhaplieu!$P$8:$P$1070,0))</f>
        <v/>
      </c>
    </row>
    <row r="59" spans="1:7" s="10" customFormat="1" ht="14.25" customHeight="1">
      <c r="A59" s="461" t="str">
        <f>IF($G59="","",IF(OR(INDEX(Nhaplieu!$M$8:$M$1070,$G59)=$J$3,INDEX(Nhaplieu!$N$8:$N$1070,$G59)=$J$3),INDEX(Nhaplieu!$E$8:$E$1070,$G59),""))</f>
        <v/>
      </c>
      <c r="B59" s="477" t="str">
        <f>IF($G59="","",IF(OR(INDEX(Nhaplieu!$M$8:$M$1070,$G59)=$J$3,INDEX(Nhaplieu!$N$8:$N$1070,$G59)=$J$3),INDEX(Nhaplieu!$F$8:$F$1070,$G59),""))</f>
        <v/>
      </c>
      <c r="C59" s="478" t="str">
        <f>IF($G59="","",IF(OR(INDEX(Nhaplieu!$M$8:$M$1070,$G59)=$J$3,INDEX(Nhaplieu!$N$8:$N$1070,$G59)=$J$3),INDEX(Nhaplieu!$L$8:$L$1070,$G59),""))</f>
        <v/>
      </c>
      <c r="D59" s="479" t="str">
        <f>IF($G59="","",IF(INDEX(Nhaplieu!$M$8:$M$1070,$G59)=$J$3,IF($G59="","",INDEX(Nhaplieu!$N$8:$N$1070,$G59)),IF(INDEX(Nhaplieu!$N$8:$N$1070,$G59)=$J$3,IF($G59="","",INDEX(Nhaplieu!$M$8:$M$1070,$G59)),"")))</f>
        <v/>
      </c>
      <c r="E59" s="461" t="str">
        <f>IF($G59="","",IF(AND(INDEX(Nhaplieu!$M$8:$M$1070,$G59)=$J$3,INDEX(Nhaplieu!$P$8:$P$1070,$G59)=$J$2),INDEX(Nhaplieu!$O$8:$O$1070,$G59),0))</f>
        <v/>
      </c>
      <c r="F59" s="461" t="str">
        <f>IF(OR($G59="",E59&gt;0),"",IF(AND(INDEX(Nhaplieu!$N$8:$N$1070,$G59)=$J$3,INDEX(Nhaplieu!$P$8:$P$1070,$G59)=$J$2),INDEX(Nhaplieu!$O$8:$O$1070,$G59),0))</f>
        <v/>
      </c>
      <c r="G59" s="480" t="str">
        <f>IF(TYPE(MATCH($J$2,Nhaplieu!$P$8:$P$1070,0))=16,"",MATCH($J$2,Nhaplieu!$P$8:$P$1070,0))</f>
        <v/>
      </c>
    </row>
    <row r="60" spans="1:7" s="10" customFormat="1" ht="14.25" customHeight="1">
      <c r="A60" s="461" t="str">
        <f>IF($G60="","",IF(OR(INDEX(Nhaplieu!$M$8:$M$1070,$G60)=$J$3,INDEX(Nhaplieu!$N$8:$N$1070,$G60)=$J$3),INDEX(Nhaplieu!$E$8:$E$1070,$G60),""))</f>
        <v/>
      </c>
      <c r="B60" s="477" t="str">
        <f>IF($G60="","",IF(OR(INDEX(Nhaplieu!$M$8:$M$1070,$G60)=$J$3,INDEX(Nhaplieu!$N$8:$N$1070,$G60)=$J$3),INDEX(Nhaplieu!$F$8:$F$1070,$G60),""))</f>
        <v/>
      </c>
      <c r="C60" s="478" t="str">
        <f>IF($G60="","",IF(OR(INDEX(Nhaplieu!$M$8:$M$1070,$G60)=$J$3,INDEX(Nhaplieu!$N$8:$N$1070,$G60)=$J$3),INDEX(Nhaplieu!$L$8:$L$1070,$G60),""))</f>
        <v/>
      </c>
      <c r="D60" s="479" t="str">
        <f>IF($G60="","",IF(INDEX(Nhaplieu!$M$8:$M$1070,$G60)=$J$3,IF($G60="","",INDEX(Nhaplieu!$N$8:$N$1070,$G60)),IF(INDEX(Nhaplieu!$N$8:$N$1070,$G60)=$J$3,IF($G60="","",INDEX(Nhaplieu!$M$8:$M$1070,$G60)),"")))</f>
        <v/>
      </c>
      <c r="E60" s="461" t="str">
        <f>IF($G60="","",IF(AND(INDEX(Nhaplieu!$M$8:$M$1070,$G60)=$J$3,INDEX(Nhaplieu!$P$8:$P$1070,$G60)=$J$2),INDEX(Nhaplieu!$O$8:$O$1070,$G60),0))</f>
        <v/>
      </c>
      <c r="F60" s="461" t="str">
        <f>IF(OR($G60="",E60&gt;0),"",IF(AND(INDEX(Nhaplieu!$N$8:$N$1070,$G60)=$J$3,INDEX(Nhaplieu!$P$8:$P$1070,$G60)=$J$2),INDEX(Nhaplieu!$O$8:$O$1070,$G60),0))</f>
        <v/>
      </c>
      <c r="G60" s="480" t="str">
        <f>IF(TYPE(MATCH($J$2,Nhaplieu!$P$8:$P$1070,0))=16,"",MATCH($J$2,Nhaplieu!$P$8:$P$1070,0))</f>
        <v/>
      </c>
    </row>
    <row r="61" spans="1:7" s="10" customFormat="1" ht="14.25" customHeight="1">
      <c r="A61" s="461" t="str">
        <f>IF($G61="","",IF(OR(INDEX(Nhaplieu!$M$8:$M$1070,$G61)=$J$3,INDEX(Nhaplieu!$N$8:$N$1070,$G61)=$J$3),INDEX(Nhaplieu!$E$8:$E$1070,$G61),""))</f>
        <v/>
      </c>
      <c r="B61" s="477" t="str">
        <f>IF($G61="","",IF(OR(INDEX(Nhaplieu!$M$8:$M$1070,$G61)=$J$3,INDEX(Nhaplieu!$N$8:$N$1070,$G61)=$J$3),INDEX(Nhaplieu!$F$8:$F$1070,$G61),""))</f>
        <v/>
      </c>
      <c r="C61" s="478" t="str">
        <f>IF($G61="","",IF(OR(INDEX(Nhaplieu!$M$8:$M$1070,$G61)=$J$3,INDEX(Nhaplieu!$N$8:$N$1070,$G61)=$J$3),INDEX(Nhaplieu!$L$8:$L$1070,$G61),""))</f>
        <v/>
      </c>
      <c r="D61" s="479" t="str">
        <f>IF($G61="","",IF(INDEX(Nhaplieu!$M$8:$M$1070,$G61)=$J$3,IF($G61="","",INDEX(Nhaplieu!$N$8:$N$1070,$G61)),IF(INDEX(Nhaplieu!$N$8:$N$1070,$G61)=$J$3,IF($G61="","",INDEX(Nhaplieu!$M$8:$M$1070,$G61)),"")))</f>
        <v/>
      </c>
      <c r="E61" s="461" t="str">
        <f>IF($G61="","",IF(AND(INDEX(Nhaplieu!$M$8:$M$1070,$G61)=$J$3,INDEX(Nhaplieu!$P$8:$P$1070,$G61)=$J$2),INDEX(Nhaplieu!$O$8:$O$1070,$G61),0))</f>
        <v/>
      </c>
      <c r="F61" s="461" t="str">
        <f>IF(OR($G61="",E61&gt;0),"",IF(AND(INDEX(Nhaplieu!$N$8:$N$1070,$G61)=$J$3,INDEX(Nhaplieu!$P$8:$P$1070,$G61)=$J$2),INDEX(Nhaplieu!$O$8:$O$1070,$G61),0))</f>
        <v/>
      </c>
      <c r="G61" s="480" t="str">
        <f>IF(TYPE(MATCH($J$2,Nhaplieu!$P$8:$P$1070,0))=16,"",MATCH($J$2,Nhaplieu!$P$8:$P$1070,0))</f>
        <v/>
      </c>
    </row>
    <row r="62" spans="1:7" s="10" customFormat="1" ht="14.25" customHeight="1">
      <c r="A62" s="461" t="str">
        <f>IF($G62="","",IF(OR(INDEX(Nhaplieu!$M$8:$M$1070,$G62)=$J$3,INDEX(Nhaplieu!$N$8:$N$1070,$G62)=$J$3),INDEX(Nhaplieu!$E$8:$E$1070,$G62),""))</f>
        <v/>
      </c>
      <c r="B62" s="477" t="str">
        <f>IF($G62="","",IF(OR(INDEX(Nhaplieu!$M$8:$M$1070,$G62)=$J$3,INDEX(Nhaplieu!$N$8:$N$1070,$G62)=$J$3),INDEX(Nhaplieu!$F$8:$F$1070,$G62),""))</f>
        <v/>
      </c>
      <c r="C62" s="478" t="str">
        <f>IF($G62="","",IF(OR(INDEX(Nhaplieu!$M$8:$M$1070,$G62)=$J$3,INDEX(Nhaplieu!$N$8:$N$1070,$G62)=$J$3),INDEX(Nhaplieu!$L$8:$L$1070,$G62),""))</f>
        <v/>
      </c>
      <c r="D62" s="479" t="str">
        <f>IF($G62="","",IF(INDEX(Nhaplieu!$M$8:$M$1070,$G62)=$J$3,IF($G62="","",INDEX(Nhaplieu!$N$8:$N$1070,$G62)),IF(INDEX(Nhaplieu!$N$8:$N$1070,$G62)=$J$3,IF($G62="","",INDEX(Nhaplieu!$M$8:$M$1070,$G62)),"")))</f>
        <v/>
      </c>
      <c r="E62" s="461" t="str">
        <f>IF($G62="","",IF(AND(INDEX(Nhaplieu!$M$8:$M$1070,$G62)=$J$3,INDEX(Nhaplieu!$P$8:$P$1070,$G62)=$J$2),INDEX(Nhaplieu!$O$8:$O$1070,$G62),0))</f>
        <v/>
      </c>
      <c r="F62" s="461" t="str">
        <f>IF(OR($G62="",E62&gt;0),"",IF(AND(INDEX(Nhaplieu!$N$8:$N$1070,$G62)=$J$3,INDEX(Nhaplieu!$P$8:$P$1070,$G62)=$J$2),INDEX(Nhaplieu!$O$8:$O$1070,$G62),0))</f>
        <v/>
      </c>
      <c r="G62" s="480" t="str">
        <f>IF(TYPE(MATCH($J$2,Nhaplieu!$P$8:$P$1070,0))=16,"",MATCH($J$2,Nhaplieu!$P$8:$P$1070,0))</f>
        <v/>
      </c>
    </row>
    <row r="63" spans="1:7" s="10" customFormat="1" ht="14.25" customHeight="1">
      <c r="A63" s="461" t="str">
        <f>IF($G63="","",IF(OR(INDEX(Nhaplieu!$M$8:$M$1070,$G63)=$J$3,INDEX(Nhaplieu!$N$8:$N$1070,$G63)=$J$3),INDEX(Nhaplieu!$E$8:$E$1070,$G63),""))</f>
        <v/>
      </c>
      <c r="B63" s="477" t="str">
        <f>IF($G63="","",IF(OR(INDEX(Nhaplieu!$M$8:$M$1070,$G63)=$J$3,INDEX(Nhaplieu!$N$8:$N$1070,$G63)=$J$3),INDEX(Nhaplieu!$F$8:$F$1070,$G63),""))</f>
        <v/>
      </c>
      <c r="C63" s="478" t="str">
        <f>IF($G63="","",IF(OR(INDEX(Nhaplieu!$M$8:$M$1070,$G63)=$J$3,INDEX(Nhaplieu!$N$8:$N$1070,$G63)=$J$3),INDEX(Nhaplieu!$L$8:$L$1070,$G63),""))</f>
        <v/>
      </c>
      <c r="D63" s="479" t="str">
        <f>IF($G63="","",IF(INDEX(Nhaplieu!$M$8:$M$1070,$G63)=$J$3,IF($G63="","",INDEX(Nhaplieu!$N$8:$N$1070,$G63)),IF(INDEX(Nhaplieu!$N$8:$N$1070,$G63)=$J$3,IF($G63="","",INDEX(Nhaplieu!$M$8:$M$1070,$G63)),"")))</f>
        <v/>
      </c>
      <c r="E63" s="461" t="str">
        <f>IF($G63="","",IF(AND(INDEX(Nhaplieu!$M$8:$M$1070,$G63)=$J$3,INDEX(Nhaplieu!$P$8:$P$1070,$G63)=$J$2),INDEX(Nhaplieu!$O$8:$O$1070,$G63),0))</f>
        <v/>
      </c>
      <c r="F63" s="461" t="str">
        <f>IF(OR($G63="",E63&gt;0),"",IF(AND(INDEX(Nhaplieu!$N$8:$N$1070,$G63)=$J$3,INDEX(Nhaplieu!$P$8:$P$1070,$G63)=$J$2),INDEX(Nhaplieu!$O$8:$O$1070,$G63),0))</f>
        <v/>
      </c>
      <c r="G63" s="480" t="str">
        <f>IF(TYPE(MATCH($J$2,Nhaplieu!$P$8:$P$1070,0))=16,"",MATCH($J$2,Nhaplieu!$P$8:$P$1070,0))</f>
        <v/>
      </c>
    </row>
    <row r="64" spans="1:7" s="10" customFormat="1" ht="14.25" customHeight="1">
      <c r="A64" s="461" t="str">
        <f>IF($G64="","",IF(OR(INDEX(Nhaplieu!$M$8:$M$1070,$G64)=$J$3,INDEX(Nhaplieu!$N$8:$N$1070,$G64)=$J$3),INDEX(Nhaplieu!$E$8:$E$1070,$G64),""))</f>
        <v/>
      </c>
      <c r="B64" s="477" t="str">
        <f>IF($G64="","",IF(OR(INDEX(Nhaplieu!$M$8:$M$1070,$G64)=$J$3,INDEX(Nhaplieu!$N$8:$N$1070,$G64)=$J$3),INDEX(Nhaplieu!$F$8:$F$1070,$G64),""))</f>
        <v/>
      </c>
      <c r="C64" s="478" t="str">
        <f>IF($G64="","",IF(OR(INDEX(Nhaplieu!$M$8:$M$1070,$G64)=$J$3,INDEX(Nhaplieu!$N$8:$N$1070,$G64)=$J$3),INDEX(Nhaplieu!$L$8:$L$1070,$G64),""))</f>
        <v/>
      </c>
      <c r="D64" s="479" t="str">
        <f>IF($G64="","",IF(INDEX(Nhaplieu!$M$8:$M$1070,$G64)=$J$3,IF($G64="","",INDEX(Nhaplieu!$N$8:$N$1070,$G64)),IF(INDEX(Nhaplieu!$N$8:$N$1070,$G64)=$J$3,IF($G64="","",INDEX(Nhaplieu!$M$8:$M$1070,$G64)),"")))</f>
        <v/>
      </c>
      <c r="E64" s="461" t="str">
        <f>IF($G64="","",IF(AND(INDEX(Nhaplieu!$M$8:$M$1070,$G64)=$J$3,INDEX(Nhaplieu!$P$8:$P$1070,$G64)=$J$2),INDEX(Nhaplieu!$O$8:$O$1070,$G64),0))</f>
        <v/>
      </c>
      <c r="F64" s="461" t="str">
        <f>IF(OR($G64="",E64&gt;0),"",IF(AND(INDEX(Nhaplieu!$N$8:$N$1070,$G64)=$J$3,INDEX(Nhaplieu!$P$8:$P$1070,$G64)=$J$2),INDEX(Nhaplieu!$O$8:$O$1070,$G64),0))</f>
        <v/>
      </c>
      <c r="G64" s="480" t="str">
        <f>IF(TYPE(MATCH($J$2,Nhaplieu!$P$8:$P$1070,0))=16,"",MATCH($J$2,Nhaplieu!$P$8:$P$1070,0))</f>
        <v/>
      </c>
    </row>
    <row r="65" spans="1:7" s="10" customFormat="1" ht="14.25" customHeight="1">
      <c r="A65" s="461" t="str">
        <f>IF($G65="","",IF(OR(INDEX(Nhaplieu!$M$8:$M$1070,$G65)=$J$3,INDEX(Nhaplieu!$N$8:$N$1070,$G65)=$J$3),INDEX(Nhaplieu!$E$8:$E$1070,$G65),""))</f>
        <v/>
      </c>
      <c r="B65" s="477" t="str">
        <f>IF($G65="","",IF(OR(INDEX(Nhaplieu!$M$8:$M$1070,$G65)=$J$3,INDEX(Nhaplieu!$N$8:$N$1070,$G65)=$J$3),INDEX(Nhaplieu!$F$8:$F$1070,$G65),""))</f>
        <v/>
      </c>
      <c r="C65" s="478" t="str">
        <f>IF($G65="","",IF(OR(INDEX(Nhaplieu!$M$8:$M$1070,$G65)=$J$3,INDEX(Nhaplieu!$N$8:$N$1070,$G65)=$J$3),INDEX(Nhaplieu!$L$8:$L$1070,$G65),""))</f>
        <v/>
      </c>
      <c r="D65" s="479" t="str">
        <f>IF($G65="","",IF(INDEX(Nhaplieu!$M$8:$M$1070,$G65)=$J$3,IF($G65="","",INDEX(Nhaplieu!$N$8:$N$1070,$G65)),IF(INDEX(Nhaplieu!$N$8:$N$1070,$G65)=$J$3,IF($G65="","",INDEX(Nhaplieu!$M$8:$M$1070,$G65)),"")))</f>
        <v/>
      </c>
      <c r="E65" s="461" t="str">
        <f>IF($G65="","",IF(AND(INDEX(Nhaplieu!$M$8:$M$1070,$G65)=$J$3,INDEX(Nhaplieu!$P$8:$P$1070,$G65)=$J$2),INDEX(Nhaplieu!$O$8:$O$1070,$G65),0))</f>
        <v/>
      </c>
      <c r="F65" s="461" t="str">
        <f>IF(OR($G65="",E65&gt;0),"",IF(AND(INDEX(Nhaplieu!$N$8:$N$1070,$G65)=$J$3,INDEX(Nhaplieu!$P$8:$P$1070,$G65)=$J$2),INDEX(Nhaplieu!$O$8:$O$1070,$G65),0))</f>
        <v/>
      </c>
      <c r="G65" s="480" t="str">
        <f>IF(TYPE(MATCH($J$2,Nhaplieu!$P$8:$P$1070,0))=16,"",MATCH($J$2,Nhaplieu!$P$8:$P$1070,0))</f>
        <v/>
      </c>
    </row>
    <row r="66" spans="1:7" s="10" customFormat="1" ht="14.25" customHeight="1">
      <c r="A66" s="461" t="str">
        <f>IF($G66="","",IF(OR(INDEX(Nhaplieu!$M$8:$M$1070,$G66)=$J$3,INDEX(Nhaplieu!$N$8:$N$1070,$G66)=$J$3),INDEX(Nhaplieu!$E$8:$E$1070,$G66),""))</f>
        <v/>
      </c>
      <c r="B66" s="477" t="str">
        <f>IF($G66="","",IF(OR(INDEX(Nhaplieu!$M$8:$M$1070,$G66)=$J$3,INDEX(Nhaplieu!$N$8:$N$1070,$G66)=$J$3),INDEX(Nhaplieu!$F$8:$F$1070,$G66),""))</f>
        <v/>
      </c>
      <c r="C66" s="478" t="str">
        <f>IF($G66="","",IF(OR(INDEX(Nhaplieu!$M$8:$M$1070,$G66)=$J$3,INDEX(Nhaplieu!$N$8:$N$1070,$G66)=$J$3),INDEX(Nhaplieu!$L$8:$L$1070,$G66),""))</f>
        <v/>
      </c>
      <c r="D66" s="479" t="str">
        <f>IF($G66="","",IF(INDEX(Nhaplieu!$M$8:$M$1070,$G66)=$J$3,IF($G66="","",INDEX(Nhaplieu!$N$8:$N$1070,$G66)),IF(INDEX(Nhaplieu!$N$8:$N$1070,$G66)=$J$3,IF($G66="","",INDEX(Nhaplieu!$M$8:$M$1070,$G66)),"")))</f>
        <v/>
      </c>
      <c r="E66" s="461" t="str">
        <f>IF($G66="","",IF(AND(INDEX(Nhaplieu!$M$8:$M$1070,$G66)=$J$3,INDEX(Nhaplieu!$P$8:$P$1070,$G66)=$J$2),INDEX(Nhaplieu!$O$8:$O$1070,$G66),0))</f>
        <v/>
      </c>
      <c r="F66" s="461" t="str">
        <f>IF(OR($G66="",E66&gt;0),"",IF(AND(INDEX(Nhaplieu!$N$8:$N$1070,$G66)=$J$3,INDEX(Nhaplieu!$P$8:$P$1070,$G66)=$J$2),INDEX(Nhaplieu!$O$8:$O$1070,$G66),0))</f>
        <v/>
      </c>
      <c r="G66" s="480" t="str">
        <f>IF(TYPE(MATCH($J$2,Nhaplieu!$P$8:$P$1070,0))=16,"",MATCH($J$2,Nhaplieu!$P$8:$P$1070,0))</f>
        <v/>
      </c>
    </row>
    <row r="67" spans="1:7" s="10" customFormat="1" ht="14.25" customHeight="1">
      <c r="A67" s="461" t="str">
        <f>IF($G67="","",IF(OR(INDEX(Nhaplieu!$M$8:$M$1070,$G67)=$J$3,INDEX(Nhaplieu!$N$8:$N$1070,$G67)=$J$3),INDEX(Nhaplieu!$E$8:$E$1070,$G67),""))</f>
        <v/>
      </c>
      <c r="B67" s="477" t="str">
        <f>IF($G67="","",IF(OR(INDEX(Nhaplieu!$M$8:$M$1070,$G67)=$J$3,INDEX(Nhaplieu!$N$8:$N$1070,$G67)=$J$3),INDEX(Nhaplieu!$F$8:$F$1070,$G67),""))</f>
        <v/>
      </c>
      <c r="C67" s="478" t="str">
        <f>IF($G67="","",IF(OR(INDEX(Nhaplieu!$M$8:$M$1070,$G67)=$J$3,INDEX(Nhaplieu!$N$8:$N$1070,$G67)=$J$3),INDEX(Nhaplieu!$L$8:$L$1070,$G67),""))</f>
        <v/>
      </c>
      <c r="D67" s="479" t="str">
        <f>IF($G67="","",IF(INDEX(Nhaplieu!$M$8:$M$1070,$G67)=$J$3,IF($G67="","",INDEX(Nhaplieu!$N$8:$N$1070,$G67)),IF(INDEX(Nhaplieu!$N$8:$N$1070,$G67)=$J$3,IF($G67="","",INDEX(Nhaplieu!$M$8:$M$1070,$G67)),"")))</f>
        <v/>
      </c>
      <c r="E67" s="461" t="str">
        <f>IF($G67="","",IF(AND(INDEX(Nhaplieu!$M$8:$M$1070,$G67)=$J$3,INDEX(Nhaplieu!$P$8:$P$1070,$G67)=$J$2),INDEX(Nhaplieu!$O$8:$O$1070,$G67),0))</f>
        <v/>
      </c>
      <c r="F67" s="461" t="str">
        <f>IF(OR($G67="",E67&gt;0),"",IF(AND(INDEX(Nhaplieu!$N$8:$N$1070,$G67)=$J$3,INDEX(Nhaplieu!$P$8:$P$1070,$G67)=$J$2),INDEX(Nhaplieu!$O$8:$O$1070,$G67),0))</f>
        <v/>
      </c>
      <c r="G67" s="480" t="str">
        <f>IF(TYPE(MATCH($J$2,Nhaplieu!$P$8:$P$1070,0))=16,"",MATCH($J$2,Nhaplieu!$P$8:$P$1070,0))</f>
        <v/>
      </c>
    </row>
    <row r="68" spans="1:7" s="10" customFormat="1" ht="14.25" customHeight="1">
      <c r="A68" s="461" t="str">
        <f>IF($G68="","",IF(OR(INDEX(Nhaplieu!$M$8:$M$1070,$G68)=$J$3,INDEX(Nhaplieu!$N$8:$N$1070,$G68)=$J$3),INDEX(Nhaplieu!$E$8:$E$1070,$G68),""))</f>
        <v/>
      </c>
      <c r="B68" s="477" t="str">
        <f>IF($G68="","",IF(OR(INDEX(Nhaplieu!$M$8:$M$1070,$G68)=$J$3,INDEX(Nhaplieu!$N$8:$N$1070,$G68)=$J$3),INDEX(Nhaplieu!$F$8:$F$1070,$G68),""))</f>
        <v/>
      </c>
      <c r="C68" s="478" t="str">
        <f>IF($G68="","",IF(OR(INDEX(Nhaplieu!$M$8:$M$1070,$G68)=$J$3,INDEX(Nhaplieu!$N$8:$N$1070,$G68)=$J$3),INDEX(Nhaplieu!$L$8:$L$1070,$G68),""))</f>
        <v/>
      </c>
      <c r="D68" s="479" t="str">
        <f>IF($G68="","",IF(INDEX(Nhaplieu!$M$8:$M$1070,$G68)=$J$3,IF($G68="","",INDEX(Nhaplieu!$N$8:$N$1070,$G68)),IF(INDEX(Nhaplieu!$N$8:$N$1070,$G68)=$J$3,IF($G68="","",INDEX(Nhaplieu!$M$8:$M$1070,$G68)),"")))</f>
        <v/>
      </c>
      <c r="E68" s="461" t="str">
        <f>IF($G68="","",IF(AND(INDEX(Nhaplieu!$M$8:$M$1070,$G68)=$J$3,INDEX(Nhaplieu!$P$8:$P$1070,$G68)=$J$2),INDEX(Nhaplieu!$O$8:$O$1070,$G68),0))</f>
        <v/>
      </c>
      <c r="F68" s="461" t="str">
        <f>IF(OR($G68="",E68&gt;0),"",IF(AND(INDEX(Nhaplieu!$N$8:$N$1070,$G68)=$J$3,INDEX(Nhaplieu!$P$8:$P$1070,$G68)=$J$2),INDEX(Nhaplieu!$O$8:$O$1070,$G68),0))</f>
        <v/>
      </c>
      <c r="G68" s="480" t="str">
        <f>IF(TYPE(MATCH($J$2,Nhaplieu!$P$8:$P$1070,0))=16,"",MATCH($J$2,Nhaplieu!$P$8:$P$1070,0))</f>
        <v/>
      </c>
    </row>
    <row r="69" spans="1:7" s="10" customFormat="1" ht="14.25" customHeight="1">
      <c r="A69" s="461" t="str">
        <f>IF($G69="","",IF(OR(INDEX(Nhaplieu!$M$8:$M$1070,$G69)=$J$3,INDEX(Nhaplieu!$N$8:$N$1070,$G69)=$J$3),INDEX(Nhaplieu!$E$8:$E$1070,$G69),""))</f>
        <v/>
      </c>
      <c r="B69" s="477" t="str">
        <f>IF($G69="","",IF(OR(INDEX(Nhaplieu!$M$8:$M$1070,$G69)=$J$3,INDEX(Nhaplieu!$N$8:$N$1070,$G69)=$J$3),INDEX(Nhaplieu!$F$8:$F$1070,$G69),""))</f>
        <v/>
      </c>
      <c r="C69" s="478" t="str">
        <f>IF($G69="","",IF(OR(INDEX(Nhaplieu!$M$8:$M$1070,$G69)=$J$3,INDEX(Nhaplieu!$N$8:$N$1070,$G69)=$J$3),INDEX(Nhaplieu!$L$8:$L$1070,$G69),""))</f>
        <v/>
      </c>
      <c r="D69" s="479" t="str">
        <f>IF($G69="","",IF(INDEX(Nhaplieu!$M$8:$M$1070,$G69)=$J$3,IF($G69="","",INDEX(Nhaplieu!$N$8:$N$1070,$G69)),IF(INDEX(Nhaplieu!$N$8:$N$1070,$G69)=$J$3,IF($G69="","",INDEX(Nhaplieu!$M$8:$M$1070,$G69)),"")))</f>
        <v/>
      </c>
      <c r="E69" s="461" t="str">
        <f>IF($G69="","",IF(AND(INDEX(Nhaplieu!$M$8:$M$1070,$G69)=$J$3,INDEX(Nhaplieu!$P$8:$P$1070,$G69)=$J$2),INDEX(Nhaplieu!$O$8:$O$1070,$G69),0))</f>
        <v/>
      </c>
      <c r="F69" s="461" t="str">
        <f>IF(OR($G69="",E69&gt;0),"",IF(AND(INDEX(Nhaplieu!$N$8:$N$1070,$G69)=$J$3,INDEX(Nhaplieu!$P$8:$P$1070,$G69)=$J$2),INDEX(Nhaplieu!$O$8:$O$1070,$G69),0))</f>
        <v/>
      </c>
      <c r="G69" s="480" t="str">
        <f>IF(TYPE(MATCH($J$2,Nhaplieu!$P$8:$P$1070,0))=16,"",MATCH($J$2,Nhaplieu!$P$8:$P$1070,0))</f>
        <v/>
      </c>
    </row>
    <row r="70" spans="1:7" s="10" customFormat="1" ht="14.25" customHeight="1">
      <c r="A70" s="461" t="str">
        <f>IF($G70="","",IF(OR(INDEX(Nhaplieu!$M$8:$M$1070,$G70)=$J$3,INDEX(Nhaplieu!$N$8:$N$1070,$G70)=$J$3),INDEX(Nhaplieu!$E$8:$E$1070,$G70),""))</f>
        <v/>
      </c>
      <c r="B70" s="477" t="str">
        <f>IF($G70="","",IF(OR(INDEX(Nhaplieu!$M$8:$M$1070,$G70)=$J$3,INDEX(Nhaplieu!$N$8:$N$1070,$G70)=$J$3),INDEX(Nhaplieu!$F$8:$F$1070,$G70),""))</f>
        <v/>
      </c>
      <c r="C70" s="478" t="str">
        <f>IF($G70="","",IF(OR(INDEX(Nhaplieu!$M$8:$M$1070,$G70)=$J$3,INDEX(Nhaplieu!$N$8:$N$1070,$G70)=$J$3),INDEX(Nhaplieu!$L$8:$L$1070,$G70),""))</f>
        <v/>
      </c>
      <c r="D70" s="479" t="str">
        <f>IF($G70="","",IF(INDEX(Nhaplieu!$M$8:$M$1070,$G70)=$J$3,IF($G70="","",INDEX(Nhaplieu!$N$8:$N$1070,$G70)),IF(INDEX(Nhaplieu!$N$8:$N$1070,$G70)=$J$3,IF($G70="","",INDEX(Nhaplieu!$M$8:$M$1070,$G70)),"")))</f>
        <v/>
      </c>
      <c r="E70" s="461" t="str">
        <f>IF($G70="","",IF(AND(INDEX(Nhaplieu!$M$8:$M$1070,$G70)=$J$3,INDEX(Nhaplieu!$P$8:$P$1070,$G70)=$J$2),INDEX(Nhaplieu!$O$8:$O$1070,$G70),0))</f>
        <v/>
      </c>
      <c r="F70" s="461" t="str">
        <f>IF(OR($G70="",E70&gt;0),"",IF(AND(INDEX(Nhaplieu!$N$8:$N$1070,$G70)=$J$3,INDEX(Nhaplieu!$P$8:$P$1070,$G70)=$J$2),INDEX(Nhaplieu!$O$8:$O$1070,$G70),0))</f>
        <v/>
      </c>
      <c r="G70" s="480" t="str">
        <f>IF(TYPE(MATCH($J$2,Nhaplieu!$P$8:$P$1070,0))=16,"",MATCH($J$2,Nhaplieu!$P$8:$P$1070,0))</f>
        <v/>
      </c>
    </row>
    <row r="71" spans="1:7" s="10" customFormat="1" ht="14.25" customHeight="1">
      <c r="A71" s="461" t="str">
        <f>IF($G71="","",IF(OR(INDEX(Nhaplieu!$M$8:$M$1070,$G71)=$J$3,INDEX(Nhaplieu!$N$8:$N$1070,$G71)=$J$3),INDEX(Nhaplieu!$E$8:$E$1070,$G71),""))</f>
        <v/>
      </c>
      <c r="B71" s="477" t="str">
        <f>IF($G71="","",IF(OR(INDEX(Nhaplieu!$M$8:$M$1070,$G71)=$J$3,INDEX(Nhaplieu!$N$8:$N$1070,$G71)=$J$3),INDEX(Nhaplieu!$F$8:$F$1070,$G71),""))</f>
        <v/>
      </c>
      <c r="C71" s="478" t="str">
        <f>IF($G71="","",IF(OR(INDEX(Nhaplieu!$M$8:$M$1070,$G71)=$J$3,INDEX(Nhaplieu!$N$8:$N$1070,$G71)=$J$3),INDEX(Nhaplieu!$L$8:$L$1070,$G71),""))</f>
        <v/>
      </c>
      <c r="D71" s="479" t="str">
        <f>IF($G71="","",IF(INDEX(Nhaplieu!$M$8:$M$1070,$G71)=$J$3,IF($G71="","",INDEX(Nhaplieu!$N$8:$N$1070,$G71)),IF(INDEX(Nhaplieu!$N$8:$N$1070,$G71)=$J$3,IF($G71="","",INDEX(Nhaplieu!$M$8:$M$1070,$G71)),"")))</f>
        <v/>
      </c>
      <c r="E71" s="461" t="str">
        <f>IF($G71="","",IF(AND(INDEX(Nhaplieu!$M$8:$M$1070,$G71)=$J$3,INDEX(Nhaplieu!$P$8:$P$1070,$G71)=$J$2),INDEX(Nhaplieu!$O$8:$O$1070,$G71),0))</f>
        <v/>
      </c>
      <c r="F71" s="461" t="str">
        <f>IF(OR($G71="",E71&gt;0),"",IF(AND(INDEX(Nhaplieu!$N$8:$N$1070,$G71)=$J$3,INDEX(Nhaplieu!$P$8:$P$1070,$G71)=$J$2),INDEX(Nhaplieu!$O$8:$O$1070,$G71),0))</f>
        <v/>
      </c>
      <c r="G71" s="480" t="str">
        <f>IF(TYPE(MATCH($J$2,Nhaplieu!$P$8:$P$1070,0))=16,"",MATCH($J$2,Nhaplieu!$P$8:$P$1070,0))</f>
        <v/>
      </c>
    </row>
    <row r="72" spans="1:7" s="10" customFormat="1" ht="14.25" customHeight="1">
      <c r="A72" s="461" t="str">
        <f>IF($G72="","",IF(OR(INDEX(Nhaplieu!$M$8:$M$1070,$G72)=$J$3,INDEX(Nhaplieu!$N$8:$N$1070,$G72)=$J$3),INDEX(Nhaplieu!$E$8:$E$1070,$G72),""))</f>
        <v/>
      </c>
      <c r="B72" s="477" t="str">
        <f>IF($G72="","",IF(OR(INDEX(Nhaplieu!$M$8:$M$1070,$G72)=$J$3,INDEX(Nhaplieu!$N$8:$N$1070,$G72)=$J$3),INDEX(Nhaplieu!$F$8:$F$1070,$G72),""))</f>
        <v/>
      </c>
      <c r="C72" s="478" t="str">
        <f>IF($G72="","",IF(OR(INDEX(Nhaplieu!$M$8:$M$1070,$G72)=$J$3,INDEX(Nhaplieu!$N$8:$N$1070,$G72)=$J$3),INDEX(Nhaplieu!$L$8:$L$1070,$G72),""))</f>
        <v/>
      </c>
      <c r="D72" s="479" t="str">
        <f>IF($G72="","",IF(INDEX(Nhaplieu!$M$8:$M$1070,$G72)=$J$3,IF($G72="","",INDEX(Nhaplieu!$N$8:$N$1070,$G72)),IF(INDEX(Nhaplieu!$N$8:$N$1070,$G72)=$J$3,IF($G72="","",INDEX(Nhaplieu!$M$8:$M$1070,$G72)),"")))</f>
        <v/>
      </c>
      <c r="E72" s="461" t="str">
        <f>IF($G72="","",IF(AND(INDEX(Nhaplieu!$M$8:$M$1070,$G72)=$J$3,INDEX(Nhaplieu!$P$8:$P$1070,$G72)=$J$2),INDEX(Nhaplieu!$O$8:$O$1070,$G72),0))</f>
        <v/>
      </c>
      <c r="F72" s="461" t="str">
        <f>IF(OR($G72="",E72&gt;0),"",IF(AND(INDEX(Nhaplieu!$N$8:$N$1070,$G72)=$J$3,INDEX(Nhaplieu!$P$8:$P$1070,$G72)=$J$2),INDEX(Nhaplieu!$O$8:$O$1070,$G72),0))</f>
        <v/>
      </c>
      <c r="G72" s="480" t="str">
        <f>IF(TYPE(MATCH($J$2,Nhaplieu!$P$8:$P$1070,0))=16,"",MATCH($J$2,Nhaplieu!$P$8:$P$1070,0))</f>
        <v/>
      </c>
    </row>
    <row r="73" spans="1:7" s="10" customFormat="1" ht="14.25" customHeight="1">
      <c r="A73" s="461" t="str">
        <f>IF($G73="","",IF(OR(INDEX(Nhaplieu!$M$8:$M$1070,$G73)=$J$3,INDEX(Nhaplieu!$N$8:$N$1070,$G73)=$J$3),INDEX(Nhaplieu!$E$8:$E$1070,$G73),""))</f>
        <v/>
      </c>
      <c r="B73" s="477" t="str">
        <f>IF($G73="","",IF(OR(INDEX(Nhaplieu!$M$8:$M$1070,$G73)=$J$3,INDEX(Nhaplieu!$N$8:$N$1070,$G73)=$J$3),INDEX(Nhaplieu!$F$8:$F$1070,$G73),""))</f>
        <v/>
      </c>
      <c r="C73" s="478" t="str">
        <f>IF($G73="","",IF(OR(INDEX(Nhaplieu!$M$8:$M$1070,$G73)=$J$3,INDEX(Nhaplieu!$N$8:$N$1070,$G73)=$J$3),INDEX(Nhaplieu!$L$8:$L$1070,$G73),""))</f>
        <v/>
      </c>
      <c r="D73" s="479" t="str">
        <f>IF($G73="","",IF(INDEX(Nhaplieu!$M$8:$M$1070,$G73)=$J$3,IF($G73="","",INDEX(Nhaplieu!$N$8:$N$1070,$G73)),IF(INDEX(Nhaplieu!$N$8:$N$1070,$G73)=$J$3,IF($G73="","",INDEX(Nhaplieu!$M$8:$M$1070,$G73)),"")))</f>
        <v/>
      </c>
      <c r="E73" s="461" t="str">
        <f>IF($G73="","",IF(AND(INDEX(Nhaplieu!$M$8:$M$1070,$G73)=$J$3,INDEX(Nhaplieu!$P$8:$P$1070,$G73)=$J$2),INDEX(Nhaplieu!$O$8:$O$1070,$G73),0))</f>
        <v/>
      </c>
      <c r="F73" s="461" t="str">
        <f>IF(OR($G73="",E73&gt;0),"",IF(AND(INDEX(Nhaplieu!$N$8:$N$1070,$G73)=$J$3,INDEX(Nhaplieu!$P$8:$P$1070,$G73)=$J$2),INDEX(Nhaplieu!$O$8:$O$1070,$G73),0))</f>
        <v/>
      </c>
      <c r="G73" s="480" t="str">
        <f>IF(TYPE(MATCH($J$2,Nhaplieu!$P$8:$P$1070,0))=16,"",MATCH($J$2,Nhaplieu!$P$8:$P$1070,0))</f>
        <v/>
      </c>
    </row>
    <row r="74" spans="1:7" s="10" customFormat="1" ht="14.25" customHeight="1">
      <c r="A74" s="461" t="str">
        <f>IF($G74="","",IF(OR(INDEX(Nhaplieu!$M$8:$M$1070,$G74)=$J$3,INDEX(Nhaplieu!$N$8:$N$1070,$G74)=$J$3),INDEX(Nhaplieu!$E$8:$E$1070,$G74),""))</f>
        <v/>
      </c>
      <c r="B74" s="477" t="str">
        <f>IF($G74="","",IF(OR(INDEX(Nhaplieu!$M$8:$M$1070,$G74)=$J$3,INDEX(Nhaplieu!$N$8:$N$1070,$G74)=$J$3),INDEX(Nhaplieu!$F$8:$F$1070,$G74),""))</f>
        <v/>
      </c>
      <c r="C74" s="478" t="str">
        <f>IF($G74="","",IF(OR(INDEX(Nhaplieu!$M$8:$M$1070,$G74)=$J$3,INDEX(Nhaplieu!$N$8:$N$1070,$G74)=$J$3),INDEX(Nhaplieu!$L$8:$L$1070,$G74),""))</f>
        <v/>
      </c>
      <c r="D74" s="479" t="str">
        <f>IF($G74="","",IF(INDEX(Nhaplieu!$M$8:$M$1070,$G74)=$J$3,IF($G74="","",INDEX(Nhaplieu!$N$8:$N$1070,$G74)),IF(INDEX(Nhaplieu!$N$8:$N$1070,$G74)=$J$3,IF($G74="","",INDEX(Nhaplieu!$M$8:$M$1070,$G74)),"")))</f>
        <v/>
      </c>
      <c r="E74" s="461" t="str">
        <f>IF($G74="","",IF(AND(INDEX(Nhaplieu!$M$8:$M$1070,$G74)=$J$3,INDEX(Nhaplieu!$P$8:$P$1070,$G74)=$J$2),INDEX(Nhaplieu!$O$8:$O$1070,$G74),0))</f>
        <v/>
      </c>
      <c r="F74" s="461" t="str">
        <f>IF(OR($G74="",E74&gt;0),"",IF(AND(INDEX(Nhaplieu!$N$8:$N$1070,$G74)=$J$3,INDEX(Nhaplieu!$P$8:$P$1070,$G74)=$J$2),INDEX(Nhaplieu!$O$8:$O$1070,$G74),0))</f>
        <v/>
      </c>
      <c r="G74" s="480" t="str">
        <f>IF(TYPE(MATCH($J$2,Nhaplieu!$P$8:$P$1070,0))=16,"",MATCH($J$2,Nhaplieu!$P$8:$P$1070,0))</f>
        <v/>
      </c>
    </row>
    <row r="75" spans="1:7" s="10" customFormat="1" ht="14.25" customHeight="1">
      <c r="A75" s="461" t="str">
        <f>IF($G75="","",IF(OR(INDEX(Nhaplieu!$M$8:$M$1070,$G75)=$J$3,INDEX(Nhaplieu!$N$8:$N$1070,$G75)=$J$3),INDEX(Nhaplieu!$E$8:$E$1070,$G75),""))</f>
        <v/>
      </c>
      <c r="B75" s="477" t="str">
        <f>IF($G75="","",IF(OR(INDEX(Nhaplieu!$M$8:$M$1070,$G75)=$J$3,INDEX(Nhaplieu!$N$8:$N$1070,$G75)=$J$3),INDEX(Nhaplieu!$F$8:$F$1070,$G75),""))</f>
        <v/>
      </c>
      <c r="C75" s="478" t="str">
        <f>IF($G75="","",IF(OR(INDEX(Nhaplieu!$M$8:$M$1070,$G75)=$J$3,INDEX(Nhaplieu!$N$8:$N$1070,$G75)=$J$3),INDEX(Nhaplieu!$L$8:$L$1070,$G75),""))</f>
        <v/>
      </c>
      <c r="D75" s="479" t="str">
        <f>IF($G75="","",IF(INDEX(Nhaplieu!$M$8:$M$1070,$G75)=$J$3,IF($G75="","",INDEX(Nhaplieu!$N$8:$N$1070,$G75)),IF(INDEX(Nhaplieu!$N$8:$N$1070,$G75)=$J$3,IF($G75="","",INDEX(Nhaplieu!$M$8:$M$1070,$G75)),"")))</f>
        <v/>
      </c>
      <c r="E75" s="461" t="str">
        <f>IF($G75="","",IF(AND(INDEX(Nhaplieu!$M$8:$M$1070,$G75)=$J$3,INDEX(Nhaplieu!$P$8:$P$1070,$G75)=$J$2),INDEX(Nhaplieu!$O$8:$O$1070,$G75),0))</f>
        <v/>
      </c>
      <c r="F75" s="461" t="str">
        <f>IF(OR($G75="",E75&gt;0),"",IF(AND(INDEX(Nhaplieu!$N$8:$N$1070,$G75)=$J$3,INDEX(Nhaplieu!$P$8:$P$1070,$G75)=$J$2),INDEX(Nhaplieu!$O$8:$O$1070,$G75),0))</f>
        <v/>
      </c>
      <c r="G75" s="480" t="str">
        <f>IF(TYPE(MATCH($J$2,Nhaplieu!$P$8:$P$1070,0))=16,"",MATCH($J$2,Nhaplieu!$P$8:$P$1070,0))</f>
        <v/>
      </c>
    </row>
    <row r="76" spans="1:7" s="10" customFormat="1" ht="14.25" customHeight="1">
      <c r="A76" s="461" t="str">
        <f>IF($G76="","",IF(OR(INDEX(Nhaplieu!$M$8:$M$1070,$G76)=$J$3,INDEX(Nhaplieu!$N$8:$N$1070,$G76)=$J$3),INDEX(Nhaplieu!$E$8:$E$1070,$G76),""))</f>
        <v/>
      </c>
      <c r="B76" s="477" t="str">
        <f>IF($G76="","",IF(OR(INDEX(Nhaplieu!$M$8:$M$1070,$G76)=$J$3,INDEX(Nhaplieu!$N$8:$N$1070,$G76)=$J$3),INDEX(Nhaplieu!$F$8:$F$1070,$G76),""))</f>
        <v/>
      </c>
      <c r="C76" s="478" t="str">
        <f>IF($G76="","",IF(OR(INDEX(Nhaplieu!$M$8:$M$1070,$G76)=$J$3,INDEX(Nhaplieu!$N$8:$N$1070,$G76)=$J$3),INDEX(Nhaplieu!$L$8:$L$1070,$G76),""))</f>
        <v/>
      </c>
      <c r="D76" s="479" t="str">
        <f>IF($G76="","",IF(INDEX(Nhaplieu!$M$8:$M$1070,$G76)=$J$3,IF($G76="","",INDEX(Nhaplieu!$N$8:$N$1070,$G76)),IF(INDEX(Nhaplieu!$N$8:$N$1070,$G76)=$J$3,IF($G76="","",INDEX(Nhaplieu!$M$8:$M$1070,$G76)),"")))</f>
        <v/>
      </c>
      <c r="E76" s="461" t="str">
        <f>IF($G76="","",IF(AND(INDEX(Nhaplieu!$M$8:$M$1070,$G76)=$J$3,INDEX(Nhaplieu!$P$8:$P$1070,$G76)=$J$2),INDEX(Nhaplieu!$O$8:$O$1070,$G76),0))</f>
        <v/>
      </c>
      <c r="F76" s="461" t="str">
        <f>IF(OR($G76="",E76&gt;0),"",IF(AND(INDEX(Nhaplieu!$N$8:$N$1070,$G76)=$J$3,INDEX(Nhaplieu!$P$8:$P$1070,$G76)=$J$2),INDEX(Nhaplieu!$O$8:$O$1070,$G76),0))</f>
        <v/>
      </c>
      <c r="G76" s="480" t="str">
        <f>IF(TYPE(MATCH($J$2,Nhaplieu!$P$8:$P$1070,0))=16,"",MATCH($J$2,Nhaplieu!$P$8:$P$1070,0))</f>
        <v/>
      </c>
    </row>
    <row r="77" spans="1:7" s="10" customFormat="1" ht="14.25" customHeight="1">
      <c r="A77" s="461" t="str">
        <f>IF($G77="","",IF(OR(INDEX(Nhaplieu!$M$8:$M$1070,$G77)=$J$3,INDEX(Nhaplieu!$N$8:$N$1070,$G77)=$J$3),INDEX(Nhaplieu!$E$8:$E$1070,$G77),""))</f>
        <v/>
      </c>
      <c r="B77" s="477" t="str">
        <f>IF($G77="","",IF(OR(INDEX(Nhaplieu!$M$8:$M$1070,$G77)=$J$3,INDEX(Nhaplieu!$N$8:$N$1070,$G77)=$J$3),INDEX(Nhaplieu!$F$8:$F$1070,$G77),""))</f>
        <v/>
      </c>
      <c r="C77" s="478" t="str">
        <f>IF($G77="","",IF(OR(INDEX(Nhaplieu!$M$8:$M$1070,$G77)=$J$3,INDEX(Nhaplieu!$N$8:$N$1070,$G77)=$J$3),INDEX(Nhaplieu!$L$8:$L$1070,$G77),""))</f>
        <v/>
      </c>
      <c r="D77" s="479" t="str">
        <f>IF($G77="","",IF(INDEX(Nhaplieu!$M$8:$M$1070,$G77)=$J$3,IF($G77="","",INDEX(Nhaplieu!$N$8:$N$1070,$G77)),IF(INDEX(Nhaplieu!$N$8:$N$1070,$G77)=$J$3,IF($G77="","",INDEX(Nhaplieu!$M$8:$M$1070,$G77)),"")))</f>
        <v/>
      </c>
      <c r="E77" s="461" t="str">
        <f>IF($G77="","",IF(AND(INDEX(Nhaplieu!$M$8:$M$1070,$G77)=$J$3,INDEX(Nhaplieu!$P$8:$P$1070,$G77)=$J$2),INDEX(Nhaplieu!$O$8:$O$1070,$G77),0))</f>
        <v/>
      </c>
      <c r="F77" s="461" t="str">
        <f>IF(OR($G77="",E77&gt;0),"",IF(AND(INDEX(Nhaplieu!$N$8:$N$1070,$G77)=$J$3,INDEX(Nhaplieu!$P$8:$P$1070,$G77)=$J$2),INDEX(Nhaplieu!$O$8:$O$1070,$G77),0))</f>
        <v/>
      </c>
      <c r="G77" s="480" t="str">
        <f>IF(TYPE(MATCH($J$2,Nhaplieu!$P$8:$P$1070,0))=16,"",MATCH($J$2,Nhaplieu!$P$8:$P$1070,0))</f>
        <v/>
      </c>
    </row>
    <row r="78" spans="1:7" s="10" customFormat="1" ht="14.25" customHeight="1">
      <c r="A78" s="461" t="str">
        <f>IF($G78="","",IF(OR(INDEX(Nhaplieu!$M$8:$M$1070,$G78)=$J$3,INDEX(Nhaplieu!$N$8:$N$1070,$G78)=$J$3),INDEX(Nhaplieu!$E$8:$E$1070,$G78),""))</f>
        <v/>
      </c>
      <c r="B78" s="477" t="str">
        <f>IF($G78="","",IF(OR(INDEX(Nhaplieu!$M$8:$M$1070,$G78)=$J$3,INDEX(Nhaplieu!$N$8:$N$1070,$G78)=$J$3),INDEX(Nhaplieu!$F$8:$F$1070,$G78),""))</f>
        <v/>
      </c>
      <c r="C78" s="478" t="str">
        <f>IF($G78="","",IF(OR(INDEX(Nhaplieu!$M$8:$M$1070,$G78)=$J$3,INDEX(Nhaplieu!$N$8:$N$1070,$G78)=$J$3),INDEX(Nhaplieu!$L$8:$L$1070,$G78),""))</f>
        <v/>
      </c>
      <c r="D78" s="479" t="str">
        <f>IF($G78="","",IF(INDEX(Nhaplieu!$M$8:$M$1070,$G78)=$J$3,IF($G78="","",INDEX(Nhaplieu!$N$8:$N$1070,$G78)),IF(INDEX(Nhaplieu!$N$8:$N$1070,$G78)=$J$3,IF($G78="","",INDEX(Nhaplieu!$M$8:$M$1070,$G78)),"")))</f>
        <v/>
      </c>
      <c r="E78" s="461" t="str">
        <f>IF($G78="","",IF(AND(INDEX(Nhaplieu!$M$8:$M$1070,$G78)=$J$3,INDEX(Nhaplieu!$P$8:$P$1070,$G78)=$J$2),INDEX(Nhaplieu!$O$8:$O$1070,$G78),0))</f>
        <v/>
      </c>
      <c r="F78" s="461" t="str">
        <f>IF(OR($G78="",E78&gt;0),"",IF(AND(INDEX(Nhaplieu!$N$8:$N$1070,$G78)=$J$3,INDEX(Nhaplieu!$P$8:$P$1070,$G78)=$J$2),INDEX(Nhaplieu!$O$8:$O$1070,$G78),0))</f>
        <v/>
      </c>
      <c r="G78" s="480" t="str">
        <f>IF(TYPE(MATCH($J$2,Nhaplieu!$P$8:$P$1070,0))=16,"",MATCH($J$2,Nhaplieu!$P$8:$P$1070,0))</f>
        <v/>
      </c>
    </row>
    <row r="79" spans="1:7" s="10" customFormat="1" ht="14.25" customHeight="1">
      <c r="A79" s="461" t="str">
        <f>IF($G79="","",IF(OR(INDEX(Nhaplieu!$M$8:$M$1070,$G79)=$J$3,INDEX(Nhaplieu!$N$8:$N$1070,$G79)=$J$3),INDEX(Nhaplieu!$E$8:$E$1070,$G79),""))</f>
        <v/>
      </c>
      <c r="B79" s="477" t="str">
        <f>IF($G79="","",IF(OR(INDEX(Nhaplieu!$M$8:$M$1070,$G79)=$J$3,INDEX(Nhaplieu!$N$8:$N$1070,$G79)=$J$3),INDEX(Nhaplieu!$F$8:$F$1070,$G79),""))</f>
        <v/>
      </c>
      <c r="C79" s="478" t="str">
        <f>IF($G79="","",IF(OR(INDEX(Nhaplieu!$M$8:$M$1070,$G79)=$J$3,INDEX(Nhaplieu!$N$8:$N$1070,$G79)=$J$3),INDEX(Nhaplieu!$L$8:$L$1070,$G79),""))</f>
        <v/>
      </c>
      <c r="D79" s="479" t="str">
        <f>IF($G79="","",IF(INDEX(Nhaplieu!$M$8:$M$1070,$G79)=$J$3,IF($G79="","",INDEX(Nhaplieu!$N$8:$N$1070,$G79)),IF(INDEX(Nhaplieu!$N$8:$N$1070,$G79)=$J$3,IF($G79="","",INDEX(Nhaplieu!$M$8:$M$1070,$G79)),"")))</f>
        <v/>
      </c>
      <c r="E79" s="461" t="str">
        <f>IF($G79="","",IF(AND(INDEX(Nhaplieu!$M$8:$M$1070,$G79)=$J$3,INDEX(Nhaplieu!$P$8:$P$1070,$G79)=$J$2),INDEX(Nhaplieu!$O$8:$O$1070,$G79),0))</f>
        <v/>
      </c>
      <c r="F79" s="461" t="str">
        <f>IF(OR($G79="",E79&gt;0),"",IF(AND(INDEX(Nhaplieu!$N$8:$N$1070,$G79)=$J$3,INDEX(Nhaplieu!$P$8:$P$1070,$G79)=$J$2),INDEX(Nhaplieu!$O$8:$O$1070,$G79),0))</f>
        <v/>
      </c>
      <c r="G79" s="480" t="str">
        <f>IF(TYPE(MATCH($J$2,Nhaplieu!$P$8:$P$1070,0))=16,"",MATCH($J$2,Nhaplieu!$P$8:$P$1070,0))</f>
        <v/>
      </c>
    </row>
    <row r="80" spans="1:7" s="10" customFormat="1" ht="14.25" customHeight="1">
      <c r="A80" s="461" t="str">
        <f>IF($G80="","",IF(OR(INDEX(Nhaplieu!$M$8:$M$1070,$G80)=$J$3,INDEX(Nhaplieu!$N$8:$N$1070,$G80)=$J$3),INDEX(Nhaplieu!$E$8:$E$1070,$G80),""))</f>
        <v/>
      </c>
      <c r="B80" s="477" t="str">
        <f>IF($G80="","",IF(OR(INDEX(Nhaplieu!$M$8:$M$1070,$G80)=$J$3,INDEX(Nhaplieu!$N$8:$N$1070,$G80)=$J$3),INDEX(Nhaplieu!$F$8:$F$1070,$G80),""))</f>
        <v/>
      </c>
      <c r="C80" s="478" t="str">
        <f>IF($G80="","",IF(OR(INDEX(Nhaplieu!$M$8:$M$1070,$G80)=$J$3,INDEX(Nhaplieu!$N$8:$N$1070,$G80)=$J$3),INDEX(Nhaplieu!$L$8:$L$1070,$G80),""))</f>
        <v/>
      </c>
      <c r="D80" s="479" t="str">
        <f>IF($G80="","",IF(INDEX(Nhaplieu!$M$8:$M$1070,$G80)=$J$3,IF($G80="","",INDEX(Nhaplieu!$N$8:$N$1070,$G80)),IF(INDEX(Nhaplieu!$N$8:$N$1070,$G80)=$J$3,IF($G80="","",INDEX(Nhaplieu!$M$8:$M$1070,$G80)),"")))</f>
        <v/>
      </c>
      <c r="E80" s="461" t="str">
        <f>IF($G80="","",IF(AND(INDEX(Nhaplieu!$M$8:$M$1070,$G80)=$J$3,INDEX(Nhaplieu!$P$8:$P$1070,$G80)=$J$2),INDEX(Nhaplieu!$O$8:$O$1070,$G80),0))</f>
        <v/>
      </c>
      <c r="F80" s="461" t="str">
        <f>IF(OR($G80="",E80&gt;0),"",IF(AND(INDEX(Nhaplieu!$N$8:$N$1070,$G80)=$J$3,INDEX(Nhaplieu!$P$8:$P$1070,$G80)=$J$2),INDEX(Nhaplieu!$O$8:$O$1070,$G80),0))</f>
        <v/>
      </c>
      <c r="G80" s="480" t="str">
        <f>IF(TYPE(MATCH($J$2,Nhaplieu!$P$8:$P$1070,0))=16,"",MATCH($J$2,Nhaplieu!$P$8:$P$1070,0))</f>
        <v/>
      </c>
    </row>
    <row r="81" spans="1:7" s="10" customFormat="1" ht="14.25" customHeight="1">
      <c r="A81" s="461" t="str">
        <f>IF($G81="","",IF(OR(INDEX(Nhaplieu!$M$8:$M$1070,$G81)=$J$3,INDEX(Nhaplieu!$N$8:$N$1070,$G81)=$J$3),INDEX(Nhaplieu!$E$8:$E$1070,$G81),""))</f>
        <v/>
      </c>
      <c r="B81" s="477" t="str">
        <f>IF($G81="","",IF(OR(INDEX(Nhaplieu!$M$8:$M$1070,$G81)=$J$3,INDEX(Nhaplieu!$N$8:$N$1070,$G81)=$J$3),INDEX(Nhaplieu!$F$8:$F$1070,$G81),""))</f>
        <v/>
      </c>
      <c r="C81" s="478" t="str">
        <f>IF($G81="","",IF(OR(INDEX(Nhaplieu!$M$8:$M$1070,$G81)=$J$3,INDEX(Nhaplieu!$N$8:$N$1070,$G81)=$J$3),INDEX(Nhaplieu!$L$8:$L$1070,$G81),""))</f>
        <v/>
      </c>
      <c r="D81" s="479" t="str">
        <f>IF($G81="","",IF(INDEX(Nhaplieu!$M$8:$M$1070,$G81)=$J$3,IF($G81="","",INDEX(Nhaplieu!$N$8:$N$1070,$G81)),IF(INDEX(Nhaplieu!$N$8:$N$1070,$G81)=$J$3,IF($G81="","",INDEX(Nhaplieu!$M$8:$M$1070,$G81)),"")))</f>
        <v/>
      </c>
      <c r="E81" s="461" t="str">
        <f>IF($G81="","",IF(AND(INDEX(Nhaplieu!$M$8:$M$1070,$G81)=$J$3,INDEX(Nhaplieu!$P$8:$P$1070,$G81)=$J$2),INDEX(Nhaplieu!$O$8:$O$1070,$G81),0))</f>
        <v/>
      </c>
      <c r="F81" s="461" t="str">
        <f>IF(OR($G81="",E81&gt;0),"",IF(AND(INDEX(Nhaplieu!$N$8:$N$1070,$G81)=$J$3,INDEX(Nhaplieu!$P$8:$P$1070,$G81)=$J$2),INDEX(Nhaplieu!$O$8:$O$1070,$G81),0))</f>
        <v/>
      </c>
      <c r="G81" s="480" t="str">
        <f>IF(TYPE(MATCH($J$2,Nhaplieu!$P$8:$P$1070,0))=16,"",MATCH($J$2,Nhaplieu!$P$8:$P$1070,0))</f>
        <v/>
      </c>
    </row>
    <row r="82" spans="1:7" s="10" customFormat="1" ht="14.25" customHeight="1">
      <c r="A82" s="461" t="str">
        <f>IF($G82="","",IF(OR(INDEX(Nhaplieu!$M$8:$M$1070,$G82)=$J$3,INDEX(Nhaplieu!$N$8:$N$1070,$G82)=$J$3),INDEX(Nhaplieu!$E$8:$E$1070,$G82),""))</f>
        <v/>
      </c>
      <c r="B82" s="477" t="str">
        <f>IF($G82="","",IF(OR(INDEX(Nhaplieu!$M$8:$M$1070,$G82)=$J$3,INDEX(Nhaplieu!$N$8:$N$1070,$G82)=$J$3),INDEX(Nhaplieu!$F$8:$F$1070,$G82),""))</f>
        <v/>
      </c>
      <c r="C82" s="478" t="str">
        <f>IF($G82="","",IF(OR(INDEX(Nhaplieu!$M$8:$M$1070,$G82)=$J$3,INDEX(Nhaplieu!$N$8:$N$1070,$G82)=$J$3),INDEX(Nhaplieu!$L$8:$L$1070,$G82),""))</f>
        <v/>
      </c>
      <c r="D82" s="479" t="str">
        <f>IF($G82="","",IF(INDEX(Nhaplieu!$M$8:$M$1070,$G82)=$J$3,IF($G82="","",INDEX(Nhaplieu!$N$8:$N$1070,$G82)),IF(INDEX(Nhaplieu!$N$8:$N$1070,$G82)=$J$3,IF($G82="","",INDEX(Nhaplieu!$M$8:$M$1070,$G82)),"")))</f>
        <v/>
      </c>
      <c r="E82" s="461" t="str">
        <f>IF($G82="","",IF(AND(INDEX(Nhaplieu!$M$8:$M$1070,$G82)=$J$3,INDEX(Nhaplieu!$P$8:$P$1070,$G82)=$J$2),INDEX(Nhaplieu!$O$8:$O$1070,$G82),0))</f>
        <v/>
      </c>
      <c r="F82" s="461" t="str">
        <f>IF(OR($G82="",E82&gt;0),"",IF(AND(INDEX(Nhaplieu!$N$8:$N$1070,$G82)=$J$3,INDEX(Nhaplieu!$P$8:$P$1070,$G82)=$J$2),INDEX(Nhaplieu!$O$8:$O$1070,$G82),0))</f>
        <v/>
      </c>
      <c r="G82" s="480" t="str">
        <f>IF(TYPE(MATCH($J$2,Nhaplieu!$P$8:$P$1070,0))=16,"",MATCH($J$2,Nhaplieu!$P$8:$P$1070,0))</f>
        <v/>
      </c>
    </row>
    <row r="83" spans="1:7" s="10" customFormat="1" ht="14.25" customHeight="1">
      <c r="A83" s="461" t="str">
        <f>IF($G83="","",IF(OR(INDEX(Nhaplieu!$M$8:$M$1070,$G83)=$J$3,INDEX(Nhaplieu!$N$8:$N$1070,$G83)=$J$3),INDEX(Nhaplieu!$E$8:$E$1070,$G83),""))</f>
        <v/>
      </c>
      <c r="B83" s="477" t="str">
        <f>IF($G83="","",IF(OR(INDEX(Nhaplieu!$M$8:$M$1070,$G83)=$J$3,INDEX(Nhaplieu!$N$8:$N$1070,$G83)=$J$3),INDEX(Nhaplieu!$F$8:$F$1070,$G83),""))</f>
        <v/>
      </c>
      <c r="C83" s="478" t="str">
        <f>IF($G83="","",IF(OR(INDEX(Nhaplieu!$M$8:$M$1070,$G83)=$J$3,INDEX(Nhaplieu!$N$8:$N$1070,$G83)=$J$3),INDEX(Nhaplieu!$L$8:$L$1070,$G83),""))</f>
        <v/>
      </c>
      <c r="D83" s="479" t="str">
        <f>IF($G83="","",IF(INDEX(Nhaplieu!$M$8:$M$1070,$G83)=$J$3,IF($G83="","",INDEX(Nhaplieu!$N$8:$N$1070,$G83)),IF(INDEX(Nhaplieu!$N$8:$N$1070,$G83)=$J$3,IF($G83="","",INDEX(Nhaplieu!$M$8:$M$1070,$G83)),"")))</f>
        <v/>
      </c>
      <c r="E83" s="461" t="str">
        <f>IF($G83="","",IF(AND(INDEX(Nhaplieu!$M$8:$M$1070,$G83)=$J$3,INDEX(Nhaplieu!$P$8:$P$1070,$G83)=$J$2),INDEX(Nhaplieu!$O$8:$O$1070,$G83),0))</f>
        <v/>
      </c>
      <c r="F83" s="461" t="str">
        <f>IF(OR($G83="",E83&gt;0),"",IF(AND(INDEX(Nhaplieu!$N$8:$N$1070,$G83)=$J$3,INDEX(Nhaplieu!$P$8:$P$1070,$G83)=$J$2),INDEX(Nhaplieu!$O$8:$O$1070,$G83),0))</f>
        <v/>
      </c>
      <c r="G83" s="480" t="str">
        <f>IF(TYPE(MATCH($J$2,Nhaplieu!$P$8:$P$1070,0))=16,"",MATCH($J$2,Nhaplieu!$P$8:$P$1070,0))</f>
        <v/>
      </c>
    </row>
    <row r="84" spans="1:7" s="10" customFormat="1" ht="14.25" customHeight="1">
      <c r="A84" s="461" t="str">
        <f>IF($G84="","",IF(OR(INDEX(Nhaplieu!$M$8:$M$1070,$G84)=$J$3,INDEX(Nhaplieu!$N$8:$N$1070,$G84)=$J$3),INDEX(Nhaplieu!$E$8:$E$1070,$G84),""))</f>
        <v/>
      </c>
      <c r="B84" s="477" t="str">
        <f>IF($G84="","",IF(OR(INDEX(Nhaplieu!$M$8:$M$1070,$G84)=$J$3,INDEX(Nhaplieu!$N$8:$N$1070,$G84)=$J$3),INDEX(Nhaplieu!$F$8:$F$1070,$G84),""))</f>
        <v/>
      </c>
      <c r="C84" s="478" t="str">
        <f>IF($G84="","",IF(OR(INDEX(Nhaplieu!$M$8:$M$1070,$G84)=$J$3,INDEX(Nhaplieu!$N$8:$N$1070,$G84)=$J$3),INDEX(Nhaplieu!$L$8:$L$1070,$G84),""))</f>
        <v/>
      </c>
      <c r="D84" s="479" t="str">
        <f>IF($G84="","",IF(INDEX(Nhaplieu!$M$8:$M$1070,$G84)=$J$3,IF($G84="","",INDEX(Nhaplieu!$N$8:$N$1070,$G84)),IF(INDEX(Nhaplieu!$N$8:$N$1070,$G84)=$J$3,IF($G84="","",INDEX(Nhaplieu!$M$8:$M$1070,$G84)),"")))</f>
        <v/>
      </c>
      <c r="E84" s="461" t="str">
        <f>IF($G84="","",IF(AND(INDEX(Nhaplieu!$M$8:$M$1070,$G84)=$J$3,INDEX(Nhaplieu!$P$8:$P$1070,$G84)=$J$2),INDEX(Nhaplieu!$O$8:$O$1070,$G84),0))</f>
        <v/>
      </c>
      <c r="F84" s="461" t="str">
        <f>IF(OR($G84="",E84&gt;0),"",IF(AND(INDEX(Nhaplieu!$N$8:$N$1070,$G84)=$J$3,INDEX(Nhaplieu!$P$8:$P$1070,$G84)=$J$2),INDEX(Nhaplieu!$O$8:$O$1070,$G84),0))</f>
        <v/>
      </c>
      <c r="G84" s="480" t="str">
        <f>IF(TYPE(MATCH($J$2,Nhaplieu!$P$8:$P$1070,0))=16,"",MATCH($J$2,Nhaplieu!$P$8:$P$1070,0))</f>
        <v/>
      </c>
    </row>
    <row r="85" spans="1:7" s="10" customFormat="1" ht="14.25" customHeight="1">
      <c r="A85" s="461" t="str">
        <f>IF($G85="","",IF(OR(INDEX(Nhaplieu!$M$8:$M$1070,$G85)=$J$3,INDEX(Nhaplieu!$N$8:$N$1070,$G85)=$J$3),INDEX(Nhaplieu!$E$8:$E$1070,$G85),""))</f>
        <v/>
      </c>
      <c r="B85" s="477" t="str">
        <f>IF($G85="","",IF(OR(INDEX(Nhaplieu!$M$8:$M$1070,$G85)=$J$3,INDEX(Nhaplieu!$N$8:$N$1070,$G85)=$J$3),INDEX(Nhaplieu!$F$8:$F$1070,$G85),""))</f>
        <v/>
      </c>
      <c r="C85" s="478" t="str">
        <f>IF($G85="","",IF(OR(INDEX(Nhaplieu!$M$8:$M$1070,$G85)=$J$3,INDEX(Nhaplieu!$N$8:$N$1070,$G85)=$J$3),INDEX(Nhaplieu!$L$8:$L$1070,$G85),""))</f>
        <v/>
      </c>
      <c r="D85" s="479" t="str">
        <f>IF($G85="","",IF(INDEX(Nhaplieu!$M$8:$M$1070,$G85)=$J$3,IF($G85="","",INDEX(Nhaplieu!$N$8:$N$1070,$G85)),IF(INDEX(Nhaplieu!$N$8:$N$1070,$G85)=$J$3,IF($G85="","",INDEX(Nhaplieu!$M$8:$M$1070,$G85)),"")))</f>
        <v/>
      </c>
      <c r="E85" s="461" t="str">
        <f>IF($G85="","",IF(AND(INDEX(Nhaplieu!$M$8:$M$1070,$G85)=$J$3,INDEX(Nhaplieu!$P$8:$P$1070,$G85)=$J$2),INDEX(Nhaplieu!$O$8:$O$1070,$G85),0))</f>
        <v/>
      </c>
      <c r="F85" s="461" t="str">
        <f>IF(OR($G85="",E85&gt;0),"",IF(AND(INDEX(Nhaplieu!$N$8:$N$1070,$G85)=$J$3,INDEX(Nhaplieu!$P$8:$P$1070,$G85)=$J$2),INDEX(Nhaplieu!$O$8:$O$1070,$G85),0))</f>
        <v/>
      </c>
      <c r="G85" s="480" t="str">
        <f>IF(TYPE(MATCH($J$2,Nhaplieu!$P$8:$P$1070,0))=16,"",MATCH($J$2,Nhaplieu!$P$8:$P$1070,0))</f>
        <v/>
      </c>
    </row>
    <row r="86" spans="1:7" s="10" customFormat="1" ht="14.25" customHeight="1">
      <c r="A86" s="461" t="str">
        <f>IF($G86="","",IF(OR(INDEX(Nhaplieu!$M$8:$M$1070,$G86)=$J$3,INDEX(Nhaplieu!$N$8:$N$1070,$G86)=$J$3),INDEX(Nhaplieu!$E$8:$E$1070,$G86),""))</f>
        <v/>
      </c>
      <c r="B86" s="477" t="str">
        <f>IF($G86="","",IF(OR(INDEX(Nhaplieu!$M$8:$M$1070,$G86)=$J$3,INDEX(Nhaplieu!$N$8:$N$1070,$G86)=$J$3),INDEX(Nhaplieu!$F$8:$F$1070,$G86),""))</f>
        <v/>
      </c>
      <c r="C86" s="478" t="str">
        <f>IF($G86="","",IF(OR(INDEX(Nhaplieu!$M$8:$M$1070,$G86)=$J$3,INDEX(Nhaplieu!$N$8:$N$1070,$G86)=$J$3),INDEX(Nhaplieu!$L$8:$L$1070,$G86),""))</f>
        <v/>
      </c>
      <c r="D86" s="479" t="str">
        <f>IF($G86="","",IF(INDEX(Nhaplieu!$M$8:$M$1070,$G86)=$J$3,IF($G86="","",INDEX(Nhaplieu!$N$8:$N$1070,$G86)),IF(INDEX(Nhaplieu!$N$8:$N$1070,$G86)=$J$3,IF($G86="","",INDEX(Nhaplieu!$M$8:$M$1070,$G86)),"")))</f>
        <v/>
      </c>
      <c r="E86" s="461" t="str">
        <f>IF($G86="","",IF(AND(INDEX(Nhaplieu!$M$8:$M$1070,$G86)=$J$3,INDEX(Nhaplieu!$P$8:$P$1070,$G86)=$J$2),INDEX(Nhaplieu!$O$8:$O$1070,$G86),0))</f>
        <v/>
      </c>
      <c r="F86" s="461" t="str">
        <f>IF(OR($G86="",E86&gt;0),"",IF(AND(INDEX(Nhaplieu!$N$8:$N$1070,$G86)=$J$3,INDEX(Nhaplieu!$P$8:$P$1070,$G86)=$J$2),INDEX(Nhaplieu!$O$8:$O$1070,$G86),0))</f>
        <v/>
      </c>
      <c r="G86" s="480" t="str">
        <f>IF(TYPE(MATCH($J$2,Nhaplieu!$P$8:$P$1070,0))=16,"",MATCH($J$2,Nhaplieu!$P$8:$P$1070,0))</f>
        <v/>
      </c>
    </row>
    <row r="87" spans="1:7" s="10" customFormat="1" ht="14.25" customHeight="1">
      <c r="A87" s="461" t="str">
        <f>IF($G87="","",IF(OR(INDEX(Nhaplieu!$M$8:$M$1070,$G87)=$J$3,INDEX(Nhaplieu!$N$8:$N$1070,$G87)=$J$3),INDEX(Nhaplieu!$E$8:$E$1070,$G87),""))</f>
        <v/>
      </c>
      <c r="B87" s="477" t="str">
        <f>IF($G87="","",IF(OR(INDEX(Nhaplieu!$M$8:$M$1070,$G87)=$J$3,INDEX(Nhaplieu!$N$8:$N$1070,$G87)=$J$3),INDEX(Nhaplieu!$F$8:$F$1070,$G87),""))</f>
        <v/>
      </c>
      <c r="C87" s="478" t="str">
        <f>IF($G87="","",IF(OR(INDEX(Nhaplieu!$M$8:$M$1070,$G87)=$J$3,INDEX(Nhaplieu!$N$8:$N$1070,$G87)=$J$3),INDEX(Nhaplieu!$L$8:$L$1070,$G87),""))</f>
        <v/>
      </c>
      <c r="D87" s="479" t="str">
        <f>IF($G87="","",IF(INDEX(Nhaplieu!$M$8:$M$1070,$G87)=$J$3,IF($G87="","",INDEX(Nhaplieu!$N$8:$N$1070,$G87)),IF(INDEX(Nhaplieu!$N$8:$N$1070,$G87)=$J$3,IF($G87="","",INDEX(Nhaplieu!$M$8:$M$1070,$G87)),"")))</f>
        <v/>
      </c>
      <c r="E87" s="461" t="str">
        <f>IF($G87="","",IF(AND(INDEX(Nhaplieu!$M$8:$M$1070,$G87)=$J$3,INDEX(Nhaplieu!$P$8:$P$1070,$G87)=$J$2),INDEX(Nhaplieu!$O$8:$O$1070,$G87),0))</f>
        <v/>
      </c>
      <c r="F87" s="461" t="str">
        <f>IF(OR($G87="",E87&gt;0),"",IF(AND(INDEX(Nhaplieu!$N$8:$N$1070,$G87)=$J$3,INDEX(Nhaplieu!$P$8:$P$1070,$G87)=$J$2),INDEX(Nhaplieu!$O$8:$O$1070,$G87),0))</f>
        <v/>
      </c>
      <c r="G87" s="480" t="str">
        <f>IF(TYPE(MATCH($J$2,Nhaplieu!$P$8:$P$1070,0))=16,"",MATCH($J$2,Nhaplieu!$P$8:$P$1070,0))</f>
        <v/>
      </c>
    </row>
    <row r="88" spans="1:7" s="10" customFormat="1" ht="14.25" customHeight="1">
      <c r="A88" s="461" t="str">
        <f>IF($G88="","",IF(OR(INDEX(Nhaplieu!$M$8:$M$1070,$G88)=$J$3,INDEX(Nhaplieu!$N$8:$N$1070,$G88)=$J$3),INDEX(Nhaplieu!$E$8:$E$1070,$G88),""))</f>
        <v/>
      </c>
      <c r="B88" s="477" t="str">
        <f>IF($G88="","",IF(OR(INDEX(Nhaplieu!$M$8:$M$1070,$G88)=$J$3,INDEX(Nhaplieu!$N$8:$N$1070,$G88)=$J$3),INDEX(Nhaplieu!$F$8:$F$1070,$G88),""))</f>
        <v/>
      </c>
      <c r="C88" s="478" t="str">
        <f>IF($G88="","",IF(OR(INDEX(Nhaplieu!$M$8:$M$1070,$G88)=$J$3,INDEX(Nhaplieu!$N$8:$N$1070,$G88)=$J$3),INDEX(Nhaplieu!$L$8:$L$1070,$G88),""))</f>
        <v/>
      </c>
      <c r="D88" s="479" t="str">
        <f>IF($G88="","",IF(INDEX(Nhaplieu!$M$8:$M$1070,$G88)=$J$3,IF($G88="","",INDEX(Nhaplieu!$N$8:$N$1070,$G88)),IF(INDEX(Nhaplieu!$N$8:$N$1070,$G88)=$J$3,IF($G88="","",INDEX(Nhaplieu!$M$8:$M$1070,$G88)),"")))</f>
        <v/>
      </c>
      <c r="E88" s="461" t="str">
        <f>IF($G88="","",IF(AND(INDEX(Nhaplieu!$M$8:$M$1070,$G88)=$J$3,INDEX(Nhaplieu!$P$8:$P$1070,$G88)=$J$2),INDEX(Nhaplieu!$O$8:$O$1070,$G88),0))</f>
        <v/>
      </c>
      <c r="F88" s="461" t="str">
        <f>IF(OR($G88="",E88&gt;0),"",IF(AND(INDEX(Nhaplieu!$N$8:$N$1070,$G88)=$J$3,INDEX(Nhaplieu!$P$8:$P$1070,$G88)=$J$2),INDEX(Nhaplieu!$O$8:$O$1070,$G88),0))</f>
        <v/>
      </c>
      <c r="G88" s="480" t="str">
        <f>IF(TYPE(MATCH($J$2,Nhaplieu!$P$8:$P$1070,0))=16,"",MATCH($J$2,Nhaplieu!$P$8:$P$1070,0))</f>
        <v/>
      </c>
    </row>
    <row r="89" spans="1:7" s="10" customFormat="1" ht="14.25" customHeight="1">
      <c r="A89" s="461" t="str">
        <f>IF($G89="","",IF(OR(INDEX(Nhaplieu!$M$8:$M$1070,$G89)=$J$3,INDEX(Nhaplieu!$N$8:$N$1070,$G89)=$J$3),INDEX(Nhaplieu!$E$8:$E$1070,$G89),""))</f>
        <v/>
      </c>
      <c r="B89" s="477" t="str">
        <f>IF($G89="","",IF(OR(INDEX(Nhaplieu!$M$8:$M$1070,$G89)=$J$3,INDEX(Nhaplieu!$N$8:$N$1070,$G89)=$J$3),INDEX(Nhaplieu!$F$8:$F$1070,$G89),""))</f>
        <v/>
      </c>
      <c r="C89" s="478" t="str">
        <f>IF($G89="","",IF(OR(INDEX(Nhaplieu!$M$8:$M$1070,$G89)=$J$3,INDEX(Nhaplieu!$N$8:$N$1070,$G89)=$J$3),INDEX(Nhaplieu!$L$8:$L$1070,$G89),""))</f>
        <v/>
      </c>
      <c r="D89" s="479" t="str">
        <f>IF($G89="","",IF(INDEX(Nhaplieu!$M$8:$M$1070,$G89)=$J$3,IF($G89="","",INDEX(Nhaplieu!$N$8:$N$1070,$G89)),IF(INDEX(Nhaplieu!$N$8:$N$1070,$G89)=$J$3,IF($G89="","",INDEX(Nhaplieu!$M$8:$M$1070,$G89)),"")))</f>
        <v/>
      </c>
      <c r="E89" s="461" t="str">
        <f>IF($G89="","",IF(AND(INDEX(Nhaplieu!$M$8:$M$1070,$G89)=$J$3,INDEX(Nhaplieu!$P$8:$P$1070,$G89)=$J$2),INDEX(Nhaplieu!$O$8:$O$1070,$G89),0))</f>
        <v/>
      </c>
      <c r="F89" s="461" t="str">
        <f>IF(OR($G89="",E89&gt;0),"",IF(AND(INDEX(Nhaplieu!$N$8:$N$1070,$G89)=$J$3,INDEX(Nhaplieu!$P$8:$P$1070,$G89)=$J$2),INDEX(Nhaplieu!$O$8:$O$1070,$G89),0))</f>
        <v/>
      </c>
      <c r="G89" s="480" t="str">
        <f>IF(TYPE(MATCH($J$2,Nhaplieu!$P$8:$P$1070,0))=16,"",MATCH($J$2,Nhaplieu!$P$8:$P$1070,0))</f>
        <v/>
      </c>
    </row>
    <row r="90" spans="1:7" s="10" customFormat="1" ht="14.25" customHeight="1">
      <c r="A90" s="461" t="str">
        <f>IF($G90="","",IF(OR(INDEX(Nhaplieu!$M$8:$M$1070,$G90)=$J$3,INDEX(Nhaplieu!$N$8:$N$1070,$G90)=$J$3),INDEX(Nhaplieu!$E$8:$E$1070,$G90),""))</f>
        <v/>
      </c>
      <c r="B90" s="477" t="str">
        <f>IF($G90="","",IF(OR(INDEX(Nhaplieu!$M$8:$M$1070,$G90)=$J$3,INDEX(Nhaplieu!$N$8:$N$1070,$G90)=$J$3),INDEX(Nhaplieu!$F$8:$F$1070,$G90),""))</f>
        <v/>
      </c>
      <c r="C90" s="478" t="str">
        <f>IF($G90="","",IF(OR(INDEX(Nhaplieu!$M$8:$M$1070,$G90)=$J$3,INDEX(Nhaplieu!$N$8:$N$1070,$G90)=$J$3),INDEX(Nhaplieu!$L$8:$L$1070,$G90),""))</f>
        <v/>
      </c>
      <c r="D90" s="479" t="str">
        <f>IF($G90="","",IF(INDEX(Nhaplieu!$M$8:$M$1070,$G90)=$J$3,IF($G90="","",INDEX(Nhaplieu!$N$8:$N$1070,$G90)),IF(INDEX(Nhaplieu!$N$8:$N$1070,$G90)=$J$3,IF($G90="","",INDEX(Nhaplieu!$M$8:$M$1070,$G90)),"")))</f>
        <v/>
      </c>
      <c r="E90" s="461" t="str">
        <f>IF($G90="","",IF(AND(INDEX(Nhaplieu!$M$8:$M$1070,$G90)=$J$3,INDEX(Nhaplieu!$P$8:$P$1070,$G90)=$J$2),INDEX(Nhaplieu!$O$8:$O$1070,$G90),0))</f>
        <v/>
      </c>
      <c r="F90" s="461" t="str">
        <f>IF(OR($G90="",E90&gt;0),"",IF(AND(INDEX(Nhaplieu!$N$8:$N$1070,$G90)=$J$3,INDEX(Nhaplieu!$P$8:$P$1070,$G90)=$J$2),INDEX(Nhaplieu!$O$8:$O$1070,$G90),0))</f>
        <v/>
      </c>
      <c r="G90" s="480" t="str">
        <f>IF(TYPE(MATCH($J$2,Nhaplieu!$P$8:$P$1070,0))=16,"",MATCH($J$2,Nhaplieu!$P$8:$P$1070,0))</f>
        <v/>
      </c>
    </row>
    <row r="91" spans="1:7" s="10" customFormat="1" ht="14.25" customHeight="1">
      <c r="A91" s="461" t="str">
        <f>IF($G91="","",IF(OR(INDEX(Nhaplieu!$M$8:$M$1070,$G91)=$J$3,INDEX(Nhaplieu!$N$8:$N$1070,$G91)=$J$3),INDEX(Nhaplieu!$E$8:$E$1070,$G91),""))</f>
        <v/>
      </c>
      <c r="B91" s="477" t="str">
        <f>IF($G91="","",IF(OR(INDEX(Nhaplieu!$M$8:$M$1070,$G91)=$J$3,INDEX(Nhaplieu!$N$8:$N$1070,$G91)=$J$3),INDEX(Nhaplieu!$F$8:$F$1070,$G91),""))</f>
        <v/>
      </c>
      <c r="C91" s="478" t="str">
        <f>IF($G91="","",IF(OR(INDEX(Nhaplieu!$M$8:$M$1070,$G91)=$J$3,INDEX(Nhaplieu!$N$8:$N$1070,$G91)=$J$3),INDEX(Nhaplieu!$L$8:$L$1070,$G91),""))</f>
        <v/>
      </c>
      <c r="D91" s="479" t="str">
        <f>IF($G91="","",IF(INDEX(Nhaplieu!$M$8:$M$1070,$G91)=$J$3,IF($G91="","",INDEX(Nhaplieu!$N$8:$N$1070,$G91)),IF(INDEX(Nhaplieu!$N$8:$N$1070,$G91)=$J$3,IF($G91="","",INDEX(Nhaplieu!$M$8:$M$1070,$G91)),"")))</f>
        <v/>
      </c>
      <c r="E91" s="461" t="str">
        <f>IF($G91="","",IF(AND(INDEX(Nhaplieu!$M$8:$M$1070,$G91)=$J$3,INDEX(Nhaplieu!$P$8:$P$1070,$G91)=$J$2),INDEX(Nhaplieu!$O$8:$O$1070,$G91),0))</f>
        <v/>
      </c>
      <c r="F91" s="461" t="str">
        <f>IF(OR($G91="",E91&gt;0),"",IF(AND(INDEX(Nhaplieu!$N$8:$N$1070,$G91)=$J$3,INDEX(Nhaplieu!$P$8:$P$1070,$G91)=$J$2),INDEX(Nhaplieu!$O$8:$O$1070,$G91),0))</f>
        <v/>
      </c>
      <c r="G91" s="480" t="str">
        <f>IF(TYPE(MATCH($J$2,Nhaplieu!$P$8:$P$1070,0))=16,"",MATCH($J$2,Nhaplieu!$P$8:$P$1070,0))</f>
        <v/>
      </c>
    </row>
    <row r="92" spans="1:7" s="10" customFormat="1" ht="14.25" customHeight="1">
      <c r="A92" s="461" t="str">
        <f>IF($G92="","",IF(OR(INDEX(Nhaplieu!$M$8:$M$1070,$G92)=$J$3,INDEX(Nhaplieu!$N$8:$N$1070,$G92)=$J$3),INDEX(Nhaplieu!$E$8:$E$1070,$G92),""))</f>
        <v/>
      </c>
      <c r="B92" s="477" t="str">
        <f>IF($G92="","",IF(OR(INDEX(Nhaplieu!$M$8:$M$1070,$G92)=$J$3,INDEX(Nhaplieu!$N$8:$N$1070,$G92)=$J$3),INDEX(Nhaplieu!$F$8:$F$1070,$G92),""))</f>
        <v/>
      </c>
      <c r="C92" s="478" t="str">
        <f>IF($G92="","",IF(OR(INDEX(Nhaplieu!$M$8:$M$1070,$G92)=$J$3,INDEX(Nhaplieu!$N$8:$N$1070,$G92)=$J$3),INDEX(Nhaplieu!$L$8:$L$1070,$G92),""))</f>
        <v/>
      </c>
      <c r="D92" s="479" t="str">
        <f>IF($G92="","",IF(INDEX(Nhaplieu!$M$8:$M$1070,$G92)=$J$3,IF($G92="","",INDEX(Nhaplieu!$N$8:$N$1070,$G92)),IF(INDEX(Nhaplieu!$N$8:$N$1070,$G92)=$J$3,IF($G92="","",INDEX(Nhaplieu!$M$8:$M$1070,$G92)),"")))</f>
        <v/>
      </c>
      <c r="E92" s="461" t="str">
        <f>IF($G92="","",IF(AND(INDEX(Nhaplieu!$M$8:$M$1070,$G92)=$J$3,INDEX(Nhaplieu!$P$8:$P$1070,$G92)=$J$2),INDEX(Nhaplieu!$O$8:$O$1070,$G92),0))</f>
        <v/>
      </c>
      <c r="F92" s="461" t="str">
        <f>IF(OR($G92="",E92&gt;0),"",IF(AND(INDEX(Nhaplieu!$N$8:$N$1070,$G92)=$J$3,INDEX(Nhaplieu!$P$8:$P$1070,$G92)=$J$2),INDEX(Nhaplieu!$O$8:$O$1070,$G92),0))</f>
        <v/>
      </c>
      <c r="G92" s="480" t="str">
        <f>IF(TYPE(MATCH($J$2,Nhaplieu!$P$8:$P$1070,0))=16,"",MATCH($J$2,Nhaplieu!$P$8:$P$1070,0))</f>
        <v/>
      </c>
    </row>
    <row r="93" spans="1:7" s="10" customFormat="1" ht="14.25" customHeight="1">
      <c r="A93" s="461" t="str">
        <f>IF($G93="","",IF(OR(INDEX(Nhaplieu!$M$8:$M$1070,$G93)=$J$3,INDEX(Nhaplieu!$N$8:$N$1070,$G93)=$J$3),INDEX(Nhaplieu!$E$8:$E$1070,$G93),""))</f>
        <v/>
      </c>
      <c r="B93" s="477" t="str">
        <f>IF($G93="","",IF(OR(INDEX(Nhaplieu!$M$8:$M$1070,$G93)=$J$3,INDEX(Nhaplieu!$N$8:$N$1070,$G93)=$J$3),INDEX(Nhaplieu!$F$8:$F$1070,$G93),""))</f>
        <v/>
      </c>
      <c r="C93" s="478" t="str">
        <f>IF($G93="","",IF(OR(INDEX(Nhaplieu!$M$8:$M$1070,$G93)=$J$3,INDEX(Nhaplieu!$N$8:$N$1070,$G93)=$J$3),INDEX(Nhaplieu!$L$8:$L$1070,$G93),""))</f>
        <v/>
      </c>
      <c r="D93" s="479" t="str">
        <f>IF($G93="","",IF(INDEX(Nhaplieu!$M$8:$M$1070,$G93)=$J$3,IF($G93="","",INDEX(Nhaplieu!$N$8:$N$1070,$G93)),IF(INDEX(Nhaplieu!$N$8:$N$1070,$G93)=$J$3,IF($G93="","",INDEX(Nhaplieu!$M$8:$M$1070,$G93)),"")))</f>
        <v/>
      </c>
      <c r="E93" s="461" t="str">
        <f>IF($G93="","",IF(AND(INDEX(Nhaplieu!$M$8:$M$1070,$G93)=$J$3,INDEX(Nhaplieu!$P$8:$P$1070,$G93)=$J$2),INDEX(Nhaplieu!$O$8:$O$1070,$G93),0))</f>
        <v/>
      </c>
      <c r="F93" s="461" t="str">
        <f>IF(OR($G93="",E93&gt;0),"",IF(AND(INDEX(Nhaplieu!$N$8:$N$1070,$G93)=$J$3,INDEX(Nhaplieu!$P$8:$P$1070,$G93)=$J$2),INDEX(Nhaplieu!$O$8:$O$1070,$G93),0))</f>
        <v/>
      </c>
      <c r="G93" s="480" t="str">
        <f>IF(TYPE(MATCH($J$2,Nhaplieu!$P$8:$P$1070,0))=16,"",MATCH($J$2,Nhaplieu!$P$8:$P$1070,0))</f>
        <v/>
      </c>
    </row>
    <row r="94" spans="1:7" s="10" customFormat="1" ht="14.25" customHeight="1">
      <c r="A94" s="461" t="str">
        <f>IF($G94="","",IF(OR(INDEX(Nhaplieu!$M$8:$M$1070,$G94)=$J$3,INDEX(Nhaplieu!$N$8:$N$1070,$G94)=$J$3),INDEX(Nhaplieu!$E$8:$E$1070,$G94),""))</f>
        <v/>
      </c>
      <c r="B94" s="477" t="str">
        <f>IF($G94="","",IF(OR(INDEX(Nhaplieu!$M$8:$M$1070,$G94)=$J$3,INDEX(Nhaplieu!$N$8:$N$1070,$G94)=$J$3),INDEX(Nhaplieu!$F$8:$F$1070,$G94),""))</f>
        <v/>
      </c>
      <c r="C94" s="478" t="str">
        <f>IF($G94="","",IF(OR(INDEX(Nhaplieu!$M$8:$M$1070,$G94)=$J$3,INDEX(Nhaplieu!$N$8:$N$1070,$G94)=$J$3),INDEX(Nhaplieu!$L$8:$L$1070,$G94),""))</f>
        <v/>
      </c>
      <c r="D94" s="479" t="str">
        <f>IF($G94="","",IF(INDEX(Nhaplieu!$M$8:$M$1070,$G94)=$J$3,IF($G94="","",INDEX(Nhaplieu!$N$8:$N$1070,$G94)),IF(INDEX(Nhaplieu!$N$8:$N$1070,$G94)=$J$3,IF($G94="","",INDEX(Nhaplieu!$M$8:$M$1070,$G94)),"")))</f>
        <v/>
      </c>
      <c r="E94" s="461" t="str">
        <f>IF($G94="","",IF(AND(INDEX(Nhaplieu!$M$8:$M$1070,$G94)=$J$3,INDEX(Nhaplieu!$P$8:$P$1070,$G94)=$J$2),INDEX(Nhaplieu!$O$8:$O$1070,$G94),0))</f>
        <v/>
      </c>
      <c r="F94" s="461" t="str">
        <f>IF(OR($G94="",E94&gt;0),"",IF(AND(INDEX(Nhaplieu!$N$8:$N$1070,$G94)=$J$3,INDEX(Nhaplieu!$P$8:$P$1070,$G94)=$J$2),INDEX(Nhaplieu!$O$8:$O$1070,$G94),0))</f>
        <v/>
      </c>
      <c r="G94" s="480" t="str">
        <f>IF(TYPE(MATCH($J$2,Nhaplieu!$P$8:$P$1070,0))=16,"",MATCH($J$2,Nhaplieu!$P$8:$P$1070,0))</f>
        <v/>
      </c>
    </row>
    <row r="95" spans="1:7" s="10" customFormat="1" ht="14.25" customHeight="1">
      <c r="A95" s="461" t="str">
        <f>IF($G95="","",IF(OR(INDEX(Nhaplieu!$M$8:$M$1070,$G95)=$J$3,INDEX(Nhaplieu!$N$8:$N$1070,$G95)=$J$3),INDEX(Nhaplieu!$E$8:$E$1070,$G95),""))</f>
        <v/>
      </c>
      <c r="B95" s="477" t="str">
        <f>IF($G95="","",IF(OR(INDEX(Nhaplieu!$M$8:$M$1070,$G95)=$J$3,INDEX(Nhaplieu!$N$8:$N$1070,$G95)=$J$3),INDEX(Nhaplieu!$F$8:$F$1070,$G95),""))</f>
        <v/>
      </c>
      <c r="C95" s="478" t="str">
        <f>IF($G95="","",IF(OR(INDEX(Nhaplieu!$M$8:$M$1070,$G95)=$J$3,INDEX(Nhaplieu!$N$8:$N$1070,$G95)=$J$3),INDEX(Nhaplieu!$L$8:$L$1070,$G95),""))</f>
        <v/>
      </c>
      <c r="D95" s="479" t="str">
        <f>IF($G95="","",IF(INDEX(Nhaplieu!$M$8:$M$1070,$G95)=$J$3,IF($G95="","",INDEX(Nhaplieu!$N$8:$N$1070,$G95)),IF(INDEX(Nhaplieu!$N$8:$N$1070,$G95)=$J$3,IF($G95="","",INDEX(Nhaplieu!$M$8:$M$1070,$G95)),"")))</f>
        <v/>
      </c>
      <c r="E95" s="461" t="str">
        <f>IF($G95="","",IF(AND(INDEX(Nhaplieu!$M$8:$M$1070,$G95)=$J$3,INDEX(Nhaplieu!$P$8:$P$1070,$G95)=$J$2),INDEX(Nhaplieu!$O$8:$O$1070,$G95),0))</f>
        <v/>
      </c>
      <c r="F95" s="461" t="str">
        <f>IF(OR($G95="",E95&gt;0),"",IF(AND(INDEX(Nhaplieu!$N$8:$N$1070,$G95)=$J$3,INDEX(Nhaplieu!$P$8:$P$1070,$G95)=$J$2),INDEX(Nhaplieu!$O$8:$O$1070,$G95),0))</f>
        <v/>
      </c>
      <c r="G95" s="480" t="str">
        <f>IF(TYPE(MATCH($J$2,Nhaplieu!$P$8:$P$1070,0))=16,"",MATCH($J$2,Nhaplieu!$P$8:$P$1070,0))</f>
        <v/>
      </c>
    </row>
    <row r="96" spans="1:7" s="10" customFormat="1" ht="14.25" customHeight="1">
      <c r="A96" s="461" t="str">
        <f>IF($G96="","",IF(OR(INDEX(Nhaplieu!$M$8:$M$1070,$G96)=$J$3,INDEX(Nhaplieu!$N$8:$N$1070,$G96)=$J$3),INDEX(Nhaplieu!$E$8:$E$1070,$G96),""))</f>
        <v/>
      </c>
      <c r="B96" s="477" t="str">
        <f>IF($G96="","",IF(OR(INDEX(Nhaplieu!$M$8:$M$1070,$G96)=$J$3,INDEX(Nhaplieu!$N$8:$N$1070,$G96)=$J$3),INDEX(Nhaplieu!$F$8:$F$1070,$G96),""))</f>
        <v/>
      </c>
      <c r="C96" s="478" t="str">
        <f>IF($G96="","",IF(OR(INDEX(Nhaplieu!$M$8:$M$1070,$G96)=$J$3,INDEX(Nhaplieu!$N$8:$N$1070,$G96)=$J$3),INDEX(Nhaplieu!$L$8:$L$1070,$G96),""))</f>
        <v/>
      </c>
      <c r="D96" s="479" t="str">
        <f>IF($G96="","",IF(INDEX(Nhaplieu!$M$8:$M$1070,$G96)=$J$3,IF($G96="","",INDEX(Nhaplieu!$N$8:$N$1070,$G96)),IF(INDEX(Nhaplieu!$N$8:$N$1070,$G96)=$J$3,IF($G96="","",INDEX(Nhaplieu!$M$8:$M$1070,$G96)),"")))</f>
        <v/>
      </c>
      <c r="E96" s="461" t="str">
        <f>IF($G96="","",IF(AND(INDEX(Nhaplieu!$M$8:$M$1070,$G96)=$J$3,INDEX(Nhaplieu!$P$8:$P$1070,$G96)=$J$2),INDEX(Nhaplieu!$O$8:$O$1070,$G96),0))</f>
        <v/>
      </c>
      <c r="F96" s="461" t="str">
        <f>IF(OR($G96="",E96&gt;0),"",IF(AND(INDEX(Nhaplieu!$N$8:$N$1070,$G96)=$J$3,INDEX(Nhaplieu!$P$8:$P$1070,$G96)=$J$2),INDEX(Nhaplieu!$O$8:$O$1070,$G96),0))</f>
        <v/>
      </c>
      <c r="G96" s="480" t="str">
        <f>IF(TYPE(MATCH($J$2,Nhaplieu!$P$8:$P$1070,0))=16,"",MATCH($J$2,Nhaplieu!$P$8:$P$1070,0))</f>
        <v/>
      </c>
    </row>
    <row r="97" spans="1:7" s="10" customFormat="1" ht="14.25" customHeight="1">
      <c r="A97" s="461" t="str">
        <f>IF($G97="","",IF(OR(INDEX(Nhaplieu!$M$8:$M$1070,$G97)=$J$3,INDEX(Nhaplieu!$N$8:$N$1070,$G97)=$J$3),INDEX(Nhaplieu!$E$8:$E$1070,$G97),""))</f>
        <v/>
      </c>
      <c r="B97" s="477" t="str">
        <f>IF($G97="","",IF(OR(INDEX(Nhaplieu!$M$8:$M$1070,$G97)=$J$3,INDEX(Nhaplieu!$N$8:$N$1070,$G97)=$J$3),INDEX(Nhaplieu!$F$8:$F$1070,$G97),""))</f>
        <v/>
      </c>
      <c r="C97" s="478" t="str">
        <f>IF($G97="","",IF(OR(INDEX(Nhaplieu!$M$8:$M$1070,$G97)=$J$3,INDEX(Nhaplieu!$N$8:$N$1070,$G97)=$J$3),INDEX(Nhaplieu!$L$8:$L$1070,$G97),""))</f>
        <v/>
      </c>
      <c r="D97" s="479" t="str">
        <f>IF($G97="","",IF(INDEX(Nhaplieu!$M$8:$M$1070,$G97)=$J$3,IF($G97="","",INDEX(Nhaplieu!$N$8:$N$1070,$G97)),IF(INDEX(Nhaplieu!$N$8:$N$1070,$G97)=$J$3,IF($G97="","",INDEX(Nhaplieu!$M$8:$M$1070,$G97)),"")))</f>
        <v/>
      </c>
      <c r="E97" s="461" t="str">
        <f>IF($G97="","",IF(AND(INDEX(Nhaplieu!$M$8:$M$1070,$G97)=$J$3,INDEX(Nhaplieu!$P$8:$P$1070,$G97)=$J$2),INDEX(Nhaplieu!$O$8:$O$1070,$G97),0))</f>
        <v/>
      </c>
      <c r="F97" s="461" t="str">
        <f>IF(OR($G97="",E97&gt;0),"",IF(AND(INDEX(Nhaplieu!$N$8:$N$1070,$G97)=$J$3,INDEX(Nhaplieu!$P$8:$P$1070,$G97)=$J$2),INDEX(Nhaplieu!$O$8:$O$1070,$G97),0))</f>
        <v/>
      </c>
      <c r="G97" s="480" t="str">
        <f>IF(TYPE(MATCH($J$2,Nhaplieu!$P$8:$P$1070,0))=16,"",MATCH($J$2,Nhaplieu!$P$8:$P$1070,0))</f>
        <v/>
      </c>
    </row>
    <row r="98" spans="1:7" s="10" customFormat="1" ht="14.25" customHeight="1">
      <c r="A98" s="461" t="str">
        <f>IF($G98="","",IF(OR(INDEX(Nhaplieu!$M$8:$M$1070,$G98)=$J$3,INDEX(Nhaplieu!$N$8:$N$1070,$G98)=$J$3),INDEX(Nhaplieu!$E$8:$E$1070,$G98),""))</f>
        <v/>
      </c>
      <c r="B98" s="477" t="str">
        <f>IF($G98="","",IF(OR(INDEX(Nhaplieu!$M$8:$M$1070,$G98)=$J$3,INDEX(Nhaplieu!$N$8:$N$1070,$G98)=$J$3),INDEX(Nhaplieu!$F$8:$F$1070,$G98),""))</f>
        <v/>
      </c>
      <c r="C98" s="478" t="str">
        <f>IF($G98="","",IF(OR(INDEX(Nhaplieu!$M$8:$M$1070,$G98)=$J$3,INDEX(Nhaplieu!$N$8:$N$1070,$G98)=$J$3),INDEX(Nhaplieu!$L$8:$L$1070,$G98),""))</f>
        <v/>
      </c>
      <c r="D98" s="479" t="str">
        <f>IF($G98="","",IF(INDEX(Nhaplieu!$M$8:$M$1070,$G98)=$J$3,IF($G98="","",INDEX(Nhaplieu!$N$8:$N$1070,$G98)),IF(INDEX(Nhaplieu!$N$8:$N$1070,$G98)=$J$3,IF($G98="","",INDEX(Nhaplieu!$M$8:$M$1070,$G98)),"")))</f>
        <v/>
      </c>
      <c r="E98" s="461" t="str">
        <f>IF($G98="","",IF(AND(INDEX(Nhaplieu!$M$8:$M$1070,$G98)=$J$3,INDEX(Nhaplieu!$P$8:$P$1070,$G98)=$J$2),INDEX(Nhaplieu!$O$8:$O$1070,$G98),0))</f>
        <v/>
      </c>
      <c r="F98" s="461" t="str">
        <f>IF(OR($G98="",E98&gt;0),"",IF(AND(INDEX(Nhaplieu!$N$8:$N$1070,$G98)=$J$3,INDEX(Nhaplieu!$P$8:$P$1070,$G98)=$J$2),INDEX(Nhaplieu!$O$8:$O$1070,$G98),0))</f>
        <v/>
      </c>
      <c r="G98" s="480" t="str">
        <f>IF(TYPE(MATCH($J$2,Nhaplieu!$P$8:$P$1070,0))=16,"",MATCH($J$2,Nhaplieu!$P$8:$P$1070,0))</f>
        <v/>
      </c>
    </row>
    <row r="99" spans="1:7" s="10" customFormat="1" ht="14.25" customHeight="1">
      <c r="A99" s="461" t="str">
        <f>IF($G99="","",IF(OR(INDEX(Nhaplieu!$M$8:$M$1070,$G99)=$J$3,INDEX(Nhaplieu!$N$8:$N$1070,$G99)=$J$3),INDEX(Nhaplieu!$E$8:$E$1070,$G99),""))</f>
        <v/>
      </c>
      <c r="B99" s="477" t="str">
        <f>IF($G99="","",IF(OR(INDEX(Nhaplieu!$M$8:$M$1070,$G99)=$J$3,INDEX(Nhaplieu!$N$8:$N$1070,$G99)=$J$3),INDEX(Nhaplieu!$F$8:$F$1070,$G99),""))</f>
        <v/>
      </c>
      <c r="C99" s="478" t="str">
        <f>IF($G99="","",IF(OR(INDEX(Nhaplieu!$M$8:$M$1070,$G99)=$J$3,INDEX(Nhaplieu!$N$8:$N$1070,$G99)=$J$3),INDEX(Nhaplieu!$L$8:$L$1070,$G99),""))</f>
        <v/>
      </c>
      <c r="D99" s="479" t="str">
        <f>IF($G99="","",IF(INDEX(Nhaplieu!$M$8:$M$1070,$G99)=$J$3,IF($G99="","",INDEX(Nhaplieu!$N$8:$N$1070,$G99)),IF(INDEX(Nhaplieu!$N$8:$N$1070,$G99)=$J$3,IF($G99="","",INDEX(Nhaplieu!$M$8:$M$1070,$G99)),"")))</f>
        <v/>
      </c>
      <c r="E99" s="461" t="str">
        <f>IF($G99="","",IF(AND(INDEX(Nhaplieu!$M$8:$M$1070,$G99)=$J$3,INDEX(Nhaplieu!$P$8:$P$1070,$G99)=$J$2),INDEX(Nhaplieu!$O$8:$O$1070,$G99),0))</f>
        <v/>
      </c>
      <c r="F99" s="461" t="str">
        <f>IF(OR($G99="",E99&gt;0),"",IF(AND(INDEX(Nhaplieu!$N$8:$N$1070,$G99)=$J$3,INDEX(Nhaplieu!$P$8:$P$1070,$G99)=$J$2),INDEX(Nhaplieu!$O$8:$O$1070,$G99),0))</f>
        <v/>
      </c>
      <c r="G99" s="480" t="str">
        <f>IF(TYPE(MATCH($J$2,Nhaplieu!$P$8:$P$1070,0))=16,"",MATCH($J$2,Nhaplieu!$P$8:$P$1070,0))</f>
        <v/>
      </c>
    </row>
    <row r="100" spans="1:7" s="10" customFormat="1" ht="14.25" customHeight="1">
      <c r="A100" s="461" t="str">
        <f>IF($G100="","",IF(OR(INDEX(Nhaplieu!$M$8:$M$1070,$G100)=$J$3,INDEX(Nhaplieu!$N$8:$N$1070,$G100)=$J$3),INDEX(Nhaplieu!$E$8:$E$1070,$G100),""))</f>
        <v/>
      </c>
      <c r="B100" s="477" t="str">
        <f>IF($G100="","",IF(OR(INDEX(Nhaplieu!$M$8:$M$1070,$G100)=$J$3,INDEX(Nhaplieu!$N$8:$N$1070,$G100)=$J$3),INDEX(Nhaplieu!$F$8:$F$1070,$G100),""))</f>
        <v/>
      </c>
      <c r="C100" s="478" t="str">
        <f>IF($G100="","",IF(OR(INDEX(Nhaplieu!$M$8:$M$1070,$G100)=$J$3,INDEX(Nhaplieu!$N$8:$N$1070,$G100)=$J$3),INDEX(Nhaplieu!$L$8:$L$1070,$G100),""))</f>
        <v/>
      </c>
      <c r="D100" s="479" t="str">
        <f>IF($G100="","",IF(INDEX(Nhaplieu!$M$8:$M$1070,$G100)=$J$3,IF($G100="","",INDEX(Nhaplieu!$N$8:$N$1070,$G100)),IF(INDEX(Nhaplieu!$N$8:$N$1070,$G100)=$J$3,IF($G100="","",INDEX(Nhaplieu!$M$8:$M$1070,$G100)),"")))</f>
        <v/>
      </c>
      <c r="E100" s="461" t="str">
        <f>IF($G100="","",IF(AND(INDEX(Nhaplieu!$M$8:$M$1070,$G100)=$J$3,INDEX(Nhaplieu!$P$8:$P$1070,$G100)=$J$2),INDEX(Nhaplieu!$O$8:$O$1070,$G100),0))</f>
        <v/>
      </c>
      <c r="F100" s="461" t="str">
        <f>IF(OR($G100="",E100&gt;0),"",IF(AND(INDEX(Nhaplieu!$N$8:$N$1070,$G100)=$J$3,INDEX(Nhaplieu!$P$8:$P$1070,$G100)=$J$2),INDEX(Nhaplieu!$O$8:$O$1070,$G100),0))</f>
        <v/>
      </c>
      <c r="G100" s="480" t="str">
        <f>IF(TYPE(MATCH($J$2,Nhaplieu!$P$8:$P$1070,0))=16,"",MATCH($J$2,Nhaplieu!$P$8:$P$1070,0))</f>
        <v/>
      </c>
    </row>
    <row r="101" spans="1:7" s="10" customFormat="1" ht="14.25" customHeight="1">
      <c r="A101" s="461" t="str">
        <f>IF($G101="","",IF(OR(INDEX(Nhaplieu!$M$8:$M$1070,$G101)=$J$3,INDEX(Nhaplieu!$N$8:$N$1070,$G101)=$J$3),INDEX(Nhaplieu!$E$8:$E$1070,$G101),""))</f>
        <v/>
      </c>
      <c r="B101" s="477" t="str">
        <f>IF($G101="","",IF(OR(INDEX(Nhaplieu!$M$8:$M$1070,$G101)=$J$3,INDEX(Nhaplieu!$N$8:$N$1070,$G101)=$J$3),INDEX(Nhaplieu!$F$8:$F$1070,$G101),""))</f>
        <v/>
      </c>
      <c r="C101" s="478" t="str">
        <f>IF($G101="","",IF(OR(INDEX(Nhaplieu!$M$8:$M$1070,$G101)=$J$3,INDEX(Nhaplieu!$N$8:$N$1070,$G101)=$J$3),INDEX(Nhaplieu!$L$8:$L$1070,$G101),""))</f>
        <v/>
      </c>
      <c r="D101" s="479" t="str">
        <f>IF($G101="","",IF(INDEX(Nhaplieu!$M$8:$M$1070,$G101)=$J$3,IF($G101="","",INDEX(Nhaplieu!$N$8:$N$1070,$G101)),IF(INDEX(Nhaplieu!$N$8:$N$1070,$G101)=$J$3,IF($G101="","",INDEX(Nhaplieu!$M$8:$M$1070,$G101)),"")))</f>
        <v/>
      </c>
      <c r="E101" s="461" t="str">
        <f>IF($G101="","",IF(AND(INDEX(Nhaplieu!$M$8:$M$1070,$G101)=$J$3,INDEX(Nhaplieu!$P$8:$P$1070,$G101)=$J$2),INDEX(Nhaplieu!$O$8:$O$1070,$G101),0))</f>
        <v/>
      </c>
      <c r="F101" s="461" t="str">
        <f>IF(OR($G101="",E101&gt;0),"",IF(AND(INDEX(Nhaplieu!$N$8:$N$1070,$G101)=$J$3,INDEX(Nhaplieu!$P$8:$P$1070,$G101)=$J$2),INDEX(Nhaplieu!$O$8:$O$1070,$G101),0))</f>
        <v/>
      </c>
      <c r="G101" s="480" t="str">
        <f>IF(TYPE(MATCH($J$2,Nhaplieu!$P$8:$P$1070,0))=16,"",MATCH($J$2,Nhaplieu!$P$8:$P$1070,0))</f>
        <v/>
      </c>
    </row>
    <row r="102" spans="1:7" s="10" customFormat="1" ht="14.25" customHeight="1">
      <c r="A102" s="461" t="str">
        <f>IF($G102="","",IF(OR(INDEX(Nhaplieu!$M$8:$M$1070,$G102)=$J$3,INDEX(Nhaplieu!$N$8:$N$1070,$G102)=$J$3),INDEX(Nhaplieu!$E$8:$E$1070,$G102),""))</f>
        <v/>
      </c>
      <c r="B102" s="477" t="str">
        <f>IF($G102="","",IF(OR(INDEX(Nhaplieu!$M$8:$M$1070,$G102)=$J$3,INDEX(Nhaplieu!$N$8:$N$1070,$G102)=$J$3),INDEX(Nhaplieu!$F$8:$F$1070,$G102),""))</f>
        <v/>
      </c>
      <c r="C102" s="478" t="str">
        <f>IF($G102="","",IF(OR(INDEX(Nhaplieu!$M$8:$M$1070,$G102)=$J$3,INDEX(Nhaplieu!$N$8:$N$1070,$G102)=$J$3),INDEX(Nhaplieu!$L$8:$L$1070,$G102),""))</f>
        <v/>
      </c>
      <c r="D102" s="479" t="str">
        <f>IF($G102="","",IF(INDEX(Nhaplieu!$M$8:$M$1070,$G102)=$J$3,IF($G102="","",INDEX(Nhaplieu!$N$8:$N$1070,$G102)),IF(INDEX(Nhaplieu!$N$8:$N$1070,$G102)=$J$3,IF($G102="","",INDEX(Nhaplieu!$M$8:$M$1070,$G102)),"")))</f>
        <v/>
      </c>
      <c r="E102" s="461" t="str">
        <f>IF($G102="","",IF(AND(INDEX(Nhaplieu!$M$8:$M$1070,$G102)=$J$3,INDEX(Nhaplieu!$P$8:$P$1070,$G102)=$J$2),INDEX(Nhaplieu!$O$8:$O$1070,$G102),0))</f>
        <v/>
      </c>
      <c r="F102" s="461" t="str">
        <f>IF(OR($G102="",E102&gt;0),"",IF(AND(INDEX(Nhaplieu!$N$8:$N$1070,$G102)=$J$3,INDEX(Nhaplieu!$P$8:$P$1070,$G102)=$J$2),INDEX(Nhaplieu!$O$8:$O$1070,$G102),0))</f>
        <v/>
      </c>
      <c r="G102" s="480" t="str">
        <f>IF(TYPE(MATCH($J$2,Nhaplieu!$P$8:$P$1070,0))=16,"",MATCH($J$2,Nhaplieu!$P$8:$P$1070,0))</f>
        <v/>
      </c>
    </row>
    <row r="103" spans="1:7" s="10" customFormat="1" ht="14.25" customHeight="1">
      <c r="A103" s="461" t="str">
        <f>IF($G103="","",IF(OR(INDEX(Nhaplieu!$M$8:$M$1070,$G103)=$J$3,INDEX(Nhaplieu!$N$8:$N$1070,$G103)=$J$3),INDEX(Nhaplieu!$E$8:$E$1070,$G103),""))</f>
        <v/>
      </c>
      <c r="B103" s="477" t="str">
        <f>IF($G103="","",IF(OR(INDEX(Nhaplieu!$M$8:$M$1070,$G103)=$J$3,INDEX(Nhaplieu!$N$8:$N$1070,$G103)=$J$3),INDEX(Nhaplieu!$F$8:$F$1070,$G103),""))</f>
        <v/>
      </c>
      <c r="C103" s="478" t="str">
        <f>IF($G103="","",IF(OR(INDEX(Nhaplieu!$M$8:$M$1070,$G103)=$J$3,INDEX(Nhaplieu!$N$8:$N$1070,$G103)=$J$3),INDEX(Nhaplieu!$L$8:$L$1070,$G103),""))</f>
        <v/>
      </c>
      <c r="D103" s="479" t="str">
        <f>IF($G103="","",IF(INDEX(Nhaplieu!$M$8:$M$1070,$G103)=$J$3,IF($G103="","",INDEX(Nhaplieu!$N$8:$N$1070,$G103)),IF(INDEX(Nhaplieu!$N$8:$N$1070,$G103)=$J$3,IF($G103="","",INDEX(Nhaplieu!$M$8:$M$1070,$G103)),"")))</f>
        <v/>
      </c>
      <c r="E103" s="461" t="str">
        <f>IF($G103="","",IF(AND(INDEX(Nhaplieu!$M$8:$M$1070,$G103)=$J$3,INDEX(Nhaplieu!$P$8:$P$1070,$G103)=$J$2),INDEX(Nhaplieu!$O$8:$O$1070,$G103),0))</f>
        <v/>
      </c>
      <c r="F103" s="461" t="str">
        <f>IF(OR($G103="",E103&gt;0),"",IF(AND(INDEX(Nhaplieu!$N$8:$N$1070,$G103)=$J$3,INDEX(Nhaplieu!$P$8:$P$1070,$G103)=$J$2),INDEX(Nhaplieu!$O$8:$O$1070,$G103),0))</f>
        <v/>
      </c>
      <c r="G103" s="480" t="str">
        <f>IF(TYPE(MATCH($J$2,Nhaplieu!$P$8:$P$1070,0))=16,"",MATCH($J$2,Nhaplieu!$P$8:$P$1070,0))</f>
        <v/>
      </c>
    </row>
    <row r="104" spans="1:7" s="10" customFormat="1" ht="14.25" customHeight="1">
      <c r="A104" s="461" t="str">
        <f>IF($G104="","",IF(OR(INDEX(Nhaplieu!$M$8:$M$1070,$G104)=$J$3,INDEX(Nhaplieu!$N$8:$N$1070,$G104)=$J$3),INDEX(Nhaplieu!$E$8:$E$1070,$G104),""))</f>
        <v/>
      </c>
      <c r="B104" s="477" t="str">
        <f>IF($G104="","",IF(OR(INDEX(Nhaplieu!$M$8:$M$1070,$G104)=$J$3,INDEX(Nhaplieu!$N$8:$N$1070,$G104)=$J$3),INDEX(Nhaplieu!$F$8:$F$1070,$G104),""))</f>
        <v/>
      </c>
      <c r="C104" s="478" t="str">
        <f>IF($G104="","",IF(OR(INDEX(Nhaplieu!$M$8:$M$1070,$G104)=$J$3,INDEX(Nhaplieu!$N$8:$N$1070,$G104)=$J$3),INDEX(Nhaplieu!$L$8:$L$1070,$G104),""))</f>
        <v/>
      </c>
      <c r="D104" s="479" t="str">
        <f>IF($G104="","",IF(INDEX(Nhaplieu!$M$8:$M$1070,$G104)=$J$3,IF($G104="","",INDEX(Nhaplieu!$N$8:$N$1070,$G104)),IF(INDEX(Nhaplieu!$N$8:$N$1070,$G104)=$J$3,IF($G104="","",INDEX(Nhaplieu!$M$8:$M$1070,$G104)),"")))</f>
        <v/>
      </c>
      <c r="E104" s="461" t="str">
        <f>IF($G104="","",IF(AND(INDEX(Nhaplieu!$M$8:$M$1070,$G104)=$J$3,INDEX(Nhaplieu!$P$8:$P$1070,$G104)=$J$2),INDEX(Nhaplieu!$O$8:$O$1070,$G104),0))</f>
        <v/>
      </c>
      <c r="F104" s="461" t="str">
        <f>IF(OR($G104="",E104&gt;0),"",IF(AND(INDEX(Nhaplieu!$N$8:$N$1070,$G104)=$J$3,INDEX(Nhaplieu!$P$8:$P$1070,$G104)=$J$2),INDEX(Nhaplieu!$O$8:$O$1070,$G104),0))</f>
        <v/>
      </c>
      <c r="G104" s="480" t="str">
        <f>IF(TYPE(MATCH($J$2,Nhaplieu!$P$8:$P$1070,0))=16,"",MATCH($J$2,Nhaplieu!$P$8:$P$1070,0))</f>
        <v/>
      </c>
    </row>
    <row r="105" spans="1:7" s="10" customFormat="1" ht="14.25" customHeight="1">
      <c r="A105" s="461" t="str">
        <f>IF($G105="","",IF(OR(INDEX(Nhaplieu!$M$8:$M$1070,$G105)=$J$3,INDEX(Nhaplieu!$N$8:$N$1070,$G105)=$J$3),INDEX(Nhaplieu!$E$8:$E$1070,$G105),""))</f>
        <v/>
      </c>
      <c r="B105" s="477" t="str">
        <f>IF($G105="","",IF(OR(INDEX(Nhaplieu!$M$8:$M$1070,$G105)=$J$3,INDEX(Nhaplieu!$N$8:$N$1070,$G105)=$J$3),INDEX(Nhaplieu!$F$8:$F$1070,$G105),""))</f>
        <v/>
      </c>
      <c r="C105" s="478" t="str">
        <f>IF($G105="","",IF(OR(INDEX(Nhaplieu!$M$8:$M$1070,$G105)=$J$3,INDEX(Nhaplieu!$N$8:$N$1070,$G105)=$J$3),INDEX(Nhaplieu!$L$8:$L$1070,$G105),""))</f>
        <v/>
      </c>
      <c r="D105" s="479" t="str">
        <f>IF($G105="","",IF(INDEX(Nhaplieu!$M$8:$M$1070,$G105)=$J$3,IF($G105="","",INDEX(Nhaplieu!$N$8:$N$1070,$G105)),IF(INDEX(Nhaplieu!$N$8:$N$1070,$G105)=$J$3,IF($G105="","",INDEX(Nhaplieu!$M$8:$M$1070,$G105)),"")))</f>
        <v/>
      </c>
      <c r="E105" s="461" t="str">
        <f>IF($G105="","",IF(AND(INDEX(Nhaplieu!$M$8:$M$1070,$G105)=$J$3,INDEX(Nhaplieu!$P$8:$P$1070,$G105)=$J$2),INDEX(Nhaplieu!$O$8:$O$1070,$G105),0))</f>
        <v/>
      </c>
      <c r="F105" s="461" t="str">
        <f>IF(OR($G105="",E105&gt;0),"",IF(AND(INDEX(Nhaplieu!$N$8:$N$1070,$G105)=$J$3,INDEX(Nhaplieu!$P$8:$P$1070,$G105)=$J$2),INDEX(Nhaplieu!$O$8:$O$1070,$G105),0))</f>
        <v/>
      </c>
      <c r="G105" s="480" t="str">
        <f>IF(TYPE(MATCH($J$2,Nhaplieu!$P$8:$P$1070,0))=16,"",MATCH($J$2,Nhaplieu!$P$8:$P$1070,0))</f>
        <v/>
      </c>
    </row>
    <row r="106" spans="1:7" s="10" customFormat="1" ht="14.25" customHeight="1">
      <c r="A106" s="461" t="str">
        <f>IF($G106="","",IF(OR(INDEX(Nhaplieu!$M$8:$M$1070,$G106)=$J$3,INDEX(Nhaplieu!$N$8:$N$1070,$G106)=$J$3),INDEX(Nhaplieu!$E$8:$E$1070,$G106),""))</f>
        <v/>
      </c>
      <c r="B106" s="477" t="str">
        <f>IF($G106="","",IF(OR(INDEX(Nhaplieu!$M$8:$M$1070,$G106)=$J$3,INDEX(Nhaplieu!$N$8:$N$1070,$G106)=$J$3),INDEX(Nhaplieu!$F$8:$F$1070,$G106),""))</f>
        <v/>
      </c>
      <c r="C106" s="478" t="str">
        <f>IF($G106="","",IF(OR(INDEX(Nhaplieu!$M$8:$M$1070,$G106)=$J$3,INDEX(Nhaplieu!$N$8:$N$1070,$G106)=$J$3),INDEX(Nhaplieu!$L$8:$L$1070,$G106),""))</f>
        <v/>
      </c>
      <c r="D106" s="479" t="str">
        <f>IF($G106="","",IF(INDEX(Nhaplieu!$M$8:$M$1070,$G106)=$J$3,IF($G106="","",INDEX(Nhaplieu!$N$8:$N$1070,$G106)),IF(INDEX(Nhaplieu!$N$8:$N$1070,$G106)=$J$3,IF($G106="","",INDEX(Nhaplieu!$M$8:$M$1070,$G106)),"")))</f>
        <v/>
      </c>
      <c r="E106" s="461" t="str">
        <f>IF($G106="","",IF(AND(INDEX(Nhaplieu!$M$8:$M$1070,$G106)=$J$3,INDEX(Nhaplieu!$P$8:$P$1070,$G106)=$J$2),INDEX(Nhaplieu!$O$8:$O$1070,$G106),0))</f>
        <v/>
      </c>
      <c r="F106" s="461" t="str">
        <f>IF(OR($G106="",E106&gt;0),"",IF(AND(INDEX(Nhaplieu!$N$8:$N$1070,$G106)=$J$3,INDEX(Nhaplieu!$P$8:$P$1070,$G106)=$J$2),INDEX(Nhaplieu!$O$8:$O$1070,$G106),0))</f>
        <v/>
      </c>
      <c r="G106" s="480" t="str">
        <f>IF(TYPE(MATCH($J$2,Nhaplieu!$P$8:$P$1070,0))=16,"",MATCH($J$2,Nhaplieu!$P$8:$P$1070,0))</f>
        <v/>
      </c>
    </row>
    <row r="107" spans="1:7" s="10" customFormat="1" ht="14.25" customHeight="1">
      <c r="A107" s="461" t="str">
        <f>IF($G107="","",IF(OR(INDEX(Nhaplieu!$M$8:$M$1070,$G107)=$J$3,INDEX(Nhaplieu!$N$8:$N$1070,$G107)=$J$3),INDEX(Nhaplieu!$E$8:$E$1070,$G107),""))</f>
        <v/>
      </c>
      <c r="B107" s="477" t="str">
        <f>IF($G107="","",IF(OR(INDEX(Nhaplieu!$M$8:$M$1070,$G107)=$J$3,INDEX(Nhaplieu!$N$8:$N$1070,$G107)=$J$3),INDEX(Nhaplieu!$F$8:$F$1070,$G107),""))</f>
        <v/>
      </c>
      <c r="C107" s="478" t="str">
        <f>IF($G107="","",IF(OR(INDEX(Nhaplieu!$M$8:$M$1070,$G107)=$J$3,INDEX(Nhaplieu!$N$8:$N$1070,$G107)=$J$3),INDEX(Nhaplieu!$L$8:$L$1070,$G107),""))</f>
        <v/>
      </c>
      <c r="D107" s="479" t="str">
        <f>IF($G107="","",IF(INDEX(Nhaplieu!$M$8:$M$1070,$G107)=$J$3,IF($G107="","",INDEX(Nhaplieu!$N$8:$N$1070,$G107)),IF(INDEX(Nhaplieu!$N$8:$N$1070,$G107)=$J$3,IF($G107="","",INDEX(Nhaplieu!$M$8:$M$1070,$G107)),"")))</f>
        <v/>
      </c>
      <c r="E107" s="461" t="str">
        <f>IF($G107="","",IF(AND(INDEX(Nhaplieu!$M$8:$M$1070,$G107)=$J$3,INDEX(Nhaplieu!$P$8:$P$1070,$G107)=$J$2),INDEX(Nhaplieu!$O$8:$O$1070,$G107),0))</f>
        <v/>
      </c>
      <c r="F107" s="461" t="str">
        <f>IF(OR($G107="",E107&gt;0),"",IF(AND(INDEX(Nhaplieu!$N$8:$N$1070,$G107)=$J$3,INDEX(Nhaplieu!$P$8:$P$1070,$G107)=$J$2),INDEX(Nhaplieu!$O$8:$O$1070,$G107),0))</f>
        <v/>
      </c>
      <c r="G107" s="480" t="str">
        <f>IF(TYPE(MATCH($J$2,Nhaplieu!$P$8:$P$1070,0))=16,"",MATCH($J$2,Nhaplieu!$P$8:$P$1070,0))</f>
        <v/>
      </c>
    </row>
    <row r="108" spans="1:7" s="10" customFormat="1" ht="14.25" customHeight="1">
      <c r="A108" s="461" t="str">
        <f>IF($G108="","",IF(OR(INDEX(Nhaplieu!$M$8:$M$1070,$G108)=$J$3,INDEX(Nhaplieu!$N$8:$N$1070,$G108)=$J$3),INDEX(Nhaplieu!$E$8:$E$1070,$G108),""))</f>
        <v/>
      </c>
      <c r="B108" s="477" t="str">
        <f>IF($G108="","",IF(OR(INDEX(Nhaplieu!$M$8:$M$1070,$G108)=$J$3,INDEX(Nhaplieu!$N$8:$N$1070,$G108)=$J$3),INDEX(Nhaplieu!$F$8:$F$1070,$G108),""))</f>
        <v/>
      </c>
      <c r="C108" s="478" t="str">
        <f>IF($G108="","",IF(OR(INDEX(Nhaplieu!$M$8:$M$1070,$G108)=$J$3,INDEX(Nhaplieu!$N$8:$N$1070,$G108)=$J$3),INDEX(Nhaplieu!$L$8:$L$1070,$G108),""))</f>
        <v/>
      </c>
      <c r="D108" s="479" t="str">
        <f>IF($G108="","",IF(INDEX(Nhaplieu!$M$8:$M$1070,$G108)=$J$3,IF($G108="","",INDEX(Nhaplieu!$N$8:$N$1070,$G108)),IF(INDEX(Nhaplieu!$N$8:$N$1070,$G108)=$J$3,IF($G108="","",INDEX(Nhaplieu!$M$8:$M$1070,$G108)),"")))</f>
        <v/>
      </c>
      <c r="E108" s="461" t="str">
        <f>IF($G108="","",IF(AND(INDEX(Nhaplieu!$M$8:$M$1070,$G108)=$J$3,INDEX(Nhaplieu!$P$8:$P$1070,$G108)=$J$2),INDEX(Nhaplieu!$O$8:$O$1070,$G108),0))</f>
        <v/>
      </c>
      <c r="F108" s="461" t="str">
        <f>IF(OR($G108="",E108&gt;0),"",IF(AND(INDEX(Nhaplieu!$N$8:$N$1070,$G108)=$J$3,INDEX(Nhaplieu!$P$8:$P$1070,$G108)=$J$2),INDEX(Nhaplieu!$O$8:$O$1070,$G108),0))</f>
        <v/>
      </c>
      <c r="G108" s="480" t="str">
        <f>IF(TYPE(MATCH($J$2,Nhaplieu!$P$8:$P$1070,0))=16,"",MATCH($J$2,Nhaplieu!$P$8:$P$1070,0))</f>
        <v/>
      </c>
    </row>
    <row r="109" spans="1:7" s="10" customFormat="1" ht="14.25" customHeight="1">
      <c r="A109" s="461" t="str">
        <f>IF($G109="","",IF(OR(INDEX(Nhaplieu!$M$8:$M$1070,$G109)=$J$3,INDEX(Nhaplieu!$N$8:$N$1070,$G109)=$J$3),INDEX(Nhaplieu!$E$8:$E$1070,$G109),""))</f>
        <v/>
      </c>
      <c r="B109" s="477" t="str">
        <f>IF($G109="","",IF(OR(INDEX(Nhaplieu!$M$8:$M$1070,$G109)=$J$3,INDEX(Nhaplieu!$N$8:$N$1070,$G109)=$J$3),INDEX(Nhaplieu!$F$8:$F$1070,$G109),""))</f>
        <v/>
      </c>
      <c r="C109" s="478" t="str">
        <f>IF($G109="","",IF(OR(INDEX(Nhaplieu!$M$8:$M$1070,$G109)=$J$3,INDEX(Nhaplieu!$N$8:$N$1070,$G109)=$J$3),INDEX(Nhaplieu!$L$8:$L$1070,$G109),""))</f>
        <v/>
      </c>
      <c r="D109" s="479" t="str">
        <f>IF($G109="","",IF(INDEX(Nhaplieu!$M$8:$M$1070,$G109)=$J$3,IF($G109="","",INDEX(Nhaplieu!$N$8:$N$1070,$G109)),IF(INDEX(Nhaplieu!$N$8:$N$1070,$G109)=$J$3,IF($G109="","",INDEX(Nhaplieu!$M$8:$M$1070,$G109)),"")))</f>
        <v/>
      </c>
      <c r="E109" s="461" t="str">
        <f>IF($G109="","",IF(AND(INDEX(Nhaplieu!$M$8:$M$1070,$G109)=$J$3,INDEX(Nhaplieu!$P$8:$P$1070,$G109)=$J$2),INDEX(Nhaplieu!$O$8:$O$1070,$G109),0))</f>
        <v/>
      </c>
      <c r="F109" s="461" t="str">
        <f>IF(OR($G109="",E109&gt;0),"",IF(AND(INDEX(Nhaplieu!$N$8:$N$1070,$G109)=$J$3,INDEX(Nhaplieu!$P$8:$P$1070,$G109)=$J$2),INDEX(Nhaplieu!$O$8:$O$1070,$G109),0))</f>
        <v/>
      </c>
      <c r="G109" s="480" t="str">
        <f>IF(TYPE(MATCH($J$2,Nhaplieu!$P$8:$P$1070,0))=16,"",MATCH($J$2,Nhaplieu!$P$8:$P$1070,0))</f>
        <v/>
      </c>
    </row>
    <row r="110" spans="1:7" s="10" customFormat="1" ht="14.25" customHeight="1">
      <c r="A110" s="461" t="str">
        <f>IF($G110="","",IF(OR(INDEX(Nhaplieu!$M$8:$M$1070,$G110)=$J$3,INDEX(Nhaplieu!$N$8:$N$1070,$G110)=$J$3),INDEX(Nhaplieu!$E$8:$E$1070,$G110),""))</f>
        <v/>
      </c>
      <c r="B110" s="477" t="str">
        <f>IF($G110="","",IF(OR(INDEX(Nhaplieu!$M$8:$M$1070,$G110)=$J$3,INDEX(Nhaplieu!$N$8:$N$1070,$G110)=$J$3),INDEX(Nhaplieu!$F$8:$F$1070,$G110),""))</f>
        <v/>
      </c>
      <c r="C110" s="478" t="str">
        <f>IF($G110="","",IF(OR(INDEX(Nhaplieu!$M$8:$M$1070,$G110)=$J$3,INDEX(Nhaplieu!$N$8:$N$1070,$G110)=$J$3),INDEX(Nhaplieu!$L$8:$L$1070,$G110),""))</f>
        <v/>
      </c>
      <c r="D110" s="479" t="str">
        <f>IF($G110="","",IF(INDEX(Nhaplieu!$M$8:$M$1070,$G110)=$J$3,IF($G110="","",INDEX(Nhaplieu!$N$8:$N$1070,$G110)),IF(INDEX(Nhaplieu!$N$8:$N$1070,$G110)=$J$3,IF($G110="","",INDEX(Nhaplieu!$M$8:$M$1070,$G110)),"")))</f>
        <v/>
      </c>
      <c r="E110" s="461" t="str">
        <f>IF($G110="","",IF(AND(INDEX(Nhaplieu!$M$8:$M$1070,$G110)=$J$3,INDEX(Nhaplieu!$P$8:$P$1070,$G110)=$J$2),INDEX(Nhaplieu!$O$8:$O$1070,$G110),0))</f>
        <v/>
      </c>
      <c r="F110" s="461" t="str">
        <f>IF(OR($G110="",E110&gt;0),"",IF(AND(INDEX(Nhaplieu!$N$8:$N$1070,$G110)=$J$3,INDEX(Nhaplieu!$P$8:$P$1070,$G110)=$J$2),INDEX(Nhaplieu!$O$8:$O$1070,$G110),0))</f>
        <v/>
      </c>
      <c r="G110" s="480" t="str">
        <f>IF(TYPE(MATCH($J$2,Nhaplieu!$P$8:$P$1070,0))=16,"",MATCH($J$2,Nhaplieu!$P$8:$P$1070,0))</f>
        <v/>
      </c>
    </row>
    <row r="111" spans="1:7" s="10" customFormat="1" ht="14.25" customHeight="1">
      <c r="A111" s="461" t="str">
        <f>IF($G111="","",IF(OR(INDEX(Nhaplieu!$M$8:$M$1070,$G111)=$J$3,INDEX(Nhaplieu!$N$8:$N$1070,$G111)=$J$3),INDEX(Nhaplieu!$E$8:$E$1070,$G111),""))</f>
        <v/>
      </c>
      <c r="B111" s="477" t="str">
        <f>IF($G111="","",IF(OR(INDEX(Nhaplieu!$M$8:$M$1070,$G111)=$J$3,INDEX(Nhaplieu!$N$8:$N$1070,$G111)=$J$3),INDEX(Nhaplieu!$F$8:$F$1070,$G111),""))</f>
        <v/>
      </c>
      <c r="C111" s="478" t="str">
        <f>IF($G111="","",IF(OR(INDEX(Nhaplieu!$M$8:$M$1070,$G111)=$J$3,INDEX(Nhaplieu!$N$8:$N$1070,$G111)=$J$3),INDEX(Nhaplieu!$L$8:$L$1070,$G111),""))</f>
        <v/>
      </c>
      <c r="D111" s="479" t="str">
        <f>IF($G111="","",IF(INDEX(Nhaplieu!$M$8:$M$1070,$G111)=$J$3,IF($G111="","",INDEX(Nhaplieu!$N$8:$N$1070,$G111)),IF(INDEX(Nhaplieu!$N$8:$N$1070,$G111)=$J$3,IF($G111="","",INDEX(Nhaplieu!$M$8:$M$1070,$G111)),"")))</f>
        <v/>
      </c>
      <c r="E111" s="461" t="str">
        <f>IF($G111="","",IF(AND(INDEX(Nhaplieu!$M$8:$M$1070,$G111)=$J$3,INDEX(Nhaplieu!$P$8:$P$1070,$G111)=$J$2),INDEX(Nhaplieu!$O$8:$O$1070,$G111),0))</f>
        <v/>
      </c>
      <c r="F111" s="461" t="str">
        <f>IF(OR($G111="",E111&gt;0),"",IF(AND(INDEX(Nhaplieu!$N$8:$N$1070,$G111)=$J$3,INDEX(Nhaplieu!$P$8:$P$1070,$G111)=$J$2),INDEX(Nhaplieu!$O$8:$O$1070,$G111),0))</f>
        <v/>
      </c>
      <c r="G111" s="480" t="str">
        <f>IF(TYPE(MATCH($J$2,Nhaplieu!$P$8:$P$1070,0))=16,"",MATCH($J$2,Nhaplieu!$P$8:$P$1070,0))</f>
        <v/>
      </c>
    </row>
    <row r="112" spans="1:7" s="10" customFormat="1" ht="14.25" customHeight="1">
      <c r="A112" s="461" t="str">
        <f>IF($G112="","",IF(OR(INDEX(Nhaplieu!$M$8:$M$1070,$G112)=$J$3,INDEX(Nhaplieu!$N$8:$N$1070,$G112)=$J$3),INDEX(Nhaplieu!$E$8:$E$1070,$G112),""))</f>
        <v/>
      </c>
      <c r="B112" s="477" t="str">
        <f>IF($G112="","",IF(OR(INDEX(Nhaplieu!$M$8:$M$1070,$G112)=$J$3,INDEX(Nhaplieu!$N$8:$N$1070,$G112)=$J$3),INDEX(Nhaplieu!$F$8:$F$1070,$G112),""))</f>
        <v/>
      </c>
      <c r="C112" s="478" t="str">
        <f>IF($G112="","",IF(OR(INDEX(Nhaplieu!$M$8:$M$1070,$G112)=$J$3,INDEX(Nhaplieu!$N$8:$N$1070,$G112)=$J$3),INDEX(Nhaplieu!$L$8:$L$1070,$G112),""))</f>
        <v/>
      </c>
      <c r="D112" s="479" t="str">
        <f>IF($G112="","",IF(INDEX(Nhaplieu!$M$8:$M$1070,$G112)=$J$3,IF($G112="","",INDEX(Nhaplieu!$N$8:$N$1070,$G112)),IF(INDEX(Nhaplieu!$N$8:$N$1070,$G112)=$J$3,IF($G112="","",INDEX(Nhaplieu!$M$8:$M$1070,$G112)),"")))</f>
        <v/>
      </c>
      <c r="E112" s="461" t="str">
        <f>IF($G112="","",IF(AND(INDEX(Nhaplieu!$M$8:$M$1070,$G112)=$J$3,INDEX(Nhaplieu!$P$8:$P$1070,$G112)=$J$2),INDEX(Nhaplieu!$O$8:$O$1070,$G112),0))</f>
        <v/>
      </c>
      <c r="F112" s="461" t="str">
        <f>IF(OR($G112="",E112&gt;0),"",IF(AND(INDEX(Nhaplieu!$N$8:$N$1070,$G112)=$J$3,INDEX(Nhaplieu!$P$8:$P$1070,$G112)=$J$2),INDEX(Nhaplieu!$O$8:$O$1070,$G112),0))</f>
        <v/>
      </c>
      <c r="G112" s="480" t="str">
        <f>IF(TYPE(MATCH($J$2,Nhaplieu!$P$8:$P$1070,0))=16,"",MATCH($J$2,Nhaplieu!$P$8:$P$1070,0))</f>
        <v/>
      </c>
    </row>
    <row r="113" spans="1:7" s="10" customFormat="1" ht="14.25" customHeight="1">
      <c r="A113" s="461" t="str">
        <f>IF($G113="","",IF(OR(INDEX(Nhaplieu!$M$8:$M$1070,$G113)=$J$3,INDEX(Nhaplieu!$N$8:$N$1070,$G113)=$J$3),INDEX(Nhaplieu!$E$8:$E$1070,$G113),""))</f>
        <v/>
      </c>
      <c r="B113" s="477" t="str">
        <f>IF($G113="","",IF(OR(INDEX(Nhaplieu!$M$8:$M$1070,$G113)=$J$3,INDEX(Nhaplieu!$N$8:$N$1070,$G113)=$J$3),INDEX(Nhaplieu!$F$8:$F$1070,$G113),""))</f>
        <v/>
      </c>
      <c r="C113" s="478" t="str">
        <f>IF($G113="","",IF(OR(INDEX(Nhaplieu!$M$8:$M$1070,$G113)=$J$3,INDEX(Nhaplieu!$N$8:$N$1070,$G113)=$J$3),INDEX(Nhaplieu!$L$8:$L$1070,$G113),""))</f>
        <v/>
      </c>
      <c r="D113" s="479" t="str">
        <f>IF($G113="","",IF(INDEX(Nhaplieu!$M$8:$M$1070,$G113)=$J$3,IF($G113="","",INDEX(Nhaplieu!$N$8:$N$1070,$G113)),IF(INDEX(Nhaplieu!$N$8:$N$1070,$G113)=$J$3,IF($G113="","",INDEX(Nhaplieu!$M$8:$M$1070,$G113)),"")))</f>
        <v/>
      </c>
      <c r="E113" s="461" t="str">
        <f>IF($G113="","",IF(AND(INDEX(Nhaplieu!$M$8:$M$1070,$G113)=$J$3,INDEX(Nhaplieu!$P$8:$P$1070,$G113)=$J$2),INDEX(Nhaplieu!$O$8:$O$1070,$G113),0))</f>
        <v/>
      </c>
      <c r="F113" s="461" t="str">
        <f>IF(OR($G113="",E113&gt;0),"",IF(AND(INDEX(Nhaplieu!$N$8:$N$1070,$G113)=$J$3,INDEX(Nhaplieu!$P$8:$P$1070,$G113)=$J$2),INDEX(Nhaplieu!$O$8:$O$1070,$G113),0))</f>
        <v/>
      </c>
      <c r="G113" s="480" t="str">
        <f>IF(TYPE(MATCH($J$2,Nhaplieu!$P$8:$P$1070,0))=16,"",MATCH($J$2,Nhaplieu!$P$8:$P$1070,0))</f>
        <v/>
      </c>
    </row>
    <row r="114" spans="1:7" s="10" customFormat="1" ht="14.25" customHeight="1">
      <c r="A114" s="461" t="str">
        <f>IF($G114="","",IF(OR(INDEX(Nhaplieu!$M$8:$M$1070,$G114)=$J$3,INDEX(Nhaplieu!$N$8:$N$1070,$G114)=$J$3),INDEX(Nhaplieu!$E$8:$E$1070,$G114),""))</f>
        <v/>
      </c>
      <c r="B114" s="477" t="str">
        <f>IF($G114="","",IF(OR(INDEX(Nhaplieu!$M$8:$M$1070,$G114)=$J$3,INDEX(Nhaplieu!$N$8:$N$1070,$G114)=$J$3),INDEX(Nhaplieu!$F$8:$F$1070,$G114),""))</f>
        <v/>
      </c>
      <c r="C114" s="478" t="str">
        <f>IF($G114="","",IF(OR(INDEX(Nhaplieu!$M$8:$M$1070,$G114)=$J$3,INDEX(Nhaplieu!$N$8:$N$1070,$G114)=$J$3),INDEX(Nhaplieu!$L$8:$L$1070,$G114),""))</f>
        <v/>
      </c>
      <c r="D114" s="479" t="str">
        <f>IF($G114="","",IF(INDEX(Nhaplieu!$M$8:$M$1070,$G114)=$J$3,IF($G114="","",INDEX(Nhaplieu!$N$8:$N$1070,$G114)),IF(INDEX(Nhaplieu!$N$8:$N$1070,$G114)=$J$3,IF($G114="","",INDEX(Nhaplieu!$M$8:$M$1070,$G114)),"")))</f>
        <v/>
      </c>
      <c r="E114" s="461" t="str">
        <f>IF($G114="","",IF(AND(INDEX(Nhaplieu!$M$8:$M$1070,$G114)=$J$3,INDEX(Nhaplieu!$P$8:$P$1070,$G114)=$J$2),INDEX(Nhaplieu!$O$8:$O$1070,$G114),0))</f>
        <v/>
      </c>
      <c r="F114" s="461" t="str">
        <f>IF(OR($G114="",E114&gt;0),"",IF(AND(INDEX(Nhaplieu!$N$8:$N$1070,$G114)=$J$3,INDEX(Nhaplieu!$P$8:$P$1070,$G114)=$J$2),INDEX(Nhaplieu!$O$8:$O$1070,$G114),0))</f>
        <v/>
      </c>
      <c r="G114" s="480" t="str">
        <f>IF(TYPE(MATCH($J$2,Nhaplieu!$P$8:$P$1070,0))=16,"",MATCH($J$2,Nhaplieu!$P$8:$P$1070,0))</f>
        <v/>
      </c>
    </row>
    <row r="115" spans="1:7" s="10" customFormat="1" ht="14.25" customHeight="1">
      <c r="A115" s="461" t="str">
        <f>IF($G115="","",IF(OR(INDEX(Nhaplieu!$M$8:$M$1070,$G115)=$J$3,INDEX(Nhaplieu!$N$8:$N$1070,$G115)=$J$3),INDEX(Nhaplieu!$E$8:$E$1070,$G115),""))</f>
        <v/>
      </c>
      <c r="B115" s="477" t="str">
        <f>IF($G115="","",IF(OR(INDEX(Nhaplieu!$M$8:$M$1070,$G115)=$J$3,INDEX(Nhaplieu!$N$8:$N$1070,$G115)=$J$3),INDEX(Nhaplieu!$F$8:$F$1070,$G115),""))</f>
        <v/>
      </c>
      <c r="C115" s="478" t="str">
        <f>IF($G115="","",IF(OR(INDEX(Nhaplieu!$M$8:$M$1070,$G115)=$J$3,INDEX(Nhaplieu!$N$8:$N$1070,$G115)=$J$3),INDEX(Nhaplieu!$L$8:$L$1070,$G115),""))</f>
        <v/>
      </c>
      <c r="D115" s="479" t="str">
        <f>IF($G115="","",IF(INDEX(Nhaplieu!$M$8:$M$1070,$G115)=$J$3,IF($G115="","",INDEX(Nhaplieu!$N$8:$N$1070,$G115)),IF(INDEX(Nhaplieu!$N$8:$N$1070,$G115)=$J$3,IF($G115="","",INDEX(Nhaplieu!$M$8:$M$1070,$G115)),"")))</f>
        <v/>
      </c>
      <c r="E115" s="461" t="str">
        <f>IF($G115="","",IF(AND(INDEX(Nhaplieu!$M$8:$M$1070,$G115)=$J$3,INDEX(Nhaplieu!$P$8:$P$1070,$G115)=$J$2),INDEX(Nhaplieu!$O$8:$O$1070,$G115),0))</f>
        <v/>
      </c>
      <c r="F115" s="461" t="str">
        <f>IF(OR($G115="",E115&gt;0),"",IF(AND(INDEX(Nhaplieu!$N$8:$N$1070,$G115)=$J$3,INDEX(Nhaplieu!$P$8:$P$1070,$G115)=$J$2),INDEX(Nhaplieu!$O$8:$O$1070,$G115),0))</f>
        <v/>
      </c>
      <c r="G115" s="480" t="str">
        <f>IF(TYPE(MATCH($J$2,Nhaplieu!$P$8:$P$1070,0))=16,"",MATCH($J$2,Nhaplieu!$P$8:$P$1070,0))</f>
        <v/>
      </c>
    </row>
    <row r="116" spans="1:7" s="10" customFormat="1" ht="14.25" customHeight="1">
      <c r="A116" s="461" t="str">
        <f>IF($G116="","",IF(OR(INDEX(Nhaplieu!$M$8:$M$1070,$G116)=$J$3,INDEX(Nhaplieu!$N$8:$N$1070,$G116)=$J$3),INDEX(Nhaplieu!$E$8:$E$1070,$G116),""))</f>
        <v/>
      </c>
      <c r="B116" s="477" t="str">
        <f>IF($G116="","",IF(OR(INDEX(Nhaplieu!$M$8:$M$1070,$G116)=$J$3,INDEX(Nhaplieu!$N$8:$N$1070,$G116)=$J$3),INDEX(Nhaplieu!$F$8:$F$1070,$G116),""))</f>
        <v/>
      </c>
      <c r="C116" s="478" t="str">
        <f>IF($G116="","",IF(OR(INDEX(Nhaplieu!$M$8:$M$1070,$G116)=$J$3,INDEX(Nhaplieu!$N$8:$N$1070,$G116)=$J$3),INDEX(Nhaplieu!$L$8:$L$1070,$G116),""))</f>
        <v/>
      </c>
      <c r="D116" s="479" t="str">
        <f>IF($G116="","",IF(INDEX(Nhaplieu!$M$8:$M$1070,$G116)=$J$3,IF($G116="","",INDEX(Nhaplieu!$N$8:$N$1070,$G116)),IF(INDEX(Nhaplieu!$N$8:$N$1070,$G116)=$J$3,IF($G116="","",INDEX(Nhaplieu!$M$8:$M$1070,$G116)),"")))</f>
        <v/>
      </c>
      <c r="E116" s="461" t="str">
        <f>IF($G116="","",IF(AND(INDEX(Nhaplieu!$M$8:$M$1070,$G116)=$J$3,INDEX(Nhaplieu!$P$8:$P$1070,$G116)=$J$2),INDEX(Nhaplieu!$O$8:$O$1070,$G116),0))</f>
        <v/>
      </c>
      <c r="F116" s="461" t="str">
        <f>IF(OR($G116="",E116&gt;0),"",IF(AND(INDEX(Nhaplieu!$N$8:$N$1070,$G116)=$J$3,INDEX(Nhaplieu!$P$8:$P$1070,$G116)=$J$2),INDEX(Nhaplieu!$O$8:$O$1070,$G116),0))</f>
        <v/>
      </c>
      <c r="G116" s="480" t="str">
        <f>IF(TYPE(MATCH($J$2,Nhaplieu!$P$8:$P$1070,0))=16,"",MATCH($J$2,Nhaplieu!$P$8:$P$1070,0))</f>
        <v/>
      </c>
    </row>
    <row r="117" spans="1:7" s="10" customFormat="1" ht="14.25" customHeight="1">
      <c r="A117" s="461" t="str">
        <f>IF($G117="","",IF(OR(INDEX(Nhaplieu!$M$8:$M$1070,$G117)=$J$3,INDEX(Nhaplieu!$N$8:$N$1070,$G117)=$J$3),INDEX(Nhaplieu!$E$8:$E$1070,$G117),""))</f>
        <v/>
      </c>
      <c r="B117" s="477" t="str">
        <f>IF($G117="","",IF(OR(INDEX(Nhaplieu!$M$8:$M$1070,$G117)=$J$3,INDEX(Nhaplieu!$N$8:$N$1070,$G117)=$J$3),INDEX(Nhaplieu!$F$8:$F$1070,$G117),""))</f>
        <v/>
      </c>
      <c r="C117" s="478" t="str">
        <f>IF($G117="","",IF(OR(INDEX(Nhaplieu!$M$8:$M$1070,$G117)=$J$3,INDEX(Nhaplieu!$N$8:$N$1070,$G117)=$J$3),INDEX(Nhaplieu!$L$8:$L$1070,$G117),""))</f>
        <v/>
      </c>
      <c r="D117" s="479" t="str">
        <f>IF($G117="","",IF(INDEX(Nhaplieu!$M$8:$M$1070,$G117)=$J$3,IF($G117="","",INDEX(Nhaplieu!$N$8:$N$1070,$G117)),IF(INDEX(Nhaplieu!$N$8:$N$1070,$G117)=$J$3,IF($G117="","",INDEX(Nhaplieu!$M$8:$M$1070,$G117)),"")))</f>
        <v/>
      </c>
      <c r="E117" s="461" t="str">
        <f>IF($G117="","",IF(AND(INDEX(Nhaplieu!$M$8:$M$1070,$G117)=$J$3,INDEX(Nhaplieu!$P$8:$P$1070,$G117)=$J$2),INDEX(Nhaplieu!$O$8:$O$1070,$G117),0))</f>
        <v/>
      </c>
      <c r="F117" s="461" t="str">
        <f>IF(OR($G117="",E117&gt;0),"",IF(AND(INDEX(Nhaplieu!$N$8:$N$1070,$G117)=$J$3,INDEX(Nhaplieu!$P$8:$P$1070,$G117)=$J$2),INDEX(Nhaplieu!$O$8:$O$1070,$G117),0))</f>
        <v/>
      </c>
      <c r="G117" s="480" t="str">
        <f>IF(TYPE(MATCH($J$2,Nhaplieu!$P$8:$P$1070,0))=16,"",MATCH($J$2,Nhaplieu!$P$8:$P$1070,0))</f>
        <v/>
      </c>
    </row>
    <row r="118" spans="1:7" s="10" customFormat="1" ht="14.25" customHeight="1">
      <c r="A118" s="461" t="str">
        <f>IF($G118="","",IF(OR(INDEX(Nhaplieu!$M$8:$M$1070,$G118)=$J$3,INDEX(Nhaplieu!$N$8:$N$1070,$G118)=$J$3),INDEX(Nhaplieu!$E$8:$E$1070,$G118),""))</f>
        <v/>
      </c>
      <c r="B118" s="477" t="str">
        <f>IF($G118="","",IF(OR(INDEX(Nhaplieu!$M$8:$M$1070,$G118)=$J$3,INDEX(Nhaplieu!$N$8:$N$1070,$G118)=$J$3),INDEX(Nhaplieu!$F$8:$F$1070,$G118),""))</f>
        <v/>
      </c>
      <c r="C118" s="478" t="str">
        <f>IF($G118="","",IF(OR(INDEX(Nhaplieu!$M$8:$M$1070,$G118)=$J$3,INDEX(Nhaplieu!$N$8:$N$1070,$G118)=$J$3),INDEX(Nhaplieu!$L$8:$L$1070,$G118),""))</f>
        <v/>
      </c>
      <c r="D118" s="479" t="str">
        <f>IF($G118="","",IF(INDEX(Nhaplieu!$M$8:$M$1070,$G118)=$J$3,IF($G118="","",INDEX(Nhaplieu!$N$8:$N$1070,$G118)),IF(INDEX(Nhaplieu!$N$8:$N$1070,$G118)=$J$3,IF($G118="","",INDEX(Nhaplieu!$M$8:$M$1070,$G118)),"")))</f>
        <v/>
      </c>
      <c r="E118" s="461" t="str">
        <f>IF($G118="","",IF(AND(INDEX(Nhaplieu!$M$8:$M$1070,$G118)=$J$3,INDEX(Nhaplieu!$P$8:$P$1070,$G118)=$J$2),INDEX(Nhaplieu!$O$8:$O$1070,$G118),0))</f>
        <v/>
      </c>
      <c r="F118" s="461" t="str">
        <f>IF(OR($G118="",E118&gt;0),"",IF(AND(INDEX(Nhaplieu!$N$8:$N$1070,$G118)=$J$3,INDEX(Nhaplieu!$P$8:$P$1070,$G118)=$J$2),INDEX(Nhaplieu!$O$8:$O$1070,$G118),0))</f>
        <v/>
      </c>
      <c r="G118" s="480" t="str">
        <f>IF(TYPE(MATCH($J$2,Nhaplieu!$P$8:$P$1070,0))=16,"",MATCH($J$2,Nhaplieu!$P$8:$P$1070,0))</f>
        <v/>
      </c>
    </row>
    <row r="119" spans="1:7" s="10" customFormat="1" ht="14.25" customHeight="1">
      <c r="A119" s="461" t="str">
        <f>IF($G119="","",IF(OR(INDEX(Nhaplieu!$M$8:$M$1070,$G119)=$J$3,INDEX(Nhaplieu!$N$8:$N$1070,$G119)=$J$3),INDEX(Nhaplieu!$E$8:$E$1070,$G119),""))</f>
        <v/>
      </c>
      <c r="B119" s="477" t="str">
        <f>IF($G119="","",IF(OR(INDEX(Nhaplieu!$M$8:$M$1070,$G119)=$J$3,INDEX(Nhaplieu!$N$8:$N$1070,$G119)=$J$3),INDEX(Nhaplieu!$F$8:$F$1070,$G119),""))</f>
        <v/>
      </c>
      <c r="C119" s="478" t="str">
        <f>IF($G119="","",IF(OR(INDEX(Nhaplieu!$M$8:$M$1070,$G119)=$J$3,INDEX(Nhaplieu!$N$8:$N$1070,$G119)=$J$3),INDEX(Nhaplieu!$L$8:$L$1070,$G119),""))</f>
        <v/>
      </c>
      <c r="D119" s="479" t="str">
        <f>IF($G119="","",IF(INDEX(Nhaplieu!$M$8:$M$1070,$G119)=$J$3,IF($G119="","",INDEX(Nhaplieu!$N$8:$N$1070,$G119)),IF(INDEX(Nhaplieu!$N$8:$N$1070,$G119)=$J$3,IF($G119="","",INDEX(Nhaplieu!$M$8:$M$1070,$G119)),"")))</f>
        <v/>
      </c>
      <c r="E119" s="461" t="str">
        <f>IF($G119="","",IF(AND(INDEX(Nhaplieu!$M$8:$M$1070,$G119)=$J$3,INDEX(Nhaplieu!$P$8:$P$1070,$G119)=$J$2),INDEX(Nhaplieu!$O$8:$O$1070,$G119),0))</f>
        <v/>
      </c>
      <c r="F119" s="461" t="str">
        <f>IF(OR($G119="",E119&gt;0),"",IF(AND(INDEX(Nhaplieu!$N$8:$N$1070,$G119)=$J$3,INDEX(Nhaplieu!$P$8:$P$1070,$G119)=$J$2),INDEX(Nhaplieu!$O$8:$O$1070,$G119),0))</f>
        <v/>
      </c>
      <c r="G119" s="480" t="str">
        <f>IF(TYPE(MATCH($J$2,Nhaplieu!$P$8:$P$1070,0))=16,"",MATCH($J$2,Nhaplieu!$P$8:$P$1070,0))</f>
        <v/>
      </c>
    </row>
    <row r="120" spans="1:7" s="10" customFormat="1" ht="14.25" customHeight="1">
      <c r="A120" s="461" t="str">
        <f>IF($G120="","",IF(OR(INDEX(Nhaplieu!$M$8:$M$1070,$G120)=$J$3,INDEX(Nhaplieu!$N$8:$N$1070,$G120)=$J$3),INDEX(Nhaplieu!$E$8:$E$1070,$G120),""))</f>
        <v/>
      </c>
      <c r="B120" s="477" t="str">
        <f>IF($G120="","",IF(OR(INDEX(Nhaplieu!$M$8:$M$1070,$G120)=$J$3,INDEX(Nhaplieu!$N$8:$N$1070,$G120)=$J$3),INDEX(Nhaplieu!$F$8:$F$1070,$G120),""))</f>
        <v/>
      </c>
      <c r="C120" s="478" t="str">
        <f>IF($G120="","",IF(OR(INDEX(Nhaplieu!$M$8:$M$1070,$G120)=$J$3,INDEX(Nhaplieu!$N$8:$N$1070,$G120)=$J$3),INDEX(Nhaplieu!$L$8:$L$1070,$G120),""))</f>
        <v/>
      </c>
      <c r="D120" s="479" t="str">
        <f>IF($G120="","",IF(INDEX(Nhaplieu!$M$8:$M$1070,$G120)=$J$3,IF($G120="","",INDEX(Nhaplieu!$N$8:$N$1070,$G120)),IF(INDEX(Nhaplieu!$N$8:$N$1070,$G120)=$J$3,IF($G120="","",INDEX(Nhaplieu!$M$8:$M$1070,$G120)),"")))</f>
        <v/>
      </c>
      <c r="E120" s="461" t="str">
        <f>IF($G120="","",IF(AND(INDEX(Nhaplieu!$M$8:$M$1070,$G120)=$J$3,INDEX(Nhaplieu!$P$8:$P$1070,$G120)=$J$2),INDEX(Nhaplieu!$O$8:$O$1070,$G120),0))</f>
        <v/>
      </c>
      <c r="F120" s="461" t="str">
        <f>IF(OR($G120="",E120&gt;0),"",IF(AND(INDEX(Nhaplieu!$N$8:$N$1070,$G120)=$J$3,INDEX(Nhaplieu!$P$8:$P$1070,$G120)=$J$2),INDEX(Nhaplieu!$O$8:$O$1070,$G120),0))</f>
        <v/>
      </c>
      <c r="G120" s="480" t="str">
        <f>IF(TYPE(MATCH($J$2,Nhaplieu!$P$8:$P$1070,0))=16,"",MATCH($J$2,Nhaplieu!$P$8:$P$1070,0))</f>
        <v/>
      </c>
    </row>
    <row r="121" spans="1:7" s="10" customFormat="1" ht="14.25" customHeight="1">
      <c r="A121" s="461" t="str">
        <f>IF($G121="","",IF(OR(INDEX(Nhaplieu!$M$8:$M$1070,$G121)=$J$3,INDEX(Nhaplieu!$N$8:$N$1070,$G121)=$J$3),INDEX(Nhaplieu!$E$8:$E$1070,$G121),""))</f>
        <v/>
      </c>
      <c r="B121" s="477" t="str">
        <f>IF($G121="","",IF(OR(INDEX(Nhaplieu!$M$8:$M$1070,$G121)=$J$3,INDEX(Nhaplieu!$N$8:$N$1070,$G121)=$J$3),INDEX(Nhaplieu!$F$8:$F$1070,$G121),""))</f>
        <v/>
      </c>
      <c r="C121" s="478" t="str">
        <f>IF($G121="","",IF(OR(INDEX(Nhaplieu!$M$8:$M$1070,$G121)=$J$3,INDEX(Nhaplieu!$N$8:$N$1070,$G121)=$J$3),INDEX(Nhaplieu!$L$8:$L$1070,$G121),""))</f>
        <v/>
      </c>
      <c r="D121" s="479" t="str">
        <f>IF($G121="","",IF(INDEX(Nhaplieu!$M$8:$M$1070,$G121)=$J$3,IF($G121="","",INDEX(Nhaplieu!$N$8:$N$1070,$G121)),IF(INDEX(Nhaplieu!$N$8:$N$1070,$G121)=$J$3,IF($G121="","",INDEX(Nhaplieu!$M$8:$M$1070,$G121)),"")))</f>
        <v/>
      </c>
      <c r="E121" s="461" t="str">
        <f>IF($G121="","",IF(AND(INDEX(Nhaplieu!$M$8:$M$1070,$G121)=$J$3,INDEX(Nhaplieu!$P$8:$P$1070,$G121)=$J$2),INDEX(Nhaplieu!$O$8:$O$1070,$G121),0))</f>
        <v/>
      </c>
      <c r="F121" s="461" t="str">
        <f>IF(OR($G121="",E121&gt;0),"",IF(AND(INDEX(Nhaplieu!$N$8:$N$1070,$G121)=$J$3,INDEX(Nhaplieu!$P$8:$P$1070,$G121)=$J$2),INDEX(Nhaplieu!$O$8:$O$1070,$G121),0))</f>
        <v/>
      </c>
      <c r="G121" s="480" t="str">
        <f>IF(TYPE(MATCH($J$2,Nhaplieu!$P$8:$P$1070,0))=16,"",MATCH($J$2,Nhaplieu!$P$8:$P$1070,0))</f>
        <v/>
      </c>
    </row>
    <row r="122" spans="1:7" s="10" customFormat="1" ht="14.25" customHeight="1">
      <c r="A122" s="461" t="str">
        <f>IF($G122="","",IF(OR(INDEX(Nhaplieu!$M$8:$M$1070,$G122)=$J$3,INDEX(Nhaplieu!$N$8:$N$1070,$G122)=$J$3),INDEX(Nhaplieu!$E$8:$E$1070,$G122),""))</f>
        <v/>
      </c>
      <c r="B122" s="477" t="str">
        <f>IF($G122="","",IF(OR(INDEX(Nhaplieu!$M$8:$M$1070,$G122)=$J$3,INDEX(Nhaplieu!$N$8:$N$1070,$G122)=$J$3),INDEX(Nhaplieu!$F$8:$F$1070,$G122),""))</f>
        <v/>
      </c>
      <c r="C122" s="478" t="str">
        <f>IF($G122="","",IF(OR(INDEX(Nhaplieu!$M$8:$M$1070,$G122)=$J$3,INDEX(Nhaplieu!$N$8:$N$1070,$G122)=$J$3),INDEX(Nhaplieu!$L$8:$L$1070,$G122),""))</f>
        <v/>
      </c>
      <c r="D122" s="479" t="str">
        <f>IF($G122="","",IF(INDEX(Nhaplieu!$M$8:$M$1070,$G122)=$J$3,IF($G122="","",INDEX(Nhaplieu!$N$8:$N$1070,$G122)),IF(INDEX(Nhaplieu!$N$8:$N$1070,$G122)=$J$3,IF($G122="","",INDEX(Nhaplieu!$M$8:$M$1070,$G122)),"")))</f>
        <v/>
      </c>
      <c r="E122" s="461" t="str">
        <f>IF($G122="","",IF(AND(INDEX(Nhaplieu!$M$8:$M$1070,$G122)=$J$3,INDEX(Nhaplieu!$P$8:$P$1070,$G122)=$J$2),INDEX(Nhaplieu!$O$8:$O$1070,$G122),0))</f>
        <v/>
      </c>
      <c r="F122" s="461" t="str">
        <f>IF(OR($G122="",E122&gt;0),"",IF(AND(INDEX(Nhaplieu!$N$8:$N$1070,$G122)=$J$3,INDEX(Nhaplieu!$P$8:$P$1070,$G122)=$J$2),INDEX(Nhaplieu!$O$8:$O$1070,$G122),0))</f>
        <v/>
      </c>
      <c r="G122" s="480" t="str">
        <f>IF(TYPE(MATCH($J$2,Nhaplieu!$P$8:$P$1070,0))=16,"",MATCH($J$2,Nhaplieu!$P$8:$P$1070,0))</f>
        <v/>
      </c>
    </row>
    <row r="123" spans="1:7" s="10" customFormat="1" ht="14.25" customHeight="1">
      <c r="A123" s="461" t="str">
        <f>IF($G123="","",IF(OR(INDEX(Nhaplieu!$M$8:$M$1070,$G123)=$J$3,INDEX(Nhaplieu!$N$8:$N$1070,$G123)=$J$3),INDEX(Nhaplieu!$E$8:$E$1070,$G123),""))</f>
        <v/>
      </c>
      <c r="B123" s="477" t="str">
        <f>IF($G123="","",IF(OR(INDEX(Nhaplieu!$M$8:$M$1070,$G123)=$J$3,INDEX(Nhaplieu!$N$8:$N$1070,$G123)=$J$3),INDEX(Nhaplieu!$F$8:$F$1070,$G123),""))</f>
        <v/>
      </c>
      <c r="C123" s="478" t="str">
        <f>IF($G123="","",IF(OR(INDEX(Nhaplieu!$M$8:$M$1070,$G123)=$J$3,INDEX(Nhaplieu!$N$8:$N$1070,$G123)=$J$3),INDEX(Nhaplieu!$L$8:$L$1070,$G123),""))</f>
        <v/>
      </c>
      <c r="D123" s="479" t="str">
        <f>IF($G123="","",IF(INDEX(Nhaplieu!$M$8:$M$1070,$G123)=$J$3,IF($G123="","",INDEX(Nhaplieu!$N$8:$N$1070,$G123)),IF(INDEX(Nhaplieu!$N$8:$N$1070,$G123)=$J$3,IF($G123="","",INDEX(Nhaplieu!$M$8:$M$1070,$G123)),"")))</f>
        <v/>
      </c>
      <c r="E123" s="461" t="str">
        <f>IF($G123="","",IF(AND(INDEX(Nhaplieu!$M$8:$M$1070,$G123)=$J$3,INDEX(Nhaplieu!$P$8:$P$1070,$G123)=$J$2),INDEX(Nhaplieu!$O$8:$O$1070,$G123),0))</f>
        <v/>
      </c>
      <c r="F123" s="461" t="str">
        <f>IF(OR($G123="",E123&gt;0),"",IF(AND(INDEX(Nhaplieu!$N$8:$N$1070,$G123)=$J$3,INDEX(Nhaplieu!$P$8:$P$1070,$G123)=$J$2),INDEX(Nhaplieu!$O$8:$O$1070,$G123),0))</f>
        <v/>
      </c>
      <c r="G123" s="480" t="str">
        <f>IF(TYPE(MATCH($J$2,Nhaplieu!$P$8:$P$1070,0))=16,"",MATCH($J$2,Nhaplieu!$P$8:$P$1070,0))</f>
        <v/>
      </c>
    </row>
    <row r="124" spans="1:7" s="10" customFormat="1" ht="14.25" customHeight="1">
      <c r="A124" s="461" t="str">
        <f>IF($G124="","",IF(OR(INDEX(Nhaplieu!$M$8:$M$1070,$G124)=$J$3,INDEX(Nhaplieu!$N$8:$N$1070,$G124)=$J$3),INDEX(Nhaplieu!$E$8:$E$1070,$G124),""))</f>
        <v/>
      </c>
      <c r="B124" s="477" t="str">
        <f>IF($G124="","",IF(OR(INDEX(Nhaplieu!$M$8:$M$1070,$G124)=$J$3,INDEX(Nhaplieu!$N$8:$N$1070,$G124)=$J$3),INDEX(Nhaplieu!$F$8:$F$1070,$G124),""))</f>
        <v/>
      </c>
      <c r="C124" s="478" t="str">
        <f>IF($G124="","",IF(OR(INDEX(Nhaplieu!$M$8:$M$1070,$G124)=$J$3,INDEX(Nhaplieu!$N$8:$N$1070,$G124)=$J$3),INDEX(Nhaplieu!$L$8:$L$1070,$G124),""))</f>
        <v/>
      </c>
      <c r="D124" s="479" t="str">
        <f>IF($G124="","",IF(INDEX(Nhaplieu!$M$8:$M$1070,$G124)=$J$3,IF($G124="","",INDEX(Nhaplieu!$N$8:$N$1070,$G124)),IF(INDEX(Nhaplieu!$N$8:$N$1070,$G124)=$J$3,IF($G124="","",INDEX(Nhaplieu!$M$8:$M$1070,$G124)),"")))</f>
        <v/>
      </c>
      <c r="E124" s="461" t="str">
        <f>IF($G124="","",IF(AND(INDEX(Nhaplieu!$M$8:$M$1070,$G124)=$J$3,INDEX(Nhaplieu!$P$8:$P$1070,$G124)=$J$2),INDEX(Nhaplieu!$O$8:$O$1070,$G124),0))</f>
        <v/>
      </c>
      <c r="F124" s="461" t="str">
        <f>IF(OR($G124="",E124&gt;0),"",IF(AND(INDEX(Nhaplieu!$N$8:$N$1070,$G124)=$J$3,INDEX(Nhaplieu!$P$8:$P$1070,$G124)=$J$2),INDEX(Nhaplieu!$O$8:$O$1070,$G124),0))</f>
        <v/>
      </c>
      <c r="G124" s="480" t="str">
        <f>IF(TYPE(MATCH($J$2,Nhaplieu!$P$8:$P$1070,0))=16,"",MATCH($J$2,Nhaplieu!$P$8:$P$1070,0))</f>
        <v/>
      </c>
    </row>
    <row r="125" spans="1:7" s="10" customFormat="1" ht="14.25" customHeight="1">
      <c r="A125" s="461" t="str">
        <f>IF($G125="","",IF(OR(INDEX(Nhaplieu!$M$8:$M$1070,$G125)=$J$3,INDEX(Nhaplieu!$N$8:$N$1070,$G125)=$J$3),INDEX(Nhaplieu!$E$8:$E$1070,$G125),""))</f>
        <v/>
      </c>
      <c r="B125" s="477" t="str">
        <f>IF($G125="","",IF(OR(INDEX(Nhaplieu!$M$8:$M$1070,$G125)=$J$3,INDEX(Nhaplieu!$N$8:$N$1070,$G125)=$J$3),INDEX(Nhaplieu!$F$8:$F$1070,$G125),""))</f>
        <v/>
      </c>
      <c r="C125" s="478" t="str">
        <f>IF($G125="","",IF(OR(INDEX(Nhaplieu!$M$8:$M$1070,$G125)=$J$3,INDEX(Nhaplieu!$N$8:$N$1070,$G125)=$J$3),INDEX(Nhaplieu!$L$8:$L$1070,$G125),""))</f>
        <v/>
      </c>
      <c r="D125" s="479" t="str">
        <f>IF($G125="","",IF(INDEX(Nhaplieu!$M$8:$M$1070,$G125)=$J$3,IF($G125="","",INDEX(Nhaplieu!$N$8:$N$1070,$G125)),IF(INDEX(Nhaplieu!$N$8:$N$1070,$G125)=$J$3,IF($G125="","",INDEX(Nhaplieu!$M$8:$M$1070,$G125)),"")))</f>
        <v/>
      </c>
      <c r="E125" s="461" t="str">
        <f>IF($G125="","",IF(AND(INDEX(Nhaplieu!$M$8:$M$1070,$G125)=$J$3,INDEX(Nhaplieu!$P$8:$P$1070,$G125)=$J$2),INDEX(Nhaplieu!$O$8:$O$1070,$G125),0))</f>
        <v/>
      </c>
      <c r="F125" s="461" t="str">
        <f>IF(OR($G125="",E125&gt;0),"",IF(AND(INDEX(Nhaplieu!$N$8:$N$1070,$G125)=$J$3,INDEX(Nhaplieu!$P$8:$P$1070,$G125)=$J$2),INDEX(Nhaplieu!$O$8:$O$1070,$G125),0))</f>
        <v/>
      </c>
      <c r="G125" s="480" t="str">
        <f>IF(TYPE(MATCH($J$2,Nhaplieu!$P$8:$P$1070,0))=16,"",MATCH($J$2,Nhaplieu!$P$8:$P$1070,0))</f>
        <v/>
      </c>
    </row>
    <row r="126" spans="1:7" s="10" customFormat="1" ht="14.25" customHeight="1">
      <c r="A126" s="461" t="str">
        <f>IF($G126="","",IF(OR(INDEX(Nhaplieu!$M$8:$M$1070,$G126)=$J$3,INDEX(Nhaplieu!$N$8:$N$1070,$G126)=$J$3),INDEX(Nhaplieu!$E$8:$E$1070,$G126),""))</f>
        <v/>
      </c>
      <c r="B126" s="477" t="str">
        <f>IF($G126="","",IF(OR(INDEX(Nhaplieu!$M$8:$M$1070,$G126)=$J$3,INDEX(Nhaplieu!$N$8:$N$1070,$G126)=$J$3),INDEX(Nhaplieu!$F$8:$F$1070,$G126),""))</f>
        <v/>
      </c>
      <c r="C126" s="478" t="str">
        <f>IF($G126="","",IF(OR(INDEX(Nhaplieu!$M$8:$M$1070,$G126)=$J$3,INDEX(Nhaplieu!$N$8:$N$1070,$G126)=$J$3),INDEX(Nhaplieu!$L$8:$L$1070,$G126),""))</f>
        <v/>
      </c>
      <c r="D126" s="479" t="str">
        <f>IF($G126="","",IF(INDEX(Nhaplieu!$M$8:$M$1070,$G126)=$J$3,IF($G126="","",INDEX(Nhaplieu!$N$8:$N$1070,$G126)),IF(INDEX(Nhaplieu!$N$8:$N$1070,$G126)=$J$3,IF($G126="","",INDEX(Nhaplieu!$M$8:$M$1070,$G126)),"")))</f>
        <v/>
      </c>
      <c r="E126" s="461" t="str">
        <f>IF($G126="","",IF(AND(INDEX(Nhaplieu!$M$8:$M$1070,$G126)=$J$3,INDEX(Nhaplieu!$P$8:$P$1070,$G126)=$J$2),INDEX(Nhaplieu!$O$8:$O$1070,$G126),0))</f>
        <v/>
      </c>
      <c r="F126" s="461" t="str">
        <f>IF(OR($G126="",E126&gt;0),"",IF(AND(INDEX(Nhaplieu!$N$8:$N$1070,$G126)=$J$3,INDEX(Nhaplieu!$P$8:$P$1070,$G126)=$J$2),INDEX(Nhaplieu!$O$8:$O$1070,$G126),0))</f>
        <v/>
      </c>
      <c r="G126" s="480" t="str">
        <f>IF(TYPE(MATCH($J$2,Nhaplieu!$P$8:$P$1070,0))=16,"",MATCH($J$2,Nhaplieu!$P$8:$P$1070,0))</f>
        <v/>
      </c>
    </row>
    <row r="127" spans="1:7" s="10" customFormat="1" ht="14.25" customHeight="1">
      <c r="A127" s="461" t="str">
        <f>IF($G127="","",IF(OR(INDEX(Nhaplieu!$M$8:$M$1070,$G127)=$J$3,INDEX(Nhaplieu!$N$8:$N$1070,$G127)=$J$3),INDEX(Nhaplieu!$E$8:$E$1070,$G127),""))</f>
        <v/>
      </c>
      <c r="B127" s="477" t="str">
        <f>IF($G127="","",IF(OR(INDEX(Nhaplieu!$M$8:$M$1070,$G127)=$J$3,INDEX(Nhaplieu!$N$8:$N$1070,$G127)=$J$3),INDEX(Nhaplieu!$F$8:$F$1070,$G127),""))</f>
        <v/>
      </c>
      <c r="C127" s="478" t="str">
        <f>IF($G127="","",IF(OR(INDEX(Nhaplieu!$M$8:$M$1070,$G127)=$J$3,INDEX(Nhaplieu!$N$8:$N$1070,$G127)=$J$3),INDEX(Nhaplieu!$L$8:$L$1070,$G127),""))</f>
        <v/>
      </c>
      <c r="D127" s="479" t="str">
        <f>IF($G127="","",IF(INDEX(Nhaplieu!$M$8:$M$1070,$G127)=$J$3,IF($G127="","",INDEX(Nhaplieu!$N$8:$N$1070,$G127)),IF(INDEX(Nhaplieu!$N$8:$N$1070,$G127)=$J$3,IF($G127="","",INDEX(Nhaplieu!$M$8:$M$1070,$G127)),"")))</f>
        <v/>
      </c>
      <c r="E127" s="461" t="str">
        <f>IF($G127="","",IF(AND(INDEX(Nhaplieu!$M$8:$M$1070,$G127)=$J$3,INDEX(Nhaplieu!$P$8:$P$1070,$G127)=$J$2),INDEX(Nhaplieu!$O$8:$O$1070,$G127),0))</f>
        <v/>
      </c>
      <c r="F127" s="461" t="str">
        <f>IF(OR($G127="",E127&gt;0),"",IF(AND(INDEX(Nhaplieu!$N$8:$N$1070,$G127)=$J$3,INDEX(Nhaplieu!$P$8:$P$1070,$G127)=$J$2),INDEX(Nhaplieu!$O$8:$O$1070,$G127),0))</f>
        <v/>
      </c>
      <c r="G127" s="480" t="str">
        <f>IF(TYPE(MATCH($J$2,Nhaplieu!$P$8:$P$1070,0))=16,"",MATCH($J$2,Nhaplieu!$P$8:$P$1070,0))</f>
        <v/>
      </c>
    </row>
    <row r="128" spans="1:7" s="10" customFormat="1" ht="14.25" customHeight="1">
      <c r="A128" s="461" t="str">
        <f>IF($G128="","",IF(OR(INDEX(Nhaplieu!$M$8:$M$1070,$G128)=$J$3,INDEX(Nhaplieu!$N$8:$N$1070,$G128)=$J$3),INDEX(Nhaplieu!$E$8:$E$1070,$G128),""))</f>
        <v/>
      </c>
      <c r="B128" s="477" t="str">
        <f>IF($G128="","",IF(OR(INDEX(Nhaplieu!$M$8:$M$1070,$G128)=$J$3,INDEX(Nhaplieu!$N$8:$N$1070,$G128)=$J$3),INDEX(Nhaplieu!$F$8:$F$1070,$G128),""))</f>
        <v/>
      </c>
      <c r="C128" s="478" t="str">
        <f>IF($G128="","",IF(OR(INDEX(Nhaplieu!$M$8:$M$1070,$G128)=$J$3,INDEX(Nhaplieu!$N$8:$N$1070,$G128)=$J$3),INDEX(Nhaplieu!$L$8:$L$1070,$G128),""))</f>
        <v/>
      </c>
      <c r="D128" s="479" t="str">
        <f>IF($G128="","",IF(INDEX(Nhaplieu!$M$8:$M$1070,$G128)=$J$3,IF($G128="","",INDEX(Nhaplieu!$N$8:$N$1070,$G128)),IF(INDEX(Nhaplieu!$N$8:$N$1070,$G128)=$J$3,IF($G128="","",INDEX(Nhaplieu!$M$8:$M$1070,$G128)),"")))</f>
        <v/>
      </c>
      <c r="E128" s="461" t="str">
        <f>IF($G128="","",IF(AND(INDEX(Nhaplieu!$M$8:$M$1070,$G128)=$J$3,INDEX(Nhaplieu!$P$8:$P$1070,$G128)=$J$2),INDEX(Nhaplieu!$O$8:$O$1070,$G128),0))</f>
        <v/>
      </c>
      <c r="F128" s="461" t="str">
        <f>IF(OR($G128="",E128&gt;0),"",IF(AND(INDEX(Nhaplieu!$N$8:$N$1070,$G128)=$J$3,INDEX(Nhaplieu!$P$8:$P$1070,$G128)=$J$2),INDEX(Nhaplieu!$O$8:$O$1070,$G128),0))</f>
        <v/>
      </c>
      <c r="G128" s="480" t="str">
        <f>IF(TYPE(MATCH($J$2,Nhaplieu!$P$8:$P$1070,0))=16,"",MATCH($J$2,Nhaplieu!$P$8:$P$1070,0))</f>
        <v/>
      </c>
    </row>
    <row r="129" spans="1:7" s="10" customFormat="1" ht="14.25" customHeight="1">
      <c r="A129" s="461" t="str">
        <f>IF($G129="","",IF(OR(INDEX(Nhaplieu!$M$8:$M$1070,$G129)=$J$3,INDEX(Nhaplieu!$N$8:$N$1070,$G129)=$J$3),INDEX(Nhaplieu!$E$8:$E$1070,$G129),""))</f>
        <v/>
      </c>
      <c r="B129" s="477" t="str">
        <f>IF($G129="","",IF(OR(INDEX(Nhaplieu!$M$8:$M$1070,$G129)=$J$3,INDEX(Nhaplieu!$N$8:$N$1070,$G129)=$J$3),INDEX(Nhaplieu!$F$8:$F$1070,$G129),""))</f>
        <v/>
      </c>
      <c r="C129" s="478" t="str">
        <f>IF($G129="","",IF(OR(INDEX(Nhaplieu!$M$8:$M$1070,$G129)=$J$3,INDEX(Nhaplieu!$N$8:$N$1070,$G129)=$J$3),INDEX(Nhaplieu!$L$8:$L$1070,$G129),""))</f>
        <v/>
      </c>
      <c r="D129" s="479" t="str">
        <f>IF($G129="","",IF(INDEX(Nhaplieu!$M$8:$M$1070,$G129)=$J$3,IF($G129="","",INDEX(Nhaplieu!$N$8:$N$1070,$G129)),IF(INDEX(Nhaplieu!$N$8:$N$1070,$G129)=$J$3,IF($G129="","",INDEX(Nhaplieu!$M$8:$M$1070,$G129)),"")))</f>
        <v/>
      </c>
      <c r="E129" s="461" t="str">
        <f>IF($G129="","",IF(AND(INDEX(Nhaplieu!$M$8:$M$1070,$G129)=$J$3,INDEX(Nhaplieu!$P$8:$P$1070,$G129)=$J$2),INDEX(Nhaplieu!$O$8:$O$1070,$G129),0))</f>
        <v/>
      </c>
      <c r="F129" s="461" t="str">
        <f>IF(OR($G129="",E129&gt;0),"",IF(AND(INDEX(Nhaplieu!$N$8:$N$1070,$G129)=$J$3,INDEX(Nhaplieu!$P$8:$P$1070,$G129)=$J$2),INDEX(Nhaplieu!$O$8:$O$1070,$G129),0))</f>
        <v/>
      </c>
      <c r="G129" s="480" t="str">
        <f>IF(TYPE(MATCH($J$2,Nhaplieu!$P$8:$P$1070,0))=16,"",MATCH($J$2,Nhaplieu!$P$8:$P$1070,0))</f>
        <v/>
      </c>
    </row>
    <row r="130" spans="1:7" s="10" customFormat="1" ht="14.25" customHeight="1">
      <c r="A130" s="461" t="str">
        <f>IF($G130="","",IF(OR(INDEX(Nhaplieu!$M$8:$M$1070,$G130)=$J$3,INDEX(Nhaplieu!$N$8:$N$1070,$G130)=$J$3),INDEX(Nhaplieu!$E$8:$E$1070,$G130),""))</f>
        <v/>
      </c>
      <c r="B130" s="477" t="str">
        <f>IF($G130="","",IF(OR(INDEX(Nhaplieu!$M$8:$M$1070,$G130)=$J$3,INDEX(Nhaplieu!$N$8:$N$1070,$G130)=$J$3),INDEX(Nhaplieu!$F$8:$F$1070,$G130),""))</f>
        <v/>
      </c>
      <c r="C130" s="478" t="str">
        <f>IF($G130="","",IF(OR(INDEX(Nhaplieu!$M$8:$M$1070,$G130)=$J$3,INDEX(Nhaplieu!$N$8:$N$1070,$G130)=$J$3),INDEX(Nhaplieu!$L$8:$L$1070,$G130),""))</f>
        <v/>
      </c>
      <c r="D130" s="479" t="str">
        <f>IF($G130="","",IF(INDEX(Nhaplieu!$M$8:$M$1070,$G130)=$J$3,IF($G130="","",INDEX(Nhaplieu!$N$8:$N$1070,$G130)),IF(INDEX(Nhaplieu!$N$8:$N$1070,$G130)=$J$3,IF($G130="","",INDEX(Nhaplieu!$M$8:$M$1070,$G130)),"")))</f>
        <v/>
      </c>
      <c r="E130" s="461" t="str">
        <f>IF($G130="","",IF(AND(INDEX(Nhaplieu!$M$8:$M$1070,$G130)=$J$3,INDEX(Nhaplieu!$P$8:$P$1070,$G130)=$J$2),INDEX(Nhaplieu!$O$8:$O$1070,$G130),0))</f>
        <v/>
      </c>
      <c r="F130" s="461" t="str">
        <f>IF(OR($G130="",E130&gt;0),"",IF(AND(INDEX(Nhaplieu!$N$8:$N$1070,$G130)=$J$3,INDEX(Nhaplieu!$P$8:$P$1070,$G130)=$J$2),INDEX(Nhaplieu!$O$8:$O$1070,$G130),0))</f>
        <v/>
      </c>
      <c r="G130" s="480" t="str">
        <f>IF(TYPE(MATCH($J$2,Nhaplieu!$P$8:$P$1070,0))=16,"",MATCH($J$2,Nhaplieu!$P$8:$P$1070,0))</f>
        <v/>
      </c>
    </row>
    <row r="131" spans="1:7" s="10" customFormat="1" ht="14.25" customHeight="1">
      <c r="A131" s="461" t="str">
        <f>IF($G131="","",IF(OR(INDEX(Nhaplieu!$M$8:$M$1070,$G131)=$J$3,INDEX(Nhaplieu!$N$8:$N$1070,$G131)=$J$3),INDEX(Nhaplieu!$E$8:$E$1070,$G131),""))</f>
        <v/>
      </c>
      <c r="B131" s="477" t="str">
        <f>IF($G131="","",IF(OR(INDEX(Nhaplieu!$M$8:$M$1070,$G131)=$J$3,INDEX(Nhaplieu!$N$8:$N$1070,$G131)=$J$3),INDEX(Nhaplieu!$F$8:$F$1070,$G131),""))</f>
        <v/>
      </c>
      <c r="C131" s="478" t="str">
        <f>IF($G131="","",IF(OR(INDEX(Nhaplieu!$M$8:$M$1070,$G131)=$J$3,INDEX(Nhaplieu!$N$8:$N$1070,$G131)=$J$3),INDEX(Nhaplieu!$L$8:$L$1070,$G131),""))</f>
        <v/>
      </c>
      <c r="D131" s="479" t="str">
        <f>IF($G131="","",IF(INDEX(Nhaplieu!$M$8:$M$1070,$G131)=$J$3,IF($G131="","",INDEX(Nhaplieu!$N$8:$N$1070,$G131)),IF(INDEX(Nhaplieu!$N$8:$N$1070,$G131)=$J$3,IF($G131="","",INDEX(Nhaplieu!$M$8:$M$1070,$G131)),"")))</f>
        <v/>
      </c>
      <c r="E131" s="461" t="str">
        <f>IF($G131="","",IF(AND(INDEX(Nhaplieu!$M$8:$M$1070,$G131)=$J$3,INDEX(Nhaplieu!$P$8:$P$1070,$G131)=$J$2),INDEX(Nhaplieu!$O$8:$O$1070,$G131),0))</f>
        <v/>
      </c>
      <c r="F131" s="461" t="str">
        <f>IF(OR($G131="",E131&gt;0),"",IF(AND(INDEX(Nhaplieu!$N$8:$N$1070,$G131)=$J$3,INDEX(Nhaplieu!$P$8:$P$1070,$G131)=$J$2),INDEX(Nhaplieu!$O$8:$O$1070,$G131),0))</f>
        <v/>
      </c>
      <c r="G131" s="480" t="str">
        <f>IF(TYPE(MATCH($J$2,Nhaplieu!$P$8:$P$1070,0))=16,"",MATCH($J$2,Nhaplieu!$P$8:$P$1070,0))</f>
        <v/>
      </c>
    </row>
    <row r="132" spans="1:7" s="10" customFormat="1" ht="14.25" customHeight="1">
      <c r="A132" s="461" t="str">
        <f>IF($G132="","",IF(OR(INDEX(Nhaplieu!$M$8:$M$1070,$G132)=$J$3,INDEX(Nhaplieu!$N$8:$N$1070,$G132)=$J$3),INDEX(Nhaplieu!$E$8:$E$1070,$G132),""))</f>
        <v/>
      </c>
      <c r="B132" s="477" t="str">
        <f>IF($G132="","",IF(OR(INDEX(Nhaplieu!$M$8:$M$1070,$G132)=$J$3,INDEX(Nhaplieu!$N$8:$N$1070,$G132)=$J$3),INDEX(Nhaplieu!$F$8:$F$1070,$G132),""))</f>
        <v/>
      </c>
      <c r="C132" s="478" t="str">
        <f>IF($G132="","",IF(OR(INDEX(Nhaplieu!$M$8:$M$1070,$G132)=$J$3,INDEX(Nhaplieu!$N$8:$N$1070,$G132)=$J$3),INDEX(Nhaplieu!$L$8:$L$1070,$G132),""))</f>
        <v/>
      </c>
      <c r="D132" s="479" t="str">
        <f>IF($G132="","",IF(INDEX(Nhaplieu!$M$8:$M$1070,$G132)=$J$3,IF($G132="","",INDEX(Nhaplieu!$N$8:$N$1070,$G132)),IF(INDEX(Nhaplieu!$N$8:$N$1070,$G132)=$J$3,IF($G132="","",INDEX(Nhaplieu!$M$8:$M$1070,$G132)),"")))</f>
        <v/>
      </c>
      <c r="E132" s="461" t="str">
        <f>IF($G132="","",IF(AND(INDEX(Nhaplieu!$M$8:$M$1070,$G132)=$J$3,INDEX(Nhaplieu!$P$8:$P$1070,$G132)=$J$2),INDEX(Nhaplieu!$O$8:$O$1070,$G132),0))</f>
        <v/>
      </c>
      <c r="F132" s="461" t="str">
        <f>IF(OR($G132="",E132&gt;0),"",IF(AND(INDEX(Nhaplieu!$N$8:$N$1070,$G132)=$J$3,INDEX(Nhaplieu!$P$8:$P$1070,$G132)=$J$2),INDEX(Nhaplieu!$O$8:$O$1070,$G132),0))</f>
        <v/>
      </c>
      <c r="G132" s="480" t="str">
        <f>IF(TYPE(MATCH($J$2,Nhaplieu!$P$8:$P$1070,0))=16,"",MATCH($J$2,Nhaplieu!$P$8:$P$1070,0))</f>
        <v/>
      </c>
    </row>
    <row r="133" spans="1:7" s="10" customFormat="1" ht="14.25" customHeight="1">
      <c r="A133" s="461" t="str">
        <f>IF($G133="","",IF(OR(INDEX(Nhaplieu!$M$8:$M$1070,$G133)=$J$3,INDEX(Nhaplieu!$N$8:$N$1070,$G133)=$J$3),INDEX(Nhaplieu!$E$8:$E$1070,$G133),""))</f>
        <v/>
      </c>
      <c r="B133" s="477" t="str">
        <f>IF($G133="","",IF(OR(INDEX(Nhaplieu!$M$8:$M$1070,$G133)=$J$3,INDEX(Nhaplieu!$N$8:$N$1070,$G133)=$J$3),INDEX(Nhaplieu!$F$8:$F$1070,$G133),""))</f>
        <v/>
      </c>
      <c r="C133" s="478" t="str">
        <f>IF($G133="","",IF(OR(INDEX(Nhaplieu!$M$8:$M$1070,$G133)=$J$3,INDEX(Nhaplieu!$N$8:$N$1070,$G133)=$J$3),INDEX(Nhaplieu!$L$8:$L$1070,$G133),""))</f>
        <v/>
      </c>
      <c r="D133" s="479" t="str">
        <f>IF($G133="","",IF(INDEX(Nhaplieu!$M$8:$M$1070,$G133)=$J$3,IF($G133="","",INDEX(Nhaplieu!$N$8:$N$1070,$G133)),IF(INDEX(Nhaplieu!$N$8:$N$1070,$G133)=$J$3,IF($G133="","",INDEX(Nhaplieu!$M$8:$M$1070,$G133)),"")))</f>
        <v/>
      </c>
      <c r="E133" s="461" t="str">
        <f>IF($G133="","",IF(AND(INDEX(Nhaplieu!$M$8:$M$1070,$G133)=$J$3,INDEX(Nhaplieu!$P$8:$P$1070,$G133)=$J$2),INDEX(Nhaplieu!$O$8:$O$1070,$G133),0))</f>
        <v/>
      </c>
      <c r="F133" s="461" t="str">
        <f>IF(OR($G133="",E133&gt;0),"",IF(AND(INDEX(Nhaplieu!$N$8:$N$1070,$G133)=$J$3,INDEX(Nhaplieu!$P$8:$P$1070,$G133)=$J$2),INDEX(Nhaplieu!$O$8:$O$1070,$G133),0))</f>
        <v/>
      </c>
      <c r="G133" s="480" t="str">
        <f>IF(TYPE(MATCH($J$2,Nhaplieu!$P$8:$P$1070,0))=16,"",MATCH($J$2,Nhaplieu!$P$8:$P$1070,0))</f>
        <v/>
      </c>
    </row>
    <row r="134" spans="1:7" s="10" customFormat="1" ht="14.25" customHeight="1">
      <c r="A134" s="461" t="str">
        <f>IF($G134="","",IF(OR(INDEX(Nhaplieu!$M$8:$M$1070,$G134)=$J$3,INDEX(Nhaplieu!$N$8:$N$1070,$G134)=$J$3),INDEX(Nhaplieu!$E$8:$E$1070,$G134),""))</f>
        <v/>
      </c>
      <c r="B134" s="477" t="str">
        <f>IF($G134="","",IF(OR(INDEX(Nhaplieu!$M$8:$M$1070,$G134)=$J$3,INDEX(Nhaplieu!$N$8:$N$1070,$G134)=$J$3),INDEX(Nhaplieu!$F$8:$F$1070,$G134),""))</f>
        <v/>
      </c>
      <c r="C134" s="478" t="str">
        <f>IF($G134="","",IF(OR(INDEX(Nhaplieu!$M$8:$M$1070,$G134)=$J$3,INDEX(Nhaplieu!$N$8:$N$1070,$G134)=$J$3),INDEX(Nhaplieu!$L$8:$L$1070,$G134),""))</f>
        <v/>
      </c>
      <c r="D134" s="479" t="str">
        <f>IF($G134="","",IF(INDEX(Nhaplieu!$M$8:$M$1070,$G134)=$J$3,IF($G134="","",INDEX(Nhaplieu!$N$8:$N$1070,$G134)),IF(INDEX(Nhaplieu!$N$8:$N$1070,$G134)=$J$3,IF($G134="","",INDEX(Nhaplieu!$M$8:$M$1070,$G134)),"")))</f>
        <v/>
      </c>
      <c r="E134" s="461" t="str">
        <f>IF($G134="","",IF(AND(INDEX(Nhaplieu!$M$8:$M$1070,$G134)=$J$3,INDEX(Nhaplieu!$P$8:$P$1070,$G134)=$J$2),INDEX(Nhaplieu!$O$8:$O$1070,$G134),0))</f>
        <v/>
      </c>
      <c r="F134" s="461" t="str">
        <f>IF(OR($G134="",E134&gt;0),"",IF(AND(INDEX(Nhaplieu!$N$8:$N$1070,$G134)=$J$3,INDEX(Nhaplieu!$P$8:$P$1070,$G134)=$J$2),INDEX(Nhaplieu!$O$8:$O$1070,$G134),0))</f>
        <v/>
      </c>
      <c r="G134" s="480" t="str">
        <f>IF(TYPE(MATCH($J$2,Nhaplieu!$P$8:$P$1070,0))=16,"",MATCH($J$2,Nhaplieu!$P$8:$P$1070,0))</f>
        <v/>
      </c>
    </row>
    <row r="135" spans="1:7" s="10" customFormat="1" ht="14.25" customHeight="1">
      <c r="A135" s="461" t="str">
        <f>IF($G135="","",IF(OR(INDEX(Nhaplieu!$M$8:$M$1070,$G135)=$J$3,INDEX(Nhaplieu!$N$8:$N$1070,$G135)=$J$3),INDEX(Nhaplieu!$E$8:$E$1070,$G135),""))</f>
        <v/>
      </c>
      <c r="B135" s="477" t="str">
        <f>IF($G135="","",IF(OR(INDEX(Nhaplieu!$M$8:$M$1070,$G135)=$J$3,INDEX(Nhaplieu!$N$8:$N$1070,$G135)=$J$3),INDEX(Nhaplieu!$F$8:$F$1070,$G135),""))</f>
        <v/>
      </c>
      <c r="C135" s="478" t="str">
        <f>IF($G135="","",IF(OR(INDEX(Nhaplieu!$M$8:$M$1070,$G135)=$J$3,INDEX(Nhaplieu!$N$8:$N$1070,$G135)=$J$3),INDEX(Nhaplieu!$L$8:$L$1070,$G135),""))</f>
        <v/>
      </c>
      <c r="D135" s="479" t="str">
        <f>IF($G135="","",IF(INDEX(Nhaplieu!$M$8:$M$1070,$G135)=$J$3,IF($G135="","",INDEX(Nhaplieu!$N$8:$N$1070,$G135)),IF(INDEX(Nhaplieu!$N$8:$N$1070,$G135)=$J$3,IF($G135="","",INDEX(Nhaplieu!$M$8:$M$1070,$G135)),"")))</f>
        <v/>
      </c>
      <c r="E135" s="461" t="str">
        <f>IF($G135="","",IF(AND(INDEX(Nhaplieu!$M$8:$M$1070,$G135)=$J$3,INDEX(Nhaplieu!$P$8:$P$1070,$G135)=$J$2),INDEX(Nhaplieu!$O$8:$O$1070,$G135),0))</f>
        <v/>
      </c>
      <c r="F135" s="461" t="str">
        <f>IF(OR($G135="",E135&gt;0),"",IF(AND(INDEX(Nhaplieu!$N$8:$N$1070,$G135)=$J$3,INDEX(Nhaplieu!$P$8:$P$1070,$G135)=$J$2),INDEX(Nhaplieu!$O$8:$O$1070,$G135),0))</f>
        <v/>
      </c>
      <c r="G135" s="480" t="str">
        <f>IF(TYPE(MATCH($J$2,Nhaplieu!$P$8:$P$1070,0))=16,"",MATCH($J$2,Nhaplieu!$P$8:$P$1070,0))</f>
        <v/>
      </c>
    </row>
    <row r="136" spans="1:7" s="10" customFormat="1" ht="14.25" customHeight="1">
      <c r="A136" s="461" t="str">
        <f>IF($G136="","",IF(OR(INDEX(Nhaplieu!$M$8:$M$1070,$G136)=$J$3,INDEX(Nhaplieu!$N$8:$N$1070,$G136)=$J$3),INDEX(Nhaplieu!$E$8:$E$1070,$G136),""))</f>
        <v/>
      </c>
      <c r="B136" s="477" t="str">
        <f>IF($G136="","",IF(OR(INDEX(Nhaplieu!$M$8:$M$1070,$G136)=$J$3,INDEX(Nhaplieu!$N$8:$N$1070,$G136)=$J$3),INDEX(Nhaplieu!$F$8:$F$1070,$G136),""))</f>
        <v/>
      </c>
      <c r="C136" s="478" t="str">
        <f>IF($G136="","",IF(OR(INDEX(Nhaplieu!$M$8:$M$1070,$G136)=$J$3,INDEX(Nhaplieu!$N$8:$N$1070,$G136)=$J$3),INDEX(Nhaplieu!$L$8:$L$1070,$G136),""))</f>
        <v/>
      </c>
      <c r="D136" s="479" t="str">
        <f>IF($G136="","",IF(INDEX(Nhaplieu!$M$8:$M$1070,$G136)=$J$3,IF($G136="","",INDEX(Nhaplieu!$N$8:$N$1070,$G136)),IF(INDEX(Nhaplieu!$N$8:$N$1070,$G136)=$J$3,IF($G136="","",INDEX(Nhaplieu!$M$8:$M$1070,$G136)),"")))</f>
        <v/>
      </c>
      <c r="E136" s="461" t="str">
        <f>IF($G136="","",IF(AND(INDEX(Nhaplieu!$M$8:$M$1070,$G136)=$J$3,INDEX(Nhaplieu!$P$8:$P$1070,$G136)=$J$2),INDEX(Nhaplieu!$O$8:$O$1070,$G136),0))</f>
        <v/>
      </c>
      <c r="F136" s="461" t="str">
        <f>IF(OR($G136="",E136&gt;0),"",IF(AND(INDEX(Nhaplieu!$N$8:$N$1070,$G136)=$J$3,INDEX(Nhaplieu!$P$8:$P$1070,$G136)=$J$2),INDEX(Nhaplieu!$O$8:$O$1070,$G136),0))</f>
        <v/>
      </c>
      <c r="G136" s="480" t="str">
        <f>IF(TYPE(MATCH($J$2,Nhaplieu!$P$8:$P$1070,0))=16,"",MATCH($J$2,Nhaplieu!$P$8:$P$1070,0))</f>
        <v/>
      </c>
    </row>
    <row r="137" spans="1:7" s="10" customFormat="1" ht="14.25" customHeight="1">
      <c r="A137" s="461" t="str">
        <f>IF($G137="","",IF(OR(INDEX(Nhaplieu!$M$8:$M$1070,$G137)=$J$3,INDEX(Nhaplieu!$N$8:$N$1070,$G137)=$J$3),INDEX(Nhaplieu!$E$8:$E$1070,$G137),""))</f>
        <v/>
      </c>
      <c r="B137" s="477" t="str">
        <f>IF($G137="","",IF(OR(INDEX(Nhaplieu!$M$8:$M$1070,$G137)=$J$3,INDEX(Nhaplieu!$N$8:$N$1070,$G137)=$J$3),INDEX(Nhaplieu!$F$8:$F$1070,$G137),""))</f>
        <v/>
      </c>
      <c r="C137" s="478" t="str">
        <f>IF($G137="","",IF(OR(INDEX(Nhaplieu!$M$8:$M$1070,$G137)=$J$3,INDEX(Nhaplieu!$N$8:$N$1070,$G137)=$J$3),INDEX(Nhaplieu!$L$8:$L$1070,$G137),""))</f>
        <v/>
      </c>
      <c r="D137" s="479" t="str">
        <f>IF($G137="","",IF(INDEX(Nhaplieu!$M$8:$M$1070,$G137)=$J$3,IF($G137="","",INDEX(Nhaplieu!$N$8:$N$1070,$G137)),IF(INDEX(Nhaplieu!$N$8:$N$1070,$G137)=$J$3,IF($G137="","",INDEX(Nhaplieu!$M$8:$M$1070,$G137)),"")))</f>
        <v/>
      </c>
      <c r="E137" s="461" t="str">
        <f>IF($G137="","",IF(AND(INDEX(Nhaplieu!$M$8:$M$1070,$G137)=$J$3,INDEX(Nhaplieu!$P$8:$P$1070,$G137)=$J$2),INDEX(Nhaplieu!$O$8:$O$1070,$G137),0))</f>
        <v/>
      </c>
      <c r="F137" s="461" t="str">
        <f>IF(OR($G137="",E137&gt;0),"",IF(AND(INDEX(Nhaplieu!$N$8:$N$1070,$G137)=$J$3,INDEX(Nhaplieu!$P$8:$P$1070,$G137)=$J$2),INDEX(Nhaplieu!$O$8:$O$1070,$G137),0))</f>
        <v/>
      </c>
      <c r="G137" s="480" t="str">
        <f>IF(TYPE(MATCH($J$2,Nhaplieu!$P$8:$P$1070,0))=16,"",MATCH($J$2,Nhaplieu!$P$8:$P$1070,0))</f>
        <v/>
      </c>
    </row>
    <row r="138" spans="1:7" s="10" customFormat="1" ht="14.25" customHeight="1">
      <c r="A138" s="461" t="str">
        <f>IF($G138="","",IF(OR(INDEX(Nhaplieu!$M$8:$M$1070,$G138)=$J$3,INDEX(Nhaplieu!$N$8:$N$1070,$G138)=$J$3),INDEX(Nhaplieu!$E$8:$E$1070,$G138),""))</f>
        <v/>
      </c>
      <c r="B138" s="477" t="str">
        <f>IF($G138="","",IF(OR(INDEX(Nhaplieu!$M$8:$M$1070,$G138)=$J$3,INDEX(Nhaplieu!$N$8:$N$1070,$G138)=$J$3),INDEX(Nhaplieu!$F$8:$F$1070,$G138),""))</f>
        <v/>
      </c>
      <c r="C138" s="478" t="str">
        <f>IF($G138="","",IF(OR(INDEX(Nhaplieu!$M$8:$M$1070,$G138)=$J$3,INDEX(Nhaplieu!$N$8:$N$1070,$G138)=$J$3),INDEX(Nhaplieu!$L$8:$L$1070,$G138),""))</f>
        <v/>
      </c>
      <c r="D138" s="479" t="str">
        <f>IF($G138="","",IF(INDEX(Nhaplieu!$M$8:$M$1070,$G138)=$J$3,IF($G138="","",INDEX(Nhaplieu!$N$8:$N$1070,$G138)),IF(INDEX(Nhaplieu!$N$8:$N$1070,$G138)=$J$3,IF($G138="","",INDEX(Nhaplieu!$M$8:$M$1070,$G138)),"")))</f>
        <v/>
      </c>
      <c r="E138" s="461" t="str">
        <f>IF($G138="","",IF(AND(INDEX(Nhaplieu!$M$8:$M$1070,$G138)=$J$3,INDEX(Nhaplieu!$P$8:$P$1070,$G138)=$J$2),INDEX(Nhaplieu!$O$8:$O$1070,$G138),0))</f>
        <v/>
      </c>
      <c r="F138" s="461" t="str">
        <f>IF(OR($G138="",E138&gt;0),"",IF(AND(INDEX(Nhaplieu!$N$8:$N$1070,$G138)=$J$3,INDEX(Nhaplieu!$P$8:$P$1070,$G138)=$J$2),INDEX(Nhaplieu!$O$8:$O$1070,$G138),0))</f>
        <v/>
      </c>
      <c r="G138" s="480" t="str">
        <f>IF(TYPE(MATCH($J$2,Nhaplieu!$P$8:$P$1070,0))=16,"",MATCH($J$2,Nhaplieu!$P$8:$P$1070,0))</f>
        <v/>
      </c>
    </row>
    <row r="139" spans="1:7" s="10" customFormat="1" ht="14.25" customHeight="1">
      <c r="A139" s="461" t="str">
        <f>IF($G139="","",IF(OR(INDEX(Nhaplieu!$M$8:$M$1070,$G139)=$J$3,INDEX(Nhaplieu!$N$8:$N$1070,$G139)=$J$3),INDEX(Nhaplieu!$E$8:$E$1070,$G139),""))</f>
        <v/>
      </c>
      <c r="B139" s="477" t="str">
        <f>IF($G139="","",IF(OR(INDEX(Nhaplieu!$M$8:$M$1070,$G139)=$J$3,INDEX(Nhaplieu!$N$8:$N$1070,$G139)=$J$3),INDEX(Nhaplieu!$F$8:$F$1070,$G139),""))</f>
        <v/>
      </c>
      <c r="C139" s="478" t="str">
        <f>IF($G139="","",IF(OR(INDEX(Nhaplieu!$M$8:$M$1070,$G139)=$J$3,INDEX(Nhaplieu!$N$8:$N$1070,$G139)=$J$3),INDEX(Nhaplieu!$L$8:$L$1070,$G139),""))</f>
        <v/>
      </c>
      <c r="D139" s="479" t="str">
        <f>IF($G139="","",IF(INDEX(Nhaplieu!$M$8:$M$1070,$G139)=$J$3,IF($G139="","",INDEX(Nhaplieu!$N$8:$N$1070,$G139)),IF(INDEX(Nhaplieu!$N$8:$N$1070,$G139)=$J$3,IF($G139="","",INDEX(Nhaplieu!$M$8:$M$1070,$G139)),"")))</f>
        <v/>
      </c>
      <c r="E139" s="461" t="str">
        <f>IF($G139="","",IF(AND(INDEX(Nhaplieu!$M$8:$M$1070,$G139)=$J$3,INDEX(Nhaplieu!$P$8:$P$1070,$G139)=$J$2),INDEX(Nhaplieu!$O$8:$O$1070,$G139),0))</f>
        <v/>
      </c>
      <c r="F139" s="461" t="str">
        <f>IF(OR($G139="",E139&gt;0),"",IF(AND(INDEX(Nhaplieu!$N$8:$N$1070,$G139)=$J$3,INDEX(Nhaplieu!$P$8:$P$1070,$G139)=$J$2),INDEX(Nhaplieu!$O$8:$O$1070,$G139),0))</f>
        <v/>
      </c>
      <c r="G139" s="480" t="str">
        <f>IF(TYPE(MATCH($J$2,Nhaplieu!$P$8:$P$1070,0))=16,"",MATCH($J$2,Nhaplieu!$P$8:$P$1070,0))</f>
        <v/>
      </c>
    </row>
    <row r="140" spans="1:7" s="10" customFormat="1" ht="14.25" customHeight="1">
      <c r="A140" s="461" t="str">
        <f>IF($G140="","",IF(OR(INDEX(Nhaplieu!$M$8:$M$1070,$G140)=$J$3,INDEX(Nhaplieu!$N$8:$N$1070,$G140)=$J$3),INDEX(Nhaplieu!$E$8:$E$1070,$G140),""))</f>
        <v/>
      </c>
      <c r="B140" s="477" t="str">
        <f>IF($G140="","",IF(OR(INDEX(Nhaplieu!$M$8:$M$1070,$G140)=$J$3,INDEX(Nhaplieu!$N$8:$N$1070,$G140)=$J$3),INDEX(Nhaplieu!$F$8:$F$1070,$G140),""))</f>
        <v/>
      </c>
      <c r="C140" s="478" t="str">
        <f>IF($G140="","",IF(OR(INDEX(Nhaplieu!$M$8:$M$1070,$G140)=$J$3,INDEX(Nhaplieu!$N$8:$N$1070,$G140)=$J$3),INDEX(Nhaplieu!$L$8:$L$1070,$G140),""))</f>
        <v/>
      </c>
      <c r="D140" s="479" t="str">
        <f>IF($G140="","",IF(INDEX(Nhaplieu!$M$8:$M$1070,$G140)=$J$3,IF($G140="","",INDEX(Nhaplieu!$N$8:$N$1070,$G140)),IF(INDEX(Nhaplieu!$N$8:$N$1070,$G140)=$J$3,IF($G140="","",INDEX(Nhaplieu!$M$8:$M$1070,$G140)),"")))</f>
        <v/>
      </c>
      <c r="E140" s="461" t="str">
        <f>IF($G140="","",IF(AND(INDEX(Nhaplieu!$M$8:$M$1070,$G140)=$J$3,INDEX(Nhaplieu!$P$8:$P$1070,$G140)=$J$2),INDEX(Nhaplieu!$O$8:$O$1070,$G140),0))</f>
        <v/>
      </c>
      <c r="F140" s="461" t="str">
        <f>IF(OR($G140="",E140&gt;0),"",IF(AND(INDEX(Nhaplieu!$N$8:$N$1070,$G140)=$J$3,INDEX(Nhaplieu!$P$8:$P$1070,$G140)=$J$2),INDEX(Nhaplieu!$O$8:$O$1070,$G140),0))</f>
        <v/>
      </c>
      <c r="G140" s="480" t="str">
        <f>IF(TYPE(MATCH($J$2,Nhaplieu!$P$8:$P$1070,0))=16,"",MATCH($J$2,Nhaplieu!$P$8:$P$1070,0))</f>
        <v/>
      </c>
    </row>
    <row r="141" spans="1:7" s="10" customFormat="1" ht="14.25" customHeight="1">
      <c r="A141" s="461" t="str">
        <f>IF($G141="","",IF(OR(INDEX(Nhaplieu!$M$8:$M$1070,$G141)=$J$3,INDEX(Nhaplieu!$N$8:$N$1070,$G141)=$J$3),INDEX(Nhaplieu!$E$8:$E$1070,$G141),""))</f>
        <v/>
      </c>
      <c r="B141" s="477" t="str">
        <f>IF($G141="","",IF(OR(INDEX(Nhaplieu!$M$8:$M$1070,$G141)=$J$3,INDEX(Nhaplieu!$N$8:$N$1070,$G141)=$J$3),INDEX(Nhaplieu!$F$8:$F$1070,$G141),""))</f>
        <v/>
      </c>
      <c r="C141" s="478" t="str">
        <f>IF($G141="","",IF(OR(INDEX(Nhaplieu!$M$8:$M$1070,$G141)=$J$3,INDEX(Nhaplieu!$N$8:$N$1070,$G141)=$J$3),INDEX(Nhaplieu!$L$8:$L$1070,$G141),""))</f>
        <v/>
      </c>
      <c r="D141" s="479" t="str">
        <f>IF($G141="","",IF(INDEX(Nhaplieu!$M$8:$M$1070,$G141)=$J$3,IF($G141="","",INDEX(Nhaplieu!$N$8:$N$1070,$G141)),IF(INDEX(Nhaplieu!$N$8:$N$1070,$G141)=$J$3,IF($G141="","",INDEX(Nhaplieu!$M$8:$M$1070,$G141)),"")))</f>
        <v/>
      </c>
      <c r="E141" s="461" t="str">
        <f>IF($G141="","",IF(AND(INDEX(Nhaplieu!$M$8:$M$1070,$G141)=$J$3,INDEX(Nhaplieu!$P$8:$P$1070,$G141)=$J$2),INDEX(Nhaplieu!$O$8:$O$1070,$G141),0))</f>
        <v/>
      </c>
      <c r="F141" s="461" t="str">
        <f>IF(OR($G141="",E141&gt;0),"",IF(AND(INDEX(Nhaplieu!$N$8:$N$1070,$G141)=$J$3,INDEX(Nhaplieu!$P$8:$P$1070,$G141)=$J$2),INDEX(Nhaplieu!$O$8:$O$1070,$G141),0))</f>
        <v/>
      </c>
      <c r="G141" s="480" t="str">
        <f>IF(TYPE(MATCH($J$2,Nhaplieu!$P$8:$P$1070,0))=16,"",MATCH($J$2,Nhaplieu!$P$8:$P$1070,0))</f>
        <v/>
      </c>
    </row>
    <row r="142" spans="1:7" s="10" customFormat="1" ht="14.25" customHeight="1">
      <c r="A142" s="461" t="str">
        <f>IF($G142="","",IF(OR(INDEX(Nhaplieu!$M$8:$M$1070,$G142)=$J$3,INDEX(Nhaplieu!$N$8:$N$1070,$G142)=$J$3),INDEX(Nhaplieu!$E$8:$E$1070,$G142),""))</f>
        <v/>
      </c>
      <c r="B142" s="477" t="str">
        <f>IF($G142="","",IF(OR(INDEX(Nhaplieu!$M$8:$M$1070,$G142)=$J$3,INDEX(Nhaplieu!$N$8:$N$1070,$G142)=$J$3),INDEX(Nhaplieu!$F$8:$F$1070,$G142),""))</f>
        <v/>
      </c>
      <c r="C142" s="478" t="str">
        <f>IF($G142="","",IF(OR(INDEX(Nhaplieu!$M$8:$M$1070,$G142)=$J$3,INDEX(Nhaplieu!$N$8:$N$1070,$G142)=$J$3),INDEX(Nhaplieu!$L$8:$L$1070,$G142),""))</f>
        <v/>
      </c>
      <c r="D142" s="479" t="str">
        <f>IF($G142="","",IF(INDEX(Nhaplieu!$M$8:$M$1070,$G142)=$J$3,IF($G142="","",INDEX(Nhaplieu!$N$8:$N$1070,$G142)),IF(INDEX(Nhaplieu!$N$8:$N$1070,$G142)=$J$3,IF($G142="","",INDEX(Nhaplieu!$M$8:$M$1070,$G142)),"")))</f>
        <v/>
      </c>
      <c r="E142" s="461" t="str">
        <f>IF($G142="","",IF(AND(INDEX(Nhaplieu!$M$8:$M$1070,$G142)=$J$3,INDEX(Nhaplieu!$P$8:$P$1070,$G142)=$J$2),INDEX(Nhaplieu!$O$8:$O$1070,$G142),0))</f>
        <v/>
      </c>
      <c r="F142" s="461" t="str">
        <f>IF(OR($G142="",E142&gt;0),"",IF(AND(INDEX(Nhaplieu!$N$8:$N$1070,$G142)=$J$3,INDEX(Nhaplieu!$P$8:$P$1070,$G142)=$J$2),INDEX(Nhaplieu!$O$8:$O$1070,$G142),0))</f>
        <v/>
      </c>
      <c r="G142" s="480" t="str">
        <f>IF(TYPE(MATCH($J$2,Nhaplieu!$P$8:$P$1070,0))=16,"",MATCH($J$2,Nhaplieu!$P$8:$P$1070,0))</f>
        <v/>
      </c>
    </row>
    <row r="143" spans="1:7" s="10" customFormat="1" ht="14.25" customHeight="1">
      <c r="A143" s="461" t="str">
        <f>IF($G143="","",IF(OR(INDEX(Nhaplieu!$M$8:$M$1070,$G143)=$J$3,INDEX(Nhaplieu!$N$8:$N$1070,$G143)=$J$3),INDEX(Nhaplieu!$E$8:$E$1070,$G143),""))</f>
        <v/>
      </c>
      <c r="B143" s="477" t="str">
        <f>IF($G143="","",IF(OR(INDEX(Nhaplieu!$M$8:$M$1070,$G143)=$J$3,INDEX(Nhaplieu!$N$8:$N$1070,$G143)=$J$3),INDEX(Nhaplieu!$F$8:$F$1070,$G143),""))</f>
        <v/>
      </c>
      <c r="C143" s="478" t="str">
        <f>IF($G143="","",IF(OR(INDEX(Nhaplieu!$M$8:$M$1070,$G143)=$J$3,INDEX(Nhaplieu!$N$8:$N$1070,$G143)=$J$3),INDEX(Nhaplieu!$L$8:$L$1070,$G143),""))</f>
        <v/>
      </c>
      <c r="D143" s="479" t="str">
        <f>IF($G143="","",IF(INDEX(Nhaplieu!$M$8:$M$1070,$G143)=$J$3,IF($G143="","",INDEX(Nhaplieu!$N$8:$N$1070,$G143)),IF(INDEX(Nhaplieu!$N$8:$N$1070,$G143)=$J$3,IF($G143="","",INDEX(Nhaplieu!$M$8:$M$1070,$G143)),"")))</f>
        <v/>
      </c>
      <c r="E143" s="461" t="str">
        <f>IF($G143="","",IF(AND(INDEX(Nhaplieu!$M$8:$M$1070,$G143)=$J$3,INDEX(Nhaplieu!$P$8:$P$1070,$G143)=$J$2),INDEX(Nhaplieu!$O$8:$O$1070,$G143),0))</f>
        <v/>
      </c>
      <c r="F143" s="461" t="str">
        <f>IF(OR($G143="",E143&gt;0),"",IF(AND(INDEX(Nhaplieu!$N$8:$N$1070,$G143)=$J$3,INDEX(Nhaplieu!$P$8:$P$1070,$G143)=$J$2),INDEX(Nhaplieu!$O$8:$O$1070,$G143),0))</f>
        <v/>
      </c>
      <c r="G143" s="480" t="str">
        <f>IF(TYPE(MATCH($J$2,Nhaplieu!$P$8:$P$1070,0))=16,"",MATCH($J$2,Nhaplieu!$P$8:$P$1070,0))</f>
        <v/>
      </c>
    </row>
    <row r="144" spans="1:7" s="10" customFormat="1" ht="14.25" customHeight="1">
      <c r="A144" s="461" t="str">
        <f>IF($G144="","",IF(OR(INDEX(Nhaplieu!$M$8:$M$1070,$G144)=$J$3,INDEX(Nhaplieu!$N$8:$N$1070,$G144)=$J$3),INDEX(Nhaplieu!$E$8:$E$1070,$G144),""))</f>
        <v/>
      </c>
      <c r="B144" s="477" t="str">
        <f>IF($G144="","",IF(OR(INDEX(Nhaplieu!$M$8:$M$1070,$G144)=$J$3,INDEX(Nhaplieu!$N$8:$N$1070,$G144)=$J$3),INDEX(Nhaplieu!$F$8:$F$1070,$G144),""))</f>
        <v/>
      </c>
      <c r="C144" s="478" t="str">
        <f>IF($G144="","",IF(OR(INDEX(Nhaplieu!$M$8:$M$1070,$G144)=$J$3,INDEX(Nhaplieu!$N$8:$N$1070,$G144)=$J$3),INDEX(Nhaplieu!$L$8:$L$1070,$G144),""))</f>
        <v/>
      </c>
      <c r="D144" s="479" t="str">
        <f>IF($G144="","",IF(INDEX(Nhaplieu!$M$8:$M$1070,$G144)=$J$3,IF($G144="","",INDEX(Nhaplieu!$N$8:$N$1070,$G144)),IF(INDEX(Nhaplieu!$N$8:$N$1070,$G144)=$J$3,IF($G144="","",INDEX(Nhaplieu!$M$8:$M$1070,$G144)),"")))</f>
        <v/>
      </c>
      <c r="E144" s="461" t="str">
        <f>IF($G144="","",IF(AND(INDEX(Nhaplieu!$M$8:$M$1070,$G144)=$J$3,INDEX(Nhaplieu!$P$8:$P$1070,$G144)=$J$2),INDEX(Nhaplieu!$O$8:$O$1070,$G144),0))</f>
        <v/>
      </c>
      <c r="F144" s="461" t="str">
        <f>IF(OR($G144="",E144&gt;0),"",IF(AND(INDEX(Nhaplieu!$N$8:$N$1070,$G144)=$J$3,INDEX(Nhaplieu!$P$8:$P$1070,$G144)=$J$2),INDEX(Nhaplieu!$O$8:$O$1070,$G144),0))</f>
        <v/>
      </c>
      <c r="G144" s="480" t="str">
        <f>IF(TYPE(MATCH($J$2,Nhaplieu!$P$8:$P$1070,0))=16,"",MATCH($J$2,Nhaplieu!$P$8:$P$1070,0))</f>
        <v/>
      </c>
    </row>
    <row r="145" spans="1:7" s="10" customFormat="1" ht="14.25" customHeight="1">
      <c r="A145" s="461" t="str">
        <f>IF($G145="","",IF(OR(INDEX(Nhaplieu!$M$8:$M$1070,$G145)=$J$3,INDEX(Nhaplieu!$N$8:$N$1070,$G145)=$J$3),INDEX(Nhaplieu!$E$8:$E$1070,$G145),""))</f>
        <v/>
      </c>
      <c r="B145" s="477" t="str">
        <f>IF($G145="","",IF(OR(INDEX(Nhaplieu!$M$8:$M$1070,$G145)=$J$3,INDEX(Nhaplieu!$N$8:$N$1070,$G145)=$J$3),INDEX(Nhaplieu!$F$8:$F$1070,$G145),""))</f>
        <v/>
      </c>
      <c r="C145" s="478" t="str">
        <f>IF($G145="","",IF(OR(INDEX(Nhaplieu!$M$8:$M$1070,$G145)=$J$3,INDEX(Nhaplieu!$N$8:$N$1070,$G145)=$J$3),INDEX(Nhaplieu!$L$8:$L$1070,$G145),""))</f>
        <v/>
      </c>
      <c r="D145" s="479" t="str">
        <f>IF($G145="","",IF(INDEX(Nhaplieu!$M$8:$M$1070,$G145)=$J$3,IF($G145="","",INDEX(Nhaplieu!$N$8:$N$1070,$G145)),IF(INDEX(Nhaplieu!$N$8:$N$1070,$G145)=$J$3,IF($G145="","",INDEX(Nhaplieu!$M$8:$M$1070,$G145)),"")))</f>
        <v/>
      </c>
      <c r="E145" s="461" t="str">
        <f>IF($G145="","",IF(AND(INDEX(Nhaplieu!$M$8:$M$1070,$G145)=$J$3,INDEX(Nhaplieu!$P$8:$P$1070,$G145)=$J$2),INDEX(Nhaplieu!$O$8:$O$1070,$G145),0))</f>
        <v/>
      </c>
      <c r="F145" s="461" t="str">
        <f>IF(OR($G145="",E145&gt;0),"",IF(AND(INDEX(Nhaplieu!$N$8:$N$1070,$G145)=$J$3,INDEX(Nhaplieu!$P$8:$P$1070,$G145)=$J$2),INDEX(Nhaplieu!$O$8:$O$1070,$G145),0))</f>
        <v/>
      </c>
      <c r="G145" s="480" t="str">
        <f>IF(TYPE(MATCH($J$2,Nhaplieu!$P$8:$P$1070,0))=16,"",MATCH($J$2,Nhaplieu!$P$8:$P$1070,0))</f>
        <v/>
      </c>
    </row>
    <row r="146" spans="1:7" s="10" customFormat="1" ht="14.25" customHeight="1">
      <c r="A146" s="461" t="str">
        <f>IF($G146="","",IF(OR(INDEX(Nhaplieu!$M$8:$M$1070,$G146)=$J$3,INDEX(Nhaplieu!$N$8:$N$1070,$G146)=$J$3),INDEX(Nhaplieu!$E$8:$E$1070,$G146),""))</f>
        <v/>
      </c>
      <c r="B146" s="477" t="str">
        <f>IF($G146="","",IF(OR(INDEX(Nhaplieu!$M$8:$M$1070,$G146)=$J$3,INDEX(Nhaplieu!$N$8:$N$1070,$G146)=$J$3),INDEX(Nhaplieu!$F$8:$F$1070,$G146),""))</f>
        <v/>
      </c>
      <c r="C146" s="478" t="str">
        <f>IF($G146="","",IF(OR(INDEX(Nhaplieu!$M$8:$M$1070,$G146)=$J$3,INDEX(Nhaplieu!$N$8:$N$1070,$G146)=$J$3),INDEX(Nhaplieu!$L$8:$L$1070,$G146),""))</f>
        <v/>
      </c>
      <c r="D146" s="479" t="str">
        <f>IF($G146="","",IF(INDEX(Nhaplieu!$M$8:$M$1070,$G146)=$J$3,IF($G146="","",INDEX(Nhaplieu!$N$8:$N$1070,$G146)),IF(INDEX(Nhaplieu!$N$8:$N$1070,$G146)=$J$3,IF($G146="","",INDEX(Nhaplieu!$M$8:$M$1070,$G146)),"")))</f>
        <v/>
      </c>
      <c r="E146" s="461" t="str">
        <f>IF($G146="","",IF(AND(INDEX(Nhaplieu!$M$8:$M$1070,$G146)=$J$3,INDEX(Nhaplieu!$P$8:$P$1070,$G146)=$J$2),INDEX(Nhaplieu!$O$8:$O$1070,$G146),0))</f>
        <v/>
      </c>
      <c r="F146" s="461" t="str">
        <f>IF(OR($G146="",E146&gt;0),"",IF(AND(INDEX(Nhaplieu!$N$8:$N$1070,$G146)=$J$3,INDEX(Nhaplieu!$P$8:$P$1070,$G146)=$J$2),INDEX(Nhaplieu!$O$8:$O$1070,$G146),0))</f>
        <v/>
      </c>
      <c r="G146" s="480" t="str">
        <f>IF(TYPE(MATCH($J$2,Nhaplieu!$P$8:$P$1070,0))=16,"",MATCH($J$2,Nhaplieu!$P$8:$P$1070,0))</f>
        <v/>
      </c>
    </row>
    <row r="147" spans="1:7" s="10" customFormat="1" ht="14.25" customHeight="1">
      <c r="A147" s="461" t="str">
        <f>IF($G147="","",IF(OR(INDEX(Nhaplieu!$M$8:$M$1070,$G147)=$J$3,INDEX(Nhaplieu!$N$8:$N$1070,$G147)=$J$3),INDEX(Nhaplieu!$E$8:$E$1070,$G147),""))</f>
        <v/>
      </c>
      <c r="B147" s="477" t="str">
        <f>IF($G147="","",IF(OR(INDEX(Nhaplieu!$M$8:$M$1070,$G147)=$J$3,INDEX(Nhaplieu!$N$8:$N$1070,$G147)=$J$3),INDEX(Nhaplieu!$F$8:$F$1070,$G147),""))</f>
        <v/>
      </c>
      <c r="C147" s="478" t="str">
        <f>IF($G147="","",IF(OR(INDEX(Nhaplieu!$M$8:$M$1070,$G147)=$J$3,INDEX(Nhaplieu!$N$8:$N$1070,$G147)=$J$3),INDEX(Nhaplieu!$L$8:$L$1070,$G147),""))</f>
        <v/>
      </c>
      <c r="D147" s="479" t="str">
        <f>IF($G147="","",IF(INDEX(Nhaplieu!$M$8:$M$1070,$G147)=$J$3,IF($G147="","",INDEX(Nhaplieu!$N$8:$N$1070,$G147)),IF(INDEX(Nhaplieu!$N$8:$N$1070,$G147)=$J$3,IF($G147="","",INDEX(Nhaplieu!$M$8:$M$1070,$G147)),"")))</f>
        <v/>
      </c>
      <c r="E147" s="461" t="str">
        <f>IF($G147="","",IF(AND(INDEX(Nhaplieu!$M$8:$M$1070,$G147)=$J$3,INDEX(Nhaplieu!$P$8:$P$1070,$G147)=$J$2),INDEX(Nhaplieu!$O$8:$O$1070,$G147),0))</f>
        <v/>
      </c>
      <c r="F147" s="461" t="str">
        <f>IF(OR($G147="",E147&gt;0),"",IF(AND(INDEX(Nhaplieu!$N$8:$N$1070,$G147)=$J$3,INDEX(Nhaplieu!$P$8:$P$1070,$G147)=$J$2),INDEX(Nhaplieu!$O$8:$O$1070,$G147),0))</f>
        <v/>
      </c>
      <c r="G147" s="480" t="str">
        <f>IF(TYPE(MATCH($J$2,Nhaplieu!$P$8:$P$1070,0))=16,"",MATCH($J$2,Nhaplieu!$P$8:$P$1070,0))</f>
        <v/>
      </c>
    </row>
    <row r="148" spans="1:7" s="10" customFormat="1" ht="14.25" customHeight="1">
      <c r="A148" s="461" t="str">
        <f>IF($G148="","",IF(OR(INDEX(Nhaplieu!$M$8:$M$1070,$G148)=$J$3,INDEX(Nhaplieu!$N$8:$N$1070,$G148)=$J$3),INDEX(Nhaplieu!$E$8:$E$1070,$G148),""))</f>
        <v/>
      </c>
      <c r="B148" s="477" t="str">
        <f>IF($G148="","",IF(OR(INDEX(Nhaplieu!$M$8:$M$1070,$G148)=$J$3,INDEX(Nhaplieu!$N$8:$N$1070,$G148)=$J$3),INDEX(Nhaplieu!$F$8:$F$1070,$G148),""))</f>
        <v/>
      </c>
      <c r="C148" s="478" t="str">
        <f>IF($G148="","",IF(OR(INDEX(Nhaplieu!$M$8:$M$1070,$G148)=$J$3,INDEX(Nhaplieu!$N$8:$N$1070,$G148)=$J$3),INDEX(Nhaplieu!$L$8:$L$1070,$G148),""))</f>
        <v/>
      </c>
      <c r="D148" s="479" t="str">
        <f>IF($G148="","",IF(INDEX(Nhaplieu!$M$8:$M$1070,$G148)=$J$3,IF($G148="","",INDEX(Nhaplieu!$N$8:$N$1070,$G148)),IF(INDEX(Nhaplieu!$N$8:$N$1070,$G148)=$J$3,IF($G148="","",INDEX(Nhaplieu!$M$8:$M$1070,$G148)),"")))</f>
        <v/>
      </c>
      <c r="E148" s="461" t="str">
        <f>IF($G148="","",IF(AND(INDEX(Nhaplieu!$M$8:$M$1070,$G148)=$J$3,INDEX(Nhaplieu!$P$8:$P$1070,$G148)=$J$2),INDEX(Nhaplieu!$O$8:$O$1070,$G148),0))</f>
        <v/>
      </c>
      <c r="F148" s="461" t="str">
        <f>IF(OR($G148="",E148&gt;0),"",IF(AND(INDEX(Nhaplieu!$N$8:$N$1070,$G148)=$J$3,INDEX(Nhaplieu!$P$8:$P$1070,$G148)=$J$2),INDEX(Nhaplieu!$O$8:$O$1070,$G148),0))</f>
        <v/>
      </c>
      <c r="G148" s="480" t="str">
        <f>IF(TYPE(MATCH($J$2,Nhaplieu!$P$8:$P$1070,0))=16,"",MATCH($J$2,Nhaplieu!$P$8:$P$1070,0))</f>
        <v/>
      </c>
    </row>
    <row r="149" spans="1:7" s="10" customFormat="1" ht="14.25" customHeight="1">
      <c r="A149" s="461" t="str">
        <f>IF($G149="","",IF(OR(INDEX(Nhaplieu!$M$8:$M$1070,$G149)=$J$3,INDEX(Nhaplieu!$N$8:$N$1070,$G149)=$J$3),INDEX(Nhaplieu!$E$8:$E$1070,$G149),""))</f>
        <v/>
      </c>
      <c r="B149" s="477" t="str">
        <f>IF($G149="","",IF(OR(INDEX(Nhaplieu!$M$8:$M$1070,$G149)=$J$3,INDEX(Nhaplieu!$N$8:$N$1070,$G149)=$J$3),INDEX(Nhaplieu!$F$8:$F$1070,$G149),""))</f>
        <v/>
      </c>
      <c r="C149" s="478" t="str">
        <f>IF($G149="","",IF(OR(INDEX(Nhaplieu!$M$8:$M$1070,$G149)=$J$3,INDEX(Nhaplieu!$N$8:$N$1070,$G149)=$J$3),INDEX(Nhaplieu!$L$8:$L$1070,$G149),""))</f>
        <v/>
      </c>
      <c r="D149" s="479" t="str">
        <f>IF($G149="","",IF(INDEX(Nhaplieu!$M$8:$M$1070,$G149)=$J$3,IF($G149="","",INDEX(Nhaplieu!$N$8:$N$1070,$G149)),IF(INDEX(Nhaplieu!$N$8:$N$1070,$G149)=$J$3,IF($G149="","",INDEX(Nhaplieu!$M$8:$M$1070,$G149)),"")))</f>
        <v/>
      </c>
      <c r="E149" s="461" t="str">
        <f>IF($G149="","",IF(AND(INDEX(Nhaplieu!$M$8:$M$1070,$G149)=$J$3,INDEX(Nhaplieu!$P$8:$P$1070,$G149)=$J$2),INDEX(Nhaplieu!$O$8:$O$1070,$G149),0))</f>
        <v/>
      </c>
      <c r="F149" s="461" t="str">
        <f>IF(OR($G149="",E149&gt;0),"",IF(AND(INDEX(Nhaplieu!$N$8:$N$1070,$G149)=$J$3,INDEX(Nhaplieu!$P$8:$P$1070,$G149)=$J$2),INDEX(Nhaplieu!$O$8:$O$1070,$G149),0))</f>
        <v/>
      </c>
      <c r="G149" s="480" t="str">
        <f>IF(TYPE(MATCH($J$2,Nhaplieu!$P$8:$P$1070,0))=16,"",MATCH($J$2,Nhaplieu!$P$8:$P$1070,0))</f>
        <v/>
      </c>
    </row>
    <row r="150" spans="1:7" s="10" customFormat="1" ht="14.25" customHeight="1">
      <c r="A150" s="461" t="str">
        <f>IF($G150="","",IF(OR(INDEX(Nhaplieu!$M$8:$M$1070,$G150)=$J$3,INDEX(Nhaplieu!$N$8:$N$1070,$G150)=$J$3),INDEX(Nhaplieu!$E$8:$E$1070,$G150),""))</f>
        <v/>
      </c>
      <c r="B150" s="477" t="str">
        <f>IF($G150="","",IF(OR(INDEX(Nhaplieu!$M$8:$M$1070,$G150)=$J$3,INDEX(Nhaplieu!$N$8:$N$1070,$G150)=$J$3),INDEX(Nhaplieu!$F$8:$F$1070,$G150),""))</f>
        <v/>
      </c>
      <c r="C150" s="478" t="str">
        <f>IF($G150="","",IF(OR(INDEX(Nhaplieu!$M$8:$M$1070,$G150)=$J$3,INDEX(Nhaplieu!$N$8:$N$1070,$G150)=$J$3),INDEX(Nhaplieu!$L$8:$L$1070,$G150),""))</f>
        <v/>
      </c>
      <c r="D150" s="479" t="str">
        <f>IF($G150="","",IF(INDEX(Nhaplieu!$M$8:$M$1070,$G150)=$J$3,IF($G150="","",INDEX(Nhaplieu!$N$8:$N$1070,$G150)),IF(INDEX(Nhaplieu!$N$8:$N$1070,$G150)=$J$3,IF($G150="","",INDEX(Nhaplieu!$M$8:$M$1070,$G150)),"")))</f>
        <v/>
      </c>
      <c r="E150" s="461" t="str">
        <f>IF($G150="","",IF(AND(INDEX(Nhaplieu!$M$8:$M$1070,$G150)=$J$3,INDEX(Nhaplieu!$P$8:$P$1070,$G150)=$J$2),INDEX(Nhaplieu!$O$8:$O$1070,$G150),0))</f>
        <v/>
      </c>
      <c r="F150" s="461" t="str">
        <f>IF(OR($G150="",E150&gt;0),"",IF(AND(INDEX(Nhaplieu!$N$8:$N$1070,$G150)=$J$3,INDEX(Nhaplieu!$P$8:$P$1070,$G150)=$J$2),INDEX(Nhaplieu!$O$8:$O$1070,$G150),0))</f>
        <v/>
      </c>
      <c r="G150" s="480" t="str">
        <f>IF(TYPE(MATCH($J$2,Nhaplieu!$P$8:$P$1070,0))=16,"",MATCH($J$2,Nhaplieu!$P$8:$P$1070,0))</f>
        <v/>
      </c>
    </row>
    <row r="151" spans="1:7" s="10" customFormat="1" ht="14.25" customHeight="1">
      <c r="A151" s="461" t="str">
        <f>IF($G151="","",IF(OR(INDEX(Nhaplieu!$M$8:$M$1070,$G151)=$J$3,INDEX(Nhaplieu!$N$8:$N$1070,$G151)=$J$3),INDEX(Nhaplieu!$E$8:$E$1070,$G151),""))</f>
        <v/>
      </c>
      <c r="B151" s="477" t="str">
        <f>IF($G151="","",IF(OR(INDEX(Nhaplieu!$M$8:$M$1070,$G151)=$J$3,INDEX(Nhaplieu!$N$8:$N$1070,$G151)=$J$3),INDEX(Nhaplieu!$F$8:$F$1070,$G151),""))</f>
        <v/>
      </c>
      <c r="C151" s="478" t="str">
        <f>IF($G151="","",IF(OR(INDEX(Nhaplieu!$M$8:$M$1070,$G151)=$J$3,INDEX(Nhaplieu!$N$8:$N$1070,$G151)=$J$3),INDEX(Nhaplieu!$L$8:$L$1070,$G151),""))</f>
        <v/>
      </c>
      <c r="D151" s="479" t="str">
        <f>IF($G151="","",IF(INDEX(Nhaplieu!$M$8:$M$1070,$G151)=$J$3,IF($G151="","",INDEX(Nhaplieu!$N$8:$N$1070,$G151)),IF(INDEX(Nhaplieu!$N$8:$N$1070,$G151)=$J$3,IF($G151="","",INDEX(Nhaplieu!$M$8:$M$1070,$G151)),"")))</f>
        <v/>
      </c>
      <c r="E151" s="461" t="str">
        <f>IF($G151="","",IF(AND(INDEX(Nhaplieu!$M$8:$M$1070,$G151)=$J$3,INDEX(Nhaplieu!$P$8:$P$1070,$G151)=$J$2),INDEX(Nhaplieu!$O$8:$O$1070,$G151),0))</f>
        <v/>
      </c>
      <c r="F151" s="461" t="str">
        <f>IF(OR($G151="",E151&gt;0),"",IF(AND(INDEX(Nhaplieu!$N$8:$N$1070,$G151)=$J$3,INDEX(Nhaplieu!$P$8:$P$1070,$G151)=$J$2),INDEX(Nhaplieu!$O$8:$O$1070,$G151),0))</f>
        <v/>
      </c>
      <c r="G151" s="480" t="str">
        <f>IF(TYPE(MATCH($J$2,Nhaplieu!$P$8:$P$1070,0))=16,"",MATCH($J$2,Nhaplieu!$P$8:$P$1070,0))</f>
        <v/>
      </c>
    </row>
    <row r="152" spans="1:7" s="10" customFormat="1" ht="14.25" customHeight="1">
      <c r="A152" s="461" t="str">
        <f>IF($G152="","",IF(OR(INDEX(Nhaplieu!$M$8:$M$1070,$G152)=$J$3,INDEX(Nhaplieu!$N$8:$N$1070,$G152)=$J$3),INDEX(Nhaplieu!$E$8:$E$1070,$G152),""))</f>
        <v/>
      </c>
      <c r="B152" s="477" t="str">
        <f>IF($G152="","",IF(OR(INDEX(Nhaplieu!$M$8:$M$1070,$G152)=$J$3,INDEX(Nhaplieu!$N$8:$N$1070,$G152)=$J$3),INDEX(Nhaplieu!$F$8:$F$1070,$G152),""))</f>
        <v/>
      </c>
      <c r="C152" s="478" t="str">
        <f>IF($G152="","",IF(OR(INDEX(Nhaplieu!$M$8:$M$1070,$G152)=$J$3,INDEX(Nhaplieu!$N$8:$N$1070,$G152)=$J$3),INDEX(Nhaplieu!$L$8:$L$1070,$G152),""))</f>
        <v/>
      </c>
      <c r="D152" s="479" t="str">
        <f>IF($G152="","",IF(INDEX(Nhaplieu!$M$8:$M$1070,$G152)=$J$3,IF($G152="","",INDEX(Nhaplieu!$N$8:$N$1070,$G152)),IF(INDEX(Nhaplieu!$N$8:$N$1070,$G152)=$J$3,IF($G152="","",INDEX(Nhaplieu!$M$8:$M$1070,$G152)),"")))</f>
        <v/>
      </c>
      <c r="E152" s="461" t="str">
        <f>IF($G152="","",IF(AND(INDEX(Nhaplieu!$M$8:$M$1070,$G152)=$J$3,INDEX(Nhaplieu!$P$8:$P$1070,$G152)=$J$2),INDEX(Nhaplieu!$O$8:$O$1070,$G152),0))</f>
        <v/>
      </c>
      <c r="F152" s="461" t="str">
        <f>IF(OR($G152="",E152&gt;0),"",IF(AND(INDEX(Nhaplieu!$N$8:$N$1070,$G152)=$J$3,INDEX(Nhaplieu!$P$8:$P$1070,$G152)=$J$2),INDEX(Nhaplieu!$O$8:$O$1070,$G152),0))</f>
        <v/>
      </c>
      <c r="G152" s="480" t="str">
        <f>IF(TYPE(MATCH($J$2,Nhaplieu!$P$8:$P$1070,0))=16,"",MATCH($J$2,Nhaplieu!$P$8:$P$1070,0))</f>
        <v/>
      </c>
    </row>
    <row r="153" spans="1:7" s="10" customFormat="1" ht="14.25" customHeight="1">
      <c r="A153" s="461" t="str">
        <f>IF($G153="","",IF(OR(INDEX(Nhaplieu!$M$8:$M$1070,$G153)=$J$3,INDEX(Nhaplieu!$N$8:$N$1070,$G153)=$J$3),INDEX(Nhaplieu!$E$8:$E$1070,$G153),""))</f>
        <v/>
      </c>
      <c r="B153" s="477" t="str">
        <f>IF($G153="","",IF(OR(INDEX(Nhaplieu!$M$8:$M$1070,$G153)=$J$3,INDEX(Nhaplieu!$N$8:$N$1070,$G153)=$J$3),INDEX(Nhaplieu!$F$8:$F$1070,$G153),""))</f>
        <v/>
      </c>
      <c r="C153" s="478" t="str">
        <f>IF($G153="","",IF(OR(INDEX(Nhaplieu!$M$8:$M$1070,$G153)=$J$3,INDEX(Nhaplieu!$N$8:$N$1070,$G153)=$J$3),INDEX(Nhaplieu!$L$8:$L$1070,$G153),""))</f>
        <v/>
      </c>
      <c r="D153" s="479" t="str">
        <f>IF($G153="","",IF(INDEX(Nhaplieu!$M$8:$M$1070,$G153)=$J$3,IF($G153="","",INDEX(Nhaplieu!$N$8:$N$1070,$G153)),IF(INDEX(Nhaplieu!$N$8:$N$1070,$G153)=$J$3,IF($G153="","",INDEX(Nhaplieu!$M$8:$M$1070,$G153)),"")))</f>
        <v/>
      </c>
      <c r="E153" s="461" t="str">
        <f>IF($G153="","",IF(AND(INDEX(Nhaplieu!$M$8:$M$1070,$G153)=$J$3,INDEX(Nhaplieu!$P$8:$P$1070,$G153)=$J$2),INDEX(Nhaplieu!$O$8:$O$1070,$G153),0))</f>
        <v/>
      </c>
      <c r="F153" s="461" t="str">
        <f>IF(OR($G153="",E153&gt;0),"",IF(AND(INDEX(Nhaplieu!$N$8:$N$1070,$G153)=$J$3,INDEX(Nhaplieu!$P$8:$P$1070,$G153)=$J$2),INDEX(Nhaplieu!$O$8:$O$1070,$G153),0))</f>
        <v/>
      </c>
      <c r="G153" s="480" t="str">
        <f>IF(TYPE(MATCH($J$2,Nhaplieu!$P$8:$P$1070,0))=16,"",MATCH($J$2,Nhaplieu!$P$8:$P$1070,0))</f>
        <v/>
      </c>
    </row>
    <row r="154" spans="1:7" s="10" customFormat="1" ht="14.25" customHeight="1">
      <c r="A154" s="461" t="str">
        <f>IF($G154="","",IF(OR(INDEX(Nhaplieu!$M$8:$M$1070,$G154)=$J$3,INDEX(Nhaplieu!$N$8:$N$1070,$G154)=$J$3),INDEX(Nhaplieu!$E$8:$E$1070,$G154),""))</f>
        <v/>
      </c>
      <c r="B154" s="477" t="str">
        <f>IF($G154="","",IF(OR(INDEX(Nhaplieu!$M$8:$M$1070,$G154)=$J$3,INDEX(Nhaplieu!$N$8:$N$1070,$G154)=$J$3),INDEX(Nhaplieu!$F$8:$F$1070,$G154),""))</f>
        <v/>
      </c>
      <c r="C154" s="478" t="str">
        <f>IF($G154="","",IF(OR(INDEX(Nhaplieu!$M$8:$M$1070,$G154)=$J$3,INDEX(Nhaplieu!$N$8:$N$1070,$G154)=$J$3),INDEX(Nhaplieu!$L$8:$L$1070,$G154),""))</f>
        <v/>
      </c>
      <c r="D154" s="479" t="str">
        <f>IF($G154="","",IF(INDEX(Nhaplieu!$M$8:$M$1070,$G154)=$J$3,IF($G154="","",INDEX(Nhaplieu!$N$8:$N$1070,$G154)),IF(INDEX(Nhaplieu!$N$8:$N$1070,$G154)=$J$3,IF($G154="","",INDEX(Nhaplieu!$M$8:$M$1070,$G154)),"")))</f>
        <v/>
      </c>
      <c r="E154" s="461" t="str">
        <f>IF($G154="","",IF(AND(INDEX(Nhaplieu!$M$8:$M$1070,$G154)=$J$3,INDEX(Nhaplieu!$P$8:$P$1070,$G154)=$J$2),INDEX(Nhaplieu!$O$8:$O$1070,$G154),0))</f>
        <v/>
      </c>
      <c r="F154" s="461" t="str">
        <f>IF(OR($G154="",E154&gt;0),"",IF(AND(INDEX(Nhaplieu!$N$8:$N$1070,$G154)=$J$3,INDEX(Nhaplieu!$P$8:$P$1070,$G154)=$J$2),INDEX(Nhaplieu!$O$8:$O$1070,$G154),0))</f>
        <v/>
      </c>
      <c r="G154" s="480" t="str">
        <f>IF(TYPE(MATCH($J$2,Nhaplieu!$P$8:$P$1070,0))=16,"",MATCH($J$2,Nhaplieu!$P$8:$P$1070,0))</f>
        <v/>
      </c>
    </row>
    <row r="155" spans="1:7" s="10" customFormat="1" ht="14.25" customHeight="1">
      <c r="A155" s="461" t="str">
        <f>IF($G155="","",IF(OR(INDEX(Nhaplieu!$M$8:$M$1070,$G155)=$J$3,INDEX(Nhaplieu!$N$8:$N$1070,$G155)=$J$3),INDEX(Nhaplieu!$E$8:$E$1070,$G155),""))</f>
        <v/>
      </c>
      <c r="B155" s="477" t="str">
        <f>IF($G155="","",IF(OR(INDEX(Nhaplieu!$M$8:$M$1070,$G155)=$J$3,INDEX(Nhaplieu!$N$8:$N$1070,$G155)=$J$3),INDEX(Nhaplieu!$F$8:$F$1070,$G155),""))</f>
        <v/>
      </c>
      <c r="C155" s="478" t="str">
        <f>IF($G155="","",IF(OR(INDEX(Nhaplieu!$M$8:$M$1070,$G155)=$J$3,INDEX(Nhaplieu!$N$8:$N$1070,$G155)=$J$3),INDEX(Nhaplieu!$L$8:$L$1070,$G155),""))</f>
        <v/>
      </c>
      <c r="D155" s="479" t="str">
        <f>IF($G155="","",IF(INDEX(Nhaplieu!$M$8:$M$1070,$G155)=$J$3,IF($G155="","",INDEX(Nhaplieu!$N$8:$N$1070,$G155)),IF(INDEX(Nhaplieu!$N$8:$N$1070,$G155)=$J$3,IF($G155="","",INDEX(Nhaplieu!$M$8:$M$1070,$G155)),"")))</f>
        <v/>
      </c>
      <c r="E155" s="461" t="str">
        <f>IF($G155="","",IF(AND(INDEX(Nhaplieu!$M$8:$M$1070,$G155)=$J$3,INDEX(Nhaplieu!$P$8:$P$1070,$G155)=$J$2),INDEX(Nhaplieu!$O$8:$O$1070,$G155),0))</f>
        <v/>
      </c>
      <c r="F155" s="461" t="str">
        <f>IF(OR($G155="",E155&gt;0),"",IF(AND(INDEX(Nhaplieu!$N$8:$N$1070,$G155)=$J$3,INDEX(Nhaplieu!$P$8:$P$1070,$G155)=$J$2),INDEX(Nhaplieu!$O$8:$O$1070,$G155),0))</f>
        <v/>
      </c>
      <c r="G155" s="480" t="str">
        <f>IF(TYPE(MATCH($J$2,Nhaplieu!$P$8:$P$1070,0))=16,"",MATCH($J$2,Nhaplieu!$P$8:$P$1070,0))</f>
        <v/>
      </c>
    </row>
    <row r="156" spans="1:7" s="10" customFormat="1" ht="14.25" customHeight="1">
      <c r="A156" s="461" t="str">
        <f>IF($G156="","",IF(OR(INDEX(Nhaplieu!$M$8:$M$1070,$G156)=$J$3,INDEX(Nhaplieu!$N$8:$N$1070,$G156)=$J$3),INDEX(Nhaplieu!$E$8:$E$1070,$G156),""))</f>
        <v/>
      </c>
      <c r="B156" s="477" t="str">
        <f>IF($G156="","",IF(OR(INDEX(Nhaplieu!$M$8:$M$1070,$G156)=$J$3,INDEX(Nhaplieu!$N$8:$N$1070,$G156)=$J$3),INDEX(Nhaplieu!$F$8:$F$1070,$G156),""))</f>
        <v/>
      </c>
      <c r="C156" s="478" t="str">
        <f>IF($G156="","",IF(OR(INDEX(Nhaplieu!$M$8:$M$1070,$G156)=$J$3,INDEX(Nhaplieu!$N$8:$N$1070,$G156)=$J$3),INDEX(Nhaplieu!$L$8:$L$1070,$G156),""))</f>
        <v/>
      </c>
      <c r="D156" s="479" t="str">
        <f>IF($G156="","",IF(INDEX(Nhaplieu!$M$8:$M$1070,$G156)=$J$3,IF($G156="","",INDEX(Nhaplieu!$N$8:$N$1070,$G156)),IF(INDEX(Nhaplieu!$N$8:$N$1070,$G156)=$J$3,IF($G156="","",INDEX(Nhaplieu!$M$8:$M$1070,$G156)),"")))</f>
        <v/>
      </c>
      <c r="E156" s="461" t="str">
        <f>IF($G156="","",IF(AND(INDEX(Nhaplieu!$M$8:$M$1070,$G156)=$J$3,INDEX(Nhaplieu!$P$8:$P$1070,$G156)=$J$2),INDEX(Nhaplieu!$O$8:$O$1070,$G156),0))</f>
        <v/>
      </c>
      <c r="F156" s="461" t="str">
        <f>IF(OR($G156="",E156&gt;0),"",IF(AND(INDEX(Nhaplieu!$N$8:$N$1070,$G156)=$J$3,INDEX(Nhaplieu!$P$8:$P$1070,$G156)=$J$2),INDEX(Nhaplieu!$O$8:$O$1070,$G156),0))</f>
        <v/>
      </c>
      <c r="G156" s="480" t="str">
        <f>IF(TYPE(MATCH($J$2,Nhaplieu!$P$8:$P$1070,0))=16,"",MATCH($J$2,Nhaplieu!$P$8:$P$1070,0))</f>
        <v/>
      </c>
    </row>
    <row r="157" spans="1:7" s="10" customFormat="1" ht="14.25" customHeight="1">
      <c r="A157" s="461" t="str">
        <f>IF($G157="","",IF(OR(INDEX(Nhaplieu!$M$8:$M$1070,$G157)=$J$3,INDEX(Nhaplieu!$N$8:$N$1070,$G157)=$J$3),INDEX(Nhaplieu!$E$8:$E$1070,$G157),""))</f>
        <v/>
      </c>
      <c r="B157" s="477" t="str">
        <f>IF($G157="","",IF(OR(INDEX(Nhaplieu!$M$8:$M$1070,$G157)=$J$3,INDEX(Nhaplieu!$N$8:$N$1070,$G157)=$J$3),INDEX(Nhaplieu!$F$8:$F$1070,$G157),""))</f>
        <v/>
      </c>
      <c r="C157" s="478" t="str">
        <f>IF($G157="","",IF(OR(INDEX(Nhaplieu!$M$8:$M$1070,$G157)=$J$3,INDEX(Nhaplieu!$N$8:$N$1070,$G157)=$J$3),INDEX(Nhaplieu!$L$8:$L$1070,$G157),""))</f>
        <v/>
      </c>
      <c r="D157" s="479" t="str">
        <f>IF($G157="","",IF(INDEX(Nhaplieu!$M$8:$M$1070,$G157)=$J$3,IF($G157="","",INDEX(Nhaplieu!$N$8:$N$1070,$G157)),IF(INDEX(Nhaplieu!$N$8:$N$1070,$G157)=$J$3,IF($G157="","",INDEX(Nhaplieu!$M$8:$M$1070,$G157)),"")))</f>
        <v/>
      </c>
      <c r="E157" s="461" t="str">
        <f>IF($G157="","",IF(AND(INDEX(Nhaplieu!$M$8:$M$1070,$G157)=$J$3,INDEX(Nhaplieu!$P$8:$P$1070,$G157)=$J$2),INDEX(Nhaplieu!$O$8:$O$1070,$G157),0))</f>
        <v/>
      </c>
      <c r="F157" s="461" t="str">
        <f>IF(OR($G157="",E157&gt;0),"",IF(AND(INDEX(Nhaplieu!$N$8:$N$1070,$G157)=$J$3,INDEX(Nhaplieu!$P$8:$P$1070,$G157)=$J$2),INDEX(Nhaplieu!$O$8:$O$1070,$G157),0))</f>
        <v/>
      </c>
      <c r="G157" s="480" t="str">
        <f>IF(TYPE(MATCH($J$2,Nhaplieu!$P$8:$P$1070,0))=16,"",MATCH($J$2,Nhaplieu!$P$8:$P$1070,0))</f>
        <v/>
      </c>
    </row>
    <row r="158" spans="1:7" s="10" customFormat="1" ht="14.25" customHeight="1">
      <c r="A158" s="461" t="str">
        <f>IF($G158="","",IF(OR(INDEX(Nhaplieu!$M$8:$M$1070,$G158)=$J$3,INDEX(Nhaplieu!$N$8:$N$1070,$G158)=$J$3),INDEX(Nhaplieu!$E$8:$E$1070,$G158),""))</f>
        <v/>
      </c>
      <c r="B158" s="477" t="str">
        <f>IF($G158="","",IF(OR(INDEX(Nhaplieu!$M$8:$M$1070,$G158)=$J$3,INDEX(Nhaplieu!$N$8:$N$1070,$G158)=$J$3),INDEX(Nhaplieu!$F$8:$F$1070,$G158),""))</f>
        <v/>
      </c>
      <c r="C158" s="478" t="str">
        <f>IF($G158="","",IF(OR(INDEX(Nhaplieu!$M$8:$M$1070,$G158)=$J$3,INDEX(Nhaplieu!$N$8:$N$1070,$G158)=$J$3),INDEX(Nhaplieu!$L$8:$L$1070,$G158),""))</f>
        <v/>
      </c>
      <c r="D158" s="479" t="str">
        <f>IF($G158="","",IF(INDEX(Nhaplieu!$M$8:$M$1070,$G158)=$J$3,IF($G158="","",INDEX(Nhaplieu!$N$8:$N$1070,$G158)),IF(INDEX(Nhaplieu!$N$8:$N$1070,$G158)=$J$3,IF($G158="","",INDEX(Nhaplieu!$M$8:$M$1070,$G158)),"")))</f>
        <v/>
      </c>
      <c r="E158" s="461" t="str">
        <f>IF($G158="","",IF(AND(INDEX(Nhaplieu!$M$8:$M$1070,$G158)=$J$3,INDEX(Nhaplieu!$P$8:$P$1070,$G158)=$J$2),INDEX(Nhaplieu!$O$8:$O$1070,$G158),0))</f>
        <v/>
      </c>
      <c r="F158" s="461" t="str">
        <f>IF(OR($G158="",E158&gt;0),"",IF(AND(INDEX(Nhaplieu!$N$8:$N$1070,$G158)=$J$3,INDEX(Nhaplieu!$P$8:$P$1070,$G158)=$J$2),INDEX(Nhaplieu!$O$8:$O$1070,$G158),0))</f>
        <v/>
      </c>
      <c r="G158" s="480" t="str">
        <f>IF(TYPE(MATCH($J$2,Nhaplieu!$P$8:$P$1070,0))=16,"",MATCH($J$2,Nhaplieu!$P$8:$P$1070,0))</f>
        <v/>
      </c>
    </row>
    <row r="159" spans="1:7" s="10" customFormat="1" ht="14.25" customHeight="1">
      <c r="A159" s="461" t="str">
        <f>IF($G159="","",IF(OR(INDEX(Nhaplieu!$M$8:$M$1070,$G159)=$J$3,INDEX(Nhaplieu!$N$8:$N$1070,$G159)=$J$3),INDEX(Nhaplieu!$E$8:$E$1070,$G159),""))</f>
        <v/>
      </c>
      <c r="B159" s="477" t="str">
        <f>IF($G159="","",IF(OR(INDEX(Nhaplieu!$M$8:$M$1070,$G159)=$J$3,INDEX(Nhaplieu!$N$8:$N$1070,$G159)=$J$3),INDEX(Nhaplieu!$F$8:$F$1070,$G159),""))</f>
        <v/>
      </c>
      <c r="C159" s="478" t="str">
        <f>IF($G159="","",IF(OR(INDEX(Nhaplieu!$M$8:$M$1070,$G159)=$J$3,INDEX(Nhaplieu!$N$8:$N$1070,$G159)=$J$3),INDEX(Nhaplieu!$L$8:$L$1070,$G159),""))</f>
        <v/>
      </c>
      <c r="D159" s="479" t="str">
        <f>IF($G159="","",IF(INDEX(Nhaplieu!$M$8:$M$1070,$G159)=$J$3,IF($G159="","",INDEX(Nhaplieu!$N$8:$N$1070,$G159)),IF(INDEX(Nhaplieu!$N$8:$N$1070,$G159)=$J$3,IF($G159="","",INDEX(Nhaplieu!$M$8:$M$1070,$G159)),"")))</f>
        <v/>
      </c>
      <c r="E159" s="461" t="str">
        <f>IF($G159="","",IF(AND(INDEX(Nhaplieu!$M$8:$M$1070,$G159)=$J$3,INDEX(Nhaplieu!$P$8:$P$1070,$G159)=$J$2),INDEX(Nhaplieu!$O$8:$O$1070,$G159),0))</f>
        <v/>
      </c>
      <c r="F159" s="461" t="str">
        <f>IF(OR($G159="",E159&gt;0),"",IF(AND(INDEX(Nhaplieu!$N$8:$N$1070,$G159)=$J$3,INDEX(Nhaplieu!$P$8:$P$1070,$G159)=$J$2),INDEX(Nhaplieu!$O$8:$O$1070,$G159),0))</f>
        <v/>
      </c>
      <c r="G159" s="480" t="str">
        <f>IF(TYPE(MATCH($J$2,Nhaplieu!$P$8:$P$1070,0))=16,"",MATCH($J$2,Nhaplieu!$P$8:$P$1070,0))</f>
        <v/>
      </c>
    </row>
    <row r="160" spans="1:7" s="10" customFormat="1" ht="14.25" customHeight="1">
      <c r="A160" s="461" t="str">
        <f>IF($G160="","",IF(OR(INDEX(Nhaplieu!$M$8:$M$1070,$G160)=$J$3,INDEX(Nhaplieu!$N$8:$N$1070,$G160)=$J$3),INDEX(Nhaplieu!$E$8:$E$1070,$G160),""))</f>
        <v/>
      </c>
      <c r="B160" s="477" t="str">
        <f>IF($G160="","",IF(OR(INDEX(Nhaplieu!$M$8:$M$1070,$G160)=$J$3,INDEX(Nhaplieu!$N$8:$N$1070,$G160)=$J$3),INDEX(Nhaplieu!$F$8:$F$1070,$G160),""))</f>
        <v/>
      </c>
      <c r="C160" s="478" t="str">
        <f>IF($G160="","",IF(OR(INDEX(Nhaplieu!$M$8:$M$1070,$G160)=$J$3,INDEX(Nhaplieu!$N$8:$N$1070,$G160)=$J$3),INDEX(Nhaplieu!$L$8:$L$1070,$G160),""))</f>
        <v/>
      </c>
      <c r="D160" s="479" t="str">
        <f>IF($G160="","",IF(INDEX(Nhaplieu!$M$8:$M$1070,$G160)=$J$3,IF($G160="","",INDEX(Nhaplieu!$N$8:$N$1070,$G160)),IF(INDEX(Nhaplieu!$N$8:$N$1070,$G160)=$J$3,IF($G160="","",INDEX(Nhaplieu!$M$8:$M$1070,$G160)),"")))</f>
        <v/>
      </c>
      <c r="E160" s="461" t="str">
        <f>IF($G160="","",IF(AND(INDEX(Nhaplieu!$M$8:$M$1070,$G160)=$J$3,INDEX(Nhaplieu!$P$8:$P$1070,$G160)=$J$2),INDEX(Nhaplieu!$O$8:$O$1070,$G160),0))</f>
        <v/>
      </c>
      <c r="F160" s="461" t="str">
        <f>IF(OR($G160="",E160&gt;0),"",IF(AND(INDEX(Nhaplieu!$N$8:$N$1070,$G160)=$J$3,INDEX(Nhaplieu!$P$8:$P$1070,$G160)=$J$2),INDEX(Nhaplieu!$O$8:$O$1070,$G160),0))</f>
        <v/>
      </c>
      <c r="G160" s="480" t="str">
        <f>IF(TYPE(MATCH($J$2,Nhaplieu!$P$8:$P$1070,0))=16,"",MATCH($J$2,Nhaplieu!$P$8:$P$1070,0))</f>
        <v/>
      </c>
    </row>
    <row r="161" spans="1:7" s="10" customFormat="1" ht="14.25" customHeight="1">
      <c r="A161" s="461" t="str">
        <f>IF($G161="","",IF(OR(INDEX(Nhaplieu!$M$8:$M$1070,$G161)=$J$3,INDEX(Nhaplieu!$N$8:$N$1070,$G161)=$J$3),INDEX(Nhaplieu!$E$8:$E$1070,$G161),""))</f>
        <v/>
      </c>
      <c r="B161" s="477" t="str">
        <f>IF($G161="","",IF(OR(INDEX(Nhaplieu!$M$8:$M$1070,$G161)=$J$3,INDEX(Nhaplieu!$N$8:$N$1070,$G161)=$J$3),INDEX(Nhaplieu!$F$8:$F$1070,$G161),""))</f>
        <v/>
      </c>
      <c r="C161" s="478" t="str">
        <f>IF($G161="","",IF(OR(INDEX(Nhaplieu!$M$8:$M$1070,$G161)=$J$3,INDEX(Nhaplieu!$N$8:$N$1070,$G161)=$J$3),INDEX(Nhaplieu!$L$8:$L$1070,$G161),""))</f>
        <v/>
      </c>
      <c r="D161" s="479" t="str">
        <f>IF($G161="","",IF(INDEX(Nhaplieu!$M$8:$M$1070,$G161)=$J$3,IF($G161="","",INDEX(Nhaplieu!$N$8:$N$1070,$G161)),IF(INDEX(Nhaplieu!$N$8:$N$1070,$G161)=$J$3,IF($G161="","",INDEX(Nhaplieu!$M$8:$M$1070,$G161)),"")))</f>
        <v/>
      </c>
      <c r="E161" s="461" t="str">
        <f>IF($G161="","",IF(AND(INDEX(Nhaplieu!$M$8:$M$1070,$G161)=$J$3,INDEX(Nhaplieu!$P$8:$P$1070,$G161)=$J$2),INDEX(Nhaplieu!$O$8:$O$1070,$G161),0))</f>
        <v/>
      </c>
      <c r="F161" s="461" t="str">
        <f>IF(OR($G161="",E161&gt;0),"",IF(AND(INDEX(Nhaplieu!$N$8:$N$1070,$G161)=$J$3,INDEX(Nhaplieu!$P$8:$P$1070,$G161)=$J$2),INDEX(Nhaplieu!$O$8:$O$1070,$G161),0))</f>
        <v/>
      </c>
      <c r="G161" s="480" t="str">
        <f>IF(TYPE(MATCH($J$2,Nhaplieu!$P$8:$P$1070,0))=16,"",MATCH($J$2,Nhaplieu!$P$8:$P$1070,0))</f>
        <v/>
      </c>
    </row>
    <row r="162" spans="1:7" s="10" customFormat="1" ht="14.25" customHeight="1">
      <c r="A162" s="461" t="str">
        <f>IF($G162="","",IF(OR(INDEX(Nhaplieu!$M$8:$M$1070,$G162)=$J$3,INDEX(Nhaplieu!$N$8:$N$1070,$G162)=$J$3),INDEX(Nhaplieu!$E$8:$E$1070,$G162),""))</f>
        <v/>
      </c>
      <c r="B162" s="477" t="str">
        <f>IF($G162="","",IF(OR(INDEX(Nhaplieu!$M$8:$M$1070,$G162)=$J$3,INDEX(Nhaplieu!$N$8:$N$1070,$G162)=$J$3),INDEX(Nhaplieu!$F$8:$F$1070,$G162),""))</f>
        <v/>
      </c>
      <c r="C162" s="478" t="str">
        <f>IF($G162="","",IF(OR(INDEX(Nhaplieu!$M$8:$M$1070,$G162)=$J$3,INDEX(Nhaplieu!$N$8:$N$1070,$G162)=$J$3),INDEX(Nhaplieu!$L$8:$L$1070,$G162),""))</f>
        <v/>
      </c>
      <c r="D162" s="479" t="str">
        <f>IF($G162="","",IF(INDEX(Nhaplieu!$M$8:$M$1070,$G162)=$J$3,IF($G162="","",INDEX(Nhaplieu!$N$8:$N$1070,$G162)),IF(INDEX(Nhaplieu!$N$8:$N$1070,$G162)=$J$3,IF($G162="","",INDEX(Nhaplieu!$M$8:$M$1070,$G162)),"")))</f>
        <v/>
      </c>
      <c r="E162" s="461" t="str">
        <f>IF($G162="","",IF(AND(INDEX(Nhaplieu!$M$8:$M$1070,$G162)=$J$3,INDEX(Nhaplieu!$P$8:$P$1070,$G162)=$J$2),INDEX(Nhaplieu!$O$8:$O$1070,$G162),0))</f>
        <v/>
      </c>
      <c r="F162" s="461" t="str">
        <f>IF(OR($G162="",E162&gt;0),"",IF(AND(INDEX(Nhaplieu!$N$8:$N$1070,$G162)=$J$3,INDEX(Nhaplieu!$P$8:$P$1070,$G162)=$J$2),INDEX(Nhaplieu!$O$8:$O$1070,$G162),0))</f>
        <v/>
      </c>
      <c r="G162" s="480" t="str">
        <f>IF(TYPE(MATCH($J$2,Nhaplieu!$P$8:$P$1070,0))=16,"",MATCH($J$2,Nhaplieu!$P$8:$P$1070,0))</f>
        <v/>
      </c>
    </row>
    <row r="163" spans="1:7" s="10" customFormat="1" ht="14.25" customHeight="1">
      <c r="A163" s="461" t="str">
        <f>IF($G163="","",IF(OR(INDEX(Nhaplieu!$M$8:$M$1070,$G163)=$J$3,INDEX(Nhaplieu!$N$8:$N$1070,$G163)=$J$3),INDEX(Nhaplieu!$E$8:$E$1070,$G163),""))</f>
        <v/>
      </c>
      <c r="B163" s="477" t="str">
        <f>IF($G163="","",IF(OR(INDEX(Nhaplieu!$M$8:$M$1070,$G163)=$J$3,INDEX(Nhaplieu!$N$8:$N$1070,$G163)=$J$3),INDEX(Nhaplieu!$F$8:$F$1070,$G163),""))</f>
        <v/>
      </c>
      <c r="C163" s="478" t="str">
        <f>IF($G163="","",IF(OR(INDEX(Nhaplieu!$M$8:$M$1070,$G163)=$J$3,INDEX(Nhaplieu!$N$8:$N$1070,$G163)=$J$3),INDEX(Nhaplieu!$L$8:$L$1070,$G163),""))</f>
        <v/>
      </c>
      <c r="D163" s="479" t="str">
        <f>IF($G163="","",IF(INDEX(Nhaplieu!$M$8:$M$1070,$G163)=$J$3,IF($G163="","",INDEX(Nhaplieu!$N$8:$N$1070,$G163)),IF(INDEX(Nhaplieu!$N$8:$N$1070,$G163)=$J$3,IF($G163="","",INDEX(Nhaplieu!$M$8:$M$1070,$G163)),"")))</f>
        <v/>
      </c>
      <c r="E163" s="461" t="str">
        <f>IF($G163="","",IF(AND(INDEX(Nhaplieu!$M$8:$M$1070,$G163)=$J$3,INDEX(Nhaplieu!$P$8:$P$1070,$G163)=$J$2),INDEX(Nhaplieu!$O$8:$O$1070,$G163),0))</f>
        <v/>
      </c>
      <c r="F163" s="461" t="str">
        <f>IF(OR($G163="",E163&gt;0),"",IF(AND(INDEX(Nhaplieu!$N$8:$N$1070,$G163)=$J$3,INDEX(Nhaplieu!$P$8:$P$1070,$G163)=$J$2),INDEX(Nhaplieu!$O$8:$O$1070,$G163),0))</f>
        <v/>
      </c>
      <c r="G163" s="480" t="str">
        <f>IF(TYPE(MATCH($J$2,Nhaplieu!$P$8:$P$1070,0))=16,"",MATCH($J$2,Nhaplieu!$P$8:$P$1070,0))</f>
        <v/>
      </c>
    </row>
    <row r="164" spans="1:7" s="10" customFormat="1" ht="14.25" customHeight="1">
      <c r="A164" s="461" t="str">
        <f>IF($G164="","",IF(OR(INDEX(Nhaplieu!$M$8:$M$1070,$G164)=$J$3,INDEX(Nhaplieu!$N$8:$N$1070,$G164)=$J$3),INDEX(Nhaplieu!$E$8:$E$1070,$G164),""))</f>
        <v/>
      </c>
      <c r="B164" s="477" t="str">
        <f>IF($G164="","",IF(OR(INDEX(Nhaplieu!$M$8:$M$1070,$G164)=$J$3,INDEX(Nhaplieu!$N$8:$N$1070,$G164)=$J$3),INDEX(Nhaplieu!$F$8:$F$1070,$G164),""))</f>
        <v/>
      </c>
      <c r="C164" s="478" t="str">
        <f>IF($G164="","",IF(OR(INDEX(Nhaplieu!$M$8:$M$1070,$G164)=$J$3,INDEX(Nhaplieu!$N$8:$N$1070,$G164)=$J$3),INDEX(Nhaplieu!$L$8:$L$1070,$G164),""))</f>
        <v/>
      </c>
      <c r="D164" s="479" t="str">
        <f>IF($G164="","",IF(INDEX(Nhaplieu!$M$8:$M$1070,$G164)=$J$3,IF($G164="","",INDEX(Nhaplieu!$N$8:$N$1070,$G164)),IF(INDEX(Nhaplieu!$N$8:$N$1070,$G164)=$J$3,IF($G164="","",INDEX(Nhaplieu!$M$8:$M$1070,$G164)),"")))</f>
        <v/>
      </c>
      <c r="E164" s="461" t="str">
        <f>IF($G164="","",IF(AND(INDEX(Nhaplieu!$M$8:$M$1070,$G164)=$J$3,INDEX(Nhaplieu!$P$8:$P$1070,$G164)=$J$2),INDEX(Nhaplieu!$O$8:$O$1070,$G164),0))</f>
        <v/>
      </c>
      <c r="F164" s="461" t="str">
        <f>IF(OR($G164="",E164&gt;0),"",IF(AND(INDEX(Nhaplieu!$N$8:$N$1070,$G164)=$J$3,INDEX(Nhaplieu!$P$8:$P$1070,$G164)=$J$2),INDEX(Nhaplieu!$O$8:$O$1070,$G164),0))</f>
        <v/>
      </c>
      <c r="G164" s="480" t="str">
        <f>IF(TYPE(MATCH($J$2,Nhaplieu!$P$8:$P$1070,0))=16,"",MATCH($J$2,Nhaplieu!$P$8:$P$1070,0))</f>
        <v/>
      </c>
    </row>
    <row r="165" spans="1:7" s="10" customFormat="1" ht="14.25" customHeight="1">
      <c r="A165" s="461" t="str">
        <f>IF($G165="","",IF(OR(INDEX(Nhaplieu!$M$8:$M$1070,$G165)=$J$3,INDEX(Nhaplieu!$N$8:$N$1070,$G165)=$J$3),INDEX(Nhaplieu!$E$8:$E$1070,$G165),""))</f>
        <v/>
      </c>
      <c r="B165" s="477" t="str">
        <f>IF($G165="","",IF(OR(INDEX(Nhaplieu!$M$8:$M$1070,$G165)=$J$3,INDEX(Nhaplieu!$N$8:$N$1070,$G165)=$J$3),INDEX(Nhaplieu!$F$8:$F$1070,$G165),""))</f>
        <v/>
      </c>
      <c r="C165" s="478" t="str">
        <f>IF($G165="","",IF(OR(INDEX(Nhaplieu!$M$8:$M$1070,$G165)=$J$3,INDEX(Nhaplieu!$N$8:$N$1070,$G165)=$J$3),INDEX(Nhaplieu!$L$8:$L$1070,$G165),""))</f>
        <v/>
      </c>
      <c r="D165" s="479" t="str">
        <f>IF($G165="","",IF(INDEX(Nhaplieu!$M$8:$M$1070,$G165)=$J$3,IF($G165="","",INDEX(Nhaplieu!$N$8:$N$1070,$G165)),IF(INDEX(Nhaplieu!$N$8:$N$1070,$G165)=$J$3,IF($G165="","",INDEX(Nhaplieu!$M$8:$M$1070,$G165)),"")))</f>
        <v/>
      </c>
      <c r="E165" s="461" t="str">
        <f>IF($G165="","",IF(AND(INDEX(Nhaplieu!$M$8:$M$1070,$G165)=$J$3,INDEX(Nhaplieu!$P$8:$P$1070,$G165)=$J$2),INDEX(Nhaplieu!$O$8:$O$1070,$G165),0))</f>
        <v/>
      </c>
      <c r="F165" s="461" t="str">
        <f>IF(OR($G165="",E165&gt;0),"",IF(AND(INDEX(Nhaplieu!$N$8:$N$1070,$G165)=$J$3,INDEX(Nhaplieu!$P$8:$P$1070,$G165)=$J$2),INDEX(Nhaplieu!$O$8:$O$1070,$G165),0))</f>
        <v/>
      </c>
      <c r="G165" s="480" t="str">
        <f>IF(TYPE(MATCH($J$2,Nhaplieu!$P$8:$P$1070,0))=16,"",MATCH($J$2,Nhaplieu!$P$8:$P$1070,0))</f>
        <v/>
      </c>
    </row>
    <row r="166" spans="1:7" s="10" customFormat="1" ht="14.25" customHeight="1">
      <c r="A166" s="461" t="str">
        <f>IF($G166="","",IF(OR(INDEX(Nhaplieu!$M$8:$M$1070,$G166)=$J$3,INDEX(Nhaplieu!$N$8:$N$1070,$G166)=$J$3),INDEX(Nhaplieu!$E$8:$E$1070,$G166),""))</f>
        <v/>
      </c>
      <c r="B166" s="477" t="str">
        <f>IF($G166="","",IF(OR(INDEX(Nhaplieu!$M$8:$M$1070,$G166)=$J$3,INDEX(Nhaplieu!$N$8:$N$1070,$G166)=$J$3),INDEX(Nhaplieu!$F$8:$F$1070,$G166),""))</f>
        <v/>
      </c>
      <c r="C166" s="478" t="str">
        <f>IF($G166="","",IF(OR(INDEX(Nhaplieu!$M$8:$M$1070,$G166)=$J$3,INDEX(Nhaplieu!$N$8:$N$1070,$G166)=$J$3),INDEX(Nhaplieu!$L$8:$L$1070,$G166),""))</f>
        <v/>
      </c>
      <c r="D166" s="479" t="str">
        <f>IF($G166="","",IF(INDEX(Nhaplieu!$M$8:$M$1070,$G166)=$J$3,IF($G166="","",INDEX(Nhaplieu!$N$8:$N$1070,$G166)),IF(INDEX(Nhaplieu!$N$8:$N$1070,$G166)=$J$3,IF($G166="","",INDEX(Nhaplieu!$M$8:$M$1070,$G166)),"")))</f>
        <v/>
      </c>
      <c r="E166" s="461" t="str">
        <f>IF($G166="","",IF(AND(INDEX(Nhaplieu!$M$8:$M$1070,$G166)=$J$3,INDEX(Nhaplieu!$P$8:$P$1070,$G166)=$J$2),INDEX(Nhaplieu!$O$8:$O$1070,$G166),0))</f>
        <v/>
      </c>
      <c r="F166" s="461" t="str">
        <f>IF(OR($G166="",E166&gt;0),"",IF(AND(INDEX(Nhaplieu!$N$8:$N$1070,$G166)=$J$3,INDEX(Nhaplieu!$P$8:$P$1070,$G166)=$J$2),INDEX(Nhaplieu!$O$8:$O$1070,$G166),0))</f>
        <v/>
      </c>
      <c r="G166" s="480" t="str">
        <f>IF(TYPE(MATCH($J$2,Nhaplieu!$P$8:$P$1070,0))=16,"",MATCH($J$2,Nhaplieu!$P$8:$P$1070,0))</f>
        <v/>
      </c>
    </row>
    <row r="167" spans="1:7" s="10" customFormat="1" ht="14.25" customHeight="1">
      <c r="A167" s="461" t="str">
        <f>IF($G167="","",IF(OR(INDEX(Nhaplieu!$M$8:$M$1070,$G167)=$J$3,INDEX(Nhaplieu!$N$8:$N$1070,$G167)=$J$3),INDEX(Nhaplieu!$E$8:$E$1070,$G167),""))</f>
        <v/>
      </c>
      <c r="B167" s="477" t="str">
        <f>IF($G167="","",IF(OR(INDEX(Nhaplieu!$M$8:$M$1070,$G167)=$J$3,INDEX(Nhaplieu!$N$8:$N$1070,$G167)=$J$3),INDEX(Nhaplieu!$F$8:$F$1070,$G167),""))</f>
        <v/>
      </c>
      <c r="C167" s="478" t="str">
        <f>IF($G167="","",IF(OR(INDEX(Nhaplieu!$M$8:$M$1070,$G167)=$J$3,INDEX(Nhaplieu!$N$8:$N$1070,$G167)=$J$3),INDEX(Nhaplieu!$L$8:$L$1070,$G167),""))</f>
        <v/>
      </c>
      <c r="D167" s="479" t="str">
        <f>IF($G167="","",IF(INDEX(Nhaplieu!$M$8:$M$1070,$G167)=$J$3,IF($G167="","",INDEX(Nhaplieu!$N$8:$N$1070,$G167)),IF(INDEX(Nhaplieu!$N$8:$N$1070,$G167)=$J$3,IF($G167="","",INDEX(Nhaplieu!$M$8:$M$1070,$G167)),"")))</f>
        <v/>
      </c>
      <c r="E167" s="461" t="str">
        <f>IF($G167="","",IF(AND(INDEX(Nhaplieu!$M$8:$M$1070,$G167)=$J$3,INDEX(Nhaplieu!$P$8:$P$1070,$G167)=$J$2),INDEX(Nhaplieu!$O$8:$O$1070,$G167),0))</f>
        <v/>
      </c>
      <c r="F167" s="461" t="str">
        <f>IF(OR($G167="",E167&gt;0),"",IF(AND(INDEX(Nhaplieu!$N$8:$N$1070,$G167)=$J$3,INDEX(Nhaplieu!$P$8:$P$1070,$G167)=$J$2),INDEX(Nhaplieu!$O$8:$O$1070,$G167),0))</f>
        <v/>
      </c>
      <c r="G167" s="480" t="str">
        <f>IF(TYPE(MATCH($J$2,Nhaplieu!$P$8:$P$1070,0))=16,"",MATCH($J$2,Nhaplieu!$P$8:$P$1070,0))</f>
        <v/>
      </c>
    </row>
    <row r="168" spans="1:7" s="10" customFormat="1" ht="14.25" customHeight="1">
      <c r="A168" s="461" t="str">
        <f>IF($G168="","",IF(OR(INDEX(Nhaplieu!$M$8:$M$1070,$G168)=$J$3,INDEX(Nhaplieu!$N$8:$N$1070,$G168)=$J$3),INDEX(Nhaplieu!$E$8:$E$1070,$G168),""))</f>
        <v/>
      </c>
      <c r="B168" s="477" t="str">
        <f>IF($G168="","",IF(OR(INDEX(Nhaplieu!$M$8:$M$1070,$G168)=$J$3,INDEX(Nhaplieu!$N$8:$N$1070,$G168)=$J$3),INDEX(Nhaplieu!$F$8:$F$1070,$G168),""))</f>
        <v/>
      </c>
      <c r="C168" s="478" t="str">
        <f>IF($G168="","",IF(OR(INDEX(Nhaplieu!$M$8:$M$1070,$G168)=$J$3,INDEX(Nhaplieu!$N$8:$N$1070,$G168)=$J$3),INDEX(Nhaplieu!$L$8:$L$1070,$G168),""))</f>
        <v/>
      </c>
      <c r="D168" s="479" t="str">
        <f>IF($G168="","",IF(INDEX(Nhaplieu!$M$8:$M$1070,$G168)=$J$3,IF($G168="","",INDEX(Nhaplieu!$N$8:$N$1070,$G168)),IF(INDEX(Nhaplieu!$N$8:$N$1070,$G168)=$J$3,IF($G168="","",INDEX(Nhaplieu!$M$8:$M$1070,$G168)),"")))</f>
        <v/>
      </c>
      <c r="E168" s="461" t="str">
        <f>IF($G168="","",IF(AND(INDEX(Nhaplieu!$M$8:$M$1070,$G168)=$J$3,INDEX(Nhaplieu!$P$8:$P$1070,$G168)=$J$2),INDEX(Nhaplieu!$O$8:$O$1070,$G168),0))</f>
        <v/>
      </c>
      <c r="F168" s="461" t="str">
        <f>IF(OR($G168="",E168&gt;0),"",IF(AND(INDEX(Nhaplieu!$N$8:$N$1070,$G168)=$J$3,INDEX(Nhaplieu!$P$8:$P$1070,$G168)=$J$2),INDEX(Nhaplieu!$O$8:$O$1070,$G168),0))</f>
        <v/>
      </c>
      <c r="G168" s="480" t="str">
        <f>IF(TYPE(MATCH($J$2,Nhaplieu!$P$8:$P$1070,0))=16,"",MATCH($J$2,Nhaplieu!$P$8:$P$1070,0))</f>
        <v/>
      </c>
    </row>
    <row r="169" spans="1:7" s="10" customFormat="1" ht="14.25" customHeight="1">
      <c r="A169" s="461" t="str">
        <f>IF($G169="","",IF(OR(INDEX(Nhaplieu!$M$8:$M$1070,$G169)=$J$3,INDEX(Nhaplieu!$N$8:$N$1070,$G169)=$J$3),INDEX(Nhaplieu!$E$8:$E$1070,$G169),""))</f>
        <v/>
      </c>
      <c r="B169" s="477" t="str">
        <f>IF($G169="","",IF(OR(INDEX(Nhaplieu!$M$8:$M$1070,$G169)=$J$3,INDEX(Nhaplieu!$N$8:$N$1070,$G169)=$J$3),INDEX(Nhaplieu!$F$8:$F$1070,$G169),""))</f>
        <v/>
      </c>
      <c r="C169" s="478" t="str">
        <f>IF($G169="","",IF(OR(INDEX(Nhaplieu!$M$8:$M$1070,$G169)=$J$3,INDEX(Nhaplieu!$N$8:$N$1070,$G169)=$J$3),INDEX(Nhaplieu!$L$8:$L$1070,$G169),""))</f>
        <v/>
      </c>
      <c r="D169" s="479" t="str">
        <f>IF($G169="","",IF(INDEX(Nhaplieu!$M$8:$M$1070,$G169)=$J$3,IF($G169="","",INDEX(Nhaplieu!$N$8:$N$1070,$G169)),IF(INDEX(Nhaplieu!$N$8:$N$1070,$G169)=$J$3,IF($G169="","",INDEX(Nhaplieu!$M$8:$M$1070,$G169)),"")))</f>
        <v/>
      </c>
      <c r="E169" s="461" t="str">
        <f>IF($G169="","",IF(AND(INDEX(Nhaplieu!$M$8:$M$1070,$G169)=$J$3,INDEX(Nhaplieu!$P$8:$P$1070,$G169)=$J$2),INDEX(Nhaplieu!$O$8:$O$1070,$G169),0))</f>
        <v/>
      </c>
      <c r="F169" s="461" t="str">
        <f>IF(OR($G169="",E169&gt;0),"",IF(AND(INDEX(Nhaplieu!$N$8:$N$1070,$G169)=$J$3,INDEX(Nhaplieu!$P$8:$P$1070,$G169)=$J$2),INDEX(Nhaplieu!$O$8:$O$1070,$G169),0))</f>
        <v/>
      </c>
      <c r="G169" s="480" t="str">
        <f>IF(TYPE(MATCH($J$2,Nhaplieu!$P$8:$P$1070,0))=16,"",MATCH($J$2,Nhaplieu!$P$8:$P$1070,0))</f>
        <v/>
      </c>
    </row>
    <row r="170" spans="1:7" s="10" customFormat="1" ht="14.25" customHeight="1">
      <c r="A170" s="461" t="str">
        <f>IF($G170="","",IF(OR(INDEX(Nhaplieu!$M$8:$M$1070,$G170)=$J$3,INDEX(Nhaplieu!$N$8:$N$1070,$G170)=$J$3),INDEX(Nhaplieu!$E$8:$E$1070,$G170),""))</f>
        <v/>
      </c>
      <c r="B170" s="477" t="str">
        <f>IF($G170="","",IF(OR(INDEX(Nhaplieu!$M$8:$M$1070,$G170)=$J$3,INDEX(Nhaplieu!$N$8:$N$1070,$G170)=$J$3),INDEX(Nhaplieu!$F$8:$F$1070,$G170),""))</f>
        <v/>
      </c>
      <c r="C170" s="478" t="str">
        <f>IF($G170="","",IF(OR(INDEX(Nhaplieu!$M$8:$M$1070,$G170)=$J$3,INDEX(Nhaplieu!$N$8:$N$1070,$G170)=$J$3),INDEX(Nhaplieu!$L$8:$L$1070,$G170),""))</f>
        <v/>
      </c>
      <c r="D170" s="479" t="str">
        <f>IF($G170="","",IF(INDEX(Nhaplieu!$M$8:$M$1070,$G170)=$J$3,IF($G170="","",INDEX(Nhaplieu!$N$8:$N$1070,$G170)),IF(INDEX(Nhaplieu!$N$8:$N$1070,$G170)=$J$3,IF($G170="","",INDEX(Nhaplieu!$M$8:$M$1070,$G170)),"")))</f>
        <v/>
      </c>
      <c r="E170" s="461" t="str">
        <f>IF($G170="","",IF(AND(INDEX(Nhaplieu!$M$8:$M$1070,$G170)=$J$3,INDEX(Nhaplieu!$P$8:$P$1070,$G170)=$J$2),INDEX(Nhaplieu!$O$8:$O$1070,$G170),0))</f>
        <v/>
      </c>
      <c r="F170" s="461" t="str">
        <f>IF(OR($G170="",E170&gt;0),"",IF(AND(INDEX(Nhaplieu!$N$8:$N$1070,$G170)=$J$3,INDEX(Nhaplieu!$P$8:$P$1070,$G170)=$J$2),INDEX(Nhaplieu!$O$8:$O$1070,$G170),0))</f>
        <v/>
      </c>
      <c r="G170" s="480" t="str">
        <f>IF(TYPE(MATCH($J$2,Nhaplieu!$P$8:$P$1070,0))=16,"",MATCH($J$2,Nhaplieu!$P$8:$P$1070,0))</f>
        <v/>
      </c>
    </row>
    <row r="171" spans="1:7" s="10" customFormat="1" ht="14.25" customHeight="1">
      <c r="A171" s="461" t="str">
        <f>IF($G171="","",IF(OR(INDEX(Nhaplieu!$M$8:$M$1070,$G171)=$J$3,INDEX(Nhaplieu!$N$8:$N$1070,$G171)=$J$3),INDEX(Nhaplieu!$E$8:$E$1070,$G171),""))</f>
        <v/>
      </c>
      <c r="B171" s="477" t="str">
        <f>IF($G171="","",IF(OR(INDEX(Nhaplieu!$M$8:$M$1070,$G171)=$J$3,INDEX(Nhaplieu!$N$8:$N$1070,$G171)=$J$3),INDEX(Nhaplieu!$F$8:$F$1070,$G171),""))</f>
        <v/>
      </c>
      <c r="C171" s="478" t="str">
        <f>IF($G171="","",IF(OR(INDEX(Nhaplieu!$M$8:$M$1070,$G171)=$J$3,INDEX(Nhaplieu!$N$8:$N$1070,$G171)=$J$3),INDEX(Nhaplieu!$L$8:$L$1070,$G171),""))</f>
        <v/>
      </c>
      <c r="D171" s="479" t="str">
        <f>IF($G171="","",IF(INDEX(Nhaplieu!$M$8:$M$1070,$G171)=$J$3,IF($G171="","",INDEX(Nhaplieu!$N$8:$N$1070,$G171)),IF(INDEX(Nhaplieu!$N$8:$N$1070,$G171)=$J$3,IF($G171="","",INDEX(Nhaplieu!$M$8:$M$1070,$G171)),"")))</f>
        <v/>
      </c>
      <c r="E171" s="461" t="str">
        <f>IF($G171="","",IF(AND(INDEX(Nhaplieu!$M$8:$M$1070,$G171)=$J$3,INDEX(Nhaplieu!$P$8:$P$1070,$G171)=$J$2),INDEX(Nhaplieu!$O$8:$O$1070,$G171),0))</f>
        <v/>
      </c>
      <c r="F171" s="461" t="str">
        <f>IF(OR($G171="",E171&gt;0),"",IF(AND(INDEX(Nhaplieu!$N$8:$N$1070,$G171)=$J$3,INDEX(Nhaplieu!$P$8:$P$1070,$G171)=$J$2),INDEX(Nhaplieu!$O$8:$O$1070,$G171),0))</f>
        <v/>
      </c>
      <c r="G171" s="480" t="str">
        <f>IF(TYPE(MATCH($J$2,Nhaplieu!$P$8:$P$1070,0))=16,"",MATCH($J$2,Nhaplieu!$P$8:$P$1070,0))</f>
        <v/>
      </c>
    </row>
    <row r="172" spans="1:7" s="10" customFormat="1" ht="14.25" customHeight="1">
      <c r="A172" s="461" t="str">
        <f>IF($G172="","",IF(OR(INDEX(Nhaplieu!$M$8:$M$1070,$G172)=$J$3,INDEX(Nhaplieu!$N$8:$N$1070,$G172)=$J$3),INDEX(Nhaplieu!$E$8:$E$1070,$G172),""))</f>
        <v/>
      </c>
      <c r="B172" s="477" t="str">
        <f>IF($G172="","",IF(OR(INDEX(Nhaplieu!$M$8:$M$1070,$G172)=$J$3,INDEX(Nhaplieu!$N$8:$N$1070,$G172)=$J$3),INDEX(Nhaplieu!$F$8:$F$1070,$G172),""))</f>
        <v/>
      </c>
      <c r="C172" s="478" t="str">
        <f>IF($G172="","",IF(OR(INDEX(Nhaplieu!$M$8:$M$1070,$G172)=$J$3,INDEX(Nhaplieu!$N$8:$N$1070,$G172)=$J$3),INDEX(Nhaplieu!$L$8:$L$1070,$G172),""))</f>
        <v/>
      </c>
      <c r="D172" s="479" t="str">
        <f>IF($G172="","",IF(INDEX(Nhaplieu!$M$8:$M$1070,$G172)=$J$3,IF($G172="","",INDEX(Nhaplieu!$N$8:$N$1070,$G172)),IF(INDEX(Nhaplieu!$N$8:$N$1070,$G172)=$J$3,IF($G172="","",INDEX(Nhaplieu!$M$8:$M$1070,$G172)),"")))</f>
        <v/>
      </c>
      <c r="E172" s="461" t="str">
        <f>IF($G172="","",IF(AND(INDEX(Nhaplieu!$M$8:$M$1070,$G172)=$J$3,INDEX(Nhaplieu!$P$8:$P$1070,$G172)=$J$2),INDEX(Nhaplieu!$O$8:$O$1070,$G172),0))</f>
        <v/>
      </c>
      <c r="F172" s="461" t="str">
        <f>IF(OR($G172="",E172&gt;0),"",IF(AND(INDEX(Nhaplieu!$N$8:$N$1070,$G172)=$J$3,INDEX(Nhaplieu!$P$8:$P$1070,$G172)=$J$2),INDEX(Nhaplieu!$O$8:$O$1070,$G172),0))</f>
        <v/>
      </c>
      <c r="G172" s="480" t="str">
        <f>IF(TYPE(MATCH($J$2,Nhaplieu!$P$8:$P$1070,0))=16,"",MATCH($J$2,Nhaplieu!$P$8:$P$1070,0))</f>
        <v/>
      </c>
    </row>
    <row r="173" spans="1:7" s="10" customFormat="1" ht="14.25" customHeight="1">
      <c r="A173" s="461" t="str">
        <f>IF($G173="","",IF(OR(INDEX(Nhaplieu!$M$8:$M$1070,$G173)=$J$3,INDEX(Nhaplieu!$N$8:$N$1070,$G173)=$J$3),INDEX(Nhaplieu!$E$8:$E$1070,$G173),""))</f>
        <v/>
      </c>
      <c r="B173" s="477" t="str">
        <f>IF($G173="","",IF(OR(INDEX(Nhaplieu!$M$8:$M$1070,$G173)=$J$3,INDEX(Nhaplieu!$N$8:$N$1070,$G173)=$J$3),INDEX(Nhaplieu!$F$8:$F$1070,$G173),""))</f>
        <v/>
      </c>
      <c r="C173" s="478" t="str">
        <f>IF($G173="","",IF(OR(INDEX(Nhaplieu!$M$8:$M$1070,$G173)=$J$3,INDEX(Nhaplieu!$N$8:$N$1070,$G173)=$J$3),INDEX(Nhaplieu!$L$8:$L$1070,$G173),""))</f>
        <v/>
      </c>
      <c r="D173" s="479" t="str">
        <f>IF($G173="","",IF(INDEX(Nhaplieu!$M$8:$M$1070,$G173)=$J$3,IF($G173="","",INDEX(Nhaplieu!$N$8:$N$1070,$G173)),IF(INDEX(Nhaplieu!$N$8:$N$1070,$G173)=$J$3,IF($G173="","",INDEX(Nhaplieu!$M$8:$M$1070,$G173)),"")))</f>
        <v/>
      </c>
      <c r="E173" s="461" t="str">
        <f>IF($G173="","",IF(AND(INDEX(Nhaplieu!$M$8:$M$1070,$G173)=$J$3,INDEX(Nhaplieu!$P$8:$P$1070,$G173)=$J$2),INDEX(Nhaplieu!$O$8:$O$1070,$G173),0))</f>
        <v/>
      </c>
      <c r="F173" s="461" t="str">
        <f>IF(OR($G173="",E173&gt;0),"",IF(AND(INDEX(Nhaplieu!$N$8:$N$1070,$G173)=$J$3,INDEX(Nhaplieu!$P$8:$P$1070,$G173)=$J$2),INDEX(Nhaplieu!$O$8:$O$1070,$G173),0))</f>
        <v/>
      </c>
      <c r="G173" s="480" t="str">
        <f>IF(TYPE(MATCH($J$2,Nhaplieu!$P$8:$P$1070,0))=16,"",MATCH($J$2,Nhaplieu!$P$8:$P$1070,0))</f>
        <v/>
      </c>
    </row>
    <row r="174" spans="1:7" s="10" customFormat="1" ht="14.25" customHeight="1">
      <c r="A174" s="461" t="str">
        <f>IF($G174="","",IF(OR(INDEX(Nhaplieu!$M$8:$M$1070,$G174)=$J$3,INDEX(Nhaplieu!$N$8:$N$1070,$G174)=$J$3),INDEX(Nhaplieu!$E$8:$E$1070,$G174),""))</f>
        <v/>
      </c>
      <c r="B174" s="477" t="str">
        <f>IF($G174="","",IF(OR(INDEX(Nhaplieu!$M$8:$M$1070,$G174)=$J$3,INDEX(Nhaplieu!$N$8:$N$1070,$G174)=$J$3),INDEX(Nhaplieu!$F$8:$F$1070,$G174),""))</f>
        <v/>
      </c>
      <c r="C174" s="478" t="str">
        <f>IF($G174="","",IF(OR(INDEX(Nhaplieu!$M$8:$M$1070,$G174)=$J$3,INDEX(Nhaplieu!$N$8:$N$1070,$G174)=$J$3),INDEX(Nhaplieu!$L$8:$L$1070,$G174),""))</f>
        <v/>
      </c>
      <c r="D174" s="479" t="str">
        <f>IF($G174="","",IF(INDEX(Nhaplieu!$M$8:$M$1070,$G174)=$J$3,IF($G174="","",INDEX(Nhaplieu!$N$8:$N$1070,$G174)),IF(INDEX(Nhaplieu!$N$8:$N$1070,$G174)=$J$3,IF($G174="","",INDEX(Nhaplieu!$M$8:$M$1070,$G174)),"")))</f>
        <v/>
      </c>
      <c r="E174" s="461" t="str">
        <f>IF($G174="","",IF(AND(INDEX(Nhaplieu!$M$8:$M$1070,$G174)=$J$3,INDEX(Nhaplieu!$P$8:$P$1070,$G174)=$J$2),INDEX(Nhaplieu!$O$8:$O$1070,$G174),0))</f>
        <v/>
      </c>
      <c r="F174" s="461" t="str">
        <f>IF(OR($G174="",E174&gt;0),"",IF(AND(INDEX(Nhaplieu!$N$8:$N$1070,$G174)=$J$3,INDEX(Nhaplieu!$P$8:$P$1070,$G174)=$J$2),INDEX(Nhaplieu!$O$8:$O$1070,$G174),0))</f>
        <v/>
      </c>
      <c r="G174" s="480" t="str">
        <f>IF(TYPE(MATCH($J$2,Nhaplieu!$P$8:$P$1070,0))=16,"",MATCH($J$2,Nhaplieu!$P$8:$P$1070,0))</f>
        <v/>
      </c>
    </row>
    <row r="175" spans="1:7" s="10" customFormat="1" ht="14.25" customHeight="1">
      <c r="A175" s="461" t="str">
        <f>IF($G175="","",IF(OR(INDEX(Nhaplieu!$M$8:$M$1070,$G175)=$J$3,INDEX(Nhaplieu!$N$8:$N$1070,$G175)=$J$3),INDEX(Nhaplieu!$E$8:$E$1070,$G175),""))</f>
        <v/>
      </c>
      <c r="B175" s="477" t="str">
        <f>IF($G175="","",IF(OR(INDEX(Nhaplieu!$M$8:$M$1070,$G175)=$J$3,INDEX(Nhaplieu!$N$8:$N$1070,$G175)=$J$3),INDEX(Nhaplieu!$F$8:$F$1070,$G175),""))</f>
        <v/>
      </c>
      <c r="C175" s="478" t="str">
        <f>IF($G175="","",IF(OR(INDEX(Nhaplieu!$M$8:$M$1070,$G175)=$J$3,INDEX(Nhaplieu!$N$8:$N$1070,$G175)=$J$3),INDEX(Nhaplieu!$L$8:$L$1070,$G175),""))</f>
        <v/>
      </c>
      <c r="D175" s="479" t="str">
        <f>IF($G175="","",IF(INDEX(Nhaplieu!$M$8:$M$1070,$G175)=$J$3,IF($G175="","",INDEX(Nhaplieu!$N$8:$N$1070,$G175)),IF(INDEX(Nhaplieu!$N$8:$N$1070,$G175)=$J$3,IF($G175="","",INDEX(Nhaplieu!$M$8:$M$1070,$G175)),"")))</f>
        <v/>
      </c>
      <c r="E175" s="461" t="str">
        <f>IF($G175="","",IF(AND(INDEX(Nhaplieu!$M$8:$M$1070,$G175)=$J$3,INDEX(Nhaplieu!$P$8:$P$1070,$G175)=$J$2),INDEX(Nhaplieu!$O$8:$O$1070,$G175),0))</f>
        <v/>
      </c>
      <c r="F175" s="461" t="str">
        <f>IF(OR($G175="",E175&gt;0),"",IF(AND(INDEX(Nhaplieu!$N$8:$N$1070,$G175)=$J$3,INDEX(Nhaplieu!$P$8:$P$1070,$G175)=$J$2),INDEX(Nhaplieu!$O$8:$O$1070,$G175),0))</f>
        <v/>
      </c>
      <c r="G175" s="480" t="str">
        <f>IF(TYPE(MATCH($J$2,Nhaplieu!$P$8:$P$1070,0))=16,"",MATCH($J$2,Nhaplieu!$P$8:$P$1070,0))</f>
        <v/>
      </c>
    </row>
    <row r="176" spans="1:7" s="10" customFormat="1" ht="14.25" customHeight="1">
      <c r="A176" s="461" t="str">
        <f>IF($G176="","",IF(OR(INDEX(Nhaplieu!$M$8:$M$1070,$G176)=$J$3,INDEX(Nhaplieu!$N$8:$N$1070,$G176)=$J$3),INDEX(Nhaplieu!$E$8:$E$1070,$G176),""))</f>
        <v/>
      </c>
      <c r="B176" s="477" t="str">
        <f>IF($G176="","",IF(OR(INDEX(Nhaplieu!$M$8:$M$1070,$G176)=$J$3,INDEX(Nhaplieu!$N$8:$N$1070,$G176)=$J$3),INDEX(Nhaplieu!$F$8:$F$1070,$G176),""))</f>
        <v/>
      </c>
      <c r="C176" s="478" t="str">
        <f>IF($G176="","",IF(OR(INDEX(Nhaplieu!$M$8:$M$1070,$G176)=$J$3,INDEX(Nhaplieu!$N$8:$N$1070,$G176)=$J$3),INDEX(Nhaplieu!$L$8:$L$1070,$G176),""))</f>
        <v/>
      </c>
      <c r="D176" s="479" t="str">
        <f>IF($G176="","",IF(INDEX(Nhaplieu!$M$8:$M$1070,$G176)=$J$3,IF($G176="","",INDEX(Nhaplieu!$N$8:$N$1070,$G176)),IF(INDEX(Nhaplieu!$N$8:$N$1070,$G176)=$J$3,IF($G176="","",INDEX(Nhaplieu!$M$8:$M$1070,$G176)),"")))</f>
        <v/>
      </c>
      <c r="E176" s="461" t="str">
        <f>IF($G176="","",IF(AND(INDEX(Nhaplieu!$M$8:$M$1070,$G176)=$J$3,INDEX(Nhaplieu!$P$8:$P$1070,$G176)=$J$2),INDEX(Nhaplieu!$O$8:$O$1070,$G176),0))</f>
        <v/>
      </c>
      <c r="F176" s="461" t="str">
        <f>IF(OR($G176="",E176&gt;0),"",IF(AND(INDEX(Nhaplieu!$N$8:$N$1070,$G176)=$J$3,INDEX(Nhaplieu!$P$8:$P$1070,$G176)=$J$2),INDEX(Nhaplieu!$O$8:$O$1070,$G176),0))</f>
        <v/>
      </c>
      <c r="G176" s="480" t="str">
        <f>IF(TYPE(MATCH($J$2,Nhaplieu!$P$8:$P$1070,0))=16,"",MATCH($J$2,Nhaplieu!$P$8:$P$1070,0))</f>
        <v/>
      </c>
    </row>
    <row r="177" spans="1:7" s="10" customFormat="1" ht="14.25" customHeight="1">
      <c r="A177" s="461" t="str">
        <f>IF($G177="","",IF(OR(INDEX(Nhaplieu!$M$8:$M$1070,$G177)=$J$3,INDEX(Nhaplieu!$N$8:$N$1070,$G177)=$J$3),INDEX(Nhaplieu!$E$8:$E$1070,$G177),""))</f>
        <v/>
      </c>
      <c r="B177" s="477" t="str">
        <f>IF($G177="","",IF(OR(INDEX(Nhaplieu!$M$8:$M$1070,$G177)=$J$3,INDEX(Nhaplieu!$N$8:$N$1070,$G177)=$J$3),INDEX(Nhaplieu!$F$8:$F$1070,$G177),""))</f>
        <v/>
      </c>
      <c r="C177" s="478" t="str">
        <f>IF($G177="","",IF(OR(INDEX(Nhaplieu!$M$8:$M$1070,$G177)=$J$3,INDEX(Nhaplieu!$N$8:$N$1070,$G177)=$J$3),INDEX(Nhaplieu!$L$8:$L$1070,$G177),""))</f>
        <v/>
      </c>
      <c r="D177" s="479" t="str">
        <f>IF($G177="","",IF(INDEX(Nhaplieu!$M$8:$M$1070,$G177)=$J$3,IF($G177="","",INDEX(Nhaplieu!$N$8:$N$1070,$G177)),IF(INDEX(Nhaplieu!$N$8:$N$1070,$G177)=$J$3,IF($G177="","",INDEX(Nhaplieu!$M$8:$M$1070,$G177)),"")))</f>
        <v/>
      </c>
      <c r="E177" s="461" t="str">
        <f>IF($G177="","",IF(AND(INDEX(Nhaplieu!$M$8:$M$1070,$G177)=$J$3,INDEX(Nhaplieu!$P$8:$P$1070,$G177)=$J$2),INDEX(Nhaplieu!$O$8:$O$1070,$G177),0))</f>
        <v/>
      </c>
      <c r="F177" s="461" t="str">
        <f>IF(OR($G177="",E177&gt;0),"",IF(AND(INDEX(Nhaplieu!$N$8:$N$1070,$G177)=$J$3,INDEX(Nhaplieu!$P$8:$P$1070,$G177)=$J$2),INDEX(Nhaplieu!$O$8:$O$1070,$G177),0))</f>
        <v/>
      </c>
      <c r="G177" s="480" t="str">
        <f>IF(TYPE(MATCH($J$2,Nhaplieu!$P$8:$P$1070,0))=16,"",MATCH($J$2,Nhaplieu!$P$8:$P$1070,0))</f>
        <v/>
      </c>
    </row>
    <row r="178" spans="1:7" s="10" customFormat="1" ht="14.25" customHeight="1">
      <c r="A178" s="461" t="str">
        <f>IF($G178="","",IF(OR(INDEX(Nhaplieu!$M$8:$M$1070,$G178)=$J$3,INDEX(Nhaplieu!$N$8:$N$1070,$G178)=$J$3),INDEX(Nhaplieu!$E$8:$E$1070,$G178),""))</f>
        <v/>
      </c>
      <c r="B178" s="477" t="str">
        <f>IF($G178="","",IF(OR(INDEX(Nhaplieu!$M$8:$M$1070,$G178)=$J$3,INDEX(Nhaplieu!$N$8:$N$1070,$G178)=$J$3),INDEX(Nhaplieu!$F$8:$F$1070,$G178),""))</f>
        <v/>
      </c>
      <c r="C178" s="478" t="str">
        <f>IF($G178="","",IF(OR(INDEX(Nhaplieu!$M$8:$M$1070,$G178)=$J$3,INDEX(Nhaplieu!$N$8:$N$1070,$G178)=$J$3),INDEX(Nhaplieu!$L$8:$L$1070,$G178),""))</f>
        <v/>
      </c>
      <c r="D178" s="479" t="str">
        <f>IF($G178="","",IF(INDEX(Nhaplieu!$M$8:$M$1070,$G178)=$J$3,IF($G178="","",INDEX(Nhaplieu!$N$8:$N$1070,$G178)),IF(INDEX(Nhaplieu!$N$8:$N$1070,$G178)=$J$3,IF($G178="","",INDEX(Nhaplieu!$M$8:$M$1070,$G178)),"")))</f>
        <v/>
      </c>
      <c r="E178" s="461" t="str">
        <f>IF($G178="","",IF(AND(INDEX(Nhaplieu!$M$8:$M$1070,$G178)=$J$3,INDEX(Nhaplieu!$P$8:$P$1070,$G178)=$J$2),INDEX(Nhaplieu!$O$8:$O$1070,$G178),0))</f>
        <v/>
      </c>
      <c r="F178" s="461" t="str">
        <f>IF(OR($G178="",E178&gt;0),"",IF(AND(INDEX(Nhaplieu!$N$8:$N$1070,$G178)=$J$3,INDEX(Nhaplieu!$P$8:$P$1070,$G178)=$J$2),INDEX(Nhaplieu!$O$8:$O$1070,$G178),0))</f>
        <v/>
      </c>
      <c r="G178" s="480" t="str">
        <f>IF(TYPE(MATCH($J$2,Nhaplieu!$P$8:$P$1070,0))=16,"",MATCH($J$2,Nhaplieu!$P$8:$P$1070,0))</f>
        <v/>
      </c>
    </row>
    <row r="179" spans="1:7" s="10" customFormat="1" ht="14.25" customHeight="1">
      <c r="A179" s="461" t="str">
        <f>IF($G179="","",IF(OR(INDEX(Nhaplieu!$M$8:$M$1070,$G179)=$J$3,INDEX(Nhaplieu!$N$8:$N$1070,$G179)=$J$3),INDEX(Nhaplieu!$E$8:$E$1070,$G179),""))</f>
        <v/>
      </c>
      <c r="B179" s="477" t="str">
        <f>IF($G179="","",IF(OR(INDEX(Nhaplieu!$M$8:$M$1070,$G179)=$J$3,INDEX(Nhaplieu!$N$8:$N$1070,$G179)=$J$3),INDEX(Nhaplieu!$F$8:$F$1070,$G179),""))</f>
        <v/>
      </c>
      <c r="C179" s="478" t="str">
        <f>IF($G179="","",IF(OR(INDEX(Nhaplieu!$M$8:$M$1070,$G179)=$J$3,INDEX(Nhaplieu!$N$8:$N$1070,$G179)=$J$3),INDEX(Nhaplieu!$L$8:$L$1070,$G179),""))</f>
        <v/>
      </c>
      <c r="D179" s="479" t="str">
        <f>IF($G179="","",IF(INDEX(Nhaplieu!$M$8:$M$1070,$G179)=$J$3,IF($G179="","",INDEX(Nhaplieu!$N$8:$N$1070,$G179)),IF(INDEX(Nhaplieu!$N$8:$N$1070,$G179)=$J$3,IF($G179="","",INDEX(Nhaplieu!$M$8:$M$1070,$G179)),"")))</f>
        <v/>
      </c>
      <c r="E179" s="461" t="str">
        <f>IF($G179="","",IF(AND(INDEX(Nhaplieu!$M$8:$M$1070,$G179)=$J$3,INDEX(Nhaplieu!$P$8:$P$1070,$G179)=$J$2),INDEX(Nhaplieu!$O$8:$O$1070,$G179),0))</f>
        <v/>
      </c>
      <c r="F179" s="461" t="str">
        <f>IF(OR($G179="",E179&gt;0),"",IF(AND(INDEX(Nhaplieu!$N$8:$N$1070,$G179)=$J$3,INDEX(Nhaplieu!$P$8:$P$1070,$G179)=$J$2),INDEX(Nhaplieu!$O$8:$O$1070,$G179),0))</f>
        <v/>
      </c>
      <c r="G179" s="480" t="str">
        <f>IF(TYPE(MATCH($J$2,Nhaplieu!$P$8:$P$1070,0))=16,"",MATCH($J$2,Nhaplieu!$P$8:$P$1070,0))</f>
        <v/>
      </c>
    </row>
    <row r="180" spans="1:7" s="10" customFormat="1" ht="14.25" customHeight="1">
      <c r="A180" s="461" t="str">
        <f>IF($G180="","",IF(OR(INDEX(Nhaplieu!$M$8:$M$1070,$G180)=$J$3,INDEX(Nhaplieu!$N$8:$N$1070,$G180)=$J$3),INDEX(Nhaplieu!$E$8:$E$1070,$G180),""))</f>
        <v/>
      </c>
      <c r="B180" s="477" t="str">
        <f>IF($G180="","",IF(OR(INDEX(Nhaplieu!$M$8:$M$1070,$G180)=$J$3,INDEX(Nhaplieu!$N$8:$N$1070,$G180)=$J$3),INDEX(Nhaplieu!$F$8:$F$1070,$G180),""))</f>
        <v/>
      </c>
      <c r="C180" s="478" t="str">
        <f>IF($G180="","",IF(OR(INDEX(Nhaplieu!$M$8:$M$1070,$G180)=$J$3,INDEX(Nhaplieu!$N$8:$N$1070,$G180)=$J$3),INDEX(Nhaplieu!$L$8:$L$1070,$G180),""))</f>
        <v/>
      </c>
      <c r="D180" s="479" t="str">
        <f>IF($G180="","",IF(INDEX(Nhaplieu!$M$8:$M$1070,$G180)=$J$3,IF($G180="","",INDEX(Nhaplieu!$N$8:$N$1070,$G180)),IF(INDEX(Nhaplieu!$N$8:$N$1070,$G180)=$J$3,IF($G180="","",INDEX(Nhaplieu!$M$8:$M$1070,$G180)),"")))</f>
        <v/>
      </c>
      <c r="E180" s="461" t="str">
        <f>IF($G180="","",IF(AND(INDEX(Nhaplieu!$M$8:$M$1070,$G180)=$J$3,INDEX(Nhaplieu!$P$8:$P$1070,$G180)=$J$2),INDEX(Nhaplieu!$O$8:$O$1070,$G180),0))</f>
        <v/>
      </c>
      <c r="F180" s="461" t="str">
        <f>IF(OR($G180="",E180&gt;0),"",IF(AND(INDEX(Nhaplieu!$N$8:$N$1070,$G180)=$J$3,INDEX(Nhaplieu!$P$8:$P$1070,$G180)=$J$2),INDEX(Nhaplieu!$O$8:$O$1070,$G180),0))</f>
        <v/>
      </c>
      <c r="G180" s="480" t="str">
        <f>IF(TYPE(MATCH($J$2,Nhaplieu!$P$8:$P$1070,0))=16,"",MATCH($J$2,Nhaplieu!$P$8:$P$1070,0))</f>
        <v/>
      </c>
    </row>
    <row r="181" spans="1:7" s="10" customFormat="1" ht="14.25" customHeight="1">
      <c r="A181" s="461" t="str">
        <f>IF($G181="","",IF(OR(INDEX(Nhaplieu!$M$8:$M$1070,$G181)=$J$3,INDEX(Nhaplieu!$N$8:$N$1070,$G181)=$J$3),INDEX(Nhaplieu!$E$8:$E$1070,$G181),""))</f>
        <v/>
      </c>
      <c r="B181" s="477" t="str">
        <f>IF($G181="","",IF(OR(INDEX(Nhaplieu!$M$8:$M$1070,$G181)=$J$3,INDEX(Nhaplieu!$N$8:$N$1070,$G181)=$J$3),INDEX(Nhaplieu!$F$8:$F$1070,$G181),""))</f>
        <v/>
      </c>
      <c r="C181" s="478" t="str">
        <f>IF($G181="","",IF(OR(INDEX(Nhaplieu!$M$8:$M$1070,$G181)=$J$3,INDEX(Nhaplieu!$N$8:$N$1070,$G181)=$J$3),INDEX(Nhaplieu!$L$8:$L$1070,$G181),""))</f>
        <v/>
      </c>
      <c r="D181" s="479" t="str">
        <f>IF($G181="","",IF(INDEX(Nhaplieu!$M$8:$M$1070,$G181)=$J$3,IF($G181="","",INDEX(Nhaplieu!$N$8:$N$1070,$G181)),IF(INDEX(Nhaplieu!$N$8:$N$1070,$G181)=$J$3,IF($G181="","",INDEX(Nhaplieu!$M$8:$M$1070,$G181)),"")))</f>
        <v/>
      </c>
      <c r="E181" s="461" t="str">
        <f>IF($G181="","",IF(AND(INDEX(Nhaplieu!$M$8:$M$1070,$G181)=$J$3,INDEX(Nhaplieu!$P$8:$P$1070,$G181)=$J$2),INDEX(Nhaplieu!$O$8:$O$1070,$G181),0))</f>
        <v/>
      </c>
      <c r="F181" s="461" t="str">
        <f>IF(OR($G181="",E181&gt;0),"",IF(AND(INDEX(Nhaplieu!$N$8:$N$1070,$G181)=$J$3,INDEX(Nhaplieu!$P$8:$P$1070,$G181)=$J$2),INDEX(Nhaplieu!$O$8:$O$1070,$G181),0))</f>
        <v/>
      </c>
      <c r="G181" s="480" t="str">
        <f>IF(TYPE(MATCH($J$2,Nhaplieu!$P$8:$P$1070,0))=16,"",MATCH($J$2,Nhaplieu!$P$8:$P$1070,0))</f>
        <v/>
      </c>
    </row>
    <row r="182" spans="1:7" s="10" customFormat="1" ht="14.25" customHeight="1">
      <c r="A182" s="461" t="str">
        <f>IF($G182="","",IF(OR(INDEX(Nhaplieu!$M$8:$M$1070,$G182)=$J$3,INDEX(Nhaplieu!$N$8:$N$1070,$G182)=$J$3),INDEX(Nhaplieu!$E$8:$E$1070,$G182),""))</f>
        <v/>
      </c>
      <c r="B182" s="477" t="str">
        <f>IF($G182="","",IF(OR(INDEX(Nhaplieu!$M$8:$M$1070,$G182)=$J$3,INDEX(Nhaplieu!$N$8:$N$1070,$G182)=$J$3),INDEX(Nhaplieu!$F$8:$F$1070,$G182),""))</f>
        <v/>
      </c>
      <c r="C182" s="478" t="str">
        <f>IF($G182="","",IF(OR(INDEX(Nhaplieu!$M$8:$M$1070,$G182)=$J$3,INDEX(Nhaplieu!$N$8:$N$1070,$G182)=$J$3),INDEX(Nhaplieu!$L$8:$L$1070,$G182),""))</f>
        <v/>
      </c>
      <c r="D182" s="479" t="str">
        <f>IF($G182="","",IF(INDEX(Nhaplieu!$M$8:$M$1070,$G182)=$J$3,IF($G182="","",INDEX(Nhaplieu!$N$8:$N$1070,$G182)),IF(INDEX(Nhaplieu!$N$8:$N$1070,$G182)=$J$3,IF($G182="","",INDEX(Nhaplieu!$M$8:$M$1070,$G182)),"")))</f>
        <v/>
      </c>
      <c r="E182" s="461" t="str">
        <f>IF($G182="","",IF(AND(INDEX(Nhaplieu!$M$8:$M$1070,$G182)=$J$3,INDEX(Nhaplieu!$P$8:$P$1070,$G182)=$J$2),INDEX(Nhaplieu!$O$8:$O$1070,$G182),0))</f>
        <v/>
      </c>
      <c r="F182" s="461" t="str">
        <f>IF(OR($G182="",E182&gt;0),"",IF(AND(INDEX(Nhaplieu!$N$8:$N$1070,$G182)=$J$3,INDEX(Nhaplieu!$P$8:$P$1070,$G182)=$J$2),INDEX(Nhaplieu!$O$8:$O$1070,$G182),0))</f>
        <v/>
      </c>
      <c r="G182" s="480" t="str">
        <f>IF(TYPE(MATCH($J$2,Nhaplieu!$P$8:$P$1070,0))=16,"",MATCH($J$2,Nhaplieu!$P$8:$P$1070,0))</f>
        <v/>
      </c>
    </row>
    <row r="183" spans="1:7" s="10" customFormat="1" ht="14.25" customHeight="1">
      <c r="A183" s="461" t="str">
        <f>IF($G183="","",IF(OR(INDEX(Nhaplieu!$M$8:$M$1070,$G183)=$J$3,INDEX(Nhaplieu!$N$8:$N$1070,$G183)=$J$3),INDEX(Nhaplieu!$E$8:$E$1070,$G183),""))</f>
        <v/>
      </c>
      <c r="B183" s="477" t="str">
        <f>IF($G183="","",IF(OR(INDEX(Nhaplieu!$M$8:$M$1070,$G183)=$J$3,INDEX(Nhaplieu!$N$8:$N$1070,$G183)=$J$3),INDEX(Nhaplieu!$F$8:$F$1070,$G183),""))</f>
        <v/>
      </c>
      <c r="C183" s="478" t="str">
        <f>IF($G183="","",IF(OR(INDEX(Nhaplieu!$M$8:$M$1070,$G183)=$J$3,INDEX(Nhaplieu!$N$8:$N$1070,$G183)=$J$3),INDEX(Nhaplieu!$L$8:$L$1070,$G183),""))</f>
        <v/>
      </c>
      <c r="D183" s="479" t="str">
        <f>IF($G183="","",IF(INDEX(Nhaplieu!$M$8:$M$1070,$G183)=$J$3,IF($G183="","",INDEX(Nhaplieu!$N$8:$N$1070,$G183)),IF(INDEX(Nhaplieu!$N$8:$N$1070,$G183)=$J$3,IF($G183="","",INDEX(Nhaplieu!$M$8:$M$1070,$G183)),"")))</f>
        <v/>
      </c>
      <c r="E183" s="461" t="str">
        <f>IF($G183="","",IF(AND(INDEX(Nhaplieu!$M$8:$M$1070,$G183)=$J$3,INDEX(Nhaplieu!$P$8:$P$1070,$G183)=$J$2),INDEX(Nhaplieu!$O$8:$O$1070,$G183),0))</f>
        <v/>
      </c>
      <c r="F183" s="461" t="str">
        <f>IF(OR($G183="",E183&gt;0),"",IF(AND(INDEX(Nhaplieu!$N$8:$N$1070,$G183)=$J$3,INDEX(Nhaplieu!$P$8:$P$1070,$G183)=$J$2),INDEX(Nhaplieu!$O$8:$O$1070,$G183),0))</f>
        <v/>
      </c>
      <c r="G183" s="480" t="str">
        <f>IF(TYPE(MATCH($J$2,Nhaplieu!$P$8:$P$1070,0))=16,"",MATCH($J$2,Nhaplieu!$P$8:$P$1070,0))</f>
        <v/>
      </c>
    </row>
    <row r="184" spans="1:7" s="10" customFormat="1" ht="14.25" customHeight="1">
      <c r="A184" s="461" t="str">
        <f>IF($G184="","",IF(OR(INDEX(Nhaplieu!$M$8:$M$1070,$G184)=$J$3,INDEX(Nhaplieu!$N$8:$N$1070,$G184)=$J$3),INDEX(Nhaplieu!$E$8:$E$1070,$G184),""))</f>
        <v/>
      </c>
      <c r="B184" s="477" t="str">
        <f>IF($G184="","",IF(OR(INDEX(Nhaplieu!$M$8:$M$1070,$G184)=$J$3,INDEX(Nhaplieu!$N$8:$N$1070,$G184)=$J$3),INDEX(Nhaplieu!$F$8:$F$1070,$G184),""))</f>
        <v/>
      </c>
      <c r="C184" s="478" t="str">
        <f>IF($G184="","",IF(OR(INDEX(Nhaplieu!$M$8:$M$1070,$G184)=$J$3,INDEX(Nhaplieu!$N$8:$N$1070,$G184)=$J$3),INDEX(Nhaplieu!$L$8:$L$1070,$G184),""))</f>
        <v/>
      </c>
      <c r="D184" s="479" t="str">
        <f>IF($G184="","",IF(INDEX(Nhaplieu!$M$8:$M$1070,$G184)=$J$3,IF($G184="","",INDEX(Nhaplieu!$N$8:$N$1070,$G184)),IF(INDEX(Nhaplieu!$N$8:$N$1070,$G184)=$J$3,IF($G184="","",INDEX(Nhaplieu!$M$8:$M$1070,$G184)),"")))</f>
        <v/>
      </c>
      <c r="E184" s="461" t="str">
        <f>IF($G184="","",IF(AND(INDEX(Nhaplieu!$M$8:$M$1070,$G184)=$J$3,INDEX(Nhaplieu!$P$8:$P$1070,$G184)=$J$2),INDEX(Nhaplieu!$O$8:$O$1070,$G184),0))</f>
        <v/>
      </c>
      <c r="F184" s="461" t="str">
        <f>IF(OR($G184="",E184&gt;0),"",IF(AND(INDEX(Nhaplieu!$N$8:$N$1070,$G184)=$J$3,INDEX(Nhaplieu!$P$8:$P$1070,$G184)=$J$2),INDEX(Nhaplieu!$O$8:$O$1070,$G184),0))</f>
        <v/>
      </c>
      <c r="G184" s="480" t="str">
        <f>IF(TYPE(MATCH($J$2,Nhaplieu!$P$8:$P$1070,0))=16,"",MATCH($J$2,Nhaplieu!$P$8:$P$1070,0))</f>
        <v/>
      </c>
    </row>
    <row r="185" spans="1:7" s="10" customFormat="1" ht="14.25" customHeight="1">
      <c r="A185" s="461" t="str">
        <f>IF($G185="","",IF(OR(INDEX(Nhaplieu!$M$8:$M$1070,$G185)=$J$3,INDEX(Nhaplieu!$N$8:$N$1070,$G185)=$J$3),INDEX(Nhaplieu!$E$8:$E$1070,$G185),""))</f>
        <v/>
      </c>
      <c r="B185" s="477" t="str">
        <f>IF($G185="","",IF(OR(INDEX(Nhaplieu!$M$8:$M$1070,$G185)=$J$3,INDEX(Nhaplieu!$N$8:$N$1070,$G185)=$J$3),INDEX(Nhaplieu!$F$8:$F$1070,$G185),""))</f>
        <v/>
      </c>
      <c r="C185" s="478" t="str">
        <f>IF($G185="","",IF(OR(INDEX(Nhaplieu!$M$8:$M$1070,$G185)=$J$3,INDEX(Nhaplieu!$N$8:$N$1070,$G185)=$J$3),INDEX(Nhaplieu!$L$8:$L$1070,$G185),""))</f>
        <v/>
      </c>
      <c r="D185" s="479" t="str">
        <f>IF($G185="","",IF(INDEX(Nhaplieu!$M$8:$M$1070,$G185)=$J$3,IF($G185="","",INDEX(Nhaplieu!$N$8:$N$1070,$G185)),IF(INDEX(Nhaplieu!$N$8:$N$1070,$G185)=$J$3,IF($G185="","",INDEX(Nhaplieu!$M$8:$M$1070,$G185)),"")))</f>
        <v/>
      </c>
      <c r="E185" s="461" t="str">
        <f>IF($G185="","",IF(AND(INDEX(Nhaplieu!$M$8:$M$1070,$G185)=$J$3,INDEX(Nhaplieu!$P$8:$P$1070,$G185)=$J$2),INDEX(Nhaplieu!$O$8:$O$1070,$G185),0))</f>
        <v/>
      </c>
      <c r="F185" s="461" t="str">
        <f>IF(OR($G185="",E185&gt;0),"",IF(AND(INDEX(Nhaplieu!$N$8:$N$1070,$G185)=$J$3,INDEX(Nhaplieu!$P$8:$P$1070,$G185)=$J$2),INDEX(Nhaplieu!$O$8:$O$1070,$G185),0))</f>
        <v/>
      </c>
      <c r="G185" s="480" t="str">
        <f>IF(TYPE(MATCH($J$2,Nhaplieu!$P$8:$P$1070,0))=16,"",MATCH($J$2,Nhaplieu!$P$8:$P$1070,0))</f>
        <v/>
      </c>
    </row>
    <row r="186" spans="1:7" s="10" customFormat="1" ht="14.25" customHeight="1">
      <c r="A186" s="461" t="str">
        <f>IF($G186="","",IF(OR(INDEX(Nhaplieu!$M$8:$M$1070,$G186)=$J$3,INDEX(Nhaplieu!$N$8:$N$1070,$G186)=$J$3),INDEX(Nhaplieu!$E$8:$E$1070,$G186),""))</f>
        <v/>
      </c>
      <c r="B186" s="477" t="str">
        <f>IF($G186="","",IF(OR(INDEX(Nhaplieu!$M$8:$M$1070,$G186)=$J$3,INDEX(Nhaplieu!$N$8:$N$1070,$G186)=$J$3),INDEX(Nhaplieu!$F$8:$F$1070,$G186),""))</f>
        <v/>
      </c>
      <c r="C186" s="478" t="str">
        <f>IF($G186="","",IF(OR(INDEX(Nhaplieu!$M$8:$M$1070,$G186)=$J$3,INDEX(Nhaplieu!$N$8:$N$1070,$G186)=$J$3),INDEX(Nhaplieu!$L$8:$L$1070,$G186),""))</f>
        <v/>
      </c>
      <c r="D186" s="479" t="str">
        <f>IF($G186="","",IF(INDEX(Nhaplieu!$M$8:$M$1070,$G186)=$J$3,IF($G186="","",INDEX(Nhaplieu!$N$8:$N$1070,$G186)),IF(INDEX(Nhaplieu!$N$8:$N$1070,$G186)=$J$3,IF($G186="","",INDEX(Nhaplieu!$M$8:$M$1070,$G186)),"")))</f>
        <v/>
      </c>
      <c r="E186" s="461" t="str">
        <f>IF($G186="","",IF(AND(INDEX(Nhaplieu!$M$8:$M$1070,$G186)=$J$3,INDEX(Nhaplieu!$P$8:$P$1070,$G186)=$J$2),INDEX(Nhaplieu!$O$8:$O$1070,$G186),0))</f>
        <v/>
      </c>
      <c r="F186" s="461" t="str">
        <f>IF(OR($G186="",E186&gt;0),"",IF(AND(INDEX(Nhaplieu!$N$8:$N$1070,$G186)=$J$3,INDEX(Nhaplieu!$P$8:$P$1070,$G186)=$J$2),INDEX(Nhaplieu!$O$8:$O$1070,$G186),0))</f>
        <v/>
      </c>
      <c r="G186" s="480" t="str">
        <f>IF(TYPE(MATCH($J$2,Nhaplieu!$P$8:$P$1070,0))=16,"",MATCH($J$2,Nhaplieu!$P$8:$P$1070,0))</f>
        <v/>
      </c>
    </row>
    <row r="187" spans="1:7" s="10" customFormat="1" ht="14.25" customHeight="1">
      <c r="A187" s="461" t="str">
        <f>IF($G187="","",IF(OR(INDEX(Nhaplieu!$M$8:$M$1070,$G187)=$J$3,INDEX(Nhaplieu!$N$8:$N$1070,$G187)=$J$3),INDEX(Nhaplieu!$E$8:$E$1070,$G187),""))</f>
        <v/>
      </c>
      <c r="B187" s="477" t="str">
        <f>IF($G187="","",IF(OR(INDEX(Nhaplieu!$M$8:$M$1070,$G187)=$J$3,INDEX(Nhaplieu!$N$8:$N$1070,$G187)=$J$3),INDEX(Nhaplieu!$F$8:$F$1070,$G187),""))</f>
        <v/>
      </c>
      <c r="C187" s="478" t="str">
        <f>IF($G187="","",IF(OR(INDEX(Nhaplieu!$M$8:$M$1070,$G187)=$J$3,INDEX(Nhaplieu!$N$8:$N$1070,$G187)=$J$3),INDEX(Nhaplieu!$L$8:$L$1070,$G187),""))</f>
        <v/>
      </c>
      <c r="D187" s="479" t="str">
        <f>IF($G187="","",IF(INDEX(Nhaplieu!$M$8:$M$1070,$G187)=$J$3,IF($G187="","",INDEX(Nhaplieu!$N$8:$N$1070,$G187)),IF(INDEX(Nhaplieu!$N$8:$N$1070,$G187)=$J$3,IF($G187="","",INDEX(Nhaplieu!$M$8:$M$1070,$G187)),"")))</f>
        <v/>
      </c>
      <c r="E187" s="461" t="str">
        <f>IF($G187="","",IF(AND(INDEX(Nhaplieu!$M$8:$M$1070,$G187)=$J$3,INDEX(Nhaplieu!$P$8:$P$1070,$G187)=$J$2),INDEX(Nhaplieu!$O$8:$O$1070,$G187),0))</f>
        <v/>
      </c>
      <c r="F187" s="461" t="str">
        <f>IF(OR($G187="",E187&gt;0),"",IF(AND(INDEX(Nhaplieu!$N$8:$N$1070,$G187)=$J$3,INDEX(Nhaplieu!$P$8:$P$1070,$G187)=$J$2),INDEX(Nhaplieu!$O$8:$O$1070,$G187),0))</f>
        <v/>
      </c>
      <c r="G187" s="480" t="str">
        <f>IF(TYPE(MATCH($J$2,Nhaplieu!$P$8:$P$1070,0))=16,"",MATCH($J$2,Nhaplieu!$P$8:$P$1070,0))</f>
        <v/>
      </c>
    </row>
    <row r="188" spans="1:7" s="10" customFormat="1" ht="14.25" customHeight="1">
      <c r="A188" s="461" t="str">
        <f>IF($G188="","",IF(OR(INDEX(Nhaplieu!$M$8:$M$1070,$G188)=$J$3,INDEX(Nhaplieu!$N$8:$N$1070,$G188)=$J$3),INDEX(Nhaplieu!$E$8:$E$1070,$G188),""))</f>
        <v/>
      </c>
      <c r="B188" s="477" t="str">
        <f>IF($G188="","",IF(OR(INDEX(Nhaplieu!$M$8:$M$1070,$G188)=$J$3,INDEX(Nhaplieu!$N$8:$N$1070,$G188)=$J$3),INDEX(Nhaplieu!$F$8:$F$1070,$G188),""))</f>
        <v/>
      </c>
      <c r="C188" s="478" t="str">
        <f>IF($G188="","",IF(OR(INDEX(Nhaplieu!$M$8:$M$1070,$G188)=$J$3,INDEX(Nhaplieu!$N$8:$N$1070,$G188)=$J$3),INDEX(Nhaplieu!$L$8:$L$1070,$G188),""))</f>
        <v/>
      </c>
      <c r="D188" s="479" t="str">
        <f>IF($G188="","",IF(INDEX(Nhaplieu!$M$8:$M$1070,$G188)=$J$3,IF($G188="","",INDEX(Nhaplieu!$N$8:$N$1070,$G188)),IF(INDEX(Nhaplieu!$N$8:$N$1070,$G188)=$J$3,IF($G188="","",INDEX(Nhaplieu!$M$8:$M$1070,$G188)),"")))</f>
        <v/>
      </c>
      <c r="E188" s="461" t="str">
        <f>IF($G188="","",IF(AND(INDEX(Nhaplieu!$M$8:$M$1070,$G188)=$J$3,INDEX(Nhaplieu!$P$8:$P$1070,$G188)=$J$2),INDEX(Nhaplieu!$O$8:$O$1070,$G188),0))</f>
        <v/>
      </c>
      <c r="F188" s="461" t="str">
        <f>IF(OR($G188="",E188&gt;0),"",IF(AND(INDEX(Nhaplieu!$N$8:$N$1070,$G188)=$J$3,INDEX(Nhaplieu!$P$8:$P$1070,$G188)=$J$2),INDEX(Nhaplieu!$O$8:$O$1070,$G188),0))</f>
        <v/>
      </c>
      <c r="G188" s="480" t="str">
        <f>IF(TYPE(MATCH($J$2,Nhaplieu!$P$8:$P$1070,0))=16,"",MATCH($J$2,Nhaplieu!$P$8:$P$1070,0))</f>
        <v/>
      </c>
    </row>
    <row r="189" spans="1:7" s="10" customFormat="1" ht="14.25" customHeight="1">
      <c r="A189" s="461" t="str">
        <f>IF($G189="","",IF(OR(INDEX(Nhaplieu!$M$8:$M$1070,$G189)=$J$3,INDEX(Nhaplieu!$N$8:$N$1070,$G189)=$J$3),INDEX(Nhaplieu!$E$8:$E$1070,$G189),""))</f>
        <v/>
      </c>
      <c r="B189" s="477" t="str">
        <f>IF($G189="","",IF(OR(INDEX(Nhaplieu!$M$8:$M$1070,$G189)=$J$3,INDEX(Nhaplieu!$N$8:$N$1070,$G189)=$J$3),INDEX(Nhaplieu!$F$8:$F$1070,$G189),""))</f>
        <v/>
      </c>
      <c r="C189" s="478" t="str">
        <f>IF($G189="","",IF(OR(INDEX(Nhaplieu!$M$8:$M$1070,$G189)=$J$3,INDEX(Nhaplieu!$N$8:$N$1070,$G189)=$J$3),INDEX(Nhaplieu!$L$8:$L$1070,$G189),""))</f>
        <v/>
      </c>
      <c r="D189" s="479" t="str">
        <f>IF($G189="","",IF(INDEX(Nhaplieu!$M$8:$M$1070,$G189)=$J$3,IF($G189="","",INDEX(Nhaplieu!$N$8:$N$1070,$G189)),IF(INDEX(Nhaplieu!$N$8:$N$1070,$G189)=$J$3,IF($G189="","",INDEX(Nhaplieu!$M$8:$M$1070,$G189)),"")))</f>
        <v/>
      </c>
      <c r="E189" s="461" t="str">
        <f>IF($G189="","",IF(AND(INDEX(Nhaplieu!$M$8:$M$1070,$G189)=$J$3,INDEX(Nhaplieu!$P$8:$P$1070,$G189)=$J$2),INDEX(Nhaplieu!$O$8:$O$1070,$G189),0))</f>
        <v/>
      </c>
      <c r="F189" s="461" t="str">
        <f>IF(OR($G189="",E189&gt;0),"",IF(AND(INDEX(Nhaplieu!$N$8:$N$1070,$G189)=$J$3,INDEX(Nhaplieu!$P$8:$P$1070,$G189)=$J$2),INDEX(Nhaplieu!$O$8:$O$1070,$G189),0))</f>
        <v/>
      </c>
      <c r="G189" s="480" t="str">
        <f>IF(TYPE(MATCH($J$2,Nhaplieu!$P$8:$P$1070,0))=16,"",MATCH($J$2,Nhaplieu!$P$8:$P$1070,0))</f>
        <v/>
      </c>
    </row>
    <row r="190" spans="1:7" s="10" customFormat="1" ht="14.25" customHeight="1">
      <c r="A190" s="461" t="str">
        <f>IF($G190="","",IF(OR(INDEX(Nhaplieu!$M$8:$M$1070,$G190)=$J$3,INDEX(Nhaplieu!$N$8:$N$1070,$G190)=$J$3),INDEX(Nhaplieu!$E$8:$E$1070,$G190),""))</f>
        <v/>
      </c>
      <c r="B190" s="477" t="str">
        <f>IF($G190="","",IF(OR(INDEX(Nhaplieu!$M$8:$M$1070,$G190)=$J$3,INDEX(Nhaplieu!$N$8:$N$1070,$G190)=$J$3),INDEX(Nhaplieu!$F$8:$F$1070,$G190),""))</f>
        <v/>
      </c>
      <c r="C190" s="478" t="str">
        <f>IF($G190="","",IF(OR(INDEX(Nhaplieu!$M$8:$M$1070,$G190)=$J$3,INDEX(Nhaplieu!$N$8:$N$1070,$G190)=$J$3),INDEX(Nhaplieu!$L$8:$L$1070,$G190),""))</f>
        <v/>
      </c>
      <c r="D190" s="479" t="str">
        <f>IF($G190="","",IF(INDEX(Nhaplieu!$M$8:$M$1070,$G190)=$J$3,IF($G190="","",INDEX(Nhaplieu!$N$8:$N$1070,$G190)),IF(INDEX(Nhaplieu!$N$8:$N$1070,$G190)=$J$3,IF($G190="","",INDEX(Nhaplieu!$M$8:$M$1070,$G190)),"")))</f>
        <v/>
      </c>
      <c r="E190" s="461" t="str">
        <f>IF($G190="","",IF(AND(INDEX(Nhaplieu!$M$8:$M$1070,$G190)=$J$3,INDEX(Nhaplieu!$P$8:$P$1070,$G190)=$J$2),INDEX(Nhaplieu!$O$8:$O$1070,$G190),0))</f>
        <v/>
      </c>
      <c r="F190" s="461" t="str">
        <f>IF(OR($G190="",E190&gt;0),"",IF(AND(INDEX(Nhaplieu!$N$8:$N$1070,$G190)=$J$3,INDEX(Nhaplieu!$P$8:$P$1070,$G190)=$J$2),INDEX(Nhaplieu!$O$8:$O$1070,$G190),0))</f>
        <v/>
      </c>
      <c r="G190" s="480" t="str">
        <f>IF(TYPE(MATCH($J$2,Nhaplieu!$P$8:$P$1070,0))=16,"",MATCH($J$2,Nhaplieu!$P$8:$P$1070,0))</f>
        <v/>
      </c>
    </row>
    <row r="191" spans="1:7" s="10" customFormat="1" ht="14.25" customHeight="1">
      <c r="A191" s="461" t="str">
        <f>IF($G191="","",IF(OR(INDEX(Nhaplieu!$M$8:$M$1070,$G191)=$J$3,INDEX(Nhaplieu!$N$8:$N$1070,$G191)=$J$3),INDEX(Nhaplieu!$E$8:$E$1070,$G191),""))</f>
        <v/>
      </c>
      <c r="B191" s="477" t="str">
        <f>IF($G191="","",IF(OR(INDEX(Nhaplieu!$M$8:$M$1070,$G191)=$J$3,INDEX(Nhaplieu!$N$8:$N$1070,$G191)=$J$3),INDEX(Nhaplieu!$F$8:$F$1070,$G191),""))</f>
        <v/>
      </c>
      <c r="C191" s="478" t="str">
        <f>IF($G191="","",IF(OR(INDEX(Nhaplieu!$M$8:$M$1070,$G191)=$J$3,INDEX(Nhaplieu!$N$8:$N$1070,$G191)=$J$3),INDEX(Nhaplieu!$L$8:$L$1070,$G191),""))</f>
        <v/>
      </c>
      <c r="D191" s="479" t="str">
        <f>IF($G191="","",IF(INDEX(Nhaplieu!$M$8:$M$1070,$G191)=$J$3,IF($G191="","",INDEX(Nhaplieu!$N$8:$N$1070,$G191)),IF(INDEX(Nhaplieu!$N$8:$N$1070,$G191)=$J$3,IF($G191="","",INDEX(Nhaplieu!$M$8:$M$1070,$G191)),"")))</f>
        <v/>
      </c>
      <c r="E191" s="461" t="str">
        <f>IF($G191="","",IF(AND(INDEX(Nhaplieu!$M$8:$M$1070,$G191)=$J$3,INDEX(Nhaplieu!$P$8:$P$1070,$G191)=$J$2),INDEX(Nhaplieu!$O$8:$O$1070,$G191),0))</f>
        <v/>
      </c>
      <c r="F191" s="461" t="str">
        <f>IF(OR($G191="",E191&gt;0),"",IF(AND(INDEX(Nhaplieu!$N$8:$N$1070,$G191)=$J$3,INDEX(Nhaplieu!$P$8:$P$1070,$G191)=$J$2),INDEX(Nhaplieu!$O$8:$O$1070,$G191),0))</f>
        <v/>
      </c>
      <c r="G191" s="480" t="str">
        <f>IF(TYPE(MATCH($J$2,Nhaplieu!$P$8:$P$1070,0))=16,"",MATCH($J$2,Nhaplieu!$P$8:$P$1070,0))</f>
        <v/>
      </c>
    </row>
    <row r="192" spans="1:7" s="10" customFormat="1" ht="14.25" customHeight="1">
      <c r="A192" s="461" t="str">
        <f>IF($G192="","",IF(OR(INDEX(Nhaplieu!$M$8:$M$1070,$G192)=$J$3,INDEX(Nhaplieu!$N$8:$N$1070,$G192)=$J$3),INDEX(Nhaplieu!$E$8:$E$1070,$G192),""))</f>
        <v/>
      </c>
      <c r="B192" s="477" t="str">
        <f>IF($G192="","",IF(OR(INDEX(Nhaplieu!$M$8:$M$1070,$G192)=$J$3,INDEX(Nhaplieu!$N$8:$N$1070,$G192)=$J$3),INDEX(Nhaplieu!$F$8:$F$1070,$G192),""))</f>
        <v/>
      </c>
      <c r="C192" s="478" t="str">
        <f>IF($G192="","",IF(OR(INDEX(Nhaplieu!$M$8:$M$1070,$G192)=$J$3,INDEX(Nhaplieu!$N$8:$N$1070,$G192)=$J$3),INDEX(Nhaplieu!$L$8:$L$1070,$G192),""))</f>
        <v/>
      </c>
      <c r="D192" s="479" t="str">
        <f>IF($G192="","",IF(INDEX(Nhaplieu!$M$8:$M$1070,$G192)=$J$3,IF($G192="","",INDEX(Nhaplieu!$N$8:$N$1070,$G192)),IF(INDEX(Nhaplieu!$N$8:$N$1070,$G192)=$J$3,IF($G192="","",INDEX(Nhaplieu!$M$8:$M$1070,$G192)),"")))</f>
        <v/>
      </c>
      <c r="E192" s="461" t="str">
        <f>IF($G192="","",IF(AND(INDEX(Nhaplieu!$M$8:$M$1070,$G192)=$J$3,INDEX(Nhaplieu!$P$8:$P$1070,$G192)=$J$2),INDEX(Nhaplieu!$O$8:$O$1070,$G192),0))</f>
        <v/>
      </c>
      <c r="F192" s="461" t="str">
        <f>IF(OR($G192="",E192&gt;0),"",IF(AND(INDEX(Nhaplieu!$N$8:$N$1070,$G192)=$J$3,INDEX(Nhaplieu!$P$8:$P$1070,$G192)=$J$2),INDEX(Nhaplieu!$O$8:$O$1070,$G192),0))</f>
        <v/>
      </c>
      <c r="G192" s="480" t="str">
        <f>IF(TYPE(MATCH($J$2,Nhaplieu!$P$8:$P$1070,0))=16,"",MATCH($J$2,Nhaplieu!$P$8:$P$1070,0))</f>
        <v/>
      </c>
    </row>
    <row r="193" spans="1:7" s="10" customFormat="1" ht="14.25" customHeight="1">
      <c r="A193" s="461" t="str">
        <f>IF($G193="","",IF(OR(INDEX(Nhaplieu!$M$8:$M$1070,$G193)=$J$3,INDEX(Nhaplieu!$N$8:$N$1070,$G193)=$J$3),INDEX(Nhaplieu!$E$8:$E$1070,$G193),""))</f>
        <v/>
      </c>
      <c r="B193" s="477" t="str">
        <f>IF($G193="","",IF(OR(INDEX(Nhaplieu!$M$8:$M$1070,$G193)=$J$3,INDEX(Nhaplieu!$N$8:$N$1070,$G193)=$J$3),INDEX(Nhaplieu!$F$8:$F$1070,$G193),""))</f>
        <v/>
      </c>
      <c r="C193" s="478" t="str">
        <f>IF($G193="","",IF(OR(INDEX(Nhaplieu!$M$8:$M$1070,$G193)=$J$3,INDEX(Nhaplieu!$N$8:$N$1070,$G193)=$J$3),INDEX(Nhaplieu!$L$8:$L$1070,$G193),""))</f>
        <v/>
      </c>
      <c r="D193" s="479" t="str">
        <f>IF($G193="","",IF(INDEX(Nhaplieu!$M$8:$M$1070,$G193)=$J$3,IF($G193="","",INDEX(Nhaplieu!$N$8:$N$1070,$G193)),IF(INDEX(Nhaplieu!$N$8:$N$1070,$G193)=$J$3,IF($G193="","",INDEX(Nhaplieu!$M$8:$M$1070,$G193)),"")))</f>
        <v/>
      </c>
      <c r="E193" s="461" t="str">
        <f>IF($G193="","",IF(AND(INDEX(Nhaplieu!$M$8:$M$1070,$G193)=$J$3,INDEX(Nhaplieu!$P$8:$P$1070,$G193)=$J$2),INDEX(Nhaplieu!$O$8:$O$1070,$G193),0))</f>
        <v/>
      </c>
      <c r="F193" s="461" t="str">
        <f>IF(OR($G193="",E193&gt;0),"",IF(AND(INDEX(Nhaplieu!$N$8:$N$1070,$G193)=$J$3,INDEX(Nhaplieu!$P$8:$P$1070,$G193)=$J$2),INDEX(Nhaplieu!$O$8:$O$1070,$G193),0))</f>
        <v/>
      </c>
      <c r="G193" s="480" t="str">
        <f>IF(TYPE(MATCH($J$2,Nhaplieu!$P$8:$P$1070,0))=16,"",MATCH($J$2,Nhaplieu!$P$8:$P$1070,0))</f>
        <v/>
      </c>
    </row>
    <row r="194" spans="1:7" s="10" customFormat="1" ht="14.25" customHeight="1">
      <c r="A194" s="461" t="str">
        <f>IF($G194="","",IF(OR(INDEX(Nhaplieu!$M$8:$M$1070,$G194)=$J$3,INDEX(Nhaplieu!$N$8:$N$1070,$G194)=$J$3),INDEX(Nhaplieu!$E$8:$E$1070,$G194),""))</f>
        <v/>
      </c>
      <c r="B194" s="477" t="str">
        <f>IF($G194="","",IF(OR(INDEX(Nhaplieu!$M$8:$M$1070,$G194)=$J$3,INDEX(Nhaplieu!$N$8:$N$1070,$G194)=$J$3),INDEX(Nhaplieu!$F$8:$F$1070,$G194),""))</f>
        <v/>
      </c>
      <c r="C194" s="478" t="str">
        <f>IF($G194="","",IF(OR(INDEX(Nhaplieu!$M$8:$M$1070,$G194)=$J$3,INDEX(Nhaplieu!$N$8:$N$1070,$G194)=$J$3),INDEX(Nhaplieu!$L$8:$L$1070,$G194),""))</f>
        <v/>
      </c>
      <c r="D194" s="479" t="str">
        <f>IF($G194="","",IF(INDEX(Nhaplieu!$M$8:$M$1070,$G194)=$J$3,IF($G194="","",INDEX(Nhaplieu!$N$8:$N$1070,$G194)),IF(INDEX(Nhaplieu!$N$8:$N$1070,$G194)=$J$3,IF($G194="","",INDEX(Nhaplieu!$M$8:$M$1070,$G194)),"")))</f>
        <v/>
      </c>
      <c r="E194" s="461" t="str">
        <f>IF($G194="","",IF(AND(INDEX(Nhaplieu!$M$8:$M$1070,$G194)=$J$3,INDEX(Nhaplieu!$P$8:$P$1070,$G194)=$J$2),INDEX(Nhaplieu!$O$8:$O$1070,$G194),0))</f>
        <v/>
      </c>
      <c r="F194" s="461" t="str">
        <f>IF(OR($G194="",E194&gt;0),"",IF(AND(INDEX(Nhaplieu!$N$8:$N$1070,$G194)=$J$3,INDEX(Nhaplieu!$P$8:$P$1070,$G194)=$J$2),INDEX(Nhaplieu!$O$8:$O$1070,$G194),0))</f>
        <v/>
      </c>
      <c r="G194" s="480" t="str">
        <f>IF(TYPE(MATCH($J$2,Nhaplieu!$P$8:$P$1070,0))=16,"",MATCH($J$2,Nhaplieu!$P$8:$P$1070,0))</f>
        <v/>
      </c>
    </row>
    <row r="195" spans="1:7" s="10" customFormat="1" ht="14.25" customHeight="1">
      <c r="A195" s="461" t="str">
        <f>IF($G195="","",IF(OR(INDEX(Nhaplieu!$M$8:$M$1070,$G195)=$J$3,INDEX(Nhaplieu!$N$8:$N$1070,$G195)=$J$3),INDEX(Nhaplieu!$E$8:$E$1070,$G195),""))</f>
        <v/>
      </c>
      <c r="B195" s="477" t="str">
        <f>IF($G195="","",IF(OR(INDEX(Nhaplieu!$M$8:$M$1070,$G195)=$J$3,INDEX(Nhaplieu!$N$8:$N$1070,$G195)=$J$3),INDEX(Nhaplieu!$F$8:$F$1070,$G195),""))</f>
        <v/>
      </c>
      <c r="C195" s="478" t="str">
        <f>IF($G195="","",IF(OR(INDEX(Nhaplieu!$M$8:$M$1070,$G195)=$J$3,INDEX(Nhaplieu!$N$8:$N$1070,$G195)=$J$3),INDEX(Nhaplieu!$L$8:$L$1070,$G195),""))</f>
        <v/>
      </c>
      <c r="D195" s="479" t="str">
        <f>IF($G195="","",IF(INDEX(Nhaplieu!$M$8:$M$1070,$G195)=$J$3,IF($G195="","",INDEX(Nhaplieu!$N$8:$N$1070,$G195)),IF(INDEX(Nhaplieu!$N$8:$N$1070,$G195)=$J$3,IF($G195="","",INDEX(Nhaplieu!$M$8:$M$1070,$G195)),"")))</f>
        <v/>
      </c>
      <c r="E195" s="461" t="str">
        <f>IF($G195="","",IF(AND(INDEX(Nhaplieu!$M$8:$M$1070,$G195)=$J$3,INDEX(Nhaplieu!$P$8:$P$1070,$G195)=$J$2),INDEX(Nhaplieu!$O$8:$O$1070,$G195),0))</f>
        <v/>
      </c>
      <c r="F195" s="461" t="str">
        <f>IF(OR($G195="",E195&gt;0),"",IF(AND(INDEX(Nhaplieu!$N$8:$N$1070,$G195)=$J$3,INDEX(Nhaplieu!$P$8:$P$1070,$G195)=$J$2),INDEX(Nhaplieu!$O$8:$O$1070,$G195),0))</f>
        <v/>
      </c>
      <c r="G195" s="480" t="str">
        <f>IF(TYPE(MATCH($J$2,Nhaplieu!$P$8:$P$1070,0))=16,"",MATCH($J$2,Nhaplieu!$P$8:$P$1070,0))</f>
        <v/>
      </c>
    </row>
    <row r="196" spans="1:7" s="10" customFormat="1" ht="14.25" customHeight="1">
      <c r="A196" s="461" t="str">
        <f>IF($G196="","",IF(OR(INDEX(Nhaplieu!$M$8:$M$1070,$G196)=$J$3,INDEX(Nhaplieu!$N$8:$N$1070,$G196)=$J$3),INDEX(Nhaplieu!$E$8:$E$1070,$G196),""))</f>
        <v/>
      </c>
      <c r="B196" s="477" t="str">
        <f>IF($G196="","",IF(OR(INDEX(Nhaplieu!$M$8:$M$1070,$G196)=$J$3,INDEX(Nhaplieu!$N$8:$N$1070,$G196)=$J$3),INDEX(Nhaplieu!$F$8:$F$1070,$G196),""))</f>
        <v/>
      </c>
      <c r="C196" s="478" t="str">
        <f>IF($G196="","",IF(OR(INDEX(Nhaplieu!$M$8:$M$1070,$G196)=$J$3,INDEX(Nhaplieu!$N$8:$N$1070,$G196)=$J$3),INDEX(Nhaplieu!$L$8:$L$1070,$G196),""))</f>
        <v/>
      </c>
      <c r="D196" s="479" t="str">
        <f>IF($G196="","",IF(INDEX(Nhaplieu!$M$8:$M$1070,$G196)=$J$3,IF($G196="","",INDEX(Nhaplieu!$N$8:$N$1070,$G196)),IF(INDEX(Nhaplieu!$N$8:$N$1070,$G196)=$J$3,IF($G196="","",INDEX(Nhaplieu!$M$8:$M$1070,$G196)),"")))</f>
        <v/>
      </c>
      <c r="E196" s="461" t="str">
        <f>IF($G196="","",IF(AND(INDEX(Nhaplieu!$M$8:$M$1070,$G196)=$J$3,INDEX(Nhaplieu!$P$8:$P$1070,$G196)=$J$2),INDEX(Nhaplieu!$O$8:$O$1070,$G196),0))</f>
        <v/>
      </c>
      <c r="F196" s="461" t="str">
        <f>IF(OR($G196="",E196&gt;0),"",IF(AND(INDEX(Nhaplieu!$N$8:$N$1070,$G196)=$J$3,INDEX(Nhaplieu!$P$8:$P$1070,$G196)=$J$2),INDEX(Nhaplieu!$O$8:$O$1070,$G196),0))</f>
        <v/>
      </c>
      <c r="G196" s="480" t="str">
        <f>IF(TYPE(MATCH($J$2,Nhaplieu!$P$8:$P$1070,0))=16,"",MATCH($J$2,Nhaplieu!$P$8:$P$1070,0))</f>
        <v/>
      </c>
    </row>
    <row r="197" spans="1:7" s="10" customFormat="1" ht="14.25" customHeight="1">
      <c r="A197" s="461" t="str">
        <f>IF($G197="","",IF(OR(INDEX(Nhaplieu!$M$8:$M$1070,$G197)=$J$3,INDEX(Nhaplieu!$N$8:$N$1070,$G197)=$J$3),INDEX(Nhaplieu!$E$8:$E$1070,$G197),""))</f>
        <v/>
      </c>
      <c r="B197" s="477" t="str">
        <f>IF($G197="","",IF(OR(INDEX(Nhaplieu!$M$8:$M$1070,$G197)=$J$3,INDEX(Nhaplieu!$N$8:$N$1070,$G197)=$J$3),INDEX(Nhaplieu!$F$8:$F$1070,$G197),""))</f>
        <v/>
      </c>
      <c r="C197" s="478" t="str">
        <f>IF($G197="","",IF(OR(INDEX(Nhaplieu!$M$8:$M$1070,$G197)=$J$3,INDEX(Nhaplieu!$N$8:$N$1070,$G197)=$J$3),INDEX(Nhaplieu!$L$8:$L$1070,$G197),""))</f>
        <v/>
      </c>
      <c r="D197" s="479" t="str">
        <f>IF($G197="","",IF(INDEX(Nhaplieu!$M$8:$M$1070,$G197)=$J$3,IF($G197="","",INDEX(Nhaplieu!$N$8:$N$1070,$G197)),IF(INDEX(Nhaplieu!$N$8:$N$1070,$G197)=$J$3,IF($G197="","",INDEX(Nhaplieu!$M$8:$M$1070,$G197)),"")))</f>
        <v/>
      </c>
      <c r="E197" s="461" t="str">
        <f>IF($G197="","",IF(AND(INDEX(Nhaplieu!$M$8:$M$1070,$G197)=$J$3,INDEX(Nhaplieu!$P$8:$P$1070,$G197)=$J$2),INDEX(Nhaplieu!$O$8:$O$1070,$G197),0))</f>
        <v/>
      </c>
      <c r="F197" s="461" t="str">
        <f>IF(OR($G197="",E197&gt;0),"",IF(AND(INDEX(Nhaplieu!$N$8:$N$1070,$G197)=$J$3,INDEX(Nhaplieu!$P$8:$P$1070,$G197)=$J$2),INDEX(Nhaplieu!$O$8:$O$1070,$G197),0))</f>
        <v/>
      </c>
      <c r="G197" s="480" t="str">
        <f>IF(TYPE(MATCH($J$2,Nhaplieu!$P$8:$P$1070,0))=16,"",MATCH($J$2,Nhaplieu!$P$8:$P$1070,0))</f>
        <v/>
      </c>
    </row>
    <row r="198" spans="1:7" s="10" customFormat="1" ht="14.25" customHeight="1">
      <c r="A198" s="461" t="str">
        <f>IF($G198="","",IF(OR(INDEX(Nhaplieu!$M$8:$M$1070,$G198)=$J$3,INDEX(Nhaplieu!$N$8:$N$1070,$G198)=$J$3),INDEX(Nhaplieu!$E$8:$E$1070,$G198),""))</f>
        <v/>
      </c>
      <c r="B198" s="477" t="str">
        <f>IF($G198="","",IF(OR(INDEX(Nhaplieu!$M$8:$M$1070,$G198)=$J$3,INDEX(Nhaplieu!$N$8:$N$1070,$G198)=$J$3),INDEX(Nhaplieu!$F$8:$F$1070,$G198),""))</f>
        <v/>
      </c>
      <c r="C198" s="478" t="str">
        <f>IF($G198="","",IF(OR(INDEX(Nhaplieu!$M$8:$M$1070,$G198)=$J$3,INDEX(Nhaplieu!$N$8:$N$1070,$G198)=$J$3),INDEX(Nhaplieu!$L$8:$L$1070,$G198),""))</f>
        <v/>
      </c>
      <c r="D198" s="479" t="str">
        <f>IF($G198="","",IF(INDEX(Nhaplieu!$M$8:$M$1070,$G198)=$J$3,IF($G198="","",INDEX(Nhaplieu!$N$8:$N$1070,$G198)),IF(INDEX(Nhaplieu!$N$8:$N$1070,$G198)=$J$3,IF($G198="","",INDEX(Nhaplieu!$M$8:$M$1070,$G198)),"")))</f>
        <v/>
      </c>
      <c r="E198" s="461" t="str">
        <f>IF($G198="","",IF(AND(INDEX(Nhaplieu!$M$8:$M$1070,$G198)=$J$3,INDEX(Nhaplieu!$P$8:$P$1070,$G198)=$J$2),INDEX(Nhaplieu!$O$8:$O$1070,$G198),0))</f>
        <v/>
      </c>
      <c r="F198" s="461" t="str">
        <f>IF(OR($G198="",E198&gt;0),"",IF(AND(INDEX(Nhaplieu!$N$8:$N$1070,$G198)=$J$3,INDEX(Nhaplieu!$P$8:$P$1070,$G198)=$J$2),INDEX(Nhaplieu!$O$8:$O$1070,$G198),0))</f>
        <v/>
      </c>
      <c r="G198" s="480" t="str">
        <f>IF(TYPE(MATCH($J$2,Nhaplieu!$P$8:$P$1070,0))=16,"",MATCH($J$2,Nhaplieu!$P$8:$P$1070,0))</f>
        <v/>
      </c>
    </row>
    <row r="199" spans="1:7" s="10" customFormat="1" ht="14.25" customHeight="1">
      <c r="A199" s="461" t="str">
        <f>IF($G199="","",IF(OR(INDEX(Nhaplieu!$M$8:$M$1070,$G199)=$J$3,INDEX(Nhaplieu!$N$8:$N$1070,$G199)=$J$3),INDEX(Nhaplieu!$E$8:$E$1070,$G199),""))</f>
        <v/>
      </c>
      <c r="B199" s="477" t="str">
        <f>IF($G199="","",IF(OR(INDEX(Nhaplieu!$M$8:$M$1070,$G199)=$J$3,INDEX(Nhaplieu!$N$8:$N$1070,$G199)=$J$3),INDEX(Nhaplieu!$F$8:$F$1070,$G199),""))</f>
        <v/>
      </c>
      <c r="C199" s="478" t="str">
        <f>IF($G199="","",IF(OR(INDEX(Nhaplieu!$M$8:$M$1070,$G199)=$J$3,INDEX(Nhaplieu!$N$8:$N$1070,$G199)=$J$3),INDEX(Nhaplieu!$L$8:$L$1070,$G199),""))</f>
        <v/>
      </c>
      <c r="D199" s="479" t="str">
        <f>IF($G199="","",IF(INDEX(Nhaplieu!$M$8:$M$1070,$G199)=$J$3,IF($G199="","",INDEX(Nhaplieu!$N$8:$N$1070,$G199)),IF(INDEX(Nhaplieu!$N$8:$N$1070,$G199)=$J$3,IF($G199="","",INDEX(Nhaplieu!$M$8:$M$1070,$G199)),"")))</f>
        <v/>
      </c>
      <c r="E199" s="461" t="str">
        <f>IF($G199="","",IF(AND(INDEX(Nhaplieu!$M$8:$M$1070,$G199)=$J$3,INDEX(Nhaplieu!$P$8:$P$1070,$G199)=$J$2),INDEX(Nhaplieu!$O$8:$O$1070,$G199),0))</f>
        <v/>
      </c>
      <c r="F199" s="461" t="str">
        <f>IF(OR($G199="",E199&gt;0),"",IF(AND(INDEX(Nhaplieu!$N$8:$N$1070,$G199)=$J$3,INDEX(Nhaplieu!$P$8:$P$1070,$G199)=$J$2),INDEX(Nhaplieu!$O$8:$O$1070,$G199),0))</f>
        <v/>
      </c>
      <c r="G199" s="480" t="str">
        <f>IF(TYPE(MATCH($J$2,Nhaplieu!$P$8:$P$1070,0))=16,"",MATCH($J$2,Nhaplieu!$P$8:$P$1070,0))</f>
        <v/>
      </c>
    </row>
    <row r="200" spans="1:7" s="10" customFormat="1" ht="14.25" customHeight="1">
      <c r="A200" s="461" t="str">
        <f>IF($G200="","",IF(OR(INDEX(Nhaplieu!$M$8:$M$1070,$G200)=$J$3,INDEX(Nhaplieu!$N$8:$N$1070,$G200)=$J$3),INDEX(Nhaplieu!$E$8:$E$1070,$G200),""))</f>
        <v/>
      </c>
      <c r="B200" s="477" t="str">
        <f>IF($G200="","",IF(OR(INDEX(Nhaplieu!$M$8:$M$1070,$G200)=$J$3,INDEX(Nhaplieu!$N$8:$N$1070,$G200)=$J$3),INDEX(Nhaplieu!$F$8:$F$1070,$G200),""))</f>
        <v/>
      </c>
      <c r="C200" s="478" t="str">
        <f>IF($G200="","",IF(OR(INDEX(Nhaplieu!$M$8:$M$1070,$G200)=$J$3,INDEX(Nhaplieu!$N$8:$N$1070,$G200)=$J$3),INDEX(Nhaplieu!$L$8:$L$1070,$G200),""))</f>
        <v/>
      </c>
      <c r="D200" s="479" t="str">
        <f>IF($G200="","",IF(INDEX(Nhaplieu!$M$8:$M$1070,$G200)=$J$3,IF($G200="","",INDEX(Nhaplieu!$N$8:$N$1070,$G200)),IF(INDEX(Nhaplieu!$N$8:$N$1070,$G200)=$J$3,IF($G200="","",INDEX(Nhaplieu!$M$8:$M$1070,$G200)),"")))</f>
        <v/>
      </c>
      <c r="E200" s="461" t="str">
        <f>IF($G200="","",IF(AND(INDEX(Nhaplieu!$M$8:$M$1070,$G200)=$J$3,INDEX(Nhaplieu!$P$8:$P$1070,$G200)=$J$2),INDEX(Nhaplieu!$O$8:$O$1070,$G200),0))</f>
        <v/>
      </c>
      <c r="F200" s="461" t="str">
        <f>IF(OR($G200="",E200&gt;0),"",IF(AND(INDEX(Nhaplieu!$N$8:$N$1070,$G200)=$J$3,INDEX(Nhaplieu!$P$8:$P$1070,$G200)=$J$2),INDEX(Nhaplieu!$O$8:$O$1070,$G200),0))</f>
        <v/>
      </c>
      <c r="G200" s="480" t="str">
        <f>IF(TYPE(MATCH($J$2,Nhaplieu!$P$8:$P$1070,0))=16,"",MATCH($J$2,Nhaplieu!$P$8:$P$1070,0))</f>
        <v/>
      </c>
    </row>
    <row r="201" spans="1:7" s="10" customFormat="1" ht="14.25" customHeight="1">
      <c r="A201" s="461" t="str">
        <f>IF($G201="","",IF(OR(INDEX(Nhaplieu!$M$8:$M$1070,$G201)=$J$3,INDEX(Nhaplieu!$N$8:$N$1070,$G201)=$J$3),INDEX(Nhaplieu!$E$8:$E$1070,$G201),""))</f>
        <v/>
      </c>
      <c r="B201" s="477" t="str">
        <f>IF($G201="","",IF(OR(INDEX(Nhaplieu!$M$8:$M$1070,$G201)=$J$3,INDEX(Nhaplieu!$N$8:$N$1070,$G201)=$J$3),INDEX(Nhaplieu!$F$8:$F$1070,$G201),""))</f>
        <v/>
      </c>
      <c r="C201" s="478" t="str">
        <f>IF($G201="","",IF(OR(INDEX(Nhaplieu!$M$8:$M$1070,$G201)=$J$3,INDEX(Nhaplieu!$N$8:$N$1070,$G201)=$J$3),INDEX(Nhaplieu!$L$8:$L$1070,$G201),""))</f>
        <v/>
      </c>
      <c r="D201" s="479" t="str">
        <f>IF($G201="","",IF(INDEX(Nhaplieu!$M$8:$M$1070,$G201)=$J$3,IF($G201="","",INDEX(Nhaplieu!$N$8:$N$1070,$G201)),IF(INDEX(Nhaplieu!$N$8:$N$1070,$G201)=$J$3,IF($G201="","",INDEX(Nhaplieu!$M$8:$M$1070,$G201)),"")))</f>
        <v/>
      </c>
      <c r="E201" s="461" t="str">
        <f>IF($G201="","",IF(AND(INDEX(Nhaplieu!$M$8:$M$1070,$G201)=$J$3,INDEX(Nhaplieu!$P$8:$P$1070,$G201)=$J$2),INDEX(Nhaplieu!$O$8:$O$1070,$G201),0))</f>
        <v/>
      </c>
      <c r="F201" s="461" t="str">
        <f>IF(OR($G201="",E201&gt;0),"",IF(AND(INDEX(Nhaplieu!$N$8:$N$1070,$G201)=$J$3,INDEX(Nhaplieu!$P$8:$P$1070,$G201)=$J$2),INDEX(Nhaplieu!$O$8:$O$1070,$G201),0))</f>
        <v/>
      </c>
      <c r="G201" s="480" t="str">
        <f>IF(TYPE(MATCH($J$2,Nhaplieu!$P$8:$P$1070,0))=16,"",MATCH($J$2,Nhaplieu!$P$8:$P$1070,0))</f>
        <v/>
      </c>
    </row>
    <row r="202" spans="1:7" s="10" customFormat="1" ht="14.25" customHeight="1">
      <c r="A202" s="461" t="str">
        <f>IF($G202="","",IF(OR(INDEX(Nhaplieu!$M$8:$M$1070,$G202)=$J$3,INDEX(Nhaplieu!$N$8:$N$1070,$G202)=$J$3),INDEX(Nhaplieu!$E$8:$E$1070,$G202),""))</f>
        <v/>
      </c>
      <c r="B202" s="477" t="str">
        <f>IF($G202="","",IF(OR(INDEX(Nhaplieu!$M$8:$M$1070,$G202)=$J$3,INDEX(Nhaplieu!$N$8:$N$1070,$G202)=$J$3),INDEX(Nhaplieu!$F$8:$F$1070,$G202),""))</f>
        <v/>
      </c>
      <c r="C202" s="478" t="str">
        <f>IF($G202="","",IF(OR(INDEX(Nhaplieu!$M$8:$M$1070,$G202)=$J$3,INDEX(Nhaplieu!$N$8:$N$1070,$G202)=$J$3),INDEX(Nhaplieu!$L$8:$L$1070,$G202),""))</f>
        <v/>
      </c>
      <c r="D202" s="479" t="str">
        <f>IF($G202="","",IF(INDEX(Nhaplieu!$M$8:$M$1070,$G202)=$J$3,IF($G202="","",INDEX(Nhaplieu!$N$8:$N$1070,$G202)),IF(INDEX(Nhaplieu!$N$8:$N$1070,$G202)=$J$3,IF($G202="","",INDEX(Nhaplieu!$M$8:$M$1070,$G202)),"")))</f>
        <v/>
      </c>
      <c r="E202" s="461" t="str">
        <f>IF($G202="","",IF(AND(INDEX(Nhaplieu!$M$8:$M$1070,$G202)=$J$3,INDEX(Nhaplieu!$P$8:$P$1070,$G202)=$J$2),INDEX(Nhaplieu!$O$8:$O$1070,$G202),0))</f>
        <v/>
      </c>
      <c r="F202" s="461" t="str">
        <f>IF(OR($G202="",E202&gt;0),"",IF(AND(INDEX(Nhaplieu!$N$8:$N$1070,$G202)=$J$3,INDEX(Nhaplieu!$P$8:$P$1070,$G202)=$J$2),INDEX(Nhaplieu!$O$8:$O$1070,$G202),0))</f>
        <v/>
      </c>
      <c r="G202" s="480" t="str">
        <f>IF(TYPE(MATCH($J$2,Nhaplieu!$P$8:$P$1070,0))=16,"",MATCH($J$2,Nhaplieu!$P$8:$P$1070,0))</f>
        <v/>
      </c>
    </row>
    <row r="203" spans="1:7" s="10" customFormat="1" ht="14.25" customHeight="1">
      <c r="A203" s="461" t="str">
        <f>IF($G203="","",IF(OR(INDEX(Nhaplieu!$M$8:$M$1070,$G203)=$J$3,INDEX(Nhaplieu!$N$8:$N$1070,$G203)=$J$3),INDEX(Nhaplieu!$E$8:$E$1070,$G203),""))</f>
        <v/>
      </c>
      <c r="B203" s="477" t="str">
        <f>IF($G203="","",IF(OR(INDEX(Nhaplieu!$M$8:$M$1070,$G203)=$J$3,INDEX(Nhaplieu!$N$8:$N$1070,$G203)=$J$3),INDEX(Nhaplieu!$F$8:$F$1070,$G203),""))</f>
        <v/>
      </c>
      <c r="C203" s="478" t="str">
        <f>IF($G203="","",IF(OR(INDEX(Nhaplieu!$M$8:$M$1070,$G203)=$J$3,INDEX(Nhaplieu!$N$8:$N$1070,$G203)=$J$3),INDEX(Nhaplieu!$L$8:$L$1070,$G203),""))</f>
        <v/>
      </c>
      <c r="D203" s="479" t="str">
        <f>IF($G203="","",IF(INDEX(Nhaplieu!$M$8:$M$1070,$G203)=$J$3,IF($G203="","",INDEX(Nhaplieu!$N$8:$N$1070,$G203)),IF(INDEX(Nhaplieu!$N$8:$N$1070,$G203)=$J$3,IF($G203="","",INDEX(Nhaplieu!$M$8:$M$1070,$G203)),"")))</f>
        <v/>
      </c>
      <c r="E203" s="461" t="str">
        <f>IF($G203="","",IF(AND(INDEX(Nhaplieu!$M$8:$M$1070,$G203)=$J$3,INDEX(Nhaplieu!$P$8:$P$1070,$G203)=$J$2),INDEX(Nhaplieu!$O$8:$O$1070,$G203),0))</f>
        <v/>
      </c>
      <c r="F203" s="461" t="str">
        <f>IF(OR($G203="",E203&gt;0),"",IF(AND(INDEX(Nhaplieu!$N$8:$N$1070,$G203)=$J$3,INDEX(Nhaplieu!$P$8:$P$1070,$G203)=$J$2),INDEX(Nhaplieu!$O$8:$O$1070,$G203),0))</f>
        <v/>
      </c>
      <c r="G203" s="480" t="str">
        <f>IF(TYPE(MATCH($J$2,Nhaplieu!$P$8:$P$1070,0))=16,"",MATCH($J$2,Nhaplieu!$P$8:$P$1070,0))</f>
        <v/>
      </c>
    </row>
    <row r="204" spans="1:7" s="10" customFormat="1" ht="14.25" customHeight="1">
      <c r="A204" s="461" t="str">
        <f>IF($G204="","",IF(OR(INDEX(Nhaplieu!$M$8:$M$1070,$G204)=$J$3,INDEX(Nhaplieu!$N$8:$N$1070,$G204)=$J$3),INDEX(Nhaplieu!$E$8:$E$1070,$G204),""))</f>
        <v/>
      </c>
      <c r="B204" s="477" t="str">
        <f>IF($G204="","",IF(OR(INDEX(Nhaplieu!$M$8:$M$1070,$G204)=$J$3,INDEX(Nhaplieu!$N$8:$N$1070,$G204)=$J$3),INDEX(Nhaplieu!$F$8:$F$1070,$G204),""))</f>
        <v/>
      </c>
      <c r="C204" s="478" t="str">
        <f>IF($G204="","",IF(OR(INDEX(Nhaplieu!$M$8:$M$1070,$G204)=$J$3,INDEX(Nhaplieu!$N$8:$N$1070,$G204)=$J$3),INDEX(Nhaplieu!$L$8:$L$1070,$G204),""))</f>
        <v/>
      </c>
      <c r="D204" s="479" t="str">
        <f>IF($G204="","",IF(INDEX(Nhaplieu!$M$8:$M$1070,$G204)=$J$3,IF($G204="","",INDEX(Nhaplieu!$N$8:$N$1070,$G204)),IF(INDEX(Nhaplieu!$N$8:$N$1070,$G204)=$J$3,IF($G204="","",INDEX(Nhaplieu!$M$8:$M$1070,$G204)),"")))</f>
        <v/>
      </c>
      <c r="E204" s="461" t="str">
        <f>IF($G204="","",IF(AND(INDEX(Nhaplieu!$M$8:$M$1070,$G204)=$J$3,INDEX(Nhaplieu!$P$8:$P$1070,$G204)=$J$2),INDEX(Nhaplieu!$O$8:$O$1070,$G204),0))</f>
        <v/>
      </c>
      <c r="F204" s="461" t="str">
        <f>IF(OR($G204="",E204&gt;0),"",IF(AND(INDEX(Nhaplieu!$N$8:$N$1070,$G204)=$J$3,INDEX(Nhaplieu!$P$8:$P$1070,$G204)=$J$2),INDEX(Nhaplieu!$O$8:$O$1070,$G204),0))</f>
        <v/>
      </c>
      <c r="G204" s="480" t="str">
        <f>IF(TYPE(MATCH($J$2,Nhaplieu!$P$8:$P$1070,0))=16,"",MATCH($J$2,Nhaplieu!$P$8:$P$1070,0))</f>
        <v/>
      </c>
    </row>
    <row r="205" spans="1:7" s="10" customFormat="1" ht="14.25" customHeight="1">
      <c r="A205" s="461" t="str">
        <f>IF($G205="","",IF(OR(INDEX(Nhaplieu!$M$8:$M$1070,$G205)=$J$3,INDEX(Nhaplieu!$N$8:$N$1070,$G205)=$J$3),INDEX(Nhaplieu!$E$8:$E$1070,$G205),""))</f>
        <v/>
      </c>
      <c r="B205" s="477" t="str">
        <f>IF($G205="","",IF(OR(INDEX(Nhaplieu!$M$8:$M$1070,$G205)=$J$3,INDEX(Nhaplieu!$N$8:$N$1070,$G205)=$J$3),INDEX(Nhaplieu!$F$8:$F$1070,$G205),""))</f>
        <v/>
      </c>
      <c r="C205" s="478" t="str">
        <f>IF($G205="","",IF(OR(INDEX(Nhaplieu!$M$8:$M$1070,$G205)=$J$3,INDEX(Nhaplieu!$N$8:$N$1070,$G205)=$J$3),INDEX(Nhaplieu!$L$8:$L$1070,$G205),""))</f>
        <v/>
      </c>
      <c r="D205" s="479" t="str">
        <f>IF($G205="","",IF(INDEX(Nhaplieu!$M$8:$M$1070,$G205)=$J$3,IF($G205="","",INDEX(Nhaplieu!$N$8:$N$1070,$G205)),IF(INDEX(Nhaplieu!$N$8:$N$1070,$G205)=$J$3,IF($G205="","",INDEX(Nhaplieu!$M$8:$M$1070,$G205)),"")))</f>
        <v/>
      </c>
      <c r="E205" s="461" t="str">
        <f>IF($G205="","",IF(AND(INDEX(Nhaplieu!$M$8:$M$1070,$G205)=$J$3,INDEX(Nhaplieu!$P$8:$P$1070,$G205)=$J$2),INDEX(Nhaplieu!$O$8:$O$1070,$G205),0))</f>
        <v/>
      </c>
      <c r="F205" s="461" t="str">
        <f>IF(OR($G205="",E205&gt;0),"",IF(AND(INDEX(Nhaplieu!$N$8:$N$1070,$G205)=$J$3,INDEX(Nhaplieu!$P$8:$P$1070,$G205)=$J$2),INDEX(Nhaplieu!$O$8:$O$1070,$G205),0))</f>
        <v/>
      </c>
      <c r="G205" s="480" t="str">
        <f>IF(TYPE(MATCH($J$2,Nhaplieu!$P$8:$P$1070,0))=16,"",MATCH($J$2,Nhaplieu!$P$8:$P$1070,0))</f>
        <v/>
      </c>
    </row>
    <row r="206" spans="1:7" s="10" customFormat="1" ht="14.25" customHeight="1">
      <c r="A206" s="461" t="str">
        <f>IF($G206="","",IF(OR(INDEX(Nhaplieu!$M$8:$M$1070,$G206)=$J$3,INDEX(Nhaplieu!$N$8:$N$1070,$G206)=$J$3),INDEX(Nhaplieu!$E$8:$E$1070,$G206),""))</f>
        <v/>
      </c>
      <c r="B206" s="477" t="str">
        <f>IF($G206="","",IF(OR(INDEX(Nhaplieu!$M$8:$M$1070,$G206)=$J$3,INDEX(Nhaplieu!$N$8:$N$1070,$G206)=$J$3),INDEX(Nhaplieu!$F$8:$F$1070,$G206),""))</f>
        <v/>
      </c>
      <c r="C206" s="478" t="str">
        <f>IF($G206="","",IF(OR(INDEX(Nhaplieu!$M$8:$M$1070,$G206)=$J$3,INDEX(Nhaplieu!$N$8:$N$1070,$G206)=$J$3),INDEX(Nhaplieu!$L$8:$L$1070,$G206),""))</f>
        <v/>
      </c>
      <c r="D206" s="479" t="str">
        <f>IF($G206="","",IF(INDEX(Nhaplieu!$M$8:$M$1070,$G206)=$J$3,IF($G206="","",INDEX(Nhaplieu!$N$8:$N$1070,$G206)),IF(INDEX(Nhaplieu!$N$8:$N$1070,$G206)=$J$3,IF($G206="","",INDEX(Nhaplieu!$M$8:$M$1070,$G206)),"")))</f>
        <v/>
      </c>
      <c r="E206" s="461" t="str">
        <f>IF($G206="","",IF(AND(INDEX(Nhaplieu!$M$8:$M$1070,$G206)=$J$3,INDEX(Nhaplieu!$P$8:$P$1070,$G206)=$J$2),INDEX(Nhaplieu!$O$8:$O$1070,$G206),0))</f>
        <v/>
      </c>
      <c r="F206" s="461" t="str">
        <f>IF(OR($G206="",E206&gt;0),"",IF(AND(INDEX(Nhaplieu!$N$8:$N$1070,$G206)=$J$3,INDEX(Nhaplieu!$P$8:$P$1070,$G206)=$J$2),INDEX(Nhaplieu!$O$8:$O$1070,$G206),0))</f>
        <v/>
      </c>
      <c r="G206" s="480" t="str">
        <f>IF(TYPE(MATCH($J$2,Nhaplieu!$P$8:$P$1070,0))=16,"",MATCH($J$2,Nhaplieu!$P$8:$P$1070,0))</f>
        <v/>
      </c>
    </row>
    <row r="207" spans="1:7" s="10" customFormat="1" ht="14.25" customHeight="1">
      <c r="A207" s="461" t="str">
        <f>IF($G207="","",IF(OR(INDEX(Nhaplieu!$M$8:$M$1070,$G207)=$J$3,INDEX(Nhaplieu!$N$8:$N$1070,$G207)=$J$3),INDEX(Nhaplieu!$E$8:$E$1070,$G207),""))</f>
        <v/>
      </c>
      <c r="B207" s="477" t="str">
        <f>IF($G207="","",IF(OR(INDEX(Nhaplieu!$M$8:$M$1070,$G207)=$J$3,INDEX(Nhaplieu!$N$8:$N$1070,$G207)=$J$3),INDEX(Nhaplieu!$F$8:$F$1070,$G207),""))</f>
        <v/>
      </c>
      <c r="C207" s="478" t="str">
        <f>IF($G207="","",IF(OR(INDEX(Nhaplieu!$M$8:$M$1070,$G207)=$J$3,INDEX(Nhaplieu!$N$8:$N$1070,$G207)=$J$3),INDEX(Nhaplieu!$L$8:$L$1070,$G207),""))</f>
        <v/>
      </c>
      <c r="D207" s="479" t="str">
        <f>IF($G207="","",IF(INDEX(Nhaplieu!$M$8:$M$1070,$G207)=$J$3,IF($G207="","",INDEX(Nhaplieu!$N$8:$N$1070,$G207)),IF(INDEX(Nhaplieu!$N$8:$N$1070,$G207)=$J$3,IF($G207="","",INDEX(Nhaplieu!$M$8:$M$1070,$G207)),"")))</f>
        <v/>
      </c>
      <c r="E207" s="461" t="str">
        <f>IF($G207="","",IF(AND(INDEX(Nhaplieu!$M$8:$M$1070,$G207)=$J$3,INDEX(Nhaplieu!$P$8:$P$1070,$G207)=$J$2),INDEX(Nhaplieu!$O$8:$O$1070,$G207),0))</f>
        <v/>
      </c>
      <c r="F207" s="461" t="str">
        <f>IF(OR($G207="",E207&gt;0),"",IF(AND(INDEX(Nhaplieu!$N$8:$N$1070,$G207)=$J$3,INDEX(Nhaplieu!$P$8:$P$1070,$G207)=$J$2),INDEX(Nhaplieu!$O$8:$O$1070,$G207),0))</f>
        <v/>
      </c>
      <c r="G207" s="480" t="str">
        <f>IF(TYPE(MATCH($J$2,Nhaplieu!$P$8:$P$1070,0))=16,"",MATCH($J$2,Nhaplieu!$P$8:$P$1070,0))</f>
        <v/>
      </c>
    </row>
    <row r="208" spans="1:7" s="10" customFormat="1" ht="14.25" customHeight="1">
      <c r="A208" s="461" t="str">
        <f>IF($G208="","",IF(OR(INDEX(Nhaplieu!$M$8:$M$1070,$G208)=$J$3,INDEX(Nhaplieu!$N$8:$N$1070,$G208)=$J$3),INDEX(Nhaplieu!$E$8:$E$1070,$G208),""))</f>
        <v/>
      </c>
      <c r="B208" s="477" t="str">
        <f>IF($G208="","",IF(OR(INDEX(Nhaplieu!$M$8:$M$1070,$G208)=$J$3,INDEX(Nhaplieu!$N$8:$N$1070,$G208)=$J$3),INDEX(Nhaplieu!$F$8:$F$1070,$G208),""))</f>
        <v/>
      </c>
      <c r="C208" s="478" t="str">
        <f>IF($G208="","",IF(OR(INDEX(Nhaplieu!$M$8:$M$1070,$G208)=$J$3,INDEX(Nhaplieu!$N$8:$N$1070,$G208)=$J$3),INDEX(Nhaplieu!$L$8:$L$1070,$G208),""))</f>
        <v/>
      </c>
      <c r="D208" s="479" t="str">
        <f>IF($G208="","",IF(INDEX(Nhaplieu!$M$8:$M$1070,$G208)=$J$3,IF($G208="","",INDEX(Nhaplieu!$N$8:$N$1070,$G208)),IF(INDEX(Nhaplieu!$N$8:$N$1070,$G208)=$J$3,IF($G208="","",INDEX(Nhaplieu!$M$8:$M$1070,$G208)),"")))</f>
        <v/>
      </c>
      <c r="E208" s="461" t="str">
        <f>IF($G208="","",IF(AND(INDEX(Nhaplieu!$M$8:$M$1070,$G208)=$J$3,INDEX(Nhaplieu!$P$8:$P$1070,$G208)=$J$2),INDEX(Nhaplieu!$O$8:$O$1070,$G208),0))</f>
        <v/>
      </c>
      <c r="F208" s="461" t="str">
        <f>IF(OR($G208="",E208&gt;0),"",IF(AND(INDEX(Nhaplieu!$N$8:$N$1070,$G208)=$J$3,INDEX(Nhaplieu!$P$8:$P$1070,$G208)=$J$2),INDEX(Nhaplieu!$O$8:$O$1070,$G208),0))</f>
        <v/>
      </c>
      <c r="G208" s="480" t="str">
        <f>IF(TYPE(MATCH($J$2,Nhaplieu!$P$8:$P$1070,0))=16,"",MATCH($J$2,Nhaplieu!$P$8:$P$1070,0))</f>
        <v/>
      </c>
    </row>
    <row r="209" spans="1:7" s="10" customFormat="1" ht="14.25" customHeight="1">
      <c r="A209" s="461" t="str">
        <f>IF($G209="","",IF(OR(INDEX(Nhaplieu!$M$8:$M$1070,$G209)=$J$3,INDEX(Nhaplieu!$N$8:$N$1070,$G209)=$J$3),INDEX(Nhaplieu!$E$8:$E$1070,$G209),""))</f>
        <v/>
      </c>
      <c r="B209" s="477" t="str">
        <f>IF($G209="","",IF(OR(INDEX(Nhaplieu!$M$8:$M$1070,$G209)=$J$3,INDEX(Nhaplieu!$N$8:$N$1070,$G209)=$J$3),INDEX(Nhaplieu!$F$8:$F$1070,$G209),""))</f>
        <v/>
      </c>
      <c r="C209" s="478" t="str">
        <f>IF($G209="","",IF(OR(INDEX(Nhaplieu!$M$8:$M$1070,$G209)=$J$3,INDEX(Nhaplieu!$N$8:$N$1070,$G209)=$J$3),INDEX(Nhaplieu!$L$8:$L$1070,$G209),""))</f>
        <v/>
      </c>
      <c r="D209" s="479" t="str">
        <f>IF($G209="","",IF(INDEX(Nhaplieu!$M$8:$M$1070,$G209)=$J$3,IF($G209="","",INDEX(Nhaplieu!$N$8:$N$1070,$G209)),IF(INDEX(Nhaplieu!$N$8:$N$1070,$G209)=$J$3,IF($G209="","",INDEX(Nhaplieu!$M$8:$M$1070,$G209)),"")))</f>
        <v/>
      </c>
      <c r="E209" s="461" t="str">
        <f>IF($G209="","",IF(AND(INDEX(Nhaplieu!$M$8:$M$1070,$G209)=$J$3,INDEX(Nhaplieu!$P$8:$P$1070,$G209)=$J$2),INDEX(Nhaplieu!$O$8:$O$1070,$G209),0))</f>
        <v/>
      </c>
      <c r="F209" s="461" t="str">
        <f>IF(OR($G209="",E209&gt;0),"",IF(AND(INDEX(Nhaplieu!$N$8:$N$1070,$G209)=$J$3,INDEX(Nhaplieu!$P$8:$P$1070,$G209)=$J$2),INDEX(Nhaplieu!$O$8:$O$1070,$G209),0))</f>
        <v/>
      </c>
      <c r="G209" s="480" t="str">
        <f>IF(TYPE(MATCH($J$2,Nhaplieu!$P$8:$P$1070,0))=16,"",MATCH($J$2,Nhaplieu!$P$8:$P$1070,0))</f>
        <v/>
      </c>
    </row>
    <row r="210" spans="1:7" s="10" customFormat="1" ht="14.25" customHeight="1">
      <c r="A210" s="461" t="str">
        <f>IF($G210="","",IF(OR(INDEX(Nhaplieu!$M$8:$M$1070,$G210)=$J$3,INDEX(Nhaplieu!$N$8:$N$1070,$G210)=$J$3),INDEX(Nhaplieu!$E$8:$E$1070,$G210),""))</f>
        <v/>
      </c>
      <c r="B210" s="477" t="str">
        <f>IF($G210="","",IF(OR(INDEX(Nhaplieu!$M$8:$M$1070,$G210)=$J$3,INDEX(Nhaplieu!$N$8:$N$1070,$G210)=$J$3),INDEX(Nhaplieu!$F$8:$F$1070,$G210),""))</f>
        <v/>
      </c>
      <c r="C210" s="478" t="str">
        <f>IF($G210="","",IF(OR(INDEX(Nhaplieu!$M$8:$M$1070,$G210)=$J$3,INDEX(Nhaplieu!$N$8:$N$1070,$G210)=$J$3),INDEX(Nhaplieu!$L$8:$L$1070,$G210),""))</f>
        <v/>
      </c>
      <c r="D210" s="479" t="str">
        <f>IF($G210="","",IF(INDEX(Nhaplieu!$M$8:$M$1070,$G210)=$J$3,IF($G210="","",INDEX(Nhaplieu!$N$8:$N$1070,$G210)),IF(INDEX(Nhaplieu!$N$8:$N$1070,$G210)=$J$3,IF($G210="","",INDEX(Nhaplieu!$M$8:$M$1070,$G210)),"")))</f>
        <v/>
      </c>
      <c r="E210" s="461" t="str">
        <f>IF($G210="","",IF(AND(INDEX(Nhaplieu!$M$8:$M$1070,$G210)=$J$3,INDEX(Nhaplieu!$P$8:$P$1070,$G210)=$J$2),INDEX(Nhaplieu!$O$8:$O$1070,$G210),0))</f>
        <v/>
      </c>
      <c r="F210" s="461" t="str">
        <f>IF(OR($G210="",E210&gt;0),"",IF(AND(INDEX(Nhaplieu!$N$8:$N$1070,$G210)=$J$3,INDEX(Nhaplieu!$P$8:$P$1070,$G210)=$J$2),INDEX(Nhaplieu!$O$8:$O$1070,$G210),0))</f>
        <v/>
      </c>
      <c r="G210" s="480" t="str">
        <f>IF(TYPE(MATCH($J$2,Nhaplieu!$P$8:$P$1070,0))=16,"",MATCH($J$2,Nhaplieu!$P$8:$P$1070,0))</f>
        <v/>
      </c>
    </row>
    <row r="211" spans="1:7" s="10" customFormat="1" ht="14.25" customHeight="1">
      <c r="A211" s="461" t="str">
        <f>IF($G211="","",IF(OR(INDEX(Nhaplieu!$M$8:$M$1070,$G211)=$J$3,INDEX(Nhaplieu!$N$8:$N$1070,$G211)=$J$3),INDEX(Nhaplieu!$E$8:$E$1070,$G211),""))</f>
        <v/>
      </c>
      <c r="B211" s="477" t="str">
        <f>IF($G211="","",IF(OR(INDEX(Nhaplieu!$M$8:$M$1070,$G211)=$J$3,INDEX(Nhaplieu!$N$8:$N$1070,$G211)=$J$3),INDEX(Nhaplieu!$F$8:$F$1070,$G211),""))</f>
        <v/>
      </c>
      <c r="C211" s="478" t="str">
        <f>IF($G211="","",IF(OR(INDEX(Nhaplieu!$M$8:$M$1070,$G211)=$J$3,INDEX(Nhaplieu!$N$8:$N$1070,$G211)=$J$3),INDEX(Nhaplieu!$L$8:$L$1070,$G211),""))</f>
        <v/>
      </c>
      <c r="D211" s="479" t="str">
        <f>IF($G211="","",IF(INDEX(Nhaplieu!$M$8:$M$1070,$G211)=$J$3,IF($G211="","",INDEX(Nhaplieu!$N$8:$N$1070,$G211)),IF(INDEX(Nhaplieu!$N$8:$N$1070,$G211)=$J$3,IF($G211="","",INDEX(Nhaplieu!$M$8:$M$1070,$G211)),"")))</f>
        <v/>
      </c>
      <c r="E211" s="461" t="str">
        <f>IF($G211="","",IF(AND(INDEX(Nhaplieu!$M$8:$M$1070,$G211)=$J$3,INDEX(Nhaplieu!$P$8:$P$1070,$G211)=$J$2),INDEX(Nhaplieu!$O$8:$O$1070,$G211),0))</f>
        <v/>
      </c>
      <c r="F211" s="461" t="str">
        <f>IF(OR($G211="",E211&gt;0),"",IF(AND(INDEX(Nhaplieu!$N$8:$N$1070,$G211)=$J$3,INDEX(Nhaplieu!$P$8:$P$1070,$G211)=$J$2),INDEX(Nhaplieu!$O$8:$O$1070,$G211),0))</f>
        <v/>
      </c>
      <c r="G211" s="480" t="str">
        <f>IF(TYPE(MATCH($J$2,Nhaplieu!$P$8:$P$1070,0))=16,"",MATCH($J$2,Nhaplieu!$P$8:$P$1070,0))</f>
        <v/>
      </c>
    </row>
    <row r="212" spans="1:7" s="10" customFormat="1" ht="14.25" customHeight="1">
      <c r="A212" s="461" t="str">
        <f>IF($G212="","",IF(OR(INDEX(Nhaplieu!$M$8:$M$1070,$G212)=$J$3,INDEX(Nhaplieu!$N$8:$N$1070,$G212)=$J$3),INDEX(Nhaplieu!$E$8:$E$1070,$G212),""))</f>
        <v/>
      </c>
      <c r="B212" s="477" t="str">
        <f>IF($G212="","",IF(OR(INDEX(Nhaplieu!$M$8:$M$1070,$G212)=$J$3,INDEX(Nhaplieu!$N$8:$N$1070,$G212)=$J$3),INDEX(Nhaplieu!$F$8:$F$1070,$G212),""))</f>
        <v/>
      </c>
      <c r="C212" s="478" t="str">
        <f>IF($G212="","",IF(OR(INDEX(Nhaplieu!$M$8:$M$1070,$G212)=$J$3,INDEX(Nhaplieu!$N$8:$N$1070,$G212)=$J$3),INDEX(Nhaplieu!$L$8:$L$1070,$G212),""))</f>
        <v/>
      </c>
      <c r="D212" s="479" t="str">
        <f>IF($G212="","",IF(INDEX(Nhaplieu!$M$8:$M$1070,$G212)=$J$3,IF($G212="","",INDEX(Nhaplieu!$N$8:$N$1070,$G212)),IF(INDEX(Nhaplieu!$N$8:$N$1070,$G212)=$J$3,IF($G212="","",INDEX(Nhaplieu!$M$8:$M$1070,$G212)),"")))</f>
        <v/>
      </c>
      <c r="E212" s="461" t="str">
        <f>IF($G212="","",IF(AND(INDEX(Nhaplieu!$M$8:$M$1070,$G212)=$J$3,INDEX(Nhaplieu!$P$8:$P$1070,$G212)=$J$2),INDEX(Nhaplieu!$O$8:$O$1070,$G212),0))</f>
        <v/>
      </c>
      <c r="F212" s="461" t="str">
        <f>IF(OR($G212="",E212&gt;0),"",IF(AND(INDEX(Nhaplieu!$N$8:$N$1070,$G212)=$J$3,INDEX(Nhaplieu!$P$8:$P$1070,$G212)=$J$2),INDEX(Nhaplieu!$O$8:$O$1070,$G212),0))</f>
        <v/>
      </c>
      <c r="G212" s="480" t="str">
        <f>IF(TYPE(MATCH($J$2,Nhaplieu!$P$8:$P$1070,0))=16,"",MATCH($J$2,Nhaplieu!$P$8:$P$1070,0))</f>
        <v/>
      </c>
    </row>
    <row r="213" spans="1:7" s="10" customFormat="1" ht="14.25" customHeight="1">
      <c r="A213" s="461" t="str">
        <f>IF($G213="","",IF(OR(INDEX(Nhaplieu!$M$8:$M$1070,$G213)=$J$3,INDEX(Nhaplieu!$N$8:$N$1070,$G213)=$J$3),INDEX(Nhaplieu!$E$8:$E$1070,$G213),""))</f>
        <v/>
      </c>
      <c r="B213" s="477" t="str">
        <f>IF($G213="","",IF(OR(INDEX(Nhaplieu!$M$8:$M$1070,$G213)=$J$3,INDEX(Nhaplieu!$N$8:$N$1070,$G213)=$J$3),INDEX(Nhaplieu!$F$8:$F$1070,$G213),""))</f>
        <v/>
      </c>
      <c r="C213" s="478" t="str">
        <f>IF($G213="","",IF(OR(INDEX(Nhaplieu!$M$8:$M$1070,$G213)=$J$3,INDEX(Nhaplieu!$N$8:$N$1070,$G213)=$J$3),INDEX(Nhaplieu!$L$8:$L$1070,$G213),""))</f>
        <v/>
      </c>
      <c r="D213" s="479" t="str">
        <f>IF($G213="","",IF(INDEX(Nhaplieu!$M$8:$M$1070,$G213)=$J$3,IF($G213="","",INDEX(Nhaplieu!$N$8:$N$1070,$G213)),IF(INDEX(Nhaplieu!$N$8:$N$1070,$G213)=$J$3,IF($G213="","",INDEX(Nhaplieu!$M$8:$M$1070,$G213)),"")))</f>
        <v/>
      </c>
      <c r="E213" s="461" t="str">
        <f>IF($G213="","",IF(AND(INDEX(Nhaplieu!$M$8:$M$1070,$G213)=$J$3,INDEX(Nhaplieu!$P$8:$P$1070,$G213)=$J$2),INDEX(Nhaplieu!$O$8:$O$1070,$G213),0))</f>
        <v/>
      </c>
      <c r="F213" s="461" t="str">
        <f>IF(OR($G213="",E213&gt;0),"",IF(AND(INDEX(Nhaplieu!$N$8:$N$1070,$G213)=$J$3,INDEX(Nhaplieu!$P$8:$P$1070,$G213)=$J$2),INDEX(Nhaplieu!$O$8:$O$1070,$G213),0))</f>
        <v/>
      </c>
      <c r="G213" s="480" t="str">
        <f>IF(TYPE(MATCH($J$2,Nhaplieu!$P$8:$P$1070,0))=16,"",MATCH($J$2,Nhaplieu!$P$8:$P$1070,0))</f>
        <v/>
      </c>
    </row>
    <row r="214" spans="1:7" s="10" customFormat="1" ht="14.25" customHeight="1">
      <c r="A214" s="461" t="str">
        <f>IF($G214="","",IF(OR(INDEX(Nhaplieu!$M$8:$M$1070,$G214)=$J$3,INDEX(Nhaplieu!$N$8:$N$1070,$G214)=$J$3),INDEX(Nhaplieu!$E$8:$E$1070,$G214),""))</f>
        <v/>
      </c>
      <c r="B214" s="477" t="str">
        <f>IF($G214="","",IF(OR(INDEX(Nhaplieu!$M$8:$M$1070,$G214)=$J$3,INDEX(Nhaplieu!$N$8:$N$1070,$G214)=$J$3),INDEX(Nhaplieu!$F$8:$F$1070,$G214),""))</f>
        <v/>
      </c>
      <c r="C214" s="478" t="str">
        <f>IF($G214="","",IF(OR(INDEX(Nhaplieu!$M$8:$M$1070,$G214)=$J$3,INDEX(Nhaplieu!$N$8:$N$1070,$G214)=$J$3),INDEX(Nhaplieu!$L$8:$L$1070,$G214),""))</f>
        <v/>
      </c>
      <c r="D214" s="479" t="str">
        <f>IF($G214="","",IF(INDEX(Nhaplieu!$M$8:$M$1070,$G214)=$J$3,IF($G214="","",INDEX(Nhaplieu!$N$8:$N$1070,$G214)),IF(INDEX(Nhaplieu!$N$8:$N$1070,$G214)=$J$3,IF($G214="","",INDEX(Nhaplieu!$M$8:$M$1070,$G214)),"")))</f>
        <v/>
      </c>
      <c r="E214" s="461" t="str">
        <f>IF($G214="","",IF(AND(INDEX(Nhaplieu!$M$8:$M$1070,$G214)=$J$3,INDEX(Nhaplieu!$P$8:$P$1070,$G214)=$J$2),INDEX(Nhaplieu!$O$8:$O$1070,$G214),0))</f>
        <v/>
      </c>
      <c r="F214" s="461" t="str">
        <f>IF(OR($G214="",E214&gt;0),"",IF(AND(INDEX(Nhaplieu!$N$8:$N$1070,$G214)=$J$3,INDEX(Nhaplieu!$P$8:$P$1070,$G214)=$J$2),INDEX(Nhaplieu!$O$8:$O$1070,$G214),0))</f>
        <v/>
      </c>
      <c r="G214" s="480" t="str">
        <f>IF(TYPE(MATCH($J$2,Nhaplieu!$P$8:$P$1070,0))=16,"",MATCH($J$2,Nhaplieu!$P$8:$P$1070,0))</f>
        <v/>
      </c>
    </row>
    <row r="215" spans="1:7" s="10" customFormat="1" ht="14.25" customHeight="1">
      <c r="A215" s="461" t="str">
        <f>IF($G215="","",IF(OR(INDEX(Nhaplieu!$M$8:$M$1070,$G215)=$J$3,INDEX(Nhaplieu!$N$8:$N$1070,$G215)=$J$3),INDEX(Nhaplieu!$E$8:$E$1070,$G215),""))</f>
        <v/>
      </c>
      <c r="B215" s="477" t="str">
        <f>IF($G215="","",IF(OR(INDEX(Nhaplieu!$M$8:$M$1070,$G215)=$J$3,INDEX(Nhaplieu!$N$8:$N$1070,$G215)=$J$3),INDEX(Nhaplieu!$F$8:$F$1070,$G215),""))</f>
        <v/>
      </c>
      <c r="C215" s="478" t="str">
        <f>IF($G215="","",IF(OR(INDEX(Nhaplieu!$M$8:$M$1070,$G215)=$J$3,INDEX(Nhaplieu!$N$8:$N$1070,$G215)=$J$3),INDEX(Nhaplieu!$L$8:$L$1070,$G215),""))</f>
        <v/>
      </c>
      <c r="D215" s="479" t="str">
        <f>IF($G215="","",IF(INDEX(Nhaplieu!$M$8:$M$1070,$G215)=$J$3,IF($G215="","",INDEX(Nhaplieu!$N$8:$N$1070,$G215)),IF(INDEX(Nhaplieu!$N$8:$N$1070,$G215)=$J$3,IF($G215="","",INDEX(Nhaplieu!$M$8:$M$1070,$G215)),"")))</f>
        <v/>
      </c>
      <c r="E215" s="461" t="str">
        <f>IF($G215="","",IF(AND(INDEX(Nhaplieu!$M$8:$M$1070,$G215)=$J$3,INDEX(Nhaplieu!$P$8:$P$1070,$G215)=$J$2),INDEX(Nhaplieu!$O$8:$O$1070,$G215),0))</f>
        <v/>
      </c>
      <c r="F215" s="461" t="str">
        <f>IF(OR($G215="",E215&gt;0),"",IF(AND(INDEX(Nhaplieu!$N$8:$N$1070,$G215)=$J$3,INDEX(Nhaplieu!$P$8:$P$1070,$G215)=$J$2),INDEX(Nhaplieu!$O$8:$O$1070,$G215),0))</f>
        <v/>
      </c>
      <c r="G215" s="480" t="str">
        <f>IF(TYPE(MATCH($J$2,Nhaplieu!$P$8:$P$1070,0))=16,"",MATCH($J$2,Nhaplieu!$P$8:$P$1070,0))</f>
        <v/>
      </c>
    </row>
    <row r="216" spans="1:7" s="10" customFormat="1" ht="14.25" customHeight="1">
      <c r="A216" s="461" t="str">
        <f>IF($G216="","",IF(OR(INDEX(Nhaplieu!$M$8:$M$1070,$G216)=$J$3,INDEX(Nhaplieu!$N$8:$N$1070,$G216)=$J$3),INDEX(Nhaplieu!$E$8:$E$1070,$G216),""))</f>
        <v/>
      </c>
      <c r="B216" s="477" t="str">
        <f>IF($G216="","",IF(OR(INDEX(Nhaplieu!$M$8:$M$1070,$G216)=$J$3,INDEX(Nhaplieu!$N$8:$N$1070,$G216)=$J$3),INDEX(Nhaplieu!$F$8:$F$1070,$G216),""))</f>
        <v/>
      </c>
      <c r="C216" s="478" t="str">
        <f>IF($G216="","",IF(OR(INDEX(Nhaplieu!$M$8:$M$1070,$G216)=$J$3,INDEX(Nhaplieu!$N$8:$N$1070,$G216)=$J$3),INDEX(Nhaplieu!$L$8:$L$1070,$G216),""))</f>
        <v/>
      </c>
      <c r="D216" s="479" t="str">
        <f>IF($G216="","",IF(INDEX(Nhaplieu!$M$8:$M$1070,$G216)=$J$3,IF($G216="","",INDEX(Nhaplieu!$N$8:$N$1070,$G216)),IF(INDEX(Nhaplieu!$N$8:$N$1070,$G216)=$J$3,IF($G216="","",INDEX(Nhaplieu!$M$8:$M$1070,$G216)),"")))</f>
        <v/>
      </c>
      <c r="E216" s="461" t="str">
        <f>IF($G216="","",IF(AND(INDEX(Nhaplieu!$M$8:$M$1070,$G216)=$J$3,INDEX(Nhaplieu!$P$8:$P$1070,$G216)=$J$2),INDEX(Nhaplieu!$O$8:$O$1070,$G216),0))</f>
        <v/>
      </c>
      <c r="F216" s="461" t="str">
        <f>IF(OR($G216="",E216&gt;0),"",IF(AND(INDEX(Nhaplieu!$N$8:$N$1070,$G216)=$J$3,INDEX(Nhaplieu!$P$8:$P$1070,$G216)=$J$2),INDEX(Nhaplieu!$O$8:$O$1070,$G216),0))</f>
        <v/>
      </c>
      <c r="G216" s="480" t="str">
        <f>IF(TYPE(MATCH($J$2,Nhaplieu!$P$8:$P$1070,0))=16,"",MATCH($J$2,Nhaplieu!$P$8:$P$1070,0))</f>
        <v/>
      </c>
    </row>
    <row r="217" spans="1:7" s="10" customFormat="1" ht="14.25" customHeight="1">
      <c r="A217" s="461" t="str">
        <f>IF($G217="","",IF(OR(INDEX(Nhaplieu!$M$8:$M$1070,$G217)=$J$3,INDEX(Nhaplieu!$N$8:$N$1070,$G217)=$J$3),INDEX(Nhaplieu!$E$8:$E$1070,$G217),""))</f>
        <v/>
      </c>
      <c r="B217" s="477" t="str">
        <f>IF($G217="","",IF(OR(INDEX(Nhaplieu!$M$8:$M$1070,$G217)=$J$3,INDEX(Nhaplieu!$N$8:$N$1070,$G217)=$J$3),INDEX(Nhaplieu!$F$8:$F$1070,$G217),""))</f>
        <v/>
      </c>
      <c r="C217" s="478" t="str">
        <f>IF($G217="","",IF(OR(INDEX(Nhaplieu!$M$8:$M$1070,$G217)=$J$3,INDEX(Nhaplieu!$N$8:$N$1070,$G217)=$J$3),INDEX(Nhaplieu!$L$8:$L$1070,$G217),""))</f>
        <v/>
      </c>
      <c r="D217" s="479" t="str">
        <f>IF($G217="","",IF(INDEX(Nhaplieu!$M$8:$M$1070,$G217)=$J$3,IF($G217="","",INDEX(Nhaplieu!$N$8:$N$1070,$G217)),IF(INDEX(Nhaplieu!$N$8:$N$1070,$G217)=$J$3,IF($G217="","",INDEX(Nhaplieu!$M$8:$M$1070,$G217)),"")))</f>
        <v/>
      </c>
      <c r="E217" s="461" t="str">
        <f>IF($G217="","",IF(AND(INDEX(Nhaplieu!$M$8:$M$1070,$G217)=$J$3,INDEX(Nhaplieu!$P$8:$P$1070,$G217)=$J$2),INDEX(Nhaplieu!$O$8:$O$1070,$G217),0))</f>
        <v/>
      </c>
      <c r="F217" s="461" t="str">
        <f>IF(OR($G217="",E217&gt;0),"",IF(AND(INDEX(Nhaplieu!$N$8:$N$1070,$G217)=$J$3,INDEX(Nhaplieu!$P$8:$P$1070,$G217)=$J$2),INDEX(Nhaplieu!$O$8:$O$1070,$G217),0))</f>
        <v/>
      </c>
      <c r="G217" s="480" t="str">
        <f>IF(TYPE(MATCH($J$2,Nhaplieu!$P$8:$P$1070,0))=16,"",MATCH($J$2,Nhaplieu!$P$8:$P$1070,0))</f>
        <v/>
      </c>
    </row>
    <row r="218" spans="1:7" s="10" customFormat="1" ht="14.25" customHeight="1">
      <c r="A218" s="461" t="str">
        <f>IF($G218="","",IF(OR(INDEX(Nhaplieu!$M$8:$M$1070,$G218)=$J$3,INDEX(Nhaplieu!$N$8:$N$1070,$G218)=$J$3),INDEX(Nhaplieu!$E$8:$E$1070,$G218),""))</f>
        <v/>
      </c>
      <c r="B218" s="477" t="str">
        <f>IF($G218="","",IF(OR(INDEX(Nhaplieu!$M$8:$M$1070,$G218)=$J$3,INDEX(Nhaplieu!$N$8:$N$1070,$G218)=$J$3),INDEX(Nhaplieu!$F$8:$F$1070,$G218),""))</f>
        <v/>
      </c>
      <c r="C218" s="478" t="str">
        <f>IF($G218="","",IF(OR(INDEX(Nhaplieu!$M$8:$M$1070,$G218)=$J$3,INDEX(Nhaplieu!$N$8:$N$1070,$G218)=$J$3),INDEX(Nhaplieu!$L$8:$L$1070,$G218),""))</f>
        <v/>
      </c>
      <c r="D218" s="479" t="str">
        <f>IF($G218="","",IF(INDEX(Nhaplieu!$M$8:$M$1070,$G218)=$J$3,IF($G218="","",INDEX(Nhaplieu!$N$8:$N$1070,$G218)),IF(INDEX(Nhaplieu!$N$8:$N$1070,$G218)=$J$3,IF($G218="","",INDEX(Nhaplieu!$M$8:$M$1070,$G218)),"")))</f>
        <v/>
      </c>
      <c r="E218" s="461" t="str">
        <f>IF($G218="","",IF(AND(INDEX(Nhaplieu!$M$8:$M$1070,$G218)=$J$3,INDEX(Nhaplieu!$P$8:$P$1070,$G218)=$J$2),INDEX(Nhaplieu!$O$8:$O$1070,$G218),0))</f>
        <v/>
      </c>
      <c r="F218" s="461" t="str">
        <f>IF(OR($G218="",E218&gt;0),"",IF(AND(INDEX(Nhaplieu!$N$8:$N$1070,$G218)=$J$3,INDEX(Nhaplieu!$P$8:$P$1070,$G218)=$J$2),INDEX(Nhaplieu!$O$8:$O$1070,$G218),0))</f>
        <v/>
      </c>
      <c r="G218" s="480" t="str">
        <f>IF(TYPE(MATCH($J$2,Nhaplieu!$P$8:$P$1070,0))=16,"",MATCH($J$2,Nhaplieu!$P$8:$P$1070,0))</f>
        <v/>
      </c>
    </row>
    <row r="219" spans="1:7" s="10" customFormat="1" ht="14.25" customHeight="1">
      <c r="A219" s="461" t="str">
        <f>IF($G219="","",IF(OR(INDEX(Nhaplieu!$M$8:$M$1070,$G219)=$J$3,INDEX(Nhaplieu!$N$8:$N$1070,$G219)=$J$3),INDEX(Nhaplieu!$E$8:$E$1070,$G219),""))</f>
        <v/>
      </c>
      <c r="B219" s="477" t="str">
        <f>IF($G219="","",IF(OR(INDEX(Nhaplieu!$M$8:$M$1070,$G219)=$J$3,INDEX(Nhaplieu!$N$8:$N$1070,$G219)=$J$3),INDEX(Nhaplieu!$F$8:$F$1070,$G219),""))</f>
        <v/>
      </c>
      <c r="C219" s="478" t="str">
        <f>IF($G219="","",IF(OR(INDEX(Nhaplieu!$M$8:$M$1070,$G219)=$J$3,INDEX(Nhaplieu!$N$8:$N$1070,$G219)=$J$3),INDEX(Nhaplieu!$L$8:$L$1070,$G219),""))</f>
        <v/>
      </c>
      <c r="D219" s="479" t="str">
        <f>IF($G219="","",IF(INDEX(Nhaplieu!$M$8:$M$1070,$G219)=$J$3,IF($G219="","",INDEX(Nhaplieu!$N$8:$N$1070,$G219)),IF(INDEX(Nhaplieu!$N$8:$N$1070,$G219)=$J$3,IF($G219="","",INDEX(Nhaplieu!$M$8:$M$1070,$G219)),"")))</f>
        <v/>
      </c>
      <c r="E219" s="461" t="str">
        <f>IF($G219="","",IF(AND(INDEX(Nhaplieu!$M$8:$M$1070,$G219)=$J$3,INDEX(Nhaplieu!$P$8:$P$1070,$G219)=$J$2),INDEX(Nhaplieu!$O$8:$O$1070,$G219),0))</f>
        <v/>
      </c>
      <c r="F219" s="461" t="str">
        <f>IF(OR($G219="",E219&gt;0),"",IF(AND(INDEX(Nhaplieu!$N$8:$N$1070,$G219)=$J$3,INDEX(Nhaplieu!$P$8:$P$1070,$G219)=$J$2),INDEX(Nhaplieu!$O$8:$O$1070,$G219),0))</f>
        <v/>
      </c>
      <c r="G219" s="480" t="str">
        <f>IF(TYPE(MATCH($J$2,Nhaplieu!$P$8:$P$1070,0))=16,"",MATCH($J$2,Nhaplieu!$P$8:$P$1070,0))</f>
        <v/>
      </c>
    </row>
    <row r="220" spans="1:7" s="10" customFormat="1" ht="14.25" customHeight="1">
      <c r="A220" s="461" t="str">
        <f>IF($G220="","",IF(OR(INDEX(Nhaplieu!$M$8:$M$1070,$G220)=$J$3,INDEX(Nhaplieu!$N$8:$N$1070,$G220)=$J$3),INDEX(Nhaplieu!$E$8:$E$1070,$G220),""))</f>
        <v/>
      </c>
      <c r="B220" s="477" t="str">
        <f>IF($G220="","",IF(OR(INDEX(Nhaplieu!$M$8:$M$1070,$G220)=$J$3,INDEX(Nhaplieu!$N$8:$N$1070,$G220)=$J$3),INDEX(Nhaplieu!$F$8:$F$1070,$G220),""))</f>
        <v/>
      </c>
      <c r="C220" s="478" t="str">
        <f>IF($G220="","",IF(OR(INDEX(Nhaplieu!$M$8:$M$1070,$G220)=$J$3,INDEX(Nhaplieu!$N$8:$N$1070,$G220)=$J$3),INDEX(Nhaplieu!$L$8:$L$1070,$G220),""))</f>
        <v/>
      </c>
      <c r="D220" s="479" t="str">
        <f>IF($G220="","",IF(INDEX(Nhaplieu!$M$8:$M$1070,$G220)=$J$3,IF($G220="","",INDEX(Nhaplieu!$N$8:$N$1070,$G220)),IF(INDEX(Nhaplieu!$N$8:$N$1070,$G220)=$J$3,IF($G220="","",INDEX(Nhaplieu!$M$8:$M$1070,$G220)),"")))</f>
        <v/>
      </c>
      <c r="E220" s="461" t="str">
        <f>IF($G220="","",IF(AND(INDEX(Nhaplieu!$M$8:$M$1070,$G220)=$J$3,INDEX(Nhaplieu!$P$8:$P$1070,$G220)=$J$2),INDEX(Nhaplieu!$O$8:$O$1070,$G220),0))</f>
        <v/>
      </c>
      <c r="F220" s="461" t="str">
        <f>IF(OR($G220="",E220&gt;0),"",IF(AND(INDEX(Nhaplieu!$N$8:$N$1070,$G220)=$J$3,INDEX(Nhaplieu!$P$8:$P$1070,$G220)=$J$2),INDEX(Nhaplieu!$O$8:$O$1070,$G220),0))</f>
        <v/>
      </c>
      <c r="G220" s="480" t="str">
        <f>IF(TYPE(MATCH($J$2,Nhaplieu!$P$8:$P$1070,0))=16,"",MATCH($J$2,Nhaplieu!$P$8:$P$1070,0))</f>
        <v/>
      </c>
    </row>
    <row r="221" spans="1:7" s="10" customFormat="1" ht="14.25" customHeight="1">
      <c r="A221" s="461" t="str">
        <f>IF($G221="","",IF(OR(INDEX(Nhaplieu!$M$8:$M$1070,$G221)=$J$3,INDEX(Nhaplieu!$N$8:$N$1070,$G221)=$J$3),INDEX(Nhaplieu!$E$8:$E$1070,$G221),""))</f>
        <v/>
      </c>
      <c r="B221" s="477" t="str">
        <f>IF($G221="","",IF(OR(INDEX(Nhaplieu!$M$8:$M$1070,$G221)=$J$3,INDEX(Nhaplieu!$N$8:$N$1070,$G221)=$J$3),INDEX(Nhaplieu!$F$8:$F$1070,$G221),""))</f>
        <v/>
      </c>
      <c r="C221" s="478" t="str">
        <f>IF($G221="","",IF(OR(INDEX(Nhaplieu!$M$8:$M$1070,$G221)=$J$3,INDEX(Nhaplieu!$N$8:$N$1070,$G221)=$J$3),INDEX(Nhaplieu!$L$8:$L$1070,$G221),""))</f>
        <v/>
      </c>
      <c r="D221" s="479" t="str">
        <f>IF($G221="","",IF(INDEX(Nhaplieu!$M$8:$M$1070,$G221)=$J$3,IF($G221="","",INDEX(Nhaplieu!$N$8:$N$1070,$G221)),IF(INDEX(Nhaplieu!$N$8:$N$1070,$G221)=$J$3,IF($G221="","",INDEX(Nhaplieu!$M$8:$M$1070,$G221)),"")))</f>
        <v/>
      </c>
      <c r="E221" s="461" t="str">
        <f>IF($G221="","",IF(AND(INDEX(Nhaplieu!$M$8:$M$1070,$G221)=$J$3,INDEX(Nhaplieu!$P$8:$P$1070,$G221)=$J$2),INDEX(Nhaplieu!$O$8:$O$1070,$G221),0))</f>
        <v/>
      </c>
      <c r="F221" s="461" t="str">
        <f>IF(OR($G221="",E221&gt;0),"",IF(AND(INDEX(Nhaplieu!$N$8:$N$1070,$G221)=$J$3,INDEX(Nhaplieu!$P$8:$P$1070,$G221)=$J$2),INDEX(Nhaplieu!$O$8:$O$1070,$G221),0))</f>
        <v/>
      </c>
      <c r="G221" s="480" t="str">
        <f>IF(TYPE(MATCH($J$2,Nhaplieu!$P$8:$P$1070,0))=16,"",MATCH($J$2,Nhaplieu!$P$8:$P$1070,0))</f>
        <v/>
      </c>
    </row>
    <row r="222" spans="1:7" s="10" customFormat="1" ht="14.25" customHeight="1">
      <c r="A222" s="461" t="str">
        <f>IF($G222="","",IF(OR(INDEX(Nhaplieu!$M$8:$M$1070,$G222)=$J$3,INDEX(Nhaplieu!$N$8:$N$1070,$G222)=$J$3),INDEX(Nhaplieu!$E$8:$E$1070,$G222),""))</f>
        <v/>
      </c>
      <c r="B222" s="477" t="str">
        <f>IF($G222="","",IF(OR(INDEX(Nhaplieu!$M$8:$M$1070,$G222)=$J$3,INDEX(Nhaplieu!$N$8:$N$1070,$G222)=$J$3),INDEX(Nhaplieu!$F$8:$F$1070,$G222),""))</f>
        <v/>
      </c>
      <c r="C222" s="478" t="str">
        <f>IF($G222="","",IF(OR(INDEX(Nhaplieu!$M$8:$M$1070,$G222)=$J$3,INDEX(Nhaplieu!$N$8:$N$1070,$G222)=$J$3),INDEX(Nhaplieu!$L$8:$L$1070,$G222),""))</f>
        <v/>
      </c>
      <c r="D222" s="479" t="str">
        <f>IF($G222="","",IF(INDEX(Nhaplieu!$M$8:$M$1070,$G222)=$J$3,IF($G222="","",INDEX(Nhaplieu!$N$8:$N$1070,$G222)),IF(INDEX(Nhaplieu!$N$8:$N$1070,$G222)=$J$3,IF($G222="","",INDEX(Nhaplieu!$M$8:$M$1070,$G222)),"")))</f>
        <v/>
      </c>
      <c r="E222" s="461" t="str">
        <f>IF($G222="","",IF(AND(INDEX(Nhaplieu!$M$8:$M$1070,$G222)=$J$3,INDEX(Nhaplieu!$P$8:$P$1070,$G222)=$J$2),INDEX(Nhaplieu!$O$8:$O$1070,$G222),0))</f>
        <v/>
      </c>
      <c r="F222" s="461" t="str">
        <f>IF(OR($G222="",E222&gt;0),"",IF(AND(INDEX(Nhaplieu!$N$8:$N$1070,$G222)=$J$3,INDEX(Nhaplieu!$P$8:$P$1070,$G222)=$J$2),INDEX(Nhaplieu!$O$8:$O$1070,$G222),0))</f>
        <v/>
      </c>
      <c r="G222" s="480" t="str">
        <f>IF(TYPE(MATCH($J$2,Nhaplieu!$P$8:$P$1070,0))=16,"",MATCH($J$2,Nhaplieu!$P$8:$P$1070,0))</f>
        <v/>
      </c>
    </row>
    <row r="223" spans="1:7" s="10" customFormat="1" ht="14.25" customHeight="1">
      <c r="A223" s="461" t="str">
        <f>IF($G223="","",IF(OR(INDEX(Nhaplieu!$M$8:$M$1070,$G223)=$J$3,INDEX(Nhaplieu!$N$8:$N$1070,$G223)=$J$3),INDEX(Nhaplieu!$E$8:$E$1070,$G223),""))</f>
        <v/>
      </c>
      <c r="B223" s="477" t="str">
        <f>IF($G223="","",IF(OR(INDEX(Nhaplieu!$M$8:$M$1070,$G223)=$J$3,INDEX(Nhaplieu!$N$8:$N$1070,$G223)=$J$3),INDEX(Nhaplieu!$F$8:$F$1070,$G223),""))</f>
        <v/>
      </c>
      <c r="C223" s="478" t="str">
        <f>IF($G223="","",IF(OR(INDEX(Nhaplieu!$M$8:$M$1070,$G223)=$J$3,INDEX(Nhaplieu!$N$8:$N$1070,$G223)=$J$3),INDEX(Nhaplieu!$L$8:$L$1070,$G223),""))</f>
        <v/>
      </c>
      <c r="D223" s="479" t="str">
        <f>IF($G223="","",IF(INDEX(Nhaplieu!$M$8:$M$1070,$G223)=$J$3,IF($G223="","",INDEX(Nhaplieu!$N$8:$N$1070,$G223)),IF(INDEX(Nhaplieu!$N$8:$N$1070,$G223)=$J$3,IF($G223="","",INDEX(Nhaplieu!$M$8:$M$1070,$G223)),"")))</f>
        <v/>
      </c>
      <c r="E223" s="461" t="str">
        <f>IF($G223="","",IF(AND(INDEX(Nhaplieu!$M$8:$M$1070,$G223)=$J$3,INDEX(Nhaplieu!$P$8:$P$1070,$G223)=$J$2),INDEX(Nhaplieu!$O$8:$O$1070,$G223),0))</f>
        <v/>
      </c>
      <c r="F223" s="461" t="str">
        <f>IF(OR($G223="",E223&gt;0),"",IF(AND(INDEX(Nhaplieu!$N$8:$N$1070,$G223)=$J$3,INDEX(Nhaplieu!$P$8:$P$1070,$G223)=$J$2),INDEX(Nhaplieu!$O$8:$O$1070,$G223),0))</f>
        <v/>
      </c>
      <c r="G223" s="480" t="str">
        <f>IF(TYPE(MATCH($J$2,Nhaplieu!$P$8:$P$1070,0))=16,"",MATCH($J$2,Nhaplieu!$P$8:$P$1070,0))</f>
        <v/>
      </c>
    </row>
    <row r="224" spans="1:7" s="10" customFormat="1" ht="14.25" customHeight="1">
      <c r="A224" s="461" t="str">
        <f>IF($G224="","",IF(OR(INDEX(Nhaplieu!$M$8:$M$1070,$G224)=$J$3,INDEX(Nhaplieu!$N$8:$N$1070,$G224)=$J$3),INDEX(Nhaplieu!$E$8:$E$1070,$G224),""))</f>
        <v/>
      </c>
      <c r="B224" s="477" t="str">
        <f>IF($G224="","",IF(OR(INDEX(Nhaplieu!$M$8:$M$1070,$G224)=$J$3,INDEX(Nhaplieu!$N$8:$N$1070,$G224)=$J$3),INDEX(Nhaplieu!$F$8:$F$1070,$G224),""))</f>
        <v/>
      </c>
      <c r="C224" s="478" t="str">
        <f>IF($G224="","",IF(OR(INDEX(Nhaplieu!$M$8:$M$1070,$G224)=$J$3,INDEX(Nhaplieu!$N$8:$N$1070,$G224)=$J$3),INDEX(Nhaplieu!$L$8:$L$1070,$G224),""))</f>
        <v/>
      </c>
      <c r="D224" s="479" t="str">
        <f>IF($G224="","",IF(INDEX(Nhaplieu!$M$8:$M$1070,$G224)=$J$3,IF($G224="","",INDEX(Nhaplieu!$N$8:$N$1070,$G224)),IF(INDEX(Nhaplieu!$N$8:$N$1070,$G224)=$J$3,IF($G224="","",INDEX(Nhaplieu!$M$8:$M$1070,$G224)),"")))</f>
        <v/>
      </c>
      <c r="E224" s="461" t="str">
        <f>IF($G224="","",IF(AND(INDEX(Nhaplieu!$M$8:$M$1070,$G224)=$J$3,INDEX(Nhaplieu!$P$8:$P$1070,$G224)=$J$2),INDEX(Nhaplieu!$O$8:$O$1070,$G224),0))</f>
        <v/>
      </c>
      <c r="F224" s="461" t="str">
        <f>IF(OR($G224="",E224&gt;0),"",IF(AND(INDEX(Nhaplieu!$N$8:$N$1070,$G224)=$J$3,INDEX(Nhaplieu!$P$8:$P$1070,$G224)=$J$2),INDEX(Nhaplieu!$O$8:$O$1070,$G224),0))</f>
        <v/>
      </c>
      <c r="G224" s="480" t="str">
        <f>IF(TYPE(MATCH($J$2,Nhaplieu!$P$8:$P$1070,0))=16,"",MATCH($J$2,Nhaplieu!$P$8:$P$1070,0))</f>
        <v/>
      </c>
    </row>
    <row r="225" spans="1:7" s="10" customFormat="1" ht="14.25" customHeight="1">
      <c r="A225" s="461" t="str">
        <f>IF($G225="","",IF(OR(INDEX(Nhaplieu!$M$8:$M$1070,$G225)=$J$3,INDEX(Nhaplieu!$N$8:$N$1070,$G225)=$J$3),INDEX(Nhaplieu!$E$8:$E$1070,$G225),""))</f>
        <v/>
      </c>
      <c r="B225" s="477" t="str">
        <f>IF($G225="","",IF(OR(INDEX(Nhaplieu!$M$8:$M$1070,$G225)=$J$3,INDEX(Nhaplieu!$N$8:$N$1070,$G225)=$J$3),INDEX(Nhaplieu!$F$8:$F$1070,$G225),""))</f>
        <v/>
      </c>
      <c r="C225" s="478" t="str">
        <f>IF($G225="","",IF(OR(INDEX(Nhaplieu!$M$8:$M$1070,$G225)=$J$3,INDEX(Nhaplieu!$N$8:$N$1070,$G225)=$J$3),INDEX(Nhaplieu!$L$8:$L$1070,$G225),""))</f>
        <v/>
      </c>
      <c r="D225" s="479" t="str">
        <f>IF($G225="","",IF(INDEX(Nhaplieu!$M$8:$M$1070,$G225)=$J$3,IF($G225="","",INDEX(Nhaplieu!$N$8:$N$1070,$G225)),IF(INDEX(Nhaplieu!$N$8:$N$1070,$G225)=$J$3,IF($G225="","",INDEX(Nhaplieu!$M$8:$M$1070,$G225)),"")))</f>
        <v/>
      </c>
      <c r="E225" s="461" t="str">
        <f>IF($G225="","",IF(AND(INDEX(Nhaplieu!$M$8:$M$1070,$G225)=$J$3,INDEX(Nhaplieu!$P$8:$P$1070,$G225)=$J$2),INDEX(Nhaplieu!$O$8:$O$1070,$G225),0))</f>
        <v/>
      </c>
      <c r="F225" s="461" t="str">
        <f>IF(OR($G225="",E225&gt;0),"",IF(AND(INDEX(Nhaplieu!$N$8:$N$1070,$G225)=$J$3,INDEX(Nhaplieu!$P$8:$P$1070,$G225)=$J$2),INDEX(Nhaplieu!$O$8:$O$1070,$G225),0))</f>
        <v/>
      </c>
      <c r="G225" s="480" t="str">
        <f>IF(TYPE(MATCH($J$2,Nhaplieu!$P$8:$P$1070,0))=16,"",MATCH($J$2,Nhaplieu!$P$8:$P$1070,0))</f>
        <v/>
      </c>
    </row>
    <row r="226" spans="1:7" s="10" customFormat="1" ht="14.25" customHeight="1">
      <c r="A226" s="461" t="str">
        <f>IF($G226="","",IF(OR(INDEX(Nhaplieu!$M$8:$M$1070,$G226)=$J$3,INDEX(Nhaplieu!$N$8:$N$1070,$G226)=$J$3),INDEX(Nhaplieu!$E$8:$E$1070,$G226),""))</f>
        <v/>
      </c>
      <c r="B226" s="477" t="str">
        <f>IF($G226="","",IF(OR(INDEX(Nhaplieu!$M$8:$M$1070,$G226)=$J$3,INDEX(Nhaplieu!$N$8:$N$1070,$G226)=$J$3),INDEX(Nhaplieu!$F$8:$F$1070,$G226),""))</f>
        <v/>
      </c>
      <c r="C226" s="478" t="str">
        <f>IF($G226="","",IF(OR(INDEX(Nhaplieu!$M$8:$M$1070,$G226)=$J$3,INDEX(Nhaplieu!$N$8:$N$1070,$G226)=$J$3),INDEX(Nhaplieu!$L$8:$L$1070,$G226),""))</f>
        <v/>
      </c>
      <c r="D226" s="479" t="str">
        <f>IF($G226="","",IF(INDEX(Nhaplieu!$M$8:$M$1070,$G226)=$J$3,IF($G226="","",INDEX(Nhaplieu!$N$8:$N$1070,$G226)),IF(INDEX(Nhaplieu!$N$8:$N$1070,$G226)=$J$3,IF($G226="","",INDEX(Nhaplieu!$M$8:$M$1070,$G226)),"")))</f>
        <v/>
      </c>
      <c r="E226" s="461" t="str">
        <f>IF($G226="","",IF(AND(INDEX(Nhaplieu!$M$8:$M$1070,$G226)=$J$3,INDEX(Nhaplieu!$P$8:$P$1070,$G226)=$J$2),INDEX(Nhaplieu!$O$8:$O$1070,$G226),0))</f>
        <v/>
      </c>
      <c r="F226" s="461" t="str">
        <f>IF(OR($G226="",E226&gt;0),"",IF(AND(INDEX(Nhaplieu!$N$8:$N$1070,$G226)=$J$3,INDEX(Nhaplieu!$P$8:$P$1070,$G226)=$J$2),INDEX(Nhaplieu!$O$8:$O$1070,$G226),0))</f>
        <v/>
      </c>
      <c r="G226" s="480" t="str">
        <f>IF(TYPE(MATCH($J$2,Nhaplieu!$P$8:$P$1070,0))=16,"",MATCH($J$2,Nhaplieu!$P$8:$P$1070,0))</f>
        <v/>
      </c>
    </row>
    <row r="227" spans="1:7" s="10" customFormat="1" ht="14.25" customHeight="1">
      <c r="A227" s="461" t="str">
        <f>IF($G227="","",IF(OR(INDEX(Nhaplieu!$M$8:$M$1070,$G227)=$J$3,INDEX(Nhaplieu!$N$8:$N$1070,$G227)=$J$3),INDEX(Nhaplieu!$E$8:$E$1070,$G227),""))</f>
        <v/>
      </c>
      <c r="B227" s="477" t="str">
        <f>IF($G227="","",IF(OR(INDEX(Nhaplieu!$M$8:$M$1070,$G227)=$J$3,INDEX(Nhaplieu!$N$8:$N$1070,$G227)=$J$3),INDEX(Nhaplieu!$F$8:$F$1070,$G227),""))</f>
        <v/>
      </c>
      <c r="C227" s="478" t="str">
        <f>IF($G227="","",IF(OR(INDEX(Nhaplieu!$M$8:$M$1070,$G227)=$J$3,INDEX(Nhaplieu!$N$8:$N$1070,$G227)=$J$3),INDEX(Nhaplieu!$L$8:$L$1070,$G227),""))</f>
        <v/>
      </c>
      <c r="D227" s="479" t="str">
        <f>IF($G227="","",IF(INDEX(Nhaplieu!$M$8:$M$1070,$G227)=$J$3,IF($G227="","",INDEX(Nhaplieu!$N$8:$N$1070,$G227)),IF(INDEX(Nhaplieu!$N$8:$N$1070,$G227)=$J$3,IF($G227="","",INDEX(Nhaplieu!$M$8:$M$1070,$G227)),"")))</f>
        <v/>
      </c>
      <c r="E227" s="461" t="str">
        <f>IF($G227="","",IF(AND(INDEX(Nhaplieu!$M$8:$M$1070,$G227)=$J$3,INDEX(Nhaplieu!$P$8:$P$1070,$G227)=$J$2),INDEX(Nhaplieu!$O$8:$O$1070,$G227),0))</f>
        <v/>
      </c>
      <c r="F227" s="461" t="str">
        <f>IF(OR($G227="",E227&gt;0),"",IF(AND(INDEX(Nhaplieu!$N$8:$N$1070,$G227)=$J$3,INDEX(Nhaplieu!$P$8:$P$1070,$G227)=$J$2),INDEX(Nhaplieu!$O$8:$O$1070,$G227),0))</f>
        <v/>
      </c>
      <c r="G227" s="480" t="str">
        <f>IF(TYPE(MATCH($J$2,Nhaplieu!$P$8:$P$1070,0))=16,"",MATCH($J$2,Nhaplieu!$P$8:$P$1070,0))</f>
        <v/>
      </c>
    </row>
    <row r="228" spans="1:7" s="10" customFormat="1" ht="14.25" customHeight="1">
      <c r="A228" s="461" t="str">
        <f>IF($G228="","",IF(OR(INDEX(Nhaplieu!$M$8:$M$1070,$G228)=$J$3,INDEX(Nhaplieu!$N$8:$N$1070,$G228)=$J$3),INDEX(Nhaplieu!$E$8:$E$1070,$G228),""))</f>
        <v/>
      </c>
      <c r="B228" s="477" t="str">
        <f>IF($G228="","",IF(OR(INDEX(Nhaplieu!$M$8:$M$1070,$G228)=$J$3,INDEX(Nhaplieu!$N$8:$N$1070,$G228)=$J$3),INDEX(Nhaplieu!$F$8:$F$1070,$G228),""))</f>
        <v/>
      </c>
      <c r="C228" s="478" t="str">
        <f>IF($G228="","",IF(OR(INDEX(Nhaplieu!$M$8:$M$1070,$G228)=$J$3,INDEX(Nhaplieu!$N$8:$N$1070,$G228)=$J$3),INDEX(Nhaplieu!$L$8:$L$1070,$G228),""))</f>
        <v/>
      </c>
      <c r="D228" s="479" t="str">
        <f>IF($G228="","",IF(INDEX(Nhaplieu!$M$8:$M$1070,$G228)=$J$3,IF($G228="","",INDEX(Nhaplieu!$N$8:$N$1070,$G228)),IF(INDEX(Nhaplieu!$N$8:$N$1070,$G228)=$J$3,IF($G228="","",INDEX(Nhaplieu!$M$8:$M$1070,$G228)),"")))</f>
        <v/>
      </c>
      <c r="E228" s="461" t="str">
        <f>IF($G228="","",IF(AND(INDEX(Nhaplieu!$M$8:$M$1070,$G228)=$J$3,INDEX(Nhaplieu!$P$8:$P$1070,$G228)=$J$2),INDEX(Nhaplieu!$O$8:$O$1070,$G228),0))</f>
        <v/>
      </c>
      <c r="F228" s="461" t="str">
        <f>IF(OR($G228="",E228&gt;0),"",IF(AND(INDEX(Nhaplieu!$N$8:$N$1070,$G228)=$J$3,INDEX(Nhaplieu!$P$8:$P$1070,$G228)=$J$2),INDEX(Nhaplieu!$O$8:$O$1070,$G228),0))</f>
        <v/>
      </c>
      <c r="G228" s="480" t="str">
        <f>IF(TYPE(MATCH($J$2,Nhaplieu!$P$8:$P$1070,0))=16,"",MATCH($J$2,Nhaplieu!$P$8:$P$1070,0))</f>
        <v/>
      </c>
    </row>
    <row r="229" spans="1:7" s="10" customFormat="1" ht="14.25" customHeight="1">
      <c r="A229" s="461" t="str">
        <f>IF($G229="","",IF(OR(INDEX(Nhaplieu!$M$8:$M$1070,$G229)=$J$3,INDEX(Nhaplieu!$N$8:$N$1070,$G229)=$J$3),INDEX(Nhaplieu!$E$8:$E$1070,$G229),""))</f>
        <v/>
      </c>
      <c r="B229" s="477" t="str">
        <f>IF($G229="","",IF(OR(INDEX(Nhaplieu!$M$8:$M$1070,$G229)=$J$3,INDEX(Nhaplieu!$N$8:$N$1070,$G229)=$J$3),INDEX(Nhaplieu!$F$8:$F$1070,$G229),""))</f>
        <v/>
      </c>
      <c r="C229" s="478" t="str">
        <f>IF($G229="","",IF(OR(INDEX(Nhaplieu!$M$8:$M$1070,$G229)=$J$3,INDEX(Nhaplieu!$N$8:$N$1070,$G229)=$J$3),INDEX(Nhaplieu!$L$8:$L$1070,$G229),""))</f>
        <v/>
      </c>
      <c r="D229" s="479" t="str">
        <f>IF($G229="","",IF(INDEX(Nhaplieu!$M$8:$M$1070,$G229)=$J$3,IF($G229="","",INDEX(Nhaplieu!$N$8:$N$1070,$G229)),IF(INDEX(Nhaplieu!$N$8:$N$1070,$G229)=$J$3,IF($G229="","",INDEX(Nhaplieu!$M$8:$M$1070,$G229)),"")))</f>
        <v/>
      </c>
      <c r="E229" s="461" t="str">
        <f>IF($G229="","",IF(AND(INDEX(Nhaplieu!$M$8:$M$1070,$G229)=$J$3,INDEX(Nhaplieu!$P$8:$P$1070,$G229)=$J$2),INDEX(Nhaplieu!$O$8:$O$1070,$G229),0))</f>
        <v/>
      </c>
      <c r="F229" s="461" t="str">
        <f>IF(OR($G229="",E229&gt;0),"",IF(AND(INDEX(Nhaplieu!$N$8:$N$1070,$G229)=$J$3,INDEX(Nhaplieu!$P$8:$P$1070,$G229)=$J$2),INDEX(Nhaplieu!$O$8:$O$1070,$G229),0))</f>
        <v/>
      </c>
      <c r="G229" s="480" t="str">
        <f>IF(TYPE(MATCH($J$2,Nhaplieu!$P$8:$P$1070,0))=16,"",MATCH($J$2,Nhaplieu!$P$8:$P$1070,0))</f>
        <v/>
      </c>
    </row>
    <row r="230" spans="1:7" s="10" customFormat="1" ht="14.25" customHeight="1">
      <c r="A230" s="461" t="str">
        <f>IF($G230="","",IF(OR(INDEX(Nhaplieu!$M$8:$M$1070,$G230)=$J$3,INDEX(Nhaplieu!$N$8:$N$1070,$G230)=$J$3),INDEX(Nhaplieu!$E$8:$E$1070,$G230),""))</f>
        <v/>
      </c>
      <c r="B230" s="477" t="str">
        <f>IF($G230="","",IF(OR(INDEX(Nhaplieu!$M$8:$M$1070,$G230)=$J$3,INDEX(Nhaplieu!$N$8:$N$1070,$G230)=$J$3),INDEX(Nhaplieu!$F$8:$F$1070,$G230),""))</f>
        <v/>
      </c>
      <c r="C230" s="478" t="str">
        <f>IF($G230="","",IF(OR(INDEX(Nhaplieu!$M$8:$M$1070,$G230)=$J$3,INDEX(Nhaplieu!$N$8:$N$1070,$G230)=$J$3),INDEX(Nhaplieu!$L$8:$L$1070,$G230),""))</f>
        <v/>
      </c>
      <c r="D230" s="479" t="str">
        <f>IF($G230="","",IF(INDEX(Nhaplieu!$M$8:$M$1070,$G230)=$J$3,IF($G230="","",INDEX(Nhaplieu!$N$8:$N$1070,$G230)),IF(INDEX(Nhaplieu!$N$8:$N$1070,$G230)=$J$3,IF($G230="","",INDEX(Nhaplieu!$M$8:$M$1070,$G230)),"")))</f>
        <v/>
      </c>
      <c r="E230" s="461" t="str">
        <f>IF($G230="","",IF(AND(INDEX(Nhaplieu!$M$8:$M$1070,$G230)=$J$3,INDEX(Nhaplieu!$P$8:$P$1070,$G230)=$J$2),INDEX(Nhaplieu!$O$8:$O$1070,$G230),0))</f>
        <v/>
      </c>
      <c r="F230" s="461" t="str">
        <f>IF(OR($G230="",E230&gt;0),"",IF(AND(INDEX(Nhaplieu!$N$8:$N$1070,$G230)=$J$3,INDEX(Nhaplieu!$P$8:$P$1070,$G230)=$J$2),INDEX(Nhaplieu!$O$8:$O$1070,$G230),0))</f>
        <v/>
      </c>
      <c r="G230" s="480" t="str">
        <f>IF(TYPE(MATCH($J$2,Nhaplieu!$P$8:$P$1070,0))=16,"",MATCH($J$2,Nhaplieu!$P$8:$P$1070,0))</f>
        <v/>
      </c>
    </row>
    <row r="231" spans="1:7" s="10" customFormat="1" ht="14.25" customHeight="1">
      <c r="A231" s="461" t="str">
        <f>IF($G231="","",IF(OR(INDEX(Nhaplieu!$M$8:$M$1070,$G231)=$J$3,INDEX(Nhaplieu!$N$8:$N$1070,$G231)=$J$3),INDEX(Nhaplieu!$E$8:$E$1070,$G231),""))</f>
        <v/>
      </c>
      <c r="B231" s="477" t="str">
        <f>IF($G231="","",IF(OR(INDEX(Nhaplieu!$M$8:$M$1070,$G231)=$J$3,INDEX(Nhaplieu!$N$8:$N$1070,$G231)=$J$3),INDEX(Nhaplieu!$F$8:$F$1070,$G231),""))</f>
        <v/>
      </c>
      <c r="C231" s="478" t="str">
        <f>IF($G231="","",IF(OR(INDEX(Nhaplieu!$M$8:$M$1070,$G231)=$J$3,INDEX(Nhaplieu!$N$8:$N$1070,$G231)=$J$3),INDEX(Nhaplieu!$L$8:$L$1070,$G231),""))</f>
        <v/>
      </c>
      <c r="D231" s="479" t="str">
        <f>IF($G231="","",IF(INDEX(Nhaplieu!$M$8:$M$1070,$G231)=$J$3,IF($G231="","",INDEX(Nhaplieu!$N$8:$N$1070,$G231)),IF(INDEX(Nhaplieu!$N$8:$N$1070,$G231)=$J$3,IF($G231="","",INDEX(Nhaplieu!$M$8:$M$1070,$G231)),"")))</f>
        <v/>
      </c>
      <c r="E231" s="461" t="str">
        <f>IF($G231="","",IF(AND(INDEX(Nhaplieu!$M$8:$M$1070,$G231)=$J$3,INDEX(Nhaplieu!$P$8:$P$1070,$G231)=$J$2),INDEX(Nhaplieu!$O$8:$O$1070,$G231),0))</f>
        <v/>
      </c>
      <c r="F231" s="461" t="str">
        <f>IF(OR($G231="",E231&gt;0),"",IF(AND(INDEX(Nhaplieu!$N$8:$N$1070,$G231)=$J$3,INDEX(Nhaplieu!$P$8:$P$1070,$G231)=$J$2),INDEX(Nhaplieu!$O$8:$O$1070,$G231),0))</f>
        <v/>
      </c>
      <c r="G231" s="480" t="str">
        <f>IF(TYPE(MATCH($J$2,Nhaplieu!$P$8:$P$1070,0))=16,"",MATCH($J$2,Nhaplieu!$P$8:$P$1070,0))</f>
        <v/>
      </c>
    </row>
    <row r="232" spans="1:7" s="10" customFormat="1" ht="14.25" customHeight="1">
      <c r="A232" s="461" t="str">
        <f>IF($G232="","",IF(OR(INDEX(Nhaplieu!$M$8:$M$1070,$G232)=$J$3,INDEX(Nhaplieu!$N$8:$N$1070,$G232)=$J$3),INDEX(Nhaplieu!$E$8:$E$1070,$G232),""))</f>
        <v/>
      </c>
      <c r="B232" s="477" t="str">
        <f>IF($G232="","",IF(OR(INDEX(Nhaplieu!$M$8:$M$1070,$G232)=$J$3,INDEX(Nhaplieu!$N$8:$N$1070,$G232)=$J$3),INDEX(Nhaplieu!$F$8:$F$1070,$G232),""))</f>
        <v/>
      </c>
      <c r="C232" s="478" t="str">
        <f>IF($G232="","",IF(OR(INDEX(Nhaplieu!$M$8:$M$1070,$G232)=$J$3,INDEX(Nhaplieu!$N$8:$N$1070,$G232)=$J$3),INDEX(Nhaplieu!$L$8:$L$1070,$G232),""))</f>
        <v/>
      </c>
      <c r="D232" s="479" t="str">
        <f>IF($G232="","",IF(INDEX(Nhaplieu!$M$8:$M$1070,$G232)=$J$3,IF($G232="","",INDEX(Nhaplieu!$N$8:$N$1070,$G232)),IF(INDEX(Nhaplieu!$N$8:$N$1070,$G232)=$J$3,IF($G232="","",INDEX(Nhaplieu!$M$8:$M$1070,$G232)),"")))</f>
        <v/>
      </c>
      <c r="E232" s="461" t="str">
        <f>IF($G232="","",IF(AND(INDEX(Nhaplieu!$M$8:$M$1070,$G232)=$J$3,INDEX(Nhaplieu!$P$8:$P$1070,$G232)=$J$2),INDEX(Nhaplieu!$O$8:$O$1070,$G232),0))</f>
        <v/>
      </c>
      <c r="F232" s="461" t="str">
        <f>IF(OR($G232="",E232&gt;0),"",IF(AND(INDEX(Nhaplieu!$N$8:$N$1070,$G232)=$J$3,INDEX(Nhaplieu!$P$8:$P$1070,$G232)=$J$2),INDEX(Nhaplieu!$O$8:$O$1070,$G232),0))</f>
        <v/>
      </c>
      <c r="G232" s="480" t="str">
        <f>IF(TYPE(MATCH($J$2,Nhaplieu!$P$8:$P$1070,0))=16,"",MATCH($J$2,Nhaplieu!$P$8:$P$1070,0))</f>
        <v/>
      </c>
    </row>
    <row r="233" spans="1:7" s="10" customFormat="1" ht="14.25" customHeight="1">
      <c r="A233" s="461" t="str">
        <f>IF($G233="","",IF(OR(INDEX(Nhaplieu!$M$8:$M$1070,$G233)=$J$3,INDEX(Nhaplieu!$N$8:$N$1070,$G233)=$J$3),INDEX(Nhaplieu!$E$8:$E$1070,$G233),""))</f>
        <v/>
      </c>
      <c r="B233" s="477" t="str">
        <f>IF($G233="","",IF(OR(INDEX(Nhaplieu!$M$8:$M$1070,$G233)=$J$3,INDEX(Nhaplieu!$N$8:$N$1070,$G233)=$J$3),INDEX(Nhaplieu!$F$8:$F$1070,$G233),""))</f>
        <v/>
      </c>
      <c r="C233" s="478" t="str">
        <f>IF($G233="","",IF(OR(INDEX(Nhaplieu!$M$8:$M$1070,$G233)=$J$3,INDEX(Nhaplieu!$N$8:$N$1070,$G233)=$J$3),INDEX(Nhaplieu!$L$8:$L$1070,$G233),""))</f>
        <v/>
      </c>
      <c r="D233" s="479" t="str">
        <f>IF($G233="","",IF(INDEX(Nhaplieu!$M$8:$M$1070,$G233)=$J$3,IF($G233="","",INDEX(Nhaplieu!$N$8:$N$1070,$G233)),IF(INDEX(Nhaplieu!$N$8:$N$1070,$G233)=$J$3,IF($G233="","",INDEX(Nhaplieu!$M$8:$M$1070,$G233)),"")))</f>
        <v/>
      </c>
      <c r="E233" s="461" t="str">
        <f>IF($G233="","",IF(AND(INDEX(Nhaplieu!$M$8:$M$1070,$G233)=$J$3,INDEX(Nhaplieu!$P$8:$P$1070,$G233)=$J$2),INDEX(Nhaplieu!$O$8:$O$1070,$G233),0))</f>
        <v/>
      </c>
      <c r="F233" s="461" t="str">
        <f>IF(OR($G233="",E233&gt;0),"",IF(AND(INDEX(Nhaplieu!$N$8:$N$1070,$G233)=$J$3,INDEX(Nhaplieu!$P$8:$P$1070,$G233)=$J$2),INDEX(Nhaplieu!$O$8:$O$1070,$G233),0))</f>
        <v/>
      </c>
      <c r="G233" s="480" t="str">
        <f>IF(TYPE(MATCH($J$2,Nhaplieu!$P$8:$P$1070,0))=16,"",MATCH($J$2,Nhaplieu!$P$8:$P$1070,0))</f>
        <v/>
      </c>
    </row>
    <row r="234" spans="1:7" s="10" customFormat="1" ht="14.25" customHeight="1">
      <c r="A234" s="461" t="str">
        <f>IF($G234="","",IF(OR(INDEX(Nhaplieu!$M$8:$M$1070,$G234)=$J$3,INDEX(Nhaplieu!$N$8:$N$1070,$G234)=$J$3),INDEX(Nhaplieu!$E$8:$E$1070,$G234),""))</f>
        <v/>
      </c>
      <c r="B234" s="477" t="str">
        <f>IF($G234="","",IF(OR(INDEX(Nhaplieu!$M$8:$M$1070,$G234)=$J$3,INDEX(Nhaplieu!$N$8:$N$1070,$G234)=$J$3),INDEX(Nhaplieu!$F$8:$F$1070,$G234),""))</f>
        <v/>
      </c>
      <c r="C234" s="478" t="str">
        <f>IF($G234="","",IF(OR(INDEX(Nhaplieu!$M$8:$M$1070,$G234)=$J$3,INDEX(Nhaplieu!$N$8:$N$1070,$G234)=$J$3),INDEX(Nhaplieu!$L$8:$L$1070,$G234),""))</f>
        <v/>
      </c>
      <c r="D234" s="479" t="str">
        <f>IF($G234="","",IF(INDEX(Nhaplieu!$M$8:$M$1070,$G234)=$J$3,IF($G234="","",INDEX(Nhaplieu!$N$8:$N$1070,$G234)),IF(INDEX(Nhaplieu!$N$8:$N$1070,$G234)=$J$3,IF($G234="","",INDEX(Nhaplieu!$M$8:$M$1070,$G234)),"")))</f>
        <v/>
      </c>
      <c r="E234" s="461" t="str">
        <f>IF($G234="","",IF(AND(INDEX(Nhaplieu!$M$8:$M$1070,$G234)=$J$3,INDEX(Nhaplieu!$P$8:$P$1070,$G234)=$J$2),INDEX(Nhaplieu!$O$8:$O$1070,$G234),0))</f>
        <v/>
      </c>
      <c r="F234" s="461" t="str">
        <f>IF(OR($G234="",E234&gt;0),"",IF(AND(INDEX(Nhaplieu!$N$8:$N$1070,$G234)=$J$3,INDEX(Nhaplieu!$P$8:$P$1070,$G234)=$J$2),INDEX(Nhaplieu!$O$8:$O$1070,$G234),0))</f>
        <v/>
      </c>
      <c r="G234" s="480" t="str">
        <f>IF(TYPE(MATCH($J$2,Nhaplieu!$P$8:$P$1070,0))=16,"",MATCH($J$2,Nhaplieu!$P$8:$P$1070,0))</f>
        <v/>
      </c>
    </row>
    <row r="235" spans="1:7" s="10" customFormat="1" ht="14.25" customHeight="1">
      <c r="A235" s="461" t="str">
        <f>IF($G235="","",IF(OR(INDEX(Nhaplieu!$M$8:$M$1070,$G235)=$J$3,INDEX(Nhaplieu!$N$8:$N$1070,$G235)=$J$3),INDEX(Nhaplieu!$E$8:$E$1070,$G235),""))</f>
        <v/>
      </c>
      <c r="B235" s="477" t="str">
        <f>IF($G235="","",IF(OR(INDEX(Nhaplieu!$M$8:$M$1070,$G235)=$J$3,INDEX(Nhaplieu!$N$8:$N$1070,$G235)=$J$3),INDEX(Nhaplieu!$F$8:$F$1070,$G235),""))</f>
        <v/>
      </c>
      <c r="C235" s="478" t="str">
        <f>IF($G235="","",IF(OR(INDEX(Nhaplieu!$M$8:$M$1070,$G235)=$J$3,INDEX(Nhaplieu!$N$8:$N$1070,$G235)=$J$3),INDEX(Nhaplieu!$L$8:$L$1070,$G235),""))</f>
        <v/>
      </c>
      <c r="D235" s="479" t="str">
        <f>IF($G235="","",IF(INDEX(Nhaplieu!$M$8:$M$1070,$G235)=$J$3,IF($G235="","",INDEX(Nhaplieu!$N$8:$N$1070,$G235)),IF(INDEX(Nhaplieu!$N$8:$N$1070,$G235)=$J$3,IF($G235="","",INDEX(Nhaplieu!$M$8:$M$1070,$G235)),"")))</f>
        <v/>
      </c>
      <c r="E235" s="461" t="str">
        <f>IF($G235="","",IF(AND(INDEX(Nhaplieu!$M$8:$M$1070,$G235)=$J$3,INDEX(Nhaplieu!$P$8:$P$1070,$G235)=$J$2),INDEX(Nhaplieu!$O$8:$O$1070,$G235),0))</f>
        <v/>
      </c>
      <c r="F235" s="461" t="str">
        <f>IF(OR($G235="",E235&gt;0),"",IF(AND(INDEX(Nhaplieu!$N$8:$N$1070,$G235)=$J$3,INDEX(Nhaplieu!$P$8:$P$1070,$G235)=$J$2),INDEX(Nhaplieu!$O$8:$O$1070,$G235),0))</f>
        <v/>
      </c>
      <c r="G235" s="480" t="str">
        <f>IF(TYPE(MATCH($J$2,Nhaplieu!$P$8:$P$1070,0))=16,"",MATCH($J$2,Nhaplieu!$P$8:$P$1070,0))</f>
        <v/>
      </c>
    </row>
    <row r="236" spans="1:7" s="10" customFormat="1" ht="14.25" customHeight="1">
      <c r="A236" s="461" t="str">
        <f>IF($G236="","",IF(OR(INDEX(Nhaplieu!$M$8:$M$1070,$G236)=$J$3,INDEX(Nhaplieu!$N$8:$N$1070,$G236)=$J$3),INDEX(Nhaplieu!$E$8:$E$1070,$G236),""))</f>
        <v/>
      </c>
      <c r="B236" s="477" t="str">
        <f>IF($G236="","",IF(OR(INDEX(Nhaplieu!$M$8:$M$1070,$G236)=$J$3,INDEX(Nhaplieu!$N$8:$N$1070,$G236)=$J$3),INDEX(Nhaplieu!$F$8:$F$1070,$G236),""))</f>
        <v/>
      </c>
      <c r="C236" s="478" t="str">
        <f>IF($G236="","",IF(OR(INDEX(Nhaplieu!$M$8:$M$1070,$G236)=$J$3,INDEX(Nhaplieu!$N$8:$N$1070,$G236)=$J$3),INDEX(Nhaplieu!$L$8:$L$1070,$G236),""))</f>
        <v/>
      </c>
      <c r="D236" s="479" t="str">
        <f>IF($G236="","",IF(INDEX(Nhaplieu!$M$8:$M$1070,$G236)=$J$3,IF($G236="","",INDEX(Nhaplieu!$N$8:$N$1070,$G236)),IF(INDEX(Nhaplieu!$N$8:$N$1070,$G236)=$J$3,IF($G236="","",INDEX(Nhaplieu!$M$8:$M$1070,$G236)),"")))</f>
        <v/>
      </c>
      <c r="E236" s="461" t="str">
        <f>IF($G236="","",IF(AND(INDEX(Nhaplieu!$M$8:$M$1070,$G236)=$J$3,INDEX(Nhaplieu!$P$8:$P$1070,$G236)=$J$2),INDEX(Nhaplieu!$O$8:$O$1070,$G236),0))</f>
        <v/>
      </c>
      <c r="F236" s="461" t="str">
        <f>IF(OR($G236="",E236&gt;0),"",IF(AND(INDEX(Nhaplieu!$N$8:$N$1070,$G236)=$J$3,INDEX(Nhaplieu!$P$8:$P$1070,$G236)=$J$2),INDEX(Nhaplieu!$O$8:$O$1070,$G236),0))</f>
        <v/>
      </c>
      <c r="G236" s="480" t="str">
        <f>IF(TYPE(MATCH($J$2,Nhaplieu!$P$8:$P$1070,0))=16,"",MATCH($J$2,Nhaplieu!$P$8:$P$1070,0))</f>
        <v/>
      </c>
    </row>
    <row r="237" spans="1:7" s="10" customFormat="1" ht="14.25" customHeight="1">
      <c r="A237" s="461" t="str">
        <f>IF($G237="","",IF(OR(INDEX(Nhaplieu!$M$8:$M$1070,$G237)=$J$3,INDEX(Nhaplieu!$N$8:$N$1070,$G237)=$J$3),INDEX(Nhaplieu!$E$8:$E$1070,$G237),""))</f>
        <v/>
      </c>
      <c r="B237" s="477" t="str">
        <f>IF($G237="","",IF(OR(INDEX(Nhaplieu!$M$8:$M$1070,$G237)=$J$3,INDEX(Nhaplieu!$N$8:$N$1070,$G237)=$J$3),INDEX(Nhaplieu!$F$8:$F$1070,$G237),""))</f>
        <v/>
      </c>
      <c r="C237" s="478" t="str">
        <f>IF($G237="","",IF(OR(INDEX(Nhaplieu!$M$8:$M$1070,$G237)=$J$3,INDEX(Nhaplieu!$N$8:$N$1070,$G237)=$J$3),INDEX(Nhaplieu!$L$8:$L$1070,$G237),""))</f>
        <v/>
      </c>
      <c r="D237" s="479" t="str">
        <f>IF($G237="","",IF(INDEX(Nhaplieu!$M$8:$M$1070,$G237)=$J$3,IF($G237="","",INDEX(Nhaplieu!$N$8:$N$1070,$G237)),IF(INDEX(Nhaplieu!$N$8:$N$1070,$G237)=$J$3,IF($G237="","",INDEX(Nhaplieu!$M$8:$M$1070,$G237)),"")))</f>
        <v/>
      </c>
      <c r="E237" s="461" t="str">
        <f>IF($G237="","",IF(AND(INDEX(Nhaplieu!$M$8:$M$1070,$G237)=$J$3,INDEX(Nhaplieu!$P$8:$P$1070,$G237)=$J$2),INDEX(Nhaplieu!$O$8:$O$1070,$G237),0))</f>
        <v/>
      </c>
      <c r="F237" s="461" t="str">
        <f>IF(OR($G237="",E237&gt;0),"",IF(AND(INDEX(Nhaplieu!$N$8:$N$1070,$G237)=$J$3,INDEX(Nhaplieu!$P$8:$P$1070,$G237)=$J$2),INDEX(Nhaplieu!$O$8:$O$1070,$G237),0))</f>
        <v/>
      </c>
      <c r="G237" s="480" t="str">
        <f>IF(TYPE(MATCH($J$2,Nhaplieu!$P$8:$P$1070,0))=16,"",MATCH($J$2,Nhaplieu!$P$8:$P$1070,0))</f>
        <v/>
      </c>
    </row>
    <row r="238" spans="1:7" s="10" customFormat="1" ht="14.25" customHeight="1">
      <c r="A238" s="461" t="str">
        <f>IF($G238="","",IF(OR(INDEX(Nhaplieu!$M$8:$M$1070,$G238)=$J$3,INDEX(Nhaplieu!$N$8:$N$1070,$G238)=$J$3),INDEX(Nhaplieu!$E$8:$E$1070,$G238),""))</f>
        <v/>
      </c>
      <c r="B238" s="477" t="str">
        <f>IF($G238="","",IF(OR(INDEX(Nhaplieu!$M$8:$M$1070,$G238)=$J$3,INDEX(Nhaplieu!$N$8:$N$1070,$G238)=$J$3),INDEX(Nhaplieu!$F$8:$F$1070,$G238),""))</f>
        <v/>
      </c>
      <c r="C238" s="478" t="str">
        <f>IF($G238="","",IF(OR(INDEX(Nhaplieu!$M$8:$M$1070,$G238)=$J$3,INDEX(Nhaplieu!$N$8:$N$1070,$G238)=$J$3),INDEX(Nhaplieu!$L$8:$L$1070,$G238),""))</f>
        <v/>
      </c>
      <c r="D238" s="479" t="str">
        <f>IF($G238="","",IF(INDEX(Nhaplieu!$M$8:$M$1070,$G238)=$J$3,IF($G238="","",INDEX(Nhaplieu!$N$8:$N$1070,$G238)),IF(INDEX(Nhaplieu!$N$8:$N$1070,$G238)=$J$3,IF($G238="","",INDEX(Nhaplieu!$M$8:$M$1070,$G238)),"")))</f>
        <v/>
      </c>
      <c r="E238" s="461" t="str">
        <f>IF($G238="","",IF(AND(INDEX(Nhaplieu!$M$8:$M$1070,$G238)=$J$3,INDEX(Nhaplieu!$P$8:$P$1070,$G238)=$J$2),INDEX(Nhaplieu!$O$8:$O$1070,$G238),0))</f>
        <v/>
      </c>
      <c r="F238" s="461" t="str">
        <f>IF(OR($G238="",E238&gt;0),"",IF(AND(INDEX(Nhaplieu!$N$8:$N$1070,$G238)=$J$3,INDEX(Nhaplieu!$P$8:$P$1070,$G238)=$J$2),INDEX(Nhaplieu!$O$8:$O$1070,$G238),0))</f>
        <v/>
      </c>
      <c r="G238" s="480" t="str">
        <f>IF(TYPE(MATCH($J$2,Nhaplieu!$P$8:$P$1070,0))=16,"",MATCH($J$2,Nhaplieu!$P$8:$P$1070,0))</f>
        <v/>
      </c>
    </row>
    <row r="239" spans="1:7" s="10" customFormat="1" ht="14.25" customHeight="1">
      <c r="A239" s="461" t="str">
        <f>IF($G239="","",IF(OR(INDEX(Nhaplieu!$M$8:$M$1070,$G239)=$J$3,INDEX(Nhaplieu!$N$8:$N$1070,$G239)=$J$3),INDEX(Nhaplieu!$E$8:$E$1070,$G239),""))</f>
        <v/>
      </c>
      <c r="B239" s="477" t="str">
        <f>IF($G239="","",IF(OR(INDEX(Nhaplieu!$M$8:$M$1070,$G239)=$J$3,INDEX(Nhaplieu!$N$8:$N$1070,$G239)=$J$3),INDEX(Nhaplieu!$F$8:$F$1070,$G239),""))</f>
        <v/>
      </c>
      <c r="C239" s="478" t="str">
        <f>IF($G239="","",IF(OR(INDEX(Nhaplieu!$M$8:$M$1070,$G239)=$J$3,INDEX(Nhaplieu!$N$8:$N$1070,$G239)=$J$3),INDEX(Nhaplieu!$L$8:$L$1070,$G239),""))</f>
        <v/>
      </c>
      <c r="D239" s="479" t="str">
        <f>IF($G239="","",IF(INDEX(Nhaplieu!$M$8:$M$1070,$G239)=$J$3,IF($G239="","",INDEX(Nhaplieu!$N$8:$N$1070,$G239)),IF(INDEX(Nhaplieu!$N$8:$N$1070,$G239)=$J$3,IF($G239="","",INDEX(Nhaplieu!$M$8:$M$1070,$G239)),"")))</f>
        <v/>
      </c>
      <c r="E239" s="461" t="str">
        <f>IF($G239="","",IF(AND(INDEX(Nhaplieu!$M$8:$M$1070,$G239)=$J$3,INDEX(Nhaplieu!$P$8:$P$1070,$G239)=$J$2),INDEX(Nhaplieu!$O$8:$O$1070,$G239),0))</f>
        <v/>
      </c>
      <c r="F239" s="461" t="str">
        <f>IF(OR($G239="",E239&gt;0),"",IF(AND(INDEX(Nhaplieu!$N$8:$N$1070,$G239)=$J$3,INDEX(Nhaplieu!$P$8:$P$1070,$G239)=$J$2),INDEX(Nhaplieu!$O$8:$O$1070,$G239),0))</f>
        <v/>
      </c>
      <c r="G239" s="480" t="str">
        <f>IF(TYPE(MATCH($J$2,Nhaplieu!$P$8:$P$1070,0))=16,"",MATCH($J$2,Nhaplieu!$P$8:$P$1070,0))</f>
        <v/>
      </c>
    </row>
    <row r="240" spans="1:7" s="10" customFormat="1" ht="14.25" customHeight="1">
      <c r="A240" s="461" t="str">
        <f>IF($G240="","",IF(OR(INDEX(Nhaplieu!$M$8:$M$1070,$G240)=$J$3,INDEX(Nhaplieu!$N$8:$N$1070,$G240)=$J$3),INDEX(Nhaplieu!$E$8:$E$1070,$G240),""))</f>
        <v/>
      </c>
      <c r="B240" s="477" t="str">
        <f>IF($G240="","",IF(OR(INDEX(Nhaplieu!$M$8:$M$1070,$G240)=$J$3,INDEX(Nhaplieu!$N$8:$N$1070,$G240)=$J$3),INDEX(Nhaplieu!$F$8:$F$1070,$G240),""))</f>
        <v/>
      </c>
      <c r="C240" s="478" t="str">
        <f>IF($G240="","",IF(OR(INDEX(Nhaplieu!$M$8:$M$1070,$G240)=$J$3,INDEX(Nhaplieu!$N$8:$N$1070,$G240)=$J$3),INDEX(Nhaplieu!$L$8:$L$1070,$G240),""))</f>
        <v/>
      </c>
      <c r="D240" s="479" t="str">
        <f>IF($G240="","",IF(INDEX(Nhaplieu!$M$8:$M$1070,$G240)=$J$3,IF($G240="","",INDEX(Nhaplieu!$N$8:$N$1070,$G240)),IF(INDEX(Nhaplieu!$N$8:$N$1070,$G240)=$J$3,IF($G240="","",INDEX(Nhaplieu!$M$8:$M$1070,$G240)),"")))</f>
        <v/>
      </c>
      <c r="E240" s="461" t="str">
        <f>IF($G240="","",IF(AND(INDEX(Nhaplieu!$M$8:$M$1070,$G240)=$J$3,INDEX(Nhaplieu!$P$8:$P$1070,$G240)=$J$2),INDEX(Nhaplieu!$O$8:$O$1070,$G240),0))</f>
        <v/>
      </c>
      <c r="F240" s="461" t="str">
        <f>IF(OR($G240="",E240&gt;0),"",IF(AND(INDEX(Nhaplieu!$N$8:$N$1070,$G240)=$J$3,INDEX(Nhaplieu!$P$8:$P$1070,$G240)=$J$2),INDEX(Nhaplieu!$O$8:$O$1070,$G240),0))</f>
        <v/>
      </c>
      <c r="G240" s="480" t="str">
        <f>IF(TYPE(MATCH($J$2,Nhaplieu!$P$8:$P$1070,0))=16,"",MATCH($J$2,Nhaplieu!$P$8:$P$1070,0))</f>
        <v/>
      </c>
    </row>
    <row r="241" spans="1:7" s="10" customFormat="1" ht="14.25" customHeight="1">
      <c r="A241" s="461" t="str">
        <f>IF($G241="","",IF(OR(INDEX(Nhaplieu!$M$8:$M$1070,$G241)=$J$3,INDEX(Nhaplieu!$N$8:$N$1070,$G241)=$J$3),INDEX(Nhaplieu!$E$8:$E$1070,$G241),""))</f>
        <v/>
      </c>
      <c r="B241" s="477" t="str">
        <f>IF($G241="","",IF(OR(INDEX(Nhaplieu!$M$8:$M$1070,$G241)=$J$3,INDEX(Nhaplieu!$N$8:$N$1070,$G241)=$J$3),INDEX(Nhaplieu!$F$8:$F$1070,$G241),""))</f>
        <v/>
      </c>
      <c r="C241" s="478" t="str">
        <f>IF($G241="","",IF(OR(INDEX(Nhaplieu!$M$8:$M$1070,$G241)=$J$3,INDEX(Nhaplieu!$N$8:$N$1070,$G241)=$J$3),INDEX(Nhaplieu!$L$8:$L$1070,$G241),""))</f>
        <v/>
      </c>
      <c r="D241" s="479" t="str">
        <f>IF($G241="","",IF(INDEX(Nhaplieu!$M$8:$M$1070,$G241)=$J$3,IF($G241="","",INDEX(Nhaplieu!$N$8:$N$1070,$G241)),IF(INDEX(Nhaplieu!$N$8:$N$1070,$G241)=$J$3,IF($G241="","",INDEX(Nhaplieu!$M$8:$M$1070,$G241)),"")))</f>
        <v/>
      </c>
      <c r="E241" s="461" t="str">
        <f>IF($G241="","",IF(AND(INDEX(Nhaplieu!$M$8:$M$1070,$G241)=$J$3,INDEX(Nhaplieu!$P$8:$P$1070,$G241)=$J$2),INDEX(Nhaplieu!$O$8:$O$1070,$G241),0))</f>
        <v/>
      </c>
      <c r="F241" s="461" t="str">
        <f>IF(OR($G241="",E241&gt;0),"",IF(AND(INDEX(Nhaplieu!$N$8:$N$1070,$G241)=$J$3,INDEX(Nhaplieu!$P$8:$P$1070,$G241)=$J$2),INDEX(Nhaplieu!$O$8:$O$1070,$G241),0))</f>
        <v/>
      </c>
      <c r="G241" s="480" t="str">
        <f>IF(TYPE(MATCH($J$2,Nhaplieu!$P$8:$P$1070,0))=16,"",MATCH($J$2,Nhaplieu!$P$8:$P$1070,0))</f>
        <v/>
      </c>
    </row>
    <row r="242" spans="1:7" s="10" customFormat="1" ht="14.25" customHeight="1">
      <c r="A242" s="461" t="str">
        <f>IF($G242="","",IF(OR(INDEX(Nhaplieu!$M$8:$M$1070,$G242)=$J$3,INDEX(Nhaplieu!$N$8:$N$1070,$G242)=$J$3),INDEX(Nhaplieu!$E$8:$E$1070,$G242),""))</f>
        <v/>
      </c>
      <c r="B242" s="477" t="str">
        <f>IF($G242="","",IF(OR(INDEX(Nhaplieu!$M$8:$M$1070,$G242)=$J$3,INDEX(Nhaplieu!$N$8:$N$1070,$G242)=$J$3),INDEX(Nhaplieu!$F$8:$F$1070,$G242),""))</f>
        <v/>
      </c>
      <c r="C242" s="478" t="str">
        <f>IF($G242="","",IF(OR(INDEX(Nhaplieu!$M$8:$M$1070,$G242)=$J$3,INDEX(Nhaplieu!$N$8:$N$1070,$G242)=$J$3),INDEX(Nhaplieu!$L$8:$L$1070,$G242),""))</f>
        <v/>
      </c>
      <c r="D242" s="479" t="str">
        <f>IF($G242="","",IF(INDEX(Nhaplieu!$M$8:$M$1070,$G242)=$J$3,IF($G242="","",INDEX(Nhaplieu!$N$8:$N$1070,$G242)),IF(INDEX(Nhaplieu!$N$8:$N$1070,$G242)=$J$3,IF($G242="","",INDEX(Nhaplieu!$M$8:$M$1070,$G242)),"")))</f>
        <v/>
      </c>
      <c r="E242" s="461" t="str">
        <f>IF($G242="","",IF(AND(INDEX(Nhaplieu!$M$8:$M$1070,$G242)=$J$3,INDEX(Nhaplieu!$P$8:$P$1070,$G242)=$J$2),INDEX(Nhaplieu!$O$8:$O$1070,$G242),0))</f>
        <v/>
      </c>
      <c r="F242" s="461" t="str">
        <f>IF(OR($G242="",E242&gt;0),"",IF(AND(INDEX(Nhaplieu!$N$8:$N$1070,$G242)=$J$3,INDEX(Nhaplieu!$P$8:$P$1070,$G242)=$J$2),INDEX(Nhaplieu!$O$8:$O$1070,$G242),0))</f>
        <v/>
      </c>
      <c r="G242" s="480" t="str">
        <f>IF(TYPE(MATCH($J$2,Nhaplieu!$P$8:$P$1070,0))=16,"",MATCH($J$2,Nhaplieu!$P$8:$P$1070,0))</f>
        <v/>
      </c>
    </row>
    <row r="243" spans="1:7" s="10" customFormat="1" ht="14.25" customHeight="1">
      <c r="A243" s="461" t="str">
        <f>IF($G243="","",IF(OR(INDEX(Nhaplieu!$M$8:$M$1070,$G243)=$J$3,INDEX(Nhaplieu!$N$8:$N$1070,$G243)=$J$3),INDEX(Nhaplieu!$E$8:$E$1070,$G243),""))</f>
        <v/>
      </c>
      <c r="B243" s="477" t="str">
        <f>IF($G243="","",IF(OR(INDEX(Nhaplieu!$M$8:$M$1070,$G243)=$J$3,INDEX(Nhaplieu!$N$8:$N$1070,$G243)=$J$3),INDEX(Nhaplieu!$F$8:$F$1070,$G243),""))</f>
        <v/>
      </c>
      <c r="C243" s="478" t="str">
        <f>IF($G243="","",IF(OR(INDEX(Nhaplieu!$M$8:$M$1070,$G243)=$J$3,INDEX(Nhaplieu!$N$8:$N$1070,$G243)=$J$3),INDEX(Nhaplieu!$L$8:$L$1070,$G243),""))</f>
        <v/>
      </c>
      <c r="D243" s="479" t="str">
        <f>IF($G243="","",IF(INDEX(Nhaplieu!$M$8:$M$1070,$G243)=$J$3,IF($G243="","",INDEX(Nhaplieu!$N$8:$N$1070,$G243)),IF(INDEX(Nhaplieu!$N$8:$N$1070,$G243)=$J$3,IF($G243="","",INDEX(Nhaplieu!$M$8:$M$1070,$G243)),"")))</f>
        <v/>
      </c>
      <c r="E243" s="461" t="str">
        <f>IF($G243="","",IF(AND(INDEX(Nhaplieu!$M$8:$M$1070,$G243)=$J$3,INDEX(Nhaplieu!$P$8:$P$1070,$G243)=$J$2),INDEX(Nhaplieu!$O$8:$O$1070,$G243),0))</f>
        <v/>
      </c>
      <c r="F243" s="461" t="str">
        <f>IF(OR($G243="",E243&gt;0),"",IF(AND(INDEX(Nhaplieu!$N$8:$N$1070,$G243)=$J$3,INDEX(Nhaplieu!$P$8:$P$1070,$G243)=$J$2),INDEX(Nhaplieu!$O$8:$O$1070,$G243),0))</f>
        <v/>
      </c>
      <c r="G243" s="480" t="str">
        <f>IF(TYPE(MATCH($J$2,Nhaplieu!$P$8:$P$1070,0))=16,"",MATCH($J$2,Nhaplieu!$P$8:$P$1070,0))</f>
        <v/>
      </c>
    </row>
    <row r="244" spans="1:7" s="10" customFormat="1" ht="14.25" customHeight="1">
      <c r="A244" s="461" t="str">
        <f>IF($G244="","",IF(OR(INDEX(Nhaplieu!$M$8:$M$1070,$G244)=$J$3,INDEX(Nhaplieu!$N$8:$N$1070,$G244)=$J$3),INDEX(Nhaplieu!$E$8:$E$1070,$G244),""))</f>
        <v/>
      </c>
      <c r="B244" s="477" t="str">
        <f>IF($G244="","",IF(OR(INDEX(Nhaplieu!$M$8:$M$1070,$G244)=$J$3,INDEX(Nhaplieu!$N$8:$N$1070,$G244)=$J$3),INDEX(Nhaplieu!$F$8:$F$1070,$G244),""))</f>
        <v/>
      </c>
      <c r="C244" s="478" t="str">
        <f>IF($G244="","",IF(OR(INDEX(Nhaplieu!$M$8:$M$1070,$G244)=$J$3,INDEX(Nhaplieu!$N$8:$N$1070,$G244)=$J$3),INDEX(Nhaplieu!$L$8:$L$1070,$G244),""))</f>
        <v/>
      </c>
      <c r="D244" s="479" t="str">
        <f>IF($G244="","",IF(INDEX(Nhaplieu!$M$8:$M$1070,$G244)=$J$3,IF($G244="","",INDEX(Nhaplieu!$N$8:$N$1070,$G244)),IF(INDEX(Nhaplieu!$N$8:$N$1070,$G244)=$J$3,IF($G244="","",INDEX(Nhaplieu!$M$8:$M$1070,$G244)),"")))</f>
        <v/>
      </c>
      <c r="E244" s="461" t="str">
        <f>IF($G244="","",IF(AND(INDEX(Nhaplieu!$M$8:$M$1070,$G244)=$J$3,INDEX(Nhaplieu!$P$8:$P$1070,$G244)=$J$2),INDEX(Nhaplieu!$O$8:$O$1070,$G244),0))</f>
        <v/>
      </c>
      <c r="F244" s="461" t="str">
        <f>IF(OR($G244="",E244&gt;0),"",IF(AND(INDEX(Nhaplieu!$N$8:$N$1070,$G244)=$J$3,INDEX(Nhaplieu!$P$8:$P$1070,$G244)=$J$2),INDEX(Nhaplieu!$O$8:$O$1070,$G244),0))</f>
        <v/>
      </c>
      <c r="G244" s="480" t="str">
        <f>IF(TYPE(MATCH($J$2,Nhaplieu!$P$8:$P$1070,0))=16,"",MATCH($J$2,Nhaplieu!$P$8:$P$1070,0))</f>
        <v/>
      </c>
    </row>
    <row r="245" spans="1:7" s="10" customFormat="1" ht="14.25" customHeight="1">
      <c r="A245" s="461" t="str">
        <f>IF($G245="","",IF(OR(INDEX(Nhaplieu!$M$8:$M$1070,$G245)=$J$3,INDEX(Nhaplieu!$N$8:$N$1070,$G245)=$J$3),INDEX(Nhaplieu!$E$8:$E$1070,$G245),""))</f>
        <v/>
      </c>
      <c r="B245" s="477" t="str">
        <f>IF($G245="","",IF(OR(INDEX(Nhaplieu!$M$8:$M$1070,$G245)=$J$3,INDEX(Nhaplieu!$N$8:$N$1070,$G245)=$J$3),INDEX(Nhaplieu!$F$8:$F$1070,$G245),""))</f>
        <v/>
      </c>
      <c r="C245" s="478" t="str">
        <f>IF($G245="","",IF(OR(INDEX(Nhaplieu!$M$8:$M$1070,$G245)=$J$3,INDEX(Nhaplieu!$N$8:$N$1070,$G245)=$J$3),INDEX(Nhaplieu!$L$8:$L$1070,$G245),""))</f>
        <v/>
      </c>
      <c r="D245" s="479" t="str">
        <f>IF($G245="","",IF(INDEX(Nhaplieu!$M$8:$M$1070,$G245)=$J$3,IF($G245="","",INDEX(Nhaplieu!$N$8:$N$1070,$G245)),IF(INDEX(Nhaplieu!$N$8:$N$1070,$G245)=$J$3,IF($G245="","",INDEX(Nhaplieu!$M$8:$M$1070,$G245)),"")))</f>
        <v/>
      </c>
      <c r="E245" s="461" t="str">
        <f>IF($G245="","",IF(AND(INDEX(Nhaplieu!$M$8:$M$1070,$G245)=$J$3,INDEX(Nhaplieu!$P$8:$P$1070,$G245)=$J$2),INDEX(Nhaplieu!$O$8:$O$1070,$G245),0))</f>
        <v/>
      </c>
      <c r="F245" s="461" t="str">
        <f>IF(OR($G245="",E245&gt;0),"",IF(AND(INDEX(Nhaplieu!$N$8:$N$1070,$G245)=$J$3,INDEX(Nhaplieu!$P$8:$P$1070,$G245)=$J$2),INDEX(Nhaplieu!$O$8:$O$1070,$G245),0))</f>
        <v/>
      </c>
      <c r="G245" s="480" t="str">
        <f>IF(TYPE(MATCH($J$2,Nhaplieu!$P$8:$P$1070,0))=16,"",MATCH($J$2,Nhaplieu!$P$8:$P$1070,0))</f>
        <v/>
      </c>
    </row>
    <row r="246" spans="1:7" s="10" customFormat="1" ht="14.25" customHeight="1">
      <c r="A246" s="461" t="str">
        <f>IF($G246="","",IF(OR(INDEX(Nhaplieu!$M$8:$M$1070,$G246)=$J$3,INDEX(Nhaplieu!$N$8:$N$1070,$G246)=$J$3),INDEX(Nhaplieu!$E$8:$E$1070,$G246),""))</f>
        <v/>
      </c>
      <c r="B246" s="477" t="str">
        <f>IF($G246="","",IF(OR(INDEX(Nhaplieu!$M$8:$M$1070,$G246)=$J$3,INDEX(Nhaplieu!$N$8:$N$1070,$G246)=$J$3),INDEX(Nhaplieu!$F$8:$F$1070,$G246),""))</f>
        <v/>
      </c>
      <c r="C246" s="478" t="str">
        <f>IF($G246="","",IF(OR(INDEX(Nhaplieu!$M$8:$M$1070,$G246)=$J$3,INDEX(Nhaplieu!$N$8:$N$1070,$G246)=$J$3),INDEX(Nhaplieu!$L$8:$L$1070,$G246),""))</f>
        <v/>
      </c>
      <c r="D246" s="479" t="str">
        <f>IF($G246="","",IF(INDEX(Nhaplieu!$M$8:$M$1070,$G246)=$J$3,IF($G246="","",INDEX(Nhaplieu!$N$8:$N$1070,$G246)),IF(INDEX(Nhaplieu!$N$8:$N$1070,$G246)=$J$3,IF($G246="","",INDEX(Nhaplieu!$M$8:$M$1070,$G246)),"")))</f>
        <v/>
      </c>
      <c r="E246" s="461" t="str">
        <f>IF($G246="","",IF(AND(INDEX(Nhaplieu!$M$8:$M$1070,$G246)=$J$3,INDEX(Nhaplieu!$P$8:$P$1070,$G246)=$J$2),INDEX(Nhaplieu!$O$8:$O$1070,$G246),0))</f>
        <v/>
      </c>
      <c r="F246" s="461" t="str">
        <f>IF(OR($G246="",E246&gt;0),"",IF(AND(INDEX(Nhaplieu!$N$8:$N$1070,$G246)=$J$3,INDEX(Nhaplieu!$P$8:$P$1070,$G246)=$J$2),INDEX(Nhaplieu!$O$8:$O$1070,$G246),0))</f>
        <v/>
      </c>
      <c r="G246" s="480" t="str">
        <f>IF(TYPE(MATCH($J$2,Nhaplieu!$P$8:$P$1070,0))=16,"",MATCH($J$2,Nhaplieu!$P$8:$P$1070,0))</f>
        <v/>
      </c>
    </row>
    <row r="247" spans="1:7" s="10" customFormat="1" ht="14.25" customHeight="1">
      <c r="A247" s="461" t="str">
        <f>IF($G247="","",IF(OR(INDEX(Nhaplieu!$M$8:$M$1070,$G247)=$J$3,INDEX(Nhaplieu!$N$8:$N$1070,$G247)=$J$3),INDEX(Nhaplieu!$E$8:$E$1070,$G247),""))</f>
        <v/>
      </c>
      <c r="B247" s="477" t="str">
        <f>IF($G247="","",IF(OR(INDEX(Nhaplieu!$M$8:$M$1070,$G247)=$J$3,INDEX(Nhaplieu!$N$8:$N$1070,$G247)=$J$3),INDEX(Nhaplieu!$F$8:$F$1070,$G247),""))</f>
        <v/>
      </c>
      <c r="C247" s="478" t="str">
        <f>IF($G247="","",IF(OR(INDEX(Nhaplieu!$M$8:$M$1070,$G247)=$J$3,INDEX(Nhaplieu!$N$8:$N$1070,$G247)=$J$3),INDEX(Nhaplieu!$L$8:$L$1070,$G247),""))</f>
        <v/>
      </c>
      <c r="D247" s="479" t="str">
        <f>IF($G247="","",IF(INDEX(Nhaplieu!$M$8:$M$1070,$G247)=$J$3,IF($G247="","",INDEX(Nhaplieu!$N$8:$N$1070,$G247)),IF(INDEX(Nhaplieu!$N$8:$N$1070,$G247)=$J$3,IF($G247="","",INDEX(Nhaplieu!$M$8:$M$1070,$G247)),"")))</f>
        <v/>
      </c>
      <c r="E247" s="461" t="str">
        <f>IF($G247="","",IF(AND(INDEX(Nhaplieu!$M$8:$M$1070,$G247)=$J$3,INDEX(Nhaplieu!$P$8:$P$1070,$G247)=$J$2),INDEX(Nhaplieu!$O$8:$O$1070,$G247),0))</f>
        <v/>
      </c>
      <c r="F247" s="461" t="str">
        <f>IF(OR($G247="",E247&gt;0),"",IF(AND(INDEX(Nhaplieu!$N$8:$N$1070,$G247)=$J$3,INDEX(Nhaplieu!$P$8:$P$1070,$G247)=$J$2),INDEX(Nhaplieu!$O$8:$O$1070,$G247),0))</f>
        <v/>
      </c>
      <c r="G247" s="480" t="str">
        <f>IF(TYPE(MATCH($J$2,Nhaplieu!$P$8:$P$1070,0))=16,"",MATCH($J$2,Nhaplieu!$P$8:$P$1070,0))</f>
        <v/>
      </c>
    </row>
    <row r="248" spans="1:7" s="10" customFormat="1" ht="14.25" customHeight="1">
      <c r="A248" s="461" t="str">
        <f>IF($G248="","",IF(OR(INDEX(Nhaplieu!$M$8:$M$1070,$G248)=$J$3,INDEX(Nhaplieu!$N$8:$N$1070,$G248)=$J$3),INDEX(Nhaplieu!$E$8:$E$1070,$G248),""))</f>
        <v/>
      </c>
      <c r="B248" s="477" t="str">
        <f>IF($G248="","",IF(OR(INDEX(Nhaplieu!$M$8:$M$1070,$G248)=$J$3,INDEX(Nhaplieu!$N$8:$N$1070,$G248)=$J$3),INDEX(Nhaplieu!$F$8:$F$1070,$G248),""))</f>
        <v/>
      </c>
      <c r="C248" s="478" t="str">
        <f>IF($G248="","",IF(OR(INDEX(Nhaplieu!$M$8:$M$1070,$G248)=$J$3,INDEX(Nhaplieu!$N$8:$N$1070,$G248)=$J$3),INDEX(Nhaplieu!$L$8:$L$1070,$G248),""))</f>
        <v/>
      </c>
      <c r="D248" s="479" t="str">
        <f>IF($G248="","",IF(INDEX(Nhaplieu!$M$8:$M$1070,$G248)=$J$3,IF($G248="","",INDEX(Nhaplieu!$N$8:$N$1070,$G248)),IF(INDEX(Nhaplieu!$N$8:$N$1070,$G248)=$J$3,IF($G248="","",INDEX(Nhaplieu!$M$8:$M$1070,$G248)),"")))</f>
        <v/>
      </c>
      <c r="E248" s="461" t="str">
        <f>IF($G248="","",IF(AND(INDEX(Nhaplieu!$M$8:$M$1070,$G248)=$J$3,INDEX(Nhaplieu!$P$8:$P$1070,$G248)=$J$2),INDEX(Nhaplieu!$O$8:$O$1070,$G248),0))</f>
        <v/>
      </c>
      <c r="F248" s="461" t="str">
        <f>IF(OR($G248="",E248&gt;0),"",IF(AND(INDEX(Nhaplieu!$N$8:$N$1070,$G248)=$J$3,INDEX(Nhaplieu!$P$8:$P$1070,$G248)=$J$2),INDEX(Nhaplieu!$O$8:$O$1070,$G248),0))</f>
        <v/>
      </c>
      <c r="G248" s="480" t="str">
        <f>IF(TYPE(MATCH($J$2,Nhaplieu!$P$8:$P$1070,0))=16,"",MATCH($J$2,Nhaplieu!$P$8:$P$1070,0))</f>
        <v/>
      </c>
    </row>
    <row r="249" spans="1:7" s="10" customFormat="1" ht="14.25" customHeight="1">
      <c r="A249" s="461" t="str">
        <f>IF($G249="","",IF(OR(INDEX(Nhaplieu!$M$8:$M$1070,$G249)=$J$3,INDEX(Nhaplieu!$N$8:$N$1070,$G249)=$J$3),INDEX(Nhaplieu!$E$8:$E$1070,$G249),""))</f>
        <v/>
      </c>
      <c r="B249" s="477" t="str">
        <f>IF($G249="","",IF(OR(INDEX(Nhaplieu!$M$8:$M$1070,$G249)=$J$3,INDEX(Nhaplieu!$N$8:$N$1070,$G249)=$J$3),INDEX(Nhaplieu!$F$8:$F$1070,$G249),""))</f>
        <v/>
      </c>
      <c r="C249" s="478" t="str">
        <f>IF($G249="","",IF(OR(INDEX(Nhaplieu!$M$8:$M$1070,$G249)=$J$3,INDEX(Nhaplieu!$N$8:$N$1070,$G249)=$J$3),INDEX(Nhaplieu!$L$8:$L$1070,$G249),""))</f>
        <v/>
      </c>
      <c r="D249" s="479" t="str">
        <f>IF($G249="","",IF(INDEX(Nhaplieu!$M$8:$M$1070,$G249)=$J$3,IF($G249="","",INDEX(Nhaplieu!$N$8:$N$1070,$G249)),IF(INDEX(Nhaplieu!$N$8:$N$1070,$G249)=$J$3,IF($G249="","",INDEX(Nhaplieu!$M$8:$M$1070,$G249)),"")))</f>
        <v/>
      </c>
      <c r="E249" s="461" t="str">
        <f>IF($G249="","",IF(AND(INDEX(Nhaplieu!$M$8:$M$1070,$G249)=$J$3,INDEX(Nhaplieu!$P$8:$P$1070,$G249)=$J$2),INDEX(Nhaplieu!$O$8:$O$1070,$G249),0))</f>
        <v/>
      </c>
      <c r="F249" s="461" t="str">
        <f>IF(OR($G249="",E249&gt;0),"",IF(AND(INDEX(Nhaplieu!$N$8:$N$1070,$G249)=$J$3,INDEX(Nhaplieu!$P$8:$P$1070,$G249)=$J$2),INDEX(Nhaplieu!$O$8:$O$1070,$G249),0))</f>
        <v/>
      </c>
      <c r="G249" s="480" t="str">
        <f>IF(TYPE(MATCH($J$2,Nhaplieu!$P$8:$P$1070,0))=16,"",MATCH($J$2,Nhaplieu!$P$8:$P$1070,0))</f>
        <v/>
      </c>
    </row>
    <row r="250" spans="1:7" s="10" customFormat="1" ht="14.25" customHeight="1">
      <c r="A250" s="461" t="str">
        <f>IF($G250="","",IF(OR(INDEX(Nhaplieu!$M$8:$M$1070,$G250)=$J$3,INDEX(Nhaplieu!$N$8:$N$1070,$G250)=$J$3),INDEX(Nhaplieu!$E$8:$E$1070,$G250),""))</f>
        <v/>
      </c>
      <c r="B250" s="477" t="str">
        <f>IF($G250="","",IF(OR(INDEX(Nhaplieu!$M$8:$M$1070,$G250)=$J$3,INDEX(Nhaplieu!$N$8:$N$1070,$G250)=$J$3),INDEX(Nhaplieu!$F$8:$F$1070,$G250),""))</f>
        <v/>
      </c>
      <c r="C250" s="478" t="str">
        <f>IF($G250="","",IF(OR(INDEX(Nhaplieu!$M$8:$M$1070,$G250)=$J$3,INDEX(Nhaplieu!$N$8:$N$1070,$G250)=$J$3),INDEX(Nhaplieu!$L$8:$L$1070,$G250),""))</f>
        <v/>
      </c>
      <c r="D250" s="479" t="str">
        <f>IF($G250="","",IF(INDEX(Nhaplieu!$M$8:$M$1070,$G250)=$J$3,IF($G250="","",INDEX(Nhaplieu!$N$8:$N$1070,$G250)),IF(INDEX(Nhaplieu!$N$8:$N$1070,$G250)=$J$3,IF($G250="","",INDEX(Nhaplieu!$M$8:$M$1070,$G250)),"")))</f>
        <v/>
      </c>
      <c r="E250" s="461" t="str">
        <f>IF($G250="","",IF(AND(INDEX(Nhaplieu!$M$8:$M$1070,$G250)=$J$3,INDEX(Nhaplieu!$P$8:$P$1070,$G250)=$J$2),INDEX(Nhaplieu!$O$8:$O$1070,$G250),0))</f>
        <v/>
      </c>
      <c r="F250" s="461" t="str">
        <f>IF(OR($G250="",E250&gt;0),"",IF(AND(INDEX(Nhaplieu!$N$8:$N$1070,$G250)=$J$3,INDEX(Nhaplieu!$P$8:$P$1070,$G250)=$J$2),INDEX(Nhaplieu!$O$8:$O$1070,$G250),0))</f>
        <v/>
      </c>
      <c r="G250" s="480" t="str">
        <f>IF(TYPE(MATCH($J$2,Nhaplieu!$P$8:$P$1070,0))=16,"",MATCH($J$2,Nhaplieu!$P$8:$P$1070,0))</f>
        <v/>
      </c>
    </row>
    <row r="251" spans="1:7" s="10" customFormat="1" ht="14.25" customHeight="1">
      <c r="A251" s="461" t="str">
        <f>IF($G251="","",IF(OR(INDEX(Nhaplieu!$M$8:$M$1070,$G251)=$J$3,INDEX(Nhaplieu!$N$8:$N$1070,$G251)=$J$3),INDEX(Nhaplieu!$E$8:$E$1070,$G251),""))</f>
        <v/>
      </c>
      <c r="B251" s="477" t="str">
        <f>IF($G251="","",IF(OR(INDEX(Nhaplieu!$M$8:$M$1070,$G251)=$J$3,INDEX(Nhaplieu!$N$8:$N$1070,$G251)=$J$3),INDEX(Nhaplieu!$F$8:$F$1070,$G251),""))</f>
        <v/>
      </c>
      <c r="C251" s="478" t="str">
        <f>IF($G251="","",IF(OR(INDEX(Nhaplieu!$M$8:$M$1070,$G251)=$J$3,INDEX(Nhaplieu!$N$8:$N$1070,$G251)=$J$3),INDEX(Nhaplieu!$L$8:$L$1070,$G251),""))</f>
        <v/>
      </c>
      <c r="D251" s="479" t="str">
        <f>IF($G251="","",IF(INDEX(Nhaplieu!$M$8:$M$1070,$G251)=$J$3,IF($G251="","",INDEX(Nhaplieu!$N$8:$N$1070,$G251)),IF(INDEX(Nhaplieu!$N$8:$N$1070,$G251)=$J$3,IF($G251="","",INDEX(Nhaplieu!$M$8:$M$1070,$G251)),"")))</f>
        <v/>
      </c>
      <c r="E251" s="461" t="str">
        <f>IF($G251="","",IF(AND(INDEX(Nhaplieu!$M$8:$M$1070,$G251)=$J$3,INDEX(Nhaplieu!$P$8:$P$1070,$G251)=$J$2),INDEX(Nhaplieu!$O$8:$O$1070,$G251),0))</f>
        <v/>
      </c>
      <c r="F251" s="461" t="str">
        <f>IF(OR($G251="",E251&gt;0),"",IF(AND(INDEX(Nhaplieu!$N$8:$N$1070,$G251)=$J$3,INDEX(Nhaplieu!$P$8:$P$1070,$G251)=$J$2),INDEX(Nhaplieu!$O$8:$O$1070,$G251),0))</f>
        <v/>
      </c>
      <c r="G251" s="480" t="str">
        <f>IF(TYPE(MATCH($J$2,Nhaplieu!$P$8:$P$1070,0))=16,"",MATCH($J$2,Nhaplieu!$P$8:$P$1070,0))</f>
        <v/>
      </c>
    </row>
    <row r="252" spans="1:7" s="10" customFormat="1" ht="14.25" customHeight="1">
      <c r="A252" s="461" t="str">
        <f>IF($G252="","",IF(OR(INDEX(Nhaplieu!$M$8:$M$1070,$G252)=$J$3,INDEX(Nhaplieu!$N$8:$N$1070,$G252)=$J$3),INDEX(Nhaplieu!$E$8:$E$1070,$G252),""))</f>
        <v/>
      </c>
      <c r="B252" s="477" t="str">
        <f>IF($G252="","",IF(OR(INDEX(Nhaplieu!$M$8:$M$1070,$G252)=$J$3,INDEX(Nhaplieu!$N$8:$N$1070,$G252)=$J$3),INDEX(Nhaplieu!$F$8:$F$1070,$G252),""))</f>
        <v/>
      </c>
      <c r="C252" s="478" t="str">
        <f>IF($G252="","",IF(OR(INDEX(Nhaplieu!$M$8:$M$1070,$G252)=$J$3,INDEX(Nhaplieu!$N$8:$N$1070,$G252)=$J$3),INDEX(Nhaplieu!$L$8:$L$1070,$G252),""))</f>
        <v/>
      </c>
      <c r="D252" s="479" t="str">
        <f>IF($G252="","",IF(INDEX(Nhaplieu!$M$8:$M$1070,$G252)=$J$3,IF($G252="","",INDEX(Nhaplieu!$N$8:$N$1070,$G252)),IF(INDEX(Nhaplieu!$N$8:$N$1070,$G252)=$J$3,IF($G252="","",INDEX(Nhaplieu!$M$8:$M$1070,$G252)),"")))</f>
        <v/>
      </c>
      <c r="E252" s="461" t="str">
        <f>IF($G252="","",IF(AND(INDEX(Nhaplieu!$M$8:$M$1070,$G252)=$J$3,INDEX(Nhaplieu!$P$8:$P$1070,$G252)=$J$2),INDEX(Nhaplieu!$O$8:$O$1070,$G252),0))</f>
        <v/>
      </c>
      <c r="F252" s="461" t="str">
        <f>IF(OR($G252="",E252&gt;0),"",IF(AND(INDEX(Nhaplieu!$N$8:$N$1070,$G252)=$J$3,INDEX(Nhaplieu!$P$8:$P$1070,$G252)=$J$2),INDEX(Nhaplieu!$O$8:$O$1070,$G252),0))</f>
        <v/>
      </c>
      <c r="G252" s="480" t="str">
        <f>IF(TYPE(MATCH($J$2,Nhaplieu!$P$8:$P$1070,0))=16,"",MATCH($J$2,Nhaplieu!$P$8:$P$1070,0))</f>
        <v/>
      </c>
    </row>
    <row r="253" spans="1:7" s="10" customFormat="1" ht="14.25" customHeight="1">
      <c r="A253" s="461" t="str">
        <f>IF($G253="","",IF(OR(INDEX(Nhaplieu!$M$8:$M$1070,$G253)=$J$3,INDEX(Nhaplieu!$N$8:$N$1070,$G253)=$J$3),INDEX(Nhaplieu!$E$8:$E$1070,$G253),""))</f>
        <v/>
      </c>
      <c r="B253" s="477" t="str">
        <f>IF($G253="","",IF(OR(INDEX(Nhaplieu!$M$8:$M$1070,$G253)=$J$3,INDEX(Nhaplieu!$N$8:$N$1070,$G253)=$J$3),INDEX(Nhaplieu!$F$8:$F$1070,$G253),""))</f>
        <v/>
      </c>
      <c r="C253" s="478" t="str">
        <f>IF($G253="","",IF(OR(INDEX(Nhaplieu!$M$8:$M$1070,$G253)=$J$3,INDEX(Nhaplieu!$N$8:$N$1070,$G253)=$J$3),INDEX(Nhaplieu!$L$8:$L$1070,$G253),""))</f>
        <v/>
      </c>
      <c r="D253" s="479" t="str">
        <f>IF($G253="","",IF(INDEX(Nhaplieu!$M$8:$M$1070,$G253)=$J$3,IF($G253="","",INDEX(Nhaplieu!$N$8:$N$1070,$G253)),IF(INDEX(Nhaplieu!$N$8:$N$1070,$G253)=$J$3,IF($G253="","",INDEX(Nhaplieu!$M$8:$M$1070,$G253)),"")))</f>
        <v/>
      </c>
      <c r="E253" s="461" t="str">
        <f>IF($G253="","",IF(AND(INDEX(Nhaplieu!$M$8:$M$1070,$G253)=$J$3,INDEX(Nhaplieu!$P$8:$P$1070,$G253)=$J$2),INDEX(Nhaplieu!$O$8:$O$1070,$G253),0))</f>
        <v/>
      </c>
      <c r="F253" s="461" t="str">
        <f>IF(OR($G253="",E253&gt;0),"",IF(AND(INDEX(Nhaplieu!$N$8:$N$1070,$G253)=$J$3,INDEX(Nhaplieu!$P$8:$P$1070,$G253)=$J$2),INDEX(Nhaplieu!$O$8:$O$1070,$G253),0))</f>
        <v/>
      </c>
      <c r="G253" s="480" t="str">
        <f>IF(TYPE(MATCH($J$2,Nhaplieu!$P$8:$P$1070,0))=16,"",MATCH($J$2,Nhaplieu!$P$8:$P$1070,0))</f>
        <v/>
      </c>
    </row>
    <row r="254" spans="1:7" s="10" customFormat="1" ht="14.25" customHeight="1">
      <c r="A254" s="461" t="str">
        <f>IF($G254="","",IF(OR(INDEX(Nhaplieu!$M$8:$M$1070,$G254)=$J$3,INDEX(Nhaplieu!$N$8:$N$1070,$G254)=$J$3),INDEX(Nhaplieu!$E$8:$E$1070,$G254),""))</f>
        <v/>
      </c>
      <c r="B254" s="477" t="str">
        <f>IF($G254="","",IF(OR(INDEX(Nhaplieu!$M$8:$M$1070,$G254)=$J$3,INDEX(Nhaplieu!$N$8:$N$1070,$G254)=$J$3),INDEX(Nhaplieu!$F$8:$F$1070,$G254),""))</f>
        <v/>
      </c>
      <c r="C254" s="478" t="str">
        <f>IF($G254="","",IF(OR(INDEX(Nhaplieu!$M$8:$M$1070,$G254)=$J$3,INDEX(Nhaplieu!$N$8:$N$1070,$G254)=$J$3),INDEX(Nhaplieu!$L$8:$L$1070,$G254),""))</f>
        <v/>
      </c>
      <c r="D254" s="479" t="str">
        <f>IF($G254="","",IF(INDEX(Nhaplieu!$M$8:$M$1070,$G254)=$J$3,IF($G254="","",INDEX(Nhaplieu!$N$8:$N$1070,$G254)),IF(INDEX(Nhaplieu!$N$8:$N$1070,$G254)=$J$3,IF($G254="","",INDEX(Nhaplieu!$M$8:$M$1070,$G254)),"")))</f>
        <v/>
      </c>
      <c r="E254" s="461" t="str">
        <f>IF($G254="","",IF(AND(INDEX(Nhaplieu!$M$8:$M$1070,$G254)=$J$3,INDEX(Nhaplieu!$P$8:$P$1070,$G254)=$J$2),INDEX(Nhaplieu!$O$8:$O$1070,$G254),0))</f>
        <v/>
      </c>
      <c r="F254" s="461" t="str">
        <f>IF(OR($G254="",E254&gt;0),"",IF(AND(INDEX(Nhaplieu!$N$8:$N$1070,$G254)=$J$3,INDEX(Nhaplieu!$P$8:$P$1070,$G254)=$J$2),INDEX(Nhaplieu!$O$8:$O$1070,$G254),0))</f>
        <v/>
      </c>
      <c r="G254" s="480" t="str">
        <f>IF(TYPE(MATCH($J$2,Nhaplieu!$P$8:$P$1070,0))=16,"",MATCH($J$2,Nhaplieu!$P$8:$P$1070,0))</f>
        <v/>
      </c>
    </row>
    <row r="255" spans="1:7" s="10" customFormat="1" ht="14.25" customHeight="1">
      <c r="A255" s="461" t="str">
        <f>IF($G255="","",IF(OR(INDEX(Nhaplieu!$M$8:$M$1070,$G255)=$J$3,INDEX(Nhaplieu!$N$8:$N$1070,$G255)=$J$3),INDEX(Nhaplieu!$E$8:$E$1070,$G255),""))</f>
        <v/>
      </c>
      <c r="B255" s="477" t="str">
        <f>IF($G255="","",IF(OR(INDEX(Nhaplieu!$M$8:$M$1070,$G255)=$J$3,INDEX(Nhaplieu!$N$8:$N$1070,$G255)=$J$3),INDEX(Nhaplieu!$F$8:$F$1070,$G255),""))</f>
        <v/>
      </c>
      <c r="C255" s="478" t="str">
        <f>IF($G255="","",IF(OR(INDEX(Nhaplieu!$M$8:$M$1070,$G255)=$J$3,INDEX(Nhaplieu!$N$8:$N$1070,$G255)=$J$3),INDEX(Nhaplieu!$L$8:$L$1070,$G255),""))</f>
        <v/>
      </c>
      <c r="D255" s="479" t="str">
        <f>IF($G255="","",IF(INDEX(Nhaplieu!$M$8:$M$1070,$G255)=$J$3,IF($G255="","",INDEX(Nhaplieu!$N$8:$N$1070,$G255)),IF(INDEX(Nhaplieu!$N$8:$N$1070,$G255)=$J$3,IF($G255="","",INDEX(Nhaplieu!$M$8:$M$1070,$G255)),"")))</f>
        <v/>
      </c>
      <c r="E255" s="461" t="str">
        <f>IF($G255="","",IF(AND(INDEX(Nhaplieu!$M$8:$M$1070,$G255)=$J$3,INDEX(Nhaplieu!$P$8:$P$1070,$G255)=$J$2),INDEX(Nhaplieu!$O$8:$O$1070,$G255),0))</f>
        <v/>
      </c>
      <c r="F255" s="461" t="str">
        <f>IF(OR($G255="",E255&gt;0),"",IF(AND(INDEX(Nhaplieu!$N$8:$N$1070,$G255)=$J$3,INDEX(Nhaplieu!$P$8:$P$1070,$G255)=$J$2),INDEX(Nhaplieu!$O$8:$O$1070,$G255),0))</f>
        <v/>
      </c>
      <c r="G255" s="480" t="str">
        <f>IF(TYPE(MATCH($J$2,Nhaplieu!$P$8:$P$1070,0))=16,"",MATCH($J$2,Nhaplieu!$P$8:$P$1070,0))</f>
        <v/>
      </c>
    </row>
    <row r="256" spans="1:7" s="10" customFormat="1" ht="14.25" customHeight="1">
      <c r="A256" s="461" t="str">
        <f>IF($G256="","",IF(OR(INDEX(Nhaplieu!$M$8:$M$1070,$G256)=$J$3,INDEX(Nhaplieu!$N$8:$N$1070,$G256)=$J$3),INDEX(Nhaplieu!$E$8:$E$1070,$G256),""))</f>
        <v/>
      </c>
      <c r="B256" s="477" t="str">
        <f>IF($G256="","",IF(OR(INDEX(Nhaplieu!$M$8:$M$1070,$G256)=$J$3,INDEX(Nhaplieu!$N$8:$N$1070,$G256)=$J$3),INDEX(Nhaplieu!$F$8:$F$1070,$G256),""))</f>
        <v/>
      </c>
      <c r="C256" s="478" t="str">
        <f>IF($G256="","",IF(OR(INDEX(Nhaplieu!$M$8:$M$1070,$G256)=$J$3,INDEX(Nhaplieu!$N$8:$N$1070,$G256)=$J$3),INDEX(Nhaplieu!$L$8:$L$1070,$G256),""))</f>
        <v/>
      </c>
      <c r="D256" s="479" t="str">
        <f>IF($G256="","",IF(INDEX(Nhaplieu!$M$8:$M$1070,$G256)=$J$3,IF($G256="","",INDEX(Nhaplieu!$N$8:$N$1070,$G256)),IF(INDEX(Nhaplieu!$N$8:$N$1070,$G256)=$J$3,IF($G256="","",INDEX(Nhaplieu!$M$8:$M$1070,$G256)),"")))</f>
        <v/>
      </c>
      <c r="E256" s="461" t="str">
        <f>IF($G256="","",IF(AND(INDEX(Nhaplieu!$M$8:$M$1070,$G256)=$J$3,INDEX(Nhaplieu!$P$8:$P$1070,$G256)=$J$2),INDEX(Nhaplieu!$O$8:$O$1070,$G256),0))</f>
        <v/>
      </c>
      <c r="F256" s="461" t="str">
        <f>IF(OR($G256="",E256&gt;0),"",IF(AND(INDEX(Nhaplieu!$N$8:$N$1070,$G256)=$J$3,INDEX(Nhaplieu!$P$8:$P$1070,$G256)=$J$2),INDEX(Nhaplieu!$O$8:$O$1070,$G256),0))</f>
        <v/>
      </c>
      <c r="G256" s="480" t="str">
        <f>IF(TYPE(MATCH($J$2,Nhaplieu!$P$8:$P$1070,0))=16,"",MATCH($J$2,Nhaplieu!$P$8:$P$1070,0))</f>
        <v/>
      </c>
    </row>
    <row r="257" spans="1:7" s="10" customFormat="1" ht="14.25" customHeight="1">
      <c r="A257" s="461" t="str">
        <f>IF($G257="","",IF(OR(INDEX(Nhaplieu!$M$8:$M$1070,$G257)=$J$3,INDEX(Nhaplieu!$N$8:$N$1070,$G257)=$J$3),INDEX(Nhaplieu!$E$8:$E$1070,$G257),""))</f>
        <v/>
      </c>
      <c r="B257" s="477" t="str">
        <f>IF($G257="","",IF(OR(INDEX(Nhaplieu!$M$8:$M$1070,$G257)=$J$3,INDEX(Nhaplieu!$N$8:$N$1070,$G257)=$J$3),INDEX(Nhaplieu!$F$8:$F$1070,$G257),""))</f>
        <v/>
      </c>
      <c r="C257" s="478" t="str">
        <f>IF($G257="","",IF(OR(INDEX(Nhaplieu!$M$8:$M$1070,$G257)=$J$3,INDEX(Nhaplieu!$N$8:$N$1070,$G257)=$J$3),INDEX(Nhaplieu!$L$8:$L$1070,$G257),""))</f>
        <v/>
      </c>
      <c r="D257" s="479" t="str">
        <f>IF($G257="","",IF(INDEX(Nhaplieu!$M$8:$M$1070,$G257)=$J$3,IF($G257="","",INDEX(Nhaplieu!$N$8:$N$1070,$G257)),IF(INDEX(Nhaplieu!$N$8:$N$1070,$G257)=$J$3,IF($G257="","",INDEX(Nhaplieu!$M$8:$M$1070,$G257)),"")))</f>
        <v/>
      </c>
      <c r="E257" s="461" t="str">
        <f>IF($G257="","",IF(AND(INDEX(Nhaplieu!$M$8:$M$1070,$G257)=$J$3,INDEX(Nhaplieu!$P$8:$P$1070,$G257)=$J$2),INDEX(Nhaplieu!$O$8:$O$1070,$G257),0))</f>
        <v/>
      </c>
      <c r="F257" s="461" t="str">
        <f>IF(OR($G257="",E257&gt;0),"",IF(AND(INDEX(Nhaplieu!$N$8:$N$1070,$G257)=$J$3,INDEX(Nhaplieu!$P$8:$P$1070,$G257)=$J$2),INDEX(Nhaplieu!$O$8:$O$1070,$G257),0))</f>
        <v/>
      </c>
      <c r="G257" s="480" t="str">
        <f>IF(TYPE(MATCH($J$2,Nhaplieu!$P$8:$P$1070,0))=16,"",MATCH($J$2,Nhaplieu!$P$8:$P$1070,0))</f>
        <v/>
      </c>
    </row>
    <row r="258" spans="1:7" s="10" customFormat="1" ht="14.25" customHeight="1">
      <c r="A258" s="461" t="str">
        <f>IF($G258="","",IF(OR(INDEX(Nhaplieu!$M$8:$M$1070,$G258)=$J$3,INDEX(Nhaplieu!$N$8:$N$1070,$G258)=$J$3),INDEX(Nhaplieu!$E$8:$E$1070,$G258),""))</f>
        <v/>
      </c>
      <c r="B258" s="477" t="str">
        <f>IF($G258="","",IF(OR(INDEX(Nhaplieu!$M$8:$M$1070,$G258)=$J$3,INDEX(Nhaplieu!$N$8:$N$1070,$G258)=$J$3),INDEX(Nhaplieu!$F$8:$F$1070,$G258),""))</f>
        <v/>
      </c>
      <c r="C258" s="478" t="str">
        <f>IF($G258="","",IF(OR(INDEX(Nhaplieu!$M$8:$M$1070,$G258)=$J$3,INDEX(Nhaplieu!$N$8:$N$1070,$G258)=$J$3),INDEX(Nhaplieu!$L$8:$L$1070,$G258),""))</f>
        <v/>
      </c>
      <c r="D258" s="479" t="str">
        <f>IF($G258="","",IF(INDEX(Nhaplieu!$M$8:$M$1070,$G258)=$J$3,IF($G258="","",INDEX(Nhaplieu!$N$8:$N$1070,$G258)),IF(INDEX(Nhaplieu!$N$8:$N$1070,$G258)=$J$3,IF($G258="","",INDEX(Nhaplieu!$M$8:$M$1070,$G258)),"")))</f>
        <v/>
      </c>
      <c r="E258" s="461" t="str">
        <f>IF($G258="","",IF(AND(INDEX(Nhaplieu!$M$8:$M$1070,$G258)=$J$3,INDEX(Nhaplieu!$P$8:$P$1070,$G258)=$J$2),INDEX(Nhaplieu!$O$8:$O$1070,$G258),0))</f>
        <v/>
      </c>
      <c r="F258" s="461" t="str">
        <f>IF(OR($G258="",E258&gt;0),"",IF(AND(INDEX(Nhaplieu!$N$8:$N$1070,$G258)=$J$3,INDEX(Nhaplieu!$P$8:$P$1070,$G258)=$J$2),INDEX(Nhaplieu!$O$8:$O$1070,$G258),0))</f>
        <v/>
      </c>
      <c r="G258" s="480" t="str">
        <f>IF(TYPE(MATCH($J$2,Nhaplieu!$P$8:$P$1070,0))=16,"",MATCH($J$2,Nhaplieu!$P$8:$P$1070,0))</f>
        <v/>
      </c>
    </row>
    <row r="259" spans="1:7" s="10" customFormat="1" ht="14.25" customHeight="1">
      <c r="A259" s="461" t="str">
        <f>IF($G259="","",IF(OR(INDEX(Nhaplieu!$M$8:$M$1070,$G259)=$J$3,INDEX(Nhaplieu!$N$8:$N$1070,$G259)=$J$3),INDEX(Nhaplieu!$E$8:$E$1070,$G259),""))</f>
        <v/>
      </c>
      <c r="B259" s="477" t="str">
        <f>IF($G259="","",IF(OR(INDEX(Nhaplieu!$M$8:$M$1070,$G259)=$J$3,INDEX(Nhaplieu!$N$8:$N$1070,$G259)=$J$3),INDEX(Nhaplieu!$F$8:$F$1070,$G259),""))</f>
        <v/>
      </c>
      <c r="C259" s="478" t="str">
        <f>IF($G259="","",IF(OR(INDEX(Nhaplieu!$M$8:$M$1070,$G259)=$J$3,INDEX(Nhaplieu!$N$8:$N$1070,$G259)=$J$3),INDEX(Nhaplieu!$L$8:$L$1070,$G259),""))</f>
        <v/>
      </c>
      <c r="D259" s="479" t="str">
        <f>IF($G259="","",IF(INDEX(Nhaplieu!$M$8:$M$1070,$G259)=$J$3,IF($G259="","",INDEX(Nhaplieu!$N$8:$N$1070,$G259)),IF(INDEX(Nhaplieu!$N$8:$N$1070,$G259)=$J$3,IF($G259="","",INDEX(Nhaplieu!$M$8:$M$1070,$G259)),"")))</f>
        <v/>
      </c>
      <c r="E259" s="461" t="str">
        <f>IF($G259="","",IF(AND(INDEX(Nhaplieu!$M$8:$M$1070,$G259)=$J$3,INDEX(Nhaplieu!$P$8:$P$1070,$G259)=$J$2),INDEX(Nhaplieu!$O$8:$O$1070,$G259),0))</f>
        <v/>
      </c>
      <c r="F259" s="461" t="str">
        <f>IF(OR($G259="",E259&gt;0),"",IF(AND(INDEX(Nhaplieu!$N$8:$N$1070,$G259)=$J$3,INDEX(Nhaplieu!$P$8:$P$1070,$G259)=$J$2),INDEX(Nhaplieu!$O$8:$O$1070,$G259),0))</f>
        <v/>
      </c>
      <c r="G259" s="480" t="str">
        <f>IF(TYPE(MATCH($J$2,Nhaplieu!$P$8:$P$1070,0))=16,"",MATCH($J$2,Nhaplieu!$P$8:$P$1070,0))</f>
        <v/>
      </c>
    </row>
    <row r="260" spans="1:7" s="10" customFormat="1" ht="14.25" customHeight="1">
      <c r="A260" s="461" t="str">
        <f>IF($G260="","",IF(OR(INDEX(Nhaplieu!$M$8:$M$1070,$G260)=$J$3,INDEX(Nhaplieu!$N$8:$N$1070,$G260)=$J$3),INDEX(Nhaplieu!$E$8:$E$1070,$G260),""))</f>
        <v/>
      </c>
      <c r="B260" s="477" t="str">
        <f>IF($G260="","",IF(OR(INDEX(Nhaplieu!$M$8:$M$1070,$G260)=$J$3,INDEX(Nhaplieu!$N$8:$N$1070,$G260)=$J$3),INDEX(Nhaplieu!$F$8:$F$1070,$G260),""))</f>
        <v/>
      </c>
      <c r="C260" s="478" t="str">
        <f>IF($G260="","",IF(OR(INDEX(Nhaplieu!$M$8:$M$1070,$G260)=$J$3,INDEX(Nhaplieu!$N$8:$N$1070,$G260)=$J$3),INDEX(Nhaplieu!$L$8:$L$1070,$G260),""))</f>
        <v/>
      </c>
      <c r="D260" s="479" t="str">
        <f>IF($G260="","",IF(INDEX(Nhaplieu!$M$8:$M$1070,$G260)=$J$3,IF($G260="","",INDEX(Nhaplieu!$N$8:$N$1070,$G260)),IF(INDEX(Nhaplieu!$N$8:$N$1070,$G260)=$J$3,IF($G260="","",INDEX(Nhaplieu!$M$8:$M$1070,$G260)),"")))</f>
        <v/>
      </c>
      <c r="E260" s="461" t="str">
        <f>IF($G260="","",IF(AND(INDEX(Nhaplieu!$M$8:$M$1070,$G260)=$J$3,INDEX(Nhaplieu!$P$8:$P$1070,$G260)=$J$2),INDEX(Nhaplieu!$O$8:$O$1070,$G260),0))</f>
        <v/>
      </c>
      <c r="F260" s="461" t="str">
        <f>IF(OR($G260="",E260&gt;0),"",IF(AND(INDEX(Nhaplieu!$N$8:$N$1070,$G260)=$J$3,INDEX(Nhaplieu!$P$8:$P$1070,$G260)=$J$2),INDEX(Nhaplieu!$O$8:$O$1070,$G260),0))</f>
        <v/>
      </c>
      <c r="G260" s="480" t="str">
        <f>IF(TYPE(MATCH($J$2,Nhaplieu!$P$8:$P$1070,0))=16,"",MATCH($J$2,Nhaplieu!$P$8:$P$1070,0))</f>
        <v/>
      </c>
    </row>
    <row r="261" spans="1:7" s="10" customFormat="1" ht="14.25" customHeight="1">
      <c r="A261" s="461" t="str">
        <f>IF($G261="","",IF(OR(INDEX(Nhaplieu!$M$8:$M$1070,$G261)=$J$3,INDEX(Nhaplieu!$N$8:$N$1070,$G261)=$J$3),INDEX(Nhaplieu!$E$8:$E$1070,$G261),""))</f>
        <v/>
      </c>
      <c r="B261" s="477" t="str">
        <f>IF($G261="","",IF(OR(INDEX(Nhaplieu!$M$8:$M$1070,$G261)=$J$3,INDEX(Nhaplieu!$N$8:$N$1070,$G261)=$J$3),INDEX(Nhaplieu!$F$8:$F$1070,$G261),""))</f>
        <v/>
      </c>
      <c r="C261" s="478" t="str">
        <f>IF($G261="","",IF(OR(INDEX(Nhaplieu!$M$8:$M$1070,$G261)=$J$3,INDEX(Nhaplieu!$N$8:$N$1070,$G261)=$J$3),INDEX(Nhaplieu!$L$8:$L$1070,$G261),""))</f>
        <v/>
      </c>
      <c r="D261" s="479" t="str">
        <f>IF($G261="","",IF(INDEX(Nhaplieu!$M$8:$M$1070,$G261)=$J$3,IF($G261="","",INDEX(Nhaplieu!$N$8:$N$1070,$G261)),IF(INDEX(Nhaplieu!$N$8:$N$1070,$G261)=$J$3,IF($G261="","",INDEX(Nhaplieu!$M$8:$M$1070,$G261)),"")))</f>
        <v/>
      </c>
      <c r="E261" s="461" t="str">
        <f>IF($G261="","",IF(AND(INDEX(Nhaplieu!$M$8:$M$1070,$G261)=$J$3,INDEX(Nhaplieu!$P$8:$P$1070,$G261)=$J$2),INDEX(Nhaplieu!$O$8:$O$1070,$G261),0))</f>
        <v/>
      </c>
      <c r="F261" s="461" t="str">
        <f>IF(OR($G261="",E261&gt;0),"",IF(AND(INDEX(Nhaplieu!$N$8:$N$1070,$G261)=$J$3,INDEX(Nhaplieu!$P$8:$P$1070,$G261)=$J$2),INDEX(Nhaplieu!$O$8:$O$1070,$G261),0))</f>
        <v/>
      </c>
      <c r="G261" s="480" t="str">
        <f>IF(TYPE(MATCH($J$2,Nhaplieu!$P$8:$P$1070,0))=16,"",MATCH($J$2,Nhaplieu!$P$8:$P$1070,0))</f>
        <v/>
      </c>
    </row>
    <row r="262" spans="1:7" s="10" customFormat="1" ht="14.25" customHeight="1">
      <c r="A262" s="461" t="str">
        <f>IF($G262="","",IF(OR(INDEX(Nhaplieu!$M$8:$M$1070,$G262)=$J$3,INDEX(Nhaplieu!$N$8:$N$1070,$G262)=$J$3),INDEX(Nhaplieu!$E$8:$E$1070,$G262),""))</f>
        <v/>
      </c>
      <c r="B262" s="477" t="str">
        <f>IF($G262="","",IF(OR(INDEX(Nhaplieu!$M$8:$M$1070,$G262)=$J$3,INDEX(Nhaplieu!$N$8:$N$1070,$G262)=$J$3),INDEX(Nhaplieu!$F$8:$F$1070,$G262),""))</f>
        <v/>
      </c>
      <c r="C262" s="478" t="str">
        <f>IF($G262="","",IF(OR(INDEX(Nhaplieu!$M$8:$M$1070,$G262)=$J$3,INDEX(Nhaplieu!$N$8:$N$1070,$G262)=$J$3),INDEX(Nhaplieu!$L$8:$L$1070,$G262),""))</f>
        <v/>
      </c>
      <c r="D262" s="479" t="str">
        <f>IF($G262="","",IF(INDEX(Nhaplieu!$M$8:$M$1070,$G262)=$J$3,IF($G262="","",INDEX(Nhaplieu!$N$8:$N$1070,$G262)),IF(INDEX(Nhaplieu!$N$8:$N$1070,$G262)=$J$3,IF($G262="","",INDEX(Nhaplieu!$M$8:$M$1070,$G262)),"")))</f>
        <v/>
      </c>
      <c r="E262" s="461" t="str">
        <f>IF($G262="","",IF(AND(INDEX(Nhaplieu!$M$8:$M$1070,$G262)=$J$3,INDEX(Nhaplieu!$P$8:$P$1070,$G262)=$J$2),INDEX(Nhaplieu!$O$8:$O$1070,$G262),0))</f>
        <v/>
      </c>
      <c r="F262" s="461" t="str">
        <f>IF(OR($G262="",E262&gt;0),"",IF(AND(INDEX(Nhaplieu!$N$8:$N$1070,$G262)=$J$3,INDEX(Nhaplieu!$P$8:$P$1070,$G262)=$J$2),INDEX(Nhaplieu!$O$8:$O$1070,$G262),0))</f>
        <v/>
      </c>
      <c r="G262" s="480" t="str">
        <f>IF(TYPE(MATCH($J$2,Nhaplieu!$P$8:$P$1070,0))=16,"",MATCH($J$2,Nhaplieu!$P$8:$P$1070,0))</f>
        <v/>
      </c>
    </row>
    <row r="263" spans="1:7" s="10" customFormat="1" ht="14.25" customHeight="1">
      <c r="A263" s="461" t="str">
        <f>IF($G263="","",IF(OR(INDEX(Nhaplieu!$M$8:$M$1070,$G263)=$J$3,INDEX(Nhaplieu!$N$8:$N$1070,$G263)=$J$3),INDEX(Nhaplieu!$E$8:$E$1070,$G263),""))</f>
        <v/>
      </c>
      <c r="B263" s="477" t="str">
        <f>IF($G263="","",IF(OR(INDEX(Nhaplieu!$M$8:$M$1070,$G263)=$J$3,INDEX(Nhaplieu!$N$8:$N$1070,$G263)=$J$3),INDEX(Nhaplieu!$F$8:$F$1070,$G263),""))</f>
        <v/>
      </c>
      <c r="C263" s="478" t="str">
        <f>IF($G263="","",IF(OR(INDEX(Nhaplieu!$M$8:$M$1070,$G263)=$J$3,INDEX(Nhaplieu!$N$8:$N$1070,$G263)=$J$3),INDEX(Nhaplieu!$L$8:$L$1070,$G263),""))</f>
        <v/>
      </c>
      <c r="D263" s="479" t="str">
        <f>IF($G263="","",IF(INDEX(Nhaplieu!$M$8:$M$1070,$G263)=$J$3,IF($G263="","",INDEX(Nhaplieu!$N$8:$N$1070,$G263)),IF(INDEX(Nhaplieu!$N$8:$N$1070,$G263)=$J$3,IF($G263="","",INDEX(Nhaplieu!$M$8:$M$1070,$G263)),"")))</f>
        <v/>
      </c>
      <c r="E263" s="461" t="str">
        <f>IF($G263="","",IF(AND(INDEX(Nhaplieu!$M$8:$M$1070,$G263)=$J$3,INDEX(Nhaplieu!$P$8:$P$1070,$G263)=$J$2),INDEX(Nhaplieu!$O$8:$O$1070,$G263),0))</f>
        <v/>
      </c>
      <c r="F263" s="461" t="str">
        <f>IF(OR($G263="",E263&gt;0),"",IF(AND(INDEX(Nhaplieu!$N$8:$N$1070,$G263)=$J$3,INDEX(Nhaplieu!$P$8:$P$1070,$G263)=$J$2),INDEX(Nhaplieu!$O$8:$O$1070,$G263),0))</f>
        <v/>
      </c>
      <c r="G263" s="480" t="str">
        <f>IF(TYPE(MATCH($J$2,Nhaplieu!$P$8:$P$1070,0))=16,"",MATCH($J$2,Nhaplieu!$P$8:$P$1070,0))</f>
        <v/>
      </c>
    </row>
    <row r="264" spans="1:7" s="10" customFormat="1" ht="14.25" customHeight="1">
      <c r="A264" s="461" t="str">
        <f>IF($G264="","",IF(OR(INDEX(Nhaplieu!$M$8:$M$1070,$G264)=$J$3,INDEX(Nhaplieu!$N$8:$N$1070,$G264)=$J$3),INDEX(Nhaplieu!$E$8:$E$1070,$G264),""))</f>
        <v/>
      </c>
      <c r="B264" s="477" t="str">
        <f>IF($G264="","",IF(OR(INDEX(Nhaplieu!$M$8:$M$1070,$G264)=$J$3,INDEX(Nhaplieu!$N$8:$N$1070,$G264)=$J$3),INDEX(Nhaplieu!$F$8:$F$1070,$G264),""))</f>
        <v/>
      </c>
      <c r="C264" s="478" t="str">
        <f>IF($G264="","",IF(OR(INDEX(Nhaplieu!$M$8:$M$1070,$G264)=$J$3,INDEX(Nhaplieu!$N$8:$N$1070,$G264)=$J$3),INDEX(Nhaplieu!$L$8:$L$1070,$G264),""))</f>
        <v/>
      </c>
      <c r="D264" s="479" t="str">
        <f>IF($G264="","",IF(INDEX(Nhaplieu!$M$8:$M$1070,$G264)=$J$3,IF($G264="","",INDEX(Nhaplieu!$N$8:$N$1070,$G264)),IF(INDEX(Nhaplieu!$N$8:$N$1070,$G264)=$J$3,IF($G264="","",INDEX(Nhaplieu!$M$8:$M$1070,$G264)),"")))</f>
        <v/>
      </c>
      <c r="E264" s="461" t="str">
        <f>IF($G264="","",IF(AND(INDEX(Nhaplieu!$M$8:$M$1070,$G264)=$J$3,INDEX(Nhaplieu!$P$8:$P$1070,$G264)=$J$2),INDEX(Nhaplieu!$O$8:$O$1070,$G264),0))</f>
        <v/>
      </c>
      <c r="F264" s="461" t="str">
        <f>IF(OR($G264="",E264&gt;0),"",IF(AND(INDEX(Nhaplieu!$N$8:$N$1070,$G264)=$J$3,INDEX(Nhaplieu!$P$8:$P$1070,$G264)=$J$2),INDEX(Nhaplieu!$O$8:$O$1070,$G264),0))</f>
        <v/>
      </c>
      <c r="G264" s="480" t="str">
        <f>IF(TYPE(MATCH($J$2,Nhaplieu!$P$8:$P$1070,0))=16,"",MATCH($J$2,Nhaplieu!$P$8:$P$1070,0))</f>
        <v/>
      </c>
    </row>
    <row r="265" spans="1:7" s="10" customFormat="1" ht="14.25" customHeight="1">
      <c r="A265" s="461" t="str">
        <f>IF($G265="","",IF(OR(INDEX(Nhaplieu!$M$8:$M$1070,$G265)=$J$3,INDEX(Nhaplieu!$N$8:$N$1070,$G265)=$J$3),INDEX(Nhaplieu!$E$8:$E$1070,$G265),""))</f>
        <v/>
      </c>
      <c r="B265" s="477" t="str">
        <f>IF($G265="","",IF(OR(INDEX(Nhaplieu!$M$8:$M$1070,$G265)=$J$3,INDEX(Nhaplieu!$N$8:$N$1070,$G265)=$J$3),INDEX(Nhaplieu!$F$8:$F$1070,$G265),""))</f>
        <v/>
      </c>
      <c r="C265" s="478" t="str">
        <f>IF($G265="","",IF(OR(INDEX(Nhaplieu!$M$8:$M$1070,$G265)=$J$3,INDEX(Nhaplieu!$N$8:$N$1070,$G265)=$J$3),INDEX(Nhaplieu!$L$8:$L$1070,$G265),""))</f>
        <v/>
      </c>
      <c r="D265" s="479" t="str">
        <f>IF($G265="","",IF(INDEX(Nhaplieu!$M$8:$M$1070,$G265)=$J$3,IF($G265="","",INDEX(Nhaplieu!$N$8:$N$1070,$G265)),IF(INDEX(Nhaplieu!$N$8:$N$1070,$G265)=$J$3,IF($G265="","",INDEX(Nhaplieu!$M$8:$M$1070,$G265)),"")))</f>
        <v/>
      </c>
      <c r="E265" s="461" t="str">
        <f>IF($G265="","",IF(AND(INDEX(Nhaplieu!$M$8:$M$1070,$G265)=$J$3,INDEX(Nhaplieu!$P$8:$P$1070,$G265)=$J$2),INDEX(Nhaplieu!$O$8:$O$1070,$G265),0))</f>
        <v/>
      </c>
      <c r="F265" s="461" t="str">
        <f>IF(OR($G265="",E265&gt;0),"",IF(AND(INDEX(Nhaplieu!$N$8:$N$1070,$G265)=$J$3,INDEX(Nhaplieu!$P$8:$P$1070,$G265)=$J$2),INDEX(Nhaplieu!$O$8:$O$1070,$G265),0))</f>
        <v/>
      </c>
      <c r="G265" s="480" t="str">
        <f>IF(TYPE(MATCH($J$2,Nhaplieu!$P$8:$P$1070,0))=16,"",MATCH($J$2,Nhaplieu!$P$8:$P$1070,0))</f>
        <v/>
      </c>
    </row>
    <row r="266" spans="1:7" s="10" customFormat="1" ht="14.25" customHeight="1">
      <c r="A266" s="461" t="str">
        <f>IF($G266="","",IF(OR(INDEX(Nhaplieu!$M$8:$M$1070,$G266)=$J$3,INDEX(Nhaplieu!$N$8:$N$1070,$G266)=$J$3),INDEX(Nhaplieu!$E$8:$E$1070,$G266),""))</f>
        <v/>
      </c>
      <c r="B266" s="477" t="str">
        <f>IF($G266="","",IF(OR(INDEX(Nhaplieu!$M$8:$M$1070,$G266)=$J$3,INDEX(Nhaplieu!$N$8:$N$1070,$G266)=$J$3),INDEX(Nhaplieu!$F$8:$F$1070,$G266),""))</f>
        <v/>
      </c>
      <c r="C266" s="478" t="str">
        <f>IF($G266="","",IF(OR(INDEX(Nhaplieu!$M$8:$M$1070,$G266)=$J$3,INDEX(Nhaplieu!$N$8:$N$1070,$G266)=$J$3),INDEX(Nhaplieu!$L$8:$L$1070,$G266),""))</f>
        <v/>
      </c>
      <c r="D266" s="479" t="str">
        <f>IF($G266="","",IF(INDEX(Nhaplieu!$M$8:$M$1070,$G266)=$J$3,IF($G266="","",INDEX(Nhaplieu!$N$8:$N$1070,$G266)),IF(INDEX(Nhaplieu!$N$8:$N$1070,$G266)=$J$3,IF($G266="","",INDEX(Nhaplieu!$M$8:$M$1070,$G266)),"")))</f>
        <v/>
      </c>
      <c r="E266" s="461" t="str">
        <f>IF($G266="","",IF(AND(INDEX(Nhaplieu!$M$8:$M$1070,$G266)=$J$3,INDEX(Nhaplieu!$P$8:$P$1070,$G266)=$J$2),INDEX(Nhaplieu!$O$8:$O$1070,$G266),0))</f>
        <v/>
      </c>
      <c r="F266" s="461" t="str">
        <f>IF(OR($G266="",E266&gt;0),"",IF(AND(INDEX(Nhaplieu!$N$8:$N$1070,$G266)=$J$3,INDEX(Nhaplieu!$P$8:$P$1070,$G266)=$J$2),INDEX(Nhaplieu!$O$8:$O$1070,$G266),0))</f>
        <v/>
      </c>
      <c r="G266" s="480" t="str">
        <f>IF(TYPE(MATCH($J$2,Nhaplieu!$P$8:$P$1070,0))=16,"",MATCH($J$2,Nhaplieu!$P$8:$P$1070,0))</f>
        <v/>
      </c>
    </row>
    <row r="267" spans="1:7" s="10" customFormat="1" ht="14.25" customHeight="1">
      <c r="A267" s="461" t="str">
        <f>IF($G267="","",IF(OR(INDEX(Nhaplieu!$M$8:$M$1070,$G267)=$J$3,INDEX(Nhaplieu!$N$8:$N$1070,$G267)=$J$3),INDEX(Nhaplieu!$E$8:$E$1070,$G267),""))</f>
        <v/>
      </c>
      <c r="B267" s="477" t="str">
        <f>IF($G267="","",IF(OR(INDEX(Nhaplieu!$M$8:$M$1070,$G267)=$J$3,INDEX(Nhaplieu!$N$8:$N$1070,$G267)=$J$3),INDEX(Nhaplieu!$F$8:$F$1070,$G267),""))</f>
        <v/>
      </c>
      <c r="C267" s="478" t="str">
        <f>IF($G267="","",IF(OR(INDEX(Nhaplieu!$M$8:$M$1070,$G267)=$J$3,INDEX(Nhaplieu!$N$8:$N$1070,$G267)=$J$3),INDEX(Nhaplieu!$L$8:$L$1070,$G267),""))</f>
        <v/>
      </c>
      <c r="D267" s="479" t="str">
        <f>IF($G267="","",IF(INDEX(Nhaplieu!$M$8:$M$1070,$G267)=$J$3,IF($G267="","",INDEX(Nhaplieu!$N$8:$N$1070,$G267)),IF(INDEX(Nhaplieu!$N$8:$N$1070,$G267)=$J$3,IF($G267="","",INDEX(Nhaplieu!$M$8:$M$1070,$G267)),"")))</f>
        <v/>
      </c>
      <c r="E267" s="461" t="str">
        <f>IF($G267="","",IF(AND(INDEX(Nhaplieu!$M$8:$M$1070,$G267)=$J$3,INDEX(Nhaplieu!$P$8:$P$1070,$G267)=$J$2),INDEX(Nhaplieu!$O$8:$O$1070,$G267),0))</f>
        <v/>
      </c>
      <c r="F267" s="461" t="str">
        <f>IF(OR($G267="",E267&gt;0),"",IF(AND(INDEX(Nhaplieu!$N$8:$N$1070,$G267)=$J$3,INDEX(Nhaplieu!$P$8:$P$1070,$G267)=$J$2),INDEX(Nhaplieu!$O$8:$O$1070,$G267),0))</f>
        <v/>
      </c>
      <c r="G267" s="480" t="str">
        <f>IF(TYPE(MATCH($J$2,Nhaplieu!$P$8:$P$1070,0))=16,"",MATCH($J$2,Nhaplieu!$P$8:$P$1070,0))</f>
        <v/>
      </c>
    </row>
    <row r="268" spans="1:7" s="10" customFormat="1" ht="14.25" customHeight="1">
      <c r="A268" s="461" t="str">
        <f>IF($G268="","",IF(OR(INDEX(Nhaplieu!$M$8:$M$1070,$G268)=$J$3,INDEX(Nhaplieu!$N$8:$N$1070,$G268)=$J$3),INDEX(Nhaplieu!$E$8:$E$1070,$G268),""))</f>
        <v/>
      </c>
      <c r="B268" s="477" t="str">
        <f>IF($G268="","",IF(OR(INDEX(Nhaplieu!$M$8:$M$1070,$G268)=$J$3,INDEX(Nhaplieu!$N$8:$N$1070,$G268)=$J$3),INDEX(Nhaplieu!$F$8:$F$1070,$G268),""))</f>
        <v/>
      </c>
      <c r="C268" s="478" t="str">
        <f>IF($G268="","",IF(OR(INDEX(Nhaplieu!$M$8:$M$1070,$G268)=$J$3,INDEX(Nhaplieu!$N$8:$N$1070,$G268)=$J$3),INDEX(Nhaplieu!$L$8:$L$1070,$G268),""))</f>
        <v/>
      </c>
      <c r="D268" s="479" t="str">
        <f>IF($G268="","",IF(INDEX(Nhaplieu!$M$8:$M$1070,$G268)=$J$3,IF($G268="","",INDEX(Nhaplieu!$N$8:$N$1070,$G268)),IF(INDEX(Nhaplieu!$N$8:$N$1070,$G268)=$J$3,IF($G268="","",INDEX(Nhaplieu!$M$8:$M$1070,$G268)),"")))</f>
        <v/>
      </c>
      <c r="E268" s="461" t="str">
        <f>IF($G268="","",IF(AND(INDEX(Nhaplieu!$M$8:$M$1070,$G268)=$J$3,INDEX(Nhaplieu!$P$8:$P$1070,$G268)=$J$2),INDEX(Nhaplieu!$O$8:$O$1070,$G268),0))</f>
        <v/>
      </c>
      <c r="F268" s="461" t="str">
        <f>IF(OR($G268="",E268&gt;0),"",IF(AND(INDEX(Nhaplieu!$N$8:$N$1070,$G268)=$J$3,INDEX(Nhaplieu!$P$8:$P$1070,$G268)=$J$2),INDEX(Nhaplieu!$O$8:$O$1070,$G268),0))</f>
        <v/>
      </c>
      <c r="G268" s="480" t="str">
        <f>IF(TYPE(MATCH($J$2,Nhaplieu!$P$8:$P$1070,0))=16,"",MATCH($J$2,Nhaplieu!$P$8:$P$1070,0))</f>
        <v/>
      </c>
    </row>
    <row r="269" spans="1:7" s="10" customFormat="1" ht="14.25" customHeight="1">
      <c r="A269" s="461" t="str">
        <f>IF($G269="","",IF(OR(INDEX(Nhaplieu!$M$8:$M$1070,$G269)=$J$3,INDEX(Nhaplieu!$N$8:$N$1070,$G269)=$J$3),INDEX(Nhaplieu!$E$8:$E$1070,$G269),""))</f>
        <v/>
      </c>
      <c r="B269" s="477" t="str">
        <f>IF($G269="","",IF(OR(INDEX(Nhaplieu!$M$8:$M$1070,$G269)=$J$3,INDEX(Nhaplieu!$N$8:$N$1070,$G269)=$J$3),INDEX(Nhaplieu!$F$8:$F$1070,$G269),""))</f>
        <v/>
      </c>
      <c r="C269" s="478" t="str">
        <f>IF($G269="","",IF(OR(INDEX(Nhaplieu!$M$8:$M$1070,$G269)=$J$3,INDEX(Nhaplieu!$N$8:$N$1070,$G269)=$J$3),INDEX(Nhaplieu!$L$8:$L$1070,$G269),""))</f>
        <v/>
      </c>
      <c r="D269" s="479" t="str">
        <f>IF($G269="","",IF(INDEX(Nhaplieu!$M$8:$M$1070,$G269)=$J$3,IF($G269="","",INDEX(Nhaplieu!$N$8:$N$1070,$G269)),IF(INDEX(Nhaplieu!$N$8:$N$1070,$G269)=$J$3,IF($G269="","",INDEX(Nhaplieu!$M$8:$M$1070,$G269)),"")))</f>
        <v/>
      </c>
      <c r="E269" s="461" t="str">
        <f>IF($G269="","",IF(AND(INDEX(Nhaplieu!$M$8:$M$1070,$G269)=$J$3,INDEX(Nhaplieu!$P$8:$P$1070,$G269)=$J$2),INDEX(Nhaplieu!$O$8:$O$1070,$G269),0))</f>
        <v/>
      </c>
      <c r="F269" s="461" t="str">
        <f>IF(OR($G269="",E269&gt;0),"",IF(AND(INDEX(Nhaplieu!$N$8:$N$1070,$G269)=$J$3,INDEX(Nhaplieu!$P$8:$P$1070,$G269)=$J$2),INDEX(Nhaplieu!$O$8:$O$1070,$G269),0))</f>
        <v/>
      </c>
      <c r="G269" s="480" t="str">
        <f>IF(TYPE(MATCH($J$2,Nhaplieu!$P$8:$P$1070,0))=16,"",MATCH($J$2,Nhaplieu!$P$8:$P$1070,0))</f>
        <v/>
      </c>
    </row>
    <row r="270" spans="1:7" s="10" customFormat="1" ht="14.25" customHeight="1">
      <c r="A270" s="461" t="str">
        <f>IF($G270="","",IF(OR(INDEX(Nhaplieu!$M$8:$M$1070,$G270)=$J$3,INDEX(Nhaplieu!$N$8:$N$1070,$G270)=$J$3),INDEX(Nhaplieu!$E$8:$E$1070,$G270),""))</f>
        <v/>
      </c>
      <c r="B270" s="477" t="str">
        <f>IF($G270="","",IF(OR(INDEX(Nhaplieu!$M$8:$M$1070,$G270)=$J$3,INDEX(Nhaplieu!$N$8:$N$1070,$G270)=$J$3),INDEX(Nhaplieu!$F$8:$F$1070,$G270),""))</f>
        <v/>
      </c>
      <c r="C270" s="478" t="str">
        <f>IF($G270="","",IF(OR(INDEX(Nhaplieu!$M$8:$M$1070,$G270)=$J$3,INDEX(Nhaplieu!$N$8:$N$1070,$G270)=$J$3),INDEX(Nhaplieu!$L$8:$L$1070,$G270),""))</f>
        <v/>
      </c>
      <c r="D270" s="479" t="str">
        <f>IF($G270="","",IF(INDEX(Nhaplieu!$M$8:$M$1070,$G270)=$J$3,IF($G270="","",INDEX(Nhaplieu!$N$8:$N$1070,$G270)),IF(INDEX(Nhaplieu!$N$8:$N$1070,$G270)=$J$3,IF($G270="","",INDEX(Nhaplieu!$M$8:$M$1070,$G270)),"")))</f>
        <v/>
      </c>
      <c r="E270" s="461" t="str">
        <f>IF($G270="","",IF(AND(INDEX(Nhaplieu!$M$8:$M$1070,$G270)=$J$3,INDEX(Nhaplieu!$P$8:$P$1070,$G270)=$J$2),INDEX(Nhaplieu!$O$8:$O$1070,$G270),0))</f>
        <v/>
      </c>
      <c r="F270" s="461" t="str">
        <f>IF(OR($G270="",E270&gt;0),"",IF(AND(INDEX(Nhaplieu!$N$8:$N$1070,$G270)=$J$3,INDEX(Nhaplieu!$P$8:$P$1070,$G270)=$J$2),INDEX(Nhaplieu!$O$8:$O$1070,$G270),0))</f>
        <v/>
      </c>
      <c r="G270" s="480" t="str">
        <f>IF(TYPE(MATCH($J$2,Nhaplieu!$P$8:$P$1070,0))=16,"",MATCH($J$2,Nhaplieu!$P$8:$P$1070,0))</f>
        <v/>
      </c>
    </row>
    <row r="271" spans="1:7" s="10" customFormat="1" ht="14.25" customHeight="1">
      <c r="A271" s="461" t="str">
        <f>IF($G271="","",IF(OR(INDEX(Nhaplieu!$M$8:$M$1070,$G271)=$J$3,INDEX(Nhaplieu!$N$8:$N$1070,$G271)=$J$3),INDEX(Nhaplieu!$E$8:$E$1070,$G271),""))</f>
        <v/>
      </c>
      <c r="B271" s="477" t="str">
        <f>IF($G271="","",IF(OR(INDEX(Nhaplieu!$M$8:$M$1070,$G271)=$J$3,INDEX(Nhaplieu!$N$8:$N$1070,$G271)=$J$3),INDEX(Nhaplieu!$F$8:$F$1070,$G271),""))</f>
        <v/>
      </c>
      <c r="C271" s="478" t="str">
        <f>IF($G271="","",IF(OR(INDEX(Nhaplieu!$M$8:$M$1070,$G271)=$J$3,INDEX(Nhaplieu!$N$8:$N$1070,$G271)=$J$3),INDEX(Nhaplieu!$L$8:$L$1070,$G271),""))</f>
        <v/>
      </c>
      <c r="D271" s="479" t="str">
        <f>IF($G271="","",IF(INDEX(Nhaplieu!$M$8:$M$1070,$G271)=$J$3,IF($G271="","",INDEX(Nhaplieu!$N$8:$N$1070,$G271)),IF(INDEX(Nhaplieu!$N$8:$N$1070,$G271)=$J$3,IF($G271="","",INDEX(Nhaplieu!$M$8:$M$1070,$G271)),"")))</f>
        <v/>
      </c>
      <c r="E271" s="461" t="str">
        <f>IF($G271="","",IF(AND(INDEX(Nhaplieu!$M$8:$M$1070,$G271)=$J$3,INDEX(Nhaplieu!$P$8:$P$1070,$G271)=$J$2),INDEX(Nhaplieu!$O$8:$O$1070,$G271),0))</f>
        <v/>
      </c>
      <c r="F271" s="461" t="str">
        <f>IF(OR($G271="",E271&gt;0),"",IF(AND(INDEX(Nhaplieu!$N$8:$N$1070,$G271)=$J$3,INDEX(Nhaplieu!$P$8:$P$1070,$G271)=$J$2),INDEX(Nhaplieu!$O$8:$O$1070,$G271),0))</f>
        <v/>
      </c>
      <c r="G271" s="480" t="str">
        <f>IF(TYPE(MATCH($J$2,Nhaplieu!$P$8:$P$1070,0))=16,"",MATCH($J$2,Nhaplieu!$P$8:$P$1070,0))</f>
        <v/>
      </c>
    </row>
    <row r="272" spans="1:7" s="10" customFormat="1" ht="14.25" customHeight="1">
      <c r="A272" s="461" t="str">
        <f>IF($G272="","",IF(OR(INDEX(Nhaplieu!$M$8:$M$1070,$G272)=$J$3,INDEX(Nhaplieu!$N$8:$N$1070,$G272)=$J$3),INDEX(Nhaplieu!$E$8:$E$1070,$G272),""))</f>
        <v/>
      </c>
      <c r="B272" s="477" t="str">
        <f>IF($G272="","",IF(OR(INDEX(Nhaplieu!$M$8:$M$1070,$G272)=$J$3,INDEX(Nhaplieu!$N$8:$N$1070,$G272)=$J$3),INDEX(Nhaplieu!$F$8:$F$1070,$G272),""))</f>
        <v/>
      </c>
      <c r="C272" s="478" t="str">
        <f>IF($G272="","",IF(OR(INDEX(Nhaplieu!$M$8:$M$1070,$G272)=$J$3,INDEX(Nhaplieu!$N$8:$N$1070,$G272)=$J$3),INDEX(Nhaplieu!$L$8:$L$1070,$G272),""))</f>
        <v/>
      </c>
      <c r="D272" s="479" t="str">
        <f>IF($G272="","",IF(INDEX(Nhaplieu!$M$8:$M$1070,$G272)=$J$3,IF($G272="","",INDEX(Nhaplieu!$N$8:$N$1070,$G272)),IF(INDEX(Nhaplieu!$N$8:$N$1070,$G272)=$J$3,IF($G272="","",INDEX(Nhaplieu!$M$8:$M$1070,$G272)),"")))</f>
        <v/>
      </c>
      <c r="E272" s="461" t="str">
        <f>IF($G272="","",IF(AND(INDEX(Nhaplieu!$M$8:$M$1070,$G272)=$J$3,INDEX(Nhaplieu!$P$8:$P$1070,$G272)=$J$2),INDEX(Nhaplieu!$O$8:$O$1070,$G272),0))</f>
        <v/>
      </c>
      <c r="F272" s="461" t="str">
        <f>IF(OR($G272="",E272&gt;0),"",IF(AND(INDEX(Nhaplieu!$N$8:$N$1070,$G272)=$J$3,INDEX(Nhaplieu!$P$8:$P$1070,$G272)=$J$2),INDEX(Nhaplieu!$O$8:$O$1070,$G272),0))</f>
        <v/>
      </c>
      <c r="G272" s="480" t="str">
        <f>IF(TYPE(MATCH($J$2,Nhaplieu!$P$8:$P$1070,0))=16,"",MATCH($J$2,Nhaplieu!$P$8:$P$1070,0))</f>
        <v/>
      </c>
    </row>
    <row r="273" spans="1:7" s="10" customFormat="1" ht="14.25" customHeight="1">
      <c r="A273" s="461" t="str">
        <f>IF($G273="","",IF(OR(INDEX(Nhaplieu!$M$8:$M$1070,$G273)=$J$3,INDEX(Nhaplieu!$N$8:$N$1070,$G273)=$J$3),INDEX(Nhaplieu!$E$8:$E$1070,$G273),""))</f>
        <v/>
      </c>
      <c r="B273" s="477" t="str">
        <f>IF($G273="","",IF(OR(INDEX(Nhaplieu!$M$8:$M$1070,$G273)=$J$3,INDEX(Nhaplieu!$N$8:$N$1070,$G273)=$J$3),INDEX(Nhaplieu!$F$8:$F$1070,$G273),""))</f>
        <v/>
      </c>
      <c r="C273" s="478" t="str">
        <f>IF($G273="","",IF(OR(INDEX(Nhaplieu!$M$8:$M$1070,$G273)=$J$3,INDEX(Nhaplieu!$N$8:$N$1070,$G273)=$J$3),INDEX(Nhaplieu!$L$8:$L$1070,$G273),""))</f>
        <v/>
      </c>
      <c r="D273" s="479" t="str">
        <f>IF($G273="","",IF(INDEX(Nhaplieu!$M$8:$M$1070,$G273)=$J$3,IF($G273="","",INDEX(Nhaplieu!$N$8:$N$1070,$G273)),IF(INDEX(Nhaplieu!$N$8:$N$1070,$G273)=$J$3,IF($G273="","",INDEX(Nhaplieu!$M$8:$M$1070,$G273)),"")))</f>
        <v/>
      </c>
      <c r="E273" s="461" t="str">
        <f>IF($G273="","",IF(AND(INDEX(Nhaplieu!$M$8:$M$1070,$G273)=$J$3,INDEX(Nhaplieu!$P$8:$P$1070,$G273)=$J$2),INDEX(Nhaplieu!$O$8:$O$1070,$G273),0))</f>
        <v/>
      </c>
      <c r="F273" s="461" t="str">
        <f>IF(OR($G273="",E273&gt;0),"",IF(AND(INDEX(Nhaplieu!$N$8:$N$1070,$G273)=$J$3,INDEX(Nhaplieu!$P$8:$P$1070,$G273)=$J$2),INDEX(Nhaplieu!$O$8:$O$1070,$G273),0))</f>
        <v/>
      </c>
      <c r="G273" s="480" t="str">
        <f>IF(TYPE(MATCH($J$2,Nhaplieu!$P$8:$P$1070,0))=16,"",MATCH($J$2,Nhaplieu!$P$8:$P$1070,0))</f>
        <v/>
      </c>
    </row>
    <row r="274" spans="1:7" s="10" customFormat="1" ht="14.25" customHeight="1">
      <c r="A274" s="461" t="str">
        <f>IF($G274="","",IF(OR(INDEX(Nhaplieu!$M$8:$M$1070,$G274)=$J$3,INDEX(Nhaplieu!$N$8:$N$1070,$G274)=$J$3),INDEX(Nhaplieu!$E$8:$E$1070,$G274),""))</f>
        <v/>
      </c>
      <c r="B274" s="477" t="str">
        <f>IF($G274="","",IF(OR(INDEX(Nhaplieu!$M$8:$M$1070,$G274)=$J$3,INDEX(Nhaplieu!$N$8:$N$1070,$G274)=$J$3),INDEX(Nhaplieu!$F$8:$F$1070,$G274),""))</f>
        <v/>
      </c>
      <c r="C274" s="478" t="str">
        <f>IF($G274="","",IF(OR(INDEX(Nhaplieu!$M$8:$M$1070,$G274)=$J$3,INDEX(Nhaplieu!$N$8:$N$1070,$G274)=$J$3),INDEX(Nhaplieu!$L$8:$L$1070,$G274),""))</f>
        <v/>
      </c>
      <c r="D274" s="479" t="str">
        <f>IF($G274="","",IF(INDEX(Nhaplieu!$M$8:$M$1070,$G274)=$J$3,IF($G274="","",INDEX(Nhaplieu!$N$8:$N$1070,$G274)),IF(INDEX(Nhaplieu!$N$8:$N$1070,$G274)=$J$3,IF($G274="","",INDEX(Nhaplieu!$M$8:$M$1070,$G274)),"")))</f>
        <v/>
      </c>
      <c r="E274" s="461" t="str">
        <f>IF($G274="","",IF(AND(INDEX(Nhaplieu!$M$8:$M$1070,$G274)=$J$3,INDEX(Nhaplieu!$P$8:$P$1070,$G274)=$J$2),INDEX(Nhaplieu!$O$8:$O$1070,$G274),0))</f>
        <v/>
      </c>
      <c r="F274" s="461" t="str">
        <f>IF(OR($G274="",E274&gt;0),"",IF(AND(INDEX(Nhaplieu!$N$8:$N$1070,$G274)=$J$3,INDEX(Nhaplieu!$P$8:$P$1070,$G274)=$J$2),INDEX(Nhaplieu!$O$8:$O$1070,$G274),0))</f>
        <v/>
      </c>
      <c r="G274" s="480" t="str">
        <f>IF(TYPE(MATCH($J$2,Nhaplieu!$P$8:$P$1070,0))=16,"",MATCH($J$2,Nhaplieu!$P$8:$P$1070,0))</f>
        <v/>
      </c>
    </row>
    <row r="275" spans="1:7" s="10" customFormat="1" ht="14.25" customHeight="1">
      <c r="A275" s="461" t="str">
        <f>IF($G275="","",IF(OR(INDEX(Nhaplieu!$M$8:$M$1070,$G275)=$J$3,INDEX(Nhaplieu!$N$8:$N$1070,$G275)=$J$3),INDEX(Nhaplieu!$E$8:$E$1070,$G275),""))</f>
        <v/>
      </c>
      <c r="B275" s="477" t="str">
        <f>IF($G275="","",IF(OR(INDEX(Nhaplieu!$M$8:$M$1070,$G275)=$J$3,INDEX(Nhaplieu!$N$8:$N$1070,$G275)=$J$3),INDEX(Nhaplieu!$F$8:$F$1070,$G275),""))</f>
        <v/>
      </c>
      <c r="C275" s="478" t="str">
        <f>IF($G275="","",IF(OR(INDEX(Nhaplieu!$M$8:$M$1070,$G275)=$J$3,INDEX(Nhaplieu!$N$8:$N$1070,$G275)=$J$3),INDEX(Nhaplieu!$L$8:$L$1070,$G275),""))</f>
        <v/>
      </c>
      <c r="D275" s="479" t="str">
        <f>IF($G275="","",IF(INDEX(Nhaplieu!$M$8:$M$1070,$G275)=$J$3,IF($G275="","",INDEX(Nhaplieu!$N$8:$N$1070,$G275)),IF(INDEX(Nhaplieu!$N$8:$N$1070,$G275)=$J$3,IF($G275="","",INDEX(Nhaplieu!$M$8:$M$1070,$G275)),"")))</f>
        <v/>
      </c>
      <c r="E275" s="461" t="str">
        <f>IF($G275="","",IF(AND(INDEX(Nhaplieu!$M$8:$M$1070,$G275)=$J$3,INDEX(Nhaplieu!$P$8:$P$1070,$G275)=$J$2),INDEX(Nhaplieu!$O$8:$O$1070,$G275),0))</f>
        <v/>
      </c>
      <c r="F275" s="461" t="str">
        <f>IF(OR($G275="",E275&gt;0),"",IF(AND(INDEX(Nhaplieu!$N$8:$N$1070,$G275)=$J$3,INDEX(Nhaplieu!$P$8:$P$1070,$G275)=$J$2),INDEX(Nhaplieu!$O$8:$O$1070,$G275),0))</f>
        <v/>
      </c>
      <c r="G275" s="480" t="str">
        <f>IF(TYPE(MATCH($J$2,Nhaplieu!$P$8:$P$1070,0))=16,"",MATCH($J$2,Nhaplieu!$P$8:$P$1070,0))</f>
        <v/>
      </c>
    </row>
    <row r="276" spans="1:7" s="10" customFormat="1" ht="14.25" customHeight="1">
      <c r="A276" s="461" t="str">
        <f>IF($G276="","",IF(OR(INDEX(Nhaplieu!$M$8:$M$1070,$G276)=$J$3,INDEX(Nhaplieu!$N$8:$N$1070,$G276)=$J$3),INDEX(Nhaplieu!$E$8:$E$1070,$G276),""))</f>
        <v/>
      </c>
      <c r="B276" s="477" t="str">
        <f>IF($G276="","",IF(OR(INDEX(Nhaplieu!$M$8:$M$1070,$G276)=$J$3,INDEX(Nhaplieu!$N$8:$N$1070,$G276)=$J$3),INDEX(Nhaplieu!$F$8:$F$1070,$G276),""))</f>
        <v/>
      </c>
      <c r="C276" s="478" t="str">
        <f>IF($G276="","",IF(OR(INDEX(Nhaplieu!$M$8:$M$1070,$G276)=$J$3,INDEX(Nhaplieu!$N$8:$N$1070,$G276)=$J$3),INDEX(Nhaplieu!$L$8:$L$1070,$G276),""))</f>
        <v/>
      </c>
      <c r="D276" s="479" t="str">
        <f>IF($G276="","",IF(INDEX(Nhaplieu!$M$8:$M$1070,$G276)=$J$3,IF($G276="","",INDEX(Nhaplieu!$N$8:$N$1070,$G276)),IF(INDEX(Nhaplieu!$N$8:$N$1070,$G276)=$J$3,IF($G276="","",INDEX(Nhaplieu!$M$8:$M$1070,$G276)),"")))</f>
        <v/>
      </c>
      <c r="E276" s="461" t="str">
        <f>IF($G276="","",IF(AND(INDEX(Nhaplieu!$M$8:$M$1070,$G276)=$J$3,INDEX(Nhaplieu!$P$8:$P$1070,$G276)=$J$2),INDEX(Nhaplieu!$O$8:$O$1070,$G276),0))</f>
        <v/>
      </c>
      <c r="F276" s="461" t="str">
        <f>IF(OR($G276="",E276&gt;0),"",IF(AND(INDEX(Nhaplieu!$N$8:$N$1070,$G276)=$J$3,INDEX(Nhaplieu!$P$8:$P$1070,$G276)=$J$2),INDEX(Nhaplieu!$O$8:$O$1070,$G276),0))</f>
        <v/>
      </c>
      <c r="G276" s="480" t="str">
        <f>IF(TYPE(MATCH($J$2,Nhaplieu!$P$8:$P$1070,0))=16,"",MATCH($J$2,Nhaplieu!$P$8:$P$1070,0))</f>
        <v/>
      </c>
    </row>
    <row r="277" spans="1:7" s="10" customFormat="1" ht="14.25" customHeight="1">
      <c r="A277" s="461" t="str">
        <f>IF($G277="","",IF(OR(INDEX(Nhaplieu!$M$8:$M$1070,$G277)=$J$3,INDEX(Nhaplieu!$N$8:$N$1070,$G277)=$J$3),INDEX(Nhaplieu!$E$8:$E$1070,$G277),""))</f>
        <v/>
      </c>
      <c r="B277" s="477" t="str">
        <f>IF($G277="","",IF(OR(INDEX(Nhaplieu!$M$8:$M$1070,$G277)=$J$3,INDEX(Nhaplieu!$N$8:$N$1070,$G277)=$J$3),INDEX(Nhaplieu!$F$8:$F$1070,$G277),""))</f>
        <v/>
      </c>
      <c r="C277" s="478" t="str">
        <f>IF($G277="","",IF(OR(INDEX(Nhaplieu!$M$8:$M$1070,$G277)=$J$3,INDEX(Nhaplieu!$N$8:$N$1070,$G277)=$J$3),INDEX(Nhaplieu!$L$8:$L$1070,$G277),""))</f>
        <v/>
      </c>
      <c r="D277" s="479" t="str">
        <f>IF($G277="","",IF(INDEX(Nhaplieu!$M$8:$M$1070,$G277)=$J$3,IF($G277="","",INDEX(Nhaplieu!$N$8:$N$1070,$G277)),IF(INDEX(Nhaplieu!$N$8:$N$1070,$G277)=$J$3,IF($G277="","",INDEX(Nhaplieu!$M$8:$M$1070,$G277)),"")))</f>
        <v/>
      </c>
      <c r="E277" s="461" t="str">
        <f>IF($G277="","",IF(AND(INDEX(Nhaplieu!$M$8:$M$1070,$G277)=$J$3,INDEX(Nhaplieu!$P$8:$P$1070,$G277)=$J$2),INDEX(Nhaplieu!$O$8:$O$1070,$G277),0))</f>
        <v/>
      </c>
      <c r="F277" s="461" t="str">
        <f>IF(OR($G277="",E277&gt;0),"",IF(AND(INDEX(Nhaplieu!$N$8:$N$1070,$G277)=$J$3,INDEX(Nhaplieu!$P$8:$P$1070,$G277)=$J$2),INDEX(Nhaplieu!$O$8:$O$1070,$G277),0))</f>
        <v/>
      </c>
      <c r="G277" s="480" t="str">
        <f>IF(TYPE(MATCH($J$2,Nhaplieu!$P$8:$P$1070,0))=16,"",MATCH($J$2,Nhaplieu!$P$8:$P$1070,0))</f>
        <v/>
      </c>
    </row>
    <row r="278" spans="1:7" s="10" customFormat="1" ht="14.25" customHeight="1">
      <c r="A278" s="461" t="str">
        <f>IF($G278="","",IF(OR(INDEX(Nhaplieu!$M$8:$M$1070,$G278)=$J$3,INDEX(Nhaplieu!$N$8:$N$1070,$G278)=$J$3),INDEX(Nhaplieu!$E$8:$E$1070,$G278),""))</f>
        <v/>
      </c>
      <c r="B278" s="477" t="str">
        <f>IF($G278="","",IF(OR(INDEX(Nhaplieu!$M$8:$M$1070,$G278)=$J$3,INDEX(Nhaplieu!$N$8:$N$1070,$G278)=$J$3),INDEX(Nhaplieu!$F$8:$F$1070,$G278),""))</f>
        <v/>
      </c>
      <c r="C278" s="478" t="str">
        <f>IF($G278="","",IF(OR(INDEX(Nhaplieu!$M$8:$M$1070,$G278)=$J$3,INDEX(Nhaplieu!$N$8:$N$1070,$G278)=$J$3),INDEX(Nhaplieu!$L$8:$L$1070,$G278),""))</f>
        <v/>
      </c>
      <c r="D278" s="479" t="str">
        <f>IF($G278="","",IF(INDEX(Nhaplieu!$M$8:$M$1070,$G278)=$J$3,IF($G278="","",INDEX(Nhaplieu!$N$8:$N$1070,$G278)),IF(INDEX(Nhaplieu!$N$8:$N$1070,$G278)=$J$3,IF($G278="","",INDEX(Nhaplieu!$M$8:$M$1070,$G278)),"")))</f>
        <v/>
      </c>
      <c r="E278" s="461" t="str">
        <f>IF($G278="","",IF(AND(INDEX(Nhaplieu!$M$8:$M$1070,$G278)=$J$3,INDEX(Nhaplieu!$P$8:$P$1070,$G278)=$J$2),INDEX(Nhaplieu!$O$8:$O$1070,$G278),0))</f>
        <v/>
      </c>
      <c r="F278" s="461" t="str">
        <f>IF(OR($G278="",E278&gt;0),"",IF(AND(INDEX(Nhaplieu!$N$8:$N$1070,$G278)=$J$3,INDEX(Nhaplieu!$P$8:$P$1070,$G278)=$J$2),INDEX(Nhaplieu!$O$8:$O$1070,$G278),0))</f>
        <v/>
      </c>
      <c r="G278" s="480" t="str">
        <f>IF(TYPE(MATCH($J$2,Nhaplieu!$P$8:$P$1070,0))=16,"",MATCH($J$2,Nhaplieu!$P$8:$P$1070,0))</f>
        <v/>
      </c>
    </row>
    <row r="279" spans="1:7" s="10" customFormat="1" ht="14.25" customHeight="1">
      <c r="A279" s="461" t="str">
        <f>IF($G279="","",IF(OR(INDEX(Nhaplieu!$M$8:$M$1070,$G279)=$J$3,INDEX(Nhaplieu!$N$8:$N$1070,$G279)=$J$3),INDEX(Nhaplieu!$E$8:$E$1070,$G279),""))</f>
        <v/>
      </c>
      <c r="B279" s="477" t="str">
        <f>IF($G279="","",IF(OR(INDEX(Nhaplieu!$M$8:$M$1070,$G279)=$J$3,INDEX(Nhaplieu!$N$8:$N$1070,$G279)=$J$3),INDEX(Nhaplieu!$F$8:$F$1070,$G279),""))</f>
        <v/>
      </c>
      <c r="C279" s="478" t="str">
        <f>IF($G279="","",IF(OR(INDEX(Nhaplieu!$M$8:$M$1070,$G279)=$J$3,INDEX(Nhaplieu!$N$8:$N$1070,$G279)=$J$3),INDEX(Nhaplieu!$L$8:$L$1070,$G279),""))</f>
        <v/>
      </c>
      <c r="D279" s="479" t="str">
        <f>IF($G279="","",IF(INDEX(Nhaplieu!$M$8:$M$1070,$G279)=$J$3,IF($G279="","",INDEX(Nhaplieu!$N$8:$N$1070,$G279)),IF(INDEX(Nhaplieu!$N$8:$N$1070,$G279)=$J$3,IF($G279="","",INDEX(Nhaplieu!$M$8:$M$1070,$G279)),"")))</f>
        <v/>
      </c>
      <c r="E279" s="461" t="str">
        <f>IF($G279="","",IF(AND(INDEX(Nhaplieu!$M$8:$M$1070,$G279)=$J$3,INDEX(Nhaplieu!$P$8:$P$1070,$G279)=$J$2),INDEX(Nhaplieu!$O$8:$O$1070,$G279),0))</f>
        <v/>
      </c>
      <c r="F279" s="461" t="str">
        <f>IF(OR($G279="",E279&gt;0),"",IF(AND(INDEX(Nhaplieu!$N$8:$N$1070,$G279)=$J$3,INDEX(Nhaplieu!$P$8:$P$1070,$G279)=$J$2),INDEX(Nhaplieu!$O$8:$O$1070,$G279),0))</f>
        <v/>
      </c>
      <c r="G279" s="480" t="str">
        <f>IF(TYPE(MATCH($J$2,Nhaplieu!$P$8:$P$1070,0))=16,"",MATCH($J$2,Nhaplieu!$P$8:$P$1070,0))</f>
        <v/>
      </c>
    </row>
    <row r="280" spans="1:7" s="10" customFormat="1" ht="14.25" customHeight="1">
      <c r="A280" s="461" t="str">
        <f>IF($G280="","",IF(OR(INDEX(Nhaplieu!$M$8:$M$1070,$G280)=$J$3,INDEX(Nhaplieu!$N$8:$N$1070,$G280)=$J$3),INDEX(Nhaplieu!$E$8:$E$1070,$G280),""))</f>
        <v/>
      </c>
      <c r="B280" s="477" t="str">
        <f>IF($G280="","",IF(OR(INDEX(Nhaplieu!$M$8:$M$1070,$G280)=$J$3,INDEX(Nhaplieu!$N$8:$N$1070,$G280)=$J$3),INDEX(Nhaplieu!$F$8:$F$1070,$G280),""))</f>
        <v/>
      </c>
      <c r="C280" s="478" t="str">
        <f>IF($G280="","",IF(OR(INDEX(Nhaplieu!$M$8:$M$1070,$G280)=$J$3,INDEX(Nhaplieu!$N$8:$N$1070,$G280)=$J$3),INDEX(Nhaplieu!$L$8:$L$1070,$G280),""))</f>
        <v/>
      </c>
      <c r="D280" s="479" t="str">
        <f>IF($G280="","",IF(INDEX(Nhaplieu!$M$8:$M$1070,$G280)=$J$3,IF($G280="","",INDEX(Nhaplieu!$N$8:$N$1070,$G280)),IF(INDEX(Nhaplieu!$N$8:$N$1070,$G280)=$J$3,IF($G280="","",INDEX(Nhaplieu!$M$8:$M$1070,$G280)),"")))</f>
        <v/>
      </c>
      <c r="E280" s="461" t="str">
        <f>IF($G280="","",IF(AND(INDEX(Nhaplieu!$M$8:$M$1070,$G280)=$J$3,INDEX(Nhaplieu!$P$8:$P$1070,$G280)=$J$2),INDEX(Nhaplieu!$O$8:$O$1070,$G280),0))</f>
        <v/>
      </c>
      <c r="F280" s="461" t="str">
        <f>IF(OR($G280="",E280&gt;0),"",IF(AND(INDEX(Nhaplieu!$N$8:$N$1070,$G280)=$J$3,INDEX(Nhaplieu!$P$8:$P$1070,$G280)=$J$2),INDEX(Nhaplieu!$O$8:$O$1070,$G280),0))</f>
        <v/>
      </c>
      <c r="G280" s="480" t="str">
        <f>IF(TYPE(MATCH($J$2,Nhaplieu!$P$8:$P$1070,0))=16,"",MATCH($J$2,Nhaplieu!$P$8:$P$1070,0))</f>
        <v/>
      </c>
    </row>
    <row r="281" spans="1:7" s="10" customFormat="1" ht="14.25" customHeight="1">
      <c r="A281" s="461" t="str">
        <f>IF($G281="","",IF(OR(INDEX(Nhaplieu!$M$8:$M$1070,$G281)=$J$3,INDEX(Nhaplieu!$N$8:$N$1070,$G281)=$J$3),INDEX(Nhaplieu!$E$8:$E$1070,$G281),""))</f>
        <v/>
      </c>
      <c r="B281" s="477" t="str">
        <f>IF($G281="","",IF(OR(INDEX(Nhaplieu!$M$8:$M$1070,$G281)=$J$3,INDEX(Nhaplieu!$N$8:$N$1070,$G281)=$J$3),INDEX(Nhaplieu!$F$8:$F$1070,$G281),""))</f>
        <v/>
      </c>
      <c r="C281" s="478" t="str">
        <f>IF($G281="","",IF(OR(INDEX(Nhaplieu!$M$8:$M$1070,$G281)=$J$3,INDEX(Nhaplieu!$N$8:$N$1070,$G281)=$J$3),INDEX(Nhaplieu!$L$8:$L$1070,$G281),""))</f>
        <v/>
      </c>
      <c r="D281" s="479" t="str">
        <f>IF($G281="","",IF(INDEX(Nhaplieu!$M$8:$M$1070,$G281)=$J$3,IF($G281="","",INDEX(Nhaplieu!$N$8:$N$1070,$G281)),IF(INDEX(Nhaplieu!$N$8:$N$1070,$G281)=$J$3,IF($G281="","",INDEX(Nhaplieu!$M$8:$M$1070,$G281)),"")))</f>
        <v/>
      </c>
      <c r="E281" s="461" t="str">
        <f>IF($G281="","",IF(AND(INDEX(Nhaplieu!$M$8:$M$1070,$G281)=$J$3,INDEX(Nhaplieu!$P$8:$P$1070,$G281)=$J$2),INDEX(Nhaplieu!$O$8:$O$1070,$G281),0))</f>
        <v/>
      </c>
      <c r="F281" s="461" t="str">
        <f>IF(OR($G281="",E281&gt;0),"",IF(AND(INDEX(Nhaplieu!$N$8:$N$1070,$G281)=$J$3,INDEX(Nhaplieu!$P$8:$P$1070,$G281)=$J$2),INDEX(Nhaplieu!$O$8:$O$1070,$G281),0))</f>
        <v/>
      </c>
      <c r="G281" s="480" t="str">
        <f>IF(TYPE(MATCH($J$2,Nhaplieu!$P$8:$P$1070,0))=16,"",MATCH($J$2,Nhaplieu!$P$8:$P$1070,0))</f>
        <v/>
      </c>
    </row>
    <row r="282" spans="1:7" s="10" customFormat="1" ht="14.25" customHeight="1">
      <c r="A282" s="461" t="str">
        <f>IF($G282="","",IF(OR(INDEX(Nhaplieu!$M$8:$M$1070,$G282)=$J$3,INDEX(Nhaplieu!$N$8:$N$1070,$G282)=$J$3),INDEX(Nhaplieu!$E$8:$E$1070,$G282),""))</f>
        <v/>
      </c>
      <c r="B282" s="477" t="str">
        <f>IF($G282="","",IF(OR(INDEX(Nhaplieu!$M$8:$M$1070,$G282)=$J$3,INDEX(Nhaplieu!$N$8:$N$1070,$G282)=$J$3),INDEX(Nhaplieu!$F$8:$F$1070,$G282),""))</f>
        <v/>
      </c>
      <c r="C282" s="478" t="str">
        <f>IF($G282="","",IF(OR(INDEX(Nhaplieu!$M$8:$M$1070,$G282)=$J$3,INDEX(Nhaplieu!$N$8:$N$1070,$G282)=$J$3),INDEX(Nhaplieu!$L$8:$L$1070,$G282),""))</f>
        <v/>
      </c>
      <c r="D282" s="479" t="str">
        <f>IF($G282="","",IF(INDEX(Nhaplieu!$M$8:$M$1070,$G282)=$J$3,IF($G282="","",INDEX(Nhaplieu!$N$8:$N$1070,$G282)),IF(INDEX(Nhaplieu!$N$8:$N$1070,$G282)=$J$3,IF($G282="","",INDEX(Nhaplieu!$M$8:$M$1070,$G282)),"")))</f>
        <v/>
      </c>
      <c r="E282" s="461" t="str">
        <f>IF($G282="","",IF(AND(INDEX(Nhaplieu!$M$8:$M$1070,$G282)=$J$3,INDEX(Nhaplieu!$P$8:$P$1070,$G282)=$J$2),INDEX(Nhaplieu!$O$8:$O$1070,$G282),0))</f>
        <v/>
      </c>
      <c r="F282" s="461" t="str">
        <f>IF(OR($G282="",E282&gt;0),"",IF(AND(INDEX(Nhaplieu!$N$8:$N$1070,$G282)=$J$3,INDEX(Nhaplieu!$P$8:$P$1070,$G282)=$J$2),INDEX(Nhaplieu!$O$8:$O$1070,$G282),0))</f>
        <v/>
      </c>
      <c r="G282" s="480" t="str">
        <f>IF(TYPE(MATCH($J$2,Nhaplieu!$P$8:$P$1070,0))=16,"",MATCH($J$2,Nhaplieu!$P$8:$P$1070,0))</f>
        <v/>
      </c>
    </row>
    <row r="283" spans="1:7" s="10" customFormat="1" ht="14.25" customHeight="1">
      <c r="A283" s="461" t="str">
        <f>IF($G283="","",IF(OR(INDEX(Nhaplieu!$M$8:$M$1070,$G283)=$J$3,INDEX(Nhaplieu!$N$8:$N$1070,$G283)=$J$3),INDEX(Nhaplieu!$E$8:$E$1070,$G283),""))</f>
        <v/>
      </c>
      <c r="B283" s="477" t="str">
        <f>IF($G283="","",IF(OR(INDEX(Nhaplieu!$M$8:$M$1070,$G283)=$J$3,INDEX(Nhaplieu!$N$8:$N$1070,$G283)=$J$3),INDEX(Nhaplieu!$F$8:$F$1070,$G283),""))</f>
        <v/>
      </c>
      <c r="C283" s="478" t="str">
        <f>IF($G283="","",IF(OR(INDEX(Nhaplieu!$M$8:$M$1070,$G283)=$J$3,INDEX(Nhaplieu!$N$8:$N$1070,$G283)=$J$3),INDEX(Nhaplieu!$L$8:$L$1070,$G283),""))</f>
        <v/>
      </c>
      <c r="D283" s="479" t="str">
        <f>IF($G283="","",IF(INDEX(Nhaplieu!$M$8:$M$1070,$G283)=$J$3,IF($G283="","",INDEX(Nhaplieu!$N$8:$N$1070,$G283)),IF(INDEX(Nhaplieu!$N$8:$N$1070,$G283)=$J$3,IF($G283="","",INDEX(Nhaplieu!$M$8:$M$1070,$G283)),"")))</f>
        <v/>
      </c>
      <c r="E283" s="461" t="str">
        <f>IF($G283="","",IF(AND(INDEX(Nhaplieu!$M$8:$M$1070,$G283)=$J$3,INDEX(Nhaplieu!$P$8:$P$1070,$G283)=$J$2),INDEX(Nhaplieu!$O$8:$O$1070,$G283),0))</f>
        <v/>
      </c>
      <c r="F283" s="461" t="str">
        <f>IF(OR($G283="",E283&gt;0),"",IF(AND(INDEX(Nhaplieu!$N$8:$N$1070,$G283)=$J$3,INDEX(Nhaplieu!$P$8:$P$1070,$G283)=$J$2),INDEX(Nhaplieu!$O$8:$O$1070,$G283),0))</f>
        <v/>
      </c>
      <c r="G283" s="480" t="str">
        <f>IF(TYPE(MATCH($J$2,Nhaplieu!$P$8:$P$1070,0))=16,"",MATCH($J$2,Nhaplieu!$P$8:$P$1070,0))</f>
        <v/>
      </c>
    </row>
    <row r="284" spans="1:7" s="10" customFormat="1" ht="14.25" customHeight="1">
      <c r="A284" s="461" t="str">
        <f>IF($G284="","",IF(OR(INDEX(Nhaplieu!$M$8:$M$1070,$G284)=$J$3,INDEX(Nhaplieu!$N$8:$N$1070,$G284)=$J$3),INDEX(Nhaplieu!$E$8:$E$1070,$G284),""))</f>
        <v/>
      </c>
      <c r="B284" s="477" t="str">
        <f>IF($G284="","",IF(OR(INDEX(Nhaplieu!$M$8:$M$1070,$G284)=$J$3,INDEX(Nhaplieu!$N$8:$N$1070,$G284)=$J$3),INDEX(Nhaplieu!$F$8:$F$1070,$G284),""))</f>
        <v/>
      </c>
      <c r="C284" s="478" t="str">
        <f>IF($G284="","",IF(OR(INDEX(Nhaplieu!$M$8:$M$1070,$G284)=$J$3,INDEX(Nhaplieu!$N$8:$N$1070,$G284)=$J$3),INDEX(Nhaplieu!$L$8:$L$1070,$G284),""))</f>
        <v/>
      </c>
      <c r="D284" s="479" t="str">
        <f>IF($G284="","",IF(INDEX(Nhaplieu!$M$8:$M$1070,$G284)=$J$3,IF($G284="","",INDEX(Nhaplieu!$N$8:$N$1070,$G284)),IF(INDEX(Nhaplieu!$N$8:$N$1070,$G284)=$J$3,IF($G284="","",INDEX(Nhaplieu!$M$8:$M$1070,$G284)),"")))</f>
        <v/>
      </c>
      <c r="E284" s="461" t="str">
        <f>IF($G284="","",IF(AND(INDEX(Nhaplieu!$M$8:$M$1070,$G284)=$J$3,INDEX(Nhaplieu!$P$8:$P$1070,$G284)=$J$2),INDEX(Nhaplieu!$O$8:$O$1070,$G284),0))</f>
        <v/>
      </c>
      <c r="F284" s="461" t="str">
        <f>IF(OR($G284="",E284&gt;0),"",IF(AND(INDEX(Nhaplieu!$N$8:$N$1070,$G284)=$J$3,INDEX(Nhaplieu!$P$8:$P$1070,$G284)=$J$2),INDEX(Nhaplieu!$O$8:$O$1070,$G284),0))</f>
        <v/>
      </c>
      <c r="G284" s="480" t="str">
        <f>IF(TYPE(MATCH($J$2,Nhaplieu!$P$8:$P$1070,0))=16,"",MATCH($J$2,Nhaplieu!$P$8:$P$1070,0))</f>
        <v/>
      </c>
    </row>
    <row r="285" spans="1:7" s="10" customFormat="1" ht="14.25" customHeight="1">
      <c r="A285" s="461" t="str">
        <f>IF($G285="","",IF(OR(INDEX(Nhaplieu!$M$8:$M$1070,$G285)=$J$3,INDEX(Nhaplieu!$N$8:$N$1070,$G285)=$J$3),INDEX(Nhaplieu!$E$8:$E$1070,$G285),""))</f>
        <v/>
      </c>
      <c r="B285" s="477" t="str">
        <f>IF($G285="","",IF(OR(INDEX(Nhaplieu!$M$8:$M$1070,$G285)=$J$3,INDEX(Nhaplieu!$N$8:$N$1070,$G285)=$J$3),INDEX(Nhaplieu!$F$8:$F$1070,$G285),""))</f>
        <v/>
      </c>
      <c r="C285" s="478" t="str">
        <f>IF($G285="","",IF(OR(INDEX(Nhaplieu!$M$8:$M$1070,$G285)=$J$3,INDEX(Nhaplieu!$N$8:$N$1070,$G285)=$J$3),INDEX(Nhaplieu!$L$8:$L$1070,$G285),""))</f>
        <v/>
      </c>
      <c r="D285" s="479" t="str">
        <f>IF($G285="","",IF(INDEX(Nhaplieu!$M$8:$M$1070,$G285)=$J$3,IF($G285="","",INDEX(Nhaplieu!$N$8:$N$1070,$G285)),IF(INDEX(Nhaplieu!$N$8:$N$1070,$G285)=$J$3,IF($G285="","",INDEX(Nhaplieu!$M$8:$M$1070,$G285)),"")))</f>
        <v/>
      </c>
      <c r="E285" s="461" t="str">
        <f>IF($G285="","",IF(AND(INDEX(Nhaplieu!$M$8:$M$1070,$G285)=$J$3,INDEX(Nhaplieu!$P$8:$P$1070,$G285)=$J$2),INDEX(Nhaplieu!$O$8:$O$1070,$G285),0))</f>
        <v/>
      </c>
      <c r="F285" s="461" t="str">
        <f>IF(OR($G285="",E285&gt;0),"",IF(AND(INDEX(Nhaplieu!$N$8:$N$1070,$G285)=$J$3,INDEX(Nhaplieu!$P$8:$P$1070,$G285)=$J$2),INDEX(Nhaplieu!$O$8:$O$1070,$G285),0))</f>
        <v/>
      </c>
      <c r="G285" s="480" t="str">
        <f>IF(TYPE(MATCH($J$2,Nhaplieu!$P$8:$P$1070,0))=16,"",MATCH($J$2,Nhaplieu!$P$8:$P$1070,0))</f>
        <v/>
      </c>
    </row>
    <row r="286" spans="1:7" s="10" customFormat="1" ht="14.25" customHeight="1">
      <c r="A286" s="461" t="str">
        <f>IF($G286="","",IF(OR(INDEX(Nhaplieu!$M$8:$M$1070,$G286)=$J$3,INDEX(Nhaplieu!$N$8:$N$1070,$G286)=$J$3),INDEX(Nhaplieu!$E$8:$E$1070,$G286),""))</f>
        <v/>
      </c>
      <c r="B286" s="477" t="str">
        <f>IF($G286="","",IF(OR(INDEX(Nhaplieu!$M$8:$M$1070,$G286)=$J$3,INDEX(Nhaplieu!$N$8:$N$1070,$G286)=$J$3),INDEX(Nhaplieu!$F$8:$F$1070,$G286),""))</f>
        <v/>
      </c>
      <c r="C286" s="478" t="str">
        <f>IF($G286="","",IF(OR(INDEX(Nhaplieu!$M$8:$M$1070,$G286)=$J$3,INDEX(Nhaplieu!$N$8:$N$1070,$G286)=$J$3),INDEX(Nhaplieu!$L$8:$L$1070,$G286),""))</f>
        <v/>
      </c>
      <c r="D286" s="479" t="str">
        <f>IF($G286="","",IF(INDEX(Nhaplieu!$M$8:$M$1070,$G286)=$J$3,IF($G286="","",INDEX(Nhaplieu!$N$8:$N$1070,$G286)),IF(INDEX(Nhaplieu!$N$8:$N$1070,$G286)=$J$3,IF($G286="","",INDEX(Nhaplieu!$M$8:$M$1070,$G286)),"")))</f>
        <v/>
      </c>
      <c r="E286" s="461" t="str">
        <f>IF($G286="","",IF(AND(INDEX(Nhaplieu!$M$8:$M$1070,$G286)=$J$3,INDEX(Nhaplieu!$P$8:$P$1070,$G286)=$J$2),INDEX(Nhaplieu!$O$8:$O$1070,$G286),0))</f>
        <v/>
      </c>
      <c r="F286" s="461" t="str">
        <f>IF(OR($G286="",E286&gt;0),"",IF(AND(INDEX(Nhaplieu!$N$8:$N$1070,$G286)=$J$3,INDEX(Nhaplieu!$P$8:$P$1070,$G286)=$J$2),INDEX(Nhaplieu!$O$8:$O$1070,$G286),0))</f>
        <v/>
      </c>
      <c r="G286" s="480" t="str">
        <f>IF(TYPE(MATCH($J$2,Nhaplieu!$P$8:$P$1070,0))=16,"",MATCH($J$2,Nhaplieu!$P$8:$P$1070,0))</f>
        <v/>
      </c>
    </row>
    <row r="287" spans="1:7" s="10" customFormat="1" ht="14.25" customHeight="1">
      <c r="A287" s="461" t="str">
        <f>IF($G287="","",IF(OR(INDEX(Nhaplieu!$M$8:$M$1070,$G287)=$J$3,INDEX(Nhaplieu!$N$8:$N$1070,$G287)=$J$3),INDEX(Nhaplieu!$E$8:$E$1070,$G287),""))</f>
        <v/>
      </c>
      <c r="B287" s="477" t="str">
        <f>IF($G287="","",IF(OR(INDEX(Nhaplieu!$M$8:$M$1070,$G287)=$J$3,INDEX(Nhaplieu!$N$8:$N$1070,$G287)=$J$3),INDEX(Nhaplieu!$F$8:$F$1070,$G287),""))</f>
        <v/>
      </c>
      <c r="C287" s="478" t="str">
        <f>IF($G287="","",IF(OR(INDEX(Nhaplieu!$M$8:$M$1070,$G287)=$J$3,INDEX(Nhaplieu!$N$8:$N$1070,$G287)=$J$3),INDEX(Nhaplieu!$L$8:$L$1070,$G287),""))</f>
        <v/>
      </c>
      <c r="D287" s="479" t="str">
        <f>IF($G287="","",IF(INDEX(Nhaplieu!$M$8:$M$1070,$G287)=$J$3,IF($G287="","",INDEX(Nhaplieu!$N$8:$N$1070,$G287)),IF(INDEX(Nhaplieu!$N$8:$N$1070,$G287)=$J$3,IF($G287="","",INDEX(Nhaplieu!$M$8:$M$1070,$G287)),"")))</f>
        <v/>
      </c>
      <c r="E287" s="461" t="str">
        <f>IF($G287="","",IF(AND(INDEX(Nhaplieu!$M$8:$M$1070,$G287)=$J$3,INDEX(Nhaplieu!$P$8:$P$1070,$G287)=$J$2),INDEX(Nhaplieu!$O$8:$O$1070,$G287),0))</f>
        <v/>
      </c>
      <c r="F287" s="461" t="str">
        <f>IF(OR($G287="",E287&gt;0),"",IF(AND(INDEX(Nhaplieu!$N$8:$N$1070,$G287)=$J$3,INDEX(Nhaplieu!$P$8:$P$1070,$G287)=$J$2),INDEX(Nhaplieu!$O$8:$O$1070,$G287),0))</f>
        <v/>
      </c>
      <c r="G287" s="480" t="str">
        <f>IF(TYPE(MATCH($J$2,Nhaplieu!$P$8:$P$1070,0))=16,"",MATCH($J$2,Nhaplieu!$P$8:$P$1070,0))</f>
        <v/>
      </c>
    </row>
    <row r="288" spans="1:7" s="10" customFormat="1" ht="14.25" customHeight="1">
      <c r="A288" s="461" t="str">
        <f>IF($G288="","",IF(OR(INDEX(Nhaplieu!$M$8:$M$1070,$G288)=$J$3,INDEX(Nhaplieu!$N$8:$N$1070,$G288)=$J$3),INDEX(Nhaplieu!$E$8:$E$1070,$G288),""))</f>
        <v/>
      </c>
      <c r="B288" s="477" t="str">
        <f>IF($G288="","",IF(OR(INDEX(Nhaplieu!$M$8:$M$1070,$G288)=$J$3,INDEX(Nhaplieu!$N$8:$N$1070,$G288)=$J$3),INDEX(Nhaplieu!$F$8:$F$1070,$G288),""))</f>
        <v/>
      </c>
      <c r="C288" s="478" t="str">
        <f>IF($G288="","",IF(OR(INDEX(Nhaplieu!$M$8:$M$1070,$G288)=$J$3,INDEX(Nhaplieu!$N$8:$N$1070,$G288)=$J$3),INDEX(Nhaplieu!$L$8:$L$1070,$G288),""))</f>
        <v/>
      </c>
      <c r="D288" s="479" t="str">
        <f>IF($G288="","",IF(INDEX(Nhaplieu!$M$8:$M$1070,$G288)=$J$3,IF($G288="","",INDEX(Nhaplieu!$N$8:$N$1070,$G288)),IF(INDEX(Nhaplieu!$N$8:$N$1070,$G288)=$J$3,IF($G288="","",INDEX(Nhaplieu!$M$8:$M$1070,$G288)),"")))</f>
        <v/>
      </c>
      <c r="E288" s="461" t="str">
        <f>IF($G288="","",IF(AND(INDEX(Nhaplieu!$M$8:$M$1070,$G288)=$J$3,INDEX(Nhaplieu!$P$8:$P$1070,$G288)=$J$2),INDEX(Nhaplieu!$O$8:$O$1070,$G288),0))</f>
        <v/>
      </c>
      <c r="F288" s="461" t="str">
        <f>IF(OR($G288="",E288&gt;0),"",IF(AND(INDEX(Nhaplieu!$N$8:$N$1070,$G288)=$J$3,INDEX(Nhaplieu!$P$8:$P$1070,$G288)=$J$2),INDEX(Nhaplieu!$O$8:$O$1070,$G288),0))</f>
        <v/>
      </c>
      <c r="G288" s="480" t="str">
        <f>IF(TYPE(MATCH($J$2,Nhaplieu!$P$8:$P$1070,0))=16,"",MATCH($J$2,Nhaplieu!$P$8:$P$1070,0))</f>
        <v/>
      </c>
    </row>
    <row r="289" spans="1:7" s="10" customFormat="1" ht="14.25" customHeight="1">
      <c r="A289" s="461" t="str">
        <f>IF($G289="","",IF(OR(INDEX(Nhaplieu!$M$8:$M$1070,$G289)=$J$3,INDEX(Nhaplieu!$N$8:$N$1070,$G289)=$J$3),INDEX(Nhaplieu!$E$8:$E$1070,$G289),""))</f>
        <v/>
      </c>
      <c r="B289" s="477" t="str">
        <f>IF($G289="","",IF(OR(INDEX(Nhaplieu!$M$8:$M$1070,$G289)=$J$3,INDEX(Nhaplieu!$N$8:$N$1070,$G289)=$J$3),INDEX(Nhaplieu!$F$8:$F$1070,$G289),""))</f>
        <v/>
      </c>
      <c r="C289" s="478" t="str">
        <f>IF($G289="","",IF(OR(INDEX(Nhaplieu!$M$8:$M$1070,$G289)=$J$3,INDEX(Nhaplieu!$N$8:$N$1070,$G289)=$J$3),INDEX(Nhaplieu!$L$8:$L$1070,$G289),""))</f>
        <v/>
      </c>
      <c r="D289" s="479" t="str">
        <f>IF($G289="","",IF(INDEX(Nhaplieu!$M$8:$M$1070,$G289)=$J$3,IF($G289="","",INDEX(Nhaplieu!$N$8:$N$1070,$G289)),IF(INDEX(Nhaplieu!$N$8:$N$1070,$G289)=$J$3,IF($G289="","",INDEX(Nhaplieu!$M$8:$M$1070,$G289)),"")))</f>
        <v/>
      </c>
      <c r="E289" s="461" t="str">
        <f>IF($G289="","",IF(AND(INDEX(Nhaplieu!$M$8:$M$1070,$G289)=$J$3,INDEX(Nhaplieu!$P$8:$P$1070,$G289)=$J$2),INDEX(Nhaplieu!$O$8:$O$1070,$G289),0))</f>
        <v/>
      </c>
      <c r="F289" s="461" t="str">
        <f>IF(OR($G289="",E289&gt;0),"",IF(AND(INDEX(Nhaplieu!$N$8:$N$1070,$G289)=$J$3,INDEX(Nhaplieu!$P$8:$P$1070,$G289)=$J$2),INDEX(Nhaplieu!$O$8:$O$1070,$G289),0))</f>
        <v/>
      </c>
      <c r="G289" s="480" t="str">
        <f>IF(TYPE(MATCH($J$2,Nhaplieu!$P$8:$P$1070,0))=16,"",MATCH($J$2,Nhaplieu!$P$8:$P$1070,0))</f>
        <v/>
      </c>
    </row>
    <row r="290" spans="1:7" s="10" customFormat="1" ht="14.25" customHeight="1">
      <c r="A290" s="461" t="str">
        <f>IF($G290="","",IF(OR(INDEX(Nhaplieu!$M$8:$M$1070,$G290)=$J$3,INDEX(Nhaplieu!$N$8:$N$1070,$G290)=$J$3),INDEX(Nhaplieu!$E$8:$E$1070,$G290),""))</f>
        <v/>
      </c>
      <c r="B290" s="477" t="str">
        <f>IF($G290="","",IF(OR(INDEX(Nhaplieu!$M$8:$M$1070,$G290)=$J$3,INDEX(Nhaplieu!$N$8:$N$1070,$G290)=$J$3),INDEX(Nhaplieu!$F$8:$F$1070,$G290),""))</f>
        <v/>
      </c>
      <c r="C290" s="478" t="str">
        <f>IF($G290="","",IF(OR(INDEX(Nhaplieu!$M$8:$M$1070,$G290)=$J$3,INDEX(Nhaplieu!$N$8:$N$1070,$G290)=$J$3),INDEX(Nhaplieu!$L$8:$L$1070,$G290),""))</f>
        <v/>
      </c>
      <c r="D290" s="479" t="str">
        <f>IF($G290="","",IF(INDEX(Nhaplieu!$M$8:$M$1070,$G290)=$J$3,IF($G290="","",INDEX(Nhaplieu!$N$8:$N$1070,$G290)),IF(INDEX(Nhaplieu!$N$8:$N$1070,$G290)=$J$3,IF($G290="","",INDEX(Nhaplieu!$M$8:$M$1070,$G290)),"")))</f>
        <v/>
      </c>
      <c r="E290" s="461" t="str">
        <f>IF($G290="","",IF(AND(INDEX(Nhaplieu!$M$8:$M$1070,$G290)=$J$3,INDEX(Nhaplieu!$P$8:$P$1070,$G290)=$J$2),INDEX(Nhaplieu!$O$8:$O$1070,$G290),0))</f>
        <v/>
      </c>
      <c r="F290" s="461" t="str">
        <f>IF(OR($G290="",E290&gt;0),"",IF(AND(INDEX(Nhaplieu!$N$8:$N$1070,$G290)=$J$3,INDEX(Nhaplieu!$P$8:$P$1070,$G290)=$J$2),INDEX(Nhaplieu!$O$8:$O$1070,$G290),0))</f>
        <v/>
      </c>
      <c r="G290" s="480" t="str">
        <f>IF(TYPE(MATCH($J$2,Nhaplieu!$P$8:$P$1070,0))=16,"",MATCH($J$2,Nhaplieu!$P$8:$P$1070,0))</f>
        <v/>
      </c>
    </row>
    <row r="291" spans="1:7" s="10" customFormat="1" ht="14.25" customHeight="1">
      <c r="A291" s="461" t="str">
        <f>IF($G291="","",IF(OR(INDEX(Nhaplieu!$M$8:$M$1070,$G291)=$J$3,INDEX(Nhaplieu!$N$8:$N$1070,$G291)=$J$3),INDEX(Nhaplieu!$E$8:$E$1070,$G291),""))</f>
        <v/>
      </c>
      <c r="B291" s="477" t="str">
        <f>IF($G291="","",IF(OR(INDEX(Nhaplieu!$M$8:$M$1070,$G291)=$J$3,INDEX(Nhaplieu!$N$8:$N$1070,$G291)=$J$3),INDEX(Nhaplieu!$F$8:$F$1070,$G291),""))</f>
        <v/>
      </c>
      <c r="C291" s="478" t="str">
        <f>IF($G291="","",IF(OR(INDEX(Nhaplieu!$M$8:$M$1070,$G291)=$J$3,INDEX(Nhaplieu!$N$8:$N$1070,$G291)=$J$3),INDEX(Nhaplieu!$L$8:$L$1070,$G291),""))</f>
        <v/>
      </c>
      <c r="D291" s="479" t="str">
        <f>IF($G291="","",IF(INDEX(Nhaplieu!$M$8:$M$1070,$G291)=$J$3,IF($G291="","",INDEX(Nhaplieu!$N$8:$N$1070,$G291)),IF(INDEX(Nhaplieu!$N$8:$N$1070,$G291)=$J$3,IF($G291="","",INDEX(Nhaplieu!$M$8:$M$1070,$G291)),"")))</f>
        <v/>
      </c>
      <c r="E291" s="461" t="str">
        <f>IF($G291="","",IF(AND(INDEX(Nhaplieu!$M$8:$M$1070,$G291)=$J$3,INDEX(Nhaplieu!$P$8:$P$1070,$G291)=$J$2),INDEX(Nhaplieu!$O$8:$O$1070,$G291),0))</f>
        <v/>
      </c>
      <c r="F291" s="461" t="str">
        <f>IF(OR($G291="",E291&gt;0),"",IF(AND(INDEX(Nhaplieu!$N$8:$N$1070,$G291)=$J$3,INDEX(Nhaplieu!$P$8:$P$1070,$G291)=$J$2),INDEX(Nhaplieu!$O$8:$O$1070,$G291),0))</f>
        <v/>
      </c>
      <c r="G291" s="480" t="str">
        <f>IF(TYPE(MATCH($J$2,Nhaplieu!$P$8:$P$1070,0))=16,"",MATCH($J$2,Nhaplieu!$P$8:$P$1070,0))</f>
        <v/>
      </c>
    </row>
    <row r="292" spans="1:7" s="10" customFormat="1" ht="14.25" customHeight="1">
      <c r="A292" s="461" t="str">
        <f>IF($G292="","",IF(OR(INDEX(Nhaplieu!$M$8:$M$1070,$G292)=$J$3,INDEX(Nhaplieu!$N$8:$N$1070,$G292)=$J$3),INDEX(Nhaplieu!$E$8:$E$1070,$G292),""))</f>
        <v/>
      </c>
      <c r="B292" s="477" t="str">
        <f>IF($G292="","",IF(OR(INDEX(Nhaplieu!$M$8:$M$1070,$G292)=$J$3,INDEX(Nhaplieu!$N$8:$N$1070,$G292)=$J$3),INDEX(Nhaplieu!$F$8:$F$1070,$G292),""))</f>
        <v/>
      </c>
      <c r="C292" s="478" t="str">
        <f>IF($G292="","",IF(OR(INDEX(Nhaplieu!$M$8:$M$1070,$G292)=$J$3,INDEX(Nhaplieu!$N$8:$N$1070,$G292)=$J$3),INDEX(Nhaplieu!$L$8:$L$1070,$G292),""))</f>
        <v/>
      </c>
      <c r="D292" s="479" t="str">
        <f>IF($G292="","",IF(INDEX(Nhaplieu!$M$8:$M$1070,$G292)=$J$3,IF($G292="","",INDEX(Nhaplieu!$N$8:$N$1070,$G292)),IF(INDEX(Nhaplieu!$N$8:$N$1070,$G292)=$J$3,IF($G292="","",INDEX(Nhaplieu!$M$8:$M$1070,$G292)),"")))</f>
        <v/>
      </c>
      <c r="E292" s="461" t="str">
        <f>IF($G292="","",IF(AND(INDEX(Nhaplieu!$M$8:$M$1070,$G292)=$J$3,INDEX(Nhaplieu!$P$8:$P$1070,$G292)=$J$2),INDEX(Nhaplieu!$O$8:$O$1070,$G292),0))</f>
        <v/>
      </c>
      <c r="F292" s="461" t="str">
        <f>IF(OR($G292="",E292&gt;0),"",IF(AND(INDEX(Nhaplieu!$N$8:$N$1070,$G292)=$J$3,INDEX(Nhaplieu!$P$8:$P$1070,$G292)=$J$2),INDEX(Nhaplieu!$O$8:$O$1070,$G292),0))</f>
        <v/>
      </c>
      <c r="G292" s="480" t="str">
        <f>IF(TYPE(MATCH($J$2,Nhaplieu!$P$8:$P$1070,0))=16,"",MATCH($J$2,Nhaplieu!$P$8:$P$1070,0))</f>
        <v/>
      </c>
    </row>
    <row r="293" spans="1:7" s="10" customFormat="1" ht="14.25" customHeight="1">
      <c r="A293" s="461" t="str">
        <f>IF($G293="","",IF(OR(INDEX(Nhaplieu!$M$8:$M$1070,$G293)=$J$3,INDEX(Nhaplieu!$N$8:$N$1070,$G293)=$J$3),INDEX(Nhaplieu!$E$8:$E$1070,$G293),""))</f>
        <v/>
      </c>
      <c r="B293" s="477" t="str">
        <f>IF($G293="","",IF(OR(INDEX(Nhaplieu!$M$8:$M$1070,$G293)=$J$3,INDEX(Nhaplieu!$N$8:$N$1070,$G293)=$J$3),INDEX(Nhaplieu!$F$8:$F$1070,$G293),""))</f>
        <v/>
      </c>
      <c r="C293" s="478" t="str">
        <f>IF($G293="","",IF(OR(INDEX(Nhaplieu!$M$8:$M$1070,$G293)=$J$3,INDEX(Nhaplieu!$N$8:$N$1070,$G293)=$J$3),INDEX(Nhaplieu!$L$8:$L$1070,$G293),""))</f>
        <v/>
      </c>
      <c r="D293" s="479" t="str">
        <f>IF($G293="","",IF(INDEX(Nhaplieu!$M$8:$M$1070,$G293)=$J$3,IF($G293="","",INDEX(Nhaplieu!$N$8:$N$1070,$G293)),IF(INDEX(Nhaplieu!$N$8:$N$1070,$G293)=$J$3,IF($G293="","",INDEX(Nhaplieu!$M$8:$M$1070,$G293)),"")))</f>
        <v/>
      </c>
      <c r="E293" s="461" t="str">
        <f>IF($G293="","",IF(AND(INDEX(Nhaplieu!$M$8:$M$1070,$G293)=$J$3,INDEX(Nhaplieu!$P$8:$P$1070,$G293)=$J$2),INDEX(Nhaplieu!$O$8:$O$1070,$G293),0))</f>
        <v/>
      </c>
      <c r="F293" s="461" t="str">
        <f>IF(OR($G293="",E293&gt;0),"",IF(AND(INDEX(Nhaplieu!$N$8:$N$1070,$G293)=$J$3,INDEX(Nhaplieu!$P$8:$P$1070,$G293)=$J$2),INDEX(Nhaplieu!$O$8:$O$1070,$G293),0))</f>
        <v/>
      </c>
      <c r="G293" s="480" t="str">
        <f>IF(TYPE(MATCH($J$2,Nhaplieu!$P$8:$P$1070,0))=16,"",MATCH($J$2,Nhaplieu!$P$8:$P$1070,0))</f>
        <v/>
      </c>
    </row>
    <row r="294" spans="1:7" s="10" customFormat="1" ht="14.25" customHeight="1">
      <c r="A294" s="461" t="str">
        <f>IF($G294="","",IF(OR(INDEX(Nhaplieu!$M$8:$M$1070,$G294)=$J$3,INDEX(Nhaplieu!$N$8:$N$1070,$G294)=$J$3),INDEX(Nhaplieu!$E$8:$E$1070,$G294),""))</f>
        <v/>
      </c>
      <c r="B294" s="477" t="str">
        <f>IF($G294="","",IF(OR(INDEX(Nhaplieu!$M$8:$M$1070,$G294)=$J$3,INDEX(Nhaplieu!$N$8:$N$1070,$G294)=$J$3),INDEX(Nhaplieu!$F$8:$F$1070,$G294),""))</f>
        <v/>
      </c>
      <c r="C294" s="478" t="str">
        <f>IF($G294="","",IF(OR(INDEX(Nhaplieu!$M$8:$M$1070,$G294)=$J$3,INDEX(Nhaplieu!$N$8:$N$1070,$G294)=$J$3),INDEX(Nhaplieu!$L$8:$L$1070,$G294),""))</f>
        <v/>
      </c>
      <c r="D294" s="479" t="str">
        <f>IF($G294="","",IF(INDEX(Nhaplieu!$M$8:$M$1070,$G294)=$J$3,IF($G294="","",INDEX(Nhaplieu!$N$8:$N$1070,$G294)),IF(INDEX(Nhaplieu!$N$8:$N$1070,$G294)=$J$3,IF($G294="","",INDEX(Nhaplieu!$M$8:$M$1070,$G294)),"")))</f>
        <v/>
      </c>
      <c r="E294" s="461" t="str">
        <f>IF($G294="","",IF(AND(INDEX(Nhaplieu!$M$8:$M$1070,$G294)=$J$3,INDEX(Nhaplieu!$P$8:$P$1070,$G294)=$J$2),INDEX(Nhaplieu!$O$8:$O$1070,$G294),0))</f>
        <v/>
      </c>
      <c r="F294" s="461" t="str">
        <f>IF(OR($G294="",E294&gt;0),"",IF(AND(INDEX(Nhaplieu!$N$8:$N$1070,$G294)=$J$3,INDEX(Nhaplieu!$P$8:$P$1070,$G294)=$J$2),INDEX(Nhaplieu!$O$8:$O$1070,$G294),0))</f>
        <v/>
      </c>
      <c r="G294" s="480" t="str">
        <f>IF(TYPE(MATCH($J$2,Nhaplieu!$P$8:$P$1070,0))=16,"",MATCH($J$2,Nhaplieu!$P$8:$P$1070,0))</f>
        <v/>
      </c>
    </row>
    <row r="295" spans="1:7" s="10" customFormat="1" ht="14.25" customHeight="1">
      <c r="A295" s="461" t="str">
        <f>IF($G295="","",IF(OR(INDEX(Nhaplieu!$M$8:$M$1070,$G295)=$J$3,INDEX(Nhaplieu!$N$8:$N$1070,$G295)=$J$3),INDEX(Nhaplieu!$E$8:$E$1070,$G295),""))</f>
        <v/>
      </c>
      <c r="B295" s="477" t="str">
        <f>IF($G295="","",IF(OR(INDEX(Nhaplieu!$M$8:$M$1070,$G295)=$J$3,INDEX(Nhaplieu!$N$8:$N$1070,$G295)=$J$3),INDEX(Nhaplieu!$F$8:$F$1070,$G295),""))</f>
        <v/>
      </c>
      <c r="C295" s="478" t="str">
        <f>IF($G295="","",IF(OR(INDEX(Nhaplieu!$M$8:$M$1070,$G295)=$J$3,INDEX(Nhaplieu!$N$8:$N$1070,$G295)=$J$3),INDEX(Nhaplieu!$L$8:$L$1070,$G295),""))</f>
        <v/>
      </c>
      <c r="D295" s="479" t="str">
        <f>IF($G295="","",IF(INDEX(Nhaplieu!$M$8:$M$1070,$G295)=$J$3,IF($G295="","",INDEX(Nhaplieu!$N$8:$N$1070,$G295)),IF(INDEX(Nhaplieu!$N$8:$N$1070,$G295)=$J$3,IF($G295="","",INDEX(Nhaplieu!$M$8:$M$1070,$G295)),"")))</f>
        <v/>
      </c>
      <c r="E295" s="461" t="str">
        <f>IF($G295="","",IF(AND(INDEX(Nhaplieu!$M$8:$M$1070,$G295)=$J$3,INDEX(Nhaplieu!$P$8:$P$1070,$G295)=$J$2),INDEX(Nhaplieu!$O$8:$O$1070,$G295),0))</f>
        <v/>
      </c>
      <c r="F295" s="461" t="str">
        <f>IF(OR($G295="",E295&gt;0),"",IF(AND(INDEX(Nhaplieu!$N$8:$N$1070,$G295)=$J$3,INDEX(Nhaplieu!$P$8:$P$1070,$G295)=$J$2),INDEX(Nhaplieu!$O$8:$O$1070,$G295),0))</f>
        <v/>
      </c>
      <c r="G295" s="480" t="str">
        <f>IF(TYPE(MATCH($J$2,Nhaplieu!$P$8:$P$1070,0))=16,"",MATCH($J$2,Nhaplieu!$P$8:$P$1070,0))</f>
        <v/>
      </c>
    </row>
    <row r="296" spans="1:7" s="10" customFormat="1" ht="14.25" customHeight="1">
      <c r="A296" s="461" t="str">
        <f>IF($G296="","",IF(OR(INDEX(Nhaplieu!$M$8:$M$1070,$G296)=$J$3,INDEX(Nhaplieu!$N$8:$N$1070,$G296)=$J$3),INDEX(Nhaplieu!$E$8:$E$1070,$G296),""))</f>
        <v/>
      </c>
      <c r="B296" s="477" t="str">
        <f>IF($G296="","",IF(OR(INDEX(Nhaplieu!$M$8:$M$1070,$G296)=$J$3,INDEX(Nhaplieu!$N$8:$N$1070,$G296)=$J$3),INDEX(Nhaplieu!$F$8:$F$1070,$G296),""))</f>
        <v/>
      </c>
      <c r="C296" s="478" t="str">
        <f>IF($G296="","",IF(OR(INDEX(Nhaplieu!$M$8:$M$1070,$G296)=$J$3,INDEX(Nhaplieu!$N$8:$N$1070,$G296)=$J$3),INDEX(Nhaplieu!$L$8:$L$1070,$G296),""))</f>
        <v/>
      </c>
      <c r="D296" s="479" t="str">
        <f>IF($G296="","",IF(INDEX(Nhaplieu!$M$8:$M$1070,$G296)=$J$3,IF($G296="","",INDEX(Nhaplieu!$N$8:$N$1070,$G296)),IF(INDEX(Nhaplieu!$N$8:$N$1070,$G296)=$J$3,IF($G296="","",INDEX(Nhaplieu!$M$8:$M$1070,$G296)),"")))</f>
        <v/>
      </c>
      <c r="E296" s="461" t="str">
        <f>IF($G296="","",IF(AND(INDEX(Nhaplieu!$M$8:$M$1070,$G296)=$J$3,INDEX(Nhaplieu!$P$8:$P$1070,$G296)=$J$2),INDEX(Nhaplieu!$O$8:$O$1070,$G296),0))</f>
        <v/>
      </c>
      <c r="F296" s="461" t="str">
        <f>IF(OR($G296="",E296&gt;0),"",IF(AND(INDEX(Nhaplieu!$N$8:$N$1070,$G296)=$J$3,INDEX(Nhaplieu!$P$8:$P$1070,$G296)=$J$2),INDEX(Nhaplieu!$O$8:$O$1070,$G296),0))</f>
        <v/>
      </c>
      <c r="G296" s="480" t="str">
        <f>IF(TYPE(MATCH($J$2,Nhaplieu!$P$8:$P$1070,0))=16,"",MATCH($J$2,Nhaplieu!$P$8:$P$1070,0))</f>
        <v/>
      </c>
    </row>
    <row r="297" spans="1:7" s="10" customFormat="1" ht="14.25" customHeight="1">
      <c r="A297" s="461" t="str">
        <f>IF($G297="","",IF(OR(INDEX(Nhaplieu!$M$8:$M$1070,$G297)=$J$3,INDEX(Nhaplieu!$N$8:$N$1070,$G297)=$J$3),INDEX(Nhaplieu!$E$8:$E$1070,$G297),""))</f>
        <v/>
      </c>
      <c r="B297" s="477" t="str">
        <f>IF($G297="","",IF(OR(INDEX(Nhaplieu!$M$8:$M$1070,$G297)=$J$3,INDEX(Nhaplieu!$N$8:$N$1070,$G297)=$J$3),INDEX(Nhaplieu!$F$8:$F$1070,$G297),""))</f>
        <v/>
      </c>
      <c r="C297" s="478" t="str">
        <f>IF($G297="","",IF(OR(INDEX(Nhaplieu!$M$8:$M$1070,$G297)=$J$3,INDEX(Nhaplieu!$N$8:$N$1070,$G297)=$J$3),INDEX(Nhaplieu!$L$8:$L$1070,$G297),""))</f>
        <v/>
      </c>
      <c r="D297" s="479" t="str">
        <f>IF($G297="","",IF(INDEX(Nhaplieu!$M$8:$M$1070,$G297)=$J$3,IF($G297="","",INDEX(Nhaplieu!$N$8:$N$1070,$G297)),IF(INDEX(Nhaplieu!$N$8:$N$1070,$G297)=$J$3,IF($G297="","",INDEX(Nhaplieu!$M$8:$M$1070,$G297)),"")))</f>
        <v/>
      </c>
      <c r="E297" s="461" t="str">
        <f>IF($G297="","",IF(AND(INDEX(Nhaplieu!$M$8:$M$1070,$G297)=$J$3,INDEX(Nhaplieu!$P$8:$P$1070,$G297)=$J$2),INDEX(Nhaplieu!$O$8:$O$1070,$G297),0))</f>
        <v/>
      </c>
      <c r="F297" s="461" t="str">
        <f>IF(OR($G297="",E297&gt;0),"",IF(AND(INDEX(Nhaplieu!$N$8:$N$1070,$G297)=$J$3,INDEX(Nhaplieu!$P$8:$P$1070,$G297)=$J$2),INDEX(Nhaplieu!$O$8:$O$1070,$G297),0))</f>
        <v/>
      </c>
      <c r="G297" s="480" t="str">
        <f>IF(TYPE(MATCH($J$2,Nhaplieu!$P$8:$P$1070,0))=16,"",MATCH($J$2,Nhaplieu!$P$8:$P$1070,0))</f>
        <v/>
      </c>
    </row>
    <row r="298" spans="1:7" s="10" customFormat="1" ht="14.25" customHeight="1">
      <c r="A298" s="461" t="str">
        <f>IF($G298="","",IF(OR(INDEX(Nhaplieu!$M$8:$M$1070,$G298)=$J$3,INDEX(Nhaplieu!$N$8:$N$1070,$G298)=$J$3),INDEX(Nhaplieu!$E$8:$E$1070,$G298),""))</f>
        <v/>
      </c>
      <c r="B298" s="477" t="str">
        <f>IF($G298="","",IF(OR(INDEX(Nhaplieu!$M$8:$M$1070,$G298)=$J$3,INDEX(Nhaplieu!$N$8:$N$1070,$G298)=$J$3),INDEX(Nhaplieu!$F$8:$F$1070,$G298),""))</f>
        <v/>
      </c>
      <c r="C298" s="478" t="str">
        <f>IF($G298="","",IF(OR(INDEX(Nhaplieu!$M$8:$M$1070,$G298)=$J$3,INDEX(Nhaplieu!$N$8:$N$1070,$G298)=$J$3),INDEX(Nhaplieu!$L$8:$L$1070,$G298),""))</f>
        <v/>
      </c>
      <c r="D298" s="479" t="str">
        <f>IF($G298="","",IF(INDEX(Nhaplieu!$M$8:$M$1070,$G298)=$J$3,IF($G298="","",INDEX(Nhaplieu!$N$8:$N$1070,$G298)),IF(INDEX(Nhaplieu!$N$8:$N$1070,$G298)=$J$3,IF($G298="","",INDEX(Nhaplieu!$M$8:$M$1070,$G298)),"")))</f>
        <v/>
      </c>
      <c r="E298" s="461" t="str">
        <f>IF($G298="","",IF(AND(INDEX(Nhaplieu!$M$8:$M$1070,$G298)=$J$3,INDEX(Nhaplieu!$P$8:$P$1070,$G298)=$J$2),INDEX(Nhaplieu!$O$8:$O$1070,$G298),0))</f>
        <v/>
      </c>
      <c r="F298" s="461" t="str">
        <f>IF(OR($G298="",E298&gt;0),"",IF(AND(INDEX(Nhaplieu!$N$8:$N$1070,$G298)=$J$3,INDEX(Nhaplieu!$P$8:$P$1070,$G298)=$J$2),INDEX(Nhaplieu!$O$8:$O$1070,$G298),0))</f>
        <v/>
      </c>
      <c r="G298" s="480" t="str">
        <f>IF(TYPE(MATCH($J$2,Nhaplieu!$P$8:$P$1070,0))=16,"",MATCH($J$2,Nhaplieu!$P$8:$P$1070,0))</f>
        <v/>
      </c>
    </row>
    <row r="299" spans="1:7" s="10" customFormat="1" ht="14.25" customHeight="1">
      <c r="A299" s="461" t="str">
        <f>IF($G299="","",IF(OR(INDEX(Nhaplieu!$M$8:$M$1070,$G299)=$J$3,INDEX(Nhaplieu!$N$8:$N$1070,$G299)=$J$3),INDEX(Nhaplieu!$E$8:$E$1070,$G299),""))</f>
        <v/>
      </c>
      <c r="B299" s="477" t="str">
        <f>IF($G299="","",IF(OR(INDEX(Nhaplieu!$M$8:$M$1070,$G299)=$J$3,INDEX(Nhaplieu!$N$8:$N$1070,$G299)=$J$3),INDEX(Nhaplieu!$F$8:$F$1070,$G299),""))</f>
        <v/>
      </c>
      <c r="C299" s="478" t="str">
        <f>IF($G299="","",IF(OR(INDEX(Nhaplieu!$M$8:$M$1070,$G299)=$J$3,INDEX(Nhaplieu!$N$8:$N$1070,$G299)=$J$3),INDEX(Nhaplieu!$L$8:$L$1070,$G299),""))</f>
        <v/>
      </c>
      <c r="D299" s="479" t="str">
        <f>IF($G299="","",IF(INDEX(Nhaplieu!$M$8:$M$1070,$G299)=$J$3,IF($G299="","",INDEX(Nhaplieu!$N$8:$N$1070,$G299)),IF(INDEX(Nhaplieu!$N$8:$N$1070,$G299)=$J$3,IF($G299="","",INDEX(Nhaplieu!$M$8:$M$1070,$G299)),"")))</f>
        <v/>
      </c>
      <c r="E299" s="461" t="str">
        <f>IF($G299="","",IF(AND(INDEX(Nhaplieu!$M$8:$M$1070,$G299)=$J$3,INDEX(Nhaplieu!$P$8:$P$1070,$G299)=$J$2),INDEX(Nhaplieu!$O$8:$O$1070,$G299),0))</f>
        <v/>
      </c>
      <c r="F299" s="461" t="str">
        <f>IF(OR($G299="",E299&gt;0),"",IF(AND(INDEX(Nhaplieu!$N$8:$N$1070,$G299)=$J$3,INDEX(Nhaplieu!$P$8:$P$1070,$G299)=$J$2),INDEX(Nhaplieu!$O$8:$O$1070,$G299),0))</f>
        <v/>
      </c>
      <c r="G299" s="480" t="str">
        <f>IF(TYPE(MATCH($J$2,Nhaplieu!$P$8:$P$1070,0))=16,"",MATCH($J$2,Nhaplieu!$P$8:$P$1070,0))</f>
        <v/>
      </c>
    </row>
    <row r="300" spans="1:7" s="10" customFormat="1" ht="14.25" customHeight="1">
      <c r="A300" s="461" t="str">
        <f>IF($G300="","",IF(OR(INDEX(Nhaplieu!$M$8:$M$1070,$G300)=$J$3,INDEX(Nhaplieu!$N$8:$N$1070,$G300)=$J$3),INDEX(Nhaplieu!$E$8:$E$1070,$G300),""))</f>
        <v/>
      </c>
      <c r="B300" s="477" t="str">
        <f>IF($G300="","",IF(OR(INDEX(Nhaplieu!$M$8:$M$1070,$G300)=$J$3,INDEX(Nhaplieu!$N$8:$N$1070,$G300)=$J$3),INDEX(Nhaplieu!$F$8:$F$1070,$G300),""))</f>
        <v/>
      </c>
      <c r="C300" s="478" t="str">
        <f>IF($G300="","",IF(OR(INDEX(Nhaplieu!$M$8:$M$1070,$G300)=$J$3,INDEX(Nhaplieu!$N$8:$N$1070,$G300)=$J$3),INDEX(Nhaplieu!$L$8:$L$1070,$G300),""))</f>
        <v/>
      </c>
      <c r="D300" s="479" t="str">
        <f>IF($G300="","",IF(INDEX(Nhaplieu!$M$8:$M$1070,$G300)=$J$3,IF($G300="","",INDEX(Nhaplieu!$N$8:$N$1070,$G300)),IF(INDEX(Nhaplieu!$N$8:$N$1070,$G300)=$J$3,IF($G300="","",INDEX(Nhaplieu!$M$8:$M$1070,$G300)),"")))</f>
        <v/>
      </c>
      <c r="E300" s="461" t="str">
        <f>IF($G300="","",IF(AND(INDEX(Nhaplieu!$M$8:$M$1070,$G300)=$J$3,INDEX(Nhaplieu!$P$8:$P$1070,$G300)=$J$2),INDEX(Nhaplieu!$O$8:$O$1070,$G300),0))</f>
        <v/>
      </c>
      <c r="F300" s="461" t="str">
        <f>IF(OR($G300="",E300&gt;0),"",IF(AND(INDEX(Nhaplieu!$N$8:$N$1070,$G300)=$J$3,INDEX(Nhaplieu!$P$8:$P$1070,$G300)=$J$2),INDEX(Nhaplieu!$O$8:$O$1070,$G300),0))</f>
        <v/>
      </c>
      <c r="G300" s="480" t="str">
        <f>IF(TYPE(MATCH($J$2,Nhaplieu!$P$8:$P$1070,0))=16,"",MATCH($J$2,Nhaplieu!$P$8:$P$1070,0))</f>
        <v/>
      </c>
    </row>
    <row r="301" spans="1:7" s="10" customFormat="1" ht="14.25" customHeight="1">
      <c r="A301" s="461" t="str">
        <f>IF($G301="","",IF(OR(INDEX(Nhaplieu!$M$8:$M$1070,$G301)=$J$3,INDEX(Nhaplieu!$N$8:$N$1070,$G301)=$J$3),INDEX(Nhaplieu!$E$8:$E$1070,$G301),""))</f>
        <v/>
      </c>
      <c r="B301" s="477" t="str">
        <f>IF($G301="","",IF(OR(INDEX(Nhaplieu!$M$8:$M$1070,$G301)=$J$3,INDEX(Nhaplieu!$N$8:$N$1070,$G301)=$J$3),INDEX(Nhaplieu!$F$8:$F$1070,$G301),""))</f>
        <v/>
      </c>
      <c r="C301" s="478" t="str">
        <f>IF($G301="","",IF(OR(INDEX(Nhaplieu!$M$8:$M$1070,$G301)=$J$3,INDEX(Nhaplieu!$N$8:$N$1070,$G301)=$J$3),INDEX(Nhaplieu!$L$8:$L$1070,$G301),""))</f>
        <v/>
      </c>
      <c r="D301" s="479" t="str">
        <f>IF($G301="","",IF(INDEX(Nhaplieu!$M$8:$M$1070,$G301)=$J$3,IF($G301="","",INDEX(Nhaplieu!$N$8:$N$1070,$G301)),IF(INDEX(Nhaplieu!$N$8:$N$1070,$G301)=$J$3,IF($G301="","",INDEX(Nhaplieu!$M$8:$M$1070,$G301)),"")))</f>
        <v/>
      </c>
      <c r="E301" s="461" t="str">
        <f>IF($G301="","",IF(AND(INDEX(Nhaplieu!$M$8:$M$1070,$G301)=$J$3,INDEX(Nhaplieu!$P$8:$P$1070,$G301)=$J$2),INDEX(Nhaplieu!$O$8:$O$1070,$G301),0))</f>
        <v/>
      </c>
      <c r="F301" s="461" t="str">
        <f>IF(OR($G301="",E301&gt;0),"",IF(AND(INDEX(Nhaplieu!$N$8:$N$1070,$G301)=$J$3,INDEX(Nhaplieu!$P$8:$P$1070,$G301)=$J$2),INDEX(Nhaplieu!$O$8:$O$1070,$G301),0))</f>
        <v/>
      </c>
      <c r="G301" s="480" t="str">
        <f>IF(TYPE(MATCH($J$2,Nhaplieu!$P$8:$P$1070,0))=16,"",MATCH($J$2,Nhaplieu!$P$8:$P$1070,0))</f>
        <v/>
      </c>
    </row>
    <row r="302" spans="1:7" s="10" customFormat="1" ht="14.25" customHeight="1">
      <c r="A302" s="461" t="str">
        <f>IF($G302="","",IF(OR(INDEX(Nhaplieu!$M$8:$M$1070,$G302)=$J$3,INDEX(Nhaplieu!$N$8:$N$1070,$G302)=$J$3),INDEX(Nhaplieu!$E$8:$E$1070,$G302),""))</f>
        <v/>
      </c>
      <c r="B302" s="477" t="str">
        <f>IF($G302="","",IF(OR(INDEX(Nhaplieu!$M$8:$M$1070,$G302)=$J$3,INDEX(Nhaplieu!$N$8:$N$1070,$G302)=$J$3),INDEX(Nhaplieu!$F$8:$F$1070,$G302),""))</f>
        <v/>
      </c>
      <c r="C302" s="478" t="str">
        <f>IF($G302="","",IF(OR(INDEX(Nhaplieu!$M$8:$M$1070,$G302)=$J$3,INDEX(Nhaplieu!$N$8:$N$1070,$G302)=$J$3),INDEX(Nhaplieu!$L$8:$L$1070,$G302),""))</f>
        <v/>
      </c>
      <c r="D302" s="479" t="str">
        <f>IF($G302="","",IF(INDEX(Nhaplieu!$M$8:$M$1070,$G302)=$J$3,IF($G302="","",INDEX(Nhaplieu!$N$8:$N$1070,$G302)),IF(INDEX(Nhaplieu!$N$8:$N$1070,$G302)=$J$3,IF($G302="","",INDEX(Nhaplieu!$M$8:$M$1070,$G302)),"")))</f>
        <v/>
      </c>
      <c r="E302" s="461" t="str">
        <f>IF($G302="","",IF(AND(INDEX(Nhaplieu!$M$8:$M$1070,$G302)=$J$3,INDEX(Nhaplieu!$P$8:$P$1070,$G302)=$J$2),INDEX(Nhaplieu!$O$8:$O$1070,$G302),0))</f>
        <v/>
      </c>
      <c r="F302" s="461" t="str">
        <f>IF(OR($G302="",E302&gt;0),"",IF(AND(INDEX(Nhaplieu!$N$8:$N$1070,$G302)=$J$3,INDEX(Nhaplieu!$P$8:$P$1070,$G302)=$J$2),INDEX(Nhaplieu!$O$8:$O$1070,$G302),0))</f>
        <v/>
      </c>
      <c r="G302" s="480" t="str">
        <f>IF(TYPE(MATCH($J$2,Nhaplieu!$P$8:$P$1070,0))=16,"",MATCH($J$2,Nhaplieu!$P$8:$P$1070,0))</f>
        <v/>
      </c>
    </row>
    <row r="303" spans="1:7" s="10" customFormat="1" ht="14.25" customHeight="1">
      <c r="A303" s="461" t="str">
        <f>IF($G303="","",IF(OR(INDEX(Nhaplieu!$M$8:$M$1070,$G303)=$J$3,INDEX(Nhaplieu!$N$8:$N$1070,$G303)=$J$3),INDEX(Nhaplieu!$E$8:$E$1070,$G303),""))</f>
        <v/>
      </c>
      <c r="B303" s="477" t="str">
        <f>IF($G303="","",IF(OR(INDEX(Nhaplieu!$M$8:$M$1070,$G303)=$J$3,INDEX(Nhaplieu!$N$8:$N$1070,$G303)=$J$3),INDEX(Nhaplieu!$F$8:$F$1070,$G303),""))</f>
        <v/>
      </c>
      <c r="C303" s="478" t="str">
        <f>IF($G303="","",IF(OR(INDEX(Nhaplieu!$M$8:$M$1070,$G303)=$J$3,INDEX(Nhaplieu!$N$8:$N$1070,$G303)=$J$3),INDEX(Nhaplieu!$L$8:$L$1070,$G303),""))</f>
        <v/>
      </c>
      <c r="D303" s="479" t="str">
        <f>IF($G303="","",IF(INDEX(Nhaplieu!$M$8:$M$1070,$G303)=$J$3,IF($G303="","",INDEX(Nhaplieu!$N$8:$N$1070,$G303)),IF(INDEX(Nhaplieu!$N$8:$N$1070,$G303)=$J$3,IF($G303="","",INDEX(Nhaplieu!$M$8:$M$1070,$G303)),"")))</f>
        <v/>
      </c>
      <c r="E303" s="461" t="str">
        <f>IF($G303="","",IF(AND(INDEX(Nhaplieu!$M$8:$M$1070,$G303)=$J$3,INDEX(Nhaplieu!$P$8:$P$1070,$G303)=$J$2),INDEX(Nhaplieu!$O$8:$O$1070,$G303),0))</f>
        <v/>
      </c>
      <c r="F303" s="461" t="str">
        <f>IF(OR($G303="",E303&gt;0),"",IF(AND(INDEX(Nhaplieu!$N$8:$N$1070,$G303)=$J$3,INDEX(Nhaplieu!$P$8:$P$1070,$G303)=$J$2),INDEX(Nhaplieu!$O$8:$O$1070,$G303),0))</f>
        <v/>
      </c>
      <c r="G303" s="480" t="str">
        <f>IF(TYPE(MATCH($J$2,Nhaplieu!$P$8:$P$1070,0))=16,"",MATCH($J$2,Nhaplieu!$P$8:$P$1070,0))</f>
        <v/>
      </c>
    </row>
    <row r="304" spans="1:7" s="10" customFormat="1" ht="14.25" customHeight="1">
      <c r="A304" s="461" t="str">
        <f>IF($G304="","",IF(OR(INDEX(Nhaplieu!$M$8:$M$1070,$G304)=$J$3,INDEX(Nhaplieu!$N$8:$N$1070,$G304)=$J$3),INDEX(Nhaplieu!$E$8:$E$1070,$G304),""))</f>
        <v/>
      </c>
      <c r="B304" s="477" t="str">
        <f>IF($G304="","",IF(OR(INDEX(Nhaplieu!$M$8:$M$1070,$G304)=$J$3,INDEX(Nhaplieu!$N$8:$N$1070,$G304)=$J$3),INDEX(Nhaplieu!$F$8:$F$1070,$G304),""))</f>
        <v/>
      </c>
      <c r="C304" s="478" t="str">
        <f>IF($G304="","",IF(OR(INDEX(Nhaplieu!$M$8:$M$1070,$G304)=$J$3,INDEX(Nhaplieu!$N$8:$N$1070,$G304)=$J$3),INDEX(Nhaplieu!$L$8:$L$1070,$G304),""))</f>
        <v/>
      </c>
      <c r="D304" s="479" t="str">
        <f>IF($G304="","",IF(INDEX(Nhaplieu!$M$8:$M$1070,$G304)=$J$3,IF($G304="","",INDEX(Nhaplieu!$N$8:$N$1070,$G304)),IF(INDEX(Nhaplieu!$N$8:$N$1070,$G304)=$J$3,IF($G304="","",INDEX(Nhaplieu!$M$8:$M$1070,$G304)),"")))</f>
        <v/>
      </c>
      <c r="E304" s="461" t="str">
        <f>IF($G304="","",IF(AND(INDEX(Nhaplieu!$M$8:$M$1070,$G304)=$J$3,INDEX(Nhaplieu!$P$8:$P$1070,$G304)=$J$2),INDEX(Nhaplieu!$O$8:$O$1070,$G304),0))</f>
        <v/>
      </c>
      <c r="F304" s="461" t="str">
        <f>IF(OR($G304="",E304&gt;0),"",IF(AND(INDEX(Nhaplieu!$N$8:$N$1070,$G304)=$J$3,INDEX(Nhaplieu!$P$8:$P$1070,$G304)=$J$2),INDEX(Nhaplieu!$O$8:$O$1070,$G304),0))</f>
        <v/>
      </c>
      <c r="G304" s="480" t="str">
        <f>IF(TYPE(MATCH($J$2,Nhaplieu!$P$8:$P$1070,0))=16,"",MATCH($J$2,Nhaplieu!$P$8:$P$1070,0))</f>
        <v/>
      </c>
    </row>
    <row r="305" spans="1:7" s="10" customFormat="1" ht="14.25" customHeight="1">
      <c r="A305" s="461" t="str">
        <f>IF($G305="","",IF(OR(INDEX(Nhaplieu!$M$8:$M$1070,$G305)=$J$3,INDEX(Nhaplieu!$N$8:$N$1070,$G305)=$J$3),INDEX(Nhaplieu!$E$8:$E$1070,$G305),""))</f>
        <v/>
      </c>
      <c r="B305" s="477" t="str">
        <f>IF($G305="","",IF(OR(INDEX(Nhaplieu!$M$8:$M$1070,$G305)=$J$3,INDEX(Nhaplieu!$N$8:$N$1070,$G305)=$J$3),INDEX(Nhaplieu!$F$8:$F$1070,$G305),""))</f>
        <v/>
      </c>
      <c r="C305" s="478" t="str">
        <f>IF($G305="","",IF(OR(INDEX(Nhaplieu!$M$8:$M$1070,$G305)=$J$3,INDEX(Nhaplieu!$N$8:$N$1070,$G305)=$J$3),INDEX(Nhaplieu!$L$8:$L$1070,$G305),""))</f>
        <v/>
      </c>
      <c r="D305" s="479" t="str">
        <f>IF($G305="","",IF(INDEX(Nhaplieu!$M$8:$M$1070,$G305)=$J$3,IF($G305="","",INDEX(Nhaplieu!$N$8:$N$1070,$G305)),IF(INDEX(Nhaplieu!$N$8:$N$1070,$G305)=$J$3,IF($G305="","",INDEX(Nhaplieu!$M$8:$M$1070,$G305)),"")))</f>
        <v/>
      </c>
      <c r="E305" s="461" t="str">
        <f>IF($G305="","",IF(AND(INDEX(Nhaplieu!$M$8:$M$1070,$G305)=$J$3,INDEX(Nhaplieu!$P$8:$P$1070,$G305)=$J$2),INDEX(Nhaplieu!$O$8:$O$1070,$G305),0))</f>
        <v/>
      </c>
      <c r="F305" s="461" t="str">
        <f>IF(OR($G305="",E305&gt;0),"",IF(AND(INDEX(Nhaplieu!$N$8:$N$1070,$G305)=$J$3,INDEX(Nhaplieu!$P$8:$P$1070,$G305)=$J$2),INDEX(Nhaplieu!$O$8:$O$1070,$G305),0))</f>
        <v/>
      </c>
      <c r="G305" s="480" t="str">
        <f>IF(TYPE(MATCH($J$2,Nhaplieu!$P$8:$P$1070,0))=16,"",MATCH($J$2,Nhaplieu!$P$8:$P$1070,0))</f>
        <v/>
      </c>
    </row>
    <row r="306" spans="1:7" s="10" customFormat="1" ht="14.25" customHeight="1">
      <c r="A306" s="461" t="str">
        <f>IF($G306="","",IF(OR(INDEX(Nhaplieu!$M$8:$M$1070,$G306)=$J$3,INDEX(Nhaplieu!$N$8:$N$1070,$G306)=$J$3),INDEX(Nhaplieu!$E$8:$E$1070,$G306),""))</f>
        <v/>
      </c>
      <c r="B306" s="477" t="str">
        <f>IF($G306="","",IF(OR(INDEX(Nhaplieu!$M$8:$M$1070,$G306)=$J$3,INDEX(Nhaplieu!$N$8:$N$1070,$G306)=$J$3),INDEX(Nhaplieu!$F$8:$F$1070,$G306),""))</f>
        <v/>
      </c>
      <c r="C306" s="478" t="str">
        <f>IF($G306="","",IF(OR(INDEX(Nhaplieu!$M$8:$M$1070,$G306)=$J$3,INDEX(Nhaplieu!$N$8:$N$1070,$G306)=$J$3),INDEX(Nhaplieu!$L$8:$L$1070,$G306),""))</f>
        <v/>
      </c>
      <c r="D306" s="479" t="str">
        <f>IF($G306="","",IF(INDEX(Nhaplieu!$M$8:$M$1070,$G306)=$J$3,IF($G306="","",INDEX(Nhaplieu!$N$8:$N$1070,$G306)),IF(INDEX(Nhaplieu!$N$8:$N$1070,$G306)=$J$3,IF($G306="","",INDEX(Nhaplieu!$M$8:$M$1070,$G306)),"")))</f>
        <v/>
      </c>
      <c r="E306" s="461" t="str">
        <f>IF($G306="","",IF(AND(INDEX(Nhaplieu!$M$8:$M$1070,$G306)=$J$3,INDEX(Nhaplieu!$P$8:$P$1070,$G306)=$J$2),INDEX(Nhaplieu!$O$8:$O$1070,$G306),0))</f>
        <v/>
      </c>
      <c r="F306" s="461" t="str">
        <f>IF(OR($G306="",E306&gt;0),"",IF(AND(INDEX(Nhaplieu!$N$8:$N$1070,$G306)=$J$3,INDEX(Nhaplieu!$P$8:$P$1070,$G306)=$J$2),INDEX(Nhaplieu!$O$8:$O$1070,$G306),0))</f>
        <v/>
      </c>
      <c r="G306" s="480" t="str">
        <f>IF(TYPE(MATCH($J$2,Nhaplieu!$P$8:$P$1070,0))=16,"",MATCH($J$2,Nhaplieu!$P$8:$P$1070,0))</f>
        <v/>
      </c>
    </row>
    <row r="307" spans="1:7" s="10" customFormat="1" ht="14.25" customHeight="1">
      <c r="A307" s="461" t="str">
        <f>IF($G307="","",IF(OR(INDEX(Nhaplieu!$M$8:$M$1070,$G307)=$J$3,INDEX(Nhaplieu!$N$8:$N$1070,$G307)=$J$3),INDEX(Nhaplieu!$E$8:$E$1070,$G307),""))</f>
        <v/>
      </c>
      <c r="B307" s="477" t="str">
        <f>IF($G307="","",IF(OR(INDEX(Nhaplieu!$M$8:$M$1070,$G307)=$J$3,INDEX(Nhaplieu!$N$8:$N$1070,$G307)=$J$3),INDEX(Nhaplieu!$F$8:$F$1070,$G307),""))</f>
        <v/>
      </c>
      <c r="C307" s="478" t="str">
        <f>IF($G307="","",IF(OR(INDEX(Nhaplieu!$M$8:$M$1070,$G307)=$J$3,INDEX(Nhaplieu!$N$8:$N$1070,$G307)=$J$3),INDEX(Nhaplieu!$L$8:$L$1070,$G307),""))</f>
        <v/>
      </c>
      <c r="D307" s="479" t="str">
        <f>IF($G307="","",IF(INDEX(Nhaplieu!$M$8:$M$1070,$G307)=$J$3,IF($G307="","",INDEX(Nhaplieu!$N$8:$N$1070,$G307)),IF(INDEX(Nhaplieu!$N$8:$N$1070,$G307)=$J$3,IF($G307="","",INDEX(Nhaplieu!$M$8:$M$1070,$G307)),"")))</f>
        <v/>
      </c>
      <c r="E307" s="461" t="str">
        <f>IF($G307="","",IF(AND(INDEX(Nhaplieu!$M$8:$M$1070,$G307)=$J$3,INDEX(Nhaplieu!$P$8:$P$1070,$G307)=$J$2),INDEX(Nhaplieu!$O$8:$O$1070,$G307),0))</f>
        <v/>
      </c>
      <c r="F307" s="461" t="str">
        <f>IF(OR($G307="",E307&gt;0),"",IF(AND(INDEX(Nhaplieu!$N$8:$N$1070,$G307)=$J$3,INDEX(Nhaplieu!$P$8:$P$1070,$G307)=$J$2),INDEX(Nhaplieu!$O$8:$O$1070,$G307),0))</f>
        <v/>
      </c>
      <c r="G307" s="480" t="str">
        <f>IF(TYPE(MATCH($J$2,Nhaplieu!$P$8:$P$1070,0))=16,"",MATCH($J$2,Nhaplieu!$P$8:$P$1070,0))</f>
        <v/>
      </c>
    </row>
    <row r="308" spans="1:7" s="10" customFormat="1" ht="14.25" customHeight="1">
      <c r="A308" s="461" t="str">
        <f>IF($G308="","",IF(OR(INDEX(Nhaplieu!$M$8:$M$1070,$G308)=$J$3,INDEX(Nhaplieu!$N$8:$N$1070,$G308)=$J$3),INDEX(Nhaplieu!$E$8:$E$1070,$G308),""))</f>
        <v/>
      </c>
      <c r="B308" s="477" t="str">
        <f>IF($G308="","",IF(OR(INDEX(Nhaplieu!$M$8:$M$1070,$G308)=$J$3,INDEX(Nhaplieu!$N$8:$N$1070,$G308)=$J$3),INDEX(Nhaplieu!$F$8:$F$1070,$G308),""))</f>
        <v/>
      </c>
      <c r="C308" s="478" t="str">
        <f>IF($G308="","",IF(OR(INDEX(Nhaplieu!$M$8:$M$1070,$G308)=$J$3,INDEX(Nhaplieu!$N$8:$N$1070,$G308)=$J$3),INDEX(Nhaplieu!$L$8:$L$1070,$G308),""))</f>
        <v/>
      </c>
      <c r="D308" s="479" t="str">
        <f>IF($G308="","",IF(INDEX(Nhaplieu!$M$8:$M$1070,$G308)=$J$3,IF($G308="","",INDEX(Nhaplieu!$N$8:$N$1070,$G308)),IF(INDEX(Nhaplieu!$N$8:$N$1070,$G308)=$J$3,IF($G308="","",INDEX(Nhaplieu!$M$8:$M$1070,$G308)),"")))</f>
        <v/>
      </c>
      <c r="E308" s="461" t="str">
        <f>IF($G308="","",IF(AND(INDEX(Nhaplieu!$M$8:$M$1070,$G308)=$J$3,INDEX(Nhaplieu!$P$8:$P$1070,$G308)=$J$2),INDEX(Nhaplieu!$O$8:$O$1070,$G308),0))</f>
        <v/>
      </c>
      <c r="F308" s="461" t="str">
        <f>IF(OR($G308="",E308&gt;0),"",IF(AND(INDEX(Nhaplieu!$N$8:$N$1070,$G308)=$J$3,INDEX(Nhaplieu!$P$8:$P$1070,$G308)=$J$2),INDEX(Nhaplieu!$O$8:$O$1070,$G308),0))</f>
        <v/>
      </c>
      <c r="G308" s="480" t="str">
        <f>IF(TYPE(MATCH($J$2,Nhaplieu!$P$8:$P$1070,0))=16,"",MATCH($J$2,Nhaplieu!$P$8:$P$1070,0))</f>
        <v/>
      </c>
    </row>
    <row r="309" spans="1:7" s="10" customFormat="1" ht="14.25" customHeight="1">
      <c r="A309" s="461" t="str">
        <f>IF($G309="","",IF(OR(INDEX(Nhaplieu!$M$8:$M$1070,$G309)=$J$3,INDEX(Nhaplieu!$N$8:$N$1070,$G309)=$J$3),INDEX(Nhaplieu!$E$8:$E$1070,$G309),""))</f>
        <v/>
      </c>
      <c r="B309" s="477" t="str">
        <f>IF($G309="","",IF(OR(INDEX(Nhaplieu!$M$8:$M$1070,$G309)=$J$3,INDEX(Nhaplieu!$N$8:$N$1070,$G309)=$J$3),INDEX(Nhaplieu!$F$8:$F$1070,$G309),""))</f>
        <v/>
      </c>
      <c r="C309" s="478" t="str">
        <f>IF($G309="","",IF(OR(INDEX(Nhaplieu!$M$8:$M$1070,$G309)=$J$3,INDEX(Nhaplieu!$N$8:$N$1070,$G309)=$J$3),INDEX(Nhaplieu!$L$8:$L$1070,$G309),""))</f>
        <v/>
      </c>
      <c r="D309" s="479" t="str">
        <f>IF($G309="","",IF(INDEX(Nhaplieu!$M$8:$M$1070,$G309)=$J$3,IF($G309="","",INDEX(Nhaplieu!$N$8:$N$1070,$G309)),IF(INDEX(Nhaplieu!$N$8:$N$1070,$G309)=$J$3,IF($G309="","",INDEX(Nhaplieu!$M$8:$M$1070,$G309)),"")))</f>
        <v/>
      </c>
      <c r="E309" s="461" t="str">
        <f>IF($G309="","",IF(AND(INDEX(Nhaplieu!$M$8:$M$1070,$G309)=$J$3,INDEX(Nhaplieu!$P$8:$P$1070,$G309)=$J$2),INDEX(Nhaplieu!$O$8:$O$1070,$G309),0))</f>
        <v/>
      </c>
      <c r="F309" s="461" t="str">
        <f>IF(OR($G309="",E309&gt;0),"",IF(AND(INDEX(Nhaplieu!$N$8:$N$1070,$G309)=$J$3,INDEX(Nhaplieu!$P$8:$P$1070,$G309)=$J$2),INDEX(Nhaplieu!$O$8:$O$1070,$G309),0))</f>
        <v/>
      </c>
      <c r="G309" s="480" t="str">
        <f>IF(TYPE(MATCH($J$2,Nhaplieu!$P$8:$P$1070,0))=16,"",MATCH($J$2,Nhaplieu!$P$8:$P$1070,0))</f>
        <v/>
      </c>
    </row>
    <row r="310" spans="1:7" s="10" customFormat="1" ht="14.25" customHeight="1">
      <c r="A310" s="461" t="str">
        <f>IF($G310="","",IF(OR(INDEX(Nhaplieu!$M$8:$M$1070,$G310)=$J$3,INDEX(Nhaplieu!$N$8:$N$1070,$G310)=$J$3),INDEX(Nhaplieu!$E$8:$E$1070,$G310),""))</f>
        <v/>
      </c>
      <c r="B310" s="477" t="str">
        <f>IF($G310="","",IF(OR(INDEX(Nhaplieu!$M$8:$M$1070,$G310)=$J$3,INDEX(Nhaplieu!$N$8:$N$1070,$G310)=$J$3),INDEX(Nhaplieu!$F$8:$F$1070,$G310),""))</f>
        <v/>
      </c>
      <c r="C310" s="478" t="str">
        <f>IF($G310="","",IF(OR(INDEX(Nhaplieu!$M$8:$M$1070,$G310)=$J$3,INDEX(Nhaplieu!$N$8:$N$1070,$G310)=$J$3),INDEX(Nhaplieu!$L$8:$L$1070,$G310),""))</f>
        <v/>
      </c>
      <c r="D310" s="479" t="str">
        <f>IF($G310="","",IF(INDEX(Nhaplieu!$M$8:$M$1070,$G310)=$J$3,IF($G310="","",INDEX(Nhaplieu!$N$8:$N$1070,$G310)),IF(INDEX(Nhaplieu!$N$8:$N$1070,$G310)=$J$3,IF($G310="","",INDEX(Nhaplieu!$M$8:$M$1070,$G310)),"")))</f>
        <v/>
      </c>
      <c r="E310" s="461" t="str">
        <f>IF($G310="","",IF(AND(INDEX(Nhaplieu!$M$8:$M$1070,$G310)=$J$3,INDEX(Nhaplieu!$P$8:$P$1070,$G310)=$J$2),INDEX(Nhaplieu!$O$8:$O$1070,$G310),0))</f>
        <v/>
      </c>
      <c r="F310" s="461" t="str">
        <f>IF(OR($G310="",E310&gt;0),"",IF(AND(INDEX(Nhaplieu!$N$8:$N$1070,$G310)=$J$3,INDEX(Nhaplieu!$P$8:$P$1070,$G310)=$J$2),INDEX(Nhaplieu!$O$8:$O$1070,$G310),0))</f>
        <v/>
      </c>
      <c r="G310" s="480" t="str">
        <f>IF(TYPE(MATCH($J$2,Nhaplieu!$P$8:$P$1070,0))=16,"",MATCH($J$2,Nhaplieu!$P$8:$P$1070,0))</f>
        <v/>
      </c>
    </row>
    <row r="311" spans="1:7" s="10" customFormat="1" ht="14.25" customHeight="1">
      <c r="A311" s="461" t="str">
        <f>IF($G311="","",IF(OR(INDEX(Nhaplieu!$M$8:$M$1070,$G311)=$J$3,INDEX(Nhaplieu!$N$8:$N$1070,$G311)=$J$3),INDEX(Nhaplieu!$E$8:$E$1070,$G311),""))</f>
        <v/>
      </c>
      <c r="B311" s="477" t="str">
        <f>IF($G311="","",IF(OR(INDEX(Nhaplieu!$M$8:$M$1070,$G311)=$J$3,INDEX(Nhaplieu!$N$8:$N$1070,$G311)=$J$3),INDEX(Nhaplieu!$F$8:$F$1070,$G311),""))</f>
        <v/>
      </c>
      <c r="C311" s="478" t="str">
        <f>IF($G311="","",IF(OR(INDEX(Nhaplieu!$M$8:$M$1070,$G311)=$J$3,INDEX(Nhaplieu!$N$8:$N$1070,$G311)=$J$3),INDEX(Nhaplieu!$L$8:$L$1070,$G311),""))</f>
        <v/>
      </c>
      <c r="D311" s="479" t="str">
        <f>IF($G311="","",IF(INDEX(Nhaplieu!$M$8:$M$1070,$G311)=$J$3,IF($G311="","",INDEX(Nhaplieu!$N$8:$N$1070,$G311)),IF(INDEX(Nhaplieu!$N$8:$N$1070,$G311)=$J$3,IF($G311="","",INDEX(Nhaplieu!$M$8:$M$1070,$G311)),"")))</f>
        <v/>
      </c>
      <c r="E311" s="461" t="str">
        <f>IF($G311="","",IF(AND(INDEX(Nhaplieu!$M$8:$M$1070,$G311)=$J$3,INDEX(Nhaplieu!$P$8:$P$1070,$G311)=$J$2),INDEX(Nhaplieu!$O$8:$O$1070,$G311),0))</f>
        <v/>
      </c>
      <c r="F311" s="461" t="str">
        <f>IF(OR($G311="",E311&gt;0),"",IF(AND(INDEX(Nhaplieu!$N$8:$N$1070,$G311)=$J$3,INDEX(Nhaplieu!$P$8:$P$1070,$G311)=$J$2),INDEX(Nhaplieu!$O$8:$O$1070,$G311),0))</f>
        <v/>
      </c>
      <c r="G311" s="480" t="str">
        <f>IF(TYPE(MATCH($J$2,Nhaplieu!$P$8:$P$1070,0))=16,"",MATCH($J$2,Nhaplieu!$P$8:$P$1070,0))</f>
        <v/>
      </c>
    </row>
    <row r="312" spans="1:7" s="10" customFormat="1" ht="14.25" customHeight="1">
      <c r="A312" s="461" t="str">
        <f>IF($G312="","",IF(OR(INDEX(Nhaplieu!$M$8:$M$1070,$G312)=$J$3,INDEX(Nhaplieu!$N$8:$N$1070,$G312)=$J$3),INDEX(Nhaplieu!$E$8:$E$1070,$G312),""))</f>
        <v/>
      </c>
      <c r="B312" s="477" t="str">
        <f>IF($G312="","",IF(OR(INDEX(Nhaplieu!$M$8:$M$1070,$G312)=$J$3,INDEX(Nhaplieu!$N$8:$N$1070,$G312)=$J$3),INDEX(Nhaplieu!$F$8:$F$1070,$G312),""))</f>
        <v/>
      </c>
      <c r="C312" s="478" t="str">
        <f>IF($G312="","",IF(OR(INDEX(Nhaplieu!$M$8:$M$1070,$G312)=$J$3,INDEX(Nhaplieu!$N$8:$N$1070,$G312)=$J$3),INDEX(Nhaplieu!$L$8:$L$1070,$G312),""))</f>
        <v/>
      </c>
      <c r="D312" s="479" t="str">
        <f>IF($G312="","",IF(INDEX(Nhaplieu!$M$8:$M$1070,$G312)=$J$3,IF($G312="","",INDEX(Nhaplieu!$N$8:$N$1070,$G312)),IF(INDEX(Nhaplieu!$N$8:$N$1070,$G312)=$J$3,IF($G312="","",INDEX(Nhaplieu!$M$8:$M$1070,$G312)),"")))</f>
        <v/>
      </c>
      <c r="E312" s="461" t="str">
        <f>IF($G312="","",IF(AND(INDEX(Nhaplieu!$M$8:$M$1070,$G312)=$J$3,INDEX(Nhaplieu!$P$8:$P$1070,$G312)=$J$2),INDEX(Nhaplieu!$O$8:$O$1070,$G312),0))</f>
        <v/>
      </c>
      <c r="F312" s="461" t="str">
        <f>IF(OR($G312="",E312&gt;0),"",IF(AND(INDEX(Nhaplieu!$N$8:$N$1070,$G312)=$J$3,INDEX(Nhaplieu!$P$8:$P$1070,$G312)=$J$2),INDEX(Nhaplieu!$O$8:$O$1070,$G312),0))</f>
        <v/>
      </c>
      <c r="G312" s="480" t="str">
        <f>IF(TYPE(MATCH($J$2,Nhaplieu!$P$8:$P$1070,0))=16,"",MATCH($J$2,Nhaplieu!$P$8:$P$1070,0))</f>
        <v/>
      </c>
    </row>
    <row r="313" spans="1:7" s="10" customFormat="1" ht="14.25" customHeight="1">
      <c r="A313" s="461" t="str">
        <f>IF($G313="","",IF(OR(INDEX(Nhaplieu!$M$8:$M$1070,$G313)=$J$3,INDEX(Nhaplieu!$N$8:$N$1070,$G313)=$J$3),INDEX(Nhaplieu!$E$8:$E$1070,$G313),""))</f>
        <v/>
      </c>
      <c r="B313" s="477" t="str">
        <f>IF($G313="","",IF(OR(INDEX(Nhaplieu!$M$8:$M$1070,$G313)=$J$3,INDEX(Nhaplieu!$N$8:$N$1070,$G313)=$J$3),INDEX(Nhaplieu!$F$8:$F$1070,$G313),""))</f>
        <v/>
      </c>
      <c r="C313" s="478" t="str">
        <f>IF($G313="","",IF(OR(INDEX(Nhaplieu!$M$8:$M$1070,$G313)=$J$3,INDEX(Nhaplieu!$N$8:$N$1070,$G313)=$J$3),INDEX(Nhaplieu!$L$8:$L$1070,$G313),""))</f>
        <v/>
      </c>
      <c r="D313" s="479" t="str">
        <f>IF($G313="","",IF(INDEX(Nhaplieu!$M$8:$M$1070,$G313)=$J$3,IF($G313="","",INDEX(Nhaplieu!$N$8:$N$1070,$G313)),IF(INDEX(Nhaplieu!$N$8:$N$1070,$G313)=$J$3,IF($G313="","",INDEX(Nhaplieu!$M$8:$M$1070,$G313)),"")))</f>
        <v/>
      </c>
      <c r="E313" s="461" t="str">
        <f>IF($G313="","",IF(AND(INDEX(Nhaplieu!$M$8:$M$1070,$G313)=$J$3,INDEX(Nhaplieu!$P$8:$P$1070,$G313)=$J$2),INDEX(Nhaplieu!$O$8:$O$1070,$G313),0))</f>
        <v/>
      </c>
      <c r="F313" s="461" t="str">
        <f>IF(OR($G313="",E313&gt;0),"",IF(AND(INDEX(Nhaplieu!$N$8:$N$1070,$G313)=$J$3,INDEX(Nhaplieu!$P$8:$P$1070,$G313)=$J$2),INDEX(Nhaplieu!$O$8:$O$1070,$G313),0))</f>
        <v/>
      </c>
      <c r="G313" s="480" t="str">
        <f>IF(TYPE(MATCH($J$2,Nhaplieu!$P$8:$P$1070,0))=16,"",MATCH($J$2,Nhaplieu!$P$8:$P$1070,0))</f>
        <v/>
      </c>
    </row>
    <row r="314" spans="1:7" s="10" customFormat="1" ht="14.25" customHeight="1">
      <c r="A314" s="461" t="str">
        <f>IF($G314="","",IF(OR(INDEX(Nhaplieu!$M$8:$M$1070,$G314)=$J$3,INDEX(Nhaplieu!$N$8:$N$1070,$G314)=$J$3),INDEX(Nhaplieu!$E$8:$E$1070,$G314),""))</f>
        <v/>
      </c>
      <c r="B314" s="477" t="str">
        <f>IF($G314="","",IF(OR(INDEX(Nhaplieu!$M$8:$M$1070,$G314)=$J$3,INDEX(Nhaplieu!$N$8:$N$1070,$G314)=$J$3),INDEX(Nhaplieu!$F$8:$F$1070,$G314),""))</f>
        <v/>
      </c>
      <c r="C314" s="478" t="str">
        <f>IF($G314="","",IF(OR(INDEX(Nhaplieu!$M$8:$M$1070,$G314)=$J$3,INDEX(Nhaplieu!$N$8:$N$1070,$G314)=$J$3),INDEX(Nhaplieu!$L$8:$L$1070,$G314),""))</f>
        <v/>
      </c>
      <c r="D314" s="479" t="str">
        <f>IF($G314="","",IF(INDEX(Nhaplieu!$M$8:$M$1070,$G314)=$J$3,IF($G314="","",INDEX(Nhaplieu!$N$8:$N$1070,$G314)),IF(INDEX(Nhaplieu!$N$8:$N$1070,$G314)=$J$3,IF($G314="","",INDEX(Nhaplieu!$M$8:$M$1070,$G314)),"")))</f>
        <v/>
      </c>
      <c r="E314" s="461" t="str">
        <f>IF($G314="","",IF(AND(INDEX(Nhaplieu!$M$8:$M$1070,$G314)=$J$3,INDEX(Nhaplieu!$P$8:$P$1070,$G314)=$J$2),INDEX(Nhaplieu!$O$8:$O$1070,$G314),0))</f>
        <v/>
      </c>
      <c r="F314" s="461" t="str">
        <f>IF(OR($G314="",E314&gt;0),"",IF(AND(INDEX(Nhaplieu!$N$8:$N$1070,$G314)=$J$3,INDEX(Nhaplieu!$P$8:$P$1070,$G314)=$J$2),INDEX(Nhaplieu!$O$8:$O$1070,$G314),0))</f>
        <v/>
      </c>
      <c r="G314" s="480" t="str">
        <f>IF(TYPE(MATCH($J$2,Nhaplieu!$P$8:$P$1070,0))=16,"",MATCH($J$2,Nhaplieu!$P$8:$P$1070,0))</f>
        <v/>
      </c>
    </row>
    <row r="315" spans="1:7" s="10" customFormat="1" ht="14.25" customHeight="1">
      <c r="A315" s="461" t="str">
        <f>IF($G315="","",IF(OR(INDEX(Nhaplieu!$M$8:$M$1070,$G315)=$J$3,INDEX(Nhaplieu!$N$8:$N$1070,$G315)=$J$3),INDEX(Nhaplieu!$E$8:$E$1070,$G315),""))</f>
        <v/>
      </c>
      <c r="B315" s="477" t="str">
        <f>IF($G315="","",IF(OR(INDEX(Nhaplieu!$M$8:$M$1070,$G315)=$J$3,INDEX(Nhaplieu!$N$8:$N$1070,$G315)=$J$3),INDEX(Nhaplieu!$F$8:$F$1070,$G315),""))</f>
        <v/>
      </c>
      <c r="C315" s="478" t="str">
        <f>IF($G315="","",IF(OR(INDEX(Nhaplieu!$M$8:$M$1070,$G315)=$J$3,INDEX(Nhaplieu!$N$8:$N$1070,$G315)=$J$3),INDEX(Nhaplieu!$L$8:$L$1070,$G315),""))</f>
        <v/>
      </c>
      <c r="D315" s="479" t="str">
        <f>IF($G315="","",IF(INDEX(Nhaplieu!$M$8:$M$1070,$G315)=$J$3,IF($G315="","",INDEX(Nhaplieu!$N$8:$N$1070,$G315)),IF(INDEX(Nhaplieu!$N$8:$N$1070,$G315)=$J$3,IF($G315="","",INDEX(Nhaplieu!$M$8:$M$1070,$G315)),"")))</f>
        <v/>
      </c>
      <c r="E315" s="461" t="str">
        <f>IF($G315="","",IF(AND(INDEX(Nhaplieu!$M$8:$M$1070,$G315)=$J$3,INDEX(Nhaplieu!$P$8:$P$1070,$G315)=$J$2),INDEX(Nhaplieu!$O$8:$O$1070,$G315),0))</f>
        <v/>
      </c>
      <c r="F315" s="461" t="str">
        <f>IF(OR($G315="",E315&gt;0),"",IF(AND(INDEX(Nhaplieu!$N$8:$N$1070,$G315)=$J$3,INDEX(Nhaplieu!$P$8:$P$1070,$G315)=$J$2),INDEX(Nhaplieu!$O$8:$O$1070,$G315),0))</f>
        <v/>
      </c>
      <c r="G315" s="480" t="str">
        <f>IF(TYPE(MATCH($J$2,Nhaplieu!$P$8:$P$1070,0))=16,"",MATCH($J$2,Nhaplieu!$P$8:$P$1070,0))</f>
        <v/>
      </c>
    </row>
    <row r="316" spans="1:7" s="10" customFormat="1" ht="14.25" customHeight="1">
      <c r="A316" s="461" t="str">
        <f>IF($G316="","",IF(OR(INDEX(Nhaplieu!$M$8:$M$1070,$G316)=$J$3,INDEX(Nhaplieu!$N$8:$N$1070,$G316)=$J$3),INDEX(Nhaplieu!$E$8:$E$1070,$G316),""))</f>
        <v/>
      </c>
      <c r="B316" s="477" t="str">
        <f>IF($G316="","",IF(OR(INDEX(Nhaplieu!$M$8:$M$1070,$G316)=$J$3,INDEX(Nhaplieu!$N$8:$N$1070,$G316)=$J$3),INDEX(Nhaplieu!$F$8:$F$1070,$G316),""))</f>
        <v/>
      </c>
      <c r="C316" s="478" t="str">
        <f>IF($G316="","",IF(OR(INDEX(Nhaplieu!$M$8:$M$1070,$G316)=$J$3,INDEX(Nhaplieu!$N$8:$N$1070,$G316)=$J$3),INDEX(Nhaplieu!$L$8:$L$1070,$G316),""))</f>
        <v/>
      </c>
      <c r="D316" s="479" t="str">
        <f>IF($G316="","",IF(INDEX(Nhaplieu!$M$8:$M$1070,$G316)=$J$3,IF($G316="","",INDEX(Nhaplieu!$N$8:$N$1070,$G316)),IF(INDEX(Nhaplieu!$N$8:$N$1070,$G316)=$J$3,IF($G316="","",INDEX(Nhaplieu!$M$8:$M$1070,$G316)),"")))</f>
        <v/>
      </c>
      <c r="E316" s="461" t="str">
        <f>IF($G316="","",IF(AND(INDEX(Nhaplieu!$M$8:$M$1070,$G316)=$J$3,INDEX(Nhaplieu!$P$8:$P$1070,$G316)=$J$2),INDEX(Nhaplieu!$O$8:$O$1070,$G316),0))</f>
        <v/>
      </c>
      <c r="F316" s="461" t="str">
        <f>IF(OR($G316="",E316&gt;0),"",IF(AND(INDEX(Nhaplieu!$N$8:$N$1070,$G316)=$J$3,INDEX(Nhaplieu!$P$8:$P$1070,$G316)=$J$2),INDEX(Nhaplieu!$O$8:$O$1070,$G316),0))</f>
        <v/>
      </c>
      <c r="G316" s="480" t="str">
        <f>IF(TYPE(MATCH($J$2,Nhaplieu!$P$8:$P$1070,0))=16,"",MATCH($J$2,Nhaplieu!$P$8:$P$1070,0))</f>
        <v/>
      </c>
    </row>
    <row r="317" spans="1:7" s="10" customFormat="1" ht="14.25" customHeight="1">
      <c r="A317" s="461" t="str">
        <f>IF($G317="","",IF(OR(INDEX(Nhaplieu!$M$8:$M$1070,$G317)=$J$3,INDEX(Nhaplieu!$N$8:$N$1070,$G317)=$J$3),INDEX(Nhaplieu!$E$8:$E$1070,$G317),""))</f>
        <v/>
      </c>
      <c r="B317" s="477" t="str">
        <f>IF($G317="","",IF(OR(INDEX(Nhaplieu!$M$8:$M$1070,$G317)=$J$3,INDEX(Nhaplieu!$N$8:$N$1070,$G317)=$J$3),INDEX(Nhaplieu!$F$8:$F$1070,$G317),""))</f>
        <v/>
      </c>
      <c r="C317" s="478" t="str">
        <f>IF($G317="","",IF(OR(INDEX(Nhaplieu!$M$8:$M$1070,$G317)=$J$3,INDEX(Nhaplieu!$N$8:$N$1070,$G317)=$J$3),INDEX(Nhaplieu!$L$8:$L$1070,$G317),""))</f>
        <v/>
      </c>
      <c r="D317" s="479" t="str">
        <f>IF($G317="","",IF(INDEX(Nhaplieu!$M$8:$M$1070,$G317)=$J$3,IF($G317="","",INDEX(Nhaplieu!$N$8:$N$1070,$G317)),IF(INDEX(Nhaplieu!$N$8:$N$1070,$G317)=$J$3,IF($G317="","",INDEX(Nhaplieu!$M$8:$M$1070,$G317)),"")))</f>
        <v/>
      </c>
      <c r="E317" s="461" t="str">
        <f>IF($G317="","",IF(AND(INDEX(Nhaplieu!$M$8:$M$1070,$G317)=$J$3,INDEX(Nhaplieu!$P$8:$P$1070,$G317)=$J$2),INDEX(Nhaplieu!$O$8:$O$1070,$G317),0))</f>
        <v/>
      </c>
      <c r="F317" s="461" t="str">
        <f>IF(OR($G317="",E317&gt;0),"",IF(AND(INDEX(Nhaplieu!$N$8:$N$1070,$G317)=$J$3,INDEX(Nhaplieu!$P$8:$P$1070,$G317)=$J$2),INDEX(Nhaplieu!$O$8:$O$1070,$G317),0))</f>
        <v/>
      </c>
      <c r="G317" s="480" t="str">
        <f>IF(TYPE(MATCH($J$2,Nhaplieu!$P$8:$P$1070,0))=16,"",MATCH($J$2,Nhaplieu!$P$8:$P$1070,0))</f>
        <v/>
      </c>
    </row>
    <row r="318" spans="1:7" s="10" customFormat="1" ht="14.25" customHeight="1">
      <c r="A318" s="461" t="str">
        <f>IF($G318="","",IF(OR(INDEX(Nhaplieu!$M$8:$M$1070,$G318)=$J$3,INDEX(Nhaplieu!$N$8:$N$1070,$G318)=$J$3),INDEX(Nhaplieu!$E$8:$E$1070,$G318),""))</f>
        <v/>
      </c>
      <c r="B318" s="477" t="str">
        <f>IF($G318="","",IF(OR(INDEX(Nhaplieu!$M$8:$M$1070,$G318)=$J$3,INDEX(Nhaplieu!$N$8:$N$1070,$G318)=$J$3),INDEX(Nhaplieu!$F$8:$F$1070,$G318),""))</f>
        <v/>
      </c>
      <c r="C318" s="478" t="str">
        <f>IF($G318="","",IF(OR(INDEX(Nhaplieu!$M$8:$M$1070,$G318)=$J$3,INDEX(Nhaplieu!$N$8:$N$1070,$G318)=$J$3),INDEX(Nhaplieu!$L$8:$L$1070,$G318),""))</f>
        <v/>
      </c>
      <c r="D318" s="479" t="str">
        <f>IF($G318="","",IF(INDEX(Nhaplieu!$M$8:$M$1070,$G318)=$J$3,IF($G318="","",INDEX(Nhaplieu!$N$8:$N$1070,$G318)),IF(INDEX(Nhaplieu!$N$8:$N$1070,$G318)=$J$3,IF($G318="","",INDEX(Nhaplieu!$M$8:$M$1070,$G318)),"")))</f>
        <v/>
      </c>
      <c r="E318" s="461" t="str">
        <f>IF($G318="","",IF(AND(INDEX(Nhaplieu!$M$8:$M$1070,$G318)=$J$3,INDEX(Nhaplieu!$P$8:$P$1070,$G318)=$J$2),INDEX(Nhaplieu!$O$8:$O$1070,$G318),0))</f>
        <v/>
      </c>
      <c r="F318" s="461" t="str">
        <f>IF(OR($G318="",E318&gt;0),"",IF(AND(INDEX(Nhaplieu!$N$8:$N$1070,$G318)=$J$3,INDEX(Nhaplieu!$P$8:$P$1070,$G318)=$J$2),INDEX(Nhaplieu!$O$8:$O$1070,$G318),0))</f>
        <v/>
      </c>
      <c r="G318" s="480" t="str">
        <f>IF(TYPE(MATCH($J$2,Nhaplieu!$P$8:$P$1070,0))=16,"",MATCH($J$2,Nhaplieu!$P$8:$P$1070,0))</f>
        <v/>
      </c>
    </row>
    <row r="319" spans="1:7" s="10" customFormat="1" ht="14.25" customHeight="1">
      <c r="A319" s="461" t="str">
        <f>IF($G319="","",IF(OR(INDEX(Nhaplieu!$M$8:$M$1070,$G319)=$J$3,INDEX(Nhaplieu!$N$8:$N$1070,$G319)=$J$3),INDEX(Nhaplieu!$E$8:$E$1070,$G319),""))</f>
        <v/>
      </c>
      <c r="B319" s="477" t="str">
        <f>IF($G319="","",IF(OR(INDEX(Nhaplieu!$M$8:$M$1070,$G319)=$J$3,INDEX(Nhaplieu!$N$8:$N$1070,$G319)=$J$3),INDEX(Nhaplieu!$F$8:$F$1070,$G319),""))</f>
        <v/>
      </c>
      <c r="C319" s="478" t="str">
        <f>IF($G319="","",IF(OR(INDEX(Nhaplieu!$M$8:$M$1070,$G319)=$J$3,INDEX(Nhaplieu!$N$8:$N$1070,$G319)=$J$3),INDEX(Nhaplieu!$L$8:$L$1070,$G319),""))</f>
        <v/>
      </c>
      <c r="D319" s="479" t="str">
        <f>IF($G319="","",IF(INDEX(Nhaplieu!$M$8:$M$1070,$G319)=$J$3,IF($G319="","",INDEX(Nhaplieu!$N$8:$N$1070,$G319)),IF(INDEX(Nhaplieu!$N$8:$N$1070,$G319)=$J$3,IF($G319="","",INDEX(Nhaplieu!$M$8:$M$1070,$G319)),"")))</f>
        <v/>
      </c>
      <c r="E319" s="461" t="str">
        <f>IF($G319="","",IF(AND(INDEX(Nhaplieu!$M$8:$M$1070,$G319)=$J$3,INDEX(Nhaplieu!$P$8:$P$1070,$G319)=$J$2),INDEX(Nhaplieu!$O$8:$O$1070,$G319),0))</f>
        <v/>
      </c>
      <c r="F319" s="461" t="str">
        <f>IF(OR($G319="",E319&gt;0),"",IF(AND(INDEX(Nhaplieu!$N$8:$N$1070,$G319)=$J$3,INDEX(Nhaplieu!$P$8:$P$1070,$G319)=$J$2),INDEX(Nhaplieu!$O$8:$O$1070,$G319),0))</f>
        <v/>
      </c>
      <c r="G319" s="480" t="str">
        <f>IF(TYPE(MATCH($J$2,Nhaplieu!$P$8:$P$1070,0))=16,"",MATCH($J$2,Nhaplieu!$P$8:$P$1070,0))</f>
        <v/>
      </c>
    </row>
    <row r="320" spans="1:7" s="10" customFormat="1" ht="14.25" customHeight="1">
      <c r="A320" s="461" t="str">
        <f>IF($G320="","",IF(OR(INDEX(Nhaplieu!$M$8:$M$1070,$G320)=$J$3,INDEX(Nhaplieu!$N$8:$N$1070,$G320)=$J$3),INDEX(Nhaplieu!$E$8:$E$1070,$G320),""))</f>
        <v/>
      </c>
      <c r="B320" s="477" t="str">
        <f>IF($G320="","",IF(OR(INDEX(Nhaplieu!$M$8:$M$1070,$G320)=$J$3,INDEX(Nhaplieu!$N$8:$N$1070,$G320)=$J$3),INDEX(Nhaplieu!$F$8:$F$1070,$G320),""))</f>
        <v/>
      </c>
      <c r="C320" s="478" t="str">
        <f>IF($G320="","",IF(OR(INDEX(Nhaplieu!$M$8:$M$1070,$G320)=$J$3,INDEX(Nhaplieu!$N$8:$N$1070,$G320)=$J$3),INDEX(Nhaplieu!$L$8:$L$1070,$G320),""))</f>
        <v/>
      </c>
      <c r="D320" s="479" t="str">
        <f>IF($G320="","",IF(INDEX(Nhaplieu!$M$8:$M$1070,$G320)=$J$3,IF($G320="","",INDEX(Nhaplieu!$N$8:$N$1070,$G320)),IF(INDEX(Nhaplieu!$N$8:$N$1070,$G320)=$J$3,IF($G320="","",INDEX(Nhaplieu!$M$8:$M$1070,$G320)),"")))</f>
        <v/>
      </c>
      <c r="E320" s="461" t="str">
        <f>IF($G320="","",IF(AND(INDEX(Nhaplieu!$M$8:$M$1070,$G320)=$J$3,INDEX(Nhaplieu!$P$8:$P$1070,$G320)=$J$2),INDEX(Nhaplieu!$O$8:$O$1070,$G320),0))</f>
        <v/>
      </c>
      <c r="F320" s="461" t="str">
        <f>IF(OR($G320="",E320&gt;0),"",IF(AND(INDEX(Nhaplieu!$N$8:$N$1070,$G320)=$J$3,INDEX(Nhaplieu!$P$8:$P$1070,$G320)=$J$2),INDEX(Nhaplieu!$O$8:$O$1070,$G320),0))</f>
        <v/>
      </c>
      <c r="G320" s="480" t="str">
        <f>IF(TYPE(MATCH($J$2,Nhaplieu!$P$8:$P$1070,0))=16,"",MATCH($J$2,Nhaplieu!$P$8:$P$1070,0))</f>
        <v/>
      </c>
    </row>
    <row r="321" spans="1:7" s="10" customFormat="1" ht="14.25" customHeight="1">
      <c r="A321" s="461" t="str">
        <f>IF($G321="","",IF(OR(INDEX(Nhaplieu!$M$8:$M$1070,$G321)=$J$3,INDEX(Nhaplieu!$N$8:$N$1070,$G321)=$J$3),INDEX(Nhaplieu!$E$8:$E$1070,$G321),""))</f>
        <v/>
      </c>
      <c r="B321" s="477" t="str">
        <f>IF($G321="","",IF(OR(INDEX(Nhaplieu!$M$8:$M$1070,$G321)=$J$3,INDEX(Nhaplieu!$N$8:$N$1070,$G321)=$J$3),INDEX(Nhaplieu!$F$8:$F$1070,$G321),""))</f>
        <v/>
      </c>
      <c r="C321" s="478" t="str">
        <f>IF($G321="","",IF(OR(INDEX(Nhaplieu!$M$8:$M$1070,$G321)=$J$3,INDEX(Nhaplieu!$N$8:$N$1070,$G321)=$J$3),INDEX(Nhaplieu!$L$8:$L$1070,$G321),""))</f>
        <v/>
      </c>
      <c r="D321" s="479" t="str">
        <f>IF($G321="","",IF(INDEX(Nhaplieu!$M$8:$M$1070,$G321)=$J$3,IF($G321="","",INDEX(Nhaplieu!$N$8:$N$1070,$G321)),IF(INDEX(Nhaplieu!$N$8:$N$1070,$G321)=$J$3,IF($G321="","",INDEX(Nhaplieu!$M$8:$M$1070,$G321)),"")))</f>
        <v/>
      </c>
      <c r="E321" s="461" t="str">
        <f>IF($G321="","",IF(AND(INDEX(Nhaplieu!$M$8:$M$1070,$G321)=$J$3,INDEX(Nhaplieu!$P$8:$P$1070,$G321)=$J$2),INDEX(Nhaplieu!$O$8:$O$1070,$G321),0))</f>
        <v/>
      </c>
      <c r="F321" s="461" t="str">
        <f>IF(OR($G321="",E321&gt;0),"",IF(AND(INDEX(Nhaplieu!$N$8:$N$1070,$G321)=$J$3,INDEX(Nhaplieu!$P$8:$P$1070,$G321)=$J$2),INDEX(Nhaplieu!$O$8:$O$1070,$G321),0))</f>
        <v/>
      </c>
      <c r="G321" s="480" t="str">
        <f>IF(TYPE(MATCH($J$2,Nhaplieu!$P$8:$P$1070,0))=16,"",MATCH($J$2,Nhaplieu!$P$8:$P$1070,0))</f>
        <v/>
      </c>
    </row>
    <row r="322" spans="1:7" s="10" customFormat="1" ht="14.25" customHeight="1">
      <c r="A322" s="461" t="str">
        <f>IF($G322="","",IF(OR(INDEX(Nhaplieu!$M$8:$M$1070,$G322)=$J$3,INDEX(Nhaplieu!$N$8:$N$1070,$G322)=$J$3),INDEX(Nhaplieu!$E$8:$E$1070,$G322),""))</f>
        <v/>
      </c>
      <c r="B322" s="477" t="str">
        <f>IF($G322="","",IF(OR(INDEX(Nhaplieu!$M$8:$M$1070,$G322)=$J$3,INDEX(Nhaplieu!$N$8:$N$1070,$G322)=$J$3),INDEX(Nhaplieu!$F$8:$F$1070,$G322),""))</f>
        <v/>
      </c>
      <c r="C322" s="478" t="str">
        <f>IF($G322="","",IF(OR(INDEX(Nhaplieu!$M$8:$M$1070,$G322)=$J$3,INDEX(Nhaplieu!$N$8:$N$1070,$G322)=$J$3),INDEX(Nhaplieu!$L$8:$L$1070,$G322),""))</f>
        <v/>
      </c>
      <c r="D322" s="479" t="str">
        <f>IF($G322="","",IF(INDEX(Nhaplieu!$M$8:$M$1070,$G322)=$J$3,IF($G322="","",INDEX(Nhaplieu!$N$8:$N$1070,$G322)),IF(INDEX(Nhaplieu!$N$8:$N$1070,$G322)=$J$3,IF($G322="","",INDEX(Nhaplieu!$M$8:$M$1070,$G322)),"")))</f>
        <v/>
      </c>
      <c r="E322" s="461" t="str">
        <f>IF($G322="","",IF(AND(INDEX(Nhaplieu!$M$8:$M$1070,$G322)=$J$3,INDEX(Nhaplieu!$P$8:$P$1070,$G322)=$J$2),INDEX(Nhaplieu!$O$8:$O$1070,$G322),0))</f>
        <v/>
      </c>
      <c r="F322" s="461" t="str">
        <f>IF(OR($G322="",E322&gt;0),"",IF(AND(INDEX(Nhaplieu!$N$8:$N$1070,$G322)=$J$3,INDEX(Nhaplieu!$P$8:$P$1070,$G322)=$J$2),INDEX(Nhaplieu!$O$8:$O$1070,$G322),0))</f>
        <v/>
      </c>
      <c r="G322" s="480" t="str">
        <f>IF(TYPE(MATCH($J$2,Nhaplieu!$P$8:$P$1070,0))=16,"",MATCH($J$2,Nhaplieu!$P$8:$P$1070,0))</f>
        <v/>
      </c>
    </row>
    <row r="323" spans="1:7" s="10" customFormat="1" ht="14.25" customHeight="1">
      <c r="A323" s="461" t="str">
        <f>IF($G323="","",IF(OR(INDEX(Nhaplieu!$M$8:$M$1070,$G323)=$J$3,INDEX(Nhaplieu!$N$8:$N$1070,$G323)=$J$3),INDEX(Nhaplieu!$E$8:$E$1070,$G323),""))</f>
        <v/>
      </c>
      <c r="B323" s="477" t="str">
        <f>IF($G323="","",IF(OR(INDEX(Nhaplieu!$M$8:$M$1070,$G323)=$J$3,INDEX(Nhaplieu!$N$8:$N$1070,$G323)=$J$3),INDEX(Nhaplieu!$F$8:$F$1070,$G323),""))</f>
        <v/>
      </c>
      <c r="C323" s="478" t="str">
        <f>IF($G323="","",IF(OR(INDEX(Nhaplieu!$M$8:$M$1070,$G323)=$J$3,INDEX(Nhaplieu!$N$8:$N$1070,$G323)=$J$3),INDEX(Nhaplieu!$L$8:$L$1070,$G323),""))</f>
        <v/>
      </c>
      <c r="D323" s="479" t="str">
        <f>IF($G323="","",IF(INDEX(Nhaplieu!$M$8:$M$1070,$G323)=$J$3,IF($G323="","",INDEX(Nhaplieu!$N$8:$N$1070,$G323)),IF(INDEX(Nhaplieu!$N$8:$N$1070,$G323)=$J$3,IF($G323="","",INDEX(Nhaplieu!$M$8:$M$1070,$G323)),"")))</f>
        <v/>
      </c>
      <c r="E323" s="461" t="str">
        <f>IF($G323="","",IF(AND(INDEX(Nhaplieu!$M$8:$M$1070,$G323)=$J$3,INDEX(Nhaplieu!$P$8:$P$1070,$G323)=$J$2),INDEX(Nhaplieu!$O$8:$O$1070,$G323),0))</f>
        <v/>
      </c>
      <c r="F323" s="461" t="str">
        <f>IF(OR($G323="",E323&gt;0),"",IF(AND(INDEX(Nhaplieu!$N$8:$N$1070,$G323)=$J$3,INDEX(Nhaplieu!$P$8:$P$1070,$G323)=$J$2),INDEX(Nhaplieu!$O$8:$O$1070,$G323),0))</f>
        <v/>
      </c>
      <c r="G323" s="480" t="str">
        <f>IF(TYPE(MATCH($J$2,Nhaplieu!$P$8:$P$1070,0))=16,"",MATCH($J$2,Nhaplieu!$P$8:$P$1070,0))</f>
        <v/>
      </c>
    </row>
    <row r="324" spans="1:7" s="10" customFormat="1" ht="14.25" customHeight="1">
      <c r="A324" s="461" t="str">
        <f>IF($G324="","",IF(OR(INDEX(Nhaplieu!$M$8:$M$1070,$G324)=$J$3,INDEX(Nhaplieu!$N$8:$N$1070,$G324)=$J$3),INDEX(Nhaplieu!$E$8:$E$1070,$G324),""))</f>
        <v/>
      </c>
      <c r="B324" s="477" t="str">
        <f>IF($G324="","",IF(OR(INDEX(Nhaplieu!$M$8:$M$1070,$G324)=$J$3,INDEX(Nhaplieu!$N$8:$N$1070,$G324)=$J$3),INDEX(Nhaplieu!$F$8:$F$1070,$G324),""))</f>
        <v/>
      </c>
      <c r="C324" s="478" t="str">
        <f>IF($G324="","",IF(OR(INDEX(Nhaplieu!$M$8:$M$1070,$G324)=$J$3,INDEX(Nhaplieu!$N$8:$N$1070,$G324)=$J$3),INDEX(Nhaplieu!$L$8:$L$1070,$G324),""))</f>
        <v/>
      </c>
      <c r="D324" s="479" t="str">
        <f>IF($G324="","",IF(INDEX(Nhaplieu!$M$8:$M$1070,$G324)=$J$3,IF($G324="","",INDEX(Nhaplieu!$N$8:$N$1070,$G324)),IF(INDEX(Nhaplieu!$N$8:$N$1070,$G324)=$J$3,IF($G324="","",INDEX(Nhaplieu!$M$8:$M$1070,$G324)),"")))</f>
        <v/>
      </c>
      <c r="E324" s="461" t="str">
        <f>IF($G324="","",IF(AND(INDEX(Nhaplieu!$M$8:$M$1070,$G324)=$J$3,INDEX(Nhaplieu!$P$8:$P$1070,$G324)=$J$2),INDEX(Nhaplieu!$O$8:$O$1070,$G324),0))</f>
        <v/>
      </c>
      <c r="F324" s="461" t="str">
        <f>IF(OR($G324="",E324&gt;0),"",IF(AND(INDEX(Nhaplieu!$N$8:$N$1070,$G324)=$J$3,INDEX(Nhaplieu!$P$8:$P$1070,$G324)=$J$2),INDEX(Nhaplieu!$O$8:$O$1070,$G324),0))</f>
        <v/>
      </c>
      <c r="G324" s="480" t="str">
        <f>IF(TYPE(MATCH($J$2,Nhaplieu!$P$8:$P$1070,0))=16,"",MATCH($J$2,Nhaplieu!$P$8:$P$1070,0))</f>
        <v/>
      </c>
    </row>
    <row r="325" spans="1:7" s="10" customFormat="1" ht="14.25" customHeight="1">
      <c r="A325" s="461" t="str">
        <f>IF($G325="","",IF(OR(INDEX(Nhaplieu!$M$8:$M$1070,$G325)=$J$3,INDEX(Nhaplieu!$N$8:$N$1070,$G325)=$J$3),INDEX(Nhaplieu!$E$8:$E$1070,$G325),""))</f>
        <v/>
      </c>
      <c r="B325" s="477" t="str">
        <f>IF($G325="","",IF(OR(INDEX(Nhaplieu!$M$8:$M$1070,$G325)=$J$3,INDEX(Nhaplieu!$N$8:$N$1070,$G325)=$J$3),INDEX(Nhaplieu!$F$8:$F$1070,$G325),""))</f>
        <v/>
      </c>
      <c r="C325" s="478" t="str">
        <f>IF($G325="","",IF(OR(INDEX(Nhaplieu!$M$8:$M$1070,$G325)=$J$3,INDEX(Nhaplieu!$N$8:$N$1070,$G325)=$J$3),INDEX(Nhaplieu!$L$8:$L$1070,$G325),""))</f>
        <v/>
      </c>
      <c r="D325" s="479" t="str">
        <f>IF($G325="","",IF(INDEX(Nhaplieu!$M$8:$M$1070,$G325)=$J$3,IF($G325="","",INDEX(Nhaplieu!$N$8:$N$1070,$G325)),IF(INDEX(Nhaplieu!$N$8:$N$1070,$G325)=$J$3,IF($G325="","",INDEX(Nhaplieu!$M$8:$M$1070,$G325)),"")))</f>
        <v/>
      </c>
      <c r="E325" s="461" t="str">
        <f>IF($G325="","",IF(AND(INDEX(Nhaplieu!$M$8:$M$1070,$G325)=$J$3,INDEX(Nhaplieu!$P$8:$P$1070,$G325)=$J$2),INDEX(Nhaplieu!$O$8:$O$1070,$G325),0))</f>
        <v/>
      </c>
      <c r="F325" s="461" t="str">
        <f>IF(OR($G325="",E325&gt;0),"",IF(AND(INDEX(Nhaplieu!$N$8:$N$1070,$G325)=$J$3,INDEX(Nhaplieu!$P$8:$P$1070,$G325)=$J$2),INDEX(Nhaplieu!$O$8:$O$1070,$G325),0))</f>
        <v/>
      </c>
      <c r="G325" s="480" t="str">
        <f>IF(TYPE(MATCH($J$2,Nhaplieu!$P$8:$P$1070,0))=16,"",MATCH($J$2,Nhaplieu!$P$8:$P$1070,0))</f>
        <v/>
      </c>
    </row>
    <row r="326" spans="1:7" s="10" customFormat="1" ht="14.25" customHeight="1">
      <c r="A326" s="461" t="str">
        <f>IF($G326="","",IF(OR(INDEX(Nhaplieu!$M$8:$M$1070,$G326)=$J$3,INDEX(Nhaplieu!$N$8:$N$1070,$G326)=$J$3),INDEX(Nhaplieu!$E$8:$E$1070,$G326),""))</f>
        <v/>
      </c>
      <c r="B326" s="477" t="str">
        <f>IF($G326="","",IF(OR(INDEX(Nhaplieu!$M$8:$M$1070,$G326)=$J$3,INDEX(Nhaplieu!$N$8:$N$1070,$G326)=$J$3),INDEX(Nhaplieu!$F$8:$F$1070,$G326),""))</f>
        <v/>
      </c>
      <c r="C326" s="478" t="str">
        <f>IF($G326="","",IF(OR(INDEX(Nhaplieu!$M$8:$M$1070,$G326)=$J$3,INDEX(Nhaplieu!$N$8:$N$1070,$G326)=$J$3),INDEX(Nhaplieu!$L$8:$L$1070,$G326),""))</f>
        <v/>
      </c>
      <c r="D326" s="479" t="str">
        <f>IF($G326="","",IF(INDEX(Nhaplieu!$M$8:$M$1070,$G326)=$J$3,IF($G326="","",INDEX(Nhaplieu!$N$8:$N$1070,$G326)),IF(INDEX(Nhaplieu!$N$8:$N$1070,$G326)=$J$3,IF($G326="","",INDEX(Nhaplieu!$M$8:$M$1070,$G326)),"")))</f>
        <v/>
      </c>
      <c r="E326" s="461" t="str">
        <f>IF($G326="","",IF(AND(INDEX(Nhaplieu!$M$8:$M$1070,$G326)=$J$3,INDEX(Nhaplieu!$P$8:$P$1070,$G326)=$J$2),INDEX(Nhaplieu!$O$8:$O$1070,$G326),0))</f>
        <v/>
      </c>
      <c r="F326" s="461" t="str">
        <f>IF(OR($G326="",E326&gt;0),"",IF(AND(INDEX(Nhaplieu!$N$8:$N$1070,$G326)=$J$3,INDEX(Nhaplieu!$P$8:$P$1070,$G326)=$J$2),INDEX(Nhaplieu!$O$8:$O$1070,$G326),0))</f>
        <v/>
      </c>
      <c r="G326" s="480" t="str">
        <f>IF(TYPE(MATCH($J$2,Nhaplieu!$P$8:$P$1070,0))=16,"",MATCH($J$2,Nhaplieu!$P$8:$P$1070,0))</f>
        <v/>
      </c>
    </row>
    <row r="327" spans="1:7" s="10" customFormat="1" ht="14.25" customHeight="1">
      <c r="A327" s="461" t="str">
        <f>IF($G327="","",IF(OR(INDEX(Nhaplieu!$M$8:$M$1070,$G327)=$J$3,INDEX(Nhaplieu!$N$8:$N$1070,$G327)=$J$3),INDEX(Nhaplieu!$E$8:$E$1070,$G327),""))</f>
        <v/>
      </c>
      <c r="B327" s="477" t="str">
        <f>IF($G327="","",IF(OR(INDEX(Nhaplieu!$M$8:$M$1070,$G327)=$J$3,INDEX(Nhaplieu!$N$8:$N$1070,$G327)=$J$3),INDEX(Nhaplieu!$F$8:$F$1070,$G327),""))</f>
        <v/>
      </c>
      <c r="C327" s="478" t="str">
        <f>IF($G327="","",IF(OR(INDEX(Nhaplieu!$M$8:$M$1070,$G327)=$J$3,INDEX(Nhaplieu!$N$8:$N$1070,$G327)=$J$3),INDEX(Nhaplieu!$L$8:$L$1070,$G327),""))</f>
        <v/>
      </c>
      <c r="D327" s="479" t="str">
        <f>IF($G327="","",IF(INDEX(Nhaplieu!$M$8:$M$1070,$G327)=$J$3,IF($G327="","",INDEX(Nhaplieu!$N$8:$N$1070,$G327)),IF(INDEX(Nhaplieu!$N$8:$N$1070,$G327)=$J$3,IF($G327="","",INDEX(Nhaplieu!$M$8:$M$1070,$G327)),"")))</f>
        <v/>
      </c>
      <c r="E327" s="461" t="str">
        <f>IF($G327="","",IF(AND(INDEX(Nhaplieu!$M$8:$M$1070,$G327)=$J$3,INDEX(Nhaplieu!$P$8:$P$1070,$G327)=$J$2),INDEX(Nhaplieu!$O$8:$O$1070,$G327),0))</f>
        <v/>
      </c>
      <c r="F327" s="461" t="str">
        <f>IF(OR($G327="",E327&gt;0),"",IF(AND(INDEX(Nhaplieu!$N$8:$N$1070,$G327)=$J$3,INDEX(Nhaplieu!$P$8:$P$1070,$G327)=$J$2),INDEX(Nhaplieu!$O$8:$O$1070,$G327),0))</f>
        <v/>
      </c>
      <c r="G327" s="480" t="str">
        <f>IF(TYPE(MATCH($J$2,Nhaplieu!$P$8:$P$1070,0))=16,"",MATCH($J$2,Nhaplieu!$P$8:$P$1070,0))</f>
        <v/>
      </c>
    </row>
    <row r="328" spans="1:7" s="10" customFormat="1" ht="14.25" customHeight="1">
      <c r="A328" s="461" t="str">
        <f>IF($G328="","",IF(OR(INDEX(Nhaplieu!$M$8:$M$1070,$G328)=$J$3,INDEX(Nhaplieu!$N$8:$N$1070,$G328)=$J$3),INDEX(Nhaplieu!$E$8:$E$1070,$G328),""))</f>
        <v/>
      </c>
      <c r="B328" s="477" t="str">
        <f>IF($G328="","",IF(OR(INDEX(Nhaplieu!$M$8:$M$1070,$G328)=$J$3,INDEX(Nhaplieu!$N$8:$N$1070,$G328)=$J$3),INDEX(Nhaplieu!$F$8:$F$1070,$G328),""))</f>
        <v/>
      </c>
      <c r="C328" s="478" t="str">
        <f>IF($G328="","",IF(OR(INDEX(Nhaplieu!$M$8:$M$1070,$G328)=$J$3,INDEX(Nhaplieu!$N$8:$N$1070,$G328)=$J$3),INDEX(Nhaplieu!$L$8:$L$1070,$G328),""))</f>
        <v/>
      </c>
      <c r="D328" s="479" t="str">
        <f>IF($G328="","",IF(INDEX(Nhaplieu!$M$8:$M$1070,$G328)=$J$3,IF($G328="","",INDEX(Nhaplieu!$N$8:$N$1070,$G328)),IF(INDEX(Nhaplieu!$N$8:$N$1070,$G328)=$J$3,IF($G328="","",INDEX(Nhaplieu!$M$8:$M$1070,$G328)),"")))</f>
        <v/>
      </c>
      <c r="E328" s="461" t="str">
        <f>IF($G328="","",IF(AND(INDEX(Nhaplieu!$M$8:$M$1070,$G328)=$J$3,INDEX(Nhaplieu!$P$8:$P$1070,$G328)=$J$2),INDEX(Nhaplieu!$O$8:$O$1070,$G328),0))</f>
        <v/>
      </c>
      <c r="F328" s="461" t="str">
        <f>IF(OR($G328="",E328&gt;0),"",IF(AND(INDEX(Nhaplieu!$N$8:$N$1070,$G328)=$J$3,INDEX(Nhaplieu!$P$8:$P$1070,$G328)=$J$2),INDEX(Nhaplieu!$O$8:$O$1070,$G328),0))</f>
        <v/>
      </c>
      <c r="G328" s="480" t="str">
        <f>IF(TYPE(MATCH($J$2,Nhaplieu!$P$8:$P$1070,0))=16,"",MATCH($J$2,Nhaplieu!$P$8:$P$1070,0))</f>
        <v/>
      </c>
    </row>
    <row r="329" spans="1:7" s="10" customFormat="1" ht="14.25" customHeight="1">
      <c r="A329" s="461" t="str">
        <f>IF($G329="","",IF(OR(INDEX(Nhaplieu!$M$8:$M$1070,$G329)=$J$3,INDEX(Nhaplieu!$N$8:$N$1070,$G329)=$J$3),INDEX(Nhaplieu!$E$8:$E$1070,$G329),""))</f>
        <v/>
      </c>
      <c r="B329" s="477" t="str">
        <f>IF($G329="","",IF(OR(INDEX(Nhaplieu!$M$8:$M$1070,$G329)=$J$3,INDEX(Nhaplieu!$N$8:$N$1070,$G329)=$J$3),INDEX(Nhaplieu!$F$8:$F$1070,$G329),""))</f>
        <v/>
      </c>
      <c r="C329" s="478" t="str">
        <f>IF($G329="","",IF(OR(INDEX(Nhaplieu!$M$8:$M$1070,$G329)=$J$3,INDEX(Nhaplieu!$N$8:$N$1070,$G329)=$J$3),INDEX(Nhaplieu!$L$8:$L$1070,$G329),""))</f>
        <v/>
      </c>
      <c r="D329" s="479" t="str">
        <f>IF($G329="","",IF(INDEX(Nhaplieu!$M$8:$M$1070,$G329)=$J$3,IF($G329="","",INDEX(Nhaplieu!$N$8:$N$1070,$G329)),IF(INDEX(Nhaplieu!$N$8:$N$1070,$G329)=$J$3,IF($G329="","",INDEX(Nhaplieu!$M$8:$M$1070,$G329)),"")))</f>
        <v/>
      </c>
      <c r="E329" s="461" t="str">
        <f>IF($G329="","",IF(AND(INDEX(Nhaplieu!$M$8:$M$1070,$G329)=$J$3,INDEX(Nhaplieu!$P$8:$P$1070,$G329)=$J$2),INDEX(Nhaplieu!$O$8:$O$1070,$G329),0))</f>
        <v/>
      </c>
      <c r="F329" s="461" t="str">
        <f>IF(OR($G329="",E329&gt;0),"",IF(AND(INDEX(Nhaplieu!$N$8:$N$1070,$G329)=$J$3,INDEX(Nhaplieu!$P$8:$P$1070,$G329)=$J$2),INDEX(Nhaplieu!$O$8:$O$1070,$G329),0))</f>
        <v/>
      </c>
      <c r="G329" s="480" t="str">
        <f>IF(TYPE(MATCH($J$2,Nhaplieu!$P$8:$P$1070,0))=16,"",MATCH($J$2,Nhaplieu!$P$8:$P$1070,0))</f>
        <v/>
      </c>
    </row>
    <row r="330" spans="1:7" s="10" customFormat="1" ht="14.25" customHeight="1">
      <c r="A330" s="461" t="str">
        <f>IF($G330="","",IF(OR(INDEX(Nhaplieu!$M$8:$M$1070,$G330)=$J$3,INDEX(Nhaplieu!$N$8:$N$1070,$G330)=$J$3),INDEX(Nhaplieu!$E$8:$E$1070,$G330),""))</f>
        <v/>
      </c>
      <c r="B330" s="477" t="str">
        <f>IF($G330="","",IF(OR(INDEX(Nhaplieu!$M$8:$M$1070,$G330)=$J$3,INDEX(Nhaplieu!$N$8:$N$1070,$G330)=$J$3),INDEX(Nhaplieu!$F$8:$F$1070,$G330),""))</f>
        <v/>
      </c>
      <c r="C330" s="478" t="str">
        <f>IF($G330="","",IF(OR(INDEX(Nhaplieu!$M$8:$M$1070,$G330)=$J$3,INDEX(Nhaplieu!$N$8:$N$1070,$G330)=$J$3),INDEX(Nhaplieu!$L$8:$L$1070,$G330),""))</f>
        <v/>
      </c>
      <c r="D330" s="479" t="str">
        <f>IF($G330="","",IF(INDEX(Nhaplieu!$M$8:$M$1070,$G330)=$J$3,IF($G330="","",INDEX(Nhaplieu!$N$8:$N$1070,$G330)),IF(INDEX(Nhaplieu!$N$8:$N$1070,$G330)=$J$3,IF($G330="","",INDEX(Nhaplieu!$M$8:$M$1070,$G330)),"")))</f>
        <v/>
      </c>
      <c r="E330" s="461" t="str">
        <f>IF($G330="","",IF(AND(INDEX(Nhaplieu!$M$8:$M$1070,$G330)=$J$3,INDEX(Nhaplieu!$P$8:$P$1070,$G330)=$J$2),INDEX(Nhaplieu!$O$8:$O$1070,$G330),0))</f>
        <v/>
      </c>
      <c r="F330" s="461" t="str">
        <f>IF(OR($G330="",E330&gt;0),"",IF(AND(INDEX(Nhaplieu!$N$8:$N$1070,$G330)=$J$3,INDEX(Nhaplieu!$P$8:$P$1070,$G330)=$J$2),INDEX(Nhaplieu!$O$8:$O$1070,$G330),0))</f>
        <v/>
      </c>
      <c r="G330" s="480" t="str">
        <f>IF(TYPE(MATCH($J$2,Nhaplieu!$P$8:$P$1070,0))=16,"",MATCH($J$2,Nhaplieu!$P$8:$P$1070,0))</f>
        <v/>
      </c>
    </row>
    <row r="331" spans="1:7" s="10" customFormat="1" ht="14.25" customHeight="1">
      <c r="A331" s="461" t="str">
        <f>IF($G331="","",IF(OR(INDEX(Nhaplieu!$M$8:$M$1070,$G331)=$J$3,INDEX(Nhaplieu!$N$8:$N$1070,$G331)=$J$3),INDEX(Nhaplieu!$E$8:$E$1070,$G331),""))</f>
        <v/>
      </c>
      <c r="B331" s="477" t="str">
        <f>IF($G331="","",IF(OR(INDEX(Nhaplieu!$M$8:$M$1070,$G331)=$J$3,INDEX(Nhaplieu!$N$8:$N$1070,$G331)=$J$3),INDEX(Nhaplieu!$F$8:$F$1070,$G331),""))</f>
        <v/>
      </c>
      <c r="C331" s="478" t="str">
        <f>IF($G331="","",IF(OR(INDEX(Nhaplieu!$M$8:$M$1070,$G331)=$J$3,INDEX(Nhaplieu!$N$8:$N$1070,$G331)=$J$3),INDEX(Nhaplieu!$L$8:$L$1070,$G331),""))</f>
        <v/>
      </c>
      <c r="D331" s="479" t="str">
        <f>IF($G331="","",IF(INDEX(Nhaplieu!$M$8:$M$1070,$G331)=$J$3,IF($G331="","",INDEX(Nhaplieu!$N$8:$N$1070,$G331)),IF(INDEX(Nhaplieu!$N$8:$N$1070,$G331)=$J$3,IF($G331="","",INDEX(Nhaplieu!$M$8:$M$1070,$G331)),"")))</f>
        <v/>
      </c>
      <c r="E331" s="461" t="str">
        <f>IF($G331="","",IF(AND(INDEX(Nhaplieu!$M$8:$M$1070,$G331)=$J$3,INDEX(Nhaplieu!$P$8:$P$1070,$G331)=$J$2),INDEX(Nhaplieu!$O$8:$O$1070,$G331),0))</f>
        <v/>
      </c>
      <c r="F331" s="461" t="str">
        <f>IF(OR($G331="",E331&gt;0),"",IF(AND(INDEX(Nhaplieu!$N$8:$N$1070,$G331)=$J$3,INDEX(Nhaplieu!$P$8:$P$1070,$G331)=$J$2),INDEX(Nhaplieu!$O$8:$O$1070,$G331),0))</f>
        <v/>
      </c>
      <c r="G331" s="480" t="str">
        <f>IF(TYPE(MATCH($J$2,Nhaplieu!$P$8:$P$1070,0))=16,"",MATCH($J$2,Nhaplieu!$P$8:$P$1070,0))</f>
        <v/>
      </c>
    </row>
    <row r="332" spans="1:7" s="10" customFormat="1" ht="14.25" customHeight="1">
      <c r="A332" s="461" t="str">
        <f>IF($G332="","",IF(OR(INDEX(Nhaplieu!$M$8:$M$1070,$G332)=$J$3,INDEX(Nhaplieu!$N$8:$N$1070,$G332)=$J$3),INDEX(Nhaplieu!$E$8:$E$1070,$G332),""))</f>
        <v/>
      </c>
      <c r="B332" s="477" t="str">
        <f>IF($G332="","",IF(OR(INDEX(Nhaplieu!$M$8:$M$1070,$G332)=$J$3,INDEX(Nhaplieu!$N$8:$N$1070,$G332)=$J$3),INDEX(Nhaplieu!$F$8:$F$1070,$G332),""))</f>
        <v/>
      </c>
      <c r="C332" s="478" t="str">
        <f>IF($G332="","",IF(OR(INDEX(Nhaplieu!$M$8:$M$1070,$G332)=$J$3,INDEX(Nhaplieu!$N$8:$N$1070,$G332)=$J$3),INDEX(Nhaplieu!$L$8:$L$1070,$G332),""))</f>
        <v/>
      </c>
      <c r="D332" s="479" t="str">
        <f>IF($G332="","",IF(INDEX(Nhaplieu!$M$8:$M$1070,$G332)=$J$3,IF($G332="","",INDEX(Nhaplieu!$N$8:$N$1070,$G332)),IF(INDEX(Nhaplieu!$N$8:$N$1070,$G332)=$J$3,IF($G332="","",INDEX(Nhaplieu!$M$8:$M$1070,$G332)),"")))</f>
        <v/>
      </c>
      <c r="E332" s="461" t="str">
        <f>IF($G332="","",IF(AND(INDEX(Nhaplieu!$M$8:$M$1070,$G332)=$J$3,INDEX(Nhaplieu!$P$8:$P$1070,$G332)=$J$2),INDEX(Nhaplieu!$O$8:$O$1070,$G332),0))</f>
        <v/>
      </c>
      <c r="F332" s="461" t="str">
        <f>IF(OR($G332="",E332&gt;0),"",IF(AND(INDEX(Nhaplieu!$N$8:$N$1070,$G332)=$J$3,INDEX(Nhaplieu!$P$8:$P$1070,$G332)=$J$2),INDEX(Nhaplieu!$O$8:$O$1070,$G332),0))</f>
        <v/>
      </c>
      <c r="G332" s="480" t="str">
        <f>IF(TYPE(MATCH($J$2,Nhaplieu!$P$8:$P$1070,0))=16,"",MATCH($J$2,Nhaplieu!$P$8:$P$1070,0))</f>
        <v/>
      </c>
    </row>
    <row r="333" spans="1:7" s="10" customFormat="1" ht="14.25" customHeight="1">
      <c r="A333" s="461" t="str">
        <f>IF($G333="","",IF(OR(INDEX(Nhaplieu!$M$8:$M$1070,$G333)=$J$3,INDEX(Nhaplieu!$N$8:$N$1070,$G333)=$J$3),INDEX(Nhaplieu!$E$8:$E$1070,$G333),""))</f>
        <v/>
      </c>
      <c r="B333" s="477" t="str">
        <f>IF($G333="","",IF(OR(INDEX(Nhaplieu!$M$8:$M$1070,$G333)=$J$3,INDEX(Nhaplieu!$N$8:$N$1070,$G333)=$J$3),INDEX(Nhaplieu!$F$8:$F$1070,$G333),""))</f>
        <v/>
      </c>
      <c r="C333" s="478" t="str">
        <f>IF($G333="","",IF(OR(INDEX(Nhaplieu!$M$8:$M$1070,$G333)=$J$3,INDEX(Nhaplieu!$N$8:$N$1070,$G333)=$J$3),INDEX(Nhaplieu!$L$8:$L$1070,$G333),""))</f>
        <v/>
      </c>
      <c r="D333" s="479" t="str">
        <f>IF($G333="","",IF(INDEX(Nhaplieu!$M$8:$M$1070,$G333)=$J$3,IF($G333="","",INDEX(Nhaplieu!$N$8:$N$1070,$G333)),IF(INDEX(Nhaplieu!$N$8:$N$1070,$G333)=$J$3,IF($G333="","",INDEX(Nhaplieu!$M$8:$M$1070,$G333)),"")))</f>
        <v/>
      </c>
      <c r="E333" s="461" t="str">
        <f>IF($G333="","",IF(AND(INDEX(Nhaplieu!$M$8:$M$1070,$G333)=$J$3,INDEX(Nhaplieu!$P$8:$P$1070,$G333)=$J$2),INDEX(Nhaplieu!$O$8:$O$1070,$G333),0))</f>
        <v/>
      </c>
      <c r="F333" s="461" t="str">
        <f>IF(OR($G333="",E333&gt;0),"",IF(AND(INDEX(Nhaplieu!$N$8:$N$1070,$G333)=$J$3,INDEX(Nhaplieu!$P$8:$P$1070,$G333)=$J$2),INDEX(Nhaplieu!$O$8:$O$1070,$G333),0))</f>
        <v/>
      </c>
      <c r="G333" s="480" t="str">
        <f>IF(TYPE(MATCH($J$2,Nhaplieu!$P$8:$P$1070,0))=16,"",MATCH($J$2,Nhaplieu!$P$8:$P$1070,0))</f>
        <v/>
      </c>
    </row>
    <row r="334" spans="1:7" s="10" customFormat="1" ht="14.25" customHeight="1">
      <c r="A334" s="461" t="str">
        <f>IF($G334="","",IF(OR(INDEX(Nhaplieu!$M$8:$M$1070,$G334)=$J$3,INDEX(Nhaplieu!$N$8:$N$1070,$G334)=$J$3),INDEX(Nhaplieu!$E$8:$E$1070,$G334),""))</f>
        <v/>
      </c>
      <c r="B334" s="477" t="str">
        <f>IF($G334="","",IF(OR(INDEX(Nhaplieu!$M$8:$M$1070,$G334)=$J$3,INDEX(Nhaplieu!$N$8:$N$1070,$G334)=$J$3),INDEX(Nhaplieu!$F$8:$F$1070,$G334),""))</f>
        <v/>
      </c>
      <c r="C334" s="478" t="str">
        <f>IF($G334="","",IF(OR(INDEX(Nhaplieu!$M$8:$M$1070,$G334)=$J$3,INDEX(Nhaplieu!$N$8:$N$1070,$G334)=$J$3),INDEX(Nhaplieu!$L$8:$L$1070,$G334),""))</f>
        <v/>
      </c>
      <c r="D334" s="479" t="str">
        <f>IF($G334="","",IF(INDEX(Nhaplieu!$M$8:$M$1070,$G334)=$J$3,IF($G334="","",INDEX(Nhaplieu!$N$8:$N$1070,$G334)),IF(INDEX(Nhaplieu!$N$8:$N$1070,$G334)=$J$3,IF($G334="","",INDEX(Nhaplieu!$M$8:$M$1070,$G334)),"")))</f>
        <v/>
      </c>
      <c r="E334" s="461" t="str">
        <f>IF($G334="","",IF(AND(INDEX(Nhaplieu!$M$8:$M$1070,$G334)=$J$3,INDEX(Nhaplieu!$P$8:$P$1070,$G334)=$J$2),INDEX(Nhaplieu!$O$8:$O$1070,$G334),0))</f>
        <v/>
      </c>
      <c r="F334" s="461" t="str">
        <f>IF(OR($G334="",E334&gt;0),"",IF(AND(INDEX(Nhaplieu!$N$8:$N$1070,$G334)=$J$3,INDEX(Nhaplieu!$P$8:$P$1070,$G334)=$J$2),INDEX(Nhaplieu!$O$8:$O$1070,$G334),0))</f>
        <v/>
      </c>
      <c r="G334" s="480" t="str">
        <f>IF(TYPE(MATCH($J$2,Nhaplieu!$P$8:$P$1070,0))=16,"",MATCH($J$2,Nhaplieu!$P$8:$P$1070,0))</f>
        <v/>
      </c>
    </row>
    <row r="335" spans="1:7" s="10" customFormat="1" ht="14.25" customHeight="1">
      <c r="A335" s="461" t="str">
        <f>IF($G335="","",IF(OR(INDEX(Nhaplieu!$M$8:$M$1070,$G335)=$J$3,INDEX(Nhaplieu!$N$8:$N$1070,$G335)=$J$3),INDEX(Nhaplieu!$E$8:$E$1070,$G335),""))</f>
        <v/>
      </c>
      <c r="B335" s="477" t="str">
        <f>IF($G335="","",IF(OR(INDEX(Nhaplieu!$M$8:$M$1070,$G335)=$J$3,INDEX(Nhaplieu!$N$8:$N$1070,$G335)=$J$3),INDEX(Nhaplieu!$F$8:$F$1070,$G335),""))</f>
        <v/>
      </c>
      <c r="C335" s="478" t="str">
        <f>IF($G335="","",IF(OR(INDEX(Nhaplieu!$M$8:$M$1070,$G335)=$J$3,INDEX(Nhaplieu!$N$8:$N$1070,$G335)=$J$3),INDEX(Nhaplieu!$L$8:$L$1070,$G335),""))</f>
        <v/>
      </c>
      <c r="D335" s="479" t="str">
        <f>IF($G335="","",IF(INDEX(Nhaplieu!$M$8:$M$1070,$G335)=$J$3,IF($G335="","",INDEX(Nhaplieu!$N$8:$N$1070,$G335)),IF(INDEX(Nhaplieu!$N$8:$N$1070,$G335)=$J$3,IF($G335="","",INDEX(Nhaplieu!$M$8:$M$1070,$G335)),"")))</f>
        <v/>
      </c>
      <c r="E335" s="461" t="str">
        <f>IF($G335="","",IF(AND(INDEX(Nhaplieu!$M$8:$M$1070,$G335)=$J$3,INDEX(Nhaplieu!$P$8:$P$1070,$G335)=$J$2),INDEX(Nhaplieu!$O$8:$O$1070,$G335),0))</f>
        <v/>
      </c>
      <c r="F335" s="461" t="str">
        <f>IF(OR($G335="",E335&gt;0),"",IF(AND(INDEX(Nhaplieu!$N$8:$N$1070,$G335)=$J$3,INDEX(Nhaplieu!$P$8:$P$1070,$G335)=$J$2),INDEX(Nhaplieu!$O$8:$O$1070,$G335),0))</f>
        <v/>
      </c>
      <c r="G335" s="480" t="str">
        <f>IF(TYPE(MATCH($J$2,Nhaplieu!$P$8:$P$1070,0))=16,"",MATCH($J$2,Nhaplieu!$P$8:$P$1070,0))</f>
        <v/>
      </c>
    </row>
    <row r="336" spans="1:7" s="10" customFormat="1" ht="14.25" customHeight="1">
      <c r="A336" s="461" t="str">
        <f>IF($G336="","",IF(OR(INDEX(Nhaplieu!$M$8:$M$1070,$G336)=$J$3,INDEX(Nhaplieu!$N$8:$N$1070,$G336)=$J$3),INDEX(Nhaplieu!$E$8:$E$1070,$G336),""))</f>
        <v/>
      </c>
      <c r="B336" s="477" t="str">
        <f>IF($G336="","",IF(OR(INDEX(Nhaplieu!$M$8:$M$1070,$G336)=$J$3,INDEX(Nhaplieu!$N$8:$N$1070,$G336)=$J$3),INDEX(Nhaplieu!$F$8:$F$1070,$G336),""))</f>
        <v/>
      </c>
      <c r="C336" s="478" t="str">
        <f>IF($G336="","",IF(OR(INDEX(Nhaplieu!$M$8:$M$1070,$G336)=$J$3,INDEX(Nhaplieu!$N$8:$N$1070,$G336)=$J$3),INDEX(Nhaplieu!$L$8:$L$1070,$G336),""))</f>
        <v/>
      </c>
      <c r="D336" s="479" t="str">
        <f>IF($G336="","",IF(INDEX(Nhaplieu!$M$8:$M$1070,$G336)=$J$3,IF($G336="","",INDEX(Nhaplieu!$N$8:$N$1070,$G336)),IF(INDEX(Nhaplieu!$N$8:$N$1070,$G336)=$J$3,IF($G336="","",INDEX(Nhaplieu!$M$8:$M$1070,$G336)),"")))</f>
        <v/>
      </c>
      <c r="E336" s="461" t="str">
        <f>IF($G336="","",IF(AND(INDEX(Nhaplieu!$M$8:$M$1070,$G336)=$J$3,INDEX(Nhaplieu!$P$8:$P$1070,$G336)=$J$2),INDEX(Nhaplieu!$O$8:$O$1070,$G336),0))</f>
        <v/>
      </c>
      <c r="F336" s="461" t="str">
        <f>IF(OR($G336="",E336&gt;0),"",IF(AND(INDEX(Nhaplieu!$N$8:$N$1070,$G336)=$J$3,INDEX(Nhaplieu!$P$8:$P$1070,$G336)=$J$2),INDEX(Nhaplieu!$O$8:$O$1070,$G336),0))</f>
        <v/>
      </c>
      <c r="G336" s="480" t="str">
        <f>IF(TYPE(MATCH($J$2,Nhaplieu!$P$8:$P$1070,0))=16,"",MATCH($J$2,Nhaplieu!$P$8:$P$1070,0))</f>
        <v/>
      </c>
    </row>
    <row r="337" spans="1:7" s="10" customFormat="1" ht="14.25" customHeight="1">
      <c r="A337" s="461" t="str">
        <f>IF($G337="","",IF(OR(INDEX(Nhaplieu!$M$8:$M$1070,$G337)=$J$3,INDEX(Nhaplieu!$N$8:$N$1070,$G337)=$J$3),INDEX(Nhaplieu!$E$8:$E$1070,$G337),""))</f>
        <v/>
      </c>
      <c r="B337" s="477" t="str">
        <f>IF($G337="","",IF(OR(INDEX(Nhaplieu!$M$8:$M$1070,$G337)=$J$3,INDEX(Nhaplieu!$N$8:$N$1070,$G337)=$J$3),INDEX(Nhaplieu!$F$8:$F$1070,$G337),""))</f>
        <v/>
      </c>
      <c r="C337" s="478" t="str">
        <f>IF($G337="","",IF(OR(INDEX(Nhaplieu!$M$8:$M$1070,$G337)=$J$3,INDEX(Nhaplieu!$N$8:$N$1070,$G337)=$J$3),INDEX(Nhaplieu!$L$8:$L$1070,$G337),""))</f>
        <v/>
      </c>
      <c r="D337" s="479" t="str">
        <f>IF($G337="","",IF(INDEX(Nhaplieu!$M$8:$M$1070,$G337)=$J$3,IF($G337="","",INDEX(Nhaplieu!$N$8:$N$1070,$G337)),IF(INDEX(Nhaplieu!$N$8:$N$1070,$G337)=$J$3,IF($G337="","",INDEX(Nhaplieu!$M$8:$M$1070,$G337)),"")))</f>
        <v/>
      </c>
      <c r="E337" s="461" t="str">
        <f>IF($G337="","",IF(AND(INDEX(Nhaplieu!$M$8:$M$1070,$G337)=$J$3,INDEX(Nhaplieu!$P$8:$P$1070,$G337)=$J$2),INDEX(Nhaplieu!$O$8:$O$1070,$G337),0))</f>
        <v/>
      </c>
      <c r="F337" s="461" t="str">
        <f>IF(OR($G337="",E337&gt;0),"",IF(AND(INDEX(Nhaplieu!$N$8:$N$1070,$G337)=$J$3,INDEX(Nhaplieu!$P$8:$P$1070,$G337)=$J$2),INDEX(Nhaplieu!$O$8:$O$1070,$G337),0))</f>
        <v/>
      </c>
      <c r="G337" s="480" t="str">
        <f>IF(TYPE(MATCH($J$2,Nhaplieu!$P$8:$P$1070,0))=16,"",MATCH($J$2,Nhaplieu!$P$8:$P$1070,0))</f>
        <v/>
      </c>
    </row>
    <row r="338" spans="1:7" s="10" customFormat="1" ht="14.25" customHeight="1">
      <c r="A338" s="461" t="str">
        <f>IF($G338="","",IF(OR(INDEX(Nhaplieu!$M$8:$M$1070,$G338)=$J$3,INDEX(Nhaplieu!$N$8:$N$1070,$G338)=$J$3),INDEX(Nhaplieu!$E$8:$E$1070,$G338),""))</f>
        <v/>
      </c>
      <c r="B338" s="477" t="str">
        <f>IF($G338="","",IF(OR(INDEX(Nhaplieu!$M$8:$M$1070,$G338)=$J$3,INDEX(Nhaplieu!$N$8:$N$1070,$G338)=$J$3),INDEX(Nhaplieu!$F$8:$F$1070,$G338),""))</f>
        <v/>
      </c>
      <c r="C338" s="478" t="str">
        <f>IF($G338="","",IF(OR(INDEX(Nhaplieu!$M$8:$M$1070,$G338)=$J$3,INDEX(Nhaplieu!$N$8:$N$1070,$G338)=$J$3),INDEX(Nhaplieu!$L$8:$L$1070,$G338),""))</f>
        <v/>
      </c>
      <c r="D338" s="479" t="str">
        <f>IF($G338="","",IF(INDEX(Nhaplieu!$M$8:$M$1070,$G338)=$J$3,IF($G338="","",INDEX(Nhaplieu!$N$8:$N$1070,$G338)),IF(INDEX(Nhaplieu!$N$8:$N$1070,$G338)=$J$3,IF($G338="","",INDEX(Nhaplieu!$M$8:$M$1070,$G338)),"")))</f>
        <v/>
      </c>
      <c r="E338" s="461" t="str">
        <f>IF($G338="","",IF(AND(INDEX(Nhaplieu!$M$8:$M$1070,$G338)=$J$3,INDEX(Nhaplieu!$P$8:$P$1070,$G338)=$J$2),INDEX(Nhaplieu!$O$8:$O$1070,$G338),0))</f>
        <v/>
      </c>
      <c r="F338" s="461" t="str">
        <f>IF(OR($G338="",E338&gt;0),"",IF(AND(INDEX(Nhaplieu!$N$8:$N$1070,$G338)=$J$3,INDEX(Nhaplieu!$P$8:$P$1070,$G338)=$J$2),INDEX(Nhaplieu!$O$8:$O$1070,$G338),0))</f>
        <v/>
      </c>
      <c r="G338" s="480" t="str">
        <f>IF(TYPE(MATCH($J$2,Nhaplieu!$P$8:$P$1070,0))=16,"",MATCH($J$2,Nhaplieu!$P$8:$P$1070,0))</f>
        <v/>
      </c>
    </row>
    <row r="339" spans="1:7" s="10" customFormat="1" ht="14.25" customHeight="1">
      <c r="A339" s="461" t="str">
        <f>IF($G339="","",IF(OR(INDEX(Nhaplieu!$M$8:$M$1070,$G339)=$J$3,INDEX(Nhaplieu!$N$8:$N$1070,$G339)=$J$3),INDEX(Nhaplieu!$E$8:$E$1070,$G339),""))</f>
        <v/>
      </c>
      <c r="B339" s="477" t="str">
        <f>IF($G339="","",IF(OR(INDEX(Nhaplieu!$M$8:$M$1070,$G339)=$J$3,INDEX(Nhaplieu!$N$8:$N$1070,$G339)=$J$3),INDEX(Nhaplieu!$F$8:$F$1070,$G339),""))</f>
        <v/>
      </c>
      <c r="C339" s="478" t="str">
        <f>IF($G339="","",IF(OR(INDEX(Nhaplieu!$M$8:$M$1070,$G339)=$J$3,INDEX(Nhaplieu!$N$8:$N$1070,$G339)=$J$3),INDEX(Nhaplieu!$L$8:$L$1070,$G339),""))</f>
        <v/>
      </c>
      <c r="D339" s="479" t="str">
        <f>IF($G339="","",IF(INDEX(Nhaplieu!$M$8:$M$1070,$G339)=$J$3,IF($G339="","",INDEX(Nhaplieu!$N$8:$N$1070,$G339)),IF(INDEX(Nhaplieu!$N$8:$N$1070,$G339)=$J$3,IF($G339="","",INDEX(Nhaplieu!$M$8:$M$1070,$G339)),"")))</f>
        <v/>
      </c>
      <c r="E339" s="461" t="str">
        <f>IF($G339="","",IF(AND(INDEX(Nhaplieu!$M$8:$M$1070,$G339)=$J$3,INDEX(Nhaplieu!$P$8:$P$1070,$G339)=$J$2),INDEX(Nhaplieu!$O$8:$O$1070,$G339),0))</f>
        <v/>
      </c>
      <c r="F339" s="461" t="str">
        <f>IF(OR($G339="",E339&gt;0),"",IF(AND(INDEX(Nhaplieu!$N$8:$N$1070,$G339)=$J$3,INDEX(Nhaplieu!$P$8:$P$1070,$G339)=$J$2),INDEX(Nhaplieu!$O$8:$O$1070,$G339),0))</f>
        <v/>
      </c>
      <c r="G339" s="480" t="str">
        <f>IF(TYPE(MATCH($J$2,Nhaplieu!$P$8:$P$1070,0))=16,"",MATCH($J$2,Nhaplieu!$P$8:$P$1070,0))</f>
        <v/>
      </c>
    </row>
    <row r="340" spans="1:7" s="10" customFormat="1" ht="14.25" customHeight="1">
      <c r="A340" s="461" t="str">
        <f>IF($G340="","",IF(OR(INDEX(Nhaplieu!$M$8:$M$1070,$G340)=$J$3,INDEX(Nhaplieu!$N$8:$N$1070,$G340)=$J$3),INDEX(Nhaplieu!$E$8:$E$1070,$G340),""))</f>
        <v/>
      </c>
      <c r="B340" s="477" t="str">
        <f>IF($G340="","",IF(OR(INDEX(Nhaplieu!$M$8:$M$1070,$G340)=$J$3,INDEX(Nhaplieu!$N$8:$N$1070,$G340)=$J$3),INDEX(Nhaplieu!$F$8:$F$1070,$G340),""))</f>
        <v/>
      </c>
      <c r="C340" s="478" t="str">
        <f>IF($G340="","",IF(OR(INDEX(Nhaplieu!$M$8:$M$1070,$G340)=$J$3,INDEX(Nhaplieu!$N$8:$N$1070,$G340)=$J$3),INDEX(Nhaplieu!$L$8:$L$1070,$G340),""))</f>
        <v/>
      </c>
      <c r="D340" s="479" t="str">
        <f>IF($G340="","",IF(INDEX(Nhaplieu!$M$8:$M$1070,$G340)=$J$3,IF($G340="","",INDEX(Nhaplieu!$N$8:$N$1070,$G340)),IF(INDEX(Nhaplieu!$N$8:$N$1070,$G340)=$J$3,IF($G340="","",INDEX(Nhaplieu!$M$8:$M$1070,$G340)),"")))</f>
        <v/>
      </c>
      <c r="E340" s="461" t="str">
        <f>IF($G340="","",IF(AND(INDEX(Nhaplieu!$M$8:$M$1070,$G340)=$J$3,INDEX(Nhaplieu!$P$8:$P$1070,$G340)=$J$2),INDEX(Nhaplieu!$O$8:$O$1070,$G340),0))</f>
        <v/>
      </c>
      <c r="F340" s="461" t="str">
        <f>IF(OR($G340="",E340&gt;0),"",IF(AND(INDEX(Nhaplieu!$N$8:$N$1070,$G340)=$J$3,INDEX(Nhaplieu!$P$8:$P$1070,$G340)=$J$2),INDEX(Nhaplieu!$O$8:$O$1070,$G340),0))</f>
        <v/>
      </c>
      <c r="G340" s="480" t="str">
        <f>IF(TYPE(MATCH($J$2,Nhaplieu!$P$8:$P$1070,0))=16,"",MATCH($J$2,Nhaplieu!$P$8:$P$1070,0))</f>
        <v/>
      </c>
    </row>
    <row r="341" spans="1:7" s="10" customFormat="1" ht="14.25" customHeight="1">
      <c r="A341" s="461" t="str">
        <f>IF($G341="","",IF(OR(INDEX(Nhaplieu!$M$8:$M$1070,$G341)=$J$3,INDEX(Nhaplieu!$N$8:$N$1070,$G341)=$J$3),INDEX(Nhaplieu!$E$8:$E$1070,$G341),""))</f>
        <v/>
      </c>
      <c r="B341" s="477" t="str">
        <f>IF($G341="","",IF(OR(INDEX(Nhaplieu!$M$8:$M$1070,$G341)=$J$3,INDEX(Nhaplieu!$N$8:$N$1070,$G341)=$J$3),INDEX(Nhaplieu!$F$8:$F$1070,$G341),""))</f>
        <v/>
      </c>
      <c r="C341" s="478" t="str">
        <f>IF($G341="","",IF(OR(INDEX(Nhaplieu!$M$8:$M$1070,$G341)=$J$3,INDEX(Nhaplieu!$N$8:$N$1070,$G341)=$J$3),INDEX(Nhaplieu!$L$8:$L$1070,$G341),""))</f>
        <v/>
      </c>
      <c r="D341" s="479" t="str">
        <f>IF($G341="","",IF(INDEX(Nhaplieu!$M$8:$M$1070,$G341)=$J$3,IF($G341="","",INDEX(Nhaplieu!$N$8:$N$1070,$G341)),IF(INDEX(Nhaplieu!$N$8:$N$1070,$G341)=$J$3,IF($G341="","",INDEX(Nhaplieu!$M$8:$M$1070,$G341)),"")))</f>
        <v/>
      </c>
      <c r="E341" s="461" t="str">
        <f>IF($G341="","",IF(AND(INDEX(Nhaplieu!$M$8:$M$1070,$G341)=$J$3,INDEX(Nhaplieu!$P$8:$P$1070,$G341)=$J$2),INDEX(Nhaplieu!$O$8:$O$1070,$G341),0))</f>
        <v/>
      </c>
      <c r="F341" s="461" t="str">
        <f>IF(OR($G341="",E341&gt;0),"",IF(AND(INDEX(Nhaplieu!$N$8:$N$1070,$G341)=$J$3,INDEX(Nhaplieu!$P$8:$P$1070,$G341)=$J$2),INDEX(Nhaplieu!$O$8:$O$1070,$G341),0))</f>
        <v/>
      </c>
      <c r="G341" s="480" t="str">
        <f>IF(TYPE(MATCH($J$2,Nhaplieu!$P$8:$P$1070,0))=16,"",MATCH($J$2,Nhaplieu!$P$8:$P$1070,0))</f>
        <v/>
      </c>
    </row>
    <row r="342" spans="1:7" s="10" customFormat="1" ht="14.25" customHeight="1">
      <c r="A342" s="461" t="str">
        <f>IF($G342="","",IF(OR(INDEX(Nhaplieu!$M$8:$M$1070,$G342)=$J$3,INDEX(Nhaplieu!$N$8:$N$1070,$G342)=$J$3),INDEX(Nhaplieu!$E$8:$E$1070,$G342),""))</f>
        <v/>
      </c>
      <c r="B342" s="477" t="str">
        <f>IF($G342="","",IF(OR(INDEX(Nhaplieu!$M$8:$M$1070,$G342)=$J$3,INDEX(Nhaplieu!$N$8:$N$1070,$G342)=$J$3),INDEX(Nhaplieu!$F$8:$F$1070,$G342),""))</f>
        <v/>
      </c>
      <c r="C342" s="478" t="str">
        <f>IF($G342="","",IF(OR(INDEX(Nhaplieu!$M$8:$M$1070,$G342)=$J$3,INDEX(Nhaplieu!$N$8:$N$1070,$G342)=$J$3),INDEX(Nhaplieu!$L$8:$L$1070,$G342),""))</f>
        <v/>
      </c>
      <c r="D342" s="479" t="str">
        <f>IF($G342="","",IF(INDEX(Nhaplieu!$M$8:$M$1070,$G342)=$J$3,IF($G342="","",INDEX(Nhaplieu!$N$8:$N$1070,$G342)),IF(INDEX(Nhaplieu!$N$8:$N$1070,$G342)=$J$3,IF($G342="","",INDEX(Nhaplieu!$M$8:$M$1070,$G342)),"")))</f>
        <v/>
      </c>
      <c r="E342" s="461" t="str">
        <f>IF($G342="","",IF(AND(INDEX(Nhaplieu!$M$8:$M$1070,$G342)=$J$3,INDEX(Nhaplieu!$P$8:$P$1070,$G342)=$J$2),INDEX(Nhaplieu!$O$8:$O$1070,$G342),0))</f>
        <v/>
      </c>
      <c r="F342" s="461" t="str">
        <f>IF(OR($G342="",E342&gt;0),"",IF(AND(INDEX(Nhaplieu!$N$8:$N$1070,$G342)=$J$3,INDEX(Nhaplieu!$P$8:$P$1070,$G342)=$J$2),INDEX(Nhaplieu!$O$8:$O$1070,$G342),0))</f>
        <v/>
      </c>
      <c r="G342" s="480" t="str">
        <f>IF(TYPE(MATCH($J$2,Nhaplieu!$P$8:$P$1070,0))=16,"",MATCH($J$2,Nhaplieu!$P$8:$P$1070,0))</f>
        <v/>
      </c>
    </row>
    <row r="343" spans="1:7" s="10" customFormat="1" ht="14.25" customHeight="1">
      <c r="A343" s="461" t="str">
        <f>IF($G343="","",IF(OR(INDEX(Nhaplieu!$M$8:$M$1070,$G343)=$J$3,INDEX(Nhaplieu!$N$8:$N$1070,$G343)=$J$3),INDEX(Nhaplieu!$E$8:$E$1070,$G343),""))</f>
        <v/>
      </c>
      <c r="B343" s="477" t="str">
        <f>IF($G343="","",IF(OR(INDEX(Nhaplieu!$M$8:$M$1070,$G343)=$J$3,INDEX(Nhaplieu!$N$8:$N$1070,$G343)=$J$3),INDEX(Nhaplieu!$F$8:$F$1070,$G343),""))</f>
        <v/>
      </c>
      <c r="C343" s="478" t="str">
        <f>IF($G343="","",IF(OR(INDEX(Nhaplieu!$M$8:$M$1070,$G343)=$J$3,INDEX(Nhaplieu!$N$8:$N$1070,$G343)=$J$3),INDEX(Nhaplieu!$L$8:$L$1070,$G343),""))</f>
        <v/>
      </c>
      <c r="D343" s="479" t="str">
        <f>IF($G343="","",IF(INDEX(Nhaplieu!$M$8:$M$1070,$G343)=$J$3,IF($G343="","",INDEX(Nhaplieu!$N$8:$N$1070,$G343)),IF(INDEX(Nhaplieu!$N$8:$N$1070,$G343)=$J$3,IF($G343="","",INDEX(Nhaplieu!$M$8:$M$1070,$G343)),"")))</f>
        <v/>
      </c>
      <c r="E343" s="461" t="str">
        <f>IF($G343="","",IF(AND(INDEX(Nhaplieu!$M$8:$M$1070,$G343)=$J$3,INDEX(Nhaplieu!$P$8:$P$1070,$G343)=$J$2),INDEX(Nhaplieu!$O$8:$O$1070,$G343),0))</f>
        <v/>
      </c>
      <c r="F343" s="461" t="str">
        <f>IF(OR($G343="",E343&gt;0),"",IF(AND(INDEX(Nhaplieu!$N$8:$N$1070,$G343)=$J$3,INDEX(Nhaplieu!$P$8:$P$1070,$G343)=$J$2),INDEX(Nhaplieu!$O$8:$O$1070,$G343),0))</f>
        <v/>
      </c>
      <c r="G343" s="480" t="str">
        <f>IF(TYPE(MATCH($J$2,Nhaplieu!$P$8:$P$1070,0))=16,"",MATCH($J$2,Nhaplieu!$P$8:$P$1070,0))</f>
        <v/>
      </c>
    </row>
    <row r="344" spans="1:7" s="10" customFormat="1" ht="14.25" customHeight="1">
      <c r="A344" s="461" t="str">
        <f>IF($G344="","",IF(OR(INDEX(Nhaplieu!$M$8:$M$1070,$G344)=$J$3,INDEX(Nhaplieu!$N$8:$N$1070,$G344)=$J$3),INDEX(Nhaplieu!$E$8:$E$1070,$G344),""))</f>
        <v/>
      </c>
      <c r="B344" s="477" t="str">
        <f>IF($G344="","",IF(OR(INDEX(Nhaplieu!$M$8:$M$1070,$G344)=$J$3,INDEX(Nhaplieu!$N$8:$N$1070,$G344)=$J$3),INDEX(Nhaplieu!$F$8:$F$1070,$G344),""))</f>
        <v/>
      </c>
      <c r="C344" s="478" t="str">
        <f>IF($G344="","",IF(OR(INDEX(Nhaplieu!$M$8:$M$1070,$G344)=$J$3,INDEX(Nhaplieu!$N$8:$N$1070,$G344)=$J$3),INDEX(Nhaplieu!$L$8:$L$1070,$G344),""))</f>
        <v/>
      </c>
      <c r="D344" s="479" t="str">
        <f>IF($G344="","",IF(INDEX(Nhaplieu!$M$8:$M$1070,$G344)=$J$3,IF($G344="","",INDEX(Nhaplieu!$N$8:$N$1070,$G344)),IF(INDEX(Nhaplieu!$N$8:$N$1070,$G344)=$J$3,IF($G344="","",INDEX(Nhaplieu!$M$8:$M$1070,$G344)),"")))</f>
        <v/>
      </c>
      <c r="E344" s="461" t="str">
        <f>IF($G344="","",IF(AND(INDEX(Nhaplieu!$M$8:$M$1070,$G344)=$J$3,INDEX(Nhaplieu!$P$8:$P$1070,$G344)=$J$2),INDEX(Nhaplieu!$O$8:$O$1070,$G344),0))</f>
        <v/>
      </c>
      <c r="F344" s="461" t="str">
        <f>IF(OR($G344="",E344&gt;0),"",IF(AND(INDEX(Nhaplieu!$N$8:$N$1070,$G344)=$J$3,INDEX(Nhaplieu!$P$8:$P$1070,$G344)=$J$2),INDEX(Nhaplieu!$O$8:$O$1070,$G344),0))</f>
        <v/>
      </c>
      <c r="G344" s="480" t="str">
        <f>IF(TYPE(MATCH($J$2,Nhaplieu!$P$8:$P$1070,0))=16,"",MATCH($J$2,Nhaplieu!$P$8:$P$1070,0))</f>
        <v/>
      </c>
    </row>
    <row r="345" spans="1:7" s="10" customFormat="1" ht="14.25" customHeight="1">
      <c r="A345" s="461" t="str">
        <f>IF($G345="","",IF(OR(INDEX(Nhaplieu!$M$8:$M$1070,$G345)=$J$3,INDEX(Nhaplieu!$N$8:$N$1070,$G345)=$J$3),INDEX(Nhaplieu!$E$8:$E$1070,$G345),""))</f>
        <v/>
      </c>
      <c r="B345" s="477" t="str">
        <f>IF($G345="","",IF(OR(INDEX(Nhaplieu!$M$8:$M$1070,$G345)=$J$3,INDEX(Nhaplieu!$N$8:$N$1070,$G345)=$J$3),INDEX(Nhaplieu!$F$8:$F$1070,$G345),""))</f>
        <v/>
      </c>
      <c r="C345" s="478" t="str">
        <f>IF($G345="","",IF(OR(INDEX(Nhaplieu!$M$8:$M$1070,$G345)=$J$3,INDEX(Nhaplieu!$N$8:$N$1070,$G345)=$J$3),INDEX(Nhaplieu!$L$8:$L$1070,$G345),""))</f>
        <v/>
      </c>
      <c r="D345" s="479" t="str">
        <f>IF($G345="","",IF(INDEX(Nhaplieu!$M$8:$M$1070,$G345)=$J$3,IF($G345="","",INDEX(Nhaplieu!$N$8:$N$1070,$G345)),IF(INDEX(Nhaplieu!$N$8:$N$1070,$G345)=$J$3,IF($G345="","",INDEX(Nhaplieu!$M$8:$M$1070,$G345)),"")))</f>
        <v/>
      </c>
      <c r="E345" s="461" t="str">
        <f>IF($G345="","",IF(AND(INDEX(Nhaplieu!$M$8:$M$1070,$G345)=$J$3,INDEX(Nhaplieu!$P$8:$P$1070,$G345)=$J$2),INDEX(Nhaplieu!$O$8:$O$1070,$G345),0))</f>
        <v/>
      </c>
      <c r="F345" s="461" t="str">
        <f>IF(OR($G345="",E345&gt;0),"",IF(AND(INDEX(Nhaplieu!$N$8:$N$1070,$G345)=$J$3,INDEX(Nhaplieu!$P$8:$P$1070,$G345)=$J$2),INDEX(Nhaplieu!$O$8:$O$1070,$G345),0))</f>
        <v/>
      </c>
      <c r="G345" s="480" t="str">
        <f>IF(TYPE(MATCH($J$2,Nhaplieu!$P$8:$P$1070,0))=16,"",MATCH($J$2,Nhaplieu!$P$8:$P$1070,0))</f>
        <v/>
      </c>
    </row>
    <row r="346" spans="1:7" s="10" customFormat="1" ht="14.25" customHeight="1">
      <c r="A346" s="461" t="str">
        <f>IF($G346="","",IF(OR(INDEX(Nhaplieu!$M$8:$M$1070,$G346)=$J$3,INDEX(Nhaplieu!$N$8:$N$1070,$G346)=$J$3),INDEX(Nhaplieu!$E$8:$E$1070,$G346),""))</f>
        <v/>
      </c>
      <c r="B346" s="477" t="str">
        <f>IF($G346="","",IF(OR(INDEX(Nhaplieu!$M$8:$M$1070,$G346)=$J$3,INDEX(Nhaplieu!$N$8:$N$1070,$G346)=$J$3),INDEX(Nhaplieu!$F$8:$F$1070,$G346),""))</f>
        <v/>
      </c>
      <c r="C346" s="478" t="str">
        <f>IF($G346="","",IF(OR(INDEX(Nhaplieu!$M$8:$M$1070,$G346)=$J$3,INDEX(Nhaplieu!$N$8:$N$1070,$G346)=$J$3),INDEX(Nhaplieu!$L$8:$L$1070,$G346),""))</f>
        <v/>
      </c>
      <c r="D346" s="479" t="str">
        <f>IF($G346="","",IF(INDEX(Nhaplieu!$M$8:$M$1070,$G346)=$J$3,IF($G346="","",INDEX(Nhaplieu!$N$8:$N$1070,$G346)),IF(INDEX(Nhaplieu!$N$8:$N$1070,$G346)=$J$3,IF($G346="","",INDEX(Nhaplieu!$M$8:$M$1070,$G346)),"")))</f>
        <v/>
      </c>
      <c r="E346" s="461" t="str">
        <f>IF($G346="","",IF(AND(INDEX(Nhaplieu!$M$8:$M$1070,$G346)=$J$3,INDEX(Nhaplieu!$P$8:$P$1070,$G346)=$J$2),INDEX(Nhaplieu!$O$8:$O$1070,$G346),0))</f>
        <v/>
      </c>
      <c r="F346" s="461" t="str">
        <f>IF(OR($G346="",E346&gt;0),"",IF(AND(INDEX(Nhaplieu!$N$8:$N$1070,$G346)=$J$3,INDEX(Nhaplieu!$P$8:$P$1070,$G346)=$J$2),INDEX(Nhaplieu!$O$8:$O$1070,$G346),0))</f>
        <v/>
      </c>
      <c r="G346" s="480" t="str">
        <f>IF(TYPE(MATCH($J$2,Nhaplieu!$P$8:$P$1070,0))=16,"",MATCH($J$2,Nhaplieu!$P$8:$P$1070,0))</f>
        <v/>
      </c>
    </row>
    <row r="347" spans="1:7" s="10" customFormat="1" ht="14.25" customHeight="1">
      <c r="A347" s="461" t="str">
        <f>IF($G347="","",IF(OR(INDEX(Nhaplieu!$M$8:$M$1070,$G347)=$J$3,INDEX(Nhaplieu!$N$8:$N$1070,$G347)=$J$3),INDEX(Nhaplieu!$E$8:$E$1070,$G347),""))</f>
        <v/>
      </c>
      <c r="B347" s="477" t="str">
        <f>IF($G347="","",IF(OR(INDEX(Nhaplieu!$M$8:$M$1070,$G347)=$J$3,INDEX(Nhaplieu!$N$8:$N$1070,$G347)=$J$3),INDEX(Nhaplieu!$F$8:$F$1070,$G347),""))</f>
        <v/>
      </c>
      <c r="C347" s="478" t="str">
        <f>IF($G347="","",IF(OR(INDEX(Nhaplieu!$M$8:$M$1070,$G347)=$J$3,INDEX(Nhaplieu!$N$8:$N$1070,$G347)=$J$3),INDEX(Nhaplieu!$L$8:$L$1070,$G347),""))</f>
        <v/>
      </c>
      <c r="D347" s="479" t="str">
        <f>IF($G347="","",IF(INDEX(Nhaplieu!$M$8:$M$1070,$G347)=$J$3,IF($G347="","",INDEX(Nhaplieu!$N$8:$N$1070,$G347)),IF(INDEX(Nhaplieu!$N$8:$N$1070,$G347)=$J$3,IF($G347="","",INDEX(Nhaplieu!$M$8:$M$1070,$G347)),"")))</f>
        <v/>
      </c>
      <c r="E347" s="461" t="str">
        <f>IF($G347="","",IF(AND(INDEX(Nhaplieu!$M$8:$M$1070,$G347)=$J$3,INDEX(Nhaplieu!$P$8:$P$1070,$G347)=$J$2),INDEX(Nhaplieu!$O$8:$O$1070,$G347),0))</f>
        <v/>
      </c>
      <c r="F347" s="461" t="str">
        <f>IF(OR($G347="",E347&gt;0),"",IF(AND(INDEX(Nhaplieu!$N$8:$N$1070,$G347)=$J$3,INDEX(Nhaplieu!$P$8:$P$1070,$G347)=$J$2),INDEX(Nhaplieu!$O$8:$O$1070,$G347),0))</f>
        <v/>
      </c>
      <c r="G347" s="480" t="str">
        <f>IF(TYPE(MATCH($J$2,Nhaplieu!$P$8:$P$1070,0))=16,"",MATCH($J$2,Nhaplieu!$P$8:$P$1070,0))</f>
        <v/>
      </c>
    </row>
    <row r="348" spans="1:7" s="10" customFormat="1" ht="14.25" customHeight="1">
      <c r="A348" s="461" t="str">
        <f>IF($G348="","",IF(OR(INDEX(Nhaplieu!$M$8:$M$1070,$G348)=$J$3,INDEX(Nhaplieu!$N$8:$N$1070,$G348)=$J$3),INDEX(Nhaplieu!$E$8:$E$1070,$G348),""))</f>
        <v/>
      </c>
      <c r="B348" s="477" t="str">
        <f>IF($G348="","",IF(OR(INDEX(Nhaplieu!$M$8:$M$1070,$G348)=$J$3,INDEX(Nhaplieu!$N$8:$N$1070,$G348)=$J$3),INDEX(Nhaplieu!$F$8:$F$1070,$G348),""))</f>
        <v/>
      </c>
      <c r="C348" s="478" t="str">
        <f>IF($G348="","",IF(OR(INDEX(Nhaplieu!$M$8:$M$1070,$G348)=$J$3,INDEX(Nhaplieu!$N$8:$N$1070,$G348)=$J$3),INDEX(Nhaplieu!$L$8:$L$1070,$G348),""))</f>
        <v/>
      </c>
      <c r="D348" s="479" t="str">
        <f>IF($G348="","",IF(INDEX(Nhaplieu!$M$8:$M$1070,$G348)=$J$3,IF($G348="","",INDEX(Nhaplieu!$N$8:$N$1070,$G348)),IF(INDEX(Nhaplieu!$N$8:$N$1070,$G348)=$J$3,IF($G348="","",INDEX(Nhaplieu!$M$8:$M$1070,$G348)),"")))</f>
        <v/>
      </c>
      <c r="E348" s="461" t="str">
        <f>IF($G348="","",IF(AND(INDEX(Nhaplieu!$M$8:$M$1070,$G348)=$J$3,INDEX(Nhaplieu!$P$8:$P$1070,$G348)=$J$2),INDEX(Nhaplieu!$O$8:$O$1070,$G348),0))</f>
        <v/>
      </c>
      <c r="F348" s="461" t="str">
        <f>IF(OR($G348="",E348&gt;0),"",IF(AND(INDEX(Nhaplieu!$N$8:$N$1070,$G348)=$J$3,INDEX(Nhaplieu!$P$8:$P$1070,$G348)=$J$2),INDEX(Nhaplieu!$O$8:$O$1070,$G348),0))</f>
        <v/>
      </c>
      <c r="G348" s="480" t="str">
        <f>IF(TYPE(MATCH($J$2,Nhaplieu!$P$8:$P$1070,0))=16,"",MATCH($J$2,Nhaplieu!$P$8:$P$1070,0))</f>
        <v/>
      </c>
    </row>
    <row r="349" spans="1:7" s="10" customFormat="1" ht="14.25" customHeight="1">
      <c r="A349" s="461" t="str">
        <f>IF($G349="","",IF(OR(INDEX(Nhaplieu!$M$8:$M$1070,$G349)=$J$3,INDEX(Nhaplieu!$N$8:$N$1070,$G349)=$J$3),INDEX(Nhaplieu!$E$8:$E$1070,$G349),""))</f>
        <v/>
      </c>
      <c r="B349" s="477" t="str">
        <f>IF($G349="","",IF(OR(INDEX(Nhaplieu!$M$8:$M$1070,$G349)=$J$3,INDEX(Nhaplieu!$N$8:$N$1070,$G349)=$J$3),INDEX(Nhaplieu!$F$8:$F$1070,$G349),""))</f>
        <v/>
      </c>
      <c r="C349" s="478" t="str">
        <f>IF($G349="","",IF(OR(INDEX(Nhaplieu!$M$8:$M$1070,$G349)=$J$3,INDEX(Nhaplieu!$N$8:$N$1070,$G349)=$J$3),INDEX(Nhaplieu!$L$8:$L$1070,$G349),""))</f>
        <v/>
      </c>
      <c r="D349" s="479" t="str">
        <f>IF($G349="","",IF(INDEX(Nhaplieu!$M$8:$M$1070,$G349)=$J$3,IF($G349="","",INDEX(Nhaplieu!$N$8:$N$1070,$G349)),IF(INDEX(Nhaplieu!$N$8:$N$1070,$G349)=$J$3,IF($G349="","",INDEX(Nhaplieu!$M$8:$M$1070,$G349)),"")))</f>
        <v/>
      </c>
      <c r="E349" s="461" t="str">
        <f>IF($G349="","",IF(AND(INDEX(Nhaplieu!$M$8:$M$1070,$G349)=$J$3,INDEX(Nhaplieu!$P$8:$P$1070,$G349)=$J$2),INDEX(Nhaplieu!$O$8:$O$1070,$G349),0))</f>
        <v/>
      </c>
      <c r="F349" s="461" t="str">
        <f>IF(OR($G349="",E349&gt;0),"",IF(AND(INDEX(Nhaplieu!$N$8:$N$1070,$G349)=$J$3,INDEX(Nhaplieu!$P$8:$P$1070,$G349)=$J$2),INDEX(Nhaplieu!$O$8:$O$1070,$G349),0))</f>
        <v/>
      </c>
      <c r="G349" s="480" t="str">
        <f>IF(TYPE(MATCH($J$2,Nhaplieu!$P$8:$P$1070,0))=16,"",MATCH($J$2,Nhaplieu!$P$8:$P$1070,0))</f>
        <v/>
      </c>
    </row>
    <row r="350" spans="1:7" s="10" customFormat="1" ht="14.25" customHeight="1">
      <c r="A350" s="461" t="str">
        <f>IF($G350="","",IF(OR(INDEX(Nhaplieu!$M$8:$M$1070,$G350)=$J$3,INDEX(Nhaplieu!$N$8:$N$1070,$G350)=$J$3),INDEX(Nhaplieu!$E$8:$E$1070,$G350),""))</f>
        <v/>
      </c>
      <c r="B350" s="477" t="str">
        <f>IF($G350="","",IF(OR(INDEX(Nhaplieu!$M$8:$M$1070,$G350)=$J$3,INDEX(Nhaplieu!$N$8:$N$1070,$G350)=$J$3),INDEX(Nhaplieu!$F$8:$F$1070,$G350),""))</f>
        <v/>
      </c>
      <c r="C350" s="478" t="str">
        <f>IF($G350="","",IF(OR(INDEX(Nhaplieu!$M$8:$M$1070,$G350)=$J$3,INDEX(Nhaplieu!$N$8:$N$1070,$G350)=$J$3),INDEX(Nhaplieu!$L$8:$L$1070,$G350),""))</f>
        <v/>
      </c>
      <c r="D350" s="479" t="str">
        <f>IF($G350="","",IF(INDEX(Nhaplieu!$M$8:$M$1070,$G350)=$J$3,IF($G350="","",INDEX(Nhaplieu!$N$8:$N$1070,$G350)),IF(INDEX(Nhaplieu!$N$8:$N$1070,$G350)=$J$3,IF($G350="","",INDEX(Nhaplieu!$M$8:$M$1070,$G350)),"")))</f>
        <v/>
      </c>
      <c r="E350" s="461" t="str">
        <f>IF($G350="","",IF(AND(INDEX(Nhaplieu!$M$8:$M$1070,$G350)=$J$3,INDEX(Nhaplieu!$P$8:$P$1070,$G350)=$J$2),INDEX(Nhaplieu!$O$8:$O$1070,$G350),0))</f>
        <v/>
      </c>
      <c r="F350" s="461" t="str">
        <f>IF(OR($G350="",E350&gt;0),"",IF(AND(INDEX(Nhaplieu!$N$8:$N$1070,$G350)=$J$3,INDEX(Nhaplieu!$P$8:$P$1070,$G350)=$J$2),INDEX(Nhaplieu!$O$8:$O$1070,$G350),0))</f>
        <v/>
      </c>
      <c r="G350" s="480" t="str">
        <f>IF(TYPE(MATCH($J$2,Nhaplieu!$P$8:$P$1070,0))=16,"",MATCH($J$2,Nhaplieu!$P$8:$P$1070,0))</f>
        <v/>
      </c>
    </row>
    <row r="351" spans="1:7" s="10" customFormat="1" ht="14.25" customHeight="1">
      <c r="A351" s="461" t="str">
        <f>IF($G351="","",IF(OR(INDEX(Nhaplieu!$M$8:$M$1070,$G351)=$J$3,INDEX(Nhaplieu!$N$8:$N$1070,$G351)=$J$3),INDEX(Nhaplieu!$E$8:$E$1070,$G351),""))</f>
        <v/>
      </c>
      <c r="B351" s="477" t="str">
        <f>IF($G351="","",IF(OR(INDEX(Nhaplieu!$M$8:$M$1070,$G351)=$J$3,INDEX(Nhaplieu!$N$8:$N$1070,$G351)=$J$3),INDEX(Nhaplieu!$F$8:$F$1070,$G351),""))</f>
        <v/>
      </c>
      <c r="C351" s="478" t="str">
        <f>IF($G351="","",IF(OR(INDEX(Nhaplieu!$M$8:$M$1070,$G351)=$J$3,INDEX(Nhaplieu!$N$8:$N$1070,$G351)=$J$3),INDEX(Nhaplieu!$L$8:$L$1070,$G351),""))</f>
        <v/>
      </c>
      <c r="D351" s="479" t="str">
        <f>IF($G351="","",IF(INDEX(Nhaplieu!$M$8:$M$1070,$G351)=$J$3,IF($G351="","",INDEX(Nhaplieu!$N$8:$N$1070,$G351)),IF(INDEX(Nhaplieu!$N$8:$N$1070,$G351)=$J$3,IF($G351="","",INDEX(Nhaplieu!$M$8:$M$1070,$G351)),"")))</f>
        <v/>
      </c>
      <c r="E351" s="461" t="str">
        <f>IF($G351="","",IF(AND(INDEX(Nhaplieu!$M$8:$M$1070,$G351)=$J$3,INDEX(Nhaplieu!$P$8:$P$1070,$G351)=$J$2),INDEX(Nhaplieu!$O$8:$O$1070,$G351),0))</f>
        <v/>
      </c>
      <c r="F351" s="461" t="str">
        <f>IF(OR($G351="",E351&gt;0),"",IF(AND(INDEX(Nhaplieu!$N$8:$N$1070,$G351)=$J$3,INDEX(Nhaplieu!$P$8:$P$1070,$G351)=$J$2),INDEX(Nhaplieu!$O$8:$O$1070,$G351),0))</f>
        <v/>
      </c>
      <c r="G351" s="480" t="str">
        <f>IF(TYPE(MATCH($J$2,Nhaplieu!$P$8:$P$1070,0))=16,"",MATCH($J$2,Nhaplieu!$P$8:$P$1070,0))</f>
        <v/>
      </c>
    </row>
    <row r="352" spans="1:7" s="10" customFormat="1" ht="14.25" customHeight="1">
      <c r="A352" s="461" t="str">
        <f>IF($G352="","",IF(OR(INDEX(Nhaplieu!$M$8:$M$1070,$G352)=$J$3,INDEX(Nhaplieu!$N$8:$N$1070,$G352)=$J$3),INDEX(Nhaplieu!$E$8:$E$1070,$G352),""))</f>
        <v/>
      </c>
      <c r="B352" s="477" t="str">
        <f>IF($G352="","",IF(OR(INDEX(Nhaplieu!$M$8:$M$1070,$G352)=$J$3,INDEX(Nhaplieu!$N$8:$N$1070,$G352)=$J$3),INDEX(Nhaplieu!$F$8:$F$1070,$G352),""))</f>
        <v/>
      </c>
      <c r="C352" s="478" t="str">
        <f>IF($G352="","",IF(OR(INDEX(Nhaplieu!$M$8:$M$1070,$G352)=$J$3,INDEX(Nhaplieu!$N$8:$N$1070,$G352)=$J$3),INDEX(Nhaplieu!$L$8:$L$1070,$G352),""))</f>
        <v/>
      </c>
      <c r="D352" s="479" t="str">
        <f>IF($G352="","",IF(INDEX(Nhaplieu!$M$8:$M$1070,$G352)=$J$3,IF($G352="","",INDEX(Nhaplieu!$N$8:$N$1070,$G352)),IF(INDEX(Nhaplieu!$N$8:$N$1070,$G352)=$J$3,IF($G352="","",INDEX(Nhaplieu!$M$8:$M$1070,$G352)),"")))</f>
        <v/>
      </c>
      <c r="E352" s="461" t="str">
        <f>IF($G352="","",IF(AND(INDEX(Nhaplieu!$M$8:$M$1070,$G352)=$J$3,INDEX(Nhaplieu!$P$8:$P$1070,$G352)=$J$2),INDEX(Nhaplieu!$O$8:$O$1070,$G352),0))</f>
        <v/>
      </c>
      <c r="F352" s="461" t="str">
        <f>IF(OR($G352="",E352&gt;0),"",IF(AND(INDEX(Nhaplieu!$N$8:$N$1070,$G352)=$J$3,INDEX(Nhaplieu!$P$8:$P$1070,$G352)=$J$2),INDEX(Nhaplieu!$O$8:$O$1070,$G352),0))</f>
        <v/>
      </c>
      <c r="G352" s="480" t="str">
        <f>IF(TYPE(MATCH($J$2,Nhaplieu!$P$8:$P$1070,0))=16,"",MATCH($J$2,Nhaplieu!$P$8:$P$1070,0))</f>
        <v/>
      </c>
    </row>
    <row r="353" spans="1:7" s="10" customFormat="1" ht="14.25" customHeight="1">
      <c r="A353" s="461" t="str">
        <f>IF($G353="","",IF(OR(INDEX(Nhaplieu!$M$8:$M$1070,$G353)=$J$3,INDEX(Nhaplieu!$N$8:$N$1070,$G353)=$J$3),INDEX(Nhaplieu!$E$8:$E$1070,$G353),""))</f>
        <v/>
      </c>
      <c r="B353" s="477" t="str">
        <f>IF($G353="","",IF(OR(INDEX(Nhaplieu!$M$8:$M$1070,$G353)=$J$3,INDEX(Nhaplieu!$N$8:$N$1070,$G353)=$J$3),INDEX(Nhaplieu!$F$8:$F$1070,$G353),""))</f>
        <v/>
      </c>
      <c r="C353" s="478" t="str">
        <f>IF($G353="","",IF(OR(INDEX(Nhaplieu!$M$8:$M$1070,$G353)=$J$3,INDEX(Nhaplieu!$N$8:$N$1070,$G353)=$J$3),INDEX(Nhaplieu!$L$8:$L$1070,$G353),""))</f>
        <v/>
      </c>
      <c r="D353" s="479" t="str">
        <f>IF($G353="","",IF(INDEX(Nhaplieu!$M$8:$M$1070,$G353)=$J$3,IF($G353="","",INDEX(Nhaplieu!$N$8:$N$1070,$G353)),IF(INDEX(Nhaplieu!$N$8:$N$1070,$G353)=$J$3,IF($G353="","",INDEX(Nhaplieu!$M$8:$M$1070,$G353)),"")))</f>
        <v/>
      </c>
      <c r="E353" s="461" t="str">
        <f>IF($G353="","",IF(AND(INDEX(Nhaplieu!$M$8:$M$1070,$G353)=$J$3,INDEX(Nhaplieu!$P$8:$P$1070,$G353)=$J$2),INDEX(Nhaplieu!$O$8:$O$1070,$G353),0))</f>
        <v/>
      </c>
      <c r="F353" s="461" t="str">
        <f>IF(OR($G353="",E353&gt;0),"",IF(AND(INDEX(Nhaplieu!$N$8:$N$1070,$G353)=$J$3,INDEX(Nhaplieu!$P$8:$P$1070,$G353)=$J$2),INDEX(Nhaplieu!$O$8:$O$1070,$G353),0))</f>
        <v/>
      </c>
      <c r="G353" s="480" t="str">
        <f>IF(TYPE(MATCH($J$2,Nhaplieu!$P$8:$P$1070,0))=16,"",MATCH($J$2,Nhaplieu!$P$8:$P$1070,0))</f>
        <v/>
      </c>
    </row>
    <row r="354" spans="1:7" s="10" customFormat="1" ht="14.25" customHeight="1">
      <c r="A354" s="461" t="str">
        <f>IF($G354="","",IF(OR(INDEX(Nhaplieu!$M$8:$M$1070,$G354)=$J$3,INDEX(Nhaplieu!$N$8:$N$1070,$G354)=$J$3),INDEX(Nhaplieu!$E$8:$E$1070,$G354),""))</f>
        <v/>
      </c>
      <c r="B354" s="477" t="str">
        <f>IF($G354="","",IF(OR(INDEX(Nhaplieu!$M$8:$M$1070,$G354)=$J$3,INDEX(Nhaplieu!$N$8:$N$1070,$G354)=$J$3),INDEX(Nhaplieu!$F$8:$F$1070,$G354),""))</f>
        <v/>
      </c>
      <c r="C354" s="478" t="str">
        <f>IF($G354="","",IF(OR(INDEX(Nhaplieu!$M$8:$M$1070,$G354)=$J$3,INDEX(Nhaplieu!$N$8:$N$1070,$G354)=$J$3),INDEX(Nhaplieu!$L$8:$L$1070,$G354),""))</f>
        <v/>
      </c>
      <c r="D354" s="479" t="str">
        <f>IF($G354="","",IF(INDEX(Nhaplieu!$M$8:$M$1070,$G354)=$J$3,IF($G354="","",INDEX(Nhaplieu!$N$8:$N$1070,$G354)),IF(INDEX(Nhaplieu!$N$8:$N$1070,$G354)=$J$3,IF($G354="","",INDEX(Nhaplieu!$M$8:$M$1070,$G354)),"")))</f>
        <v/>
      </c>
      <c r="E354" s="461" t="str">
        <f>IF($G354="","",IF(AND(INDEX(Nhaplieu!$M$8:$M$1070,$G354)=$J$3,INDEX(Nhaplieu!$P$8:$P$1070,$G354)=$J$2),INDEX(Nhaplieu!$O$8:$O$1070,$G354),0))</f>
        <v/>
      </c>
      <c r="F354" s="461" t="str">
        <f>IF(OR($G354="",E354&gt;0),"",IF(AND(INDEX(Nhaplieu!$N$8:$N$1070,$G354)=$J$3,INDEX(Nhaplieu!$P$8:$P$1070,$G354)=$J$2),INDEX(Nhaplieu!$O$8:$O$1070,$G354),0))</f>
        <v/>
      </c>
      <c r="G354" s="480" t="str">
        <f>IF(TYPE(MATCH($J$2,Nhaplieu!$P$8:$P$1070,0))=16,"",MATCH($J$2,Nhaplieu!$P$8:$P$1070,0))</f>
        <v/>
      </c>
    </row>
    <row r="355" spans="1:7" s="10" customFormat="1" ht="14.25" customHeight="1">
      <c r="A355" s="461" t="str">
        <f>IF($G355="","",IF(OR(INDEX(Nhaplieu!$M$8:$M$1070,$G355)=$J$3,INDEX(Nhaplieu!$N$8:$N$1070,$G355)=$J$3),INDEX(Nhaplieu!$E$8:$E$1070,$G355),""))</f>
        <v/>
      </c>
      <c r="B355" s="477" t="str">
        <f>IF($G355="","",IF(OR(INDEX(Nhaplieu!$M$8:$M$1070,$G355)=$J$3,INDEX(Nhaplieu!$N$8:$N$1070,$G355)=$J$3),INDEX(Nhaplieu!$F$8:$F$1070,$G355),""))</f>
        <v/>
      </c>
      <c r="C355" s="478" t="str">
        <f>IF($G355="","",IF(OR(INDEX(Nhaplieu!$M$8:$M$1070,$G355)=$J$3,INDEX(Nhaplieu!$N$8:$N$1070,$G355)=$J$3),INDEX(Nhaplieu!$L$8:$L$1070,$G355),""))</f>
        <v/>
      </c>
      <c r="D355" s="479" t="str">
        <f>IF($G355="","",IF(INDEX(Nhaplieu!$M$8:$M$1070,$G355)=$J$3,IF($G355="","",INDEX(Nhaplieu!$N$8:$N$1070,$G355)),IF(INDEX(Nhaplieu!$N$8:$N$1070,$G355)=$J$3,IF($G355="","",INDEX(Nhaplieu!$M$8:$M$1070,$G355)),"")))</f>
        <v/>
      </c>
      <c r="E355" s="461" t="str">
        <f>IF($G355="","",IF(AND(INDEX(Nhaplieu!$M$8:$M$1070,$G355)=$J$3,INDEX(Nhaplieu!$P$8:$P$1070,$G355)=$J$2),INDEX(Nhaplieu!$O$8:$O$1070,$G355),0))</f>
        <v/>
      </c>
      <c r="F355" s="461" t="str">
        <f>IF(OR($G355="",E355&gt;0),"",IF(AND(INDEX(Nhaplieu!$N$8:$N$1070,$G355)=$J$3,INDEX(Nhaplieu!$P$8:$P$1070,$G355)=$J$2),INDEX(Nhaplieu!$O$8:$O$1070,$G355),0))</f>
        <v/>
      </c>
      <c r="G355" s="480" t="str">
        <f>IF(TYPE(MATCH($J$2,Nhaplieu!$P$8:$P$1070,0))=16,"",MATCH($J$2,Nhaplieu!$P$8:$P$1070,0))</f>
        <v/>
      </c>
    </row>
    <row r="356" spans="1:7" s="10" customFormat="1" ht="14.25" customHeight="1">
      <c r="A356" s="461" t="str">
        <f>IF($G356="","",IF(OR(INDEX(Nhaplieu!$M$8:$M$1070,$G356)=$J$3,INDEX(Nhaplieu!$N$8:$N$1070,$G356)=$J$3),INDEX(Nhaplieu!$E$8:$E$1070,$G356),""))</f>
        <v/>
      </c>
      <c r="B356" s="477" t="str">
        <f>IF($G356="","",IF(OR(INDEX(Nhaplieu!$M$8:$M$1070,$G356)=$J$3,INDEX(Nhaplieu!$N$8:$N$1070,$G356)=$J$3),INDEX(Nhaplieu!$F$8:$F$1070,$G356),""))</f>
        <v/>
      </c>
      <c r="C356" s="478" t="str">
        <f>IF($G356="","",IF(OR(INDEX(Nhaplieu!$M$8:$M$1070,$G356)=$J$3,INDEX(Nhaplieu!$N$8:$N$1070,$G356)=$J$3),INDEX(Nhaplieu!$L$8:$L$1070,$G356),""))</f>
        <v/>
      </c>
      <c r="D356" s="479" t="str">
        <f>IF($G356="","",IF(INDEX(Nhaplieu!$M$8:$M$1070,$G356)=$J$3,IF($G356="","",INDEX(Nhaplieu!$N$8:$N$1070,$G356)),IF(INDEX(Nhaplieu!$N$8:$N$1070,$G356)=$J$3,IF($G356="","",INDEX(Nhaplieu!$M$8:$M$1070,$G356)),"")))</f>
        <v/>
      </c>
      <c r="E356" s="461" t="str">
        <f>IF($G356="","",IF(AND(INDEX(Nhaplieu!$M$8:$M$1070,$G356)=$J$3,INDEX(Nhaplieu!$P$8:$P$1070,$G356)=$J$2),INDEX(Nhaplieu!$O$8:$O$1070,$G356),0))</f>
        <v/>
      </c>
      <c r="F356" s="461" t="str">
        <f>IF(OR($G356="",E356&gt;0),"",IF(AND(INDEX(Nhaplieu!$N$8:$N$1070,$G356)=$J$3,INDEX(Nhaplieu!$P$8:$P$1070,$G356)=$J$2),INDEX(Nhaplieu!$O$8:$O$1070,$G356),0))</f>
        <v/>
      </c>
      <c r="G356" s="480" t="str">
        <f>IF(TYPE(MATCH($J$2,Nhaplieu!$P$8:$P$1070,0))=16,"",MATCH($J$2,Nhaplieu!$P$8:$P$1070,0))</f>
        <v/>
      </c>
    </row>
    <row r="357" spans="1:7" s="10" customFormat="1" ht="14.25" customHeight="1">
      <c r="A357" s="461" t="str">
        <f>IF($G357="","",IF(OR(INDEX(Nhaplieu!$M$8:$M$1070,$G357)=$J$3,INDEX(Nhaplieu!$N$8:$N$1070,$G357)=$J$3),INDEX(Nhaplieu!$E$8:$E$1070,$G357),""))</f>
        <v/>
      </c>
      <c r="B357" s="477" t="str">
        <f>IF($G357="","",IF(OR(INDEX(Nhaplieu!$M$8:$M$1070,$G357)=$J$3,INDEX(Nhaplieu!$N$8:$N$1070,$G357)=$J$3),INDEX(Nhaplieu!$F$8:$F$1070,$G357),""))</f>
        <v/>
      </c>
      <c r="C357" s="478" t="str">
        <f>IF($G357="","",IF(OR(INDEX(Nhaplieu!$M$8:$M$1070,$G357)=$J$3,INDEX(Nhaplieu!$N$8:$N$1070,$G357)=$J$3),INDEX(Nhaplieu!$L$8:$L$1070,$G357),""))</f>
        <v/>
      </c>
      <c r="D357" s="479" t="str">
        <f>IF($G357="","",IF(INDEX(Nhaplieu!$M$8:$M$1070,$G357)=$J$3,IF($G357="","",INDEX(Nhaplieu!$N$8:$N$1070,$G357)),IF(INDEX(Nhaplieu!$N$8:$N$1070,$G357)=$J$3,IF($G357="","",INDEX(Nhaplieu!$M$8:$M$1070,$G357)),"")))</f>
        <v/>
      </c>
      <c r="E357" s="461" t="str">
        <f>IF($G357="","",IF(AND(INDEX(Nhaplieu!$M$8:$M$1070,$G357)=$J$3,INDEX(Nhaplieu!$P$8:$P$1070,$G357)=$J$2),INDEX(Nhaplieu!$O$8:$O$1070,$G357),0))</f>
        <v/>
      </c>
      <c r="F357" s="461" t="str">
        <f>IF(OR($G357="",E357&gt;0),"",IF(AND(INDEX(Nhaplieu!$N$8:$N$1070,$G357)=$J$3,INDEX(Nhaplieu!$P$8:$P$1070,$G357)=$J$2),INDEX(Nhaplieu!$O$8:$O$1070,$G357),0))</f>
        <v/>
      </c>
      <c r="G357" s="480" t="str">
        <f>IF(TYPE(MATCH($J$2,Nhaplieu!$P$8:$P$1070,0))=16,"",MATCH($J$2,Nhaplieu!$P$8:$P$1070,0))</f>
        <v/>
      </c>
    </row>
    <row r="358" spans="1:7" s="10" customFormat="1" ht="14.25" customHeight="1">
      <c r="A358" s="461" t="str">
        <f>IF($G358="","",IF(OR(INDEX(Nhaplieu!$M$8:$M$1070,$G358)=$J$3,INDEX(Nhaplieu!$N$8:$N$1070,$G358)=$J$3),INDEX(Nhaplieu!$E$8:$E$1070,$G358),""))</f>
        <v/>
      </c>
      <c r="B358" s="477" t="str">
        <f>IF($G358="","",IF(OR(INDEX(Nhaplieu!$M$8:$M$1070,$G358)=$J$3,INDEX(Nhaplieu!$N$8:$N$1070,$G358)=$J$3),INDEX(Nhaplieu!$F$8:$F$1070,$G358),""))</f>
        <v/>
      </c>
      <c r="C358" s="478" t="str">
        <f>IF($G358="","",IF(OR(INDEX(Nhaplieu!$M$8:$M$1070,$G358)=$J$3,INDEX(Nhaplieu!$N$8:$N$1070,$G358)=$J$3),INDEX(Nhaplieu!$L$8:$L$1070,$G358),""))</f>
        <v/>
      </c>
      <c r="D358" s="479" t="str">
        <f>IF($G358="","",IF(INDEX(Nhaplieu!$M$8:$M$1070,$G358)=$J$3,IF($G358="","",INDEX(Nhaplieu!$N$8:$N$1070,$G358)),IF(INDEX(Nhaplieu!$N$8:$N$1070,$G358)=$J$3,IF($G358="","",INDEX(Nhaplieu!$M$8:$M$1070,$G358)),"")))</f>
        <v/>
      </c>
      <c r="E358" s="461" t="str">
        <f>IF($G358="","",IF(AND(INDEX(Nhaplieu!$M$8:$M$1070,$G358)=$J$3,INDEX(Nhaplieu!$P$8:$P$1070,$G358)=$J$2),INDEX(Nhaplieu!$O$8:$O$1070,$G358),0))</f>
        <v/>
      </c>
      <c r="F358" s="461" t="str">
        <f>IF(OR($G358="",E358&gt;0),"",IF(AND(INDEX(Nhaplieu!$N$8:$N$1070,$G358)=$J$3,INDEX(Nhaplieu!$P$8:$P$1070,$G358)=$J$2),INDEX(Nhaplieu!$O$8:$O$1070,$G358),0))</f>
        <v/>
      </c>
      <c r="G358" s="480" t="str">
        <f>IF(TYPE(MATCH($J$2,Nhaplieu!$P$8:$P$1070,0))=16,"",MATCH($J$2,Nhaplieu!$P$8:$P$1070,0))</f>
        <v/>
      </c>
    </row>
    <row r="359" spans="1:7" s="10" customFormat="1" ht="14.25" customHeight="1">
      <c r="A359" s="461" t="str">
        <f>IF($G359="","",IF(OR(INDEX(Nhaplieu!$M$8:$M$1070,$G359)=$J$3,INDEX(Nhaplieu!$N$8:$N$1070,$G359)=$J$3),INDEX(Nhaplieu!$E$8:$E$1070,$G359),""))</f>
        <v/>
      </c>
      <c r="B359" s="477" t="str">
        <f>IF($G359="","",IF(OR(INDEX(Nhaplieu!$M$8:$M$1070,$G359)=$J$3,INDEX(Nhaplieu!$N$8:$N$1070,$G359)=$J$3),INDEX(Nhaplieu!$F$8:$F$1070,$G359),""))</f>
        <v/>
      </c>
      <c r="C359" s="478" t="str">
        <f>IF($G359="","",IF(OR(INDEX(Nhaplieu!$M$8:$M$1070,$G359)=$J$3,INDEX(Nhaplieu!$N$8:$N$1070,$G359)=$J$3),INDEX(Nhaplieu!$L$8:$L$1070,$G359),""))</f>
        <v/>
      </c>
      <c r="D359" s="479" t="str">
        <f>IF($G359="","",IF(INDEX(Nhaplieu!$M$8:$M$1070,$G359)=$J$3,IF($G359="","",INDEX(Nhaplieu!$N$8:$N$1070,$G359)),IF(INDEX(Nhaplieu!$N$8:$N$1070,$G359)=$J$3,IF($G359="","",INDEX(Nhaplieu!$M$8:$M$1070,$G359)),"")))</f>
        <v/>
      </c>
      <c r="E359" s="461" t="str">
        <f>IF($G359="","",IF(AND(INDEX(Nhaplieu!$M$8:$M$1070,$G359)=$J$3,INDEX(Nhaplieu!$P$8:$P$1070,$G359)=$J$2),INDEX(Nhaplieu!$O$8:$O$1070,$G359),0))</f>
        <v/>
      </c>
      <c r="F359" s="461" t="str">
        <f>IF(OR($G359="",E359&gt;0),"",IF(AND(INDEX(Nhaplieu!$N$8:$N$1070,$G359)=$J$3,INDEX(Nhaplieu!$P$8:$P$1070,$G359)=$J$2),INDEX(Nhaplieu!$O$8:$O$1070,$G359),0))</f>
        <v/>
      </c>
      <c r="G359" s="480" t="str">
        <f>IF(TYPE(MATCH($J$2,Nhaplieu!$P$8:$P$1070,0))=16,"",MATCH($J$2,Nhaplieu!$P$8:$P$1070,0))</f>
        <v/>
      </c>
    </row>
    <row r="360" spans="1:7" s="10" customFormat="1" ht="14.25" customHeight="1">
      <c r="A360" s="461" t="str">
        <f>IF($G360="","",IF(OR(INDEX(Nhaplieu!$M$8:$M$1070,$G360)=$J$3,INDEX(Nhaplieu!$N$8:$N$1070,$G360)=$J$3),INDEX(Nhaplieu!$E$8:$E$1070,$G360),""))</f>
        <v/>
      </c>
      <c r="B360" s="477" t="str">
        <f>IF($G360="","",IF(OR(INDEX(Nhaplieu!$M$8:$M$1070,$G360)=$J$3,INDEX(Nhaplieu!$N$8:$N$1070,$G360)=$J$3),INDEX(Nhaplieu!$F$8:$F$1070,$G360),""))</f>
        <v/>
      </c>
      <c r="C360" s="478" t="str">
        <f>IF($G360="","",IF(OR(INDEX(Nhaplieu!$M$8:$M$1070,$G360)=$J$3,INDEX(Nhaplieu!$N$8:$N$1070,$G360)=$J$3),INDEX(Nhaplieu!$L$8:$L$1070,$G360),""))</f>
        <v/>
      </c>
      <c r="D360" s="479" t="str">
        <f>IF($G360="","",IF(INDEX(Nhaplieu!$M$8:$M$1070,$G360)=$J$3,IF($G360="","",INDEX(Nhaplieu!$N$8:$N$1070,$G360)),IF(INDEX(Nhaplieu!$N$8:$N$1070,$G360)=$J$3,IF($G360="","",INDEX(Nhaplieu!$M$8:$M$1070,$G360)),"")))</f>
        <v/>
      </c>
      <c r="E360" s="461" t="str">
        <f>IF($G360="","",IF(AND(INDEX(Nhaplieu!$M$8:$M$1070,$G360)=$J$3,INDEX(Nhaplieu!$P$8:$P$1070,$G360)=$J$2),INDEX(Nhaplieu!$O$8:$O$1070,$G360),0))</f>
        <v/>
      </c>
      <c r="F360" s="461" t="str">
        <f>IF(OR($G360="",E360&gt;0),"",IF(AND(INDEX(Nhaplieu!$N$8:$N$1070,$G360)=$J$3,INDEX(Nhaplieu!$P$8:$P$1070,$G360)=$J$2),INDEX(Nhaplieu!$O$8:$O$1070,$G360),0))</f>
        <v/>
      </c>
      <c r="G360" s="480" t="str">
        <f>IF(TYPE(MATCH($J$2,Nhaplieu!$P$8:$P$1070,0))=16,"",MATCH($J$2,Nhaplieu!$P$8:$P$1070,0))</f>
        <v/>
      </c>
    </row>
    <row r="361" spans="1:7" s="10" customFormat="1" ht="14.25" customHeight="1">
      <c r="A361" s="461" t="str">
        <f>IF($G361="","",IF(OR(INDEX(Nhaplieu!$M$8:$M$1070,$G361)=$J$3,INDEX(Nhaplieu!$N$8:$N$1070,$G361)=$J$3),INDEX(Nhaplieu!$E$8:$E$1070,$G361),""))</f>
        <v/>
      </c>
      <c r="B361" s="477" t="str">
        <f>IF($G361="","",IF(OR(INDEX(Nhaplieu!$M$8:$M$1070,$G361)=$J$3,INDEX(Nhaplieu!$N$8:$N$1070,$G361)=$J$3),INDEX(Nhaplieu!$F$8:$F$1070,$G361),""))</f>
        <v/>
      </c>
      <c r="C361" s="478" t="str">
        <f>IF($G361="","",IF(OR(INDEX(Nhaplieu!$M$8:$M$1070,$G361)=$J$3,INDEX(Nhaplieu!$N$8:$N$1070,$G361)=$J$3),INDEX(Nhaplieu!$L$8:$L$1070,$G361),""))</f>
        <v/>
      </c>
      <c r="D361" s="479" t="str">
        <f>IF($G361="","",IF(INDEX(Nhaplieu!$M$8:$M$1070,$G361)=$J$3,IF($G361="","",INDEX(Nhaplieu!$N$8:$N$1070,$G361)),IF(INDEX(Nhaplieu!$N$8:$N$1070,$G361)=$J$3,IF($G361="","",INDEX(Nhaplieu!$M$8:$M$1070,$G361)),"")))</f>
        <v/>
      </c>
      <c r="E361" s="461" t="str">
        <f>IF($G361="","",IF(AND(INDEX(Nhaplieu!$M$8:$M$1070,$G361)=$J$3,INDEX(Nhaplieu!$P$8:$P$1070,$G361)=$J$2),INDEX(Nhaplieu!$O$8:$O$1070,$G361),0))</f>
        <v/>
      </c>
      <c r="F361" s="461" t="str">
        <f>IF(OR($G361="",E361&gt;0),"",IF(AND(INDEX(Nhaplieu!$N$8:$N$1070,$G361)=$J$3,INDEX(Nhaplieu!$P$8:$P$1070,$G361)=$J$2),INDEX(Nhaplieu!$O$8:$O$1070,$G361),0))</f>
        <v/>
      </c>
      <c r="G361" s="480" t="str">
        <f>IF(TYPE(MATCH($J$2,Nhaplieu!$P$8:$P$1070,0))=16,"",MATCH($J$2,Nhaplieu!$P$8:$P$1070,0))</f>
        <v/>
      </c>
    </row>
    <row r="362" spans="1:7" s="10" customFormat="1" ht="14.25" customHeight="1">
      <c r="A362" s="461" t="str">
        <f>IF($G362="","",IF(OR(INDEX(Nhaplieu!$M$8:$M$1070,$G362)=$J$3,INDEX(Nhaplieu!$N$8:$N$1070,$G362)=$J$3),INDEX(Nhaplieu!$E$8:$E$1070,$G362),""))</f>
        <v/>
      </c>
      <c r="B362" s="477" t="str">
        <f>IF($G362="","",IF(OR(INDEX(Nhaplieu!$M$8:$M$1070,$G362)=$J$3,INDEX(Nhaplieu!$N$8:$N$1070,$G362)=$J$3),INDEX(Nhaplieu!$F$8:$F$1070,$G362),""))</f>
        <v/>
      </c>
      <c r="C362" s="478" t="str">
        <f>IF($G362="","",IF(OR(INDEX(Nhaplieu!$M$8:$M$1070,$G362)=$J$3,INDEX(Nhaplieu!$N$8:$N$1070,$G362)=$J$3),INDEX(Nhaplieu!$L$8:$L$1070,$G362),""))</f>
        <v/>
      </c>
      <c r="D362" s="479" t="str">
        <f>IF($G362="","",IF(INDEX(Nhaplieu!$M$8:$M$1070,$G362)=$J$3,IF($G362="","",INDEX(Nhaplieu!$N$8:$N$1070,$G362)),IF(INDEX(Nhaplieu!$N$8:$N$1070,$G362)=$J$3,IF($G362="","",INDEX(Nhaplieu!$M$8:$M$1070,$G362)),"")))</f>
        <v/>
      </c>
      <c r="E362" s="461" t="str">
        <f>IF($G362="","",IF(AND(INDEX(Nhaplieu!$M$8:$M$1070,$G362)=$J$3,INDEX(Nhaplieu!$P$8:$P$1070,$G362)=$J$2),INDEX(Nhaplieu!$O$8:$O$1070,$G362),0))</f>
        <v/>
      </c>
      <c r="F362" s="461" t="str">
        <f>IF(OR($G362="",E362&gt;0),"",IF(AND(INDEX(Nhaplieu!$N$8:$N$1070,$G362)=$J$3,INDEX(Nhaplieu!$P$8:$P$1070,$G362)=$J$2),INDEX(Nhaplieu!$O$8:$O$1070,$G362),0))</f>
        <v/>
      </c>
      <c r="G362" s="480" t="str">
        <f>IF(TYPE(MATCH($J$2,Nhaplieu!$P$8:$P$1070,0))=16,"",MATCH($J$2,Nhaplieu!$P$8:$P$1070,0))</f>
        <v/>
      </c>
    </row>
    <row r="363" spans="1:7" s="10" customFormat="1" ht="14.25" customHeight="1">
      <c r="A363" s="461" t="str">
        <f>IF($G363="","",IF(OR(INDEX(Nhaplieu!$M$8:$M$1070,$G363)=$J$3,INDEX(Nhaplieu!$N$8:$N$1070,$G363)=$J$3),INDEX(Nhaplieu!$E$8:$E$1070,$G363),""))</f>
        <v/>
      </c>
      <c r="B363" s="477" t="str">
        <f>IF($G363="","",IF(OR(INDEX(Nhaplieu!$M$8:$M$1070,$G363)=$J$3,INDEX(Nhaplieu!$N$8:$N$1070,$G363)=$J$3),INDEX(Nhaplieu!$F$8:$F$1070,$G363),""))</f>
        <v/>
      </c>
      <c r="C363" s="478" t="str">
        <f>IF($G363="","",IF(OR(INDEX(Nhaplieu!$M$8:$M$1070,$G363)=$J$3,INDEX(Nhaplieu!$N$8:$N$1070,$G363)=$J$3),INDEX(Nhaplieu!$L$8:$L$1070,$G363),""))</f>
        <v/>
      </c>
      <c r="D363" s="479" t="str">
        <f>IF($G363="","",IF(INDEX(Nhaplieu!$M$8:$M$1070,$G363)=$J$3,IF($G363="","",INDEX(Nhaplieu!$N$8:$N$1070,$G363)),IF(INDEX(Nhaplieu!$N$8:$N$1070,$G363)=$J$3,IF($G363="","",INDEX(Nhaplieu!$M$8:$M$1070,$G363)),"")))</f>
        <v/>
      </c>
      <c r="E363" s="461" t="str">
        <f>IF($G363="","",IF(AND(INDEX(Nhaplieu!$M$8:$M$1070,$G363)=$J$3,INDEX(Nhaplieu!$P$8:$P$1070,$G363)=$J$2),INDEX(Nhaplieu!$O$8:$O$1070,$G363),0))</f>
        <v/>
      </c>
      <c r="F363" s="461" t="str">
        <f>IF(OR($G363="",E363&gt;0),"",IF(AND(INDEX(Nhaplieu!$N$8:$N$1070,$G363)=$J$3,INDEX(Nhaplieu!$P$8:$P$1070,$G363)=$J$2),INDEX(Nhaplieu!$O$8:$O$1070,$G363),0))</f>
        <v/>
      </c>
      <c r="G363" s="480" t="str">
        <f>IF(TYPE(MATCH($J$2,Nhaplieu!$P$8:$P$1070,0))=16,"",MATCH($J$2,Nhaplieu!$P$8:$P$1070,0))</f>
        <v/>
      </c>
    </row>
    <row r="364" spans="1:7" s="10" customFormat="1" ht="14.25" customHeight="1">
      <c r="A364" s="461" t="str">
        <f>IF($G364="","",IF(OR(INDEX(Nhaplieu!$M$8:$M$1070,$G364)=$J$3,INDEX(Nhaplieu!$N$8:$N$1070,$G364)=$J$3),INDEX(Nhaplieu!$E$8:$E$1070,$G364),""))</f>
        <v/>
      </c>
      <c r="B364" s="477" t="str">
        <f>IF($G364="","",IF(OR(INDEX(Nhaplieu!$M$8:$M$1070,$G364)=$J$3,INDEX(Nhaplieu!$N$8:$N$1070,$G364)=$J$3),INDEX(Nhaplieu!$F$8:$F$1070,$G364),""))</f>
        <v/>
      </c>
      <c r="C364" s="478" t="str">
        <f>IF($G364="","",IF(OR(INDEX(Nhaplieu!$M$8:$M$1070,$G364)=$J$3,INDEX(Nhaplieu!$N$8:$N$1070,$G364)=$J$3),INDEX(Nhaplieu!$L$8:$L$1070,$G364),""))</f>
        <v/>
      </c>
      <c r="D364" s="479" t="str">
        <f>IF($G364="","",IF(INDEX(Nhaplieu!$M$8:$M$1070,$G364)=$J$3,IF($G364="","",INDEX(Nhaplieu!$N$8:$N$1070,$G364)),IF(INDEX(Nhaplieu!$N$8:$N$1070,$G364)=$J$3,IF($G364="","",INDEX(Nhaplieu!$M$8:$M$1070,$G364)),"")))</f>
        <v/>
      </c>
      <c r="E364" s="461" t="str">
        <f>IF($G364="","",IF(AND(INDEX(Nhaplieu!$M$8:$M$1070,$G364)=$J$3,INDEX(Nhaplieu!$P$8:$P$1070,$G364)=$J$2),INDEX(Nhaplieu!$O$8:$O$1070,$G364),0))</f>
        <v/>
      </c>
      <c r="F364" s="461" t="str">
        <f>IF(OR($G364="",E364&gt;0),"",IF(AND(INDEX(Nhaplieu!$N$8:$N$1070,$G364)=$J$3,INDEX(Nhaplieu!$P$8:$P$1070,$G364)=$J$2),INDEX(Nhaplieu!$O$8:$O$1070,$G364),0))</f>
        <v/>
      </c>
      <c r="G364" s="480" t="str">
        <f>IF(TYPE(MATCH($J$2,Nhaplieu!$P$8:$P$1070,0))=16,"",MATCH($J$2,Nhaplieu!$P$8:$P$1070,0))</f>
        <v/>
      </c>
    </row>
    <row r="365" spans="1:7" s="10" customFormat="1" ht="14.25" customHeight="1">
      <c r="A365" s="461" t="str">
        <f>IF($G365="","",IF(OR(INDEX(Nhaplieu!$M$8:$M$1070,$G365)=$J$3,INDEX(Nhaplieu!$N$8:$N$1070,$G365)=$J$3),INDEX(Nhaplieu!$E$8:$E$1070,$G365),""))</f>
        <v/>
      </c>
      <c r="B365" s="477" t="str">
        <f>IF($G365="","",IF(OR(INDEX(Nhaplieu!$M$8:$M$1070,$G365)=$J$3,INDEX(Nhaplieu!$N$8:$N$1070,$G365)=$J$3),INDEX(Nhaplieu!$F$8:$F$1070,$G365),""))</f>
        <v/>
      </c>
      <c r="C365" s="478" t="str">
        <f>IF($G365="","",IF(OR(INDEX(Nhaplieu!$M$8:$M$1070,$G365)=$J$3,INDEX(Nhaplieu!$N$8:$N$1070,$G365)=$J$3),INDEX(Nhaplieu!$L$8:$L$1070,$G365),""))</f>
        <v/>
      </c>
      <c r="D365" s="479" t="str">
        <f>IF($G365="","",IF(INDEX(Nhaplieu!$M$8:$M$1070,$G365)=$J$3,IF($G365="","",INDEX(Nhaplieu!$N$8:$N$1070,$G365)),IF(INDEX(Nhaplieu!$N$8:$N$1070,$G365)=$J$3,IF($G365="","",INDEX(Nhaplieu!$M$8:$M$1070,$G365)),"")))</f>
        <v/>
      </c>
      <c r="E365" s="461" t="str">
        <f>IF($G365="","",IF(AND(INDEX(Nhaplieu!$M$8:$M$1070,$G365)=$J$3,INDEX(Nhaplieu!$P$8:$P$1070,$G365)=$J$2),INDEX(Nhaplieu!$O$8:$O$1070,$G365),0))</f>
        <v/>
      </c>
      <c r="F365" s="461" t="str">
        <f>IF(OR($G365="",E365&gt;0),"",IF(AND(INDEX(Nhaplieu!$N$8:$N$1070,$G365)=$J$3,INDEX(Nhaplieu!$P$8:$P$1070,$G365)=$J$2),INDEX(Nhaplieu!$O$8:$O$1070,$G365),0))</f>
        <v/>
      </c>
      <c r="G365" s="480" t="str">
        <f>IF(TYPE(MATCH($J$2,Nhaplieu!$P$8:$P$1070,0))=16,"",MATCH($J$2,Nhaplieu!$P$8:$P$1070,0))</f>
        <v/>
      </c>
    </row>
    <row r="366" spans="1:7" s="10" customFormat="1" ht="14.25" customHeight="1">
      <c r="A366" s="461" t="str">
        <f>IF($G366="","",IF(OR(INDEX(Nhaplieu!$M$8:$M$1070,$G366)=$J$3,INDEX(Nhaplieu!$N$8:$N$1070,$G366)=$J$3),INDEX(Nhaplieu!$E$8:$E$1070,$G366),""))</f>
        <v/>
      </c>
      <c r="B366" s="477" t="str">
        <f>IF($G366="","",IF(OR(INDEX(Nhaplieu!$M$8:$M$1070,$G366)=$J$3,INDEX(Nhaplieu!$N$8:$N$1070,$G366)=$J$3),INDEX(Nhaplieu!$F$8:$F$1070,$G366),""))</f>
        <v/>
      </c>
      <c r="C366" s="478" t="str">
        <f>IF($G366="","",IF(OR(INDEX(Nhaplieu!$M$8:$M$1070,$G366)=$J$3,INDEX(Nhaplieu!$N$8:$N$1070,$G366)=$J$3),INDEX(Nhaplieu!$L$8:$L$1070,$G366),""))</f>
        <v/>
      </c>
      <c r="D366" s="479" t="str">
        <f>IF($G366="","",IF(INDEX(Nhaplieu!$M$8:$M$1070,$G366)=$J$3,IF($G366="","",INDEX(Nhaplieu!$N$8:$N$1070,$G366)),IF(INDEX(Nhaplieu!$N$8:$N$1070,$G366)=$J$3,IF($G366="","",INDEX(Nhaplieu!$M$8:$M$1070,$G366)),"")))</f>
        <v/>
      </c>
      <c r="E366" s="461" t="str">
        <f>IF($G366="","",IF(AND(INDEX(Nhaplieu!$M$8:$M$1070,$G366)=$J$3,INDEX(Nhaplieu!$P$8:$P$1070,$G366)=$J$2),INDEX(Nhaplieu!$O$8:$O$1070,$G366),0))</f>
        <v/>
      </c>
      <c r="F366" s="461" t="str">
        <f>IF(OR($G366="",E366&gt;0),"",IF(AND(INDEX(Nhaplieu!$N$8:$N$1070,$G366)=$J$3,INDEX(Nhaplieu!$P$8:$P$1070,$G366)=$J$2),INDEX(Nhaplieu!$O$8:$O$1070,$G366),0))</f>
        <v/>
      </c>
      <c r="G366" s="480" t="str">
        <f>IF(TYPE(MATCH($J$2,Nhaplieu!$P$8:$P$1070,0))=16,"",MATCH($J$2,Nhaplieu!$P$8:$P$1070,0))</f>
        <v/>
      </c>
    </row>
    <row r="367" spans="1:7" s="10" customFormat="1" ht="14.25" customHeight="1">
      <c r="A367" s="461" t="str">
        <f>IF($G367="","",IF(OR(INDEX(Nhaplieu!$M$8:$M$1070,$G367)=$J$3,INDEX(Nhaplieu!$N$8:$N$1070,$G367)=$J$3),INDEX(Nhaplieu!$E$8:$E$1070,$G367),""))</f>
        <v/>
      </c>
      <c r="B367" s="477" t="str">
        <f>IF($G367="","",IF(OR(INDEX(Nhaplieu!$M$8:$M$1070,$G367)=$J$3,INDEX(Nhaplieu!$N$8:$N$1070,$G367)=$J$3),INDEX(Nhaplieu!$F$8:$F$1070,$G367),""))</f>
        <v/>
      </c>
      <c r="C367" s="478" t="str">
        <f>IF($G367="","",IF(OR(INDEX(Nhaplieu!$M$8:$M$1070,$G367)=$J$3,INDEX(Nhaplieu!$N$8:$N$1070,$G367)=$J$3),INDEX(Nhaplieu!$L$8:$L$1070,$G367),""))</f>
        <v/>
      </c>
      <c r="D367" s="479" t="str">
        <f>IF($G367="","",IF(INDEX(Nhaplieu!$M$8:$M$1070,$G367)=$J$3,IF($G367="","",INDEX(Nhaplieu!$N$8:$N$1070,$G367)),IF(INDEX(Nhaplieu!$N$8:$N$1070,$G367)=$J$3,IF($G367="","",INDEX(Nhaplieu!$M$8:$M$1070,$G367)),"")))</f>
        <v/>
      </c>
      <c r="E367" s="461" t="str">
        <f>IF($G367="","",IF(AND(INDEX(Nhaplieu!$M$8:$M$1070,$G367)=$J$3,INDEX(Nhaplieu!$P$8:$P$1070,$G367)=$J$2),INDEX(Nhaplieu!$O$8:$O$1070,$G367),0))</f>
        <v/>
      </c>
      <c r="F367" s="461" t="str">
        <f>IF(OR($G367="",E367&gt;0),"",IF(AND(INDEX(Nhaplieu!$N$8:$N$1070,$G367)=$J$3,INDEX(Nhaplieu!$P$8:$P$1070,$G367)=$J$2),INDEX(Nhaplieu!$O$8:$O$1070,$G367),0))</f>
        <v/>
      </c>
      <c r="G367" s="480" t="str">
        <f>IF(TYPE(MATCH($J$2,Nhaplieu!$P$8:$P$1070,0))=16,"",MATCH($J$2,Nhaplieu!$P$8:$P$1070,0))</f>
        <v/>
      </c>
    </row>
    <row r="368" spans="1:7" s="10" customFormat="1" ht="14.25" customHeight="1">
      <c r="A368" s="461" t="str">
        <f>IF($G368="","",IF(OR(INDEX(Nhaplieu!$M$8:$M$1070,$G368)=$J$3,INDEX(Nhaplieu!$N$8:$N$1070,$G368)=$J$3),INDEX(Nhaplieu!$E$8:$E$1070,$G368),""))</f>
        <v/>
      </c>
      <c r="B368" s="477" t="str">
        <f>IF($G368="","",IF(OR(INDEX(Nhaplieu!$M$8:$M$1070,$G368)=$J$3,INDEX(Nhaplieu!$N$8:$N$1070,$G368)=$J$3),INDEX(Nhaplieu!$F$8:$F$1070,$G368),""))</f>
        <v/>
      </c>
      <c r="C368" s="478" t="str">
        <f>IF($G368="","",IF(OR(INDEX(Nhaplieu!$M$8:$M$1070,$G368)=$J$3,INDEX(Nhaplieu!$N$8:$N$1070,$G368)=$J$3),INDEX(Nhaplieu!$L$8:$L$1070,$G368),""))</f>
        <v/>
      </c>
      <c r="D368" s="479" t="str">
        <f>IF($G368="","",IF(INDEX(Nhaplieu!$M$8:$M$1070,$G368)=$J$3,IF($G368="","",INDEX(Nhaplieu!$N$8:$N$1070,$G368)),IF(INDEX(Nhaplieu!$N$8:$N$1070,$G368)=$J$3,IF($G368="","",INDEX(Nhaplieu!$M$8:$M$1070,$G368)),"")))</f>
        <v/>
      </c>
      <c r="E368" s="461" t="str">
        <f>IF($G368="","",IF(AND(INDEX(Nhaplieu!$M$8:$M$1070,$G368)=$J$3,INDEX(Nhaplieu!$P$8:$P$1070,$G368)=$J$2),INDEX(Nhaplieu!$O$8:$O$1070,$G368),0))</f>
        <v/>
      </c>
      <c r="F368" s="461" t="str">
        <f>IF(OR($G368="",E368&gt;0),"",IF(AND(INDEX(Nhaplieu!$N$8:$N$1070,$G368)=$J$3,INDEX(Nhaplieu!$P$8:$P$1070,$G368)=$J$2),INDEX(Nhaplieu!$O$8:$O$1070,$G368),0))</f>
        <v/>
      </c>
      <c r="G368" s="480" t="str">
        <f>IF(TYPE(MATCH($J$2,Nhaplieu!$P$8:$P$1070,0))=16,"",MATCH($J$2,Nhaplieu!$P$8:$P$1070,0))</f>
        <v/>
      </c>
    </row>
    <row r="369" spans="1:7" s="10" customFormat="1" ht="14.25" customHeight="1">
      <c r="A369" s="461" t="str">
        <f>IF($G369="","",IF(OR(INDEX(Nhaplieu!$M$8:$M$1070,$G369)=$J$3,INDEX(Nhaplieu!$N$8:$N$1070,$G369)=$J$3),INDEX(Nhaplieu!$E$8:$E$1070,$G369),""))</f>
        <v/>
      </c>
      <c r="B369" s="477" t="str">
        <f>IF($G369="","",IF(OR(INDEX(Nhaplieu!$M$8:$M$1070,$G369)=$J$3,INDEX(Nhaplieu!$N$8:$N$1070,$G369)=$J$3),INDEX(Nhaplieu!$F$8:$F$1070,$G369),""))</f>
        <v/>
      </c>
      <c r="C369" s="478" t="str">
        <f>IF($G369="","",IF(OR(INDEX(Nhaplieu!$M$8:$M$1070,$G369)=$J$3,INDEX(Nhaplieu!$N$8:$N$1070,$G369)=$J$3),INDEX(Nhaplieu!$L$8:$L$1070,$G369),""))</f>
        <v/>
      </c>
      <c r="D369" s="479" t="str">
        <f>IF($G369="","",IF(INDEX(Nhaplieu!$M$8:$M$1070,$G369)=$J$3,IF($G369="","",INDEX(Nhaplieu!$N$8:$N$1070,$G369)),IF(INDEX(Nhaplieu!$N$8:$N$1070,$G369)=$J$3,IF($G369="","",INDEX(Nhaplieu!$M$8:$M$1070,$G369)),"")))</f>
        <v/>
      </c>
      <c r="E369" s="461" t="str">
        <f>IF($G369="","",IF(AND(INDEX(Nhaplieu!$M$8:$M$1070,$G369)=$J$3,INDEX(Nhaplieu!$P$8:$P$1070,$G369)=$J$2),INDEX(Nhaplieu!$O$8:$O$1070,$G369),0))</f>
        <v/>
      </c>
      <c r="F369" s="461" t="str">
        <f>IF(OR($G369="",E369&gt;0),"",IF(AND(INDEX(Nhaplieu!$N$8:$N$1070,$G369)=$J$3,INDEX(Nhaplieu!$P$8:$P$1070,$G369)=$J$2),INDEX(Nhaplieu!$O$8:$O$1070,$G369),0))</f>
        <v/>
      </c>
      <c r="G369" s="480" t="str">
        <f>IF(TYPE(MATCH($J$2,Nhaplieu!$P$8:$P$1070,0))=16,"",MATCH($J$2,Nhaplieu!$P$8:$P$1070,0))</f>
        <v/>
      </c>
    </row>
    <row r="370" spans="1:7" s="10" customFormat="1" ht="14.25" customHeight="1">
      <c r="A370" s="461" t="str">
        <f>IF($G370="","",IF(OR(INDEX(Nhaplieu!$M$8:$M$1070,$G370)=$J$3,INDEX(Nhaplieu!$N$8:$N$1070,$G370)=$J$3),INDEX(Nhaplieu!$E$8:$E$1070,$G370),""))</f>
        <v/>
      </c>
      <c r="B370" s="477" t="str">
        <f>IF($G370="","",IF(OR(INDEX(Nhaplieu!$M$8:$M$1070,$G370)=$J$3,INDEX(Nhaplieu!$N$8:$N$1070,$G370)=$J$3),INDEX(Nhaplieu!$F$8:$F$1070,$G370),""))</f>
        <v/>
      </c>
      <c r="C370" s="478" t="str">
        <f>IF($G370="","",IF(OR(INDEX(Nhaplieu!$M$8:$M$1070,$G370)=$J$3,INDEX(Nhaplieu!$N$8:$N$1070,$G370)=$J$3),INDEX(Nhaplieu!$L$8:$L$1070,$G370),""))</f>
        <v/>
      </c>
      <c r="D370" s="479" t="str">
        <f>IF($G370="","",IF(INDEX(Nhaplieu!$M$8:$M$1070,$G370)=$J$3,IF($G370="","",INDEX(Nhaplieu!$N$8:$N$1070,$G370)),IF(INDEX(Nhaplieu!$N$8:$N$1070,$G370)=$J$3,IF($G370="","",INDEX(Nhaplieu!$M$8:$M$1070,$G370)),"")))</f>
        <v/>
      </c>
      <c r="E370" s="461" t="str">
        <f>IF($G370="","",IF(AND(INDEX(Nhaplieu!$M$8:$M$1070,$G370)=$J$3,INDEX(Nhaplieu!$P$8:$P$1070,$G370)=$J$2),INDEX(Nhaplieu!$O$8:$O$1070,$G370),0))</f>
        <v/>
      </c>
      <c r="F370" s="461" t="str">
        <f>IF(OR($G370="",E370&gt;0),"",IF(AND(INDEX(Nhaplieu!$N$8:$N$1070,$G370)=$J$3,INDEX(Nhaplieu!$P$8:$P$1070,$G370)=$J$2),INDEX(Nhaplieu!$O$8:$O$1070,$G370),0))</f>
        <v/>
      </c>
      <c r="G370" s="480" t="str">
        <f>IF(TYPE(MATCH($J$2,Nhaplieu!$P$8:$P$1070,0))=16,"",MATCH($J$2,Nhaplieu!$P$8:$P$1070,0))</f>
        <v/>
      </c>
    </row>
    <row r="371" spans="1:7" s="10" customFormat="1" ht="14.25" customHeight="1">
      <c r="A371" s="461" t="str">
        <f>IF($G371="","",IF(OR(INDEX(Nhaplieu!$M$8:$M$1070,$G371)=$J$3,INDEX(Nhaplieu!$N$8:$N$1070,$G371)=$J$3),INDEX(Nhaplieu!$E$8:$E$1070,$G371),""))</f>
        <v/>
      </c>
      <c r="B371" s="477" t="str">
        <f>IF($G371="","",IF(OR(INDEX(Nhaplieu!$M$8:$M$1070,$G371)=$J$3,INDEX(Nhaplieu!$N$8:$N$1070,$G371)=$J$3),INDEX(Nhaplieu!$F$8:$F$1070,$G371),""))</f>
        <v/>
      </c>
      <c r="C371" s="478" t="str">
        <f>IF($G371="","",IF(OR(INDEX(Nhaplieu!$M$8:$M$1070,$G371)=$J$3,INDEX(Nhaplieu!$N$8:$N$1070,$G371)=$J$3),INDEX(Nhaplieu!$L$8:$L$1070,$G371),""))</f>
        <v/>
      </c>
      <c r="D371" s="479" t="str">
        <f>IF($G371="","",IF(INDEX(Nhaplieu!$M$8:$M$1070,$G371)=$J$3,IF($G371="","",INDEX(Nhaplieu!$N$8:$N$1070,$G371)),IF(INDEX(Nhaplieu!$N$8:$N$1070,$G371)=$J$3,IF($G371="","",INDEX(Nhaplieu!$M$8:$M$1070,$G371)),"")))</f>
        <v/>
      </c>
      <c r="E371" s="461" t="str">
        <f>IF($G371="","",IF(AND(INDEX(Nhaplieu!$M$8:$M$1070,$G371)=$J$3,INDEX(Nhaplieu!$P$8:$P$1070,$G371)=$J$2),INDEX(Nhaplieu!$O$8:$O$1070,$G371),0))</f>
        <v/>
      </c>
      <c r="F371" s="461" t="str">
        <f>IF(OR($G371="",E371&gt;0),"",IF(AND(INDEX(Nhaplieu!$N$8:$N$1070,$G371)=$J$3,INDEX(Nhaplieu!$P$8:$P$1070,$G371)=$J$2),INDEX(Nhaplieu!$O$8:$O$1070,$G371),0))</f>
        <v/>
      </c>
      <c r="G371" s="480" t="str">
        <f>IF(TYPE(MATCH($J$2,Nhaplieu!$P$8:$P$1070,0))=16,"",MATCH($J$2,Nhaplieu!$P$8:$P$1070,0))</f>
        <v/>
      </c>
    </row>
    <row r="372" spans="1:7" s="10" customFormat="1" ht="14.25" customHeight="1">
      <c r="A372" s="461" t="str">
        <f>IF($G372="","",IF(OR(INDEX(Nhaplieu!$M$8:$M$1070,$G372)=$J$3,INDEX(Nhaplieu!$N$8:$N$1070,$G372)=$J$3),INDEX(Nhaplieu!$E$8:$E$1070,$G372),""))</f>
        <v/>
      </c>
      <c r="B372" s="477" t="str">
        <f>IF($G372="","",IF(OR(INDEX(Nhaplieu!$M$8:$M$1070,$G372)=$J$3,INDEX(Nhaplieu!$N$8:$N$1070,$G372)=$J$3),INDEX(Nhaplieu!$F$8:$F$1070,$G372),""))</f>
        <v/>
      </c>
      <c r="C372" s="478" t="str">
        <f>IF($G372="","",IF(OR(INDEX(Nhaplieu!$M$8:$M$1070,$G372)=$J$3,INDEX(Nhaplieu!$N$8:$N$1070,$G372)=$J$3),INDEX(Nhaplieu!$L$8:$L$1070,$G372),""))</f>
        <v/>
      </c>
      <c r="D372" s="479" t="str">
        <f>IF($G372="","",IF(INDEX(Nhaplieu!$M$8:$M$1070,$G372)=$J$3,IF($G372="","",INDEX(Nhaplieu!$N$8:$N$1070,$G372)),IF(INDEX(Nhaplieu!$N$8:$N$1070,$G372)=$J$3,IF($G372="","",INDEX(Nhaplieu!$M$8:$M$1070,$G372)),"")))</f>
        <v/>
      </c>
      <c r="E372" s="461" t="str">
        <f>IF($G372="","",IF(AND(INDEX(Nhaplieu!$M$8:$M$1070,$G372)=$J$3,INDEX(Nhaplieu!$P$8:$P$1070,$G372)=$J$2),INDEX(Nhaplieu!$O$8:$O$1070,$G372),0))</f>
        <v/>
      </c>
      <c r="F372" s="461" t="str">
        <f>IF(OR($G372="",E372&gt;0),"",IF(AND(INDEX(Nhaplieu!$N$8:$N$1070,$G372)=$J$3,INDEX(Nhaplieu!$P$8:$P$1070,$G372)=$J$2),INDEX(Nhaplieu!$O$8:$O$1070,$G372),0))</f>
        <v/>
      </c>
      <c r="G372" s="480" t="str">
        <f>IF(TYPE(MATCH($J$2,Nhaplieu!$P$8:$P$1070,0))=16,"",MATCH($J$2,Nhaplieu!$P$8:$P$1070,0))</f>
        <v/>
      </c>
    </row>
    <row r="373" spans="1:7" s="10" customFormat="1" ht="14.25" customHeight="1">
      <c r="A373" s="461" t="str">
        <f>IF($G373="","",IF(OR(INDEX(Nhaplieu!$M$8:$M$1070,$G373)=$J$3,INDEX(Nhaplieu!$N$8:$N$1070,$G373)=$J$3),INDEX(Nhaplieu!$E$8:$E$1070,$G373),""))</f>
        <v/>
      </c>
      <c r="B373" s="477" t="str">
        <f>IF($G373="","",IF(OR(INDEX(Nhaplieu!$M$8:$M$1070,$G373)=$J$3,INDEX(Nhaplieu!$N$8:$N$1070,$G373)=$J$3),INDEX(Nhaplieu!$F$8:$F$1070,$G373),""))</f>
        <v/>
      </c>
      <c r="C373" s="478" t="str">
        <f>IF($G373="","",IF(OR(INDEX(Nhaplieu!$M$8:$M$1070,$G373)=$J$3,INDEX(Nhaplieu!$N$8:$N$1070,$G373)=$J$3),INDEX(Nhaplieu!$L$8:$L$1070,$G373),""))</f>
        <v/>
      </c>
      <c r="D373" s="479" t="str">
        <f>IF($G373="","",IF(INDEX(Nhaplieu!$M$8:$M$1070,$G373)=$J$3,IF($G373="","",INDEX(Nhaplieu!$N$8:$N$1070,$G373)),IF(INDEX(Nhaplieu!$N$8:$N$1070,$G373)=$J$3,IF($G373="","",INDEX(Nhaplieu!$M$8:$M$1070,$G373)),"")))</f>
        <v/>
      </c>
      <c r="E373" s="461" t="str">
        <f>IF($G373="","",IF(AND(INDEX(Nhaplieu!$M$8:$M$1070,$G373)=$J$3,INDEX(Nhaplieu!$P$8:$P$1070,$G373)=$J$2),INDEX(Nhaplieu!$O$8:$O$1070,$G373),0))</f>
        <v/>
      </c>
      <c r="F373" s="461" t="str">
        <f>IF(OR($G373="",E373&gt;0),"",IF(AND(INDEX(Nhaplieu!$N$8:$N$1070,$G373)=$J$3,INDEX(Nhaplieu!$P$8:$P$1070,$G373)=$J$2),INDEX(Nhaplieu!$O$8:$O$1070,$G373),0))</f>
        <v/>
      </c>
      <c r="G373" s="480" t="str">
        <f>IF(TYPE(MATCH($J$2,Nhaplieu!$P$8:$P$1070,0))=16,"",MATCH($J$2,Nhaplieu!$P$8:$P$1070,0))</f>
        <v/>
      </c>
    </row>
    <row r="374" spans="1:7" s="10" customFormat="1" ht="14.25" customHeight="1">
      <c r="A374" s="461" t="str">
        <f>IF($G374="","",IF(OR(INDEX(Nhaplieu!$M$8:$M$1070,$G374)=$J$3,INDEX(Nhaplieu!$N$8:$N$1070,$G374)=$J$3),INDEX(Nhaplieu!$E$8:$E$1070,$G374),""))</f>
        <v/>
      </c>
      <c r="B374" s="477" t="str">
        <f>IF($G374="","",IF(OR(INDEX(Nhaplieu!$M$8:$M$1070,$G374)=$J$3,INDEX(Nhaplieu!$N$8:$N$1070,$G374)=$J$3),INDEX(Nhaplieu!$F$8:$F$1070,$G374),""))</f>
        <v/>
      </c>
      <c r="C374" s="478" t="str">
        <f>IF($G374="","",IF(OR(INDEX(Nhaplieu!$M$8:$M$1070,$G374)=$J$3,INDEX(Nhaplieu!$N$8:$N$1070,$G374)=$J$3),INDEX(Nhaplieu!$L$8:$L$1070,$G374),""))</f>
        <v/>
      </c>
      <c r="D374" s="479" t="str">
        <f>IF($G374="","",IF(INDEX(Nhaplieu!$M$8:$M$1070,$G374)=$J$3,IF($G374="","",INDEX(Nhaplieu!$N$8:$N$1070,$G374)),IF(INDEX(Nhaplieu!$N$8:$N$1070,$G374)=$J$3,IF($G374="","",INDEX(Nhaplieu!$M$8:$M$1070,$G374)),"")))</f>
        <v/>
      </c>
      <c r="E374" s="461" t="str">
        <f>IF($G374="","",IF(AND(INDEX(Nhaplieu!$M$8:$M$1070,$G374)=$J$3,INDEX(Nhaplieu!$P$8:$P$1070,$G374)=$J$2),INDEX(Nhaplieu!$O$8:$O$1070,$G374),0))</f>
        <v/>
      </c>
      <c r="F374" s="461" t="str">
        <f>IF(OR($G374="",E374&gt;0),"",IF(AND(INDEX(Nhaplieu!$N$8:$N$1070,$G374)=$J$3,INDEX(Nhaplieu!$P$8:$P$1070,$G374)=$J$2),INDEX(Nhaplieu!$O$8:$O$1070,$G374),0))</f>
        <v/>
      </c>
      <c r="G374" s="480" t="str">
        <f>IF(TYPE(MATCH($J$2,Nhaplieu!$P$8:$P$1070,0))=16,"",MATCH($J$2,Nhaplieu!$P$8:$P$1070,0))</f>
        <v/>
      </c>
    </row>
    <row r="375" spans="1:7" s="10" customFormat="1" ht="14.25" customHeight="1">
      <c r="A375" s="461" t="str">
        <f>IF($G375="","",IF(OR(INDEX(Nhaplieu!$M$8:$M$1070,$G375)=$J$3,INDEX(Nhaplieu!$N$8:$N$1070,$G375)=$J$3),INDEX(Nhaplieu!$E$8:$E$1070,$G375),""))</f>
        <v/>
      </c>
      <c r="B375" s="477" t="str">
        <f>IF($G375="","",IF(OR(INDEX(Nhaplieu!$M$8:$M$1070,$G375)=$J$3,INDEX(Nhaplieu!$N$8:$N$1070,$G375)=$J$3),INDEX(Nhaplieu!$F$8:$F$1070,$G375),""))</f>
        <v/>
      </c>
      <c r="C375" s="478" t="str">
        <f>IF($G375="","",IF(OR(INDEX(Nhaplieu!$M$8:$M$1070,$G375)=$J$3,INDEX(Nhaplieu!$N$8:$N$1070,$G375)=$J$3),INDEX(Nhaplieu!$L$8:$L$1070,$G375),""))</f>
        <v/>
      </c>
      <c r="D375" s="479" t="str">
        <f>IF($G375="","",IF(INDEX(Nhaplieu!$M$8:$M$1070,$G375)=$J$3,IF($G375="","",INDEX(Nhaplieu!$N$8:$N$1070,$G375)),IF(INDEX(Nhaplieu!$N$8:$N$1070,$G375)=$J$3,IF($G375="","",INDEX(Nhaplieu!$M$8:$M$1070,$G375)),"")))</f>
        <v/>
      </c>
      <c r="E375" s="461" t="str">
        <f>IF($G375="","",IF(AND(INDEX(Nhaplieu!$M$8:$M$1070,$G375)=$J$3,INDEX(Nhaplieu!$P$8:$P$1070,$G375)=$J$2),INDEX(Nhaplieu!$O$8:$O$1070,$G375),0))</f>
        <v/>
      </c>
      <c r="F375" s="461" t="str">
        <f>IF(OR($G375="",E375&gt;0),"",IF(AND(INDEX(Nhaplieu!$N$8:$N$1070,$G375)=$J$3,INDEX(Nhaplieu!$P$8:$P$1070,$G375)=$J$2),INDEX(Nhaplieu!$O$8:$O$1070,$G375),0))</f>
        <v/>
      </c>
      <c r="G375" s="480" t="str">
        <f>IF(TYPE(MATCH($J$2,Nhaplieu!$P$8:$P$1070,0))=16,"",MATCH($J$2,Nhaplieu!$P$8:$P$1070,0))</f>
        <v/>
      </c>
    </row>
    <row r="376" spans="1:7" s="10" customFormat="1" ht="14.25" customHeight="1">
      <c r="A376" s="461" t="str">
        <f>IF($G376="","",IF(OR(INDEX(Nhaplieu!$M$8:$M$1070,$G376)=$J$3,INDEX(Nhaplieu!$N$8:$N$1070,$G376)=$J$3),INDEX(Nhaplieu!$E$8:$E$1070,$G376),""))</f>
        <v/>
      </c>
      <c r="B376" s="477" t="str">
        <f>IF($G376="","",IF(OR(INDEX(Nhaplieu!$M$8:$M$1070,$G376)=$J$3,INDEX(Nhaplieu!$N$8:$N$1070,$G376)=$J$3),INDEX(Nhaplieu!$F$8:$F$1070,$G376),""))</f>
        <v/>
      </c>
      <c r="C376" s="478" t="str">
        <f>IF($G376="","",IF(OR(INDEX(Nhaplieu!$M$8:$M$1070,$G376)=$J$3,INDEX(Nhaplieu!$N$8:$N$1070,$G376)=$J$3),INDEX(Nhaplieu!$L$8:$L$1070,$G376),""))</f>
        <v/>
      </c>
      <c r="D376" s="479" t="str">
        <f>IF($G376="","",IF(INDEX(Nhaplieu!$M$8:$M$1070,$G376)=$J$3,IF($G376="","",INDEX(Nhaplieu!$N$8:$N$1070,$G376)),IF(INDEX(Nhaplieu!$N$8:$N$1070,$G376)=$J$3,IF($G376="","",INDEX(Nhaplieu!$M$8:$M$1070,$G376)),"")))</f>
        <v/>
      </c>
      <c r="E376" s="461" t="str">
        <f>IF($G376="","",IF(AND(INDEX(Nhaplieu!$M$8:$M$1070,$G376)=$J$3,INDEX(Nhaplieu!$P$8:$P$1070,$G376)=$J$2),INDEX(Nhaplieu!$O$8:$O$1070,$G376),0))</f>
        <v/>
      </c>
      <c r="F376" s="461" t="str">
        <f>IF(OR($G376="",E376&gt;0),"",IF(AND(INDEX(Nhaplieu!$N$8:$N$1070,$G376)=$J$3,INDEX(Nhaplieu!$P$8:$P$1070,$G376)=$J$2),INDEX(Nhaplieu!$O$8:$O$1070,$G376),0))</f>
        <v/>
      </c>
      <c r="G376" s="480" t="str">
        <f>IF(TYPE(MATCH($J$2,Nhaplieu!$P$8:$P$1070,0))=16,"",MATCH($J$2,Nhaplieu!$P$8:$P$1070,0))</f>
        <v/>
      </c>
    </row>
    <row r="377" spans="1:7" s="10" customFormat="1" ht="14.25" customHeight="1">
      <c r="A377" s="461" t="str">
        <f>IF($G377="","",IF(OR(INDEX(Nhaplieu!$M$8:$M$1070,$G377)=$J$3,INDEX(Nhaplieu!$N$8:$N$1070,$G377)=$J$3),INDEX(Nhaplieu!$E$8:$E$1070,$G377),""))</f>
        <v/>
      </c>
      <c r="B377" s="477" t="str">
        <f>IF($G377="","",IF(OR(INDEX(Nhaplieu!$M$8:$M$1070,$G377)=$J$3,INDEX(Nhaplieu!$N$8:$N$1070,$G377)=$J$3),INDEX(Nhaplieu!$F$8:$F$1070,$G377),""))</f>
        <v/>
      </c>
      <c r="C377" s="478" t="str">
        <f>IF($G377="","",IF(OR(INDEX(Nhaplieu!$M$8:$M$1070,$G377)=$J$3,INDEX(Nhaplieu!$N$8:$N$1070,$G377)=$J$3),INDEX(Nhaplieu!$L$8:$L$1070,$G377),""))</f>
        <v/>
      </c>
      <c r="D377" s="479" t="str">
        <f>IF($G377="","",IF(INDEX(Nhaplieu!$M$8:$M$1070,$G377)=$J$3,IF($G377="","",INDEX(Nhaplieu!$N$8:$N$1070,$G377)),IF(INDEX(Nhaplieu!$N$8:$N$1070,$G377)=$J$3,IF($G377="","",INDEX(Nhaplieu!$M$8:$M$1070,$G377)),"")))</f>
        <v/>
      </c>
      <c r="E377" s="461" t="str">
        <f>IF($G377="","",IF(AND(INDEX(Nhaplieu!$M$8:$M$1070,$G377)=$J$3,INDEX(Nhaplieu!$P$8:$P$1070,$G377)=$J$2),INDEX(Nhaplieu!$O$8:$O$1070,$G377),0))</f>
        <v/>
      </c>
      <c r="F377" s="461" t="str">
        <f>IF(OR($G377="",E377&gt;0),"",IF(AND(INDEX(Nhaplieu!$N$8:$N$1070,$G377)=$J$3,INDEX(Nhaplieu!$P$8:$P$1070,$G377)=$J$2),INDEX(Nhaplieu!$O$8:$O$1070,$G377),0))</f>
        <v/>
      </c>
      <c r="G377" s="480" t="str">
        <f>IF(TYPE(MATCH($J$2,Nhaplieu!$P$8:$P$1070,0))=16,"",MATCH($J$2,Nhaplieu!$P$8:$P$1070,0))</f>
        <v/>
      </c>
    </row>
    <row r="378" spans="1:7" s="10" customFormat="1" ht="14.25" customHeight="1">
      <c r="A378" s="461" t="str">
        <f>IF($G378="","",IF(OR(INDEX(Nhaplieu!$M$8:$M$1070,$G378)=$J$3,INDEX(Nhaplieu!$N$8:$N$1070,$G378)=$J$3),INDEX(Nhaplieu!$E$8:$E$1070,$G378),""))</f>
        <v/>
      </c>
      <c r="B378" s="477" t="str">
        <f>IF($G378="","",IF(OR(INDEX(Nhaplieu!$M$8:$M$1070,$G378)=$J$3,INDEX(Nhaplieu!$N$8:$N$1070,$G378)=$J$3),INDEX(Nhaplieu!$F$8:$F$1070,$G378),""))</f>
        <v/>
      </c>
      <c r="C378" s="478" t="str">
        <f>IF($G378="","",IF(OR(INDEX(Nhaplieu!$M$8:$M$1070,$G378)=$J$3,INDEX(Nhaplieu!$N$8:$N$1070,$G378)=$J$3),INDEX(Nhaplieu!$L$8:$L$1070,$G378),""))</f>
        <v/>
      </c>
      <c r="D378" s="479" t="str">
        <f>IF($G378="","",IF(INDEX(Nhaplieu!$M$8:$M$1070,$G378)=$J$3,IF($G378="","",INDEX(Nhaplieu!$N$8:$N$1070,$G378)),IF(INDEX(Nhaplieu!$N$8:$N$1070,$G378)=$J$3,IF($G378="","",INDEX(Nhaplieu!$M$8:$M$1070,$G378)),"")))</f>
        <v/>
      </c>
      <c r="E378" s="461" t="str">
        <f>IF($G378="","",IF(AND(INDEX(Nhaplieu!$M$8:$M$1070,$G378)=$J$3,INDEX(Nhaplieu!$P$8:$P$1070,$G378)=$J$2),INDEX(Nhaplieu!$O$8:$O$1070,$G378),0))</f>
        <v/>
      </c>
      <c r="F378" s="461" t="str">
        <f>IF(OR($G378="",E378&gt;0),"",IF(AND(INDEX(Nhaplieu!$N$8:$N$1070,$G378)=$J$3,INDEX(Nhaplieu!$P$8:$P$1070,$G378)=$J$2),INDEX(Nhaplieu!$O$8:$O$1070,$G378),0))</f>
        <v/>
      </c>
      <c r="G378" s="480" t="str">
        <f>IF(TYPE(MATCH($J$2,Nhaplieu!$P$8:$P$1070,0))=16,"",MATCH($J$2,Nhaplieu!$P$8:$P$1070,0))</f>
        <v/>
      </c>
    </row>
    <row r="379" spans="1:7" s="10" customFormat="1" ht="14.25" customHeight="1">
      <c r="A379" s="461" t="str">
        <f>IF($G379="","",IF(OR(INDEX(Nhaplieu!$M$8:$M$1070,$G379)=$J$3,INDEX(Nhaplieu!$N$8:$N$1070,$G379)=$J$3),INDEX(Nhaplieu!$E$8:$E$1070,$G379),""))</f>
        <v/>
      </c>
      <c r="B379" s="477" t="str">
        <f>IF($G379="","",IF(OR(INDEX(Nhaplieu!$M$8:$M$1070,$G379)=$J$3,INDEX(Nhaplieu!$N$8:$N$1070,$G379)=$J$3),INDEX(Nhaplieu!$F$8:$F$1070,$G379),""))</f>
        <v/>
      </c>
      <c r="C379" s="478" t="str">
        <f>IF($G379="","",IF(OR(INDEX(Nhaplieu!$M$8:$M$1070,$G379)=$J$3,INDEX(Nhaplieu!$N$8:$N$1070,$G379)=$J$3),INDEX(Nhaplieu!$L$8:$L$1070,$G379),""))</f>
        <v/>
      </c>
      <c r="D379" s="479" t="str">
        <f>IF($G379="","",IF(INDEX(Nhaplieu!$M$8:$M$1070,$G379)=$J$3,IF($G379="","",INDEX(Nhaplieu!$N$8:$N$1070,$G379)),IF(INDEX(Nhaplieu!$N$8:$N$1070,$G379)=$J$3,IF($G379="","",INDEX(Nhaplieu!$M$8:$M$1070,$G379)),"")))</f>
        <v/>
      </c>
      <c r="E379" s="461" t="str">
        <f>IF($G379="","",IF(AND(INDEX(Nhaplieu!$M$8:$M$1070,$G379)=$J$3,INDEX(Nhaplieu!$P$8:$P$1070,$G379)=$J$2),INDEX(Nhaplieu!$O$8:$O$1070,$G379),0))</f>
        <v/>
      </c>
      <c r="F379" s="461" t="str">
        <f>IF(OR($G379="",E379&gt;0),"",IF(AND(INDEX(Nhaplieu!$N$8:$N$1070,$G379)=$J$3,INDEX(Nhaplieu!$P$8:$P$1070,$G379)=$J$2),INDEX(Nhaplieu!$O$8:$O$1070,$G379),0))</f>
        <v/>
      </c>
      <c r="G379" s="480" t="str">
        <f>IF(TYPE(MATCH($J$2,Nhaplieu!$P$8:$P$1070,0))=16,"",MATCH($J$2,Nhaplieu!$P$8:$P$1070,0))</f>
        <v/>
      </c>
    </row>
    <row r="380" spans="1:7" s="10" customFormat="1" ht="14.25" customHeight="1">
      <c r="A380" s="461" t="str">
        <f>IF($G380="","",IF(OR(INDEX(Nhaplieu!$M$8:$M$1070,$G380)=$J$3,INDEX(Nhaplieu!$N$8:$N$1070,$G380)=$J$3),INDEX(Nhaplieu!$E$8:$E$1070,$G380),""))</f>
        <v/>
      </c>
      <c r="B380" s="477" t="str">
        <f>IF($G380="","",IF(OR(INDEX(Nhaplieu!$M$8:$M$1070,$G380)=$J$3,INDEX(Nhaplieu!$N$8:$N$1070,$G380)=$J$3),INDEX(Nhaplieu!$F$8:$F$1070,$G380),""))</f>
        <v/>
      </c>
      <c r="C380" s="478" t="str">
        <f>IF($G380="","",IF(OR(INDEX(Nhaplieu!$M$8:$M$1070,$G380)=$J$3,INDEX(Nhaplieu!$N$8:$N$1070,$G380)=$J$3),INDEX(Nhaplieu!$L$8:$L$1070,$G380),""))</f>
        <v/>
      </c>
      <c r="D380" s="479" t="str">
        <f>IF($G380="","",IF(INDEX(Nhaplieu!$M$8:$M$1070,$G380)=$J$3,IF($G380="","",INDEX(Nhaplieu!$N$8:$N$1070,$G380)),IF(INDEX(Nhaplieu!$N$8:$N$1070,$G380)=$J$3,IF($G380="","",INDEX(Nhaplieu!$M$8:$M$1070,$G380)),"")))</f>
        <v/>
      </c>
      <c r="E380" s="461" t="str">
        <f>IF($G380="","",IF(AND(INDEX(Nhaplieu!$M$8:$M$1070,$G380)=$J$3,INDEX(Nhaplieu!$P$8:$P$1070,$G380)=$J$2),INDEX(Nhaplieu!$O$8:$O$1070,$G380),0))</f>
        <v/>
      </c>
      <c r="F380" s="461" t="str">
        <f>IF(OR($G380="",E380&gt;0),"",IF(AND(INDEX(Nhaplieu!$N$8:$N$1070,$G380)=$J$3,INDEX(Nhaplieu!$P$8:$P$1070,$G380)=$J$2),INDEX(Nhaplieu!$O$8:$O$1070,$G380),0))</f>
        <v/>
      </c>
      <c r="G380" s="480" t="str">
        <f>IF(TYPE(MATCH($J$2,Nhaplieu!$P$8:$P$1070,0))=16,"",MATCH($J$2,Nhaplieu!$P$8:$P$1070,0))</f>
        <v/>
      </c>
    </row>
    <row r="381" spans="1:7" s="10" customFormat="1" ht="14.25" customHeight="1">
      <c r="A381" s="461" t="str">
        <f>IF($G381="","",IF(OR(INDEX(Nhaplieu!$M$8:$M$1070,$G381)=$J$3,INDEX(Nhaplieu!$N$8:$N$1070,$G381)=$J$3),INDEX(Nhaplieu!$E$8:$E$1070,$G381),""))</f>
        <v/>
      </c>
      <c r="B381" s="477" t="str">
        <f>IF($G381="","",IF(OR(INDEX(Nhaplieu!$M$8:$M$1070,$G381)=$J$3,INDEX(Nhaplieu!$N$8:$N$1070,$G381)=$J$3),INDEX(Nhaplieu!$F$8:$F$1070,$G381),""))</f>
        <v/>
      </c>
      <c r="C381" s="478" t="str">
        <f>IF($G381="","",IF(OR(INDEX(Nhaplieu!$M$8:$M$1070,$G381)=$J$3,INDEX(Nhaplieu!$N$8:$N$1070,$G381)=$J$3),INDEX(Nhaplieu!$L$8:$L$1070,$G381),""))</f>
        <v/>
      </c>
      <c r="D381" s="479" t="str">
        <f>IF($G381="","",IF(INDEX(Nhaplieu!$M$8:$M$1070,$G381)=$J$3,IF($G381="","",INDEX(Nhaplieu!$N$8:$N$1070,$G381)),IF(INDEX(Nhaplieu!$N$8:$N$1070,$G381)=$J$3,IF($G381="","",INDEX(Nhaplieu!$M$8:$M$1070,$G381)),"")))</f>
        <v/>
      </c>
      <c r="E381" s="461" t="str">
        <f>IF($G381="","",IF(AND(INDEX(Nhaplieu!$M$8:$M$1070,$G381)=$J$3,INDEX(Nhaplieu!$P$8:$P$1070,$G381)=$J$2),INDEX(Nhaplieu!$O$8:$O$1070,$G381),0))</f>
        <v/>
      </c>
      <c r="F381" s="461" t="str">
        <f>IF(OR($G381="",E381&gt;0),"",IF(AND(INDEX(Nhaplieu!$N$8:$N$1070,$G381)=$J$3,INDEX(Nhaplieu!$P$8:$P$1070,$G381)=$J$2),INDEX(Nhaplieu!$O$8:$O$1070,$G381),0))</f>
        <v/>
      </c>
      <c r="G381" s="480" t="str">
        <f>IF(TYPE(MATCH($J$2,Nhaplieu!$P$8:$P$1070,0))=16,"",MATCH($J$2,Nhaplieu!$P$8:$P$1070,0))</f>
        <v/>
      </c>
    </row>
    <row r="382" spans="1:7" s="10" customFormat="1" ht="14.25" customHeight="1">
      <c r="A382" s="461" t="str">
        <f>IF($G382="","",IF(OR(INDEX(Nhaplieu!$M$8:$M$1070,$G382)=$J$3,INDEX(Nhaplieu!$N$8:$N$1070,$G382)=$J$3),INDEX(Nhaplieu!$E$8:$E$1070,$G382),""))</f>
        <v/>
      </c>
      <c r="B382" s="477" t="str">
        <f>IF($G382="","",IF(OR(INDEX(Nhaplieu!$M$8:$M$1070,$G382)=$J$3,INDEX(Nhaplieu!$N$8:$N$1070,$G382)=$J$3),INDEX(Nhaplieu!$F$8:$F$1070,$G382),""))</f>
        <v/>
      </c>
      <c r="C382" s="478" t="str">
        <f>IF($G382="","",IF(OR(INDEX(Nhaplieu!$M$8:$M$1070,$G382)=$J$3,INDEX(Nhaplieu!$N$8:$N$1070,$G382)=$J$3),INDEX(Nhaplieu!$L$8:$L$1070,$G382),""))</f>
        <v/>
      </c>
      <c r="D382" s="479" t="str">
        <f>IF($G382="","",IF(INDEX(Nhaplieu!$M$8:$M$1070,$G382)=$J$3,IF($G382="","",INDEX(Nhaplieu!$N$8:$N$1070,$G382)),IF(INDEX(Nhaplieu!$N$8:$N$1070,$G382)=$J$3,IF($G382="","",INDEX(Nhaplieu!$M$8:$M$1070,$G382)),"")))</f>
        <v/>
      </c>
      <c r="E382" s="461" t="str">
        <f>IF($G382="","",IF(AND(INDEX(Nhaplieu!$M$8:$M$1070,$G382)=$J$3,INDEX(Nhaplieu!$P$8:$P$1070,$G382)=$J$2),INDEX(Nhaplieu!$O$8:$O$1070,$G382),0))</f>
        <v/>
      </c>
      <c r="F382" s="461" t="str">
        <f>IF(OR($G382="",E382&gt;0),"",IF(AND(INDEX(Nhaplieu!$N$8:$N$1070,$G382)=$J$3,INDEX(Nhaplieu!$P$8:$P$1070,$G382)=$J$2),INDEX(Nhaplieu!$O$8:$O$1070,$G382),0))</f>
        <v/>
      </c>
      <c r="G382" s="480" t="str">
        <f>IF(TYPE(MATCH($J$2,Nhaplieu!$P$8:$P$1070,0))=16,"",MATCH($J$2,Nhaplieu!$P$8:$P$1070,0))</f>
        <v/>
      </c>
    </row>
    <row r="383" spans="1:7" s="10" customFormat="1" ht="14.25" customHeight="1">
      <c r="A383" s="461" t="str">
        <f>IF($G383="","",IF(OR(INDEX(Nhaplieu!$M$8:$M$1070,$G383)=$J$3,INDEX(Nhaplieu!$N$8:$N$1070,$G383)=$J$3),INDEX(Nhaplieu!$E$8:$E$1070,$G383),""))</f>
        <v/>
      </c>
      <c r="B383" s="477" t="str">
        <f>IF($G383="","",IF(OR(INDEX(Nhaplieu!$M$8:$M$1070,$G383)=$J$3,INDEX(Nhaplieu!$N$8:$N$1070,$G383)=$J$3),INDEX(Nhaplieu!$F$8:$F$1070,$G383),""))</f>
        <v/>
      </c>
      <c r="C383" s="478" t="str">
        <f>IF($G383="","",IF(OR(INDEX(Nhaplieu!$M$8:$M$1070,$G383)=$J$3,INDEX(Nhaplieu!$N$8:$N$1070,$G383)=$J$3),INDEX(Nhaplieu!$L$8:$L$1070,$G383),""))</f>
        <v/>
      </c>
      <c r="D383" s="479" t="str">
        <f>IF($G383="","",IF(INDEX(Nhaplieu!$M$8:$M$1070,$G383)=$J$3,IF($G383="","",INDEX(Nhaplieu!$N$8:$N$1070,$G383)),IF(INDEX(Nhaplieu!$N$8:$N$1070,$G383)=$J$3,IF($G383="","",INDEX(Nhaplieu!$M$8:$M$1070,$G383)),"")))</f>
        <v/>
      </c>
      <c r="E383" s="461" t="str">
        <f>IF($G383="","",IF(AND(INDEX(Nhaplieu!$M$8:$M$1070,$G383)=$J$3,INDEX(Nhaplieu!$P$8:$P$1070,$G383)=$J$2),INDEX(Nhaplieu!$O$8:$O$1070,$G383),0))</f>
        <v/>
      </c>
      <c r="F383" s="461" t="str">
        <f>IF(OR($G383="",E383&gt;0),"",IF(AND(INDEX(Nhaplieu!$N$8:$N$1070,$G383)=$J$3,INDEX(Nhaplieu!$P$8:$P$1070,$G383)=$J$2),INDEX(Nhaplieu!$O$8:$O$1070,$G383),0))</f>
        <v/>
      </c>
      <c r="G383" s="480" t="str">
        <f>IF(TYPE(MATCH($J$2,Nhaplieu!$P$8:$P$1070,0))=16,"",MATCH($J$2,Nhaplieu!$P$8:$P$1070,0))</f>
        <v/>
      </c>
    </row>
    <row r="384" spans="1:7" s="10" customFormat="1" ht="14.25" customHeight="1">
      <c r="A384" s="461" t="str">
        <f>IF($G384="","",IF(OR(INDEX(Nhaplieu!$M$8:$M$1070,$G384)=$J$3,INDEX(Nhaplieu!$N$8:$N$1070,$G384)=$J$3),INDEX(Nhaplieu!$E$8:$E$1070,$G384),""))</f>
        <v/>
      </c>
      <c r="B384" s="477" t="str">
        <f>IF($G384="","",IF(OR(INDEX(Nhaplieu!$M$8:$M$1070,$G384)=$J$3,INDEX(Nhaplieu!$N$8:$N$1070,$G384)=$J$3),INDEX(Nhaplieu!$F$8:$F$1070,$G384),""))</f>
        <v/>
      </c>
      <c r="C384" s="478" t="str">
        <f>IF($G384="","",IF(OR(INDEX(Nhaplieu!$M$8:$M$1070,$G384)=$J$3,INDEX(Nhaplieu!$N$8:$N$1070,$G384)=$J$3),INDEX(Nhaplieu!$L$8:$L$1070,$G384),""))</f>
        <v/>
      </c>
      <c r="D384" s="479" t="str">
        <f>IF($G384="","",IF(INDEX(Nhaplieu!$M$8:$M$1070,$G384)=$J$3,IF($G384="","",INDEX(Nhaplieu!$N$8:$N$1070,$G384)),IF(INDEX(Nhaplieu!$N$8:$N$1070,$G384)=$J$3,IF($G384="","",INDEX(Nhaplieu!$M$8:$M$1070,$G384)),"")))</f>
        <v/>
      </c>
      <c r="E384" s="461" t="str">
        <f>IF($G384="","",IF(AND(INDEX(Nhaplieu!$M$8:$M$1070,$G384)=$J$3,INDEX(Nhaplieu!$P$8:$P$1070,$G384)=$J$2),INDEX(Nhaplieu!$O$8:$O$1070,$G384),0))</f>
        <v/>
      </c>
      <c r="F384" s="461" t="str">
        <f>IF(OR($G384="",E384&gt;0),"",IF(AND(INDEX(Nhaplieu!$N$8:$N$1070,$G384)=$J$3,INDEX(Nhaplieu!$P$8:$P$1070,$G384)=$J$2),INDEX(Nhaplieu!$O$8:$O$1070,$G384),0))</f>
        <v/>
      </c>
      <c r="G384" s="480" t="str">
        <f>IF(TYPE(MATCH($J$2,Nhaplieu!$P$8:$P$1070,0))=16,"",MATCH($J$2,Nhaplieu!$P$8:$P$1070,0))</f>
        <v/>
      </c>
    </row>
    <row r="385" spans="1:7" s="10" customFormat="1" ht="14.25" customHeight="1">
      <c r="A385" s="461" t="str">
        <f>IF($G385="","",IF(OR(INDEX(Nhaplieu!$M$8:$M$1070,$G385)=$J$3,INDEX(Nhaplieu!$N$8:$N$1070,$G385)=$J$3),INDEX(Nhaplieu!$E$8:$E$1070,$G385),""))</f>
        <v/>
      </c>
      <c r="B385" s="477" t="str">
        <f>IF($G385="","",IF(OR(INDEX(Nhaplieu!$M$8:$M$1070,$G385)=$J$3,INDEX(Nhaplieu!$N$8:$N$1070,$G385)=$J$3),INDEX(Nhaplieu!$F$8:$F$1070,$G385),""))</f>
        <v/>
      </c>
      <c r="C385" s="478" t="str">
        <f>IF($G385="","",IF(OR(INDEX(Nhaplieu!$M$8:$M$1070,$G385)=$J$3,INDEX(Nhaplieu!$N$8:$N$1070,$G385)=$J$3),INDEX(Nhaplieu!$L$8:$L$1070,$G385),""))</f>
        <v/>
      </c>
      <c r="D385" s="479" t="str">
        <f>IF($G385="","",IF(INDEX(Nhaplieu!$M$8:$M$1070,$G385)=$J$3,IF($G385="","",INDEX(Nhaplieu!$N$8:$N$1070,$G385)),IF(INDEX(Nhaplieu!$N$8:$N$1070,$G385)=$J$3,IF($G385="","",INDEX(Nhaplieu!$M$8:$M$1070,$G385)),"")))</f>
        <v/>
      </c>
      <c r="E385" s="461" t="str">
        <f>IF($G385="","",IF(AND(INDEX(Nhaplieu!$M$8:$M$1070,$G385)=$J$3,INDEX(Nhaplieu!$P$8:$P$1070,$G385)=$J$2),INDEX(Nhaplieu!$O$8:$O$1070,$G385),0))</f>
        <v/>
      </c>
      <c r="F385" s="461" t="str">
        <f>IF(OR($G385="",E385&gt;0),"",IF(AND(INDEX(Nhaplieu!$N$8:$N$1070,$G385)=$J$3,INDEX(Nhaplieu!$P$8:$P$1070,$G385)=$J$2),INDEX(Nhaplieu!$O$8:$O$1070,$G385),0))</f>
        <v/>
      </c>
      <c r="G385" s="480" t="str">
        <f>IF(TYPE(MATCH($J$2,Nhaplieu!$P$8:$P$1070,0))=16,"",MATCH($J$2,Nhaplieu!$P$8:$P$1070,0))</f>
        <v/>
      </c>
    </row>
    <row r="386" spans="1:7" s="10" customFormat="1" ht="14.25" customHeight="1">
      <c r="A386" s="461" t="str">
        <f>IF($G386="","",IF(OR(INDEX(Nhaplieu!$M$8:$M$1070,$G386)=$J$3,INDEX(Nhaplieu!$N$8:$N$1070,$G386)=$J$3),INDEX(Nhaplieu!$E$8:$E$1070,$G386),""))</f>
        <v/>
      </c>
      <c r="B386" s="477" t="str">
        <f>IF($G386="","",IF(OR(INDEX(Nhaplieu!$M$8:$M$1070,$G386)=$J$3,INDEX(Nhaplieu!$N$8:$N$1070,$G386)=$J$3),INDEX(Nhaplieu!$F$8:$F$1070,$G386),""))</f>
        <v/>
      </c>
      <c r="C386" s="478" t="str">
        <f>IF($G386="","",IF(OR(INDEX(Nhaplieu!$M$8:$M$1070,$G386)=$J$3,INDEX(Nhaplieu!$N$8:$N$1070,$G386)=$J$3),INDEX(Nhaplieu!$L$8:$L$1070,$G386),""))</f>
        <v/>
      </c>
      <c r="D386" s="479" t="str">
        <f>IF($G386="","",IF(INDEX(Nhaplieu!$M$8:$M$1070,$G386)=$J$3,IF($G386="","",INDEX(Nhaplieu!$N$8:$N$1070,$G386)),IF(INDEX(Nhaplieu!$N$8:$N$1070,$G386)=$J$3,IF($G386="","",INDEX(Nhaplieu!$M$8:$M$1070,$G386)),"")))</f>
        <v/>
      </c>
      <c r="E386" s="461" t="str">
        <f>IF($G386="","",IF(AND(INDEX(Nhaplieu!$M$8:$M$1070,$G386)=$J$3,INDEX(Nhaplieu!$P$8:$P$1070,$G386)=$J$2),INDEX(Nhaplieu!$O$8:$O$1070,$G386),0))</f>
        <v/>
      </c>
      <c r="F386" s="461" t="str">
        <f>IF(OR($G386="",E386&gt;0),"",IF(AND(INDEX(Nhaplieu!$N$8:$N$1070,$G386)=$J$3,INDEX(Nhaplieu!$P$8:$P$1070,$G386)=$J$2),INDEX(Nhaplieu!$O$8:$O$1070,$G386),0))</f>
        <v/>
      </c>
      <c r="G386" s="480" t="str">
        <f>IF(TYPE(MATCH($J$2,Nhaplieu!$P$8:$P$1070,0))=16,"",MATCH($J$2,Nhaplieu!$P$8:$P$1070,0))</f>
        <v/>
      </c>
    </row>
    <row r="387" spans="1:7" s="10" customFormat="1" ht="14.25" customHeight="1">
      <c r="A387" s="461" t="str">
        <f>IF($G387="","",IF(OR(INDEX(Nhaplieu!$M$8:$M$1070,$G387)=$J$3,INDEX(Nhaplieu!$N$8:$N$1070,$G387)=$J$3),INDEX(Nhaplieu!$E$8:$E$1070,$G387),""))</f>
        <v/>
      </c>
      <c r="B387" s="477" t="str">
        <f>IF($G387="","",IF(OR(INDEX(Nhaplieu!$M$8:$M$1070,$G387)=$J$3,INDEX(Nhaplieu!$N$8:$N$1070,$G387)=$J$3),INDEX(Nhaplieu!$F$8:$F$1070,$G387),""))</f>
        <v/>
      </c>
      <c r="C387" s="478" t="str">
        <f>IF($G387="","",IF(OR(INDEX(Nhaplieu!$M$8:$M$1070,$G387)=$J$3,INDEX(Nhaplieu!$N$8:$N$1070,$G387)=$J$3),INDEX(Nhaplieu!$L$8:$L$1070,$G387),""))</f>
        <v/>
      </c>
      <c r="D387" s="479" t="str">
        <f>IF($G387="","",IF(INDEX(Nhaplieu!$M$8:$M$1070,$G387)=$J$3,IF($G387="","",INDEX(Nhaplieu!$N$8:$N$1070,$G387)),IF(INDEX(Nhaplieu!$N$8:$N$1070,$G387)=$J$3,IF($G387="","",INDEX(Nhaplieu!$M$8:$M$1070,$G387)),"")))</f>
        <v/>
      </c>
      <c r="E387" s="461" t="str">
        <f>IF($G387="","",IF(AND(INDEX(Nhaplieu!$M$8:$M$1070,$G387)=$J$3,INDEX(Nhaplieu!$P$8:$P$1070,$G387)=$J$2),INDEX(Nhaplieu!$O$8:$O$1070,$G387),0))</f>
        <v/>
      </c>
      <c r="F387" s="461" t="str">
        <f>IF(OR($G387="",E387&gt;0),"",IF(AND(INDEX(Nhaplieu!$N$8:$N$1070,$G387)=$J$3,INDEX(Nhaplieu!$P$8:$P$1070,$G387)=$J$2),INDEX(Nhaplieu!$O$8:$O$1070,$G387),0))</f>
        <v/>
      </c>
      <c r="G387" s="480" t="str">
        <f>IF(TYPE(MATCH($J$2,Nhaplieu!$P$8:$P$1070,0))=16,"",MATCH($J$2,Nhaplieu!$P$8:$P$1070,0))</f>
        <v/>
      </c>
    </row>
    <row r="388" spans="1:7" s="10" customFormat="1" ht="14.25" customHeight="1">
      <c r="A388" s="461" t="str">
        <f>IF($G388="","",IF(OR(INDEX(Nhaplieu!$M$8:$M$1070,$G388)=$J$3,INDEX(Nhaplieu!$N$8:$N$1070,$G388)=$J$3),INDEX(Nhaplieu!$E$8:$E$1070,$G388),""))</f>
        <v/>
      </c>
      <c r="B388" s="477" t="str">
        <f>IF($G388="","",IF(OR(INDEX(Nhaplieu!$M$8:$M$1070,$G388)=$J$3,INDEX(Nhaplieu!$N$8:$N$1070,$G388)=$J$3),INDEX(Nhaplieu!$F$8:$F$1070,$G388),""))</f>
        <v/>
      </c>
      <c r="C388" s="478" t="str">
        <f>IF($G388="","",IF(OR(INDEX(Nhaplieu!$M$8:$M$1070,$G388)=$J$3,INDEX(Nhaplieu!$N$8:$N$1070,$G388)=$J$3),INDEX(Nhaplieu!$L$8:$L$1070,$G388),""))</f>
        <v/>
      </c>
      <c r="D388" s="479" t="str">
        <f>IF($G388="","",IF(INDEX(Nhaplieu!$M$8:$M$1070,$G388)=$J$3,IF($G388="","",INDEX(Nhaplieu!$N$8:$N$1070,$G388)),IF(INDEX(Nhaplieu!$N$8:$N$1070,$G388)=$J$3,IF($G388="","",INDEX(Nhaplieu!$M$8:$M$1070,$G388)),"")))</f>
        <v/>
      </c>
      <c r="E388" s="461" t="str">
        <f>IF($G388="","",IF(AND(INDEX(Nhaplieu!$M$8:$M$1070,$G388)=$J$3,INDEX(Nhaplieu!$P$8:$P$1070,$G388)=$J$2),INDEX(Nhaplieu!$O$8:$O$1070,$G388),0))</f>
        <v/>
      </c>
      <c r="F388" s="461" t="str">
        <f>IF(OR($G388="",E388&gt;0),"",IF(AND(INDEX(Nhaplieu!$N$8:$N$1070,$G388)=$J$3,INDEX(Nhaplieu!$P$8:$P$1070,$G388)=$J$2),INDEX(Nhaplieu!$O$8:$O$1070,$G388),0))</f>
        <v/>
      </c>
      <c r="G388" s="480" t="str">
        <f>IF(TYPE(MATCH($J$2,Nhaplieu!$P$8:$P$1070,0))=16,"",MATCH($J$2,Nhaplieu!$P$8:$P$1070,0))</f>
        <v/>
      </c>
    </row>
    <row r="389" spans="1:7" s="10" customFormat="1" ht="14.25" customHeight="1">
      <c r="A389" s="461" t="str">
        <f>IF($G389="","",IF(OR(INDEX(Nhaplieu!$M$8:$M$1070,$G389)=$J$3,INDEX(Nhaplieu!$N$8:$N$1070,$G389)=$J$3),INDEX(Nhaplieu!$E$8:$E$1070,$G389),""))</f>
        <v/>
      </c>
      <c r="B389" s="477" t="str">
        <f>IF($G389="","",IF(OR(INDEX(Nhaplieu!$M$8:$M$1070,$G389)=$J$3,INDEX(Nhaplieu!$N$8:$N$1070,$G389)=$J$3),INDEX(Nhaplieu!$F$8:$F$1070,$G389),""))</f>
        <v/>
      </c>
      <c r="C389" s="478" t="str">
        <f>IF($G389="","",IF(OR(INDEX(Nhaplieu!$M$8:$M$1070,$G389)=$J$3,INDEX(Nhaplieu!$N$8:$N$1070,$G389)=$J$3),INDEX(Nhaplieu!$L$8:$L$1070,$G389),""))</f>
        <v/>
      </c>
      <c r="D389" s="479" t="str">
        <f>IF($G389="","",IF(INDEX(Nhaplieu!$M$8:$M$1070,$G389)=$J$3,IF($G389="","",INDEX(Nhaplieu!$N$8:$N$1070,$G389)),IF(INDEX(Nhaplieu!$N$8:$N$1070,$G389)=$J$3,IF($G389="","",INDEX(Nhaplieu!$M$8:$M$1070,$G389)),"")))</f>
        <v/>
      </c>
      <c r="E389" s="461" t="str">
        <f>IF($G389="","",IF(AND(INDEX(Nhaplieu!$M$8:$M$1070,$G389)=$J$3,INDEX(Nhaplieu!$P$8:$P$1070,$G389)=$J$2),INDEX(Nhaplieu!$O$8:$O$1070,$G389),0))</f>
        <v/>
      </c>
      <c r="F389" s="461" t="str">
        <f>IF(OR($G389="",E389&gt;0),"",IF(AND(INDEX(Nhaplieu!$N$8:$N$1070,$G389)=$J$3,INDEX(Nhaplieu!$P$8:$P$1070,$G389)=$J$2),INDEX(Nhaplieu!$O$8:$O$1070,$G389),0))</f>
        <v/>
      </c>
      <c r="G389" s="480" t="str">
        <f>IF(TYPE(MATCH($J$2,Nhaplieu!$P$8:$P$1070,0))=16,"",MATCH($J$2,Nhaplieu!$P$8:$P$1070,0))</f>
        <v/>
      </c>
    </row>
    <row r="390" spans="1:7" s="10" customFormat="1" ht="14.25" customHeight="1">
      <c r="A390" s="461" t="str">
        <f>IF($G390="","",IF(OR(INDEX(Nhaplieu!$M$8:$M$1070,$G390)=$J$3,INDEX(Nhaplieu!$N$8:$N$1070,$G390)=$J$3),INDEX(Nhaplieu!$E$8:$E$1070,$G390),""))</f>
        <v/>
      </c>
      <c r="B390" s="477" t="str">
        <f>IF($G390="","",IF(OR(INDEX(Nhaplieu!$M$8:$M$1070,$G390)=$J$3,INDEX(Nhaplieu!$N$8:$N$1070,$G390)=$J$3),INDEX(Nhaplieu!$F$8:$F$1070,$G390),""))</f>
        <v/>
      </c>
      <c r="C390" s="478" t="str">
        <f>IF($G390="","",IF(OR(INDEX(Nhaplieu!$M$8:$M$1070,$G390)=$J$3,INDEX(Nhaplieu!$N$8:$N$1070,$G390)=$J$3),INDEX(Nhaplieu!$L$8:$L$1070,$G390),""))</f>
        <v/>
      </c>
      <c r="D390" s="479" t="str">
        <f>IF($G390="","",IF(INDEX(Nhaplieu!$M$8:$M$1070,$G390)=$J$3,IF($G390="","",INDEX(Nhaplieu!$N$8:$N$1070,$G390)),IF(INDEX(Nhaplieu!$N$8:$N$1070,$G390)=$J$3,IF($G390="","",INDEX(Nhaplieu!$M$8:$M$1070,$G390)),"")))</f>
        <v/>
      </c>
      <c r="E390" s="461" t="str">
        <f>IF($G390="","",IF(AND(INDEX(Nhaplieu!$M$8:$M$1070,$G390)=$J$3,INDEX(Nhaplieu!$P$8:$P$1070,$G390)=$J$2),INDEX(Nhaplieu!$O$8:$O$1070,$G390),0))</f>
        <v/>
      </c>
      <c r="F390" s="461" t="str">
        <f>IF(OR($G390="",E390&gt;0),"",IF(AND(INDEX(Nhaplieu!$N$8:$N$1070,$G390)=$J$3,INDEX(Nhaplieu!$P$8:$P$1070,$G390)=$J$2),INDEX(Nhaplieu!$O$8:$O$1070,$G390),0))</f>
        <v/>
      </c>
      <c r="G390" s="480" t="str">
        <f>IF(TYPE(MATCH($J$2,Nhaplieu!$P$8:$P$1070,0))=16,"",MATCH($J$2,Nhaplieu!$P$8:$P$1070,0))</f>
        <v/>
      </c>
    </row>
    <row r="391" spans="1:7" s="10" customFormat="1" ht="14.25" customHeight="1">
      <c r="A391" s="461" t="str">
        <f>IF($G391="","",IF(OR(INDEX(Nhaplieu!$M$8:$M$1070,$G391)=$J$3,INDEX(Nhaplieu!$N$8:$N$1070,$G391)=$J$3),INDEX(Nhaplieu!$E$8:$E$1070,$G391),""))</f>
        <v/>
      </c>
      <c r="B391" s="477" t="str">
        <f>IF($G391="","",IF(OR(INDEX(Nhaplieu!$M$8:$M$1070,$G391)=$J$3,INDEX(Nhaplieu!$N$8:$N$1070,$G391)=$J$3),INDEX(Nhaplieu!$F$8:$F$1070,$G391),""))</f>
        <v/>
      </c>
      <c r="C391" s="478" t="str">
        <f>IF($G391="","",IF(OR(INDEX(Nhaplieu!$M$8:$M$1070,$G391)=$J$3,INDEX(Nhaplieu!$N$8:$N$1070,$G391)=$J$3),INDEX(Nhaplieu!$L$8:$L$1070,$G391),""))</f>
        <v/>
      </c>
      <c r="D391" s="479" t="str">
        <f>IF($G391="","",IF(INDEX(Nhaplieu!$M$8:$M$1070,$G391)=$J$3,IF($G391="","",INDEX(Nhaplieu!$N$8:$N$1070,$G391)),IF(INDEX(Nhaplieu!$N$8:$N$1070,$G391)=$J$3,IF($G391="","",INDEX(Nhaplieu!$M$8:$M$1070,$G391)),"")))</f>
        <v/>
      </c>
      <c r="E391" s="461" t="str">
        <f>IF($G391="","",IF(AND(INDEX(Nhaplieu!$M$8:$M$1070,$G391)=$J$3,INDEX(Nhaplieu!$P$8:$P$1070,$G391)=$J$2),INDEX(Nhaplieu!$O$8:$O$1070,$G391),0))</f>
        <v/>
      </c>
      <c r="F391" s="461" t="str">
        <f>IF(OR($G391="",E391&gt;0),"",IF(AND(INDEX(Nhaplieu!$N$8:$N$1070,$G391)=$J$3,INDEX(Nhaplieu!$P$8:$P$1070,$G391)=$J$2),INDEX(Nhaplieu!$O$8:$O$1070,$G391),0))</f>
        <v/>
      </c>
      <c r="G391" s="480" t="str">
        <f>IF(TYPE(MATCH($J$2,Nhaplieu!$P$8:$P$1070,0))=16,"",MATCH($J$2,Nhaplieu!$P$8:$P$1070,0))</f>
        <v/>
      </c>
    </row>
    <row r="392" spans="1:7" s="10" customFormat="1" ht="14.25" customHeight="1">
      <c r="A392" s="461" t="str">
        <f>IF($G392="","",IF(OR(INDEX(Nhaplieu!$M$8:$M$1070,$G392)=$J$3,INDEX(Nhaplieu!$N$8:$N$1070,$G392)=$J$3),INDEX(Nhaplieu!$E$8:$E$1070,$G392),""))</f>
        <v/>
      </c>
      <c r="B392" s="477" t="str">
        <f>IF($G392="","",IF(OR(INDEX(Nhaplieu!$M$8:$M$1070,$G392)=$J$3,INDEX(Nhaplieu!$N$8:$N$1070,$G392)=$J$3),INDEX(Nhaplieu!$F$8:$F$1070,$G392),""))</f>
        <v/>
      </c>
      <c r="C392" s="478" t="str">
        <f>IF($G392="","",IF(OR(INDEX(Nhaplieu!$M$8:$M$1070,$G392)=$J$3,INDEX(Nhaplieu!$N$8:$N$1070,$G392)=$J$3),INDEX(Nhaplieu!$L$8:$L$1070,$G392),""))</f>
        <v/>
      </c>
      <c r="D392" s="479" t="str">
        <f>IF($G392="","",IF(INDEX(Nhaplieu!$M$8:$M$1070,$G392)=$J$3,IF($G392="","",INDEX(Nhaplieu!$N$8:$N$1070,$G392)),IF(INDEX(Nhaplieu!$N$8:$N$1070,$G392)=$J$3,IF($G392="","",INDEX(Nhaplieu!$M$8:$M$1070,$G392)),"")))</f>
        <v/>
      </c>
      <c r="E392" s="461" t="str">
        <f>IF($G392="","",IF(AND(INDEX(Nhaplieu!$M$8:$M$1070,$G392)=$J$3,INDEX(Nhaplieu!$P$8:$P$1070,$G392)=$J$2),INDEX(Nhaplieu!$O$8:$O$1070,$G392),0))</f>
        <v/>
      </c>
      <c r="F392" s="461" t="str">
        <f>IF(OR($G392="",E392&gt;0),"",IF(AND(INDEX(Nhaplieu!$N$8:$N$1070,$G392)=$J$3,INDEX(Nhaplieu!$P$8:$P$1070,$G392)=$J$2),INDEX(Nhaplieu!$O$8:$O$1070,$G392),0))</f>
        <v/>
      </c>
      <c r="G392" s="480" t="str">
        <f>IF(TYPE(MATCH($J$2,Nhaplieu!$P$8:$P$1070,0))=16,"",MATCH($J$2,Nhaplieu!$P$8:$P$1070,0))</f>
        <v/>
      </c>
    </row>
    <row r="393" spans="1:7" s="10" customFormat="1" ht="14.25" customHeight="1">
      <c r="A393" s="461" t="str">
        <f>IF($G393="","",IF(OR(INDEX(Nhaplieu!$M$8:$M$1070,$G393)=$J$3,INDEX(Nhaplieu!$N$8:$N$1070,$G393)=$J$3),INDEX(Nhaplieu!$E$8:$E$1070,$G393),""))</f>
        <v/>
      </c>
      <c r="B393" s="477" t="str">
        <f>IF($G393="","",IF(OR(INDEX(Nhaplieu!$M$8:$M$1070,$G393)=$J$3,INDEX(Nhaplieu!$N$8:$N$1070,$G393)=$J$3),INDEX(Nhaplieu!$F$8:$F$1070,$G393),""))</f>
        <v/>
      </c>
      <c r="C393" s="478" t="str">
        <f>IF($G393="","",IF(OR(INDEX(Nhaplieu!$M$8:$M$1070,$G393)=$J$3,INDEX(Nhaplieu!$N$8:$N$1070,$G393)=$J$3),INDEX(Nhaplieu!$L$8:$L$1070,$G393),""))</f>
        <v/>
      </c>
      <c r="D393" s="479" t="str">
        <f>IF($G393="","",IF(INDEX(Nhaplieu!$M$8:$M$1070,$G393)=$J$3,IF($G393="","",INDEX(Nhaplieu!$N$8:$N$1070,$G393)),IF(INDEX(Nhaplieu!$N$8:$N$1070,$G393)=$J$3,IF($G393="","",INDEX(Nhaplieu!$M$8:$M$1070,$G393)),"")))</f>
        <v/>
      </c>
      <c r="E393" s="461" t="str">
        <f>IF($G393="","",IF(AND(INDEX(Nhaplieu!$M$8:$M$1070,$G393)=$J$3,INDEX(Nhaplieu!$P$8:$P$1070,$G393)=$J$2),INDEX(Nhaplieu!$O$8:$O$1070,$G393),0))</f>
        <v/>
      </c>
      <c r="F393" s="461" t="str">
        <f>IF(OR($G393="",E393&gt;0),"",IF(AND(INDEX(Nhaplieu!$N$8:$N$1070,$G393)=$J$3,INDEX(Nhaplieu!$P$8:$P$1070,$G393)=$J$2),INDEX(Nhaplieu!$O$8:$O$1070,$G393),0))</f>
        <v/>
      </c>
      <c r="G393" s="480" t="str">
        <f>IF(TYPE(MATCH($J$2,Nhaplieu!$P$8:$P$1070,0))=16,"",MATCH($J$2,Nhaplieu!$P$8:$P$1070,0))</f>
        <v/>
      </c>
    </row>
    <row r="394" spans="1:7" s="10" customFormat="1" ht="14.25" customHeight="1">
      <c r="A394" s="461" t="str">
        <f>IF($G394="","",IF(OR(INDEX(Nhaplieu!$M$8:$M$1070,$G394)=$J$3,INDEX(Nhaplieu!$N$8:$N$1070,$G394)=$J$3),INDEX(Nhaplieu!$E$8:$E$1070,$G394),""))</f>
        <v/>
      </c>
      <c r="B394" s="477" t="str">
        <f>IF($G394="","",IF(OR(INDEX(Nhaplieu!$M$8:$M$1070,$G394)=$J$3,INDEX(Nhaplieu!$N$8:$N$1070,$G394)=$J$3),INDEX(Nhaplieu!$F$8:$F$1070,$G394),""))</f>
        <v/>
      </c>
      <c r="C394" s="478" t="str">
        <f>IF($G394="","",IF(OR(INDEX(Nhaplieu!$M$8:$M$1070,$G394)=$J$3,INDEX(Nhaplieu!$N$8:$N$1070,$G394)=$J$3),INDEX(Nhaplieu!$L$8:$L$1070,$G394),""))</f>
        <v/>
      </c>
      <c r="D394" s="479" t="str">
        <f>IF($G394="","",IF(INDEX(Nhaplieu!$M$8:$M$1070,$G394)=$J$3,IF($G394="","",INDEX(Nhaplieu!$N$8:$N$1070,$G394)),IF(INDEX(Nhaplieu!$N$8:$N$1070,$G394)=$J$3,IF($G394="","",INDEX(Nhaplieu!$M$8:$M$1070,$G394)),"")))</f>
        <v/>
      </c>
      <c r="E394" s="461" t="str">
        <f>IF($G394="","",IF(AND(INDEX(Nhaplieu!$M$8:$M$1070,$G394)=$J$3,INDEX(Nhaplieu!$P$8:$P$1070,$G394)=$J$2),INDEX(Nhaplieu!$O$8:$O$1070,$G394),0))</f>
        <v/>
      </c>
      <c r="F394" s="461" t="str">
        <f>IF(OR($G394="",E394&gt;0),"",IF(AND(INDEX(Nhaplieu!$N$8:$N$1070,$G394)=$J$3,INDEX(Nhaplieu!$P$8:$P$1070,$G394)=$J$2),INDEX(Nhaplieu!$O$8:$O$1070,$G394),0))</f>
        <v/>
      </c>
      <c r="G394" s="480" t="str">
        <f>IF(TYPE(MATCH($J$2,Nhaplieu!$P$8:$P$1070,0))=16,"",MATCH($J$2,Nhaplieu!$P$8:$P$1070,0))</f>
        <v/>
      </c>
    </row>
    <row r="395" spans="1:7" s="10" customFormat="1" ht="14.25" customHeight="1">
      <c r="A395" s="461" t="str">
        <f>IF($G395="","",IF(OR(INDEX(Nhaplieu!$M$8:$M$1070,$G395)=$J$3,INDEX(Nhaplieu!$N$8:$N$1070,$G395)=$J$3),INDEX(Nhaplieu!$E$8:$E$1070,$G395),""))</f>
        <v/>
      </c>
      <c r="B395" s="477" t="str">
        <f>IF($G395="","",IF(OR(INDEX(Nhaplieu!$M$8:$M$1070,$G395)=$J$3,INDEX(Nhaplieu!$N$8:$N$1070,$G395)=$J$3),INDEX(Nhaplieu!$F$8:$F$1070,$G395),""))</f>
        <v/>
      </c>
      <c r="C395" s="478" t="str">
        <f>IF($G395="","",IF(OR(INDEX(Nhaplieu!$M$8:$M$1070,$G395)=$J$3,INDEX(Nhaplieu!$N$8:$N$1070,$G395)=$J$3),INDEX(Nhaplieu!$L$8:$L$1070,$G395),""))</f>
        <v/>
      </c>
      <c r="D395" s="479" t="str">
        <f>IF($G395="","",IF(INDEX(Nhaplieu!$M$8:$M$1070,$G395)=$J$3,IF($G395="","",INDEX(Nhaplieu!$N$8:$N$1070,$G395)),IF(INDEX(Nhaplieu!$N$8:$N$1070,$G395)=$J$3,IF($G395="","",INDEX(Nhaplieu!$M$8:$M$1070,$G395)),"")))</f>
        <v/>
      </c>
      <c r="E395" s="461" t="str">
        <f>IF($G395="","",IF(AND(INDEX(Nhaplieu!$M$8:$M$1070,$G395)=$J$3,INDEX(Nhaplieu!$P$8:$P$1070,$G395)=$J$2),INDEX(Nhaplieu!$O$8:$O$1070,$G395),0))</f>
        <v/>
      </c>
      <c r="F395" s="461" t="str">
        <f>IF(OR($G395="",E395&gt;0),"",IF(AND(INDEX(Nhaplieu!$N$8:$N$1070,$G395)=$J$3,INDEX(Nhaplieu!$P$8:$P$1070,$G395)=$J$2),INDEX(Nhaplieu!$O$8:$O$1070,$G395),0))</f>
        <v/>
      </c>
      <c r="G395" s="480" t="str">
        <f>IF(TYPE(MATCH($J$2,Nhaplieu!$P$8:$P$1070,0))=16,"",MATCH($J$2,Nhaplieu!$P$8:$P$1070,0))</f>
        <v/>
      </c>
    </row>
    <row r="396" spans="1:7" s="10" customFormat="1" ht="14.25" customHeight="1">
      <c r="A396" s="461" t="str">
        <f>IF($G396="","",IF(OR(INDEX(Nhaplieu!$M$8:$M$1070,$G396)=$J$3,INDEX(Nhaplieu!$N$8:$N$1070,$G396)=$J$3),INDEX(Nhaplieu!$E$8:$E$1070,$G396),""))</f>
        <v/>
      </c>
      <c r="B396" s="477" t="str">
        <f>IF($G396="","",IF(OR(INDEX(Nhaplieu!$M$8:$M$1070,$G396)=$J$3,INDEX(Nhaplieu!$N$8:$N$1070,$G396)=$J$3),INDEX(Nhaplieu!$F$8:$F$1070,$G396),""))</f>
        <v/>
      </c>
      <c r="C396" s="478" t="str">
        <f>IF($G396="","",IF(OR(INDEX(Nhaplieu!$M$8:$M$1070,$G396)=$J$3,INDEX(Nhaplieu!$N$8:$N$1070,$G396)=$J$3),INDEX(Nhaplieu!$L$8:$L$1070,$G396),""))</f>
        <v/>
      </c>
      <c r="D396" s="479" t="str">
        <f>IF($G396="","",IF(INDEX(Nhaplieu!$M$8:$M$1070,$G396)=$J$3,IF($G396="","",INDEX(Nhaplieu!$N$8:$N$1070,$G396)),IF(INDEX(Nhaplieu!$N$8:$N$1070,$G396)=$J$3,IF($G396="","",INDEX(Nhaplieu!$M$8:$M$1070,$G396)),"")))</f>
        <v/>
      </c>
      <c r="E396" s="461" t="str">
        <f>IF($G396="","",IF(AND(INDEX(Nhaplieu!$M$8:$M$1070,$G396)=$J$3,INDEX(Nhaplieu!$P$8:$P$1070,$G396)=$J$2),INDEX(Nhaplieu!$O$8:$O$1070,$G396),0))</f>
        <v/>
      </c>
      <c r="F396" s="461" t="str">
        <f>IF(OR($G396="",E396&gt;0),"",IF(AND(INDEX(Nhaplieu!$N$8:$N$1070,$G396)=$J$3,INDEX(Nhaplieu!$P$8:$P$1070,$G396)=$J$2),INDEX(Nhaplieu!$O$8:$O$1070,$G396),0))</f>
        <v/>
      </c>
      <c r="G396" s="480" t="str">
        <f>IF(TYPE(MATCH($J$2,Nhaplieu!$P$8:$P$1070,0))=16,"",MATCH($J$2,Nhaplieu!$P$8:$P$1070,0))</f>
        <v/>
      </c>
    </row>
    <row r="397" spans="1:7" s="10" customFormat="1" ht="14.25" customHeight="1">
      <c r="A397" s="461" t="str">
        <f>IF($G397="","",IF(OR(INDEX(Nhaplieu!$M$8:$M$1070,$G397)=$J$3,INDEX(Nhaplieu!$N$8:$N$1070,$G397)=$J$3),INDEX(Nhaplieu!$E$8:$E$1070,$G397),""))</f>
        <v/>
      </c>
      <c r="B397" s="477" t="str">
        <f>IF($G397="","",IF(OR(INDEX(Nhaplieu!$M$8:$M$1070,$G397)=$J$3,INDEX(Nhaplieu!$N$8:$N$1070,$G397)=$J$3),INDEX(Nhaplieu!$F$8:$F$1070,$G397),""))</f>
        <v/>
      </c>
      <c r="C397" s="478" t="str">
        <f>IF($G397="","",IF(OR(INDEX(Nhaplieu!$M$8:$M$1070,$G397)=$J$3,INDEX(Nhaplieu!$N$8:$N$1070,$G397)=$J$3),INDEX(Nhaplieu!$L$8:$L$1070,$G397),""))</f>
        <v/>
      </c>
      <c r="D397" s="479" t="str">
        <f>IF($G397="","",IF(INDEX(Nhaplieu!$M$8:$M$1070,$G397)=$J$3,IF($G397="","",INDEX(Nhaplieu!$N$8:$N$1070,$G397)),IF(INDEX(Nhaplieu!$N$8:$N$1070,$G397)=$J$3,IF($G397="","",INDEX(Nhaplieu!$M$8:$M$1070,$G397)),"")))</f>
        <v/>
      </c>
      <c r="E397" s="461" t="str">
        <f>IF($G397="","",IF(AND(INDEX(Nhaplieu!$M$8:$M$1070,$G397)=$J$3,INDEX(Nhaplieu!$P$8:$P$1070,$G397)=$J$2),INDEX(Nhaplieu!$O$8:$O$1070,$G397),0))</f>
        <v/>
      </c>
      <c r="F397" s="461" t="str">
        <f>IF(OR($G397="",E397&gt;0),"",IF(AND(INDEX(Nhaplieu!$N$8:$N$1070,$G397)=$J$3,INDEX(Nhaplieu!$P$8:$P$1070,$G397)=$J$2),INDEX(Nhaplieu!$O$8:$O$1070,$G397),0))</f>
        <v/>
      </c>
      <c r="G397" s="480" t="str">
        <f>IF(TYPE(MATCH($J$2,Nhaplieu!$P$8:$P$1070,0))=16,"",MATCH($J$2,Nhaplieu!$P$8:$P$1070,0))</f>
        <v/>
      </c>
    </row>
    <row r="398" spans="1:7" s="10" customFormat="1" ht="14.25" customHeight="1">
      <c r="A398" s="461" t="str">
        <f>IF($G398="","",IF(OR(INDEX(Nhaplieu!$M$8:$M$1070,$G398)=$J$3,INDEX(Nhaplieu!$N$8:$N$1070,$G398)=$J$3),INDEX(Nhaplieu!$E$8:$E$1070,$G398),""))</f>
        <v/>
      </c>
      <c r="B398" s="477" t="str">
        <f>IF($G398="","",IF(OR(INDEX(Nhaplieu!$M$8:$M$1070,$G398)=$J$3,INDEX(Nhaplieu!$N$8:$N$1070,$G398)=$J$3),INDEX(Nhaplieu!$F$8:$F$1070,$G398),""))</f>
        <v/>
      </c>
      <c r="C398" s="478" t="str">
        <f>IF($G398="","",IF(OR(INDEX(Nhaplieu!$M$8:$M$1070,$G398)=$J$3,INDEX(Nhaplieu!$N$8:$N$1070,$G398)=$J$3),INDEX(Nhaplieu!$L$8:$L$1070,$G398),""))</f>
        <v/>
      </c>
      <c r="D398" s="479" t="str">
        <f>IF($G398="","",IF(INDEX(Nhaplieu!$M$8:$M$1070,$G398)=$J$3,IF($G398="","",INDEX(Nhaplieu!$N$8:$N$1070,$G398)),IF(INDEX(Nhaplieu!$N$8:$N$1070,$G398)=$J$3,IF($G398="","",INDEX(Nhaplieu!$M$8:$M$1070,$G398)),"")))</f>
        <v/>
      </c>
      <c r="E398" s="461" t="str">
        <f>IF($G398="","",IF(AND(INDEX(Nhaplieu!$M$8:$M$1070,$G398)=$J$3,INDEX(Nhaplieu!$P$8:$P$1070,$G398)=$J$2),INDEX(Nhaplieu!$O$8:$O$1070,$G398),0))</f>
        <v/>
      </c>
      <c r="F398" s="461" t="str">
        <f>IF(OR($G398="",E398&gt;0),"",IF(AND(INDEX(Nhaplieu!$N$8:$N$1070,$G398)=$J$3,INDEX(Nhaplieu!$P$8:$P$1070,$G398)=$J$2),INDEX(Nhaplieu!$O$8:$O$1070,$G398),0))</f>
        <v/>
      </c>
      <c r="G398" s="480" t="str">
        <f>IF(TYPE(MATCH($J$2,Nhaplieu!$P$8:$P$1070,0))=16,"",MATCH($J$2,Nhaplieu!$P$8:$P$1070,0))</f>
        <v/>
      </c>
    </row>
    <row r="399" spans="1:7" s="10" customFormat="1" ht="14.25" customHeight="1">
      <c r="A399" s="461" t="str">
        <f>IF($G399="","",IF(OR(INDEX(Nhaplieu!$M$8:$M$1070,$G399)=$J$3,INDEX(Nhaplieu!$N$8:$N$1070,$G399)=$J$3),INDEX(Nhaplieu!$E$8:$E$1070,$G399),""))</f>
        <v/>
      </c>
      <c r="B399" s="477" t="str">
        <f>IF($G399="","",IF(OR(INDEX(Nhaplieu!$M$8:$M$1070,$G399)=$J$3,INDEX(Nhaplieu!$N$8:$N$1070,$G399)=$J$3),INDEX(Nhaplieu!$F$8:$F$1070,$G399),""))</f>
        <v/>
      </c>
      <c r="C399" s="478" t="str">
        <f>IF($G399="","",IF(OR(INDEX(Nhaplieu!$M$8:$M$1070,$G399)=$J$3,INDEX(Nhaplieu!$N$8:$N$1070,$G399)=$J$3),INDEX(Nhaplieu!$L$8:$L$1070,$G399),""))</f>
        <v/>
      </c>
      <c r="D399" s="479" t="str">
        <f>IF($G399="","",IF(INDEX(Nhaplieu!$M$8:$M$1070,$G399)=$J$3,IF($G399="","",INDEX(Nhaplieu!$N$8:$N$1070,$G399)),IF(INDEX(Nhaplieu!$N$8:$N$1070,$G399)=$J$3,IF($G399="","",INDEX(Nhaplieu!$M$8:$M$1070,$G399)),"")))</f>
        <v/>
      </c>
      <c r="E399" s="461" t="str">
        <f>IF($G399="","",IF(AND(INDEX(Nhaplieu!$M$8:$M$1070,$G399)=$J$3,INDEX(Nhaplieu!$P$8:$P$1070,$G399)=$J$2),INDEX(Nhaplieu!$O$8:$O$1070,$G399),0))</f>
        <v/>
      </c>
      <c r="F399" s="461" t="str">
        <f>IF(OR($G399="",E399&gt;0),"",IF(AND(INDEX(Nhaplieu!$N$8:$N$1070,$G399)=$J$3,INDEX(Nhaplieu!$P$8:$P$1070,$G399)=$J$2),INDEX(Nhaplieu!$O$8:$O$1070,$G399),0))</f>
        <v/>
      </c>
      <c r="G399" s="480" t="str">
        <f>IF(TYPE(MATCH($J$2,Nhaplieu!$P$8:$P$1070,0))=16,"",MATCH($J$2,Nhaplieu!$P$8:$P$1070,0))</f>
        <v/>
      </c>
    </row>
    <row r="400" spans="1:7" s="10" customFormat="1" ht="14.25" customHeight="1">
      <c r="A400" s="461" t="str">
        <f>IF($G400="","",IF(OR(INDEX(Nhaplieu!$M$8:$M$1070,$G400)=$J$3,INDEX(Nhaplieu!$N$8:$N$1070,$G400)=$J$3),INDEX(Nhaplieu!$E$8:$E$1070,$G400),""))</f>
        <v/>
      </c>
      <c r="B400" s="477" t="str">
        <f>IF($G400="","",IF(OR(INDEX(Nhaplieu!$M$8:$M$1070,$G400)=$J$3,INDEX(Nhaplieu!$N$8:$N$1070,$G400)=$J$3),INDEX(Nhaplieu!$F$8:$F$1070,$G400),""))</f>
        <v/>
      </c>
      <c r="C400" s="478" t="str">
        <f>IF($G400="","",IF(OR(INDEX(Nhaplieu!$M$8:$M$1070,$G400)=$J$3,INDEX(Nhaplieu!$N$8:$N$1070,$G400)=$J$3),INDEX(Nhaplieu!$L$8:$L$1070,$G400),""))</f>
        <v/>
      </c>
      <c r="D400" s="479" t="str">
        <f>IF($G400="","",IF(INDEX(Nhaplieu!$M$8:$M$1070,$G400)=$J$3,IF($G400="","",INDEX(Nhaplieu!$N$8:$N$1070,$G400)),IF(INDEX(Nhaplieu!$N$8:$N$1070,$G400)=$J$3,IF($G400="","",INDEX(Nhaplieu!$M$8:$M$1070,$G400)),"")))</f>
        <v/>
      </c>
      <c r="E400" s="461" t="str">
        <f>IF($G400="","",IF(AND(INDEX(Nhaplieu!$M$8:$M$1070,$G400)=$J$3,INDEX(Nhaplieu!$P$8:$P$1070,$G400)=$J$2),INDEX(Nhaplieu!$O$8:$O$1070,$G400),0))</f>
        <v/>
      </c>
      <c r="F400" s="461" t="str">
        <f>IF(OR($G400="",E400&gt;0),"",IF(AND(INDEX(Nhaplieu!$N$8:$N$1070,$G400)=$J$3,INDEX(Nhaplieu!$P$8:$P$1070,$G400)=$J$2),INDEX(Nhaplieu!$O$8:$O$1070,$G400),0))</f>
        <v/>
      </c>
      <c r="G400" s="480" t="str">
        <f>IF(TYPE(MATCH($J$2,Nhaplieu!$P$8:$P$1070,0))=16,"",MATCH($J$2,Nhaplieu!$P$8:$P$1070,0))</f>
        <v/>
      </c>
    </row>
    <row r="401" spans="1:7" s="10" customFormat="1" ht="14.25" customHeight="1">
      <c r="A401" s="461" t="str">
        <f>IF($G401="","",IF(OR(INDEX(Nhaplieu!$M$8:$M$1070,$G401)=$J$3,INDEX(Nhaplieu!$N$8:$N$1070,$G401)=$J$3),INDEX(Nhaplieu!$E$8:$E$1070,$G401),""))</f>
        <v/>
      </c>
      <c r="B401" s="477" t="str">
        <f>IF($G401="","",IF(OR(INDEX(Nhaplieu!$M$8:$M$1070,$G401)=$J$3,INDEX(Nhaplieu!$N$8:$N$1070,$G401)=$J$3),INDEX(Nhaplieu!$F$8:$F$1070,$G401),""))</f>
        <v/>
      </c>
      <c r="C401" s="478" t="str">
        <f>IF($G401="","",IF(OR(INDEX(Nhaplieu!$M$8:$M$1070,$G401)=$J$3,INDEX(Nhaplieu!$N$8:$N$1070,$G401)=$J$3),INDEX(Nhaplieu!$L$8:$L$1070,$G401),""))</f>
        <v/>
      </c>
      <c r="D401" s="479" t="str">
        <f>IF($G401="","",IF(INDEX(Nhaplieu!$M$8:$M$1070,$G401)=$J$3,IF($G401="","",INDEX(Nhaplieu!$N$8:$N$1070,$G401)),IF(INDEX(Nhaplieu!$N$8:$N$1070,$G401)=$J$3,IF($G401="","",INDEX(Nhaplieu!$M$8:$M$1070,$G401)),"")))</f>
        <v/>
      </c>
      <c r="E401" s="461" t="str">
        <f>IF($G401="","",IF(AND(INDEX(Nhaplieu!$M$8:$M$1070,$G401)=$J$3,INDEX(Nhaplieu!$P$8:$P$1070,$G401)=$J$2),INDEX(Nhaplieu!$O$8:$O$1070,$G401),0))</f>
        <v/>
      </c>
      <c r="F401" s="461" t="str">
        <f>IF(OR($G401="",E401&gt;0),"",IF(AND(INDEX(Nhaplieu!$N$8:$N$1070,$G401)=$J$3,INDEX(Nhaplieu!$P$8:$P$1070,$G401)=$J$2),INDEX(Nhaplieu!$O$8:$O$1070,$G401),0))</f>
        <v/>
      </c>
      <c r="G401" s="480" t="str">
        <f>IF(TYPE(MATCH($J$2,Nhaplieu!$P$8:$P$1070,0))=16,"",MATCH($J$2,Nhaplieu!$P$8:$P$1070,0))</f>
        <v/>
      </c>
    </row>
    <row r="402" spans="1:7" s="10" customFormat="1" ht="14.25" customHeight="1">
      <c r="A402" s="461" t="str">
        <f>IF($G402="","",IF(OR(INDEX(Nhaplieu!$M$8:$M$1070,$G402)=$J$3,INDEX(Nhaplieu!$N$8:$N$1070,$G402)=$J$3),INDEX(Nhaplieu!$E$8:$E$1070,$G402),""))</f>
        <v/>
      </c>
      <c r="B402" s="477" t="str">
        <f>IF($G402="","",IF(OR(INDEX(Nhaplieu!$M$8:$M$1070,$G402)=$J$3,INDEX(Nhaplieu!$N$8:$N$1070,$G402)=$J$3),INDEX(Nhaplieu!$F$8:$F$1070,$G402),""))</f>
        <v/>
      </c>
      <c r="C402" s="478" t="str">
        <f>IF($G402="","",IF(OR(INDEX(Nhaplieu!$M$8:$M$1070,$G402)=$J$3,INDEX(Nhaplieu!$N$8:$N$1070,$G402)=$J$3),INDEX(Nhaplieu!$L$8:$L$1070,$G402),""))</f>
        <v/>
      </c>
      <c r="D402" s="479" t="str">
        <f>IF($G402="","",IF(INDEX(Nhaplieu!$M$8:$M$1070,$G402)=$J$3,IF($G402="","",INDEX(Nhaplieu!$N$8:$N$1070,$G402)),IF(INDEX(Nhaplieu!$N$8:$N$1070,$G402)=$J$3,IF($G402="","",INDEX(Nhaplieu!$M$8:$M$1070,$G402)),"")))</f>
        <v/>
      </c>
      <c r="E402" s="461" t="str">
        <f>IF($G402="","",IF(AND(INDEX(Nhaplieu!$M$8:$M$1070,$G402)=$J$3,INDEX(Nhaplieu!$P$8:$P$1070,$G402)=$J$2),INDEX(Nhaplieu!$O$8:$O$1070,$G402),0))</f>
        <v/>
      </c>
      <c r="F402" s="461" t="str">
        <f>IF(OR($G402="",E402&gt;0),"",IF(AND(INDEX(Nhaplieu!$N$8:$N$1070,$G402)=$J$3,INDEX(Nhaplieu!$P$8:$P$1070,$G402)=$J$2),INDEX(Nhaplieu!$O$8:$O$1070,$G402),0))</f>
        <v/>
      </c>
      <c r="G402" s="480" t="str">
        <f>IF(TYPE(MATCH($J$2,Nhaplieu!$P$8:$P$1070,0))=16,"",MATCH($J$2,Nhaplieu!$P$8:$P$1070,0))</f>
        <v/>
      </c>
    </row>
    <row r="403" spans="1:7" s="10" customFormat="1" ht="14.25" customHeight="1">
      <c r="A403" s="461" t="str">
        <f>IF($G403="","",IF(OR(INDEX(Nhaplieu!$M$8:$M$1070,$G403)=$J$3,INDEX(Nhaplieu!$N$8:$N$1070,$G403)=$J$3),INDEX(Nhaplieu!$E$8:$E$1070,$G403),""))</f>
        <v/>
      </c>
      <c r="B403" s="477" t="str">
        <f>IF($G403="","",IF(OR(INDEX(Nhaplieu!$M$8:$M$1070,$G403)=$J$3,INDEX(Nhaplieu!$N$8:$N$1070,$G403)=$J$3),INDEX(Nhaplieu!$F$8:$F$1070,$G403),""))</f>
        <v/>
      </c>
      <c r="C403" s="478" t="str">
        <f>IF($G403="","",IF(OR(INDEX(Nhaplieu!$M$8:$M$1070,$G403)=$J$3,INDEX(Nhaplieu!$N$8:$N$1070,$G403)=$J$3),INDEX(Nhaplieu!$L$8:$L$1070,$G403),""))</f>
        <v/>
      </c>
      <c r="D403" s="479" t="str">
        <f>IF($G403="","",IF(INDEX(Nhaplieu!$M$8:$M$1070,$G403)=$J$3,IF($G403="","",INDEX(Nhaplieu!$N$8:$N$1070,$G403)),IF(INDEX(Nhaplieu!$N$8:$N$1070,$G403)=$J$3,IF($G403="","",INDEX(Nhaplieu!$M$8:$M$1070,$G403)),"")))</f>
        <v/>
      </c>
      <c r="E403" s="461" t="str">
        <f>IF($G403="","",IF(AND(INDEX(Nhaplieu!$M$8:$M$1070,$G403)=$J$3,INDEX(Nhaplieu!$P$8:$P$1070,$G403)=$J$2),INDEX(Nhaplieu!$O$8:$O$1070,$G403),0))</f>
        <v/>
      </c>
      <c r="F403" s="461" t="str">
        <f>IF(OR($G403="",E403&gt;0),"",IF(AND(INDEX(Nhaplieu!$N$8:$N$1070,$G403)=$J$3,INDEX(Nhaplieu!$P$8:$P$1070,$G403)=$J$2),INDEX(Nhaplieu!$O$8:$O$1070,$G403),0))</f>
        <v/>
      </c>
      <c r="G403" s="480" t="str">
        <f>IF(TYPE(MATCH($J$2,Nhaplieu!$P$8:$P$1070,0))=16,"",MATCH($J$2,Nhaplieu!$P$8:$P$1070,0))</f>
        <v/>
      </c>
    </row>
    <row r="404" spans="1:7" s="10" customFormat="1" ht="14.25" customHeight="1">
      <c r="A404" s="461" t="str">
        <f>IF($G404="","",IF(OR(INDEX(Nhaplieu!$M$8:$M$1070,$G404)=$J$3,INDEX(Nhaplieu!$N$8:$N$1070,$G404)=$J$3),INDEX(Nhaplieu!$E$8:$E$1070,$G404),""))</f>
        <v/>
      </c>
      <c r="B404" s="477" t="str">
        <f>IF($G404="","",IF(OR(INDEX(Nhaplieu!$M$8:$M$1070,$G404)=$J$3,INDEX(Nhaplieu!$N$8:$N$1070,$G404)=$J$3),INDEX(Nhaplieu!$F$8:$F$1070,$G404),""))</f>
        <v/>
      </c>
      <c r="C404" s="478" t="str">
        <f>IF($G404="","",IF(OR(INDEX(Nhaplieu!$M$8:$M$1070,$G404)=$J$3,INDEX(Nhaplieu!$N$8:$N$1070,$G404)=$J$3),INDEX(Nhaplieu!$L$8:$L$1070,$G404),""))</f>
        <v/>
      </c>
      <c r="D404" s="479" t="str">
        <f>IF($G404="","",IF(INDEX(Nhaplieu!$M$8:$M$1070,$G404)=$J$3,IF($G404="","",INDEX(Nhaplieu!$N$8:$N$1070,$G404)),IF(INDEX(Nhaplieu!$N$8:$N$1070,$G404)=$J$3,IF($G404="","",INDEX(Nhaplieu!$M$8:$M$1070,$G404)),"")))</f>
        <v/>
      </c>
      <c r="E404" s="461" t="str">
        <f>IF($G404="","",IF(AND(INDEX(Nhaplieu!$M$8:$M$1070,$G404)=$J$3,INDEX(Nhaplieu!$P$8:$P$1070,$G404)=$J$2),INDEX(Nhaplieu!$O$8:$O$1070,$G404),0))</f>
        <v/>
      </c>
      <c r="F404" s="461" t="str">
        <f>IF(OR($G404="",E404&gt;0),"",IF(AND(INDEX(Nhaplieu!$N$8:$N$1070,$G404)=$J$3,INDEX(Nhaplieu!$P$8:$P$1070,$G404)=$J$2),INDEX(Nhaplieu!$O$8:$O$1070,$G404),0))</f>
        <v/>
      </c>
      <c r="G404" s="480" t="str">
        <f>IF(TYPE(MATCH($J$2,Nhaplieu!$P$8:$P$1070,0))=16,"",MATCH($J$2,Nhaplieu!$P$8:$P$1070,0))</f>
        <v/>
      </c>
    </row>
    <row r="405" spans="1:7" s="10" customFormat="1" ht="14.25" customHeight="1">
      <c r="A405" s="461" t="str">
        <f>IF($G405="","",IF(OR(INDEX(Nhaplieu!$M$8:$M$1070,$G405)=$J$3,INDEX(Nhaplieu!$N$8:$N$1070,$G405)=$J$3),INDEX(Nhaplieu!$E$8:$E$1070,$G405),""))</f>
        <v/>
      </c>
      <c r="B405" s="477" t="str">
        <f>IF($G405="","",IF(OR(INDEX(Nhaplieu!$M$8:$M$1070,$G405)=$J$3,INDEX(Nhaplieu!$N$8:$N$1070,$G405)=$J$3),INDEX(Nhaplieu!$F$8:$F$1070,$G405),""))</f>
        <v/>
      </c>
      <c r="C405" s="478" t="str">
        <f>IF($G405="","",IF(OR(INDEX(Nhaplieu!$M$8:$M$1070,$G405)=$J$3,INDEX(Nhaplieu!$N$8:$N$1070,$G405)=$J$3),INDEX(Nhaplieu!$L$8:$L$1070,$G405),""))</f>
        <v/>
      </c>
      <c r="D405" s="479" t="str">
        <f>IF($G405="","",IF(INDEX(Nhaplieu!$M$8:$M$1070,$G405)=$J$3,IF($G405="","",INDEX(Nhaplieu!$N$8:$N$1070,$G405)),IF(INDEX(Nhaplieu!$N$8:$N$1070,$G405)=$J$3,IF($G405="","",INDEX(Nhaplieu!$M$8:$M$1070,$G405)),"")))</f>
        <v/>
      </c>
      <c r="E405" s="461" t="str">
        <f>IF($G405="","",IF(AND(INDEX(Nhaplieu!$M$8:$M$1070,$G405)=$J$3,INDEX(Nhaplieu!$P$8:$P$1070,$G405)=$J$2),INDEX(Nhaplieu!$O$8:$O$1070,$G405),0))</f>
        <v/>
      </c>
      <c r="F405" s="461" t="str">
        <f>IF(OR($G405="",E405&gt;0),"",IF(AND(INDEX(Nhaplieu!$N$8:$N$1070,$G405)=$J$3,INDEX(Nhaplieu!$P$8:$P$1070,$G405)=$J$2),INDEX(Nhaplieu!$O$8:$O$1070,$G405),0))</f>
        <v/>
      </c>
      <c r="G405" s="480" t="str">
        <f>IF(TYPE(MATCH($J$2,Nhaplieu!$P$8:$P$1070,0))=16,"",MATCH($J$2,Nhaplieu!$P$8:$P$1070,0))</f>
        <v/>
      </c>
    </row>
    <row r="406" spans="1:7" s="10" customFormat="1" ht="14.25" customHeight="1">
      <c r="A406" s="461" t="str">
        <f>IF($G406="","",IF(OR(INDEX(Nhaplieu!$M$8:$M$1070,$G406)=$J$3,INDEX(Nhaplieu!$N$8:$N$1070,$G406)=$J$3),INDEX(Nhaplieu!$E$8:$E$1070,$G406),""))</f>
        <v/>
      </c>
      <c r="B406" s="477" t="str">
        <f>IF($G406="","",IF(OR(INDEX(Nhaplieu!$M$8:$M$1070,$G406)=$J$3,INDEX(Nhaplieu!$N$8:$N$1070,$G406)=$J$3),INDEX(Nhaplieu!$F$8:$F$1070,$G406),""))</f>
        <v/>
      </c>
      <c r="C406" s="478" t="str">
        <f>IF($G406="","",IF(OR(INDEX(Nhaplieu!$M$8:$M$1070,$G406)=$J$3,INDEX(Nhaplieu!$N$8:$N$1070,$G406)=$J$3),INDEX(Nhaplieu!$L$8:$L$1070,$G406),""))</f>
        <v/>
      </c>
      <c r="D406" s="479" t="str">
        <f>IF($G406="","",IF(INDEX(Nhaplieu!$M$8:$M$1070,$G406)=$J$3,IF($G406="","",INDEX(Nhaplieu!$N$8:$N$1070,$G406)),IF(INDEX(Nhaplieu!$N$8:$N$1070,$G406)=$J$3,IF($G406="","",INDEX(Nhaplieu!$M$8:$M$1070,$G406)),"")))</f>
        <v/>
      </c>
      <c r="E406" s="461" t="str">
        <f>IF($G406="","",IF(AND(INDEX(Nhaplieu!$M$8:$M$1070,$G406)=$J$3,INDEX(Nhaplieu!$P$8:$P$1070,$G406)=$J$2),INDEX(Nhaplieu!$O$8:$O$1070,$G406),0))</f>
        <v/>
      </c>
      <c r="F406" s="461" t="str">
        <f>IF(OR($G406="",E406&gt;0),"",IF(AND(INDEX(Nhaplieu!$N$8:$N$1070,$G406)=$J$3,INDEX(Nhaplieu!$P$8:$P$1070,$G406)=$J$2),INDEX(Nhaplieu!$O$8:$O$1070,$G406),0))</f>
        <v/>
      </c>
      <c r="G406" s="480" t="str">
        <f>IF(TYPE(MATCH($J$2,Nhaplieu!$P$8:$P$1070,0))=16,"",MATCH($J$2,Nhaplieu!$P$8:$P$1070,0))</f>
        <v/>
      </c>
    </row>
    <row r="407" spans="1:7" s="10" customFormat="1" ht="14.25" customHeight="1">
      <c r="A407" s="461" t="str">
        <f>IF($G407="","",IF(OR(INDEX(Nhaplieu!$M$8:$M$1070,$G407)=$J$3,INDEX(Nhaplieu!$N$8:$N$1070,$G407)=$J$3),INDEX(Nhaplieu!$E$8:$E$1070,$G407),""))</f>
        <v/>
      </c>
      <c r="B407" s="477" t="str">
        <f>IF($G407="","",IF(OR(INDEX(Nhaplieu!$M$8:$M$1070,$G407)=$J$3,INDEX(Nhaplieu!$N$8:$N$1070,$G407)=$J$3),INDEX(Nhaplieu!$F$8:$F$1070,$G407),""))</f>
        <v/>
      </c>
      <c r="C407" s="478" t="str">
        <f>IF($G407="","",IF(OR(INDEX(Nhaplieu!$M$8:$M$1070,$G407)=$J$3,INDEX(Nhaplieu!$N$8:$N$1070,$G407)=$J$3),INDEX(Nhaplieu!$L$8:$L$1070,$G407),""))</f>
        <v/>
      </c>
      <c r="D407" s="479" t="str">
        <f>IF($G407="","",IF(INDEX(Nhaplieu!$M$8:$M$1070,$G407)=$J$3,IF($G407="","",INDEX(Nhaplieu!$N$8:$N$1070,$G407)),IF(INDEX(Nhaplieu!$N$8:$N$1070,$G407)=$J$3,IF($G407="","",INDEX(Nhaplieu!$M$8:$M$1070,$G407)),"")))</f>
        <v/>
      </c>
      <c r="E407" s="461" t="str">
        <f>IF($G407="","",IF(AND(INDEX(Nhaplieu!$M$8:$M$1070,$G407)=$J$3,INDEX(Nhaplieu!$P$8:$P$1070,$G407)=$J$2),INDEX(Nhaplieu!$O$8:$O$1070,$G407),0))</f>
        <v/>
      </c>
      <c r="F407" s="461" t="str">
        <f>IF(OR($G407="",E407&gt;0),"",IF(AND(INDEX(Nhaplieu!$N$8:$N$1070,$G407)=$J$3,INDEX(Nhaplieu!$P$8:$P$1070,$G407)=$J$2),INDEX(Nhaplieu!$O$8:$O$1070,$G407),0))</f>
        <v/>
      </c>
      <c r="G407" s="480" t="str">
        <f>IF(TYPE(MATCH($J$2,Nhaplieu!$P$8:$P$1070,0))=16,"",MATCH($J$2,Nhaplieu!$P$8:$P$1070,0))</f>
        <v/>
      </c>
    </row>
    <row r="408" spans="1:7" s="10" customFormat="1" ht="14.25" customHeight="1">
      <c r="A408" s="461" t="str">
        <f>IF($G408="","",IF(OR(INDEX(Nhaplieu!$M$8:$M$1070,$G408)=$J$3,INDEX(Nhaplieu!$N$8:$N$1070,$G408)=$J$3),INDEX(Nhaplieu!$E$8:$E$1070,$G408),""))</f>
        <v/>
      </c>
      <c r="B408" s="477" t="str">
        <f>IF($G408="","",IF(OR(INDEX(Nhaplieu!$M$8:$M$1070,$G408)=$J$3,INDEX(Nhaplieu!$N$8:$N$1070,$G408)=$J$3),INDEX(Nhaplieu!$F$8:$F$1070,$G408),""))</f>
        <v/>
      </c>
      <c r="C408" s="478" t="str">
        <f>IF($G408="","",IF(OR(INDEX(Nhaplieu!$M$8:$M$1070,$G408)=$J$3,INDEX(Nhaplieu!$N$8:$N$1070,$G408)=$J$3),INDEX(Nhaplieu!$L$8:$L$1070,$G408),""))</f>
        <v/>
      </c>
      <c r="D408" s="479" t="str">
        <f>IF($G408="","",IF(INDEX(Nhaplieu!$M$8:$M$1070,$G408)=$J$3,IF($G408="","",INDEX(Nhaplieu!$N$8:$N$1070,$G408)),IF(INDEX(Nhaplieu!$N$8:$N$1070,$G408)=$J$3,IF($G408="","",INDEX(Nhaplieu!$M$8:$M$1070,$G408)),"")))</f>
        <v/>
      </c>
      <c r="E408" s="461" t="str">
        <f>IF($G408="","",IF(AND(INDEX(Nhaplieu!$M$8:$M$1070,$G408)=$J$3,INDEX(Nhaplieu!$P$8:$P$1070,$G408)=$J$2),INDEX(Nhaplieu!$O$8:$O$1070,$G408),0))</f>
        <v/>
      </c>
      <c r="F408" s="461" t="str">
        <f>IF(OR($G408="",E408&gt;0),"",IF(AND(INDEX(Nhaplieu!$N$8:$N$1070,$G408)=$J$3,INDEX(Nhaplieu!$P$8:$P$1070,$G408)=$J$2),INDEX(Nhaplieu!$O$8:$O$1070,$G408),0))</f>
        <v/>
      </c>
      <c r="G408" s="480" t="str">
        <f>IF(TYPE(MATCH($J$2,Nhaplieu!$P$8:$P$1070,0))=16,"",MATCH($J$2,Nhaplieu!$P$8:$P$1070,0))</f>
        <v/>
      </c>
    </row>
    <row r="409" spans="1:7" s="10" customFormat="1" ht="14.25" customHeight="1">
      <c r="A409" s="461" t="str">
        <f>IF($G409="","",IF(OR(INDEX(Nhaplieu!$M$8:$M$1070,$G409)=$J$3,INDEX(Nhaplieu!$N$8:$N$1070,$G409)=$J$3),INDEX(Nhaplieu!$E$8:$E$1070,$G409),""))</f>
        <v/>
      </c>
      <c r="B409" s="477" t="str">
        <f>IF($G409="","",IF(OR(INDEX(Nhaplieu!$M$8:$M$1070,$G409)=$J$3,INDEX(Nhaplieu!$N$8:$N$1070,$G409)=$J$3),INDEX(Nhaplieu!$F$8:$F$1070,$G409),""))</f>
        <v/>
      </c>
      <c r="C409" s="478" t="str">
        <f>IF($G409="","",IF(OR(INDEX(Nhaplieu!$M$8:$M$1070,$G409)=$J$3,INDEX(Nhaplieu!$N$8:$N$1070,$G409)=$J$3),INDEX(Nhaplieu!$L$8:$L$1070,$G409),""))</f>
        <v/>
      </c>
      <c r="D409" s="479" t="str">
        <f>IF($G409="","",IF(INDEX(Nhaplieu!$M$8:$M$1070,$G409)=$J$3,IF($G409="","",INDEX(Nhaplieu!$N$8:$N$1070,$G409)),IF(INDEX(Nhaplieu!$N$8:$N$1070,$G409)=$J$3,IF($G409="","",INDEX(Nhaplieu!$M$8:$M$1070,$G409)),"")))</f>
        <v/>
      </c>
      <c r="E409" s="461" t="str">
        <f>IF($G409="","",IF(AND(INDEX(Nhaplieu!$M$8:$M$1070,$G409)=$J$3,INDEX(Nhaplieu!$P$8:$P$1070,$G409)=$J$2),INDEX(Nhaplieu!$O$8:$O$1070,$G409),0))</f>
        <v/>
      </c>
      <c r="F409" s="461" t="str">
        <f>IF(OR($G409="",E409&gt;0),"",IF(AND(INDEX(Nhaplieu!$N$8:$N$1070,$G409)=$J$3,INDEX(Nhaplieu!$P$8:$P$1070,$G409)=$J$2),INDEX(Nhaplieu!$O$8:$O$1070,$G409),0))</f>
        <v/>
      </c>
      <c r="G409" s="480" t="str">
        <f>IF(TYPE(MATCH($J$2,Nhaplieu!$P$8:$P$1070,0))=16,"",MATCH($J$2,Nhaplieu!$P$8:$P$1070,0))</f>
        <v/>
      </c>
    </row>
    <row r="410" spans="1:7" s="10" customFormat="1" ht="14.25" customHeight="1">
      <c r="A410" s="461" t="str">
        <f>IF($G410="","",IF(OR(INDEX(Nhaplieu!$M$8:$M$1070,$G410)=$J$3,INDEX(Nhaplieu!$N$8:$N$1070,$G410)=$J$3),INDEX(Nhaplieu!$E$8:$E$1070,$G410),""))</f>
        <v/>
      </c>
      <c r="B410" s="477" t="str">
        <f>IF($G410="","",IF(OR(INDEX(Nhaplieu!$M$8:$M$1070,$G410)=$J$3,INDEX(Nhaplieu!$N$8:$N$1070,$G410)=$J$3),INDEX(Nhaplieu!$F$8:$F$1070,$G410),""))</f>
        <v/>
      </c>
      <c r="C410" s="478" t="str">
        <f>IF($G410="","",IF(OR(INDEX(Nhaplieu!$M$8:$M$1070,$G410)=$J$3,INDEX(Nhaplieu!$N$8:$N$1070,$G410)=$J$3),INDEX(Nhaplieu!$L$8:$L$1070,$G410),""))</f>
        <v/>
      </c>
      <c r="D410" s="479" t="str">
        <f>IF($G410="","",IF(INDEX(Nhaplieu!$M$8:$M$1070,$G410)=$J$3,IF($G410="","",INDEX(Nhaplieu!$N$8:$N$1070,$G410)),IF(INDEX(Nhaplieu!$N$8:$N$1070,$G410)=$J$3,IF($G410="","",INDEX(Nhaplieu!$M$8:$M$1070,$G410)),"")))</f>
        <v/>
      </c>
      <c r="E410" s="461" t="str">
        <f>IF($G410="","",IF(AND(INDEX(Nhaplieu!$M$8:$M$1070,$G410)=$J$3,INDEX(Nhaplieu!$P$8:$P$1070,$G410)=$J$2),INDEX(Nhaplieu!$O$8:$O$1070,$G410),0))</f>
        <v/>
      </c>
      <c r="F410" s="461" t="str">
        <f>IF(OR($G410="",E410&gt;0),"",IF(AND(INDEX(Nhaplieu!$N$8:$N$1070,$G410)=$J$3,INDEX(Nhaplieu!$P$8:$P$1070,$G410)=$J$2),INDEX(Nhaplieu!$O$8:$O$1070,$G410),0))</f>
        <v/>
      </c>
      <c r="G410" s="480" t="str">
        <f>IF(TYPE(MATCH($J$2,Nhaplieu!$P$8:$P$1070,0))=16,"",MATCH($J$2,Nhaplieu!$P$8:$P$1070,0))</f>
        <v/>
      </c>
    </row>
    <row r="411" spans="1:7" s="10" customFormat="1" ht="14.25" customHeight="1">
      <c r="A411" s="461" t="str">
        <f>IF($G411="","",IF(OR(INDEX(Nhaplieu!$M$8:$M$1070,$G411)=$J$3,INDEX(Nhaplieu!$N$8:$N$1070,$G411)=$J$3),INDEX(Nhaplieu!$E$8:$E$1070,$G411),""))</f>
        <v/>
      </c>
      <c r="B411" s="477" t="str">
        <f>IF($G411="","",IF(OR(INDEX(Nhaplieu!$M$8:$M$1070,$G411)=$J$3,INDEX(Nhaplieu!$N$8:$N$1070,$G411)=$J$3),INDEX(Nhaplieu!$F$8:$F$1070,$G411),""))</f>
        <v/>
      </c>
      <c r="C411" s="478" t="str">
        <f>IF($G411="","",IF(OR(INDEX(Nhaplieu!$M$8:$M$1070,$G411)=$J$3,INDEX(Nhaplieu!$N$8:$N$1070,$G411)=$J$3),INDEX(Nhaplieu!$L$8:$L$1070,$G411),""))</f>
        <v/>
      </c>
      <c r="D411" s="479" t="str">
        <f>IF($G411="","",IF(INDEX(Nhaplieu!$M$8:$M$1070,$G411)=$J$3,IF($G411="","",INDEX(Nhaplieu!$N$8:$N$1070,$G411)),IF(INDEX(Nhaplieu!$N$8:$N$1070,$G411)=$J$3,IF($G411="","",INDEX(Nhaplieu!$M$8:$M$1070,$G411)),"")))</f>
        <v/>
      </c>
      <c r="E411" s="461" t="str">
        <f>IF($G411="","",IF(AND(INDEX(Nhaplieu!$M$8:$M$1070,$G411)=$J$3,INDEX(Nhaplieu!$P$8:$P$1070,$G411)=$J$2),INDEX(Nhaplieu!$O$8:$O$1070,$G411),0))</f>
        <v/>
      </c>
      <c r="F411" s="461" t="str">
        <f>IF(OR($G411="",E411&gt;0),"",IF(AND(INDEX(Nhaplieu!$N$8:$N$1070,$G411)=$J$3,INDEX(Nhaplieu!$P$8:$P$1070,$G411)=$J$2),INDEX(Nhaplieu!$O$8:$O$1070,$G411),0))</f>
        <v/>
      </c>
      <c r="G411" s="480" t="str">
        <f>IF(TYPE(MATCH($J$2,Nhaplieu!$P$8:$P$1070,0))=16,"",MATCH($J$2,Nhaplieu!$P$8:$P$1070,0))</f>
        <v/>
      </c>
    </row>
    <row r="412" spans="1:7" s="10" customFormat="1" ht="14.25" customHeight="1">
      <c r="A412" s="461" t="str">
        <f>IF($G412="","",IF(OR(INDEX(Nhaplieu!$M$8:$M$1070,$G412)=$J$3,INDEX(Nhaplieu!$N$8:$N$1070,$G412)=$J$3),INDEX(Nhaplieu!$E$8:$E$1070,$G412),""))</f>
        <v/>
      </c>
      <c r="B412" s="477" t="str">
        <f>IF($G412="","",IF(OR(INDEX(Nhaplieu!$M$8:$M$1070,$G412)=$J$3,INDEX(Nhaplieu!$N$8:$N$1070,$G412)=$J$3),INDEX(Nhaplieu!$F$8:$F$1070,$G412),""))</f>
        <v/>
      </c>
      <c r="C412" s="478" t="str">
        <f>IF($G412="","",IF(OR(INDEX(Nhaplieu!$M$8:$M$1070,$G412)=$J$3,INDEX(Nhaplieu!$N$8:$N$1070,$G412)=$J$3),INDEX(Nhaplieu!$L$8:$L$1070,$G412),""))</f>
        <v/>
      </c>
      <c r="D412" s="479" t="str">
        <f>IF($G412="","",IF(INDEX(Nhaplieu!$M$8:$M$1070,$G412)=$J$3,IF($G412="","",INDEX(Nhaplieu!$N$8:$N$1070,$G412)),IF(INDEX(Nhaplieu!$N$8:$N$1070,$G412)=$J$3,IF($G412="","",INDEX(Nhaplieu!$M$8:$M$1070,$G412)),"")))</f>
        <v/>
      </c>
      <c r="E412" s="461" t="str">
        <f>IF($G412="","",IF(AND(INDEX(Nhaplieu!$M$8:$M$1070,$G412)=$J$3,INDEX(Nhaplieu!$P$8:$P$1070,$G412)=$J$2),INDEX(Nhaplieu!$O$8:$O$1070,$G412),0))</f>
        <v/>
      </c>
      <c r="F412" s="461" t="str">
        <f>IF(OR($G412="",E412&gt;0),"",IF(AND(INDEX(Nhaplieu!$N$8:$N$1070,$G412)=$J$3,INDEX(Nhaplieu!$P$8:$P$1070,$G412)=$J$2),INDEX(Nhaplieu!$O$8:$O$1070,$G412),0))</f>
        <v/>
      </c>
      <c r="G412" s="480" t="str">
        <f>IF(TYPE(MATCH($J$2,Nhaplieu!$P$8:$P$1070,0))=16,"",MATCH($J$2,Nhaplieu!$P$8:$P$1070,0))</f>
        <v/>
      </c>
    </row>
    <row r="413" spans="1:7" s="10" customFormat="1" ht="14.25" customHeight="1">
      <c r="A413" s="461" t="str">
        <f>IF($G413="","",IF(OR(INDEX(Nhaplieu!$M$8:$M$1070,$G413)=$J$3,INDEX(Nhaplieu!$N$8:$N$1070,$G413)=$J$3),INDEX(Nhaplieu!$E$8:$E$1070,$G413),""))</f>
        <v/>
      </c>
      <c r="B413" s="477" t="str">
        <f>IF($G413="","",IF(OR(INDEX(Nhaplieu!$M$8:$M$1070,$G413)=$J$3,INDEX(Nhaplieu!$N$8:$N$1070,$G413)=$J$3),INDEX(Nhaplieu!$F$8:$F$1070,$G413),""))</f>
        <v/>
      </c>
      <c r="C413" s="478" t="str">
        <f>IF($G413="","",IF(OR(INDEX(Nhaplieu!$M$8:$M$1070,$G413)=$J$3,INDEX(Nhaplieu!$N$8:$N$1070,$G413)=$J$3),INDEX(Nhaplieu!$L$8:$L$1070,$G413),""))</f>
        <v/>
      </c>
      <c r="D413" s="479" t="str">
        <f>IF($G413="","",IF(INDEX(Nhaplieu!$M$8:$M$1070,$G413)=$J$3,IF($G413="","",INDEX(Nhaplieu!$N$8:$N$1070,$G413)),IF(INDEX(Nhaplieu!$N$8:$N$1070,$G413)=$J$3,IF($G413="","",INDEX(Nhaplieu!$M$8:$M$1070,$G413)),"")))</f>
        <v/>
      </c>
      <c r="E413" s="461" t="str">
        <f>IF($G413="","",IF(AND(INDEX(Nhaplieu!$M$8:$M$1070,$G413)=$J$3,INDEX(Nhaplieu!$P$8:$P$1070,$G413)=$J$2),INDEX(Nhaplieu!$O$8:$O$1070,$G413),0))</f>
        <v/>
      </c>
      <c r="F413" s="461" t="str">
        <f>IF(OR($G413="",E413&gt;0),"",IF(AND(INDEX(Nhaplieu!$N$8:$N$1070,$G413)=$J$3,INDEX(Nhaplieu!$P$8:$P$1070,$G413)=$J$2),INDEX(Nhaplieu!$O$8:$O$1070,$G413),0))</f>
        <v/>
      </c>
      <c r="G413" s="480" t="str">
        <f>IF(TYPE(MATCH($J$2,Nhaplieu!$P$8:$P$1070,0))=16,"",MATCH($J$2,Nhaplieu!$P$8:$P$1070,0))</f>
        <v/>
      </c>
    </row>
    <row r="414" spans="1:7" s="10" customFormat="1" ht="14.25" customHeight="1">
      <c r="A414" s="461" t="str">
        <f>IF($G414="","",IF(OR(INDEX(Nhaplieu!$M$8:$M$1070,$G414)=$J$3,INDEX(Nhaplieu!$N$8:$N$1070,$G414)=$J$3),INDEX(Nhaplieu!$E$8:$E$1070,$G414),""))</f>
        <v/>
      </c>
      <c r="B414" s="477" t="str">
        <f>IF($G414="","",IF(OR(INDEX(Nhaplieu!$M$8:$M$1070,$G414)=$J$3,INDEX(Nhaplieu!$N$8:$N$1070,$G414)=$J$3),INDEX(Nhaplieu!$F$8:$F$1070,$G414),""))</f>
        <v/>
      </c>
      <c r="C414" s="478" t="str">
        <f>IF($G414="","",IF(OR(INDEX(Nhaplieu!$M$8:$M$1070,$G414)=$J$3,INDEX(Nhaplieu!$N$8:$N$1070,$G414)=$J$3),INDEX(Nhaplieu!$L$8:$L$1070,$G414),""))</f>
        <v/>
      </c>
      <c r="D414" s="479" t="str">
        <f>IF($G414="","",IF(INDEX(Nhaplieu!$M$8:$M$1070,$G414)=$J$3,IF($G414="","",INDEX(Nhaplieu!$N$8:$N$1070,$G414)),IF(INDEX(Nhaplieu!$N$8:$N$1070,$G414)=$J$3,IF($G414="","",INDEX(Nhaplieu!$M$8:$M$1070,$G414)),"")))</f>
        <v/>
      </c>
      <c r="E414" s="461" t="str">
        <f>IF($G414="","",IF(AND(INDEX(Nhaplieu!$M$8:$M$1070,$G414)=$J$3,INDEX(Nhaplieu!$P$8:$P$1070,$G414)=$J$2),INDEX(Nhaplieu!$O$8:$O$1070,$G414),0))</f>
        <v/>
      </c>
      <c r="F414" s="461" t="str">
        <f>IF(OR($G414="",E414&gt;0),"",IF(AND(INDEX(Nhaplieu!$N$8:$N$1070,$G414)=$J$3,INDEX(Nhaplieu!$P$8:$P$1070,$G414)=$J$2),INDEX(Nhaplieu!$O$8:$O$1070,$G414),0))</f>
        <v/>
      </c>
      <c r="G414" s="480" t="str">
        <f>IF(TYPE(MATCH($J$2,Nhaplieu!$P$8:$P$1070,0))=16,"",MATCH($J$2,Nhaplieu!$P$8:$P$1070,0))</f>
        <v/>
      </c>
    </row>
    <row r="415" spans="1:7" s="10" customFormat="1" ht="14.25" customHeight="1">
      <c r="A415" s="461" t="str">
        <f>IF($G415="","",IF(OR(INDEX(Nhaplieu!$M$8:$M$1070,$G415)=$J$3,INDEX(Nhaplieu!$N$8:$N$1070,$G415)=$J$3),INDEX(Nhaplieu!$E$8:$E$1070,$G415),""))</f>
        <v/>
      </c>
      <c r="B415" s="477" t="str">
        <f>IF($G415="","",IF(OR(INDEX(Nhaplieu!$M$8:$M$1070,$G415)=$J$3,INDEX(Nhaplieu!$N$8:$N$1070,$G415)=$J$3),INDEX(Nhaplieu!$F$8:$F$1070,$G415),""))</f>
        <v/>
      </c>
      <c r="C415" s="478" t="str">
        <f>IF($G415="","",IF(OR(INDEX(Nhaplieu!$M$8:$M$1070,$G415)=$J$3,INDEX(Nhaplieu!$N$8:$N$1070,$G415)=$J$3),INDEX(Nhaplieu!$L$8:$L$1070,$G415),""))</f>
        <v/>
      </c>
      <c r="D415" s="479" t="str">
        <f>IF($G415="","",IF(INDEX(Nhaplieu!$M$8:$M$1070,$G415)=$J$3,IF($G415="","",INDEX(Nhaplieu!$N$8:$N$1070,$G415)),IF(INDEX(Nhaplieu!$N$8:$N$1070,$G415)=$J$3,IF($G415="","",INDEX(Nhaplieu!$M$8:$M$1070,$G415)),"")))</f>
        <v/>
      </c>
      <c r="E415" s="461" t="str">
        <f>IF($G415="","",IF(AND(INDEX(Nhaplieu!$M$8:$M$1070,$G415)=$J$3,INDEX(Nhaplieu!$P$8:$P$1070,$G415)=$J$2),INDEX(Nhaplieu!$O$8:$O$1070,$G415),0))</f>
        <v/>
      </c>
      <c r="F415" s="461" t="str">
        <f>IF(OR($G415="",E415&gt;0),"",IF(AND(INDEX(Nhaplieu!$N$8:$N$1070,$G415)=$J$3,INDEX(Nhaplieu!$P$8:$P$1070,$G415)=$J$2),INDEX(Nhaplieu!$O$8:$O$1070,$G415),0))</f>
        <v/>
      </c>
      <c r="G415" s="480" t="str">
        <f>IF(TYPE(MATCH($J$2,Nhaplieu!$P$8:$P$1070,0))=16,"",MATCH($J$2,Nhaplieu!$P$8:$P$1070,0))</f>
        <v/>
      </c>
    </row>
    <row r="416" spans="1:7" s="10" customFormat="1" ht="14.25" customHeight="1">
      <c r="A416" s="461" t="str">
        <f>IF($G416="","",IF(OR(INDEX(Nhaplieu!$M$8:$M$1070,$G416)=$J$3,INDEX(Nhaplieu!$N$8:$N$1070,$G416)=$J$3),INDEX(Nhaplieu!$E$8:$E$1070,$G416),""))</f>
        <v/>
      </c>
      <c r="B416" s="477" t="str">
        <f>IF($G416="","",IF(OR(INDEX(Nhaplieu!$M$8:$M$1070,$G416)=$J$3,INDEX(Nhaplieu!$N$8:$N$1070,$G416)=$J$3),INDEX(Nhaplieu!$F$8:$F$1070,$G416),""))</f>
        <v/>
      </c>
      <c r="C416" s="478" t="str">
        <f>IF($G416="","",IF(OR(INDEX(Nhaplieu!$M$8:$M$1070,$G416)=$J$3,INDEX(Nhaplieu!$N$8:$N$1070,$G416)=$J$3),INDEX(Nhaplieu!$L$8:$L$1070,$G416),""))</f>
        <v/>
      </c>
      <c r="D416" s="479" t="str">
        <f>IF($G416="","",IF(INDEX(Nhaplieu!$M$8:$M$1070,$G416)=$J$3,IF($G416="","",INDEX(Nhaplieu!$N$8:$N$1070,$G416)),IF(INDEX(Nhaplieu!$N$8:$N$1070,$G416)=$J$3,IF($G416="","",INDEX(Nhaplieu!$M$8:$M$1070,$G416)),"")))</f>
        <v/>
      </c>
      <c r="E416" s="461" t="str">
        <f>IF($G416="","",IF(AND(INDEX(Nhaplieu!$M$8:$M$1070,$G416)=$J$3,INDEX(Nhaplieu!$P$8:$P$1070,$G416)=$J$2),INDEX(Nhaplieu!$O$8:$O$1070,$G416),0))</f>
        <v/>
      </c>
      <c r="F416" s="461" t="str">
        <f>IF(OR($G416="",E416&gt;0),"",IF(AND(INDEX(Nhaplieu!$N$8:$N$1070,$G416)=$J$3,INDEX(Nhaplieu!$P$8:$P$1070,$G416)=$J$2),INDEX(Nhaplieu!$O$8:$O$1070,$G416),0))</f>
        <v/>
      </c>
      <c r="G416" s="480" t="str">
        <f>IF(TYPE(MATCH($J$2,Nhaplieu!$P$8:$P$1070,0))=16,"",MATCH($J$2,Nhaplieu!$P$8:$P$1070,0))</f>
        <v/>
      </c>
    </row>
    <row r="417" spans="1:7" s="10" customFormat="1" ht="14.25" customHeight="1">
      <c r="A417" s="461" t="str">
        <f>IF($G417="","",IF(OR(INDEX(Nhaplieu!$M$8:$M$1070,$G417)=$J$3,INDEX(Nhaplieu!$N$8:$N$1070,$G417)=$J$3),INDEX(Nhaplieu!$E$8:$E$1070,$G417),""))</f>
        <v/>
      </c>
      <c r="B417" s="477" t="str">
        <f>IF($G417="","",IF(OR(INDEX(Nhaplieu!$M$8:$M$1070,$G417)=$J$3,INDEX(Nhaplieu!$N$8:$N$1070,$G417)=$J$3),INDEX(Nhaplieu!$F$8:$F$1070,$G417),""))</f>
        <v/>
      </c>
      <c r="C417" s="478" t="str">
        <f>IF($G417="","",IF(OR(INDEX(Nhaplieu!$M$8:$M$1070,$G417)=$J$3,INDEX(Nhaplieu!$N$8:$N$1070,$G417)=$J$3),INDEX(Nhaplieu!$L$8:$L$1070,$G417),""))</f>
        <v/>
      </c>
      <c r="D417" s="479" t="str">
        <f>IF($G417="","",IF(INDEX(Nhaplieu!$M$8:$M$1070,$G417)=$J$3,IF($G417="","",INDEX(Nhaplieu!$N$8:$N$1070,$G417)),IF(INDEX(Nhaplieu!$N$8:$N$1070,$G417)=$J$3,IF($G417="","",INDEX(Nhaplieu!$M$8:$M$1070,$G417)),"")))</f>
        <v/>
      </c>
      <c r="E417" s="461" t="str">
        <f>IF($G417="","",IF(AND(INDEX(Nhaplieu!$M$8:$M$1070,$G417)=$J$3,INDEX(Nhaplieu!$P$8:$P$1070,$G417)=$J$2),INDEX(Nhaplieu!$O$8:$O$1070,$G417),0))</f>
        <v/>
      </c>
      <c r="F417" s="461" t="str">
        <f>IF(OR($G417="",E417&gt;0),"",IF(AND(INDEX(Nhaplieu!$N$8:$N$1070,$G417)=$J$3,INDEX(Nhaplieu!$P$8:$P$1070,$G417)=$J$2),INDEX(Nhaplieu!$O$8:$O$1070,$G417),0))</f>
        <v/>
      </c>
      <c r="G417" s="480" t="str">
        <f>IF(TYPE(MATCH($J$2,Nhaplieu!$P$8:$P$1070,0))=16,"",MATCH($J$2,Nhaplieu!$P$8:$P$1070,0))</f>
        <v/>
      </c>
    </row>
    <row r="418" spans="1:7" s="10" customFormat="1" ht="14.25" customHeight="1">
      <c r="A418" s="461" t="str">
        <f>IF($G418="","",IF(OR(INDEX(Nhaplieu!$M$8:$M$1070,$G418)=$J$3,INDEX(Nhaplieu!$N$8:$N$1070,$G418)=$J$3),INDEX(Nhaplieu!$E$8:$E$1070,$G418),""))</f>
        <v/>
      </c>
      <c r="B418" s="477" t="str">
        <f>IF($G418="","",IF(OR(INDEX(Nhaplieu!$M$8:$M$1070,$G418)=$J$3,INDEX(Nhaplieu!$N$8:$N$1070,$G418)=$J$3),INDEX(Nhaplieu!$F$8:$F$1070,$G418),""))</f>
        <v/>
      </c>
      <c r="C418" s="478" t="str">
        <f>IF($G418="","",IF(OR(INDEX(Nhaplieu!$M$8:$M$1070,$G418)=$J$3,INDEX(Nhaplieu!$N$8:$N$1070,$G418)=$J$3),INDEX(Nhaplieu!$L$8:$L$1070,$G418),""))</f>
        <v/>
      </c>
      <c r="D418" s="479" t="str">
        <f>IF($G418="","",IF(INDEX(Nhaplieu!$M$8:$M$1070,$G418)=$J$3,IF($G418="","",INDEX(Nhaplieu!$N$8:$N$1070,$G418)),IF(INDEX(Nhaplieu!$N$8:$N$1070,$G418)=$J$3,IF($G418="","",INDEX(Nhaplieu!$M$8:$M$1070,$G418)),"")))</f>
        <v/>
      </c>
      <c r="E418" s="461" t="str">
        <f>IF($G418="","",IF(AND(INDEX(Nhaplieu!$M$8:$M$1070,$G418)=$J$3,INDEX(Nhaplieu!$P$8:$P$1070,$G418)=$J$2),INDEX(Nhaplieu!$O$8:$O$1070,$G418),0))</f>
        <v/>
      </c>
      <c r="F418" s="461" t="str">
        <f>IF(OR($G418="",E418&gt;0),"",IF(AND(INDEX(Nhaplieu!$N$8:$N$1070,$G418)=$J$3,INDEX(Nhaplieu!$P$8:$P$1070,$G418)=$J$2),INDEX(Nhaplieu!$O$8:$O$1070,$G418),0))</f>
        <v/>
      </c>
      <c r="G418" s="480" t="str">
        <f>IF(TYPE(MATCH($J$2,Nhaplieu!$P$8:$P$1070,0))=16,"",MATCH($J$2,Nhaplieu!$P$8:$P$1070,0))</f>
        <v/>
      </c>
    </row>
    <row r="419" spans="1:7" s="10" customFormat="1" ht="14.25" customHeight="1">
      <c r="A419" s="461" t="str">
        <f>IF($G419="","",IF(OR(INDEX(Nhaplieu!$M$8:$M$1070,$G419)=$J$3,INDEX(Nhaplieu!$N$8:$N$1070,$G419)=$J$3),INDEX(Nhaplieu!$E$8:$E$1070,$G419),""))</f>
        <v/>
      </c>
      <c r="B419" s="477" t="str">
        <f>IF($G419="","",IF(OR(INDEX(Nhaplieu!$M$8:$M$1070,$G419)=$J$3,INDEX(Nhaplieu!$N$8:$N$1070,$G419)=$J$3),INDEX(Nhaplieu!$F$8:$F$1070,$G419),""))</f>
        <v/>
      </c>
      <c r="C419" s="478" t="str">
        <f>IF($G419="","",IF(OR(INDEX(Nhaplieu!$M$8:$M$1070,$G419)=$J$3,INDEX(Nhaplieu!$N$8:$N$1070,$G419)=$J$3),INDEX(Nhaplieu!$L$8:$L$1070,$G419),""))</f>
        <v/>
      </c>
      <c r="D419" s="479" t="str">
        <f>IF($G419="","",IF(INDEX(Nhaplieu!$M$8:$M$1070,$G419)=$J$3,IF($G419="","",INDEX(Nhaplieu!$N$8:$N$1070,$G419)),IF(INDEX(Nhaplieu!$N$8:$N$1070,$G419)=$J$3,IF($G419="","",INDEX(Nhaplieu!$M$8:$M$1070,$G419)),"")))</f>
        <v/>
      </c>
      <c r="E419" s="461" t="str">
        <f>IF($G419="","",IF(AND(INDEX(Nhaplieu!$M$8:$M$1070,$G419)=$J$3,INDEX(Nhaplieu!$P$8:$P$1070,$G419)=$J$2),INDEX(Nhaplieu!$O$8:$O$1070,$G419),0))</f>
        <v/>
      </c>
      <c r="F419" s="461" t="str">
        <f>IF(OR($G419="",E419&gt;0),"",IF(AND(INDEX(Nhaplieu!$N$8:$N$1070,$G419)=$J$3,INDEX(Nhaplieu!$P$8:$P$1070,$G419)=$J$2),INDEX(Nhaplieu!$O$8:$O$1070,$G419),0))</f>
        <v/>
      </c>
      <c r="G419" s="480" t="str">
        <f>IF(TYPE(MATCH($J$2,Nhaplieu!$P$8:$P$1070,0))=16,"",MATCH($J$2,Nhaplieu!$P$8:$P$1070,0))</f>
        <v/>
      </c>
    </row>
    <row r="420" spans="1:7" s="10" customFormat="1" ht="14.25" customHeight="1">
      <c r="A420" s="461" t="str">
        <f>IF($G420="","",IF(OR(INDEX(Nhaplieu!$M$8:$M$1070,$G420)=$J$3,INDEX(Nhaplieu!$N$8:$N$1070,$G420)=$J$3),INDEX(Nhaplieu!$E$8:$E$1070,$G420),""))</f>
        <v/>
      </c>
      <c r="B420" s="477" t="str">
        <f>IF($G420="","",IF(OR(INDEX(Nhaplieu!$M$8:$M$1070,$G420)=$J$3,INDEX(Nhaplieu!$N$8:$N$1070,$G420)=$J$3),INDEX(Nhaplieu!$F$8:$F$1070,$G420),""))</f>
        <v/>
      </c>
      <c r="C420" s="478" t="str">
        <f>IF($G420="","",IF(OR(INDEX(Nhaplieu!$M$8:$M$1070,$G420)=$J$3,INDEX(Nhaplieu!$N$8:$N$1070,$G420)=$J$3),INDEX(Nhaplieu!$L$8:$L$1070,$G420),""))</f>
        <v/>
      </c>
      <c r="D420" s="479" t="str">
        <f>IF($G420="","",IF(INDEX(Nhaplieu!$M$8:$M$1070,$G420)=$J$3,IF($G420="","",INDEX(Nhaplieu!$N$8:$N$1070,$G420)),IF(INDEX(Nhaplieu!$N$8:$N$1070,$G420)=$J$3,IF($G420="","",INDEX(Nhaplieu!$M$8:$M$1070,$G420)),"")))</f>
        <v/>
      </c>
      <c r="E420" s="461" t="str">
        <f>IF($G420="","",IF(AND(INDEX(Nhaplieu!$M$8:$M$1070,$G420)=$J$3,INDEX(Nhaplieu!$P$8:$P$1070,$G420)=$J$2),INDEX(Nhaplieu!$O$8:$O$1070,$G420),0))</f>
        <v/>
      </c>
      <c r="F420" s="461" t="str">
        <f>IF(OR($G420="",E420&gt;0),"",IF(AND(INDEX(Nhaplieu!$N$8:$N$1070,$G420)=$J$3,INDEX(Nhaplieu!$P$8:$P$1070,$G420)=$J$2),INDEX(Nhaplieu!$O$8:$O$1070,$G420),0))</f>
        <v/>
      </c>
      <c r="G420" s="480" t="str">
        <f>IF(TYPE(MATCH($J$2,Nhaplieu!$P$8:$P$1070,0))=16,"",MATCH($J$2,Nhaplieu!$P$8:$P$1070,0))</f>
        <v/>
      </c>
    </row>
    <row r="421" spans="1:7" s="10" customFormat="1" ht="14.25" customHeight="1">
      <c r="A421" s="461" t="str">
        <f>IF($G421="","",IF(OR(INDEX(Nhaplieu!$M$8:$M$1070,$G421)=$J$3,INDEX(Nhaplieu!$N$8:$N$1070,$G421)=$J$3),INDEX(Nhaplieu!$E$8:$E$1070,$G421),""))</f>
        <v/>
      </c>
      <c r="B421" s="477" t="str">
        <f>IF($G421="","",IF(OR(INDEX(Nhaplieu!$M$8:$M$1070,$G421)=$J$3,INDEX(Nhaplieu!$N$8:$N$1070,$G421)=$J$3),INDEX(Nhaplieu!$F$8:$F$1070,$G421),""))</f>
        <v/>
      </c>
      <c r="C421" s="478" t="str">
        <f>IF($G421="","",IF(OR(INDEX(Nhaplieu!$M$8:$M$1070,$G421)=$J$3,INDEX(Nhaplieu!$N$8:$N$1070,$G421)=$J$3),INDEX(Nhaplieu!$L$8:$L$1070,$G421),""))</f>
        <v/>
      </c>
      <c r="D421" s="479" t="str">
        <f>IF($G421="","",IF(INDEX(Nhaplieu!$M$8:$M$1070,$G421)=$J$3,IF($G421="","",INDEX(Nhaplieu!$N$8:$N$1070,$G421)),IF(INDEX(Nhaplieu!$N$8:$N$1070,$G421)=$J$3,IF($G421="","",INDEX(Nhaplieu!$M$8:$M$1070,$G421)),"")))</f>
        <v/>
      </c>
      <c r="E421" s="461" t="str">
        <f>IF($G421="","",IF(AND(INDEX(Nhaplieu!$M$8:$M$1070,$G421)=$J$3,INDEX(Nhaplieu!$P$8:$P$1070,$G421)=$J$2),INDEX(Nhaplieu!$O$8:$O$1070,$G421),0))</f>
        <v/>
      </c>
      <c r="F421" s="461" t="str">
        <f>IF(OR($G421="",E421&gt;0),"",IF(AND(INDEX(Nhaplieu!$N$8:$N$1070,$G421)=$J$3,INDEX(Nhaplieu!$P$8:$P$1070,$G421)=$J$2),INDEX(Nhaplieu!$O$8:$O$1070,$G421),0))</f>
        <v/>
      </c>
      <c r="G421" s="480" t="str">
        <f>IF(TYPE(MATCH($J$2,Nhaplieu!$P$8:$P$1070,0))=16,"",MATCH($J$2,Nhaplieu!$P$8:$P$1070,0))</f>
        <v/>
      </c>
    </row>
    <row r="422" spans="1:7" s="10" customFormat="1" ht="14.25" customHeight="1">
      <c r="A422" s="461" t="str">
        <f>IF($G422="","",IF(OR(INDEX(Nhaplieu!$M$8:$M$1070,$G422)=$J$3,INDEX(Nhaplieu!$N$8:$N$1070,$G422)=$J$3),INDEX(Nhaplieu!$E$8:$E$1070,$G422),""))</f>
        <v/>
      </c>
      <c r="B422" s="477" t="str">
        <f>IF($G422="","",IF(OR(INDEX(Nhaplieu!$M$8:$M$1070,$G422)=$J$3,INDEX(Nhaplieu!$N$8:$N$1070,$G422)=$J$3),INDEX(Nhaplieu!$F$8:$F$1070,$G422),""))</f>
        <v/>
      </c>
      <c r="C422" s="478" t="str">
        <f>IF($G422="","",IF(OR(INDEX(Nhaplieu!$M$8:$M$1070,$G422)=$J$3,INDEX(Nhaplieu!$N$8:$N$1070,$G422)=$J$3),INDEX(Nhaplieu!$L$8:$L$1070,$G422),""))</f>
        <v/>
      </c>
      <c r="D422" s="479" t="str">
        <f>IF($G422="","",IF(INDEX(Nhaplieu!$M$8:$M$1070,$G422)=$J$3,IF($G422="","",INDEX(Nhaplieu!$N$8:$N$1070,$G422)),IF(INDEX(Nhaplieu!$N$8:$N$1070,$G422)=$J$3,IF($G422="","",INDEX(Nhaplieu!$M$8:$M$1070,$G422)),"")))</f>
        <v/>
      </c>
      <c r="E422" s="461" t="str">
        <f>IF($G422="","",IF(AND(INDEX(Nhaplieu!$M$8:$M$1070,$G422)=$J$3,INDEX(Nhaplieu!$P$8:$P$1070,$G422)=$J$2),INDEX(Nhaplieu!$O$8:$O$1070,$G422),0))</f>
        <v/>
      </c>
      <c r="F422" s="461" t="str">
        <f>IF(OR($G422="",E422&gt;0),"",IF(AND(INDEX(Nhaplieu!$N$8:$N$1070,$G422)=$J$3,INDEX(Nhaplieu!$P$8:$P$1070,$G422)=$J$2),INDEX(Nhaplieu!$O$8:$O$1070,$G422),0))</f>
        <v/>
      </c>
      <c r="G422" s="480" t="str">
        <f>IF(TYPE(MATCH($J$2,Nhaplieu!$P$8:$P$1070,0))=16,"",MATCH($J$2,Nhaplieu!$P$8:$P$1070,0))</f>
        <v/>
      </c>
    </row>
    <row r="423" spans="1:7" s="10" customFormat="1" ht="14.25" customHeight="1">
      <c r="A423" s="461" t="str">
        <f>IF($G423="","",IF(OR(INDEX(Nhaplieu!$M$8:$M$1070,$G423)=$J$3,INDEX(Nhaplieu!$N$8:$N$1070,$G423)=$J$3),INDEX(Nhaplieu!$E$8:$E$1070,$G423),""))</f>
        <v/>
      </c>
      <c r="B423" s="477" t="str">
        <f>IF($G423="","",IF(OR(INDEX(Nhaplieu!$M$8:$M$1070,$G423)=$J$3,INDEX(Nhaplieu!$N$8:$N$1070,$G423)=$J$3),INDEX(Nhaplieu!$F$8:$F$1070,$G423),""))</f>
        <v/>
      </c>
      <c r="C423" s="478" t="str">
        <f>IF($G423="","",IF(OR(INDEX(Nhaplieu!$M$8:$M$1070,$G423)=$J$3,INDEX(Nhaplieu!$N$8:$N$1070,$G423)=$J$3),INDEX(Nhaplieu!$L$8:$L$1070,$G423),""))</f>
        <v/>
      </c>
      <c r="D423" s="479" t="str">
        <f>IF($G423="","",IF(INDEX(Nhaplieu!$M$8:$M$1070,$G423)=$J$3,IF($G423="","",INDEX(Nhaplieu!$N$8:$N$1070,$G423)),IF(INDEX(Nhaplieu!$N$8:$N$1070,$G423)=$J$3,IF($G423="","",INDEX(Nhaplieu!$M$8:$M$1070,$G423)),"")))</f>
        <v/>
      </c>
      <c r="E423" s="461" t="str">
        <f>IF($G423="","",IF(AND(INDEX(Nhaplieu!$M$8:$M$1070,$G423)=$J$3,INDEX(Nhaplieu!$P$8:$P$1070,$G423)=$J$2),INDEX(Nhaplieu!$O$8:$O$1070,$G423),0))</f>
        <v/>
      </c>
      <c r="F423" s="461" t="str">
        <f>IF(OR($G423="",E423&gt;0),"",IF(AND(INDEX(Nhaplieu!$N$8:$N$1070,$G423)=$J$3,INDEX(Nhaplieu!$P$8:$P$1070,$G423)=$J$2),INDEX(Nhaplieu!$O$8:$O$1070,$G423),0))</f>
        <v/>
      </c>
      <c r="G423" s="480" t="str">
        <f>IF(TYPE(MATCH($J$2,Nhaplieu!$P$8:$P$1070,0))=16,"",MATCH($J$2,Nhaplieu!$P$8:$P$1070,0))</f>
        <v/>
      </c>
    </row>
    <row r="424" spans="1:7" s="10" customFormat="1" ht="14.25" customHeight="1">
      <c r="A424" s="461" t="str">
        <f>IF($G424="","",IF(OR(INDEX(Nhaplieu!$M$8:$M$1070,$G424)=$J$3,INDEX(Nhaplieu!$N$8:$N$1070,$G424)=$J$3),INDEX(Nhaplieu!$E$8:$E$1070,$G424),""))</f>
        <v/>
      </c>
      <c r="B424" s="477" t="str">
        <f>IF($G424="","",IF(OR(INDEX(Nhaplieu!$M$8:$M$1070,$G424)=$J$3,INDEX(Nhaplieu!$N$8:$N$1070,$G424)=$J$3),INDEX(Nhaplieu!$F$8:$F$1070,$G424),""))</f>
        <v/>
      </c>
      <c r="C424" s="478" t="str">
        <f>IF($G424="","",IF(OR(INDEX(Nhaplieu!$M$8:$M$1070,$G424)=$J$3,INDEX(Nhaplieu!$N$8:$N$1070,$G424)=$J$3),INDEX(Nhaplieu!$L$8:$L$1070,$G424),""))</f>
        <v/>
      </c>
      <c r="D424" s="479" t="str">
        <f>IF($G424="","",IF(INDEX(Nhaplieu!$M$8:$M$1070,$G424)=$J$3,IF($G424="","",INDEX(Nhaplieu!$N$8:$N$1070,$G424)),IF(INDEX(Nhaplieu!$N$8:$N$1070,$G424)=$J$3,IF($G424="","",INDEX(Nhaplieu!$M$8:$M$1070,$G424)),"")))</f>
        <v/>
      </c>
      <c r="E424" s="461" t="str">
        <f>IF($G424="","",IF(AND(INDEX(Nhaplieu!$M$8:$M$1070,$G424)=$J$3,INDEX(Nhaplieu!$P$8:$P$1070,$G424)=$J$2),INDEX(Nhaplieu!$O$8:$O$1070,$G424),0))</f>
        <v/>
      </c>
      <c r="F424" s="461" t="str">
        <f>IF(OR($G424="",E424&gt;0),"",IF(AND(INDEX(Nhaplieu!$N$8:$N$1070,$G424)=$J$3,INDEX(Nhaplieu!$P$8:$P$1070,$G424)=$J$2),INDEX(Nhaplieu!$O$8:$O$1070,$G424),0))</f>
        <v/>
      </c>
      <c r="G424" s="480" t="str">
        <f>IF(TYPE(MATCH($J$2,Nhaplieu!$P$8:$P$1070,0))=16,"",MATCH($J$2,Nhaplieu!$P$8:$P$1070,0))</f>
        <v/>
      </c>
    </row>
    <row r="425" spans="1:7" s="10" customFormat="1" ht="14.25" customHeight="1">
      <c r="A425" s="461" t="str">
        <f>IF($G425="","",IF(OR(INDEX(Nhaplieu!$M$8:$M$1070,$G425)=$J$3,INDEX(Nhaplieu!$N$8:$N$1070,$G425)=$J$3),INDEX(Nhaplieu!$E$8:$E$1070,$G425),""))</f>
        <v/>
      </c>
      <c r="B425" s="477" t="str">
        <f>IF($G425="","",IF(OR(INDEX(Nhaplieu!$M$8:$M$1070,$G425)=$J$3,INDEX(Nhaplieu!$N$8:$N$1070,$G425)=$J$3),INDEX(Nhaplieu!$F$8:$F$1070,$G425),""))</f>
        <v/>
      </c>
      <c r="C425" s="478" t="str">
        <f>IF($G425="","",IF(OR(INDEX(Nhaplieu!$M$8:$M$1070,$G425)=$J$3,INDEX(Nhaplieu!$N$8:$N$1070,$G425)=$J$3),INDEX(Nhaplieu!$L$8:$L$1070,$G425),""))</f>
        <v/>
      </c>
      <c r="D425" s="479" t="str">
        <f>IF($G425="","",IF(INDEX(Nhaplieu!$M$8:$M$1070,$G425)=$J$3,IF($G425="","",INDEX(Nhaplieu!$N$8:$N$1070,$G425)),IF(INDEX(Nhaplieu!$N$8:$N$1070,$G425)=$J$3,IF($G425="","",INDEX(Nhaplieu!$M$8:$M$1070,$G425)),"")))</f>
        <v/>
      </c>
      <c r="E425" s="461" t="str">
        <f>IF($G425="","",IF(AND(INDEX(Nhaplieu!$M$8:$M$1070,$G425)=$J$3,INDEX(Nhaplieu!$P$8:$P$1070,$G425)=$J$2),INDEX(Nhaplieu!$O$8:$O$1070,$G425),0))</f>
        <v/>
      </c>
      <c r="F425" s="461" t="str">
        <f>IF(OR($G425="",E425&gt;0),"",IF(AND(INDEX(Nhaplieu!$N$8:$N$1070,$G425)=$J$3,INDEX(Nhaplieu!$P$8:$P$1070,$G425)=$J$2),INDEX(Nhaplieu!$O$8:$O$1070,$G425),0))</f>
        <v/>
      </c>
      <c r="G425" s="480" t="str">
        <f>IF(TYPE(MATCH($J$2,Nhaplieu!$P$8:$P$1070,0))=16,"",MATCH($J$2,Nhaplieu!$P$8:$P$1070,0))</f>
        <v/>
      </c>
    </row>
    <row r="426" spans="1:7" s="10" customFormat="1" ht="14.25" customHeight="1">
      <c r="A426" s="461" t="str">
        <f>IF($G426="","",IF(OR(INDEX(Nhaplieu!$M$8:$M$1070,$G426)=$J$3,INDEX(Nhaplieu!$N$8:$N$1070,$G426)=$J$3),INDEX(Nhaplieu!$E$8:$E$1070,$G426),""))</f>
        <v/>
      </c>
      <c r="B426" s="477" t="str">
        <f>IF($G426="","",IF(OR(INDEX(Nhaplieu!$M$8:$M$1070,$G426)=$J$3,INDEX(Nhaplieu!$N$8:$N$1070,$G426)=$J$3),INDEX(Nhaplieu!$F$8:$F$1070,$G426),""))</f>
        <v/>
      </c>
      <c r="C426" s="478" t="str">
        <f>IF($G426="","",IF(OR(INDEX(Nhaplieu!$M$8:$M$1070,$G426)=$J$3,INDEX(Nhaplieu!$N$8:$N$1070,$G426)=$J$3),INDEX(Nhaplieu!$L$8:$L$1070,$G426),""))</f>
        <v/>
      </c>
      <c r="D426" s="479" t="str">
        <f>IF($G426="","",IF(INDEX(Nhaplieu!$M$8:$M$1070,$G426)=$J$3,IF($G426="","",INDEX(Nhaplieu!$N$8:$N$1070,$G426)),IF(INDEX(Nhaplieu!$N$8:$N$1070,$G426)=$J$3,IF($G426="","",INDEX(Nhaplieu!$M$8:$M$1070,$G426)),"")))</f>
        <v/>
      </c>
      <c r="E426" s="461" t="str">
        <f>IF($G426="","",IF(AND(INDEX(Nhaplieu!$M$8:$M$1070,$G426)=$J$3,INDEX(Nhaplieu!$P$8:$P$1070,$G426)=$J$2),INDEX(Nhaplieu!$O$8:$O$1070,$G426),0))</f>
        <v/>
      </c>
      <c r="F426" s="461" t="str">
        <f>IF(OR($G426="",E426&gt;0),"",IF(AND(INDEX(Nhaplieu!$N$8:$N$1070,$G426)=$J$3,INDEX(Nhaplieu!$P$8:$P$1070,$G426)=$J$2),INDEX(Nhaplieu!$O$8:$O$1070,$G426),0))</f>
        <v/>
      </c>
      <c r="G426" s="480" t="str">
        <f>IF(TYPE(MATCH($J$2,Nhaplieu!$P$8:$P$1070,0))=16,"",MATCH($J$2,Nhaplieu!$P$8:$P$1070,0))</f>
        <v/>
      </c>
    </row>
    <row r="427" spans="1:7" s="10" customFormat="1" ht="14.25" customHeight="1">
      <c r="A427" s="461" t="str">
        <f>IF($G427="","",IF(OR(INDEX(Nhaplieu!$M$8:$M$1070,$G427)=$J$3,INDEX(Nhaplieu!$N$8:$N$1070,$G427)=$J$3),INDEX(Nhaplieu!$E$8:$E$1070,$G427),""))</f>
        <v/>
      </c>
      <c r="B427" s="477" t="str">
        <f>IF($G427="","",IF(OR(INDEX(Nhaplieu!$M$8:$M$1070,$G427)=$J$3,INDEX(Nhaplieu!$N$8:$N$1070,$G427)=$J$3),INDEX(Nhaplieu!$F$8:$F$1070,$G427),""))</f>
        <v/>
      </c>
      <c r="C427" s="478" t="str">
        <f>IF($G427="","",IF(OR(INDEX(Nhaplieu!$M$8:$M$1070,$G427)=$J$3,INDEX(Nhaplieu!$N$8:$N$1070,$G427)=$J$3),INDEX(Nhaplieu!$L$8:$L$1070,$G427),""))</f>
        <v/>
      </c>
      <c r="D427" s="479" t="str">
        <f>IF($G427="","",IF(INDEX(Nhaplieu!$M$8:$M$1070,$G427)=$J$3,IF($G427="","",INDEX(Nhaplieu!$N$8:$N$1070,$G427)),IF(INDEX(Nhaplieu!$N$8:$N$1070,$G427)=$J$3,IF($G427="","",INDEX(Nhaplieu!$M$8:$M$1070,$G427)),"")))</f>
        <v/>
      </c>
      <c r="E427" s="461" t="str">
        <f>IF($G427="","",IF(AND(INDEX(Nhaplieu!$M$8:$M$1070,$G427)=$J$3,INDEX(Nhaplieu!$P$8:$P$1070,$G427)=$J$2),INDEX(Nhaplieu!$O$8:$O$1070,$G427),0))</f>
        <v/>
      </c>
      <c r="F427" s="461" t="str">
        <f>IF(OR($G427="",E427&gt;0),"",IF(AND(INDEX(Nhaplieu!$N$8:$N$1070,$G427)=$J$3,INDEX(Nhaplieu!$P$8:$P$1070,$G427)=$J$2),INDEX(Nhaplieu!$O$8:$O$1070,$G427),0))</f>
        <v/>
      </c>
      <c r="G427" s="480" t="str">
        <f>IF(TYPE(MATCH($J$2,Nhaplieu!$P$8:$P$1070,0))=16,"",MATCH($J$2,Nhaplieu!$P$8:$P$1070,0))</f>
        <v/>
      </c>
    </row>
    <row r="428" spans="1:7" s="10" customFormat="1" ht="14.25" customHeight="1">
      <c r="A428" s="461" t="str">
        <f>IF($G428="","",IF(OR(INDEX(Nhaplieu!$M$8:$M$1070,$G428)=$J$3,INDEX(Nhaplieu!$N$8:$N$1070,$G428)=$J$3),INDEX(Nhaplieu!$E$8:$E$1070,$G428),""))</f>
        <v/>
      </c>
      <c r="B428" s="477" t="str">
        <f>IF($G428="","",IF(OR(INDEX(Nhaplieu!$M$8:$M$1070,$G428)=$J$3,INDEX(Nhaplieu!$N$8:$N$1070,$G428)=$J$3),INDEX(Nhaplieu!$F$8:$F$1070,$G428),""))</f>
        <v/>
      </c>
      <c r="C428" s="478" t="str">
        <f>IF($G428="","",IF(OR(INDEX(Nhaplieu!$M$8:$M$1070,$G428)=$J$3,INDEX(Nhaplieu!$N$8:$N$1070,$G428)=$J$3),INDEX(Nhaplieu!$L$8:$L$1070,$G428),""))</f>
        <v/>
      </c>
      <c r="D428" s="479" t="str">
        <f>IF($G428="","",IF(INDEX(Nhaplieu!$M$8:$M$1070,$G428)=$J$3,IF($G428="","",INDEX(Nhaplieu!$N$8:$N$1070,$G428)),IF(INDEX(Nhaplieu!$N$8:$N$1070,$G428)=$J$3,IF($G428="","",INDEX(Nhaplieu!$M$8:$M$1070,$G428)),"")))</f>
        <v/>
      </c>
      <c r="E428" s="461" t="str">
        <f>IF($G428="","",IF(AND(INDEX(Nhaplieu!$M$8:$M$1070,$G428)=$J$3,INDEX(Nhaplieu!$P$8:$P$1070,$G428)=$J$2),INDEX(Nhaplieu!$O$8:$O$1070,$G428),0))</f>
        <v/>
      </c>
      <c r="F428" s="461" t="str">
        <f>IF(OR($G428="",E428&gt;0),"",IF(AND(INDEX(Nhaplieu!$N$8:$N$1070,$G428)=$J$3,INDEX(Nhaplieu!$P$8:$P$1070,$G428)=$J$2),INDEX(Nhaplieu!$O$8:$O$1070,$G428),0))</f>
        <v/>
      </c>
      <c r="G428" s="480" t="str">
        <f>IF(TYPE(MATCH($J$2,Nhaplieu!$P$8:$P$1070,0))=16,"",MATCH($J$2,Nhaplieu!$P$8:$P$1070,0))</f>
        <v/>
      </c>
    </row>
    <row r="429" spans="1:7" s="10" customFormat="1" ht="14.25" customHeight="1">
      <c r="A429" s="461" t="str">
        <f>IF($G429="","",IF(OR(INDEX(Nhaplieu!$M$8:$M$1070,$G429)=$J$3,INDEX(Nhaplieu!$N$8:$N$1070,$G429)=$J$3),INDEX(Nhaplieu!$E$8:$E$1070,$G429),""))</f>
        <v/>
      </c>
      <c r="B429" s="477" t="str">
        <f>IF($G429="","",IF(OR(INDEX(Nhaplieu!$M$8:$M$1070,$G429)=$J$3,INDEX(Nhaplieu!$N$8:$N$1070,$G429)=$J$3),INDEX(Nhaplieu!$F$8:$F$1070,$G429),""))</f>
        <v/>
      </c>
      <c r="C429" s="478" t="str">
        <f>IF($G429="","",IF(OR(INDEX(Nhaplieu!$M$8:$M$1070,$G429)=$J$3,INDEX(Nhaplieu!$N$8:$N$1070,$G429)=$J$3),INDEX(Nhaplieu!$L$8:$L$1070,$G429),""))</f>
        <v/>
      </c>
      <c r="D429" s="479" t="str">
        <f>IF($G429="","",IF(INDEX(Nhaplieu!$M$8:$M$1070,$G429)=$J$3,IF($G429="","",INDEX(Nhaplieu!$N$8:$N$1070,$G429)),IF(INDEX(Nhaplieu!$N$8:$N$1070,$G429)=$J$3,IF($G429="","",INDEX(Nhaplieu!$M$8:$M$1070,$G429)),"")))</f>
        <v/>
      </c>
      <c r="E429" s="461" t="str">
        <f>IF($G429="","",IF(AND(INDEX(Nhaplieu!$M$8:$M$1070,$G429)=$J$3,INDEX(Nhaplieu!$P$8:$P$1070,$G429)=$J$2),INDEX(Nhaplieu!$O$8:$O$1070,$G429),0))</f>
        <v/>
      </c>
      <c r="F429" s="461" t="str">
        <f>IF(OR($G429="",E429&gt;0),"",IF(AND(INDEX(Nhaplieu!$N$8:$N$1070,$G429)=$J$3,INDEX(Nhaplieu!$P$8:$P$1070,$G429)=$J$2),INDEX(Nhaplieu!$O$8:$O$1070,$G429),0))</f>
        <v/>
      </c>
      <c r="G429" s="480" t="str">
        <f>IF(TYPE(MATCH($J$2,Nhaplieu!$P$8:$P$1070,0))=16,"",MATCH($J$2,Nhaplieu!$P$8:$P$1070,0))</f>
        <v/>
      </c>
    </row>
    <row r="430" spans="1:7" s="10" customFormat="1" ht="14.25" customHeight="1">
      <c r="A430" s="461" t="str">
        <f>IF($G430="","",IF(OR(INDEX(Nhaplieu!$M$8:$M$1070,$G430)=$J$3,INDEX(Nhaplieu!$N$8:$N$1070,$G430)=$J$3),INDEX(Nhaplieu!$E$8:$E$1070,$G430),""))</f>
        <v/>
      </c>
      <c r="B430" s="477" t="str">
        <f>IF($G430="","",IF(OR(INDEX(Nhaplieu!$M$8:$M$1070,$G430)=$J$3,INDEX(Nhaplieu!$N$8:$N$1070,$G430)=$J$3),INDEX(Nhaplieu!$F$8:$F$1070,$G430),""))</f>
        <v/>
      </c>
      <c r="C430" s="478" t="str">
        <f>IF($G430="","",IF(OR(INDEX(Nhaplieu!$M$8:$M$1070,$G430)=$J$3,INDEX(Nhaplieu!$N$8:$N$1070,$G430)=$J$3),INDEX(Nhaplieu!$L$8:$L$1070,$G430),""))</f>
        <v/>
      </c>
      <c r="D430" s="479" t="str">
        <f>IF($G430="","",IF(INDEX(Nhaplieu!$M$8:$M$1070,$G430)=$J$3,IF($G430="","",INDEX(Nhaplieu!$N$8:$N$1070,$G430)),IF(INDEX(Nhaplieu!$N$8:$N$1070,$G430)=$J$3,IF($G430="","",INDEX(Nhaplieu!$M$8:$M$1070,$G430)),"")))</f>
        <v/>
      </c>
      <c r="E430" s="461" t="str">
        <f>IF($G430="","",IF(AND(INDEX(Nhaplieu!$M$8:$M$1070,$G430)=$J$3,INDEX(Nhaplieu!$P$8:$P$1070,$G430)=$J$2),INDEX(Nhaplieu!$O$8:$O$1070,$G430),0))</f>
        <v/>
      </c>
      <c r="F430" s="461" t="str">
        <f>IF(OR($G430="",E430&gt;0),"",IF(AND(INDEX(Nhaplieu!$N$8:$N$1070,$G430)=$J$3,INDEX(Nhaplieu!$P$8:$P$1070,$G430)=$J$2),INDEX(Nhaplieu!$O$8:$O$1070,$G430),0))</f>
        <v/>
      </c>
      <c r="G430" s="480" t="str">
        <f>IF(TYPE(MATCH($J$2,Nhaplieu!$P$8:$P$1070,0))=16,"",MATCH($J$2,Nhaplieu!$P$8:$P$1070,0))</f>
        <v/>
      </c>
    </row>
    <row r="431" spans="1:7" s="10" customFormat="1" ht="14.25" customHeight="1">
      <c r="A431" s="461" t="str">
        <f>IF($G431="","",IF(OR(INDEX(Nhaplieu!$M$8:$M$1070,$G431)=$J$3,INDEX(Nhaplieu!$N$8:$N$1070,$G431)=$J$3),INDEX(Nhaplieu!$E$8:$E$1070,$G431),""))</f>
        <v/>
      </c>
      <c r="B431" s="477" t="str">
        <f>IF($G431="","",IF(OR(INDEX(Nhaplieu!$M$8:$M$1070,$G431)=$J$3,INDEX(Nhaplieu!$N$8:$N$1070,$G431)=$J$3),INDEX(Nhaplieu!$F$8:$F$1070,$G431),""))</f>
        <v/>
      </c>
      <c r="C431" s="478" t="str">
        <f>IF($G431="","",IF(OR(INDEX(Nhaplieu!$M$8:$M$1070,$G431)=$J$3,INDEX(Nhaplieu!$N$8:$N$1070,$G431)=$J$3),INDEX(Nhaplieu!$L$8:$L$1070,$G431),""))</f>
        <v/>
      </c>
      <c r="D431" s="479" t="str">
        <f>IF($G431="","",IF(INDEX(Nhaplieu!$M$8:$M$1070,$G431)=$J$3,IF($G431="","",INDEX(Nhaplieu!$N$8:$N$1070,$G431)),IF(INDEX(Nhaplieu!$N$8:$N$1070,$G431)=$J$3,IF($G431="","",INDEX(Nhaplieu!$M$8:$M$1070,$G431)),"")))</f>
        <v/>
      </c>
      <c r="E431" s="461" t="str">
        <f>IF($G431="","",IF(AND(INDEX(Nhaplieu!$M$8:$M$1070,$G431)=$J$3,INDEX(Nhaplieu!$P$8:$P$1070,$G431)=$J$2),INDEX(Nhaplieu!$O$8:$O$1070,$G431),0))</f>
        <v/>
      </c>
      <c r="F431" s="461" t="str">
        <f>IF(OR($G431="",E431&gt;0),"",IF(AND(INDEX(Nhaplieu!$N$8:$N$1070,$G431)=$J$3,INDEX(Nhaplieu!$P$8:$P$1070,$G431)=$J$2),INDEX(Nhaplieu!$O$8:$O$1070,$G431),0))</f>
        <v/>
      </c>
      <c r="G431" s="480" t="str">
        <f>IF(TYPE(MATCH($J$2,Nhaplieu!$P$8:$P$1070,0))=16,"",MATCH($J$2,Nhaplieu!$P$8:$P$1070,0))</f>
        <v/>
      </c>
    </row>
    <row r="432" spans="1:7" s="10" customFormat="1" ht="14.25" customHeight="1">
      <c r="A432" s="461" t="str">
        <f>IF($G432="","",IF(OR(INDEX(Nhaplieu!$M$8:$M$1070,$G432)=$J$3,INDEX(Nhaplieu!$N$8:$N$1070,$G432)=$J$3),INDEX(Nhaplieu!$E$8:$E$1070,$G432),""))</f>
        <v/>
      </c>
      <c r="B432" s="477" t="str">
        <f>IF($G432="","",IF(OR(INDEX(Nhaplieu!$M$8:$M$1070,$G432)=$J$3,INDEX(Nhaplieu!$N$8:$N$1070,$G432)=$J$3),INDEX(Nhaplieu!$F$8:$F$1070,$G432),""))</f>
        <v/>
      </c>
      <c r="C432" s="478" t="str">
        <f>IF($G432="","",IF(OR(INDEX(Nhaplieu!$M$8:$M$1070,$G432)=$J$3,INDEX(Nhaplieu!$N$8:$N$1070,$G432)=$J$3),INDEX(Nhaplieu!$L$8:$L$1070,$G432),""))</f>
        <v/>
      </c>
      <c r="D432" s="479" t="str">
        <f>IF($G432="","",IF(INDEX(Nhaplieu!$M$8:$M$1070,$G432)=$J$3,IF($G432="","",INDEX(Nhaplieu!$N$8:$N$1070,$G432)),IF(INDEX(Nhaplieu!$N$8:$N$1070,$G432)=$J$3,IF($G432="","",INDEX(Nhaplieu!$M$8:$M$1070,$G432)),"")))</f>
        <v/>
      </c>
      <c r="E432" s="461" t="str">
        <f>IF($G432="","",IF(AND(INDEX(Nhaplieu!$M$8:$M$1070,$G432)=$J$3,INDEX(Nhaplieu!$P$8:$P$1070,$G432)=$J$2),INDEX(Nhaplieu!$O$8:$O$1070,$G432),0))</f>
        <v/>
      </c>
      <c r="F432" s="461" t="str">
        <f>IF(OR($G432="",E432&gt;0),"",IF(AND(INDEX(Nhaplieu!$N$8:$N$1070,$G432)=$J$3,INDEX(Nhaplieu!$P$8:$P$1070,$G432)=$J$2),INDEX(Nhaplieu!$O$8:$O$1070,$G432),0))</f>
        <v/>
      </c>
      <c r="G432" s="480" t="str">
        <f>IF(TYPE(MATCH($J$2,Nhaplieu!$P$8:$P$1070,0))=16,"",MATCH($J$2,Nhaplieu!$P$8:$P$1070,0))</f>
        <v/>
      </c>
    </row>
    <row r="433" spans="1:7" s="10" customFormat="1" ht="14.25" customHeight="1">
      <c r="A433" s="461" t="str">
        <f>IF($G433="","",IF(OR(INDEX(Nhaplieu!$M$8:$M$1070,$G433)=$J$3,INDEX(Nhaplieu!$N$8:$N$1070,$G433)=$J$3),INDEX(Nhaplieu!$E$8:$E$1070,$G433),""))</f>
        <v/>
      </c>
      <c r="B433" s="477" t="str">
        <f>IF($G433="","",IF(OR(INDEX(Nhaplieu!$M$8:$M$1070,$G433)=$J$3,INDEX(Nhaplieu!$N$8:$N$1070,$G433)=$J$3),INDEX(Nhaplieu!$F$8:$F$1070,$G433),""))</f>
        <v/>
      </c>
      <c r="C433" s="478" t="str">
        <f>IF($G433="","",IF(OR(INDEX(Nhaplieu!$M$8:$M$1070,$G433)=$J$3,INDEX(Nhaplieu!$N$8:$N$1070,$G433)=$J$3),INDEX(Nhaplieu!$L$8:$L$1070,$G433),""))</f>
        <v/>
      </c>
      <c r="D433" s="479" t="str">
        <f>IF($G433="","",IF(INDEX(Nhaplieu!$M$8:$M$1070,$G433)=$J$3,IF($G433="","",INDEX(Nhaplieu!$N$8:$N$1070,$G433)),IF(INDEX(Nhaplieu!$N$8:$N$1070,$G433)=$J$3,IF($G433="","",INDEX(Nhaplieu!$M$8:$M$1070,$G433)),"")))</f>
        <v/>
      </c>
      <c r="E433" s="461" t="str">
        <f>IF($G433="","",IF(AND(INDEX(Nhaplieu!$M$8:$M$1070,$G433)=$J$3,INDEX(Nhaplieu!$P$8:$P$1070,$G433)=$J$2),INDEX(Nhaplieu!$O$8:$O$1070,$G433),0))</f>
        <v/>
      </c>
      <c r="F433" s="461" t="str">
        <f>IF(OR($G433="",E433&gt;0),"",IF(AND(INDEX(Nhaplieu!$N$8:$N$1070,$G433)=$J$3,INDEX(Nhaplieu!$P$8:$P$1070,$G433)=$J$2),INDEX(Nhaplieu!$O$8:$O$1070,$G433),0))</f>
        <v/>
      </c>
      <c r="G433" s="480" t="str">
        <f>IF(TYPE(MATCH($J$2,Nhaplieu!$P$8:$P$1070,0))=16,"",MATCH($J$2,Nhaplieu!$P$8:$P$1070,0))</f>
        <v/>
      </c>
    </row>
    <row r="434" spans="1:7" s="10" customFormat="1" ht="14.25" customHeight="1">
      <c r="A434" s="461" t="str">
        <f>IF($G434="","",IF(OR(INDEX(Nhaplieu!$M$8:$M$1070,$G434)=$J$3,INDEX(Nhaplieu!$N$8:$N$1070,$G434)=$J$3),INDEX(Nhaplieu!$E$8:$E$1070,$G434),""))</f>
        <v/>
      </c>
      <c r="B434" s="477" t="str">
        <f>IF($G434="","",IF(OR(INDEX(Nhaplieu!$M$8:$M$1070,$G434)=$J$3,INDEX(Nhaplieu!$N$8:$N$1070,$G434)=$J$3),INDEX(Nhaplieu!$F$8:$F$1070,$G434),""))</f>
        <v/>
      </c>
      <c r="C434" s="478" t="str">
        <f>IF($G434="","",IF(OR(INDEX(Nhaplieu!$M$8:$M$1070,$G434)=$J$3,INDEX(Nhaplieu!$N$8:$N$1070,$G434)=$J$3),INDEX(Nhaplieu!$L$8:$L$1070,$G434),""))</f>
        <v/>
      </c>
      <c r="D434" s="479" t="str">
        <f>IF($G434="","",IF(INDEX(Nhaplieu!$M$8:$M$1070,$G434)=$J$3,IF($G434="","",INDEX(Nhaplieu!$N$8:$N$1070,$G434)),IF(INDEX(Nhaplieu!$N$8:$N$1070,$G434)=$J$3,IF($G434="","",INDEX(Nhaplieu!$M$8:$M$1070,$G434)),"")))</f>
        <v/>
      </c>
      <c r="E434" s="461" t="str">
        <f>IF($G434="","",IF(AND(INDEX(Nhaplieu!$M$8:$M$1070,$G434)=$J$3,INDEX(Nhaplieu!$P$8:$P$1070,$G434)=$J$2),INDEX(Nhaplieu!$O$8:$O$1070,$G434),0))</f>
        <v/>
      </c>
      <c r="F434" s="461" t="str">
        <f>IF(OR($G434="",E434&gt;0),"",IF(AND(INDEX(Nhaplieu!$N$8:$N$1070,$G434)=$J$3,INDEX(Nhaplieu!$P$8:$P$1070,$G434)=$J$2),INDEX(Nhaplieu!$O$8:$O$1070,$G434),0))</f>
        <v/>
      </c>
      <c r="G434" s="480" t="str">
        <f>IF(TYPE(MATCH($J$2,Nhaplieu!$P$8:$P$1070,0))=16,"",MATCH($J$2,Nhaplieu!$P$8:$P$1070,0))</f>
        <v/>
      </c>
    </row>
    <row r="435" spans="1:7" s="10" customFormat="1" ht="14.25" customHeight="1">
      <c r="A435" s="461" t="str">
        <f>IF($G435="","",IF(OR(INDEX(Nhaplieu!$M$8:$M$1070,$G435)=$J$3,INDEX(Nhaplieu!$N$8:$N$1070,$G435)=$J$3),INDEX(Nhaplieu!$E$8:$E$1070,$G435),""))</f>
        <v/>
      </c>
      <c r="B435" s="477" t="str">
        <f>IF($G435="","",IF(OR(INDEX(Nhaplieu!$M$8:$M$1070,$G435)=$J$3,INDEX(Nhaplieu!$N$8:$N$1070,$G435)=$J$3),INDEX(Nhaplieu!$F$8:$F$1070,$G435),""))</f>
        <v/>
      </c>
      <c r="C435" s="478" t="str">
        <f>IF($G435="","",IF(OR(INDEX(Nhaplieu!$M$8:$M$1070,$G435)=$J$3,INDEX(Nhaplieu!$N$8:$N$1070,$G435)=$J$3),INDEX(Nhaplieu!$L$8:$L$1070,$G435),""))</f>
        <v/>
      </c>
      <c r="D435" s="479" t="str">
        <f>IF($G435="","",IF(INDEX(Nhaplieu!$M$8:$M$1070,$G435)=$J$3,IF($G435="","",INDEX(Nhaplieu!$N$8:$N$1070,$G435)),IF(INDEX(Nhaplieu!$N$8:$N$1070,$G435)=$J$3,IF($G435="","",INDEX(Nhaplieu!$M$8:$M$1070,$G435)),"")))</f>
        <v/>
      </c>
      <c r="E435" s="461" t="str">
        <f>IF($G435="","",IF(AND(INDEX(Nhaplieu!$M$8:$M$1070,$G435)=$J$3,INDEX(Nhaplieu!$P$8:$P$1070,$G435)=$J$2),INDEX(Nhaplieu!$O$8:$O$1070,$G435),0))</f>
        <v/>
      </c>
      <c r="F435" s="461" t="str">
        <f>IF(OR($G435="",E435&gt;0),"",IF(AND(INDEX(Nhaplieu!$N$8:$N$1070,$G435)=$J$3,INDEX(Nhaplieu!$P$8:$P$1070,$G435)=$J$2),INDEX(Nhaplieu!$O$8:$O$1070,$G435),0))</f>
        <v/>
      </c>
      <c r="G435" s="480" t="str">
        <f>IF(TYPE(MATCH($J$2,Nhaplieu!$P$8:$P$1070,0))=16,"",MATCH($J$2,Nhaplieu!$P$8:$P$1070,0))</f>
        <v/>
      </c>
    </row>
    <row r="436" spans="1:7" s="10" customFormat="1" ht="14.25" customHeight="1">
      <c r="A436" s="461" t="str">
        <f>IF($G436="","",IF(OR(INDEX(Nhaplieu!$M$8:$M$1070,$G436)=$J$3,INDEX(Nhaplieu!$N$8:$N$1070,$G436)=$J$3),INDEX(Nhaplieu!$E$8:$E$1070,$G436),""))</f>
        <v/>
      </c>
      <c r="B436" s="477" t="str">
        <f>IF($G436="","",IF(OR(INDEX(Nhaplieu!$M$8:$M$1070,$G436)=$J$3,INDEX(Nhaplieu!$N$8:$N$1070,$G436)=$J$3),INDEX(Nhaplieu!$F$8:$F$1070,$G436),""))</f>
        <v/>
      </c>
      <c r="C436" s="478" t="str">
        <f>IF($G436="","",IF(OR(INDEX(Nhaplieu!$M$8:$M$1070,$G436)=$J$3,INDEX(Nhaplieu!$N$8:$N$1070,$G436)=$J$3),INDEX(Nhaplieu!$L$8:$L$1070,$G436),""))</f>
        <v/>
      </c>
      <c r="D436" s="479" t="str">
        <f>IF($G436="","",IF(INDEX(Nhaplieu!$M$8:$M$1070,$G436)=$J$3,IF($G436="","",INDEX(Nhaplieu!$N$8:$N$1070,$G436)),IF(INDEX(Nhaplieu!$N$8:$N$1070,$G436)=$J$3,IF($G436="","",INDEX(Nhaplieu!$M$8:$M$1070,$G436)),"")))</f>
        <v/>
      </c>
      <c r="E436" s="461" t="str">
        <f>IF($G436="","",IF(AND(INDEX(Nhaplieu!$M$8:$M$1070,$G436)=$J$3,INDEX(Nhaplieu!$P$8:$P$1070,$G436)=$J$2),INDEX(Nhaplieu!$O$8:$O$1070,$G436),0))</f>
        <v/>
      </c>
      <c r="F436" s="461" t="str">
        <f>IF(OR($G436="",E436&gt;0),"",IF(AND(INDEX(Nhaplieu!$N$8:$N$1070,$G436)=$J$3,INDEX(Nhaplieu!$P$8:$P$1070,$G436)=$J$2),INDEX(Nhaplieu!$O$8:$O$1070,$G436),0))</f>
        <v/>
      </c>
      <c r="G436" s="480" t="str">
        <f>IF(TYPE(MATCH($J$2,Nhaplieu!$P$8:$P$1070,0))=16,"",MATCH($J$2,Nhaplieu!$P$8:$P$1070,0))</f>
        <v/>
      </c>
    </row>
    <row r="437" spans="1:7" s="10" customFormat="1" ht="14.25" customHeight="1">
      <c r="A437" s="461" t="str">
        <f>IF($G437="","",IF(OR(INDEX(Nhaplieu!$M$8:$M$1070,$G437)=$J$3,INDEX(Nhaplieu!$N$8:$N$1070,$G437)=$J$3),INDEX(Nhaplieu!$E$8:$E$1070,$G437),""))</f>
        <v/>
      </c>
      <c r="B437" s="477" t="str">
        <f>IF($G437="","",IF(OR(INDEX(Nhaplieu!$M$8:$M$1070,$G437)=$J$3,INDEX(Nhaplieu!$N$8:$N$1070,$G437)=$J$3),INDEX(Nhaplieu!$F$8:$F$1070,$G437),""))</f>
        <v/>
      </c>
      <c r="C437" s="478" t="str">
        <f>IF($G437="","",IF(OR(INDEX(Nhaplieu!$M$8:$M$1070,$G437)=$J$3,INDEX(Nhaplieu!$N$8:$N$1070,$G437)=$J$3),INDEX(Nhaplieu!$L$8:$L$1070,$G437),""))</f>
        <v/>
      </c>
      <c r="D437" s="479" t="str">
        <f>IF($G437="","",IF(INDEX(Nhaplieu!$M$8:$M$1070,$G437)=$J$3,IF($G437="","",INDEX(Nhaplieu!$N$8:$N$1070,$G437)),IF(INDEX(Nhaplieu!$N$8:$N$1070,$G437)=$J$3,IF($G437="","",INDEX(Nhaplieu!$M$8:$M$1070,$G437)),"")))</f>
        <v/>
      </c>
      <c r="E437" s="461" t="str">
        <f>IF($G437="","",IF(AND(INDEX(Nhaplieu!$M$8:$M$1070,$G437)=$J$3,INDEX(Nhaplieu!$P$8:$P$1070,$G437)=$J$2),INDEX(Nhaplieu!$O$8:$O$1070,$G437),0))</f>
        <v/>
      </c>
      <c r="F437" s="461" t="str">
        <f>IF(OR($G437="",E437&gt;0),"",IF(AND(INDEX(Nhaplieu!$N$8:$N$1070,$G437)=$J$3,INDEX(Nhaplieu!$P$8:$P$1070,$G437)=$J$2),INDEX(Nhaplieu!$O$8:$O$1070,$G437),0))</f>
        <v/>
      </c>
      <c r="G437" s="480" t="str">
        <f>IF(TYPE(MATCH($J$2,Nhaplieu!$P$8:$P$1070,0))=16,"",MATCH($J$2,Nhaplieu!$P$8:$P$1070,0))</f>
        <v/>
      </c>
    </row>
    <row r="438" spans="1:7" s="10" customFormat="1" ht="14.25" customHeight="1">
      <c r="A438" s="461" t="str">
        <f>IF($G438="","",IF(OR(INDEX(Nhaplieu!$M$8:$M$1070,$G438)=$J$3,INDEX(Nhaplieu!$N$8:$N$1070,$G438)=$J$3),INDEX(Nhaplieu!$E$8:$E$1070,$G438),""))</f>
        <v/>
      </c>
      <c r="B438" s="477" t="str">
        <f>IF($G438="","",IF(OR(INDEX(Nhaplieu!$M$8:$M$1070,$G438)=$J$3,INDEX(Nhaplieu!$N$8:$N$1070,$G438)=$J$3),INDEX(Nhaplieu!$F$8:$F$1070,$G438),""))</f>
        <v/>
      </c>
      <c r="C438" s="478" t="str">
        <f>IF($G438="","",IF(OR(INDEX(Nhaplieu!$M$8:$M$1070,$G438)=$J$3,INDEX(Nhaplieu!$N$8:$N$1070,$G438)=$J$3),INDEX(Nhaplieu!$L$8:$L$1070,$G438),""))</f>
        <v/>
      </c>
      <c r="D438" s="479" t="str">
        <f>IF($G438="","",IF(INDEX(Nhaplieu!$M$8:$M$1070,$G438)=$J$3,IF($G438="","",INDEX(Nhaplieu!$N$8:$N$1070,$G438)),IF(INDEX(Nhaplieu!$N$8:$N$1070,$G438)=$J$3,IF($G438="","",INDEX(Nhaplieu!$M$8:$M$1070,$G438)),"")))</f>
        <v/>
      </c>
      <c r="E438" s="461" t="str">
        <f>IF($G438="","",IF(AND(INDEX(Nhaplieu!$M$8:$M$1070,$G438)=$J$3,INDEX(Nhaplieu!$P$8:$P$1070,$G438)=$J$2),INDEX(Nhaplieu!$O$8:$O$1070,$G438),0))</f>
        <v/>
      </c>
      <c r="F438" s="461" t="str">
        <f>IF(OR($G438="",E438&gt;0),"",IF(AND(INDEX(Nhaplieu!$N$8:$N$1070,$G438)=$J$3,INDEX(Nhaplieu!$P$8:$P$1070,$G438)=$J$2),INDEX(Nhaplieu!$O$8:$O$1070,$G438),0))</f>
        <v/>
      </c>
      <c r="G438" s="480" t="str">
        <f>IF(TYPE(MATCH($J$2,Nhaplieu!$P$8:$P$1070,0))=16,"",MATCH($J$2,Nhaplieu!$P$8:$P$1070,0))</f>
        <v/>
      </c>
    </row>
    <row r="439" spans="1:7" s="10" customFormat="1" ht="14.25" customHeight="1">
      <c r="A439" s="461" t="str">
        <f>IF($G439="","",IF(OR(INDEX(Nhaplieu!$M$8:$M$1070,$G439)=$J$3,INDEX(Nhaplieu!$N$8:$N$1070,$G439)=$J$3),INDEX(Nhaplieu!$E$8:$E$1070,$G439),""))</f>
        <v/>
      </c>
      <c r="B439" s="477" t="str">
        <f>IF($G439="","",IF(OR(INDEX(Nhaplieu!$M$8:$M$1070,$G439)=$J$3,INDEX(Nhaplieu!$N$8:$N$1070,$G439)=$J$3),INDEX(Nhaplieu!$F$8:$F$1070,$G439),""))</f>
        <v/>
      </c>
      <c r="C439" s="478" t="str">
        <f>IF($G439="","",IF(OR(INDEX(Nhaplieu!$M$8:$M$1070,$G439)=$J$3,INDEX(Nhaplieu!$N$8:$N$1070,$G439)=$J$3),INDEX(Nhaplieu!$L$8:$L$1070,$G439),""))</f>
        <v/>
      </c>
      <c r="D439" s="479" t="str">
        <f>IF($G439="","",IF(INDEX(Nhaplieu!$M$8:$M$1070,$G439)=$J$3,IF($G439="","",INDEX(Nhaplieu!$N$8:$N$1070,$G439)),IF(INDEX(Nhaplieu!$N$8:$N$1070,$G439)=$J$3,IF($G439="","",INDEX(Nhaplieu!$M$8:$M$1070,$G439)),"")))</f>
        <v/>
      </c>
      <c r="E439" s="461" t="str">
        <f>IF($G439="","",IF(AND(INDEX(Nhaplieu!$M$8:$M$1070,$G439)=$J$3,INDEX(Nhaplieu!$P$8:$P$1070,$G439)=$J$2),INDEX(Nhaplieu!$O$8:$O$1070,$G439),0))</f>
        <v/>
      </c>
      <c r="F439" s="461" t="str">
        <f>IF(OR($G439="",E439&gt;0),"",IF(AND(INDEX(Nhaplieu!$N$8:$N$1070,$G439)=$J$3,INDEX(Nhaplieu!$P$8:$P$1070,$G439)=$J$2),INDEX(Nhaplieu!$O$8:$O$1070,$G439),0))</f>
        <v/>
      </c>
      <c r="G439" s="480" t="str">
        <f>IF(TYPE(MATCH($J$2,Nhaplieu!$P$8:$P$1070,0))=16,"",MATCH($J$2,Nhaplieu!$P$8:$P$1070,0))</f>
        <v/>
      </c>
    </row>
    <row r="440" spans="1:7" s="10" customFormat="1" ht="14.25" customHeight="1">
      <c r="A440" s="461" t="str">
        <f>IF($G440="","",IF(OR(INDEX(Nhaplieu!$M$8:$M$1070,$G440)=$J$3,INDEX(Nhaplieu!$N$8:$N$1070,$G440)=$J$3),INDEX(Nhaplieu!$E$8:$E$1070,$G440),""))</f>
        <v/>
      </c>
      <c r="B440" s="477" t="str">
        <f>IF($G440="","",IF(OR(INDEX(Nhaplieu!$M$8:$M$1070,$G440)=$J$3,INDEX(Nhaplieu!$N$8:$N$1070,$G440)=$J$3),INDEX(Nhaplieu!$F$8:$F$1070,$G440),""))</f>
        <v/>
      </c>
      <c r="C440" s="478" t="str">
        <f>IF($G440="","",IF(OR(INDEX(Nhaplieu!$M$8:$M$1070,$G440)=$J$3,INDEX(Nhaplieu!$N$8:$N$1070,$G440)=$J$3),INDEX(Nhaplieu!$L$8:$L$1070,$G440),""))</f>
        <v/>
      </c>
      <c r="D440" s="479" t="str">
        <f>IF($G440="","",IF(INDEX(Nhaplieu!$M$8:$M$1070,$G440)=$J$3,IF($G440="","",INDEX(Nhaplieu!$N$8:$N$1070,$G440)),IF(INDEX(Nhaplieu!$N$8:$N$1070,$G440)=$J$3,IF($G440="","",INDEX(Nhaplieu!$M$8:$M$1070,$G440)),"")))</f>
        <v/>
      </c>
      <c r="E440" s="461" t="str">
        <f>IF($G440="","",IF(AND(INDEX(Nhaplieu!$M$8:$M$1070,$G440)=$J$3,INDEX(Nhaplieu!$P$8:$P$1070,$G440)=$J$2),INDEX(Nhaplieu!$O$8:$O$1070,$G440),0))</f>
        <v/>
      </c>
      <c r="F440" s="461" t="str">
        <f>IF(OR($G440="",E440&gt;0),"",IF(AND(INDEX(Nhaplieu!$N$8:$N$1070,$G440)=$J$3,INDEX(Nhaplieu!$P$8:$P$1070,$G440)=$J$2),INDEX(Nhaplieu!$O$8:$O$1070,$G440),0))</f>
        <v/>
      </c>
      <c r="G440" s="480" t="str">
        <f>IF(TYPE(MATCH($J$2,Nhaplieu!$P$8:$P$1070,0))=16,"",MATCH($J$2,Nhaplieu!$P$8:$P$1070,0))</f>
        <v/>
      </c>
    </row>
    <row r="441" spans="1:7" s="10" customFormat="1" ht="14.25" customHeight="1">
      <c r="A441" s="461" t="str">
        <f>IF($G441="","",IF(OR(INDEX(Nhaplieu!$M$8:$M$1070,$G441)=$J$3,INDEX(Nhaplieu!$N$8:$N$1070,$G441)=$J$3),INDEX(Nhaplieu!$E$8:$E$1070,$G441),""))</f>
        <v/>
      </c>
      <c r="B441" s="477" t="str">
        <f>IF($G441="","",IF(OR(INDEX(Nhaplieu!$M$8:$M$1070,$G441)=$J$3,INDEX(Nhaplieu!$N$8:$N$1070,$G441)=$J$3),INDEX(Nhaplieu!$F$8:$F$1070,$G441),""))</f>
        <v/>
      </c>
      <c r="C441" s="478" t="str">
        <f>IF($G441="","",IF(OR(INDEX(Nhaplieu!$M$8:$M$1070,$G441)=$J$3,INDEX(Nhaplieu!$N$8:$N$1070,$G441)=$J$3),INDEX(Nhaplieu!$L$8:$L$1070,$G441),""))</f>
        <v/>
      </c>
      <c r="D441" s="479" t="str">
        <f>IF($G441="","",IF(INDEX(Nhaplieu!$M$8:$M$1070,$G441)=$J$3,IF($G441="","",INDEX(Nhaplieu!$N$8:$N$1070,$G441)),IF(INDEX(Nhaplieu!$N$8:$N$1070,$G441)=$J$3,IF($G441="","",INDEX(Nhaplieu!$M$8:$M$1070,$G441)),"")))</f>
        <v/>
      </c>
      <c r="E441" s="461" t="str">
        <f>IF($G441="","",IF(AND(INDEX(Nhaplieu!$M$8:$M$1070,$G441)=$J$3,INDEX(Nhaplieu!$P$8:$P$1070,$G441)=$J$2),INDEX(Nhaplieu!$O$8:$O$1070,$G441),0))</f>
        <v/>
      </c>
      <c r="F441" s="461" t="str">
        <f>IF(OR($G441="",E441&gt;0),"",IF(AND(INDEX(Nhaplieu!$N$8:$N$1070,$G441)=$J$3,INDEX(Nhaplieu!$P$8:$P$1070,$G441)=$J$2),INDEX(Nhaplieu!$O$8:$O$1070,$G441),0))</f>
        <v/>
      </c>
      <c r="G441" s="480" t="str">
        <f>IF(TYPE(MATCH($J$2,Nhaplieu!$P$8:$P$1070,0))=16,"",MATCH($J$2,Nhaplieu!$P$8:$P$1070,0))</f>
        <v/>
      </c>
    </row>
    <row r="442" spans="1:7" s="10" customFormat="1" ht="14.25" customHeight="1">
      <c r="A442" s="461" t="str">
        <f>IF($G442="","",IF(OR(INDEX(Nhaplieu!$M$8:$M$1070,$G442)=$J$3,INDEX(Nhaplieu!$N$8:$N$1070,$G442)=$J$3),INDEX(Nhaplieu!$E$8:$E$1070,$G442),""))</f>
        <v/>
      </c>
      <c r="B442" s="477" t="str">
        <f>IF($G442="","",IF(OR(INDEX(Nhaplieu!$M$8:$M$1070,$G442)=$J$3,INDEX(Nhaplieu!$N$8:$N$1070,$G442)=$J$3),INDEX(Nhaplieu!$F$8:$F$1070,$G442),""))</f>
        <v/>
      </c>
      <c r="C442" s="478" t="str">
        <f>IF($G442="","",IF(OR(INDEX(Nhaplieu!$M$8:$M$1070,$G442)=$J$3,INDEX(Nhaplieu!$N$8:$N$1070,$G442)=$J$3),INDEX(Nhaplieu!$L$8:$L$1070,$G442),""))</f>
        <v/>
      </c>
      <c r="D442" s="479" t="str">
        <f>IF($G442="","",IF(INDEX(Nhaplieu!$M$8:$M$1070,$G442)=$J$3,IF($G442="","",INDEX(Nhaplieu!$N$8:$N$1070,$G442)),IF(INDEX(Nhaplieu!$N$8:$N$1070,$G442)=$J$3,IF($G442="","",INDEX(Nhaplieu!$M$8:$M$1070,$G442)),"")))</f>
        <v/>
      </c>
      <c r="E442" s="461" t="str">
        <f>IF($G442="","",IF(AND(INDEX(Nhaplieu!$M$8:$M$1070,$G442)=$J$3,INDEX(Nhaplieu!$P$8:$P$1070,$G442)=$J$2),INDEX(Nhaplieu!$O$8:$O$1070,$G442),0))</f>
        <v/>
      </c>
      <c r="F442" s="461" t="str">
        <f>IF(OR($G442="",E442&gt;0),"",IF(AND(INDEX(Nhaplieu!$N$8:$N$1070,$G442)=$J$3,INDEX(Nhaplieu!$P$8:$P$1070,$G442)=$J$2),INDEX(Nhaplieu!$O$8:$O$1070,$G442),0))</f>
        <v/>
      </c>
      <c r="G442" s="480" t="str">
        <f>IF(TYPE(MATCH($J$2,Nhaplieu!$P$8:$P$1070,0))=16,"",MATCH($J$2,Nhaplieu!$P$8:$P$1070,0))</f>
        <v/>
      </c>
    </row>
    <row r="443" spans="1:7" s="10" customFormat="1" ht="14.25" customHeight="1">
      <c r="A443" s="461" t="str">
        <f>IF($G443="","",IF(OR(INDEX(Nhaplieu!$M$8:$M$1070,$G443)=$J$3,INDEX(Nhaplieu!$N$8:$N$1070,$G443)=$J$3),INDEX(Nhaplieu!$E$8:$E$1070,$G443),""))</f>
        <v/>
      </c>
      <c r="B443" s="477" t="str">
        <f>IF($G443="","",IF(OR(INDEX(Nhaplieu!$M$8:$M$1070,$G443)=$J$3,INDEX(Nhaplieu!$N$8:$N$1070,$G443)=$J$3),INDEX(Nhaplieu!$F$8:$F$1070,$G443),""))</f>
        <v/>
      </c>
      <c r="C443" s="478" t="str">
        <f>IF($G443="","",IF(OR(INDEX(Nhaplieu!$M$8:$M$1070,$G443)=$J$3,INDEX(Nhaplieu!$N$8:$N$1070,$G443)=$J$3),INDEX(Nhaplieu!$L$8:$L$1070,$G443),""))</f>
        <v/>
      </c>
      <c r="D443" s="479" t="str">
        <f>IF($G443="","",IF(INDEX(Nhaplieu!$M$8:$M$1070,$G443)=$J$3,IF($G443="","",INDEX(Nhaplieu!$N$8:$N$1070,$G443)),IF(INDEX(Nhaplieu!$N$8:$N$1070,$G443)=$J$3,IF($G443="","",INDEX(Nhaplieu!$M$8:$M$1070,$G443)),"")))</f>
        <v/>
      </c>
      <c r="E443" s="461" t="str">
        <f>IF($G443="","",IF(AND(INDEX(Nhaplieu!$M$8:$M$1070,$G443)=$J$3,INDEX(Nhaplieu!$P$8:$P$1070,$G443)=$J$2),INDEX(Nhaplieu!$O$8:$O$1070,$G443),0))</f>
        <v/>
      </c>
      <c r="F443" s="461" t="str">
        <f>IF(OR($G443="",E443&gt;0),"",IF(AND(INDEX(Nhaplieu!$N$8:$N$1070,$G443)=$J$3,INDEX(Nhaplieu!$P$8:$P$1070,$G443)=$J$2),INDEX(Nhaplieu!$O$8:$O$1070,$G443),0))</f>
        <v/>
      </c>
      <c r="G443" s="480" t="str">
        <f>IF(TYPE(MATCH($J$2,Nhaplieu!$P$8:$P$1070,0))=16,"",MATCH($J$2,Nhaplieu!$P$8:$P$1070,0))</f>
        <v/>
      </c>
    </row>
    <row r="444" spans="1:7" s="10" customFormat="1" ht="14.25" customHeight="1">
      <c r="A444" s="461" t="str">
        <f>IF($G444="","",IF(OR(INDEX(Nhaplieu!$M$8:$M$1070,$G444)=$J$3,INDEX(Nhaplieu!$N$8:$N$1070,$G444)=$J$3),INDEX(Nhaplieu!$E$8:$E$1070,$G444),""))</f>
        <v/>
      </c>
      <c r="B444" s="477" t="str">
        <f>IF($G444="","",IF(OR(INDEX(Nhaplieu!$M$8:$M$1070,$G444)=$J$3,INDEX(Nhaplieu!$N$8:$N$1070,$G444)=$J$3),INDEX(Nhaplieu!$F$8:$F$1070,$G444),""))</f>
        <v/>
      </c>
      <c r="C444" s="478" t="str">
        <f>IF($G444="","",IF(OR(INDEX(Nhaplieu!$M$8:$M$1070,$G444)=$J$3,INDEX(Nhaplieu!$N$8:$N$1070,$G444)=$J$3),INDEX(Nhaplieu!$L$8:$L$1070,$G444),""))</f>
        <v/>
      </c>
      <c r="D444" s="479" t="str">
        <f>IF($G444="","",IF(INDEX(Nhaplieu!$M$8:$M$1070,$G444)=$J$3,IF($G444="","",INDEX(Nhaplieu!$N$8:$N$1070,$G444)),IF(INDEX(Nhaplieu!$N$8:$N$1070,$G444)=$J$3,IF($G444="","",INDEX(Nhaplieu!$M$8:$M$1070,$G444)),"")))</f>
        <v/>
      </c>
      <c r="E444" s="461" t="str">
        <f>IF($G444="","",IF(AND(INDEX(Nhaplieu!$M$8:$M$1070,$G444)=$J$3,INDEX(Nhaplieu!$P$8:$P$1070,$G444)=$J$2),INDEX(Nhaplieu!$O$8:$O$1070,$G444),0))</f>
        <v/>
      </c>
      <c r="F444" s="461" t="str">
        <f>IF(OR($G444="",E444&gt;0),"",IF(AND(INDEX(Nhaplieu!$N$8:$N$1070,$G444)=$J$3,INDEX(Nhaplieu!$P$8:$P$1070,$G444)=$J$2),INDEX(Nhaplieu!$O$8:$O$1070,$G444),0))</f>
        <v/>
      </c>
      <c r="G444" s="480" t="str">
        <f>IF(TYPE(MATCH($J$2,Nhaplieu!$P$8:$P$1070,0))=16,"",MATCH($J$2,Nhaplieu!$P$8:$P$1070,0))</f>
        <v/>
      </c>
    </row>
    <row r="445" spans="1:7" s="10" customFormat="1" ht="14.25" customHeight="1">
      <c r="A445" s="461" t="str">
        <f>IF($G445="","",IF(OR(INDEX(Nhaplieu!$M$8:$M$1070,$G445)=$J$3,INDEX(Nhaplieu!$N$8:$N$1070,$G445)=$J$3),INDEX(Nhaplieu!$E$8:$E$1070,$G445),""))</f>
        <v/>
      </c>
      <c r="B445" s="477" t="str">
        <f>IF($G445="","",IF(OR(INDEX(Nhaplieu!$M$8:$M$1070,$G445)=$J$3,INDEX(Nhaplieu!$N$8:$N$1070,$G445)=$J$3),INDEX(Nhaplieu!$F$8:$F$1070,$G445),""))</f>
        <v/>
      </c>
      <c r="C445" s="478" t="str">
        <f>IF($G445="","",IF(OR(INDEX(Nhaplieu!$M$8:$M$1070,$G445)=$J$3,INDEX(Nhaplieu!$N$8:$N$1070,$G445)=$J$3),INDEX(Nhaplieu!$L$8:$L$1070,$G445),""))</f>
        <v/>
      </c>
      <c r="D445" s="479" t="str">
        <f>IF($G445="","",IF(INDEX(Nhaplieu!$M$8:$M$1070,$G445)=$J$3,IF($G445="","",INDEX(Nhaplieu!$N$8:$N$1070,$G445)),IF(INDEX(Nhaplieu!$N$8:$N$1070,$G445)=$J$3,IF($G445="","",INDEX(Nhaplieu!$M$8:$M$1070,$G445)),"")))</f>
        <v/>
      </c>
      <c r="E445" s="461" t="str">
        <f>IF($G445="","",IF(AND(INDEX(Nhaplieu!$M$8:$M$1070,$G445)=$J$3,INDEX(Nhaplieu!$P$8:$P$1070,$G445)=$J$2),INDEX(Nhaplieu!$O$8:$O$1070,$G445),0))</f>
        <v/>
      </c>
      <c r="F445" s="461" t="str">
        <f>IF(OR($G445="",E445&gt;0),"",IF(AND(INDEX(Nhaplieu!$N$8:$N$1070,$G445)=$J$3,INDEX(Nhaplieu!$P$8:$P$1070,$G445)=$J$2),INDEX(Nhaplieu!$O$8:$O$1070,$G445),0))</f>
        <v/>
      </c>
      <c r="G445" s="480" t="str">
        <f>IF(TYPE(MATCH($J$2,Nhaplieu!$P$8:$P$1070,0))=16,"",MATCH($J$2,Nhaplieu!$P$8:$P$1070,0))</f>
        <v/>
      </c>
    </row>
    <row r="446" spans="1:7" s="10" customFormat="1" ht="14.25" customHeight="1">
      <c r="A446" s="461" t="str">
        <f>IF($G446="","",IF(OR(INDEX(Nhaplieu!$M$8:$M$1070,$G446)=$J$3,INDEX(Nhaplieu!$N$8:$N$1070,$G446)=$J$3),INDEX(Nhaplieu!$E$8:$E$1070,$G446),""))</f>
        <v/>
      </c>
      <c r="B446" s="477" t="str">
        <f>IF($G446="","",IF(OR(INDEX(Nhaplieu!$M$8:$M$1070,$G446)=$J$3,INDEX(Nhaplieu!$N$8:$N$1070,$G446)=$J$3),INDEX(Nhaplieu!$F$8:$F$1070,$G446),""))</f>
        <v/>
      </c>
      <c r="C446" s="478" t="str">
        <f>IF($G446="","",IF(OR(INDEX(Nhaplieu!$M$8:$M$1070,$G446)=$J$3,INDEX(Nhaplieu!$N$8:$N$1070,$G446)=$J$3),INDEX(Nhaplieu!$L$8:$L$1070,$G446),""))</f>
        <v/>
      </c>
      <c r="D446" s="479" t="str">
        <f>IF($G446="","",IF(INDEX(Nhaplieu!$M$8:$M$1070,$G446)=$J$3,IF($G446="","",INDEX(Nhaplieu!$N$8:$N$1070,$G446)),IF(INDEX(Nhaplieu!$N$8:$N$1070,$G446)=$J$3,IF($G446="","",INDEX(Nhaplieu!$M$8:$M$1070,$G446)),"")))</f>
        <v/>
      </c>
      <c r="E446" s="461" t="str">
        <f>IF($G446="","",IF(AND(INDEX(Nhaplieu!$M$8:$M$1070,$G446)=$J$3,INDEX(Nhaplieu!$P$8:$P$1070,$G446)=$J$2),INDEX(Nhaplieu!$O$8:$O$1070,$G446),0))</f>
        <v/>
      </c>
      <c r="F446" s="461" t="str">
        <f>IF(OR($G446="",E446&gt;0),"",IF(AND(INDEX(Nhaplieu!$N$8:$N$1070,$G446)=$J$3,INDEX(Nhaplieu!$P$8:$P$1070,$G446)=$J$2),INDEX(Nhaplieu!$O$8:$O$1070,$G446),0))</f>
        <v/>
      </c>
      <c r="G446" s="480" t="str">
        <f>IF(TYPE(MATCH($J$2,Nhaplieu!$P$8:$P$1070,0))=16,"",MATCH($J$2,Nhaplieu!$P$8:$P$1070,0))</f>
        <v/>
      </c>
    </row>
    <row r="447" spans="1:7" s="10" customFormat="1" ht="14.25" customHeight="1">
      <c r="A447" s="461" t="str">
        <f>IF($G447="","",IF(OR(INDEX(Nhaplieu!$M$8:$M$1070,$G447)=$J$3,INDEX(Nhaplieu!$N$8:$N$1070,$G447)=$J$3),INDEX(Nhaplieu!$E$8:$E$1070,$G447),""))</f>
        <v/>
      </c>
      <c r="B447" s="477" t="str">
        <f>IF($G447="","",IF(OR(INDEX(Nhaplieu!$M$8:$M$1070,$G447)=$J$3,INDEX(Nhaplieu!$N$8:$N$1070,$G447)=$J$3),INDEX(Nhaplieu!$F$8:$F$1070,$G447),""))</f>
        <v/>
      </c>
      <c r="C447" s="478" t="str">
        <f>IF($G447="","",IF(OR(INDEX(Nhaplieu!$M$8:$M$1070,$G447)=$J$3,INDEX(Nhaplieu!$N$8:$N$1070,$G447)=$J$3),INDEX(Nhaplieu!$L$8:$L$1070,$G447),""))</f>
        <v/>
      </c>
      <c r="D447" s="479" t="str">
        <f>IF($G447="","",IF(INDEX(Nhaplieu!$M$8:$M$1070,$G447)=$J$3,IF($G447="","",INDEX(Nhaplieu!$N$8:$N$1070,$G447)),IF(INDEX(Nhaplieu!$N$8:$N$1070,$G447)=$J$3,IF($G447="","",INDEX(Nhaplieu!$M$8:$M$1070,$G447)),"")))</f>
        <v/>
      </c>
      <c r="E447" s="461" t="str">
        <f>IF($G447="","",IF(AND(INDEX(Nhaplieu!$M$8:$M$1070,$G447)=$J$3,INDEX(Nhaplieu!$P$8:$P$1070,$G447)=$J$2),INDEX(Nhaplieu!$O$8:$O$1070,$G447),0))</f>
        <v/>
      </c>
      <c r="F447" s="461" t="str">
        <f>IF(OR($G447="",E447&gt;0),"",IF(AND(INDEX(Nhaplieu!$N$8:$N$1070,$G447)=$J$3,INDEX(Nhaplieu!$P$8:$P$1070,$G447)=$J$2),INDEX(Nhaplieu!$O$8:$O$1070,$G447),0))</f>
        <v/>
      </c>
      <c r="G447" s="480" t="str">
        <f>IF(TYPE(MATCH($J$2,Nhaplieu!$P$8:$P$1070,0))=16,"",MATCH($J$2,Nhaplieu!$P$8:$P$1070,0))</f>
        <v/>
      </c>
    </row>
    <row r="448" spans="1:7" s="10" customFormat="1" ht="14.25" customHeight="1">
      <c r="A448" s="461" t="str">
        <f>IF($G448="","",IF(OR(INDEX(Nhaplieu!$M$8:$M$1070,$G448)=$J$3,INDEX(Nhaplieu!$N$8:$N$1070,$G448)=$J$3),INDEX(Nhaplieu!$E$8:$E$1070,$G448),""))</f>
        <v/>
      </c>
      <c r="B448" s="477" t="str">
        <f>IF($G448="","",IF(OR(INDEX(Nhaplieu!$M$8:$M$1070,$G448)=$J$3,INDEX(Nhaplieu!$N$8:$N$1070,$G448)=$J$3),INDEX(Nhaplieu!$F$8:$F$1070,$G448),""))</f>
        <v/>
      </c>
      <c r="C448" s="478" t="str">
        <f>IF($G448="","",IF(OR(INDEX(Nhaplieu!$M$8:$M$1070,$G448)=$J$3,INDEX(Nhaplieu!$N$8:$N$1070,$G448)=$J$3),INDEX(Nhaplieu!$L$8:$L$1070,$G448),""))</f>
        <v/>
      </c>
      <c r="D448" s="479" t="str">
        <f>IF($G448="","",IF(INDEX(Nhaplieu!$M$8:$M$1070,$G448)=$J$3,IF($G448="","",INDEX(Nhaplieu!$N$8:$N$1070,$G448)),IF(INDEX(Nhaplieu!$N$8:$N$1070,$G448)=$J$3,IF($G448="","",INDEX(Nhaplieu!$M$8:$M$1070,$G448)),"")))</f>
        <v/>
      </c>
      <c r="E448" s="461" t="str">
        <f>IF($G448="","",IF(AND(INDEX(Nhaplieu!$M$8:$M$1070,$G448)=$J$3,INDEX(Nhaplieu!$P$8:$P$1070,$G448)=$J$2),INDEX(Nhaplieu!$O$8:$O$1070,$G448),0))</f>
        <v/>
      </c>
      <c r="F448" s="461" t="str">
        <f>IF(OR($G448="",E448&gt;0),"",IF(AND(INDEX(Nhaplieu!$N$8:$N$1070,$G448)=$J$3,INDEX(Nhaplieu!$P$8:$P$1070,$G448)=$J$2),INDEX(Nhaplieu!$O$8:$O$1070,$G448),0))</f>
        <v/>
      </c>
      <c r="G448" s="480" t="str">
        <f>IF(TYPE(MATCH($J$2,Nhaplieu!$P$8:$P$1070,0))=16,"",MATCH($J$2,Nhaplieu!$P$8:$P$1070,0))</f>
        <v/>
      </c>
    </row>
    <row r="449" spans="1:7" s="10" customFormat="1" ht="14.25" customHeight="1">
      <c r="A449" s="461" t="str">
        <f>IF($G449="","",IF(OR(INDEX(Nhaplieu!$M$8:$M$1070,$G449)=$J$3,INDEX(Nhaplieu!$N$8:$N$1070,$G449)=$J$3),INDEX(Nhaplieu!$E$8:$E$1070,$G449),""))</f>
        <v/>
      </c>
      <c r="B449" s="477" t="str">
        <f>IF($G449="","",IF(OR(INDEX(Nhaplieu!$M$8:$M$1070,$G449)=$J$3,INDEX(Nhaplieu!$N$8:$N$1070,$G449)=$J$3),INDEX(Nhaplieu!$F$8:$F$1070,$G449),""))</f>
        <v/>
      </c>
      <c r="C449" s="478" t="str">
        <f>IF($G449="","",IF(OR(INDEX(Nhaplieu!$M$8:$M$1070,$G449)=$J$3,INDEX(Nhaplieu!$N$8:$N$1070,$G449)=$J$3),INDEX(Nhaplieu!$L$8:$L$1070,$G449),""))</f>
        <v/>
      </c>
      <c r="D449" s="479" t="str">
        <f>IF($G449="","",IF(INDEX(Nhaplieu!$M$8:$M$1070,$G449)=$J$3,IF($G449="","",INDEX(Nhaplieu!$N$8:$N$1070,$G449)),IF(INDEX(Nhaplieu!$N$8:$N$1070,$G449)=$J$3,IF($G449="","",INDEX(Nhaplieu!$M$8:$M$1070,$G449)),"")))</f>
        <v/>
      </c>
      <c r="E449" s="461" t="str">
        <f>IF($G449="","",IF(AND(INDEX(Nhaplieu!$M$8:$M$1070,$G449)=$J$3,INDEX(Nhaplieu!$P$8:$P$1070,$G449)=$J$2),INDEX(Nhaplieu!$O$8:$O$1070,$G449),0))</f>
        <v/>
      </c>
      <c r="F449" s="461" t="str">
        <f>IF(OR($G449="",E449&gt;0),"",IF(AND(INDEX(Nhaplieu!$N$8:$N$1070,$G449)=$J$3,INDEX(Nhaplieu!$P$8:$P$1070,$G449)=$J$2),INDEX(Nhaplieu!$O$8:$O$1070,$G449),0))</f>
        <v/>
      </c>
      <c r="G449" s="480" t="str">
        <f>IF(TYPE(MATCH($J$2,Nhaplieu!$P$8:$P$1070,0))=16,"",MATCH($J$2,Nhaplieu!$P$8:$P$1070,0))</f>
        <v/>
      </c>
    </row>
    <row r="450" spans="1:7" s="10" customFormat="1" ht="14.25" customHeight="1">
      <c r="A450" s="461" t="str">
        <f>IF($G450="","",IF(OR(INDEX(Nhaplieu!$M$8:$M$1070,$G450)=$J$3,INDEX(Nhaplieu!$N$8:$N$1070,$G450)=$J$3),INDEX(Nhaplieu!$E$8:$E$1070,$G450),""))</f>
        <v/>
      </c>
      <c r="B450" s="477" t="str">
        <f>IF($G450="","",IF(OR(INDEX(Nhaplieu!$M$8:$M$1070,$G450)=$J$3,INDEX(Nhaplieu!$N$8:$N$1070,$G450)=$J$3),INDEX(Nhaplieu!$F$8:$F$1070,$G450),""))</f>
        <v/>
      </c>
      <c r="C450" s="478" t="str">
        <f>IF($G450="","",IF(OR(INDEX(Nhaplieu!$M$8:$M$1070,$G450)=$J$3,INDEX(Nhaplieu!$N$8:$N$1070,$G450)=$J$3),INDEX(Nhaplieu!$L$8:$L$1070,$G450),""))</f>
        <v/>
      </c>
      <c r="D450" s="479" t="str">
        <f>IF($G450="","",IF(INDEX(Nhaplieu!$M$8:$M$1070,$G450)=$J$3,IF($G450="","",INDEX(Nhaplieu!$N$8:$N$1070,$G450)),IF(INDEX(Nhaplieu!$N$8:$N$1070,$G450)=$J$3,IF($G450="","",INDEX(Nhaplieu!$M$8:$M$1070,$G450)),"")))</f>
        <v/>
      </c>
      <c r="E450" s="461" t="str">
        <f>IF($G450="","",IF(AND(INDEX(Nhaplieu!$M$8:$M$1070,$G450)=$J$3,INDEX(Nhaplieu!$P$8:$P$1070,$G450)=$J$2),INDEX(Nhaplieu!$O$8:$O$1070,$G450),0))</f>
        <v/>
      </c>
      <c r="F450" s="461" t="str">
        <f>IF(OR($G450="",E450&gt;0),"",IF(AND(INDEX(Nhaplieu!$N$8:$N$1070,$G450)=$J$3,INDEX(Nhaplieu!$P$8:$P$1070,$G450)=$J$2),INDEX(Nhaplieu!$O$8:$O$1070,$G450),0))</f>
        <v/>
      </c>
      <c r="G450" s="480" t="str">
        <f>IF(TYPE(MATCH($J$2,Nhaplieu!$P$8:$P$1070,0))=16,"",MATCH($J$2,Nhaplieu!$P$8:$P$1070,0))</f>
        <v/>
      </c>
    </row>
    <row r="451" spans="1:7" s="10" customFormat="1" ht="14.25" customHeight="1">
      <c r="A451" s="461" t="str">
        <f>IF($G451="","",IF(OR(INDEX(Nhaplieu!$M$8:$M$1070,$G451)=$J$3,INDEX(Nhaplieu!$N$8:$N$1070,$G451)=$J$3),INDEX(Nhaplieu!$E$8:$E$1070,$G451),""))</f>
        <v/>
      </c>
      <c r="B451" s="477" t="str">
        <f>IF($G451="","",IF(OR(INDEX(Nhaplieu!$M$8:$M$1070,$G451)=$J$3,INDEX(Nhaplieu!$N$8:$N$1070,$G451)=$J$3),INDEX(Nhaplieu!$F$8:$F$1070,$G451),""))</f>
        <v/>
      </c>
      <c r="C451" s="478" t="str">
        <f>IF($G451="","",IF(OR(INDEX(Nhaplieu!$M$8:$M$1070,$G451)=$J$3,INDEX(Nhaplieu!$N$8:$N$1070,$G451)=$J$3),INDEX(Nhaplieu!$L$8:$L$1070,$G451),""))</f>
        <v/>
      </c>
      <c r="D451" s="479" t="str">
        <f>IF($G451="","",IF(INDEX(Nhaplieu!$M$8:$M$1070,$G451)=$J$3,IF($G451="","",INDEX(Nhaplieu!$N$8:$N$1070,$G451)),IF(INDEX(Nhaplieu!$N$8:$N$1070,$G451)=$J$3,IF($G451="","",INDEX(Nhaplieu!$M$8:$M$1070,$G451)),"")))</f>
        <v/>
      </c>
      <c r="E451" s="461" t="str">
        <f>IF($G451="","",IF(AND(INDEX(Nhaplieu!$M$8:$M$1070,$G451)=$J$3,INDEX(Nhaplieu!$P$8:$P$1070,$G451)=$J$2),INDEX(Nhaplieu!$O$8:$O$1070,$G451),0))</f>
        <v/>
      </c>
      <c r="F451" s="461" t="str">
        <f>IF(OR($G451="",E451&gt;0),"",IF(AND(INDEX(Nhaplieu!$N$8:$N$1070,$G451)=$J$3,INDEX(Nhaplieu!$P$8:$P$1070,$G451)=$J$2),INDEX(Nhaplieu!$O$8:$O$1070,$G451),0))</f>
        <v/>
      </c>
      <c r="G451" s="480" t="str">
        <f>IF(TYPE(MATCH($J$2,Nhaplieu!$P$8:$P$1070,0))=16,"",MATCH($J$2,Nhaplieu!$P$8:$P$1070,0))</f>
        <v/>
      </c>
    </row>
    <row r="452" spans="1:7" s="10" customFormat="1" ht="14.25" customHeight="1">
      <c r="A452" s="461" t="str">
        <f>IF($G452="","",IF(OR(INDEX(Nhaplieu!$M$8:$M$1070,$G452)=$J$3,INDEX(Nhaplieu!$N$8:$N$1070,$G452)=$J$3),INDEX(Nhaplieu!$E$8:$E$1070,$G452),""))</f>
        <v/>
      </c>
      <c r="B452" s="477" t="str">
        <f>IF($G452="","",IF(OR(INDEX(Nhaplieu!$M$8:$M$1070,$G452)=$J$3,INDEX(Nhaplieu!$N$8:$N$1070,$G452)=$J$3),INDEX(Nhaplieu!$F$8:$F$1070,$G452),""))</f>
        <v/>
      </c>
      <c r="C452" s="478" t="str">
        <f>IF($G452="","",IF(OR(INDEX(Nhaplieu!$M$8:$M$1070,$G452)=$J$3,INDEX(Nhaplieu!$N$8:$N$1070,$G452)=$J$3),INDEX(Nhaplieu!$L$8:$L$1070,$G452),""))</f>
        <v/>
      </c>
      <c r="D452" s="479" t="str">
        <f>IF($G452="","",IF(INDEX(Nhaplieu!$M$8:$M$1070,$G452)=$J$3,IF($G452="","",INDEX(Nhaplieu!$N$8:$N$1070,$G452)),IF(INDEX(Nhaplieu!$N$8:$N$1070,$G452)=$J$3,IF($G452="","",INDEX(Nhaplieu!$M$8:$M$1070,$G452)),"")))</f>
        <v/>
      </c>
      <c r="E452" s="461" t="str">
        <f>IF($G452="","",IF(AND(INDEX(Nhaplieu!$M$8:$M$1070,$G452)=$J$3,INDEX(Nhaplieu!$P$8:$P$1070,$G452)=$J$2),INDEX(Nhaplieu!$O$8:$O$1070,$G452),0))</f>
        <v/>
      </c>
      <c r="F452" s="461" t="str">
        <f>IF(OR($G452="",E452&gt;0),"",IF(AND(INDEX(Nhaplieu!$N$8:$N$1070,$G452)=$J$3,INDEX(Nhaplieu!$P$8:$P$1070,$G452)=$J$2),INDEX(Nhaplieu!$O$8:$O$1070,$G452),0))</f>
        <v/>
      </c>
      <c r="G452" s="480" t="str">
        <f>IF(TYPE(MATCH($J$2,Nhaplieu!$P$8:$P$1070,0))=16,"",MATCH($J$2,Nhaplieu!$P$8:$P$1070,0))</f>
        <v/>
      </c>
    </row>
    <row r="453" spans="1:7" s="10" customFormat="1" ht="14.25" customHeight="1">
      <c r="A453" s="461" t="str">
        <f>IF($G453="","",IF(OR(INDEX(Nhaplieu!$M$8:$M$1070,$G453)=$J$3,INDEX(Nhaplieu!$N$8:$N$1070,$G453)=$J$3),INDEX(Nhaplieu!$E$8:$E$1070,$G453),""))</f>
        <v/>
      </c>
      <c r="B453" s="477" t="str">
        <f>IF($G453="","",IF(OR(INDEX(Nhaplieu!$M$8:$M$1070,$G453)=$J$3,INDEX(Nhaplieu!$N$8:$N$1070,$G453)=$J$3),INDEX(Nhaplieu!$F$8:$F$1070,$G453),""))</f>
        <v/>
      </c>
      <c r="C453" s="478" t="str">
        <f>IF($G453="","",IF(OR(INDEX(Nhaplieu!$M$8:$M$1070,$G453)=$J$3,INDEX(Nhaplieu!$N$8:$N$1070,$G453)=$J$3),INDEX(Nhaplieu!$L$8:$L$1070,$G453),""))</f>
        <v/>
      </c>
      <c r="D453" s="479" t="str">
        <f>IF($G453="","",IF(INDEX(Nhaplieu!$M$8:$M$1070,$G453)=$J$3,IF($G453="","",INDEX(Nhaplieu!$N$8:$N$1070,$G453)),IF(INDEX(Nhaplieu!$N$8:$N$1070,$G453)=$J$3,IF($G453="","",INDEX(Nhaplieu!$M$8:$M$1070,$G453)),"")))</f>
        <v/>
      </c>
      <c r="E453" s="461" t="str">
        <f>IF($G453="","",IF(AND(INDEX(Nhaplieu!$M$8:$M$1070,$G453)=$J$3,INDEX(Nhaplieu!$P$8:$P$1070,$G453)=$J$2),INDEX(Nhaplieu!$O$8:$O$1070,$G453),0))</f>
        <v/>
      </c>
      <c r="F453" s="461" t="str">
        <f>IF(OR($G453="",E453&gt;0),"",IF(AND(INDEX(Nhaplieu!$N$8:$N$1070,$G453)=$J$3,INDEX(Nhaplieu!$P$8:$P$1070,$G453)=$J$2),INDEX(Nhaplieu!$O$8:$O$1070,$G453),0))</f>
        <v/>
      </c>
      <c r="G453" s="480" t="str">
        <f>IF(TYPE(MATCH($J$2,Nhaplieu!$P$8:$P$1070,0))=16,"",MATCH($J$2,Nhaplieu!$P$8:$P$1070,0))</f>
        <v/>
      </c>
    </row>
    <row r="454" spans="1:7" s="10" customFormat="1" ht="14.25" customHeight="1">
      <c r="A454" s="461" t="str">
        <f>IF($G454="","",IF(OR(INDEX(Nhaplieu!$M$8:$M$1070,$G454)=$J$3,INDEX(Nhaplieu!$N$8:$N$1070,$G454)=$J$3),INDEX(Nhaplieu!$E$8:$E$1070,$G454),""))</f>
        <v/>
      </c>
      <c r="B454" s="477" t="str">
        <f>IF($G454="","",IF(OR(INDEX(Nhaplieu!$M$8:$M$1070,$G454)=$J$3,INDEX(Nhaplieu!$N$8:$N$1070,$G454)=$J$3),INDEX(Nhaplieu!$F$8:$F$1070,$G454),""))</f>
        <v/>
      </c>
      <c r="C454" s="478" t="str">
        <f>IF($G454="","",IF(OR(INDEX(Nhaplieu!$M$8:$M$1070,$G454)=$J$3,INDEX(Nhaplieu!$N$8:$N$1070,$G454)=$J$3),INDEX(Nhaplieu!$L$8:$L$1070,$G454),""))</f>
        <v/>
      </c>
      <c r="D454" s="479" t="str">
        <f>IF($G454="","",IF(INDEX(Nhaplieu!$M$8:$M$1070,$G454)=$J$3,IF($G454="","",INDEX(Nhaplieu!$N$8:$N$1070,$G454)),IF(INDEX(Nhaplieu!$N$8:$N$1070,$G454)=$J$3,IF($G454="","",INDEX(Nhaplieu!$M$8:$M$1070,$G454)),"")))</f>
        <v/>
      </c>
      <c r="E454" s="461" t="str">
        <f>IF($G454="","",IF(AND(INDEX(Nhaplieu!$M$8:$M$1070,$G454)=$J$3,INDEX(Nhaplieu!$P$8:$P$1070,$G454)=$J$2),INDEX(Nhaplieu!$O$8:$O$1070,$G454),0))</f>
        <v/>
      </c>
      <c r="F454" s="461" t="str">
        <f>IF(OR($G454="",E454&gt;0),"",IF(AND(INDEX(Nhaplieu!$N$8:$N$1070,$G454)=$J$3,INDEX(Nhaplieu!$P$8:$P$1070,$G454)=$J$2),INDEX(Nhaplieu!$O$8:$O$1070,$G454),0))</f>
        <v/>
      </c>
      <c r="G454" s="480" t="str">
        <f>IF(TYPE(MATCH($J$2,Nhaplieu!$P$8:$P$1070,0))=16,"",MATCH($J$2,Nhaplieu!$P$8:$P$1070,0))</f>
        <v/>
      </c>
    </row>
    <row r="455" spans="1:7" s="10" customFormat="1" ht="14.25" customHeight="1">
      <c r="A455" s="461" t="str">
        <f>IF($G455="","",IF(OR(INDEX(Nhaplieu!$M$8:$M$1070,$G455)=$J$3,INDEX(Nhaplieu!$N$8:$N$1070,$G455)=$J$3),INDEX(Nhaplieu!$E$8:$E$1070,$G455),""))</f>
        <v/>
      </c>
      <c r="B455" s="477" t="str">
        <f>IF($G455="","",IF(OR(INDEX(Nhaplieu!$M$8:$M$1070,$G455)=$J$3,INDEX(Nhaplieu!$N$8:$N$1070,$G455)=$J$3),INDEX(Nhaplieu!$F$8:$F$1070,$G455),""))</f>
        <v/>
      </c>
      <c r="C455" s="478" t="str">
        <f>IF($G455="","",IF(OR(INDEX(Nhaplieu!$M$8:$M$1070,$G455)=$J$3,INDEX(Nhaplieu!$N$8:$N$1070,$G455)=$J$3),INDEX(Nhaplieu!$L$8:$L$1070,$G455),""))</f>
        <v/>
      </c>
      <c r="D455" s="479" t="str">
        <f>IF($G455="","",IF(INDEX(Nhaplieu!$M$8:$M$1070,$G455)=$J$3,IF($G455="","",INDEX(Nhaplieu!$N$8:$N$1070,$G455)),IF(INDEX(Nhaplieu!$N$8:$N$1070,$G455)=$J$3,IF($G455="","",INDEX(Nhaplieu!$M$8:$M$1070,$G455)),"")))</f>
        <v/>
      </c>
      <c r="E455" s="461" t="str">
        <f>IF($G455="","",IF(AND(INDEX(Nhaplieu!$M$8:$M$1070,$G455)=$J$3,INDEX(Nhaplieu!$P$8:$P$1070,$G455)=$J$2),INDEX(Nhaplieu!$O$8:$O$1070,$G455),0))</f>
        <v/>
      </c>
      <c r="F455" s="461" t="str">
        <f>IF(OR($G455="",E455&gt;0),"",IF(AND(INDEX(Nhaplieu!$N$8:$N$1070,$G455)=$J$3,INDEX(Nhaplieu!$P$8:$P$1070,$G455)=$J$2),INDEX(Nhaplieu!$O$8:$O$1070,$G455),0))</f>
        <v/>
      </c>
      <c r="G455" s="480" t="str">
        <f>IF(TYPE(MATCH($J$2,Nhaplieu!$P$8:$P$1070,0))=16,"",MATCH($J$2,Nhaplieu!$P$8:$P$1070,0))</f>
        <v/>
      </c>
    </row>
    <row r="456" spans="1:7" s="10" customFormat="1" ht="14.25" customHeight="1">
      <c r="A456" s="461" t="str">
        <f>IF($G456="","",IF(OR(INDEX(Nhaplieu!$M$8:$M$1070,$G456)=$J$3,INDEX(Nhaplieu!$N$8:$N$1070,$G456)=$J$3),INDEX(Nhaplieu!$E$8:$E$1070,$G456),""))</f>
        <v/>
      </c>
      <c r="B456" s="477" t="str">
        <f>IF($G456="","",IF(OR(INDEX(Nhaplieu!$M$8:$M$1070,$G456)=$J$3,INDEX(Nhaplieu!$N$8:$N$1070,$G456)=$J$3),INDEX(Nhaplieu!$F$8:$F$1070,$G456),""))</f>
        <v/>
      </c>
      <c r="C456" s="478" t="str">
        <f>IF($G456="","",IF(OR(INDEX(Nhaplieu!$M$8:$M$1070,$G456)=$J$3,INDEX(Nhaplieu!$N$8:$N$1070,$G456)=$J$3),INDEX(Nhaplieu!$L$8:$L$1070,$G456),""))</f>
        <v/>
      </c>
      <c r="D456" s="479" t="str">
        <f>IF($G456="","",IF(INDEX(Nhaplieu!$M$8:$M$1070,$G456)=$J$3,IF($G456="","",INDEX(Nhaplieu!$N$8:$N$1070,$G456)),IF(INDEX(Nhaplieu!$N$8:$N$1070,$G456)=$J$3,IF($G456="","",INDEX(Nhaplieu!$M$8:$M$1070,$G456)),"")))</f>
        <v/>
      </c>
      <c r="E456" s="461" t="str">
        <f>IF($G456="","",IF(AND(INDEX(Nhaplieu!$M$8:$M$1070,$G456)=$J$3,INDEX(Nhaplieu!$P$8:$P$1070,$G456)=$J$2),INDEX(Nhaplieu!$O$8:$O$1070,$G456),0))</f>
        <v/>
      </c>
      <c r="F456" s="461" t="str">
        <f>IF(OR($G456="",E456&gt;0),"",IF(AND(INDEX(Nhaplieu!$N$8:$N$1070,$G456)=$J$3,INDEX(Nhaplieu!$P$8:$P$1070,$G456)=$J$2),INDEX(Nhaplieu!$O$8:$O$1070,$G456),0))</f>
        <v/>
      </c>
      <c r="G456" s="480" t="str">
        <f>IF(TYPE(MATCH($J$2,Nhaplieu!$P$8:$P$1070,0))=16,"",MATCH($J$2,Nhaplieu!$P$8:$P$1070,0))</f>
        <v/>
      </c>
    </row>
    <row r="457" spans="1:7" s="10" customFormat="1" ht="14.25" customHeight="1">
      <c r="A457" s="461" t="str">
        <f>IF($G457="","",IF(OR(INDEX(Nhaplieu!$M$8:$M$1070,$G457)=$J$3,INDEX(Nhaplieu!$N$8:$N$1070,$G457)=$J$3),INDEX(Nhaplieu!$E$8:$E$1070,$G457),""))</f>
        <v/>
      </c>
      <c r="B457" s="477" t="str">
        <f>IF($G457="","",IF(OR(INDEX(Nhaplieu!$M$8:$M$1070,$G457)=$J$3,INDEX(Nhaplieu!$N$8:$N$1070,$G457)=$J$3),INDEX(Nhaplieu!$F$8:$F$1070,$G457),""))</f>
        <v/>
      </c>
      <c r="C457" s="478" t="str">
        <f>IF($G457="","",IF(OR(INDEX(Nhaplieu!$M$8:$M$1070,$G457)=$J$3,INDEX(Nhaplieu!$N$8:$N$1070,$G457)=$J$3),INDEX(Nhaplieu!$L$8:$L$1070,$G457),""))</f>
        <v/>
      </c>
      <c r="D457" s="479" t="str">
        <f>IF($G457="","",IF(INDEX(Nhaplieu!$M$8:$M$1070,$G457)=$J$3,IF($G457="","",INDEX(Nhaplieu!$N$8:$N$1070,$G457)),IF(INDEX(Nhaplieu!$N$8:$N$1070,$G457)=$J$3,IF($G457="","",INDEX(Nhaplieu!$M$8:$M$1070,$G457)),"")))</f>
        <v/>
      </c>
      <c r="E457" s="461" t="str">
        <f>IF($G457="","",IF(AND(INDEX(Nhaplieu!$M$8:$M$1070,$G457)=$J$3,INDEX(Nhaplieu!$P$8:$P$1070,$G457)=$J$2),INDEX(Nhaplieu!$O$8:$O$1070,$G457),0))</f>
        <v/>
      </c>
      <c r="F457" s="461" t="str">
        <f>IF(OR($G457="",E457&gt;0),"",IF(AND(INDEX(Nhaplieu!$N$8:$N$1070,$G457)=$J$3,INDEX(Nhaplieu!$P$8:$P$1070,$G457)=$J$2),INDEX(Nhaplieu!$O$8:$O$1070,$G457),0))</f>
        <v/>
      </c>
      <c r="G457" s="480" t="str">
        <f>IF(TYPE(MATCH($J$2,Nhaplieu!$P$8:$P$1070,0))=16,"",MATCH($J$2,Nhaplieu!$P$8:$P$1070,0))</f>
        <v/>
      </c>
    </row>
    <row r="458" spans="1:7" s="10" customFormat="1" ht="14.25" customHeight="1">
      <c r="A458" s="461" t="str">
        <f>IF($G458="","",IF(OR(INDEX(Nhaplieu!$M$8:$M$1070,$G458)=$J$3,INDEX(Nhaplieu!$N$8:$N$1070,$G458)=$J$3),INDEX(Nhaplieu!$E$8:$E$1070,$G458),""))</f>
        <v/>
      </c>
      <c r="B458" s="477" t="str">
        <f>IF($G458="","",IF(OR(INDEX(Nhaplieu!$M$8:$M$1070,$G458)=$J$3,INDEX(Nhaplieu!$N$8:$N$1070,$G458)=$J$3),INDEX(Nhaplieu!$F$8:$F$1070,$G458),""))</f>
        <v/>
      </c>
      <c r="C458" s="478" t="str">
        <f>IF($G458="","",IF(OR(INDEX(Nhaplieu!$M$8:$M$1070,$G458)=$J$3,INDEX(Nhaplieu!$N$8:$N$1070,$G458)=$J$3),INDEX(Nhaplieu!$L$8:$L$1070,$G458),""))</f>
        <v/>
      </c>
      <c r="D458" s="479" t="str">
        <f>IF($G458="","",IF(INDEX(Nhaplieu!$M$8:$M$1070,$G458)=$J$3,IF($G458="","",INDEX(Nhaplieu!$N$8:$N$1070,$G458)),IF(INDEX(Nhaplieu!$N$8:$N$1070,$G458)=$J$3,IF($G458="","",INDEX(Nhaplieu!$M$8:$M$1070,$G458)),"")))</f>
        <v/>
      </c>
      <c r="E458" s="461" t="str">
        <f>IF($G458="","",IF(AND(INDEX(Nhaplieu!$M$8:$M$1070,$G458)=$J$3,INDEX(Nhaplieu!$P$8:$P$1070,$G458)=$J$2),INDEX(Nhaplieu!$O$8:$O$1070,$G458),0))</f>
        <v/>
      </c>
      <c r="F458" s="461" t="str">
        <f>IF(OR($G458="",E458&gt;0),"",IF(AND(INDEX(Nhaplieu!$N$8:$N$1070,$G458)=$J$3,INDEX(Nhaplieu!$P$8:$P$1070,$G458)=$J$2),INDEX(Nhaplieu!$O$8:$O$1070,$G458),0))</f>
        <v/>
      </c>
      <c r="G458" s="480" t="str">
        <f>IF(TYPE(MATCH($J$2,Nhaplieu!$P$8:$P$1070,0))=16,"",MATCH($J$2,Nhaplieu!$P$8:$P$1070,0))</f>
        <v/>
      </c>
    </row>
    <row r="459" spans="1:7" s="10" customFormat="1" ht="14.25" customHeight="1">
      <c r="A459" s="461" t="str">
        <f>IF($G459="","",IF(OR(INDEX(Nhaplieu!$M$8:$M$1070,$G459)=$J$3,INDEX(Nhaplieu!$N$8:$N$1070,$G459)=$J$3),INDEX(Nhaplieu!$E$8:$E$1070,$G459),""))</f>
        <v/>
      </c>
      <c r="B459" s="477" t="str">
        <f>IF($G459="","",IF(OR(INDEX(Nhaplieu!$M$8:$M$1070,$G459)=$J$3,INDEX(Nhaplieu!$N$8:$N$1070,$G459)=$J$3),INDEX(Nhaplieu!$F$8:$F$1070,$G459),""))</f>
        <v/>
      </c>
      <c r="C459" s="478" t="str">
        <f>IF($G459="","",IF(OR(INDEX(Nhaplieu!$M$8:$M$1070,$G459)=$J$3,INDEX(Nhaplieu!$N$8:$N$1070,$G459)=$J$3),INDEX(Nhaplieu!$L$8:$L$1070,$G459),""))</f>
        <v/>
      </c>
      <c r="D459" s="479" t="str">
        <f>IF($G459="","",IF(INDEX(Nhaplieu!$M$8:$M$1070,$G459)=$J$3,IF($G459="","",INDEX(Nhaplieu!$N$8:$N$1070,$G459)),IF(INDEX(Nhaplieu!$N$8:$N$1070,$G459)=$J$3,IF($G459="","",INDEX(Nhaplieu!$M$8:$M$1070,$G459)),"")))</f>
        <v/>
      </c>
      <c r="E459" s="461" t="str">
        <f>IF($G459="","",IF(AND(INDEX(Nhaplieu!$M$8:$M$1070,$G459)=$J$3,INDEX(Nhaplieu!$P$8:$P$1070,$G459)=$J$2),INDEX(Nhaplieu!$O$8:$O$1070,$G459),0))</f>
        <v/>
      </c>
      <c r="F459" s="461" t="str">
        <f>IF(OR($G459="",E459&gt;0),"",IF(AND(INDEX(Nhaplieu!$N$8:$N$1070,$G459)=$J$3,INDEX(Nhaplieu!$P$8:$P$1070,$G459)=$J$2),INDEX(Nhaplieu!$O$8:$O$1070,$G459),0))</f>
        <v/>
      </c>
      <c r="G459" s="480" t="str">
        <f>IF(TYPE(MATCH($J$2,Nhaplieu!$P$8:$P$1070,0))=16,"",MATCH($J$2,Nhaplieu!$P$8:$P$1070,0))</f>
        <v/>
      </c>
    </row>
    <row r="460" spans="1:7" s="10" customFormat="1" ht="14.25" customHeight="1">
      <c r="A460" s="461" t="str">
        <f>IF($G460="","",IF(OR(INDEX(Nhaplieu!$M$8:$M$1070,$G460)=$J$3,INDEX(Nhaplieu!$N$8:$N$1070,$G460)=$J$3),INDEX(Nhaplieu!$E$8:$E$1070,$G460),""))</f>
        <v/>
      </c>
      <c r="B460" s="477" t="str">
        <f>IF($G460="","",IF(OR(INDEX(Nhaplieu!$M$8:$M$1070,$G460)=$J$3,INDEX(Nhaplieu!$N$8:$N$1070,$G460)=$J$3),INDEX(Nhaplieu!$F$8:$F$1070,$G460),""))</f>
        <v/>
      </c>
      <c r="C460" s="478" t="str">
        <f>IF($G460="","",IF(OR(INDEX(Nhaplieu!$M$8:$M$1070,$G460)=$J$3,INDEX(Nhaplieu!$N$8:$N$1070,$G460)=$J$3),INDEX(Nhaplieu!$L$8:$L$1070,$G460),""))</f>
        <v/>
      </c>
      <c r="D460" s="479" t="str">
        <f>IF($G460="","",IF(INDEX(Nhaplieu!$M$8:$M$1070,$G460)=$J$3,IF($G460="","",INDEX(Nhaplieu!$N$8:$N$1070,$G460)),IF(INDEX(Nhaplieu!$N$8:$N$1070,$G460)=$J$3,IF($G460="","",INDEX(Nhaplieu!$M$8:$M$1070,$G460)),"")))</f>
        <v/>
      </c>
      <c r="E460" s="461" t="str">
        <f>IF($G460="","",IF(AND(INDEX(Nhaplieu!$M$8:$M$1070,$G460)=$J$3,INDEX(Nhaplieu!$P$8:$P$1070,$G460)=$J$2),INDEX(Nhaplieu!$O$8:$O$1070,$G460),0))</f>
        <v/>
      </c>
      <c r="F460" s="461" t="str">
        <f>IF(OR($G460="",E460&gt;0),"",IF(AND(INDEX(Nhaplieu!$N$8:$N$1070,$G460)=$J$3,INDEX(Nhaplieu!$P$8:$P$1070,$G460)=$J$2),INDEX(Nhaplieu!$O$8:$O$1070,$G460),0))</f>
        <v/>
      </c>
      <c r="G460" s="480" t="str">
        <f>IF(TYPE(MATCH($J$2,Nhaplieu!$P$8:$P$1070,0))=16,"",MATCH($J$2,Nhaplieu!$P$8:$P$1070,0))</f>
        <v/>
      </c>
    </row>
    <row r="461" spans="1:7" s="10" customFormat="1" ht="14.25" customHeight="1">
      <c r="A461" s="461" t="str">
        <f>IF($G461="","",IF(OR(INDEX(Nhaplieu!$M$8:$M$1070,$G461)=$J$3,INDEX(Nhaplieu!$N$8:$N$1070,$G461)=$J$3),INDEX(Nhaplieu!$E$8:$E$1070,$G461),""))</f>
        <v/>
      </c>
      <c r="B461" s="477" t="str">
        <f>IF($G461="","",IF(OR(INDEX(Nhaplieu!$M$8:$M$1070,$G461)=$J$3,INDEX(Nhaplieu!$N$8:$N$1070,$G461)=$J$3),INDEX(Nhaplieu!$F$8:$F$1070,$G461),""))</f>
        <v/>
      </c>
      <c r="C461" s="478" t="str">
        <f>IF($G461="","",IF(OR(INDEX(Nhaplieu!$M$8:$M$1070,$G461)=$J$3,INDEX(Nhaplieu!$N$8:$N$1070,$G461)=$J$3),INDEX(Nhaplieu!$L$8:$L$1070,$G461),""))</f>
        <v/>
      </c>
      <c r="D461" s="479" t="str">
        <f>IF($G461="","",IF(INDEX(Nhaplieu!$M$8:$M$1070,$G461)=$J$3,IF($G461="","",INDEX(Nhaplieu!$N$8:$N$1070,$G461)),IF(INDEX(Nhaplieu!$N$8:$N$1070,$G461)=$J$3,IF($G461="","",INDEX(Nhaplieu!$M$8:$M$1070,$G461)),"")))</f>
        <v/>
      </c>
      <c r="E461" s="461" t="str">
        <f>IF($G461="","",IF(AND(INDEX(Nhaplieu!$M$8:$M$1070,$G461)=$J$3,INDEX(Nhaplieu!$P$8:$P$1070,$G461)=$J$2),INDEX(Nhaplieu!$O$8:$O$1070,$G461),0))</f>
        <v/>
      </c>
      <c r="F461" s="461" t="str">
        <f>IF(OR($G461="",E461&gt;0),"",IF(AND(INDEX(Nhaplieu!$N$8:$N$1070,$G461)=$J$3,INDEX(Nhaplieu!$P$8:$P$1070,$G461)=$J$2),INDEX(Nhaplieu!$O$8:$O$1070,$G461),0))</f>
        <v/>
      </c>
      <c r="G461" s="480" t="str">
        <f>IF(TYPE(MATCH($J$2,Nhaplieu!$P$8:$P$1070,0))=16,"",MATCH($J$2,Nhaplieu!$P$8:$P$1070,0))</f>
        <v/>
      </c>
    </row>
    <row r="462" spans="1:7" s="10" customFormat="1" ht="14.25" customHeight="1">
      <c r="A462" s="461" t="str">
        <f>IF($G462="","",IF(OR(INDEX(Nhaplieu!$M$8:$M$1070,$G462)=$J$3,INDEX(Nhaplieu!$N$8:$N$1070,$G462)=$J$3),INDEX(Nhaplieu!$E$8:$E$1070,$G462),""))</f>
        <v/>
      </c>
      <c r="B462" s="477" t="str">
        <f>IF($G462="","",IF(OR(INDEX(Nhaplieu!$M$8:$M$1070,$G462)=$J$3,INDEX(Nhaplieu!$N$8:$N$1070,$G462)=$J$3),INDEX(Nhaplieu!$F$8:$F$1070,$G462),""))</f>
        <v/>
      </c>
      <c r="C462" s="478" t="str">
        <f>IF($G462="","",IF(OR(INDEX(Nhaplieu!$M$8:$M$1070,$G462)=$J$3,INDEX(Nhaplieu!$N$8:$N$1070,$G462)=$J$3),INDEX(Nhaplieu!$L$8:$L$1070,$G462),""))</f>
        <v/>
      </c>
      <c r="D462" s="479" t="str">
        <f>IF($G462="","",IF(INDEX(Nhaplieu!$M$8:$M$1070,$G462)=$J$3,IF($G462="","",INDEX(Nhaplieu!$N$8:$N$1070,$G462)),IF(INDEX(Nhaplieu!$N$8:$N$1070,$G462)=$J$3,IF($G462="","",INDEX(Nhaplieu!$M$8:$M$1070,$G462)),"")))</f>
        <v/>
      </c>
      <c r="E462" s="461" t="str">
        <f>IF($G462="","",IF(AND(INDEX(Nhaplieu!$M$8:$M$1070,$G462)=$J$3,INDEX(Nhaplieu!$P$8:$P$1070,$G462)=$J$2),INDEX(Nhaplieu!$O$8:$O$1070,$G462),0))</f>
        <v/>
      </c>
      <c r="F462" s="461" t="str">
        <f>IF(OR($G462="",E462&gt;0),"",IF(AND(INDEX(Nhaplieu!$N$8:$N$1070,$G462)=$J$3,INDEX(Nhaplieu!$P$8:$P$1070,$G462)=$J$2),INDEX(Nhaplieu!$O$8:$O$1070,$G462),0))</f>
        <v/>
      </c>
      <c r="G462" s="480" t="str">
        <f>IF(TYPE(MATCH($J$2,Nhaplieu!$P$8:$P$1070,0))=16,"",MATCH($J$2,Nhaplieu!$P$8:$P$1070,0))</f>
        <v/>
      </c>
    </row>
    <row r="463" spans="1:7" s="10" customFormat="1" ht="14.25" customHeight="1">
      <c r="A463" s="461" t="str">
        <f>IF($G463="","",IF(OR(INDEX(Nhaplieu!$M$8:$M$1070,$G463)=$J$3,INDEX(Nhaplieu!$N$8:$N$1070,$G463)=$J$3),INDEX(Nhaplieu!$E$8:$E$1070,$G463),""))</f>
        <v/>
      </c>
      <c r="B463" s="477" t="str">
        <f>IF($G463="","",IF(OR(INDEX(Nhaplieu!$M$8:$M$1070,$G463)=$J$3,INDEX(Nhaplieu!$N$8:$N$1070,$G463)=$J$3),INDEX(Nhaplieu!$F$8:$F$1070,$G463),""))</f>
        <v/>
      </c>
      <c r="C463" s="478" t="str">
        <f>IF($G463="","",IF(OR(INDEX(Nhaplieu!$M$8:$M$1070,$G463)=$J$3,INDEX(Nhaplieu!$N$8:$N$1070,$G463)=$J$3),INDEX(Nhaplieu!$L$8:$L$1070,$G463),""))</f>
        <v/>
      </c>
      <c r="D463" s="479" t="str">
        <f>IF($G463="","",IF(INDEX(Nhaplieu!$M$8:$M$1070,$G463)=$J$3,IF($G463="","",INDEX(Nhaplieu!$N$8:$N$1070,$G463)),IF(INDEX(Nhaplieu!$N$8:$N$1070,$G463)=$J$3,IF($G463="","",INDEX(Nhaplieu!$M$8:$M$1070,$G463)),"")))</f>
        <v/>
      </c>
      <c r="E463" s="461" t="str">
        <f>IF($G463="","",IF(AND(INDEX(Nhaplieu!$M$8:$M$1070,$G463)=$J$3,INDEX(Nhaplieu!$P$8:$P$1070,$G463)=$J$2),INDEX(Nhaplieu!$O$8:$O$1070,$G463),0))</f>
        <v/>
      </c>
      <c r="F463" s="461" t="str">
        <f>IF(OR($G463="",E463&gt;0),"",IF(AND(INDEX(Nhaplieu!$N$8:$N$1070,$G463)=$J$3,INDEX(Nhaplieu!$P$8:$P$1070,$G463)=$J$2),INDEX(Nhaplieu!$O$8:$O$1070,$G463),0))</f>
        <v/>
      </c>
      <c r="G463" s="480" t="str">
        <f>IF(TYPE(MATCH($J$2,Nhaplieu!$P$8:$P$1070,0))=16,"",MATCH($J$2,Nhaplieu!$P$8:$P$1070,0))</f>
        <v/>
      </c>
    </row>
    <row r="464" spans="1:7" s="10" customFormat="1" ht="14.25" customHeight="1">
      <c r="A464" s="461" t="str">
        <f>IF($G464="","",IF(OR(INDEX(Nhaplieu!$M$8:$M$1070,$G464)=$J$3,INDEX(Nhaplieu!$N$8:$N$1070,$G464)=$J$3),INDEX(Nhaplieu!$E$8:$E$1070,$G464),""))</f>
        <v/>
      </c>
      <c r="B464" s="477" t="str">
        <f>IF($G464="","",IF(OR(INDEX(Nhaplieu!$M$8:$M$1070,$G464)=$J$3,INDEX(Nhaplieu!$N$8:$N$1070,$G464)=$J$3),INDEX(Nhaplieu!$F$8:$F$1070,$G464),""))</f>
        <v/>
      </c>
      <c r="C464" s="478" t="str">
        <f>IF($G464="","",IF(OR(INDEX(Nhaplieu!$M$8:$M$1070,$G464)=$J$3,INDEX(Nhaplieu!$N$8:$N$1070,$G464)=$J$3),INDEX(Nhaplieu!$L$8:$L$1070,$G464),""))</f>
        <v/>
      </c>
      <c r="D464" s="479" t="str">
        <f>IF($G464="","",IF(INDEX(Nhaplieu!$M$8:$M$1070,$G464)=$J$3,IF($G464="","",INDEX(Nhaplieu!$N$8:$N$1070,$G464)),IF(INDEX(Nhaplieu!$N$8:$N$1070,$G464)=$J$3,IF($G464="","",INDEX(Nhaplieu!$M$8:$M$1070,$G464)),"")))</f>
        <v/>
      </c>
      <c r="E464" s="461" t="str">
        <f>IF($G464="","",IF(AND(INDEX(Nhaplieu!$M$8:$M$1070,$G464)=$J$3,INDEX(Nhaplieu!$P$8:$P$1070,$G464)=$J$2),INDEX(Nhaplieu!$O$8:$O$1070,$G464),0))</f>
        <v/>
      </c>
      <c r="F464" s="461" t="str">
        <f>IF(OR($G464="",E464&gt;0),"",IF(AND(INDEX(Nhaplieu!$N$8:$N$1070,$G464)=$J$3,INDEX(Nhaplieu!$P$8:$P$1070,$G464)=$J$2),INDEX(Nhaplieu!$O$8:$O$1070,$G464),0))</f>
        <v/>
      </c>
      <c r="G464" s="480" t="str">
        <f>IF(TYPE(MATCH($J$2,Nhaplieu!$P$8:$P$1070,0))=16,"",MATCH($J$2,Nhaplieu!$P$8:$P$1070,0))</f>
        <v/>
      </c>
    </row>
    <row r="465" spans="1:7" s="10" customFormat="1" ht="14.25" customHeight="1">
      <c r="A465" s="461" t="str">
        <f>IF($G465="","",IF(OR(INDEX(Nhaplieu!$M$8:$M$1070,$G465)=$J$3,INDEX(Nhaplieu!$N$8:$N$1070,$G465)=$J$3),INDEX(Nhaplieu!$E$8:$E$1070,$G465),""))</f>
        <v/>
      </c>
      <c r="B465" s="477" t="str">
        <f>IF($G465="","",IF(OR(INDEX(Nhaplieu!$M$8:$M$1070,$G465)=$J$3,INDEX(Nhaplieu!$N$8:$N$1070,$G465)=$J$3),INDEX(Nhaplieu!$F$8:$F$1070,$G465),""))</f>
        <v/>
      </c>
      <c r="C465" s="478" t="str">
        <f>IF($G465="","",IF(OR(INDEX(Nhaplieu!$M$8:$M$1070,$G465)=$J$3,INDEX(Nhaplieu!$N$8:$N$1070,$G465)=$J$3),INDEX(Nhaplieu!$L$8:$L$1070,$G465),""))</f>
        <v/>
      </c>
      <c r="D465" s="479" t="str">
        <f>IF($G465="","",IF(INDEX(Nhaplieu!$M$8:$M$1070,$G465)=$J$3,IF($G465="","",INDEX(Nhaplieu!$N$8:$N$1070,$G465)),IF(INDEX(Nhaplieu!$N$8:$N$1070,$G465)=$J$3,IF($G465="","",INDEX(Nhaplieu!$M$8:$M$1070,$G465)),"")))</f>
        <v/>
      </c>
      <c r="E465" s="461" t="str">
        <f>IF($G465="","",IF(AND(INDEX(Nhaplieu!$M$8:$M$1070,$G465)=$J$3,INDEX(Nhaplieu!$P$8:$P$1070,$G465)=$J$2),INDEX(Nhaplieu!$O$8:$O$1070,$G465),0))</f>
        <v/>
      </c>
      <c r="F465" s="461" t="str">
        <f>IF(OR($G465="",E465&gt;0),"",IF(AND(INDEX(Nhaplieu!$N$8:$N$1070,$G465)=$J$3,INDEX(Nhaplieu!$P$8:$P$1070,$G465)=$J$2),INDEX(Nhaplieu!$O$8:$O$1070,$G465),0))</f>
        <v/>
      </c>
      <c r="G465" s="480" t="str">
        <f>IF(TYPE(MATCH($J$2,Nhaplieu!$P$8:$P$1070,0))=16,"",MATCH($J$2,Nhaplieu!$P$8:$P$1070,0))</f>
        <v/>
      </c>
    </row>
    <row r="466" spans="1:7" s="10" customFormat="1" ht="14.25" customHeight="1">
      <c r="A466" s="461" t="str">
        <f>IF($G466="","",IF(OR(INDEX(Nhaplieu!$M$8:$M$1070,$G466)=$J$3,INDEX(Nhaplieu!$N$8:$N$1070,$G466)=$J$3),INDEX(Nhaplieu!$E$8:$E$1070,$G466),""))</f>
        <v/>
      </c>
      <c r="B466" s="477" t="str">
        <f>IF($G466="","",IF(OR(INDEX(Nhaplieu!$M$8:$M$1070,$G466)=$J$3,INDEX(Nhaplieu!$N$8:$N$1070,$G466)=$J$3),INDEX(Nhaplieu!$F$8:$F$1070,$G466),""))</f>
        <v/>
      </c>
      <c r="C466" s="478" t="str">
        <f>IF($G466="","",IF(OR(INDEX(Nhaplieu!$M$8:$M$1070,$G466)=$J$3,INDEX(Nhaplieu!$N$8:$N$1070,$G466)=$J$3),INDEX(Nhaplieu!$L$8:$L$1070,$G466),""))</f>
        <v/>
      </c>
      <c r="D466" s="479" t="str">
        <f>IF($G466="","",IF(INDEX(Nhaplieu!$M$8:$M$1070,$G466)=$J$3,IF($G466="","",INDEX(Nhaplieu!$N$8:$N$1070,$G466)),IF(INDEX(Nhaplieu!$N$8:$N$1070,$G466)=$J$3,IF($G466="","",INDEX(Nhaplieu!$M$8:$M$1070,$G466)),"")))</f>
        <v/>
      </c>
      <c r="E466" s="461" t="str">
        <f>IF($G466="","",IF(AND(INDEX(Nhaplieu!$M$8:$M$1070,$G466)=$J$3,INDEX(Nhaplieu!$P$8:$P$1070,$G466)=$J$2),INDEX(Nhaplieu!$O$8:$O$1070,$G466),0))</f>
        <v/>
      </c>
      <c r="F466" s="461" t="str">
        <f>IF(OR($G466="",E466&gt;0),"",IF(AND(INDEX(Nhaplieu!$N$8:$N$1070,$G466)=$J$3,INDEX(Nhaplieu!$P$8:$P$1070,$G466)=$J$2),INDEX(Nhaplieu!$O$8:$O$1070,$G466),0))</f>
        <v/>
      </c>
      <c r="G466" s="480" t="str">
        <f>IF(TYPE(MATCH($J$2,Nhaplieu!$P$8:$P$1070,0))=16,"",MATCH($J$2,Nhaplieu!$P$8:$P$1070,0))</f>
        <v/>
      </c>
    </row>
    <row r="467" spans="1:7" s="10" customFormat="1" ht="14.25" customHeight="1">
      <c r="A467" s="461" t="str">
        <f>IF($G467="","",IF(OR(INDEX(Nhaplieu!$M$8:$M$1070,$G467)=$J$3,INDEX(Nhaplieu!$N$8:$N$1070,$G467)=$J$3),INDEX(Nhaplieu!$E$8:$E$1070,$G467),""))</f>
        <v/>
      </c>
      <c r="B467" s="477" t="str">
        <f>IF($G467="","",IF(OR(INDEX(Nhaplieu!$M$8:$M$1070,$G467)=$J$3,INDEX(Nhaplieu!$N$8:$N$1070,$G467)=$J$3),INDEX(Nhaplieu!$F$8:$F$1070,$G467),""))</f>
        <v/>
      </c>
      <c r="C467" s="478" t="str">
        <f>IF($G467="","",IF(OR(INDEX(Nhaplieu!$M$8:$M$1070,$G467)=$J$3,INDEX(Nhaplieu!$N$8:$N$1070,$G467)=$J$3),INDEX(Nhaplieu!$L$8:$L$1070,$G467),""))</f>
        <v/>
      </c>
      <c r="D467" s="479" t="str">
        <f>IF($G467="","",IF(INDEX(Nhaplieu!$M$8:$M$1070,$G467)=$J$3,IF($G467="","",INDEX(Nhaplieu!$N$8:$N$1070,$G467)),IF(INDEX(Nhaplieu!$N$8:$N$1070,$G467)=$J$3,IF($G467="","",INDEX(Nhaplieu!$M$8:$M$1070,$G467)),"")))</f>
        <v/>
      </c>
      <c r="E467" s="461" t="str">
        <f>IF($G467="","",IF(AND(INDEX(Nhaplieu!$M$8:$M$1070,$G467)=$J$3,INDEX(Nhaplieu!$P$8:$P$1070,$G467)=$J$2),INDEX(Nhaplieu!$O$8:$O$1070,$G467),0))</f>
        <v/>
      </c>
      <c r="F467" s="461" t="str">
        <f>IF(OR($G467="",E467&gt;0),"",IF(AND(INDEX(Nhaplieu!$N$8:$N$1070,$G467)=$J$3,INDEX(Nhaplieu!$P$8:$P$1070,$G467)=$J$2),INDEX(Nhaplieu!$O$8:$O$1070,$G467),0))</f>
        <v/>
      </c>
      <c r="G467" s="480" t="str">
        <f>IF(TYPE(MATCH($J$2,Nhaplieu!$P$8:$P$1070,0))=16,"",MATCH($J$2,Nhaplieu!$P$8:$P$1070,0))</f>
        <v/>
      </c>
    </row>
    <row r="468" spans="1:7" s="10" customFormat="1" ht="14.25" customHeight="1">
      <c r="A468" s="461" t="str">
        <f>IF($G468="","",IF(OR(INDEX(Nhaplieu!$M$8:$M$1070,$G468)=$J$3,INDEX(Nhaplieu!$N$8:$N$1070,$G468)=$J$3),INDEX(Nhaplieu!$E$8:$E$1070,$G468),""))</f>
        <v/>
      </c>
      <c r="B468" s="477" t="str">
        <f>IF($G468="","",IF(OR(INDEX(Nhaplieu!$M$8:$M$1070,$G468)=$J$3,INDEX(Nhaplieu!$N$8:$N$1070,$G468)=$J$3),INDEX(Nhaplieu!$F$8:$F$1070,$G468),""))</f>
        <v/>
      </c>
      <c r="C468" s="478" t="str">
        <f>IF($G468="","",IF(OR(INDEX(Nhaplieu!$M$8:$M$1070,$G468)=$J$3,INDEX(Nhaplieu!$N$8:$N$1070,$G468)=$J$3),INDEX(Nhaplieu!$L$8:$L$1070,$G468),""))</f>
        <v/>
      </c>
      <c r="D468" s="479" t="str">
        <f>IF($G468="","",IF(INDEX(Nhaplieu!$M$8:$M$1070,$G468)=$J$3,IF($G468="","",INDEX(Nhaplieu!$N$8:$N$1070,$G468)),IF(INDEX(Nhaplieu!$N$8:$N$1070,$G468)=$J$3,IF($G468="","",INDEX(Nhaplieu!$M$8:$M$1070,$G468)),"")))</f>
        <v/>
      </c>
      <c r="E468" s="461" t="str">
        <f>IF($G468="","",IF(AND(INDEX(Nhaplieu!$M$8:$M$1070,$G468)=$J$3,INDEX(Nhaplieu!$P$8:$P$1070,$G468)=$J$2),INDEX(Nhaplieu!$O$8:$O$1070,$G468),0))</f>
        <v/>
      </c>
      <c r="F468" s="461" t="str">
        <f>IF(OR($G468="",E468&gt;0),"",IF(AND(INDEX(Nhaplieu!$N$8:$N$1070,$G468)=$J$3,INDEX(Nhaplieu!$P$8:$P$1070,$G468)=$J$2),INDEX(Nhaplieu!$O$8:$O$1070,$G468),0))</f>
        <v/>
      </c>
      <c r="G468" s="480" t="str">
        <f>IF(TYPE(MATCH($J$2,Nhaplieu!$P$8:$P$1070,0))=16,"",MATCH($J$2,Nhaplieu!$P$8:$P$1070,0))</f>
        <v/>
      </c>
    </row>
    <row r="469" spans="1:7" s="10" customFormat="1" ht="14.25" customHeight="1">
      <c r="A469" s="461" t="str">
        <f>IF($G469="","",IF(OR(INDEX(Nhaplieu!$M$8:$M$1070,$G469)=$J$3,INDEX(Nhaplieu!$N$8:$N$1070,$G469)=$J$3),INDEX(Nhaplieu!$E$8:$E$1070,$G469),""))</f>
        <v/>
      </c>
      <c r="B469" s="477" t="str">
        <f>IF($G469="","",IF(OR(INDEX(Nhaplieu!$M$8:$M$1070,$G469)=$J$3,INDEX(Nhaplieu!$N$8:$N$1070,$G469)=$J$3),INDEX(Nhaplieu!$F$8:$F$1070,$G469),""))</f>
        <v/>
      </c>
      <c r="C469" s="478" t="str">
        <f>IF($G469="","",IF(OR(INDEX(Nhaplieu!$M$8:$M$1070,$G469)=$J$3,INDEX(Nhaplieu!$N$8:$N$1070,$G469)=$J$3),INDEX(Nhaplieu!$L$8:$L$1070,$G469),""))</f>
        <v/>
      </c>
      <c r="D469" s="479" t="str">
        <f>IF($G469="","",IF(INDEX(Nhaplieu!$M$8:$M$1070,$G469)=$J$3,IF($G469="","",INDEX(Nhaplieu!$N$8:$N$1070,$G469)),IF(INDEX(Nhaplieu!$N$8:$N$1070,$G469)=$J$3,IF($G469="","",INDEX(Nhaplieu!$M$8:$M$1070,$G469)),"")))</f>
        <v/>
      </c>
      <c r="E469" s="461" t="str">
        <f>IF($G469="","",IF(AND(INDEX(Nhaplieu!$M$8:$M$1070,$G469)=$J$3,INDEX(Nhaplieu!$P$8:$P$1070,$G469)=$J$2),INDEX(Nhaplieu!$O$8:$O$1070,$G469),0))</f>
        <v/>
      </c>
      <c r="F469" s="461" t="str">
        <f>IF(OR($G469="",E469&gt;0),"",IF(AND(INDEX(Nhaplieu!$N$8:$N$1070,$G469)=$J$3,INDEX(Nhaplieu!$P$8:$P$1070,$G469)=$J$2),INDEX(Nhaplieu!$O$8:$O$1070,$G469),0))</f>
        <v/>
      </c>
      <c r="G469" s="480" t="str">
        <f>IF(TYPE(MATCH($J$2,Nhaplieu!$P$8:$P$1070,0))=16,"",MATCH($J$2,Nhaplieu!$P$8:$P$1070,0))</f>
        <v/>
      </c>
    </row>
    <row r="470" spans="1:7" s="10" customFormat="1" ht="14.25" customHeight="1">
      <c r="A470" s="461" t="str">
        <f>IF($G470="","",IF(OR(INDEX(Nhaplieu!$M$8:$M$1070,$G470)=$J$3,INDEX(Nhaplieu!$N$8:$N$1070,$G470)=$J$3),INDEX(Nhaplieu!$E$8:$E$1070,$G470),""))</f>
        <v/>
      </c>
      <c r="B470" s="477" t="str">
        <f>IF($G470="","",IF(OR(INDEX(Nhaplieu!$M$8:$M$1070,$G470)=$J$3,INDEX(Nhaplieu!$N$8:$N$1070,$G470)=$J$3),INDEX(Nhaplieu!$F$8:$F$1070,$G470),""))</f>
        <v/>
      </c>
      <c r="C470" s="478" t="str">
        <f>IF($G470="","",IF(OR(INDEX(Nhaplieu!$M$8:$M$1070,$G470)=$J$3,INDEX(Nhaplieu!$N$8:$N$1070,$G470)=$J$3),INDEX(Nhaplieu!$L$8:$L$1070,$G470),""))</f>
        <v/>
      </c>
      <c r="D470" s="479" t="str">
        <f>IF($G470="","",IF(INDEX(Nhaplieu!$M$8:$M$1070,$G470)=$J$3,IF($G470="","",INDEX(Nhaplieu!$N$8:$N$1070,$G470)),IF(INDEX(Nhaplieu!$N$8:$N$1070,$G470)=$J$3,IF($G470="","",INDEX(Nhaplieu!$M$8:$M$1070,$G470)),"")))</f>
        <v/>
      </c>
      <c r="E470" s="461" t="str">
        <f>IF($G470="","",IF(AND(INDEX(Nhaplieu!$M$8:$M$1070,$G470)=$J$3,INDEX(Nhaplieu!$P$8:$P$1070,$G470)=$J$2),INDEX(Nhaplieu!$O$8:$O$1070,$G470),0))</f>
        <v/>
      </c>
      <c r="F470" s="461" t="str">
        <f>IF(OR($G470="",E470&gt;0),"",IF(AND(INDEX(Nhaplieu!$N$8:$N$1070,$G470)=$J$3,INDEX(Nhaplieu!$P$8:$P$1070,$G470)=$J$2),INDEX(Nhaplieu!$O$8:$O$1070,$G470),0))</f>
        <v/>
      </c>
      <c r="G470" s="480" t="str">
        <f>IF(TYPE(MATCH($J$2,Nhaplieu!$P$8:$P$1070,0))=16,"",MATCH($J$2,Nhaplieu!$P$8:$P$1070,0))</f>
        <v/>
      </c>
    </row>
    <row r="471" spans="1:7" s="10" customFormat="1" ht="14.25" customHeight="1">
      <c r="A471" s="461" t="str">
        <f>IF($G471="","",IF(OR(INDEX(Nhaplieu!$M$8:$M$1070,$G471)=$J$3,INDEX(Nhaplieu!$N$8:$N$1070,$G471)=$J$3),INDEX(Nhaplieu!$E$8:$E$1070,$G471),""))</f>
        <v/>
      </c>
      <c r="B471" s="477" t="str">
        <f>IF($G471="","",IF(OR(INDEX(Nhaplieu!$M$8:$M$1070,$G471)=$J$3,INDEX(Nhaplieu!$N$8:$N$1070,$G471)=$J$3),INDEX(Nhaplieu!$F$8:$F$1070,$G471),""))</f>
        <v/>
      </c>
      <c r="C471" s="478" t="str">
        <f>IF($G471="","",IF(OR(INDEX(Nhaplieu!$M$8:$M$1070,$G471)=$J$3,INDEX(Nhaplieu!$N$8:$N$1070,$G471)=$J$3),INDEX(Nhaplieu!$L$8:$L$1070,$G471),""))</f>
        <v/>
      </c>
      <c r="D471" s="479" t="str">
        <f>IF($G471="","",IF(INDEX(Nhaplieu!$M$8:$M$1070,$G471)=$J$3,IF($G471="","",INDEX(Nhaplieu!$N$8:$N$1070,$G471)),IF(INDEX(Nhaplieu!$N$8:$N$1070,$G471)=$J$3,IF($G471="","",INDEX(Nhaplieu!$M$8:$M$1070,$G471)),"")))</f>
        <v/>
      </c>
      <c r="E471" s="461" t="str">
        <f>IF($G471="","",IF(AND(INDEX(Nhaplieu!$M$8:$M$1070,$G471)=$J$3,INDEX(Nhaplieu!$P$8:$P$1070,$G471)=$J$2),INDEX(Nhaplieu!$O$8:$O$1070,$G471),0))</f>
        <v/>
      </c>
      <c r="F471" s="461" t="str">
        <f>IF(OR($G471="",E471&gt;0),"",IF(AND(INDEX(Nhaplieu!$N$8:$N$1070,$G471)=$J$3,INDEX(Nhaplieu!$P$8:$P$1070,$G471)=$J$2),INDEX(Nhaplieu!$O$8:$O$1070,$G471),0))</f>
        <v/>
      </c>
      <c r="G471" s="480" t="str">
        <f>IF(TYPE(MATCH($J$2,Nhaplieu!$P$8:$P$1070,0))=16,"",MATCH($J$2,Nhaplieu!$P$8:$P$1070,0))</f>
        <v/>
      </c>
    </row>
    <row r="472" spans="1:7" s="10" customFormat="1" ht="14.25" customHeight="1">
      <c r="A472" s="461" t="str">
        <f>IF($G472="","",IF(OR(INDEX(Nhaplieu!$M$8:$M$1070,$G472)=$J$3,INDEX(Nhaplieu!$N$8:$N$1070,$G472)=$J$3),INDEX(Nhaplieu!$E$8:$E$1070,$G472),""))</f>
        <v/>
      </c>
      <c r="B472" s="477" t="str">
        <f>IF($G472="","",IF(OR(INDEX(Nhaplieu!$M$8:$M$1070,$G472)=$J$3,INDEX(Nhaplieu!$N$8:$N$1070,$G472)=$J$3),INDEX(Nhaplieu!$F$8:$F$1070,$G472),""))</f>
        <v/>
      </c>
      <c r="C472" s="478" t="str">
        <f>IF($G472="","",IF(OR(INDEX(Nhaplieu!$M$8:$M$1070,$G472)=$J$3,INDEX(Nhaplieu!$N$8:$N$1070,$G472)=$J$3),INDEX(Nhaplieu!$L$8:$L$1070,$G472),""))</f>
        <v/>
      </c>
      <c r="D472" s="479" t="str">
        <f>IF($G472="","",IF(INDEX(Nhaplieu!$M$8:$M$1070,$G472)=$J$3,IF($G472="","",INDEX(Nhaplieu!$N$8:$N$1070,$G472)),IF(INDEX(Nhaplieu!$N$8:$N$1070,$G472)=$J$3,IF($G472="","",INDEX(Nhaplieu!$M$8:$M$1070,$G472)),"")))</f>
        <v/>
      </c>
      <c r="E472" s="461" t="str">
        <f>IF($G472="","",IF(AND(INDEX(Nhaplieu!$M$8:$M$1070,$G472)=$J$3,INDEX(Nhaplieu!$P$8:$P$1070,$G472)=$J$2),INDEX(Nhaplieu!$O$8:$O$1070,$G472),0))</f>
        <v/>
      </c>
      <c r="F472" s="461" t="str">
        <f>IF(OR($G472="",E472&gt;0),"",IF(AND(INDEX(Nhaplieu!$N$8:$N$1070,$G472)=$J$3,INDEX(Nhaplieu!$P$8:$P$1070,$G472)=$J$2),INDEX(Nhaplieu!$O$8:$O$1070,$G472),0))</f>
        <v/>
      </c>
      <c r="G472" s="480" t="str">
        <f>IF(TYPE(MATCH($J$2,Nhaplieu!$P$8:$P$1070,0))=16,"",MATCH($J$2,Nhaplieu!$P$8:$P$1070,0))</f>
        <v/>
      </c>
    </row>
    <row r="473" spans="1:7" s="10" customFormat="1" ht="14.25" customHeight="1">
      <c r="A473" s="461" t="str">
        <f>IF($G473="","",IF(OR(INDEX(Nhaplieu!$M$8:$M$1070,$G473)=$J$3,INDEX(Nhaplieu!$N$8:$N$1070,$G473)=$J$3),INDEX(Nhaplieu!$E$8:$E$1070,$G473),""))</f>
        <v/>
      </c>
      <c r="B473" s="477" t="str">
        <f>IF($G473="","",IF(OR(INDEX(Nhaplieu!$M$8:$M$1070,$G473)=$J$3,INDEX(Nhaplieu!$N$8:$N$1070,$G473)=$J$3),INDEX(Nhaplieu!$F$8:$F$1070,$G473),""))</f>
        <v/>
      </c>
      <c r="C473" s="478" t="str">
        <f>IF($G473="","",IF(OR(INDEX(Nhaplieu!$M$8:$M$1070,$G473)=$J$3,INDEX(Nhaplieu!$N$8:$N$1070,$G473)=$J$3),INDEX(Nhaplieu!$L$8:$L$1070,$G473),""))</f>
        <v/>
      </c>
      <c r="D473" s="479" t="str">
        <f>IF($G473="","",IF(INDEX(Nhaplieu!$M$8:$M$1070,$G473)=$J$3,IF($G473="","",INDEX(Nhaplieu!$N$8:$N$1070,$G473)),IF(INDEX(Nhaplieu!$N$8:$N$1070,$G473)=$J$3,IF($G473="","",INDEX(Nhaplieu!$M$8:$M$1070,$G473)),"")))</f>
        <v/>
      </c>
      <c r="E473" s="461" t="str">
        <f>IF($G473="","",IF(AND(INDEX(Nhaplieu!$M$8:$M$1070,$G473)=$J$3,INDEX(Nhaplieu!$P$8:$P$1070,$G473)=$J$2),INDEX(Nhaplieu!$O$8:$O$1070,$G473),0))</f>
        <v/>
      </c>
      <c r="F473" s="461" t="str">
        <f>IF(OR($G473="",E473&gt;0),"",IF(AND(INDEX(Nhaplieu!$N$8:$N$1070,$G473)=$J$3,INDEX(Nhaplieu!$P$8:$P$1070,$G473)=$J$2),INDEX(Nhaplieu!$O$8:$O$1070,$G473),0))</f>
        <v/>
      </c>
      <c r="G473" s="480" t="str">
        <f>IF(TYPE(MATCH($J$2,Nhaplieu!$P$8:$P$1070,0))=16,"",MATCH($J$2,Nhaplieu!$P$8:$P$1070,0))</f>
        <v/>
      </c>
    </row>
    <row r="474" spans="1:7" s="10" customFormat="1" ht="14.25" customHeight="1">
      <c r="A474" s="461" t="str">
        <f>IF($G474="","",IF(OR(INDEX(Nhaplieu!$M$8:$M$1070,$G474)=$J$3,INDEX(Nhaplieu!$N$8:$N$1070,$G474)=$J$3),INDEX(Nhaplieu!$E$8:$E$1070,$G474),""))</f>
        <v/>
      </c>
      <c r="B474" s="477" t="str">
        <f>IF($G474="","",IF(OR(INDEX(Nhaplieu!$M$8:$M$1070,$G474)=$J$3,INDEX(Nhaplieu!$N$8:$N$1070,$G474)=$J$3),INDEX(Nhaplieu!$F$8:$F$1070,$G474),""))</f>
        <v/>
      </c>
      <c r="C474" s="478" t="str">
        <f>IF($G474="","",IF(OR(INDEX(Nhaplieu!$M$8:$M$1070,$G474)=$J$3,INDEX(Nhaplieu!$N$8:$N$1070,$G474)=$J$3),INDEX(Nhaplieu!$L$8:$L$1070,$G474),""))</f>
        <v/>
      </c>
      <c r="D474" s="479" t="str">
        <f>IF($G474="","",IF(INDEX(Nhaplieu!$M$8:$M$1070,$G474)=$J$3,IF($G474="","",INDEX(Nhaplieu!$N$8:$N$1070,$G474)),IF(INDEX(Nhaplieu!$N$8:$N$1070,$G474)=$J$3,IF($G474="","",INDEX(Nhaplieu!$M$8:$M$1070,$G474)),"")))</f>
        <v/>
      </c>
      <c r="E474" s="461" t="str">
        <f>IF($G474="","",IF(AND(INDEX(Nhaplieu!$M$8:$M$1070,$G474)=$J$3,INDEX(Nhaplieu!$P$8:$P$1070,$G474)=$J$2),INDEX(Nhaplieu!$O$8:$O$1070,$G474),0))</f>
        <v/>
      </c>
      <c r="F474" s="461" t="str">
        <f>IF(OR($G474="",E474&gt;0),"",IF(AND(INDEX(Nhaplieu!$N$8:$N$1070,$G474)=$J$3,INDEX(Nhaplieu!$P$8:$P$1070,$G474)=$J$2),INDEX(Nhaplieu!$O$8:$O$1070,$G474),0))</f>
        <v/>
      </c>
      <c r="G474" s="480" t="str">
        <f>IF(TYPE(MATCH($J$2,Nhaplieu!$P$8:$P$1070,0))=16,"",MATCH($J$2,Nhaplieu!$P$8:$P$1070,0))</f>
        <v/>
      </c>
    </row>
    <row r="475" spans="1:7" s="10" customFormat="1" ht="14.25" customHeight="1">
      <c r="A475" s="461" t="str">
        <f>IF($G475="","",IF(OR(INDEX(Nhaplieu!$M$8:$M$1070,$G475)=$J$3,INDEX(Nhaplieu!$N$8:$N$1070,$G475)=$J$3),INDEX(Nhaplieu!$E$8:$E$1070,$G475),""))</f>
        <v/>
      </c>
      <c r="B475" s="477" t="str">
        <f>IF($G475="","",IF(OR(INDEX(Nhaplieu!$M$8:$M$1070,$G475)=$J$3,INDEX(Nhaplieu!$N$8:$N$1070,$G475)=$J$3),INDEX(Nhaplieu!$F$8:$F$1070,$G475),""))</f>
        <v/>
      </c>
      <c r="C475" s="478" t="str">
        <f>IF($G475="","",IF(OR(INDEX(Nhaplieu!$M$8:$M$1070,$G475)=$J$3,INDEX(Nhaplieu!$N$8:$N$1070,$G475)=$J$3),INDEX(Nhaplieu!$L$8:$L$1070,$G475),""))</f>
        <v/>
      </c>
      <c r="D475" s="479" t="str">
        <f>IF($G475="","",IF(INDEX(Nhaplieu!$M$8:$M$1070,$G475)=$J$3,IF($G475="","",INDEX(Nhaplieu!$N$8:$N$1070,$G475)),IF(INDEX(Nhaplieu!$N$8:$N$1070,$G475)=$J$3,IF($G475="","",INDEX(Nhaplieu!$M$8:$M$1070,$G475)),"")))</f>
        <v/>
      </c>
      <c r="E475" s="461" t="str">
        <f>IF($G475="","",IF(AND(INDEX(Nhaplieu!$M$8:$M$1070,$G475)=$J$3,INDEX(Nhaplieu!$P$8:$P$1070,$G475)=$J$2),INDEX(Nhaplieu!$O$8:$O$1070,$G475),0))</f>
        <v/>
      </c>
      <c r="F475" s="461" t="str">
        <f>IF(OR($G475="",E475&gt;0),"",IF(AND(INDEX(Nhaplieu!$N$8:$N$1070,$G475)=$J$3,INDEX(Nhaplieu!$P$8:$P$1070,$G475)=$J$2),INDEX(Nhaplieu!$O$8:$O$1070,$G475),0))</f>
        <v/>
      </c>
      <c r="G475" s="480" t="str">
        <f>IF(TYPE(MATCH($J$2,Nhaplieu!$P$8:$P$1070,0))=16,"",MATCH($J$2,Nhaplieu!$P$8:$P$1070,0))</f>
        <v/>
      </c>
    </row>
    <row r="476" spans="1:7" s="10" customFormat="1" ht="14.25" customHeight="1">
      <c r="A476" s="461" t="str">
        <f>IF($G476="","",IF(OR(INDEX(Nhaplieu!$M$8:$M$1070,$G476)=$J$3,INDEX(Nhaplieu!$N$8:$N$1070,$G476)=$J$3),INDEX(Nhaplieu!$E$8:$E$1070,$G476),""))</f>
        <v/>
      </c>
      <c r="B476" s="477" t="str">
        <f>IF($G476="","",IF(OR(INDEX(Nhaplieu!$M$8:$M$1070,$G476)=$J$3,INDEX(Nhaplieu!$N$8:$N$1070,$G476)=$J$3),INDEX(Nhaplieu!$F$8:$F$1070,$G476),""))</f>
        <v/>
      </c>
      <c r="C476" s="478" t="str">
        <f>IF($G476="","",IF(OR(INDEX(Nhaplieu!$M$8:$M$1070,$G476)=$J$3,INDEX(Nhaplieu!$N$8:$N$1070,$G476)=$J$3),INDEX(Nhaplieu!$L$8:$L$1070,$G476),""))</f>
        <v/>
      </c>
      <c r="D476" s="479" t="str">
        <f>IF($G476="","",IF(INDEX(Nhaplieu!$M$8:$M$1070,$G476)=$J$3,IF($G476="","",INDEX(Nhaplieu!$N$8:$N$1070,$G476)),IF(INDEX(Nhaplieu!$N$8:$N$1070,$G476)=$J$3,IF($G476="","",INDEX(Nhaplieu!$M$8:$M$1070,$G476)),"")))</f>
        <v/>
      </c>
      <c r="E476" s="461" t="str">
        <f>IF($G476="","",IF(AND(INDEX(Nhaplieu!$M$8:$M$1070,$G476)=$J$3,INDEX(Nhaplieu!$P$8:$P$1070,$G476)=$J$2),INDEX(Nhaplieu!$O$8:$O$1070,$G476),0))</f>
        <v/>
      </c>
      <c r="F476" s="461" t="str">
        <f>IF(OR($G476="",E476&gt;0),"",IF(AND(INDEX(Nhaplieu!$N$8:$N$1070,$G476)=$J$3,INDEX(Nhaplieu!$P$8:$P$1070,$G476)=$J$2),INDEX(Nhaplieu!$O$8:$O$1070,$G476),0))</f>
        <v/>
      </c>
      <c r="G476" s="480" t="str">
        <f>IF(TYPE(MATCH($J$2,Nhaplieu!$P$8:$P$1070,0))=16,"",MATCH($J$2,Nhaplieu!$P$8:$P$1070,0))</f>
        <v/>
      </c>
    </row>
    <row r="477" spans="1:7" s="10" customFormat="1" ht="14.25" customHeight="1">
      <c r="A477" s="461" t="str">
        <f>IF($G477="","",IF(OR(INDEX(Nhaplieu!$M$8:$M$1070,$G477)=$J$3,INDEX(Nhaplieu!$N$8:$N$1070,$G477)=$J$3),INDEX(Nhaplieu!$E$8:$E$1070,$G477),""))</f>
        <v/>
      </c>
      <c r="B477" s="477" t="str">
        <f>IF($G477="","",IF(OR(INDEX(Nhaplieu!$M$8:$M$1070,$G477)=$J$3,INDEX(Nhaplieu!$N$8:$N$1070,$G477)=$J$3),INDEX(Nhaplieu!$F$8:$F$1070,$G477),""))</f>
        <v/>
      </c>
      <c r="C477" s="478" t="str">
        <f>IF($G477="","",IF(OR(INDEX(Nhaplieu!$M$8:$M$1070,$G477)=$J$3,INDEX(Nhaplieu!$N$8:$N$1070,$G477)=$J$3),INDEX(Nhaplieu!$L$8:$L$1070,$G477),""))</f>
        <v/>
      </c>
      <c r="D477" s="479" t="str">
        <f>IF($G477="","",IF(INDEX(Nhaplieu!$M$8:$M$1070,$G477)=$J$3,IF($G477="","",INDEX(Nhaplieu!$N$8:$N$1070,$G477)),IF(INDEX(Nhaplieu!$N$8:$N$1070,$G477)=$J$3,IF($G477="","",INDEX(Nhaplieu!$M$8:$M$1070,$G477)),"")))</f>
        <v/>
      </c>
      <c r="E477" s="461" t="str">
        <f>IF($G477="","",IF(AND(INDEX(Nhaplieu!$M$8:$M$1070,$G477)=$J$3,INDEX(Nhaplieu!$P$8:$P$1070,$G477)=$J$2),INDEX(Nhaplieu!$O$8:$O$1070,$G477),0))</f>
        <v/>
      </c>
      <c r="F477" s="461" t="str">
        <f>IF(OR($G477="",E477&gt;0),"",IF(AND(INDEX(Nhaplieu!$N$8:$N$1070,$G477)=$J$3,INDEX(Nhaplieu!$P$8:$P$1070,$G477)=$J$2),INDEX(Nhaplieu!$O$8:$O$1070,$G477),0))</f>
        <v/>
      </c>
      <c r="G477" s="480" t="str">
        <f>IF(TYPE(MATCH($J$2,Nhaplieu!$P$8:$P$1070,0))=16,"",MATCH($J$2,Nhaplieu!$P$8:$P$1070,0))</f>
        <v/>
      </c>
    </row>
    <row r="478" spans="1:7" s="10" customFormat="1" ht="14.25" customHeight="1">
      <c r="A478" s="461" t="str">
        <f>IF($G478="","",IF(OR(INDEX(Nhaplieu!$M$8:$M$1070,$G478)=$J$3,INDEX(Nhaplieu!$N$8:$N$1070,$G478)=$J$3),INDEX(Nhaplieu!$E$8:$E$1070,$G478),""))</f>
        <v/>
      </c>
      <c r="B478" s="477" t="str">
        <f>IF($G478="","",IF(OR(INDEX(Nhaplieu!$M$8:$M$1070,$G478)=$J$3,INDEX(Nhaplieu!$N$8:$N$1070,$G478)=$J$3),INDEX(Nhaplieu!$F$8:$F$1070,$G478),""))</f>
        <v/>
      </c>
      <c r="C478" s="478" t="str">
        <f>IF($G478="","",IF(OR(INDEX(Nhaplieu!$M$8:$M$1070,$G478)=$J$3,INDEX(Nhaplieu!$N$8:$N$1070,$G478)=$J$3),INDEX(Nhaplieu!$L$8:$L$1070,$G478),""))</f>
        <v/>
      </c>
      <c r="D478" s="479" t="str">
        <f>IF($G478="","",IF(INDEX(Nhaplieu!$M$8:$M$1070,$G478)=$J$3,IF($G478="","",INDEX(Nhaplieu!$N$8:$N$1070,$G478)),IF(INDEX(Nhaplieu!$N$8:$N$1070,$G478)=$J$3,IF($G478="","",INDEX(Nhaplieu!$M$8:$M$1070,$G478)),"")))</f>
        <v/>
      </c>
      <c r="E478" s="461" t="str">
        <f>IF($G478="","",IF(AND(INDEX(Nhaplieu!$M$8:$M$1070,$G478)=$J$3,INDEX(Nhaplieu!$P$8:$P$1070,$G478)=$J$2),INDEX(Nhaplieu!$O$8:$O$1070,$G478),0))</f>
        <v/>
      </c>
      <c r="F478" s="461" t="str">
        <f>IF(OR($G478="",E478&gt;0),"",IF(AND(INDEX(Nhaplieu!$N$8:$N$1070,$G478)=$J$3,INDEX(Nhaplieu!$P$8:$P$1070,$G478)=$J$2),INDEX(Nhaplieu!$O$8:$O$1070,$G478),0))</f>
        <v/>
      </c>
      <c r="G478" s="480" t="str">
        <f>IF(TYPE(MATCH($J$2,Nhaplieu!$P$8:$P$1070,0))=16,"",MATCH($J$2,Nhaplieu!$P$8:$P$1070,0))</f>
        <v/>
      </c>
    </row>
    <row r="479" spans="1:7" s="10" customFormat="1" ht="14.25" customHeight="1">
      <c r="A479" s="461" t="str">
        <f>IF($G479="","",IF(OR(INDEX(Nhaplieu!$M$8:$M$1070,$G479)=$J$3,INDEX(Nhaplieu!$N$8:$N$1070,$G479)=$J$3),INDEX(Nhaplieu!$E$8:$E$1070,$G479),""))</f>
        <v/>
      </c>
      <c r="B479" s="477" t="str">
        <f>IF($G479="","",IF(OR(INDEX(Nhaplieu!$M$8:$M$1070,$G479)=$J$3,INDEX(Nhaplieu!$N$8:$N$1070,$G479)=$J$3),INDEX(Nhaplieu!$F$8:$F$1070,$G479),""))</f>
        <v/>
      </c>
      <c r="C479" s="478" t="str">
        <f>IF($G479="","",IF(OR(INDEX(Nhaplieu!$M$8:$M$1070,$G479)=$J$3,INDEX(Nhaplieu!$N$8:$N$1070,$G479)=$J$3),INDEX(Nhaplieu!$L$8:$L$1070,$G479),""))</f>
        <v/>
      </c>
      <c r="D479" s="479" t="str">
        <f>IF($G479="","",IF(INDEX(Nhaplieu!$M$8:$M$1070,$G479)=$J$3,IF($G479="","",INDEX(Nhaplieu!$N$8:$N$1070,$G479)),IF(INDEX(Nhaplieu!$N$8:$N$1070,$G479)=$J$3,IF($G479="","",INDEX(Nhaplieu!$M$8:$M$1070,$G479)),"")))</f>
        <v/>
      </c>
      <c r="E479" s="461" t="str">
        <f>IF($G479="","",IF(AND(INDEX(Nhaplieu!$M$8:$M$1070,$G479)=$J$3,INDEX(Nhaplieu!$P$8:$P$1070,$G479)=$J$2),INDEX(Nhaplieu!$O$8:$O$1070,$G479),0))</f>
        <v/>
      </c>
      <c r="F479" s="461" t="str">
        <f>IF(OR($G479="",E479&gt;0),"",IF(AND(INDEX(Nhaplieu!$N$8:$N$1070,$G479)=$J$3,INDEX(Nhaplieu!$P$8:$P$1070,$G479)=$J$2),INDEX(Nhaplieu!$O$8:$O$1070,$G479),0))</f>
        <v/>
      </c>
      <c r="G479" s="480" t="str">
        <f>IF(TYPE(MATCH($J$2,Nhaplieu!$P$8:$P$1070,0))=16,"",MATCH($J$2,Nhaplieu!$P$8:$P$1070,0))</f>
        <v/>
      </c>
    </row>
    <row r="480" spans="1:7" s="10" customFormat="1" ht="14.25" customHeight="1">
      <c r="A480" s="461" t="str">
        <f>IF($G480="","",IF(OR(INDEX(Nhaplieu!$M$8:$M$1070,$G480)=$J$3,INDEX(Nhaplieu!$N$8:$N$1070,$G480)=$J$3),INDEX(Nhaplieu!$E$8:$E$1070,$G480),""))</f>
        <v/>
      </c>
      <c r="B480" s="477" t="str">
        <f>IF($G480="","",IF(OR(INDEX(Nhaplieu!$M$8:$M$1070,$G480)=$J$3,INDEX(Nhaplieu!$N$8:$N$1070,$G480)=$J$3),INDEX(Nhaplieu!$F$8:$F$1070,$G480),""))</f>
        <v/>
      </c>
      <c r="C480" s="478" t="str">
        <f>IF($G480="","",IF(OR(INDEX(Nhaplieu!$M$8:$M$1070,$G480)=$J$3,INDEX(Nhaplieu!$N$8:$N$1070,$G480)=$J$3),INDEX(Nhaplieu!$L$8:$L$1070,$G480),""))</f>
        <v/>
      </c>
      <c r="D480" s="479" t="str">
        <f>IF($G480="","",IF(INDEX(Nhaplieu!$M$8:$M$1070,$G480)=$J$3,IF($G480="","",INDEX(Nhaplieu!$N$8:$N$1070,$G480)),IF(INDEX(Nhaplieu!$N$8:$N$1070,$G480)=$J$3,IF($G480="","",INDEX(Nhaplieu!$M$8:$M$1070,$G480)),"")))</f>
        <v/>
      </c>
      <c r="E480" s="461" t="str">
        <f>IF($G480="","",IF(AND(INDEX(Nhaplieu!$M$8:$M$1070,$G480)=$J$3,INDEX(Nhaplieu!$P$8:$P$1070,$G480)=$J$2),INDEX(Nhaplieu!$O$8:$O$1070,$G480),0))</f>
        <v/>
      </c>
      <c r="F480" s="461" t="str">
        <f>IF(OR($G480="",E480&gt;0),"",IF(AND(INDEX(Nhaplieu!$N$8:$N$1070,$G480)=$J$3,INDEX(Nhaplieu!$P$8:$P$1070,$G480)=$J$2),INDEX(Nhaplieu!$O$8:$O$1070,$G480),0))</f>
        <v/>
      </c>
      <c r="G480" s="480" t="str">
        <f>IF(TYPE(MATCH($J$2,Nhaplieu!$P$8:$P$1070,0))=16,"",MATCH($J$2,Nhaplieu!$P$8:$P$1070,0))</f>
        <v/>
      </c>
    </row>
    <row r="481" spans="1:7" s="10" customFormat="1" ht="14.25" customHeight="1">
      <c r="A481" s="461" t="str">
        <f>IF($G481="","",IF(OR(INDEX(Nhaplieu!$M$8:$M$1070,$G481)=$J$3,INDEX(Nhaplieu!$N$8:$N$1070,$G481)=$J$3),INDEX(Nhaplieu!$E$8:$E$1070,$G481),""))</f>
        <v/>
      </c>
      <c r="B481" s="477" t="str">
        <f>IF($G481="","",IF(OR(INDEX(Nhaplieu!$M$8:$M$1070,$G481)=$J$3,INDEX(Nhaplieu!$N$8:$N$1070,$G481)=$J$3),INDEX(Nhaplieu!$F$8:$F$1070,$G481),""))</f>
        <v/>
      </c>
      <c r="C481" s="478" t="str">
        <f>IF($G481="","",IF(OR(INDEX(Nhaplieu!$M$8:$M$1070,$G481)=$J$3,INDEX(Nhaplieu!$N$8:$N$1070,$G481)=$J$3),INDEX(Nhaplieu!$L$8:$L$1070,$G481),""))</f>
        <v/>
      </c>
      <c r="D481" s="479" t="str">
        <f>IF($G481="","",IF(INDEX(Nhaplieu!$M$8:$M$1070,$G481)=$J$3,IF($G481="","",INDEX(Nhaplieu!$N$8:$N$1070,$G481)),IF(INDEX(Nhaplieu!$N$8:$N$1070,$G481)=$J$3,IF($G481="","",INDEX(Nhaplieu!$M$8:$M$1070,$G481)),"")))</f>
        <v/>
      </c>
      <c r="E481" s="461" t="str">
        <f>IF($G481="","",IF(AND(INDEX(Nhaplieu!$M$8:$M$1070,$G481)=$J$3,INDEX(Nhaplieu!$P$8:$P$1070,$G481)=$J$2),INDEX(Nhaplieu!$O$8:$O$1070,$G481),0))</f>
        <v/>
      </c>
      <c r="F481" s="461" t="str">
        <f>IF(OR($G481="",E481&gt;0),"",IF(AND(INDEX(Nhaplieu!$N$8:$N$1070,$G481)=$J$3,INDEX(Nhaplieu!$P$8:$P$1070,$G481)=$J$2),INDEX(Nhaplieu!$O$8:$O$1070,$G481),0))</f>
        <v/>
      </c>
      <c r="G481" s="480" t="str">
        <f>IF(TYPE(MATCH($J$2,Nhaplieu!$P$8:$P$1070,0))=16,"",MATCH($J$2,Nhaplieu!$P$8:$P$1070,0))</f>
        <v/>
      </c>
    </row>
    <row r="482" spans="1:7" s="10" customFormat="1" ht="14.25" customHeight="1">
      <c r="A482" s="461" t="str">
        <f>IF($G482="","",IF(OR(INDEX(Nhaplieu!$M$8:$M$1070,$G482)=$J$3,INDEX(Nhaplieu!$N$8:$N$1070,$G482)=$J$3),INDEX(Nhaplieu!$E$8:$E$1070,$G482),""))</f>
        <v/>
      </c>
      <c r="B482" s="477" t="str">
        <f>IF($G482="","",IF(OR(INDEX(Nhaplieu!$M$8:$M$1070,$G482)=$J$3,INDEX(Nhaplieu!$N$8:$N$1070,$G482)=$J$3),INDEX(Nhaplieu!$F$8:$F$1070,$G482),""))</f>
        <v/>
      </c>
      <c r="C482" s="478" t="str">
        <f>IF($G482="","",IF(OR(INDEX(Nhaplieu!$M$8:$M$1070,$G482)=$J$3,INDEX(Nhaplieu!$N$8:$N$1070,$G482)=$J$3),INDEX(Nhaplieu!$L$8:$L$1070,$G482),""))</f>
        <v/>
      </c>
      <c r="D482" s="479" t="str">
        <f>IF($G482="","",IF(INDEX(Nhaplieu!$M$8:$M$1070,$G482)=$J$3,IF($G482="","",INDEX(Nhaplieu!$N$8:$N$1070,$G482)),IF(INDEX(Nhaplieu!$N$8:$N$1070,$G482)=$J$3,IF($G482="","",INDEX(Nhaplieu!$M$8:$M$1070,$G482)),"")))</f>
        <v/>
      </c>
      <c r="E482" s="461" t="str">
        <f>IF($G482="","",IF(AND(INDEX(Nhaplieu!$M$8:$M$1070,$G482)=$J$3,INDEX(Nhaplieu!$P$8:$P$1070,$G482)=$J$2),INDEX(Nhaplieu!$O$8:$O$1070,$G482),0))</f>
        <v/>
      </c>
      <c r="F482" s="461" t="str">
        <f>IF(OR($G482="",E482&gt;0),"",IF(AND(INDEX(Nhaplieu!$N$8:$N$1070,$G482)=$J$3,INDEX(Nhaplieu!$P$8:$P$1070,$G482)=$J$2),INDEX(Nhaplieu!$O$8:$O$1070,$G482),0))</f>
        <v/>
      </c>
      <c r="G482" s="480" t="str">
        <f>IF(TYPE(MATCH($J$2,Nhaplieu!$P$8:$P$1070,0))=16,"",MATCH($J$2,Nhaplieu!$P$8:$P$1070,0))</f>
        <v/>
      </c>
    </row>
    <row r="483" spans="1:7" s="10" customFormat="1" ht="14.25" customHeight="1">
      <c r="A483" s="461" t="str">
        <f>IF($G483="","",IF(OR(INDEX(Nhaplieu!$M$8:$M$1070,$G483)=$J$3,INDEX(Nhaplieu!$N$8:$N$1070,$G483)=$J$3),INDEX(Nhaplieu!$E$8:$E$1070,$G483),""))</f>
        <v/>
      </c>
      <c r="B483" s="477" t="str">
        <f>IF($G483="","",IF(OR(INDEX(Nhaplieu!$M$8:$M$1070,$G483)=$J$3,INDEX(Nhaplieu!$N$8:$N$1070,$G483)=$J$3),INDEX(Nhaplieu!$F$8:$F$1070,$G483),""))</f>
        <v/>
      </c>
      <c r="C483" s="478" t="str">
        <f>IF($G483="","",IF(OR(INDEX(Nhaplieu!$M$8:$M$1070,$G483)=$J$3,INDEX(Nhaplieu!$N$8:$N$1070,$G483)=$J$3),INDEX(Nhaplieu!$L$8:$L$1070,$G483),""))</f>
        <v/>
      </c>
      <c r="D483" s="479" t="str">
        <f>IF($G483="","",IF(INDEX(Nhaplieu!$M$8:$M$1070,$G483)=$J$3,IF($G483="","",INDEX(Nhaplieu!$N$8:$N$1070,$G483)),IF(INDEX(Nhaplieu!$N$8:$N$1070,$G483)=$J$3,IF($G483="","",INDEX(Nhaplieu!$M$8:$M$1070,$G483)),"")))</f>
        <v/>
      </c>
      <c r="E483" s="461" t="str">
        <f>IF($G483="","",IF(AND(INDEX(Nhaplieu!$M$8:$M$1070,$G483)=$J$3,INDEX(Nhaplieu!$P$8:$P$1070,$G483)=$J$2),INDEX(Nhaplieu!$O$8:$O$1070,$G483),0))</f>
        <v/>
      </c>
      <c r="F483" s="461" t="str">
        <f>IF(OR($G483="",E483&gt;0),"",IF(AND(INDEX(Nhaplieu!$N$8:$N$1070,$G483)=$J$3,INDEX(Nhaplieu!$P$8:$P$1070,$G483)=$J$2),INDEX(Nhaplieu!$O$8:$O$1070,$G483),0))</f>
        <v/>
      </c>
      <c r="G483" s="480" t="str">
        <f>IF(TYPE(MATCH($J$2,Nhaplieu!$P$8:$P$1070,0))=16,"",MATCH($J$2,Nhaplieu!$P$8:$P$1070,0))</f>
        <v/>
      </c>
    </row>
    <row r="484" spans="1:7" s="10" customFormat="1" ht="14.25" customHeight="1">
      <c r="A484" s="461" t="str">
        <f>IF($G484="","",IF(OR(INDEX(Nhaplieu!$M$8:$M$1070,$G484)=$J$3,INDEX(Nhaplieu!$N$8:$N$1070,$G484)=$J$3),INDEX(Nhaplieu!$E$8:$E$1070,$G484),""))</f>
        <v/>
      </c>
      <c r="B484" s="477" t="str">
        <f>IF($G484="","",IF(OR(INDEX(Nhaplieu!$M$8:$M$1070,$G484)=$J$3,INDEX(Nhaplieu!$N$8:$N$1070,$G484)=$J$3),INDEX(Nhaplieu!$F$8:$F$1070,$G484),""))</f>
        <v/>
      </c>
      <c r="C484" s="478" t="str">
        <f>IF($G484="","",IF(OR(INDEX(Nhaplieu!$M$8:$M$1070,$G484)=$J$3,INDEX(Nhaplieu!$N$8:$N$1070,$G484)=$J$3),INDEX(Nhaplieu!$L$8:$L$1070,$G484),""))</f>
        <v/>
      </c>
      <c r="D484" s="479" t="str">
        <f>IF($G484="","",IF(INDEX(Nhaplieu!$M$8:$M$1070,$G484)=$J$3,IF($G484="","",INDEX(Nhaplieu!$N$8:$N$1070,$G484)),IF(INDEX(Nhaplieu!$N$8:$N$1070,$G484)=$J$3,IF($G484="","",INDEX(Nhaplieu!$M$8:$M$1070,$G484)),"")))</f>
        <v/>
      </c>
      <c r="E484" s="461" t="str">
        <f>IF($G484="","",IF(AND(INDEX(Nhaplieu!$M$8:$M$1070,$G484)=$J$3,INDEX(Nhaplieu!$P$8:$P$1070,$G484)=$J$2),INDEX(Nhaplieu!$O$8:$O$1070,$G484),0))</f>
        <v/>
      </c>
      <c r="F484" s="461" t="str">
        <f>IF(OR($G484="",E484&gt;0),"",IF(AND(INDEX(Nhaplieu!$N$8:$N$1070,$G484)=$J$3,INDEX(Nhaplieu!$P$8:$P$1070,$G484)=$J$2),INDEX(Nhaplieu!$O$8:$O$1070,$G484),0))</f>
        <v/>
      </c>
      <c r="G484" s="480" t="str">
        <f>IF(TYPE(MATCH($J$2,Nhaplieu!$P$8:$P$1070,0))=16,"",MATCH($J$2,Nhaplieu!$P$8:$P$1070,0))</f>
        <v/>
      </c>
    </row>
    <row r="485" spans="1:7" s="10" customFormat="1" ht="14.25" customHeight="1">
      <c r="A485" s="461" t="str">
        <f>IF($G485="","",IF(OR(INDEX(Nhaplieu!$M$8:$M$1070,$G485)=$J$3,INDEX(Nhaplieu!$N$8:$N$1070,$G485)=$J$3),INDEX(Nhaplieu!$E$8:$E$1070,$G485),""))</f>
        <v/>
      </c>
      <c r="B485" s="477" t="str">
        <f>IF($G485="","",IF(OR(INDEX(Nhaplieu!$M$8:$M$1070,$G485)=$J$3,INDEX(Nhaplieu!$N$8:$N$1070,$G485)=$J$3),INDEX(Nhaplieu!$F$8:$F$1070,$G485),""))</f>
        <v/>
      </c>
      <c r="C485" s="478" t="str">
        <f>IF($G485="","",IF(OR(INDEX(Nhaplieu!$M$8:$M$1070,$G485)=$J$3,INDEX(Nhaplieu!$N$8:$N$1070,$G485)=$J$3),INDEX(Nhaplieu!$L$8:$L$1070,$G485),""))</f>
        <v/>
      </c>
      <c r="D485" s="479" t="str">
        <f>IF($G485="","",IF(INDEX(Nhaplieu!$M$8:$M$1070,$G485)=$J$3,IF($G485="","",INDEX(Nhaplieu!$N$8:$N$1070,$G485)),IF(INDEX(Nhaplieu!$N$8:$N$1070,$G485)=$J$3,IF($G485="","",INDEX(Nhaplieu!$M$8:$M$1070,$G485)),"")))</f>
        <v/>
      </c>
      <c r="E485" s="461" t="str">
        <f>IF($G485="","",IF(AND(INDEX(Nhaplieu!$M$8:$M$1070,$G485)=$J$3,INDEX(Nhaplieu!$P$8:$P$1070,$G485)=$J$2),INDEX(Nhaplieu!$O$8:$O$1070,$G485),0))</f>
        <v/>
      </c>
      <c r="F485" s="461" t="str">
        <f>IF(OR($G485="",E485&gt;0),"",IF(AND(INDEX(Nhaplieu!$N$8:$N$1070,$G485)=$J$3,INDEX(Nhaplieu!$P$8:$P$1070,$G485)=$J$2),INDEX(Nhaplieu!$O$8:$O$1070,$G485),0))</f>
        <v/>
      </c>
      <c r="G485" s="480" t="str">
        <f>IF(TYPE(MATCH($J$2,Nhaplieu!$P$8:$P$1070,0))=16,"",MATCH($J$2,Nhaplieu!$P$8:$P$1070,0))</f>
        <v/>
      </c>
    </row>
    <row r="486" spans="1:7" s="10" customFormat="1" ht="14.25" customHeight="1">
      <c r="A486" s="461" t="str">
        <f>IF($G486="","",IF(OR(INDEX(Nhaplieu!$M$8:$M$1070,$G486)=$J$3,INDEX(Nhaplieu!$N$8:$N$1070,$G486)=$J$3),INDEX(Nhaplieu!$E$8:$E$1070,$G486),""))</f>
        <v/>
      </c>
      <c r="B486" s="477" t="str">
        <f>IF($G486="","",IF(OR(INDEX(Nhaplieu!$M$8:$M$1070,$G486)=$J$3,INDEX(Nhaplieu!$N$8:$N$1070,$G486)=$J$3),INDEX(Nhaplieu!$F$8:$F$1070,$G486),""))</f>
        <v/>
      </c>
      <c r="C486" s="478" t="str">
        <f>IF($G486="","",IF(OR(INDEX(Nhaplieu!$M$8:$M$1070,$G486)=$J$3,INDEX(Nhaplieu!$N$8:$N$1070,$G486)=$J$3),INDEX(Nhaplieu!$L$8:$L$1070,$G486),""))</f>
        <v/>
      </c>
      <c r="D486" s="479" t="str">
        <f>IF($G486="","",IF(INDEX(Nhaplieu!$M$8:$M$1070,$G486)=$J$3,IF($G486="","",INDEX(Nhaplieu!$N$8:$N$1070,$G486)),IF(INDEX(Nhaplieu!$N$8:$N$1070,$G486)=$J$3,IF($G486="","",INDEX(Nhaplieu!$M$8:$M$1070,$G486)),"")))</f>
        <v/>
      </c>
      <c r="E486" s="461" t="str">
        <f>IF($G486="","",IF(AND(INDEX(Nhaplieu!$M$8:$M$1070,$G486)=$J$3,INDEX(Nhaplieu!$P$8:$P$1070,$G486)=$J$2),INDEX(Nhaplieu!$O$8:$O$1070,$G486),0))</f>
        <v/>
      </c>
      <c r="F486" s="461" t="str">
        <f>IF(OR($G486="",E486&gt;0),"",IF(AND(INDEX(Nhaplieu!$N$8:$N$1070,$G486)=$J$3,INDEX(Nhaplieu!$P$8:$P$1070,$G486)=$J$2),INDEX(Nhaplieu!$O$8:$O$1070,$G486),0))</f>
        <v/>
      </c>
      <c r="G486" s="480" t="str">
        <f>IF(TYPE(MATCH($J$2,Nhaplieu!$P$8:$P$1070,0))=16,"",MATCH($J$2,Nhaplieu!$P$8:$P$1070,0))</f>
        <v/>
      </c>
    </row>
    <row r="487" spans="1:7" s="10" customFormat="1" ht="14.25" customHeight="1">
      <c r="A487" s="461" t="str">
        <f>IF($G487="","",IF(OR(INDEX(Nhaplieu!$M$8:$M$1070,$G487)=$J$3,INDEX(Nhaplieu!$N$8:$N$1070,$G487)=$J$3),INDEX(Nhaplieu!$E$8:$E$1070,$G487),""))</f>
        <v/>
      </c>
      <c r="B487" s="477" t="str">
        <f>IF($G487="","",IF(OR(INDEX(Nhaplieu!$M$8:$M$1070,$G487)=$J$3,INDEX(Nhaplieu!$N$8:$N$1070,$G487)=$J$3),INDEX(Nhaplieu!$F$8:$F$1070,$G487),""))</f>
        <v/>
      </c>
      <c r="C487" s="478" t="str">
        <f>IF($G487="","",IF(OR(INDEX(Nhaplieu!$M$8:$M$1070,$G487)=$J$3,INDEX(Nhaplieu!$N$8:$N$1070,$G487)=$J$3),INDEX(Nhaplieu!$L$8:$L$1070,$G487),""))</f>
        <v/>
      </c>
      <c r="D487" s="479" t="str">
        <f>IF($G487="","",IF(INDEX(Nhaplieu!$M$8:$M$1070,$G487)=$J$3,IF($G487="","",INDEX(Nhaplieu!$N$8:$N$1070,$G487)),IF(INDEX(Nhaplieu!$N$8:$N$1070,$G487)=$J$3,IF($G487="","",INDEX(Nhaplieu!$M$8:$M$1070,$G487)),"")))</f>
        <v/>
      </c>
      <c r="E487" s="461" t="str">
        <f>IF($G487="","",IF(AND(INDEX(Nhaplieu!$M$8:$M$1070,$G487)=$J$3,INDEX(Nhaplieu!$P$8:$P$1070,$G487)=$J$2),INDEX(Nhaplieu!$O$8:$O$1070,$G487),0))</f>
        <v/>
      </c>
      <c r="F487" s="461" t="str">
        <f>IF(OR($G487="",E487&gt;0),"",IF(AND(INDEX(Nhaplieu!$N$8:$N$1070,$G487)=$J$3,INDEX(Nhaplieu!$P$8:$P$1070,$G487)=$J$2),INDEX(Nhaplieu!$O$8:$O$1070,$G487),0))</f>
        <v/>
      </c>
      <c r="G487" s="480" t="str">
        <f>IF(TYPE(MATCH($J$2,Nhaplieu!$P$8:$P$1070,0))=16,"",MATCH($J$2,Nhaplieu!$P$8:$P$1070,0))</f>
        <v/>
      </c>
    </row>
    <row r="488" spans="1:7" s="10" customFormat="1" ht="14.25" customHeight="1">
      <c r="A488" s="461" t="str">
        <f>IF($G488="","",IF(OR(INDEX(Nhaplieu!$M$8:$M$1070,$G488)=$J$3,INDEX(Nhaplieu!$N$8:$N$1070,$G488)=$J$3),INDEX(Nhaplieu!$E$8:$E$1070,$G488),""))</f>
        <v/>
      </c>
      <c r="B488" s="477" t="str">
        <f>IF($G488="","",IF(OR(INDEX(Nhaplieu!$M$8:$M$1070,$G488)=$J$3,INDEX(Nhaplieu!$N$8:$N$1070,$G488)=$J$3),INDEX(Nhaplieu!$F$8:$F$1070,$G488),""))</f>
        <v/>
      </c>
      <c r="C488" s="478" t="str">
        <f>IF($G488="","",IF(OR(INDEX(Nhaplieu!$M$8:$M$1070,$G488)=$J$3,INDEX(Nhaplieu!$N$8:$N$1070,$G488)=$J$3),INDEX(Nhaplieu!$L$8:$L$1070,$G488),""))</f>
        <v/>
      </c>
      <c r="D488" s="479" t="str">
        <f>IF($G488="","",IF(INDEX(Nhaplieu!$M$8:$M$1070,$G488)=$J$3,IF($G488="","",INDEX(Nhaplieu!$N$8:$N$1070,$G488)),IF(INDEX(Nhaplieu!$N$8:$N$1070,$G488)=$J$3,IF($G488="","",INDEX(Nhaplieu!$M$8:$M$1070,$G488)),"")))</f>
        <v/>
      </c>
      <c r="E488" s="461" t="str">
        <f>IF($G488="","",IF(AND(INDEX(Nhaplieu!$M$8:$M$1070,$G488)=$J$3,INDEX(Nhaplieu!$P$8:$P$1070,$G488)=$J$2),INDEX(Nhaplieu!$O$8:$O$1070,$G488),0))</f>
        <v/>
      </c>
      <c r="F488" s="461" t="str">
        <f>IF(OR($G488="",E488&gt;0),"",IF(AND(INDEX(Nhaplieu!$N$8:$N$1070,$G488)=$J$3,INDEX(Nhaplieu!$P$8:$P$1070,$G488)=$J$2),INDEX(Nhaplieu!$O$8:$O$1070,$G488),0))</f>
        <v/>
      </c>
      <c r="G488" s="480" t="str">
        <f>IF(TYPE(MATCH($J$2,Nhaplieu!$P$8:$P$1070,0))=16,"",MATCH($J$2,Nhaplieu!$P$8:$P$1070,0))</f>
        <v/>
      </c>
    </row>
    <row r="489" spans="1:7" s="10" customFormat="1" ht="14.25" customHeight="1">
      <c r="A489" s="461" t="str">
        <f>IF($G489="","",IF(OR(INDEX(Nhaplieu!$M$8:$M$1070,$G489)=$J$3,INDEX(Nhaplieu!$N$8:$N$1070,$G489)=$J$3),INDEX(Nhaplieu!$E$8:$E$1070,$G489),""))</f>
        <v/>
      </c>
      <c r="B489" s="477" t="str">
        <f>IF($G489="","",IF(OR(INDEX(Nhaplieu!$M$8:$M$1070,$G489)=$J$3,INDEX(Nhaplieu!$N$8:$N$1070,$G489)=$J$3),INDEX(Nhaplieu!$F$8:$F$1070,$G489),""))</f>
        <v/>
      </c>
      <c r="C489" s="478" t="str">
        <f>IF($G489="","",IF(OR(INDEX(Nhaplieu!$M$8:$M$1070,$G489)=$J$3,INDEX(Nhaplieu!$N$8:$N$1070,$G489)=$J$3),INDEX(Nhaplieu!$L$8:$L$1070,$G489),""))</f>
        <v/>
      </c>
      <c r="D489" s="479" t="str">
        <f>IF($G489="","",IF(INDEX(Nhaplieu!$M$8:$M$1070,$G489)=$J$3,IF($G489="","",INDEX(Nhaplieu!$N$8:$N$1070,$G489)),IF(INDEX(Nhaplieu!$N$8:$N$1070,$G489)=$J$3,IF($G489="","",INDEX(Nhaplieu!$M$8:$M$1070,$G489)),"")))</f>
        <v/>
      </c>
      <c r="E489" s="461" t="str">
        <f>IF($G489="","",IF(AND(INDEX(Nhaplieu!$M$8:$M$1070,$G489)=$J$3,INDEX(Nhaplieu!$P$8:$P$1070,$G489)=$J$2),INDEX(Nhaplieu!$O$8:$O$1070,$G489),0))</f>
        <v/>
      </c>
      <c r="F489" s="461" t="str">
        <f>IF(OR($G489="",E489&gt;0),"",IF(AND(INDEX(Nhaplieu!$N$8:$N$1070,$G489)=$J$3,INDEX(Nhaplieu!$P$8:$P$1070,$G489)=$J$2),INDEX(Nhaplieu!$O$8:$O$1070,$G489),0))</f>
        <v/>
      </c>
      <c r="G489" s="480" t="str">
        <f>IF(TYPE(MATCH($J$2,Nhaplieu!$P$8:$P$1070,0))=16,"",MATCH($J$2,Nhaplieu!$P$8:$P$1070,0))</f>
        <v/>
      </c>
    </row>
    <row r="490" spans="1:7" s="10" customFormat="1" ht="14.25" customHeight="1">
      <c r="A490" s="461" t="str">
        <f>IF($G490="","",IF(OR(INDEX(Nhaplieu!$M$8:$M$1070,$G490)=$J$3,INDEX(Nhaplieu!$N$8:$N$1070,$G490)=$J$3),INDEX(Nhaplieu!$E$8:$E$1070,$G490),""))</f>
        <v/>
      </c>
      <c r="B490" s="477" t="str">
        <f>IF($G490="","",IF(OR(INDEX(Nhaplieu!$M$8:$M$1070,$G490)=$J$3,INDEX(Nhaplieu!$N$8:$N$1070,$G490)=$J$3),INDEX(Nhaplieu!$F$8:$F$1070,$G490),""))</f>
        <v/>
      </c>
      <c r="C490" s="478" t="str">
        <f>IF($G490="","",IF(OR(INDEX(Nhaplieu!$M$8:$M$1070,$G490)=$J$3,INDEX(Nhaplieu!$N$8:$N$1070,$G490)=$J$3),INDEX(Nhaplieu!$L$8:$L$1070,$G490),""))</f>
        <v/>
      </c>
      <c r="D490" s="479" t="str">
        <f>IF($G490="","",IF(INDEX(Nhaplieu!$M$8:$M$1070,$G490)=$J$3,IF($G490="","",INDEX(Nhaplieu!$N$8:$N$1070,$G490)),IF(INDEX(Nhaplieu!$N$8:$N$1070,$G490)=$J$3,IF($G490="","",INDEX(Nhaplieu!$M$8:$M$1070,$G490)),"")))</f>
        <v/>
      </c>
      <c r="E490" s="461" t="str">
        <f>IF($G490="","",IF(AND(INDEX(Nhaplieu!$M$8:$M$1070,$G490)=$J$3,INDEX(Nhaplieu!$P$8:$P$1070,$G490)=$J$2),INDEX(Nhaplieu!$O$8:$O$1070,$G490),0))</f>
        <v/>
      </c>
      <c r="F490" s="461" t="str">
        <f>IF(OR($G490="",E490&gt;0),"",IF(AND(INDEX(Nhaplieu!$N$8:$N$1070,$G490)=$J$3,INDEX(Nhaplieu!$P$8:$P$1070,$G490)=$J$2),INDEX(Nhaplieu!$O$8:$O$1070,$G490),0))</f>
        <v/>
      </c>
      <c r="G490" s="480" t="str">
        <f>IF(TYPE(MATCH($J$2,Nhaplieu!$P$8:$P$1070,0))=16,"",MATCH($J$2,Nhaplieu!$P$8:$P$1070,0))</f>
        <v/>
      </c>
    </row>
    <row r="491" spans="1:7" s="10" customFormat="1" ht="14.25" customHeight="1">
      <c r="A491" s="461" t="str">
        <f>IF($G491="","",IF(OR(INDEX(Nhaplieu!$M$8:$M$1070,$G491)=$J$3,INDEX(Nhaplieu!$N$8:$N$1070,$G491)=$J$3),INDEX(Nhaplieu!$E$8:$E$1070,$G491),""))</f>
        <v/>
      </c>
      <c r="B491" s="477" t="str">
        <f>IF($G491="","",IF(OR(INDEX(Nhaplieu!$M$8:$M$1070,$G491)=$J$3,INDEX(Nhaplieu!$N$8:$N$1070,$G491)=$J$3),INDEX(Nhaplieu!$F$8:$F$1070,$G491),""))</f>
        <v/>
      </c>
      <c r="C491" s="478" t="str">
        <f>IF($G491="","",IF(OR(INDEX(Nhaplieu!$M$8:$M$1070,$G491)=$J$3,INDEX(Nhaplieu!$N$8:$N$1070,$G491)=$J$3),INDEX(Nhaplieu!$L$8:$L$1070,$G491),""))</f>
        <v/>
      </c>
      <c r="D491" s="479" t="str">
        <f>IF($G491="","",IF(INDEX(Nhaplieu!$M$8:$M$1070,$G491)=$J$3,IF($G491="","",INDEX(Nhaplieu!$N$8:$N$1070,$G491)),IF(INDEX(Nhaplieu!$N$8:$N$1070,$G491)=$J$3,IF($G491="","",INDEX(Nhaplieu!$M$8:$M$1070,$G491)),"")))</f>
        <v/>
      </c>
      <c r="E491" s="461" t="str">
        <f>IF($G491="","",IF(AND(INDEX(Nhaplieu!$M$8:$M$1070,$G491)=$J$3,INDEX(Nhaplieu!$P$8:$P$1070,$G491)=$J$2),INDEX(Nhaplieu!$O$8:$O$1070,$G491),0))</f>
        <v/>
      </c>
      <c r="F491" s="461" t="str">
        <f>IF(OR($G491="",E491&gt;0),"",IF(AND(INDEX(Nhaplieu!$N$8:$N$1070,$G491)=$J$3,INDEX(Nhaplieu!$P$8:$P$1070,$G491)=$J$2),INDEX(Nhaplieu!$O$8:$O$1070,$G491),0))</f>
        <v/>
      </c>
      <c r="G491" s="480" t="str">
        <f>IF(TYPE(MATCH($J$2,Nhaplieu!$P$8:$P$1070,0))=16,"",MATCH($J$2,Nhaplieu!$P$8:$P$1070,0))</f>
        <v/>
      </c>
    </row>
    <row r="492" spans="1:7" s="10" customFormat="1" ht="14.25" customHeight="1">
      <c r="A492" s="461" t="str">
        <f>IF($G492="","",IF(OR(INDEX(Nhaplieu!$M$8:$M$1070,$G492)=$J$3,INDEX(Nhaplieu!$N$8:$N$1070,$G492)=$J$3),INDEX(Nhaplieu!$E$8:$E$1070,$G492),""))</f>
        <v/>
      </c>
      <c r="B492" s="477" t="str">
        <f>IF($G492="","",IF(OR(INDEX(Nhaplieu!$M$8:$M$1070,$G492)=$J$3,INDEX(Nhaplieu!$N$8:$N$1070,$G492)=$J$3),INDEX(Nhaplieu!$F$8:$F$1070,$G492),""))</f>
        <v/>
      </c>
      <c r="C492" s="478" t="str">
        <f>IF($G492="","",IF(OR(INDEX(Nhaplieu!$M$8:$M$1070,$G492)=$J$3,INDEX(Nhaplieu!$N$8:$N$1070,$G492)=$J$3),INDEX(Nhaplieu!$L$8:$L$1070,$G492),""))</f>
        <v/>
      </c>
      <c r="D492" s="479" t="str">
        <f>IF($G492="","",IF(INDEX(Nhaplieu!$M$8:$M$1070,$G492)=$J$3,IF($G492="","",INDEX(Nhaplieu!$N$8:$N$1070,$G492)),IF(INDEX(Nhaplieu!$N$8:$N$1070,$G492)=$J$3,IF($G492="","",INDEX(Nhaplieu!$M$8:$M$1070,$G492)),"")))</f>
        <v/>
      </c>
      <c r="E492" s="461" t="str">
        <f>IF($G492="","",IF(AND(INDEX(Nhaplieu!$M$8:$M$1070,$G492)=$J$3,INDEX(Nhaplieu!$P$8:$P$1070,$G492)=$J$2),INDEX(Nhaplieu!$O$8:$O$1070,$G492),0))</f>
        <v/>
      </c>
      <c r="F492" s="461" t="str">
        <f>IF(OR($G492="",E492&gt;0),"",IF(AND(INDEX(Nhaplieu!$N$8:$N$1070,$G492)=$J$3,INDEX(Nhaplieu!$P$8:$P$1070,$G492)=$J$2),INDEX(Nhaplieu!$O$8:$O$1070,$G492),0))</f>
        <v/>
      </c>
      <c r="G492" s="480" t="str">
        <f>IF(TYPE(MATCH($J$2,Nhaplieu!$P$8:$P$1070,0))=16,"",MATCH($J$2,Nhaplieu!$P$8:$P$1070,0))</f>
        <v/>
      </c>
    </row>
    <row r="493" spans="1:7" s="10" customFormat="1" ht="14.25" customHeight="1">
      <c r="A493" s="461" t="str">
        <f>IF($G493="","",IF(OR(INDEX(Nhaplieu!$M$8:$M$1070,$G493)=$J$3,INDEX(Nhaplieu!$N$8:$N$1070,$G493)=$J$3),INDEX(Nhaplieu!$E$8:$E$1070,$G493),""))</f>
        <v/>
      </c>
      <c r="B493" s="477" t="str">
        <f>IF($G493="","",IF(OR(INDEX(Nhaplieu!$M$8:$M$1070,$G493)=$J$3,INDEX(Nhaplieu!$N$8:$N$1070,$G493)=$J$3),INDEX(Nhaplieu!$F$8:$F$1070,$G493),""))</f>
        <v/>
      </c>
      <c r="C493" s="478" t="str">
        <f>IF($G493="","",IF(OR(INDEX(Nhaplieu!$M$8:$M$1070,$G493)=$J$3,INDEX(Nhaplieu!$N$8:$N$1070,$G493)=$J$3),INDEX(Nhaplieu!$L$8:$L$1070,$G493),""))</f>
        <v/>
      </c>
      <c r="D493" s="479" t="str">
        <f>IF($G493="","",IF(INDEX(Nhaplieu!$M$8:$M$1070,$G493)=$J$3,IF($G493="","",INDEX(Nhaplieu!$N$8:$N$1070,$G493)),IF(INDEX(Nhaplieu!$N$8:$N$1070,$G493)=$J$3,IF($G493="","",INDEX(Nhaplieu!$M$8:$M$1070,$G493)),"")))</f>
        <v/>
      </c>
      <c r="E493" s="461" t="str">
        <f>IF($G493="","",IF(AND(INDEX(Nhaplieu!$M$8:$M$1070,$G493)=$J$3,INDEX(Nhaplieu!$P$8:$P$1070,$G493)=$J$2),INDEX(Nhaplieu!$O$8:$O$1070,$G493),0))</f>
        <v/>
      </c>
      <c r="F493" s="461" t="str">
        <f>IF(OR($G493="",E493&gt;0),"",IF(AND(INDEX(Nhaplieu!$N$8:$N$1070,$G493)=$J$3,INDEX(Nhaplieu!$P$8:$P$1070,$G493)=$J$2),INDEX(Nhaplieu!$O$8:$O$1070,$G493),0))</f>
        <v/>
      </c>
      <c r="G493" s="480" t="str">
        <f>IF(TYPE(MATCH($J$2,Nhaplieu!$P$8:$P$1070,0))=16,"",MATCH($J$2,Nhaplieu!$P$8:$P$1070,0))</f>
        <v/>
      </c>
    </row>
    <row r="494" spans="1:7" s="10" customFormat="1" ht="14.25" customHeight="1">
      <c r="A494" s="461" t="str">
        <f>IF($G494="","",IF(OR(INDEX(Nhaplieu!$M$8:$M$1070,$G494)=$J$3,INDEX(Nhaplieu!$N$8:$N$1070,$G494)=$J$3),INDEX(Nhaplieu!$E$8:$E$1070,$G494),""))</f>
        <v/>
      </c>
      <c r="B494" s="477" t="str">
        <f>IF($G494="","",IF(OR(INDEX(Nhaplieu!$M$8:$M$1070,$G494)=$J$3,INDEX(Nhaplieu!$N$8:$N$1070,$G494)=$J$3),INDEX(Nhaplieu!$F$8:$F$1070,$G494),""))</f>
        <v/>
      </c>
      <c r="C494" s="478" t="str">
        <f>IF($G494="","",IF(OR(INDEX(Nhaplieu!$M$8:$M$1070,$G494)=$J$3,INDEX(Nhaplieu!$N$8:$N$1070,$G494)=$J$3),INDEX(Nhaplieu!$L$8:$L$1070,$G494),""))</f>
        <v/>
      </c>
      <c r="D494" s="479" t="str">
        <f>IF($G494="","",IF(INDEX(Nhaplieu!$M$8:$M$1070,$G494)=$J$3,IF($G494="","",INDEX(Nhaplieu!$N$8:$N$1070,$G494)),IF(INDEX(Nhaplieu!$N$8:$N$1070,$G494)=$J$3,IF($G494="","",INDEX(Nhaplieu!$M$8:$M$1070,$G494)),"")))</f>
        <v/>
      </c>
      <c r="E494" s="461" t="str">
        <f>IF($G494="","",IF(AND(INDEX(Nhaplieu!$M$8:$M$1070,$G494)=$J$3,INDEX(Nhaplieu!$P$8:$P$1070,$G494)=$J$2),INDEX(Nhaplieu!$O$8:$O$1070,$G494),0))</f>
        <v/>
      </c>
      <c r="F494" s="461" t="str">
        <f>IF(OR($G494="",E494&gt;0),"",IF(AND(INDEX(Nhaplieu!$N$8:$N$1070,$G494)=$J$3,INDEX(Nhaplieu!$P$8:$P$1070,$G494)=$J$2),INDEX(Nhaplieu!$O$8:$O$1070,$G494),0))</f>
        <v/>
      </c>
      <c r="G494" s="480" t="str">
        <f>IF(TYPE(MATCH($J$2,Nhaplieu!$P$8:$P$1070,0))=16,"",MATCH($J$2,Nhaplieu!$P$8:$P$1070,0))</f>
        <v/>
      </c>
    </row>
    <row r="495" spans="1:7" s="10" customFormat="1" ht="14.25" customHeight="1">
      <c r="A495" s="461" t="str">
        <f>IF($G495="","",IF(OR(INDEX(Nhaplieu!$M$8:$M$1070,$G495)=$J$3,INDEX(Nhaplieu!$N$8:$N$1070,$G495)=$J$3),INDEX(Nhaplieu!$E$8:$E$1070,$G495),""))</f>
        <v/>
      </c>
      <c r="B495" s="477" t="str">
        <f>IF($G495="","",IF(OR(INDEX(Nhaplieu!$M$8:$M$1070,$G495)=$J$3,INDEX(Nhaplieu!$N$8:$N$1070,$G495)=$J$3),INDEX(Nhaplieu!$F$8:$F$1070,$G495),""))</f>
        <v/>
      </c>
      <c r="C495" s="478" t="str">
        <f>IF($G495="","",IF(OR(INDEX(Nhaplieu!$M$8:$M$1070,$G495)=$J$3,INDEX(Nhaplieu!$N$8:$N$1070,$G495)=$J$3),INDEX(Nhaplieu!$L$8:$L$1070,$G495),""))</f>
        <v/>
      </c>
      <c r="D495" s="479" t="str">
        <f>IF($G495="","",IF(INDEX(Nhaplieu!$M$8:$M$1070,$G495)=$J$3,IF($G495="","",INDEX(Nhaplieu!$N$8:$N$1070,$G495)),IF(INDEX(Nhaplieu!$N$8:$N$1070,$G495)=$J$3,IF($G495="","",INDEX(Nhaplieu!$M$8:$M$1070,$G495)),"")))</f>
        <v/>
      </c>
      <c r="E495" s="461" t="str">
        <f>IF($G495="","",IF(AND(INDEX(Nhaplieu!$M$8:$M$1070,$G495)=$J$3,INDEX(Nhaplieu!$P$8:$P$1070,$G495)=$J$2),INDEX(Nhaplieu!$O$8:$O$1070,$G495),0))</f>
        <v/>
      </c>
      <c r="F495" s="461" t="str">
        <f>IF(OR($G495="",E495&gt;0),"",IF(AND(INDEX(Nhaplieu!$N$8:$N$1070,$G495)=$J$3,INDEX(Nhaplieu!$P$8:$P$1070,$G495)=$J$2),INDEX(Nhaplieu!$O$8:$O$1070,$G495),0))</f>
        <v/>
      </c>
      <c r="G495" s="480" t="str">
        <f>IF(TYPE(MATCH($J$2,Nhaplieu!$P$8:$P$1070,0))=16,"",MATCH($J$2,Nhaplieu!$P$8:$P$1070,0))</f>
        <v/>
      </c>
    </row>
    <row r="496" spans="1:7" s="10" customFormat="1" ht="14.25" customHeight="1">
      <c r="A496" s="461" t="str">
        <f>IF($G496="","",IF(OR(INDEX(Nhaplieu!$M$8:$M$1070,$G496)=$J$3,INDEX(Nhaplieu!$N$8:$N$1070,$G496)=$J$3),INDEX(Nhaplieu!$E$8:$E$1070,$G496),""))</f>
        <v/>
      </c>
      <c r="B496" s="477" t="str">
        <f>IF($G496="","",IF(OR(INDEX(Nhaplieu!$M$8:$M$1070,$G496)=$J$3,INDEX(Nhaplieu!$N$8:$N$1070,$G496)=$J$3),INDEX(Nhaplieu!$F$8:$F$1070,$G496),""))</f>
        <v/>
      </c>
      <c r="C496" s="478" t="str">
        <f>IF($G496="","",IF(OR(INDEX(Nhaplieu!$M$8:$M$1070,$G496)=$J$3,INDEX(Nhaplieu!$N$8:$N$1070,$G496)=$J$3),INDEX(Nhaplieu!$L$8:$L$1070,$G496),""))</f>
        <v/>
      </c>
      <c r="D496" s="479" t="str">
        <f>IF($G496="","",IF(INDEX(Nhaplieu!$M$8:$M$1070,$G496)=$J$3,IF($G496="","",INDEX(Nhaplieu!$N$8:$N$1070,$G496)),IF(INDEX(Nhaplieu!$N$8:$N$1070,$G496)=$J$3,IF($G496="","",INDEX(Nhaplieu!$M$8:$M$1070,$G496)),"")))</f>
        <v/>
      </c>
      <c r="E496" s="461" t="str">
        <f>IF($G496="","",IF(AND(INDEX(Nhaplieu!$M$8:$M$1070,$G496)=$J$3,INDEX(Nhaplieu!$P$8:$P$1070,$G496)=$J$2),INDEX(Nhaplieu!$O$8:$O$1070,$G496),0))</f>
        <v/>
      </c>
      <c r="F496" s="461" t="str">
        <f>IF(OR($G496="",E496&gt;0),"",IF(AND(INDEX(Nhaplieu!$N$8:$N$1070,$G496)=$J$3,INDEX(Nhaplieu!$P$8:$P$1070,$G496)=$J$2),INDEX(Nhaplieu!$O$8:$O$1070,$G496),0))</f>
        <v/>
      </c>
      <c r="G496" s="480" t="str">
        <f>IF(TYPE(MATCH($J$2,Nhaplieu!$P$8:$P$1070,0))=16,"",MATCH($J$2,Nhaplieu!$P$8:$P$1070,0))</f>
        <v/>
      </c>
    </row>
    <row r="497" spans="1:7" s="10" customFormat="1" ht="14.25" customHeight="1">
      <c r="A497" s="461" t="str">
        <f>IF($G497="","",IF(OR(INDEX(Nhaplieu!$M$8:$M$1070,$G497)=$J$3,INDEX(Nhaplieu!$N$8:$N$1070,$G497)=$J$3),INDEX(Nhaplieu!$E$8:$E$1070,$G497),""))</f>
        <v/>
      </c>
      <c r="B497" s="477" t="str">
        <f>IF($G497="","",IF(OR(INDEX(Nhaplieu!$M$8:$M$1070,$G497)=$J$3,INDEX(Nhaplieu!$N$8:$N$1070,$G497)=$J$3),INDEX(Nhaplieu!$F$8:$F$1070,$G497),""))</f>
        <v/>
      </c>
      <c r="C497" s="478" t="str">
        <f>IF($G497="","",IF(OR(INDEX(Nhaplieu!$M$8:$M$1070,$G497)=$J$3,INDEX(Nhaplieu!$N$8:$N$1070,$G497)=$J$3),INDEX(Nhaplieu!$L$8:$L$1070,$G497),""))</f>
        <v/>
      </c>
      <c r="D497" s="479" t="str">
        <f>IF($G497="","",IF(INDEX(Nhaplieu!$M$8:$M$1070,$G497)=$J$3,IF($G497="","",INDEX(Nhaplieu!$N$8:$N$1070,$G497)),IF(INDEX(Nhaplieu!$N$8:$N$1070,$G497)=$J$3,IF($G497="","",INDEX(Nhaplieu!$M$8:$M$1070,$G497)),"")))</f>
        <v/>
      </c>
      <c r="E497" s="461" t="str">
        <f>IF($G497="","",IF(AND(INDEX(Nhaplieu!$M$8:$M$1070,$G497)=$J$3,INDEX(Nhaplieu!$P$8:$P$1070,$G497)=$J$2),INDEX(Nhaplieu!$O$8:$O$1070,$G497),0))</f>
        <v/>
      </c>
      <c r="F497" s="461" t="str">
        <f>IF(OR($G497="",E497&gt;0),"",IF(AND(INDEX(Nhaplieu!$N$8:$N$1070,$G497)=$J$3,INDEX(Nhaplieu!$P$8:$P$1070,$G497)=$J$2),INDEX(Nhaplieu!$O$8:$O$1070,$G497),0))</f>
        <v/>
      </c>
      <c r="G497" s="480" t="str">
        <f>IF(TYPE(MATCH($J$2,Nhaplieu!$P$8:$P$1070,0))=16,"",MATCH($J$2,Nhaplieu!$P$8:$P$1070,0))</f>
        <v/>
      </c>
    </row>
    <row r="498" spans="1:7" s="10" customFormat="1" ht="14.25" customHeight="1">
      <c r="A498" s="461" t="str">
        <f>IF($G498="","",IF(OR(INDEX(Nhaplieu!$M$8:$M$1070,$G498)=$J$3,INDEX(Nhaplieu!$N$8:$N$1070,$G498)=$J$3),INDEX(Nhaplieu!$E$8:$E$1070,$G498),""))</f>
        <v/>
      </c>
      <c r="B498" s="477" t="str">
        <f>IF($G498="","",IF(OR(INDEX(Nhaplieu!$M$8:$M$1070,$G498)=$J$3,INDEX(Nhaplieu!$N$8:$N$1070,$G498)=$J$3),INDEX(Nhaplieu!$F$8:$F$1070,$G498),""))</f>
        <v/>
      </c>
      <c r="C498" s="478" t="str">
        <f>IF($G498="","",IF(OR(INDEX(Nhaplieu!$M$8:$M$1070,$G498)=$J$3,INDEX(Nhaplieu!$N$8:$N$1070,$G498)=$J$3),INDEX(Nhaplieu!$L$8:$L$1070,$G498),""))</f>
        <v/>
      </c>
      <c r="D498" s="479" t="str">
        <f>IF($G498="","",IF(INDEX(Nhaplieu!$M$8:$M$1070,$G498)=$J$3,IF($G498="","",INDEX(Nhaplieu!$N$8:$N$1070,$G498)),IF(INDEX(Nhaplieu!$N$8:$N$1070,$G498)=$J$3,IF($G498="","",INDEX(Nhaplieu!$M$8:$M$1070,$G498)),"")))</f>
        <v/>
      </c>
      <c r="E498" s="461" t="str">
        <f>IF($G498="","",IF(AND(INDEX(Nhaplieu!$M$8:$M$1070,$G498)=$J$3,INDEX(Nhaplieu!$P$8:$P$1070,$G498)=$J$2),INDEX(Nhaplieu!$O$8:$O$1070,$G498),0))</f>
        <v/>
      </c>
      <c r="F498" s="461" t="str">
        <f>IF(OR($G498="",E498&gt;0),"",IF(AND(INDEX(Nhaplieu!$N$8:$N$1070,$G498)=$J$3,INDEX(Nhaplieu!$P$8:$P$1070,$G498)=$J$2),INDEX(Nhaplieu!$O$8:$O$1070,$G498),0))</f>
        <v/>
      </c>
      <c r="G498" s="480" t="str">
        <f>IF(TYPE(MATCH($J$2,Nhaplieu!$P$8:$P$1070,0))=16,"",MATCH($J$2,Nhaplieu!$P$8:$P$1070,0))</f>
        <v/>
      </c>
    </row>
    <row r="499" spans="1:7" s="10" customFormat="1" ht="14.25" customHeight="1">
      <c r="A499" s="461" t="str">
        <f>IF($G499="","",IF(OR(INDEX(Nhaplieu!$M$8:$M$1070,$G499)=$J$3,INDEX(Nhaplieu!$N$8:$N$1070,$G499)=$J$3),INDEX(Nhaplieu!$E$8:$E$1070,$G499),""))</f>
        <v/>
      </c>
      <c r="B499" s="477" t="str">
        <f>IF($G499="","",IF(OR(INDEX(Nhaplieu!$M$8:$M$1070,$G499)=$J$3,INDEX(Nhaplieu!$N$8:$N$1070,$G499)=$J$3),INDEX(Nhaplieu!$F$8:$F$1070,$G499),""))</f>
        <v/>
      </c>
      <c r="C499" s="478" t="str">
        <f>IF($G499="","",IF(OR(INDEX(Nhaplieu!$M$8:$M$1070,$G499)=$J$3,INDEX(Nhaplieu!$N$8:$N$1070,$G499)=$J$3),INDEX(Nhaplieu!$L$8:$L$1070,$G499),""))</f>
        <v/>
      </c>
      <c r="D499" s="479" t="str">
        <f>IF($G499="","",IF(INDEX(Nhaplieu!$M$8:$M$1070,$G499)=$J$3,IF($G499="","",INDEX(Nhaplieu!$N$8:$N$1070,$G499)),IF(INDEX(Nhaplieu!$N$8:$N$1070,$G499)=$J$3,IF($G499="","",INDEX(Nhaplieu!$M$8:$M$1070,$G499)),"")))</f>
        <v/>
      </c>
      <c r="E499" s="461" t="str">
        <f>IF($G499="","",IF(AND(INDEX(Nhaplieu!$M$8:$M$1070,$G499)=$J$3,INDEX(Nhaplieu!$P$8:$P$1070,$G499)=$J$2),INDEX(Nhaplieu!$O$8:$O$1070,$G499),0))</f>
        <v/>
      </c>
      <c r="F499" s="461" t="str">
        <f>IF(OR($G499="",E499&gt;0),"",IF(AND(INDEX(Nhaplieu!$N$8:$N$1070,$G499)=$J$3,INDEX(Nhaplieu!$P$8:$P$1070,$G499)=$J$2),INDEX(Nhaplieu!$O$8:$O$1070,$G499),0))</f>
        <v/>
      </c>
      <c r="G499" s="480" t="str">
        <f>IF(TYPE(MATCH($J$2,Nhaplieu!$P$8:$P$1070,0))=16,"",MATCH($J$2,Nhaplieu!$P$8:$P$1070,0))</f>
        <v/>
      </c>
    </row>
    <row r="500" spans="1:7" s="10" customFormat="1" ht="14.25" customHeight="1">
      <c r="A500" s="461" t="str">
        <f>IF($G500="","",IF(OR(INDEX(Nhaplieu!$M$8:$M$1070,$G500)=$J$3,INDEX(Nhaplieu!$N$8:$N$1070,$G500)=$J$3),INDEX(Nhaplieu!$E$8:$E$1070,$G500),""))</f>
        <v/>
      </c>
      <c r="B500" s="477" t="str">
        <f>IF($G500="","",IF(OR(INDEX(Nhaplieu!$M$8:$M$1070,$G500)=$J$3,INDEX(Nhaplieu!$N$8:$N$1070,$G500)=$J$3),INDEX(Nhaplieu!$F$8:$F$1070,$G500),""))</f>
        <v/>
      </c>
      <c r="C500" s="478" t="str">
        <f>IF($G500="","",IF(OR(INDEX(Nhaplieu!$M$8:$M$1070,$G500)=$J$3,INDEX(Nhaplieu!$N$8:$N$1070,$G500)=$J$3),INDEX(Nhaplieu!$L$8:$L$1070,$G500),""))</f>
        <v/>
      </c>
      <c r="D500" s="479" t="str">
        <f>IF($G500="","",IF(INDEX(Nhaplieu!$M$8:$M$1070,$G500)=$J$3,IF($G500="","",INDEX(Nhaplieu!$N$8:$N$1070,$G500)),IF(INDEX(Nhaplieu!$N$8:$N$1070,$G500)=$J$3,IF($G500="","",INDEX(Nhaplieu!$M$8:$M$1070,$G500)),"")))</f>
        <v/>
      </c>
      <c r="E500" s="461" t="str">
        <f>IF($G500="","",IF(AND(INDEX(Nhaplieu!$M$8:$M$1070,$G500)=$J$3,INDEX(Nhaplieu!$P$8:$P$1070,$G500)=$J$2),INDEX(Nhaplieu!$O$8:$O$1070,$G500),0))</f>
        <v/>
      </c>
      <c r="F500" s="461" t="str">
        <f>IF(OR($G500="",E500&gt;0),"",IF(AND(INDEX(Nhaplieu!$N$8:$N$1070,$G500)=$J$3,INDEX(Nhaplieu!$P$8:$P$1070,$G500)=$J$2),INDEX(Nhaplieu!$O$8:$O$1070,$G500),0))</f>
        <v/>
      </c>
      <c r="G500" s="480" t="str">
        <f>IF(TYPE(MATCH($J$2,Nhaplieu!$P$8:$P$1070,0))=16,"",MATCH($J$2,Nhaplieu!$P$8:$P$1070,0))</f>
        <v/>
      </c>
    </row>
    <row r="501" spans="1:7" s="10" customFormat="1" ht="14.25" customHeight="1">
      <c r="A501" s="461" t="str">
        <f>IF($G501="","",IF(OR(INDEX(Nhaplieu!$M$8:$M$1070,$G501)=$J$3,INDEX(Nhaplieu!$N$8:$N$1070,$G501)=$J$3),INDEX(Nhaplieu!$E$8:$E$1070,$G501),""))</f>
        <v/>
      </c>
      <c r="B501" s="477" t="str">
        <f>IF($G501="","",IF(OR(INDEX(Nhaplieu!$M$8:$M$1070,$G501)=$J$3,INDEX(Nhaplieu!$N$8:$N$1070,$G501)=$J$3),INDEX(Nhaplieu!$F$8:$F$1070,$G501),""))</f>
        <v/>
      </c>
      <c r="C501" s="478" t="str">
        <f>IF($G501="","",IF(OR(INDEX(Nhaplieu!$M$8:$M$1070,$G501)=$J$3,INDEX(Nhaplieu!$N$8:$N$1070,$G501)=$J$3),INDEX(Nhaplieu!$L$8:$L$1070,$G501),""))</f>
        <v/>
      </c>
      <c r="D501" s="479" t="str">
        <f>IF($G501="","",IF(INDEX(Nhaplieu!$M$8:$M$1070,$G501)=$J$3,IF($G501="","",INDEX(Nhaplieu!$N$8:$N$1070,$G501)),IF(INDEX(Nhaplieu!$N$8:$N$1070,$G501)=$J$3,IF($G501="","",INDEX(Nhaplieu!$M$8:$M$1070,$G501)),"")))</f>
        <v/>
      </c>
      <c r="E501" s="461" t="str">
        <f>IF($G501="","",IF(AND(INDEX(Nhaplieu!$M$8:$M$1070,$G501)=$J$3,INDEX(Nhaplieu!$P$8:$P$1070,$G501)=$J$2),INDEX(Nhaplieu!$O$8:$O$1070,$G501),0))</f>
        <v/>
      </c>
      <c r="F501" s="461" t="str">
        <f>IF(OR($G501="",E501&gt;0),"",IF(AND(INDEX(Nhaplieu!$N$8:$N$1070,$G501)=$J$3,INDEX(Nhaplieu!$P$8:$P$1070,$G501)=$J$2),INDEX(Nhaplieu!$O$8:$O$1070,$G501),0))</f>
        <v/>
      </c>
      <c r="G501" s="480" t="str">
        <f>IF(TYPE(MATCH($J$2,Nhaplieu!$P$8:$P$1070,0))=16,"",MATCH($J$2,Nhaplieu!$P$8:$P$1070,0))</f>
        <v/>
      </c>
    </row>
    <row r="502" spans="1:7" s="10" customFormat="1" ht="14.25" customHeight="1">
      <c r="A502" s="461" t="str">
        <f>IF($G502="","",IF(OR(INDEX(Nhaplieu!$M$8:$M$1070,$G502)=$J$3,INDEX(Nhaplieu!$N$8:$N$1070,$G502)=$J$3),INDEX(Nhaplieu!$E$8:$E$1070,$G502),""))</f>
        <v/>
      </c>
      <c r="B502" s="477" t="str">
        <f>IF($G502="","",IF(OR(INDEX(Nhaplieu!$M$8:$M$1070,$G502)=$J$3,INDEX(Nhaplieu!$N$8:$N$1070,$G502)=$J$3),INDEX(Nhaplieu!$F$8:$F$1070,$G502),""))</f>
        <v/>
      </c>
      <c r="C502" s="478" t="str">
        <f>IF($G502="","",IF(OR(INDEX(Nhaplieu!$M$8:$M$1070,$G502)=$J$3,INDEX(Nhaplieu!$N$8:$N$1070,$G502)=$J$3),INDEX(Nhaplieu!$L$8:$L$1070,$G502),""))</f>
        <v/>
      </c>
      <c r="D502" s="479" t="str">
        <f>IF($G502="","",IF(INDEX(Nhaplieu!$M$8:$M$1070,$G502)=$J$3,IF($G502="","",INDEX(Nhaplieu!$N$8:$N$1070,$G502)),IF(INDEX(Nhaplieu!$N$8:$N$1070,$G502)=$J$3,IF($G502="","",INDEX(Nhaplieu!$M$8:$M$1070,$G502)),"")))</f>
        <v/>
      </c>
      <c r="E502" s="461" t="str">
        <f>IF($G502="","",IF(AND(INDEX(Nhaplieu!$M$8:$M$1070,$G502)=$J$3,INDEX(Nhaplieu!$P$8:$P$1070,$G502)=$J$2),INDEX(Nhaplieu!$O$8:$O$1070,$G502),0))</f>
        <v/>
      </c>
      <c r="F502" s="461" t="str">
        <f>IF(OR($G502="",E502&gt;0),"",IF(AND(INDEX(Nhaplieu!$N$8:$N$1070,$G502)=$J$3,INDEX(Nhaplieu!$P$8:$P$1070,$G502)=$J$2),INDEX(Nhaplieu!$O$8:$O$1070,$G502),0))</f>
        <v/>
      </c>
      <c r="G502" s="480" t="str">
        <f>IF(TYPE(MATCH($J$2,Nhaplieu!$P$8:$P$1070,0))=16,"",MATCH($J$2,Nhaplieu!$P$8:$P$1070,0))</f>
        <v/>
      </c>
    </row>
    <row r="503" spans="1:7" s="10" customFormat="1" ht="14.25" customHeight="1">
      <c r="A503" s="461" t="str">
        <f>IF($G503="","",IF(OR(INDEX(Nhaplieu!$M$8:$M$1070,$G503)=$J$3,INDEX(Nhaplieu!$N$8:$N$1070,$G503)=$J$3),INDEX(Nhaplieu!$E$8:$E$1070,$G503),""))</f>
        <v/>
      </c>
      <c r="B503" s="477" t="str">
        <f>IF($G503="","",IF(OR(INDEX(Nhaplieu!$M$8:$M$1070,$G503)=$J$3,INDEX(Nhaplieu!$N$8:$N$1070,$G503)=$J$3),INDEX(Nhaplieu!$F$8:$F$1070,$G503),""))</f>
        <v/>
      </c>
      <c r="C503" s="478" t="str">
        <f>IF($G503="","",IF(OR(INDEX(Nhaplieu!$M$8:$M$1070,$G503)=$J$3,INDEX(Nhaplieu!$N$8:$N$1070,$G503)=$J$3),INDEX(Nhaplieu!$L$8:$L$1070,$G503),""))</f>
        <v/>
      </c>
      <c r="D503" s="479" t="str">
        <f>IF($G503="","",IF(INDEX(Nhaplieu!$M$8:$M$1070,$G503)=$J$3,IF($G503="","",INDEX(Nhaplieu!$N$8:$N$1070,$G503)),IF(INDEX(Nhaplieu!$N$8:$N$1070,$G503)=$J$3,IF($G503="","",INDEX(Nhaplieu!$M$8:$M$1070,$G503)),"")))</f>
        <v/>
      </c>
      <c r="E503" s="461" t="str">
        <f>IF($G503="","",IF(AND(INDEX(Nhaplieu!$M$8:$M$1070,$G503)=$J$3,INDEX(Nhaplieu!$P$8:$P$1070,$G503)=$J$2),INDEX(Nhaplieu!$O$8:$O$1070,$G503),0))</f>
        <v/>
      </c>
      <c r="F503" s="461" t="str">
        <f>IF(OR($G503="",E503&gt;0),"",IF(AND(INDEX(Nhaplieu!$N$8:$N$1070,$G503)=$J$3,INDEX(Nhaplieu!$P$8:$P$1070,$G503)=$J$2),INDEX(Nhaplieu!$O$8:$O$1070,$G503),0))</f>
        <v/>
      </c>
      <c r="G503" s="480" t="str">
        <f>IF(TYPE(MATCH($J$2,Nhaplieu!$P$8:$P$1070,0))=16,"",MATCH($J$2,Nhaplieu!$P$8:$P$1070,0))</f>
        <v/>
      </c>
    </row>
    <row r="504" spans="1:7" s="10" customFormat="1" ht="14.25" customHeight="1">
      <c r="A504" s="461" t="str">
        <f>IF($G504="","",IF(OR(INDEX(Nhaplieu!$M$8:$M$1070,$G504)=$J$3,INDEX(Nhaplieu!$N$8:$N$1070,$G504)=$J$3),INDEX(Nhaplieu!$E$8:$E$1070,$G504),""))</f>
        <v/>
      </c>
      <c r="B504" s="477" t="str">
        <f>IF($G504="","",IF(OR(INDEX(Nhaplieu!$M$8:$M$1070,$G504)=$J$3,INDEX(Nhaplieu!$N$8:$N$1070,$G504)=$J$3),INDEX(Nhaplieu!$F$8:$F$1070,$G504),""))</f>
        <v/>
      </c>
      <c r="C504" s="478" t="str">
        <f>IF($G504="","",IF(OR(INDEX(Nhaplieu!$M$8:$M$1070,$G504)=$J$3,INDEX(Nhaplieu!$N$8:$N$1070,$G504)=$J$3),INDEX(Nhaplieu!$L$8:$L$1070,$G504),""))</f>
        <v/>
      </c>
      <c r="D504" s="479" t="str">
        <f>IF($G504="","",IF(INDEX(Nhaplieu!$M$8:$M$1070,$G504)=$J$3,IF($G504="","",INDEX(Nhaplieu!$N$8:$N$1070,$G504)),IF(INDEX(Nhaplieu!$N$8:$N$1070,$G504)=$J$3,IF($G504="","",INDEX(Nhaplieu!$M$8:$M$1070,$G504)),"")))</f>
        <v/>
      </c>
      <c r="E504" s="461" t="str">
        <f>IF($G504="","",IF(AND(INDEX(Nhaplieu!$M$8:$M$1070,$G504)=$J$3,INDEX(Nhaplieu!$P$8:$P$1070,$G504)=$J$2),INDEX(Nhaplieu!$O$8:$O$1070,$G504),0))</f>
        <v/>
      </c>
      <c r="F504" s="461" t="str">
        <f>IF(OR($G504="",E504&gt;0),"",IF(AND(INDEX(Nhaplieu!$N$8:$N$1070,$G504)=$J$3,INDEX(Nhaplieu!$P$8:$P$1070,$G504)=$J$2),INDEX(Nhaplieu!$O$8:$O$1070,$G504),0))</f>
        <v/>
      </c>
      <c r="G504" s="480" t="str">
        <f>IF(TYPE(MATCH($J$2,Nhaplieu!$P$8:$P$1070,0))=16,"",MATCH($J$2,Nhaplieu!$P$8:$P$1070,0))</f>
        <v/>
      </c>
    </row>
    <row r="505" spans="1:7" s="10" customFormat="1" ht="14.25" customHeight="1">
      <c r="A505" s="461" t="str">
        <f>IF($G505="","",IF(OR(INDEX(Nhaplieu!$M$8:$M$1070,$G505)=$J$3,INDEX(Nhaplieu!$N$8:$N$1070,$G505)=$J$3),INDEX(Nhaplieu!$E$8:$E$1070,$G505),""))</f>
        <v/>
      </c>
      <c r="B505" s="477" t="str">
        <f>IF($G505="","",IF(OR(INDEX(Nhaplieu!$M$8:$M$1070,$G505)=$J$3,INDEX(Nhaplieu!$N$8:$N$1070,$G505)=$J$3),INDEX(Nhaplieu!$F$8:$F$1070,$G505),""))</f>
        <v/>
      </c>
      <c r="C505" s="478" t="str">
        <f>IF($G505="","",IF(OR(INDEX(Nhaplieu!$M$8:$M$1070,$G505)=$J$3,INDEX(Nhaplieu!$N$8:$N$1070,$G505)=$J$3),INDEX(Nhaplieu!$L$8:$L$1070,$G505),""))</f>
        <v/>
      </c>
      <c r="D505" s="479" t="str">
        <f>IF($G505="","",IF(INDEX(Nhaplieu!$M$8:$M$1070,$G505)=$J$3,IF($G505="","",INDEX(Nhaplieu!$N$8:$N$1070,$G505)),IF(INDEX(Nhaplieu!$N$8:$N$1070,$G505)=$J$3,IF($G505="","",INDEX(Nhaplieu!$M$8:$M$1070,$G505)),"")))</f>
        <v/>
      </c>
      <c r="E505" s="461" t="str">
        <f>IF($G505="","",IF(AND(INDEX(Nhaplieu!$M$8:$M$1070,$G505)=$J$3,INDEX(Nhaplieu!$P$8:$P$1070,$G505)=$J$2),INDEX(Nhaplieu!$O$8:$O$1070,$G505),0))</f>
        <v/>
      </c>
      <c r="F505" s="461" t="str">
        <f>IF(OR($G505="",E505&gt;0),"",IF(AND(INDEX(Nhaplieu!$N$8:$N$1070,$G505)=$J$3,INDEX(Nhaplieu!$P$8:$P$1070,$G505)=$J$2),INDEX(Nhaplieu!$O$8:$O$1070,$G505),0))</f>
        <v/>
      </c>
      <c r="G505" s="480" t="str">
        <f>IF(TYPE(MATCH($J$2,Nhaplieu!$P$8:$P$1070,0))=16,"",MATCH($J$2,Nhaplieu!$P$8:$P$1070,0))</f>
        <v/>
      </c>
    </row>
    <row r="506" spans="1:7" s="10" customFormat="1" ht="14.25" customHeight="1">
      <c r="A506" s="461" t="str">
        <f>IF($G506="","",IF(OR(INDEX(Nhaplieu!$M$8:$M$1070,$G506)=$J$3,INDEX(Nhaplieu!$N$8:$N$1070,$G506)=$J$3),INDEX(Nhaplieu!$E$8:$E$1070,$G506),""))</f>
        <v/>
      </c>
      <c r="B506" s="477" t="str">
        <f>IF($G506="","",IF(OR(INDEX(Nhaplieu!$M$8:$M$1070,$G506)=$J$3,INDEX(Nhaplieu!$N$8:$N$1070,$G506)=$J$3),INDEX(Nhaplieu!$F$8:$F$1070,$G506),""))</f>
        <v/>
      </c>
      <c r="C506" s="478" t="str">
        <f>IF($G506="","",IF(OR(INDEX(Nhaplieu!$M$8:$M$1070,$G506)=$J$3,INDEX(Nhaplieu!$N$8:$N$1070,$G506)=$J$3),INDEX(Nhaplieu!$L$8:$L$1070,$G506),""))</f>
        <v/>
      </c>
      <c r="D506" s="479" t="str">
        <f>IF($G506="","",IF(INDEX(Nhaplieu!$M$8:$M$1070,$G506)=$J$3,IF($G506="","",INDEX(Nhaplieu!$N$8:$N$1070,$G506)),IF(INDEX(Nhaplieu!$N$8:$N$1070,$G506)=$J$3,IF($G506="","",INDEX(Nhaplieu!$M$8:$M$1070,$G506)),"")))</f>
        <v/>
      </c>
      <c r="E506" s="461" t="str">
        <f>IF($G506="","",IF(AND(INDEX(Nhaplieu!$M$8:$M$1070,$G506)=$J$3,INDEX(Nhaplieu!$P$8:$P$1070,$G506)=$J$2),INDEX(Nhaplieu!$O$8:$O$1070,$G506),0))</f>
        <v/>
      </c>
      <c r="F506" s="461" t="str">
        <f>IF(OR($G506="",E506&gt;0),"",IF(AND(INDEX(Nhaplieu!$N$8:$N$1070,$G506)=$J$3,INDEX(Nhaplieu!$P$8:$P$1070,$G506)=$J$2),INDEX(Nhaplieu!$O$8:$O$1070,$G506),0))</f>
        <v/>
      </c>
      <c r="G506" s="480" t="str">
        <f>IF(TYPE(MATCH($J$2,Nhaplieu!$P$8:$P$1070,0))=16,"",MATCH($J$2,Nhaplieu!$P$8:$P$1070,0))</f>
        <v/>
      </c>
    </row>
    <row r="507" spans="1:7" s="10" customFormat="1" ht="14.25" customHeight="1">
      <c r="A507" s="461" t="str">
        <f>IF($G507="","",IF(OR(INDEX(Nhaplieu!$M$8:$M$1070,$G507)=$J$3,INDEX(Nhaplieu!$N$8:$N$1070,$G507)=$J$3),INDEX(Nhaplieu!$E$8:$E$1070,$G507),""))</f>
        <v/>
      </c>
      <c r="B507" s="477" t="str">
        <f>IF($G507="","",IF(OR(INDEX(Nhaplieu!$M$8:$M$1070,$G507)=$J$3,INDEX(Nhaplieu!$N$8:$N$1070,$G507)=$J$3),INDEX(Nhaplieu!$F$8:$F$1070,$G507),""))</f>
        <v/>
      </c>
      <c r="C507" s="478" t="str">
        <f>IF($G507="","",IF(OR(INDEX(Nhaplieu!$M$8:$M$1070,$G507)=$J$3,INDEX(Nhaplieu!$N$8:$N$1070,$G507)=$J$3),INDEX(Nhaplieu!$L$8:$L$1070,$G507),""))</f>
        <v/>
      </c>
      <c r="D507" s="479" t="str">
        <f>IF($G507="","",IF(INDEX(Nhaplieu!$M$8:$M$1070,$G507)=$J$3,IF($G507="","",INDEX(Nhaplieu!$N$8:$N$1070,$G507)),IF(INDEX(Nhaplieu!$N$8:$N$1070,$G507)=$J$3,IF($G507="","",INDEX(Nhaplieu!$M$8:$M$1070,$G507)),"")))</f>
        <v/>
      </c>
      <c r="E507" s="461" t="str">
        <f>IF($G507="","",IF(AND(INDEX(Nhaplieu!$M$8:$M$1070,$G507)=$J$3,INDEX(Nhaplieu!$P$8:$P$1070,$G507)=$J$2),INDEX(Nhaplieu!$O$8:$O$1070,$G507),0))</f>
        <v/>
      </c>
      <c r="F507" s="461" t="str">
        <f>IF(OR($G507="",E507&gt;0),"",IF(AND(INDEX(Nhaplieu!$N$8:$N$1070,$G507)=$J$3,INDEX(Nhaplieu!$P$8:$P$1070,$G507)=$J$2),INDEX(Nhaplieu!$O$8:$O$1070,$G507),0))</f>
        <v/>
      </c>
      <c r="G507" s="480" t="str">
        <f>IF(TYPE(MATCH($J$2,Nhaplieu!$P$8:$P$1070,0))=16,"",MATCH($J$2,Nhaplieu!$P$8:$P$1070,0))</f>
        <v/>
      </c>
    </row>
    <row r="508" spans="1:7" s="10" customFormat="1" ht="14.25" customHeight="1">
      <c r="A508" s="461" t="str">
        <f>IF($G508="","",IF(OR(INDEX(Nhaplieu!$M$8:$M$1070,$G508)=$J$3,INDEX(Nhaplieu!$N$8:$N$1070,$G508)=$J$3),INDEX(Nhaplieu!$E$8:$E$1070,$G508),""))</f>
        <v/>
      </c>
      <c r="B508" s="477" t="str">
        <f>IF($G508="","",IF(OR(INDEX(Nhaplieu!$M$8:$M$1070,$G508)=$J$3,INDEX(Nhaplieu!$N$8:$N$1070,$G508)=$J$3),INDEX(Nhaplieu!$F$8:$F$1070,$G508),""))</f>
        <v/>
      </c>
      <c r="C508" s="478" t="str">
        <f>IF($G508="","",IF(OR(INDEX(Nhaplieu!$M$8:$M$1070,$G508)=$J$3,INDEX(Nhaplieu!$N$8:$N$1070,$G508)=$J$3),INDEX(Nhaplieu!$L$8:$L$1070,$G508),""))</f>
        <v/>
      </c>
      <c r="D508" s="479" t="str">
        <f>IF($G508="","",IF(INDEX(Nhaplieu!$M$8:$M$1070,$G508)=$J$3,IF($G508="","",INDEX(Nhaplieu!$N$8:$N$1070,$G508)),IF(INDEX(Nhaplieu!$N$8:$N$1070,$G508)=$J$3,IF($G508="","",INDEX(Nhaplieu!$M$8:$M$1070,$G508)),"")))</f>
        <v/>
      </c>
      <c r="E508" s="461" t="str">
        <f>IF($G508="","",IF(AND(INDEX(Nhaplieu!$M$8:$M$1070,$G508)=$J$3,INDEX(Nhaplieu!$P$8:$P$1070,$G508)=$J$2),INDEX(Nhaplieu!$O$8:$O$1070,$G508),0))</f>
        <v/>
      </c>
      <c r="F508" s="461" t="str">
        <f>IF(OR($G508="",E508&gt;0),"",IF(AND(INDEX(Nhaplieu!$N$8:$N$1070,$G508)=$J$3,INDEX(Nhaplieu!$P$8:$P$1070,$G508)=$J$2),INDEX(Nhaplieu!$O$8:$O$1070,$G508),0))</f>
        <v/>
      </c>
      <c r="G508" s="480" t="str">
        <f>IF(TYPE(MATCH($J$2,Nhaplieu!$P$8:$P$1070,0))=16,"",MATCH($J$2,Nhaplieu!$P$8:$P$1070,0))</f>
        <v/>
      </c>
    </row>
    <row r="509" spans="1:7" s="10" customFormat="1" ht="14.25" customHeight="1">
      <c r="A509" s="461" t="str">
        <f>IF($G509="","",IF(OR(INDEX(Nhaplieu!$M$8:$M$1070,$G509)=$J$3,INDEX(Nhaplieu!$N$8:$N$1070,$G509)=$J$3),INDEX(Nhaplieu!$E$8:$E$1070,$G509),""))</f>
        <v/>
      </c>
      <c r="B509" s="477" t="str">
        <f>IF($G509="","",IF(OR(INDEX(Nhaplieu!$M$8:$M$1070,$G509)=$J$3,INDEX(Nhaplieu!$N$8:$N$1070,$G509)=$J$3),INDEX(Nhaplieu!$F$8:$F$1070,$G509),""))</f>
        <v/>
      </c>
      <c r="C509" s="478" t="str">
        <f>IF($G509="","",IF(OR(INDEX(Nhaplieu!$M$8:$M$1070,$G509)=$J$3,INDEX(Nhaplieu!$N$8:$N$1070,$G509)=$J$3),INDEX(Nhaplieu!$L$8:$L$1070,$G509),""))</f>
        <v/>
      </c>
      <c r="D509" s="479" t="str">
        <f>IF($G509="","",IF(INDEX(Nhaplieu!$M$8:$M$1070,$G509)=$J$3,IF($G509="","",INDEX(Nhaplieu!$N$8:$N$1070,$G509)),IF(INDEX(Nhaplieu!$N$8:$N$1070,$G509)=$J$3,IF($G509="","",INDEX(Nhaplieu!$M$8:$M$1070,$G509)),"")))</f>
        <v/>
      </c>
      <c r="E509" s="461" t="str">
        <f>IF($G509="","",IF(AND(INDEX(Nhaplieu!$M$8:$M$1070,$G509)=$J$3,INDEX(Nhaplieu!$P$8:$P$1070,$G509)=$J$2),INDEX(Nhaplieu!$O$8:$O$1070,$G509),0))</f>
        <v/>
      </c>
      <c r="F509" s="461" t="str">
        <f>IF(OR($G509="",E509&gt;0),"",IF(AND(INDEX(Nhaplieu!$N$8:$N$1070,$G509)=$J$3,INDEX(Nhaplieu!$P$8:$P$1070,$G509)=$J$2),INDEX(Nhaplieu!$O$8:$O$1070,$G509),0))</f>
        <v/>
      </c>
      <c r="G509" s="480" t="str">
        <f>IF(TYPE(MATCH($J$2,Nhaplieu!$P$8:$P$1070,0))=16,"",MATCH($J$2,Nhaplieu!$P$8:$P$1070,0))</f>
        <v/>
      </c>
    </row>
    <row r="510" spans="1:7" s="10" customFormat="1" ht="14.25" customHeight="1">
      <c r="A510" s="461" t="str">
        <f>IF($G510="","",IF(OR(INDEX(Nhaplieu!$M$8:$M$1070,$G510)=$J$3,INDEX(Nhaplieu!$N$8:$N$1070,$G510)=$J$3),INDEX(Nhaplieu!$E$8:$E$1070,$G510),""))</f>
        <v/>
      </c>
      <c r="B510" s="477" t="str">
        <f>IF($G510="","",IF(OR(INDEX(Nhaplieu!$M$8:$M$1070,$G510)=$J$3,INDEX(Nhaplieu!$N$8:$N$1070,$G510)=$J$3),INDEX(Nhaplieu!$F$8:$F$1070,$G510),""))</f>
        <v/>
      </c>
      <c r="C510" s="478" t="str">
        <f>IF($G510="","",IF(OR(INDEX(Nhaplieu!$M$8:$M$1070,$G510)=$J$3,INDEX(Nhaplieu!$N$8:$N$1070,$G510)=$J$3),INDEX(Nhaplieu!$L$8:$L$1070,$G510),""))</f>
        <v/>
      </c>
      <c r="D510" s="479" t="str">
        <f>IF($G510="","",IF(INDEX(Nhaplieu!$M$8:$M$1070,$G510)=$J$3,IF($G510="","",INDEX(Nhaplieu!$N$8:$N$1070,$G510)),IF(INDEX(Nhaplieu!$N$8:$N$1070,$G510)=$J$3,IF($G510="","",INDEX(Nhaplieu!$M$8:$M$1070,$G510)),"")))</f>
        <v/>
      </c>
      <c r="E510" s="461" t="str">
        <f>IF($G510="","",IF(AND(INDEX(Nhaplieu!$M$8:$M$1070,$G510)=$J$3,INDEX(Nhaplieu!$P$8:$P$1070,$G510)=$J$2),INDEX(Nhaplieu!$O$8:$O$1070,$G510),0))</f>
        <v/>
      </c>
      <c r="F510" s="461" t="str">
        <f>IF(OR($G510="",E510&gt;0),"",IF(AND(INDEX(Nhaplieu!$N$8:$N$1070,$G510)=$J$3,INDEX(Nhaplieu!$P$8:$P$1070,$G510)=$J$2),INDEX(Nhaplieu!$O$8:$O$1070,$G510),0))</f>
        <v/>
      </c>
      <c r="G510" s="480" t="str">
        <f>IF(TYPE(MATCH($J$2,Nhaplieu!$P$8:$P$1070,0))=16,"",MATCH($J$2,Nhaplieu!$P$8:$P$1070,0))</f>
        <v/>
      </c>
    </row>
    <row r="511" spans="1:7" s="10" customFormat="1" ht="14.25" customHeight="1">
      <c r="A511" s="461" t="str">
        <f>IF($G511="","",IF(OR(INDEX(Nhaplieu!$M$8:$M$1070,$G511)=$J$3,INDEX(Nhaplieu!$N$8:$N$1070,$G511)=$J$3),INDEX(Nhaplieu!$E$8:$E$1070,$G511),""))</f>
        <v/>
      </c>
      <c r="B511" s="477" t="str">
        <f>IF($G511="","",IF(OR(INDEX(Nhaplieu!$M$8:$M$1070,$G511)=$J$3,INDEX(Nhaplieu!$N$8:$N$1070,$G511)=$J$3),INDEX(Nhaplieu!$F$8:$F$1070,$G511),""))</f>
        <v/>
      </c>
      <c r="C511" s="478" t="str">
        <f>IF($G511="","",IF(OR(INDEX(Nhaplieu!$M$8:$M$1070,$G511)=$J$3,INDEX(Nhaplieu!$N$8:$N$1070,$G511)=$J$3),INDEX(Nhaplieu!$L$8:$L$1070,$G511),""))</f>
        <v/>
      </c>
      <c r="D511" s="479" t="str">
        <f>IF($G511="","",IF(INDEX(Nhaplieu!$M$8:$M$1070,$G511)=$J$3,IF($G511="","",INDEX(Nhaplieu!$N$8:$N$1070,$G511)),IF(INDEX(Nhaplieu!$N$8:$N$1070,$G511)=$J$3,IF($G511="","",INDEX(Nhaplieu!$M$8:$M$1070,$G511)),"")))</f>
        <v/>
      </c>
      <c r="E511" s="461" t="str">
        <f>IF($G511="","",IF(AND(INDEX(Nhaplieu!$M$8:$M$1070,$G511)=$J$3,INDEX(Nhaplieu!$P$8:$P$1070,$G511)=$J$2),INDEX(Nhaplieu!$O$8:$O$1070,$G511),0))</f>
        <v/>
      </c>
      <c r="F511" s="461" t="str">
        <f>IF(OR($G511="",E511&gt;0),"",IF(AND(INDEX(Nhaplieu!$N$8:$N$1070,$G511)=$J$3,INDEX(Nhaplieu!$P$8:$P$1070,$G511)=$J$2),INDEX(Nhaplieu!$O$8:$O$1070,$G511),0))</f>
        <v/>
      </c>
      <c r="G511" s="480" t="str">
        <f>IF(TYPE(MATCH($J$2,Nhaplieu!$P$8:$P$1070,0))=16,"",MATCH($J$2,Nhaplieu!$P$8:$P$1070,0))</f>
        <v/>
      </c>
    </row>
    <row r="512" spans="1:7" s="10" customFormat="1" ht="14.25" customHeight="1">
      <c r="A512" s="461" t="str">
        <f>IF($G512="","",IF(OR(INDEX(Nhaplieu!$M$8:$M$1070,$G512)=$J$3,INDEX(Nhaplieu!$N$8:$N$1070,$G512)=$J$3),INDEX(Nhaplieu!$E$8:$E$1070,$G512),""))</f>
        <v/>
      </c>
      <c r="B512" s="477" t="str">
        <f>IF($G512="","",IF(OR(INDEX(Nhaplieu!$M$8:$M$1070,$G512)=$J$3,INDEX(Nhaplieu!$N$8:$N$1070,$G512)=$J$3),INDEX(Nhaplieu!$F$8:$F$1070,$G512),""))</f>
        <v/>
      </c>
      <c r="C512" s="478" t="str">
        <f>IF($G512="","",IF(OR(INDEX(Nhaplieu!$M$8:$M$1070,$G512)=$J$3,INDEX(Nhaplieu!$N$8:$N$1070,$G512)=$J$3),INDEX(Nhaplieu!$L$8:$L$1070,$G512),""))</f>
        <v/>
      </c>
      <c r="D512" s="479" t="str">
        <f>IF($G512="","",IF(INDEX(Nhaplieu!$M$8:$M$1070,$G512)=$J$3,IF($G512="","",INDEX(Nhaplieu!$N$8:$N$1070,$G512)),IF(INDEX(Nhaplieu!$N$8:$N$1070,$G512)=$J$3,IF($G512="","",INDEX(Nhaplieu!$M$8:$M$1070,$G512)),"")))</f>
        <v/>
      </c>
      <c r="E512" s="461" t="str">
        <f>IF($G512="","",IF(AND(INDEX(Nhaplieu!$M$8:$M$1070,$G512)=$J$3,INDEX(Nhaplieu!$P$8:$P$1070,$G512)=$J$2),INDEX(Nhaplieu!$O$8:$O$1070,$G512),0))</f>
        <v/>
      </c>
      <c r="F512" s="461" t="str">
        <f>IF(OR($G512="",E512&gt;0),"",IF(AND(INDEX(Nhaplieu!$N$8:$N$1070,$G512)=$J$3,INDEX(Nhaplieu!$P$8:$P$1070,$G512)=$J$2),INDEX(Nhaplieu!$O$8:$O$1070,$G512),0))</f>
        <v/>
      </c>
      <c r="G512" s="480" t="str">
        <f>IF(TYPE(MATCH($J$2,Nhaplieu!$P$8:$P$1070,0))=16,"",MATCH($J$2,Nhaplieu!$P$8:$P$1070,0))</f>
        <v/>
      </c>
    </row>
    <row r="513" spans="1:7" s="10" customFormat="1" ht="14.25" customHeight="1">
      <c r="A513" s="461" t="str">
        <f>IF($G513="","",IF(OR(INDEX(Nhaplieu!$M$8:$M$1070,$G513)=$J$3,INDEX(Nhaplieu!$N$8:$N$1070,$G513)=$J$3),INDEX(Nhaplieu!$E$8:$E$1070,$G513),""))</f>
        <v/>
      </c>
      <c r="B513" s="477" t="str">
        <f>IF($G513="","",IF(OR(INDEX(Nhaplieu!$M$8:$M$1070,$G513)=$J$3,INDEX(Nhaplieu!$N$8:$N$1070,$G513)=$J$3),INDEX(Nhaplieu!$F$8:$F$1070,$G513),""))</f>
        <v/>
      </c>
      <c r="C513" s="478" t="str">
        <f>IF($G513="","",IF(OR(INDEX(Nhaplieu!$M$8:$M$1070,$G513)=$J$3,INDEX(Nhaplieu!$N$8:$N$1070,$G513)=$J$3),INDEX(Nhaplieu!$L$8:$L$1070,$G513),""))</f>
        <v/>
      </c>
      <c r="D513" s="479" t="str">
        <f>IF($G513="","",IF(INDEX(Nhaplieu!$M$8:$M$1070,$G513)=$J$3,IF($G513="","",INDEX(Nhaplieu!$N$8:$N$1070,$G513)),IF(INDEX(Nhaplieu!$N$8:$N$1070,$G513)=$J$3,IF($G513="","",INDEX(Nhaplieu!$M$8:$M$1070,$G513)),"")))</f>
        <v/>
      </c>
      <c r="E513" s="461" t="str">
        <f>IF($G513="","",IF(AND(INDEX(Nhaplieu!$M$8:$M$1070,$G513)=$J$3,INDEX(Nhaplieu!$P$8:$P$1070,$G513)=$J$2),INDEX(Nhaplieu!$O$8:$O$1070,$G513),0))</f>
        <v/>
      </c>
      <c r="F513" s="461" t="str">
        <f>IF(OR($G513="",E513&gt;0),"",IF(AND(INDEX(Nhaplieu!$N$8:$N$1070,$G513)=$J$3,INDEX(Nhaplieu!$P$8:$P$1070,$G513)=$J$2),INDEX(Nhaplieu!$O$8:$O$1070,$G513),0))</f>
        <v/>
      </c>
      <c r="G513" s="480" t="str">
        <f>IF(TYPE(MATCH($J$2,Nhaplieu!$P$8:$P$1070,0))=16,"",MATCH($J$2,Nhaplieu!$P$8:$P$1070,0))</f>
        <v/>
      </c>
    </row>
    <row r="514" spans="1:7" s="10" customFormat="1" ht="14.25" customHeight="1">
      <c r="A514" s="461" t="str">
        <f>IF($G514="","",IF(OR(INDEX(Nhaplieu!$M$8:$M$1070,$G514)=$J$3,INDEX(Nhaplieu!$N$8:$N$1070,$G514)=$J$3),INDEX(Nhaplieu!$E$8:$E$1070,$G514),""))</f>
        <v/>
      </c>
      <c r="B514" s="477" t="str">
        <f>IF($G514="","",IF(OR(INDEX(Nhaplieu!$M$8:$M$1070,$G514)=$J$3,INDEX(Nhaplieu!$N$8:$N$1070,$G514)=$J$3),INDEX(Nhaplieu!$F$8:$F$1070,$G514),""))</f>
        <v/>
      </c>
      <c r="C514" s="478" t="str">
        <f>IF($G514="","",IF(OR(INDEX(Nhaplieu!$M$8:$M$1070,$G514)=$J$3,INDEX(Nhaplieu!$N$8:$N$1070,$G514)=$J$3),INDEX(Nhaplieu!$L$8:$L$1070,$G514),""))</f>
        <v/>
      </c>
      <c r="D514" s="479" t="str">
        <f>IF($G514="","",IF(INDEX(Nhaplieu!$M$8:$M$1070,$G514)=$J$3,IF($G514="","",INDEX(Nhaplieu!$N$8:$N$1070,$G514)),IF(INDEX(Nhaplieu!$N$8:$N$1070,$G514)=$J$3,IF($G514="","",INDEX(Nhaplieu!$M$8:$M$1070,$G514)),"")))</f>
        <v/>
      </c>
      <c r="E514" s="461" t="str">
        <f>IF($G514="","",IF(AND(INDEX(Nhaplieu!$M$8:$M$1070,$G514)=$J$3,INDEX(Nhaplieu!$P$8:$P$1070,$G514)=$J$2),INDEX(Nhaplieu!$O$8:$O$1070,$G514),0))</f>
        <v/>
      </c>
      <c r="F514" s="461" t="str">
        <f>IF(OR($G514="",E514&gt;0),"",IF(AND(INDEX(Nhaplieu!$N$8:$N$1070,$G514)=$J$3,INDEX(Nhaplieu!$P$8:$P$1070,$G514)=$J$2),INDEX(Nhaplieu!$O$8:$O$1070,$G514),0))</f>
        <v/>
      </c>
      <c r="G514" s="480" t="str">
        <f>IF(TYPE(MATCH($J$2,Nhaplieu!$P$8:$P$1070,0))=16,"",MATCH($J$2,Nhaplieu!$P$8:$P$1070,0))</f>
        <v/>
      </c>
    </row>
    <row r="515" spans="1:7" s="10" customFormat="1" ht="14.25" customHeight="1">
      <c r="A515" s="461" t="str">
        <f>IF($G515="","",IF(OR(INDEX(Nhaplieu!$M$8:$M$1070,$G515)=$J$3,INDEX(Nhaplieu!$N$8:$N$1070,$G515)=$J$3),INDEX(Nhaplieu!$E$8:$E$1070,$G515),""))</f>
        <v/>
      </c>
      <c r="B515" s="477" t="str">
        <f>IF($G515="","",IF(OR(INDEX(Nhaplieu!$M$8:$M$1070,$G515)=$J$3,INDEX(Nhaplieu!$N$8:$N$1070,$G515)=$J$3),INDEX(Nhaplieu!$F$8:$F$1070,$G515),""))</f>
        <v/>
      </c>
      <c r="C515" s="478" t="str">
        <f>IF($G515="","",IF(OR(INDEX(Nhaplieu!$M$8:$M$1070,$G515)=$J$3,INDEX(Nhaplieu!$N$8:$N$1070,$G515)=$J$3),INDEX(Nhaplieu!$L$8:$L$1070,$G515),""))</f>
        <v/>
      </c>
      <c r="D515" s="479" t="str">
        <f>IF($G515="","",IF(INDEX(Nhaplieu!$M$8:$M$1070,$G515)=$J$3,IF($G515="","",INDEX(Nhaplieu!$N$8:$N$1070,$G515)),IF(INDEX(Nhaplieu!$N$8:$N$1070,$G515)=$J$3,IF($G515="","",INDEX(Nhaplieu!$M$8:$M$1070,$G515)),"")))</f>
        <v/>
      </c>
      <c r="E515" s="461" t="str">
        <f>IF($G515="","",IF(AND(INDEX(Nhaplieu!$M$8:$M$1070,$G515)=$J$3,INDEX(Nhaplieu!$P$8:$P$1070,$G515)=$J$2),INDEX(Nhaplieu!$O$8:$O$1070,$G515),0))</f>
        <v/>
      </c>
      <c r="F515" s="461" t="str">
        <f>IF(OR($G515="",E515&gt;0),"",IF(AND(INDEX(Nhaplieu!$N$8:$N$1070,$G515)=$J$3,INDEX(Nhaplieu!$P$8:$P$1070,$G515)=$J$2),INDEX(Nhaplieu!$O$8:$O$1070,$G515),0))</f>
        <v/>
      </c>
      <c r="G515" s="480" t="str">
        <f>IF(TYPE(MATCH($J$2,Nhaplieu!$P$8:$P$1070,0))=16,"",MATCH($J$2,Nhaplieu!$P$8:$P$1070,0))</f>
        <v/>
      </c>
    </row>
    <row r="516" spans="1:7" s="10" customFormat="1" ht="14.25" customHeight="1">
      <c r="A516" s="461" t="str">
        <f>IF($G516="","",IF(OR(INDEX(Nhaplieu!$M$8:$M$1070,$G516)=$J$3,INDEX(Nhaplieu!$N$8:$N$1070,$G516)=$J$3),INDEX(Nhaplieu!$E$8:$E$1070,$G516),""))</f>
        <v/>
      </c>
      <c r="B516" s="477" t="str">
        <f>IF($G516="","",IF(OR(INDEX(Nhaplieu!$M$8:$M$1070,$G516)=$J$3,INDEX(Nhaplieu!$N$8:$N$1070,$G516)=$J$3),INDEX(Nhaplieu!$F$8:$F$1070,$G516),""))</f>
        <v/>
      </c>
      <c r="C516" s="478" t="str">
        <f>IF($G516="","",IF(OR(INDEX(Nhaplieu!$M$8:$M$1070,$G516)=$J$3,INDEX(Nhaplieu!$N$8:$N$1070,$G516)=$J$3),INDEX(Nhaplieu!$L$8:$L$1070,$G516),""))</f>
        <v/>
      </c>
      <c r="D516" s="479" t="str">
        <f>IF($G516="","",IF(INDEX(Nhaplieu!$M$8:$M$1070,$G516)=$J$3,IF($G516="","",INDEX(Nhaplieu!$N$8:$N$1070,$G516)),IF(INDEX(Nhaplieu!$N$8:$N$1070,$G516)=$J$3,IF($G516="","",INDEX(Nhaplieu!$M$8:$M$1070,$G516)),"")))</f>
        <v/>
      </c>
      <c r="E516" s="461" t="str">
        <f>IF($G516="","",IF(AND(INDEX(Nhaplieu!$M$8:$M$1070,$G516)=$J$3,INDEX(Nhaplieu!$P$8:$P$1070,$G516)=$J$2),INDEX(Nhaplieu!$O$8:$O$1070,$G516),0))</f>
        <v/>
      </c>
      <c r="F516" s="461" t="str">
        <f>IF(OR($G516="",E516&gt;0),"",IF(AND(INDEX(Nhaplieu!$N$8:$N$1070,$G516)=$J$3,INDEX(Nhaplieu!$P$8:$P$1070,$G516)=$J$2),INDEX(Nhaplieu!$O$8:$O$1070,$G516),0))</f>
        <v/>
      </c>
      <c r="G516" s="480" t="str">
        <f>IF(TYPE(MATCH($J$2,Nhaplieu!$P$8:$P$1070,0))=16,"",MATCH($J$2,Nhaplieu!$P$8:$P$1070,0))</f>
        <v/>
      </c>
    </row>
    <row r="517" spans="1:7" s="10" customFormat="1" ht="14.25" customHeight="1">
      <c r="A517" s="461" t="str">
        <f>IF($G517="","",IF(OR(INDEX(Nhaplieu!$M$8:$M$1070,$G517)=$J$3,INDEX(Nhaplieu!$N$8:$N$1070,$G517)=$J$3),INDEX(Nhaplieu!$E$8:$E$1070,$G517),""))</f>
        <v/>
      </c>
      <c r="B517" s="477" t="str">
        <f>IF($G517="","",IF(OR(INDEX(Nhaplieu!$M$8:$M$1070,$G517)=$J$3,INDEX(Nhaplieu!$N$8:$N$1070,$G517)=$J$3),INDEX(Nhaplieu!$F$8:$F$1070,$G517),""))</f>
        <v/>
      </c>
      <c r="C517" s="478" t="str">
        <f>IF($G517="","",IF(OR(INDEX(Nhaplieu!$M$8:$M$1070,$G517)=$J$3,INDEX(Nhaplieu!$N$8:$N$1070,$G517)=$J$3),INDEX(Nhaplieu!$L$8:$L$1070,$G517),""))</f>
        <v/>
      </c>
      <c r="D517" s="479" t="str">
        <f>IF($G517="","",IF(INDEX(Nhaplieu!$M$8:$M$1070,$G517)=$J$3,IF($G517="","",INDEX(Nhaplieu!$N$8:$N$1070,$G517)),IF(INDEX(Nhaplieu!$N$8:$N$1070,$G517)=$J$3,IF($G517="","",INDEX(Nhaplieu!$M$8:$M$1070,$G517)),"")))</f>
        <v/>
      </c>
      <c r="E517" s="461" t="str">
        <f>IF($G517="","",IF(AND(INDEX(Nhaplieu!$M$8:$M$1070,$G517)=$J$3,INDEX(Nhaplieu!$P$8:$P$1070,$G517)=$J$2),INDEX(Nhaplieu!$O$8:$O$1070,$G517),0))</f>
        <v/>
      </c>
      <c r="F517" s="461" t="str">
        <f>IF(OR($G517="",E517&gt;0),"",IF(AND(INDEX(Nhaplieu!$N$8:$N$1070,$G517)=$J$3,INDEX(Nhaplieu!$P$8:$P$1070,$G517)=$J$2),INDEX(Nhaplieu!$O$8:$O$1070,$G517),0))</f>
        <v/>
      </c>
      <c r="G517" s="480" t="str">
        <f>IF(TYPE(MATCH($J$2,Nhaplieu!$P$8:$P$1070,0))=16,"",MATCH($J$2,Nhaplieu!$P$8:$P$1070,0))</f>
        <v/>
      </c>
    </row>
    <row r="518" spans="1:7" s="10" customFormat="1" ht="14.25" customHeight="1">
      <c r="A518" s="461" t="str">
        <f>IF($G518="","",IF(OR(INDEX(Nhaplieu!$M$8:$M$1070,$G518)=$J$3,INDEX(Nhaplieu!$N$8:$N$1070,$G518)=$J$3),INDEX(Nhaplieu!$E$8:$E$1070,$G518),""))</f>
        <v/>
      </c>
      <c r="B518" s="477" t="str">
        <f>IF($G518="","",IF(OR(INDEX(Nhaplieu!$M$8:$M$1070,$G518)=$J$3,INDEX(Nhaplieu!$N$8:$N$1070,$G518)=$J$3),INDEX(Nhaplieu!$F$8:$F$1070,$G518),""))</f>
        <v/>
      </c>
      <c r="C518" s="478" t="str">
        <f>IF($G518="","",IF(OR(INDEX(Nhaplieu!$M$8:$M$1070,$G518)=$J$3,INDEX(Nhaplieu!$N$8:$N$1070,$G518)=$J$3),INDEX(Nhaplieu!$L$8:$L$1070,$G518),""))</f>
        <v/>
      </c>
      <c r="D518" s="479" t="str">
        <f>IF($G518="","",IF(INDEX(Nhaplieu!$M$8:$M$1070,$G518)=$J$3,IF($G518="","",INDEX(Nhaplieu!$N$8:$N$1070,$G518)),IF(INDEX(Nhaplieu!$N$8:$N$1070,$G518)=$J$3,IF($G518="","",INDEX(Nhaplieu!$M$8:$M$1070,$G518)),"")))</f>
        <v/>
      </c>
      <c r="E518" s="461" t="str">
        <f>IF($G518="","",IF(AND(INDEX(Nhaplieu!$M$8:$M$1070,$G518)=$J$3,INDEX(Nhaplieu!$P$8:$P$1070,$G518)=$J$2),INDEX(Nhaplieu!$O$8:$O$1070,$G518),0))</f>
        <v/>
      </c>
      <c r="F518" s="461" t="str">
        <f>IF(OR($G518="",E518&gt;0),"",IF(AND(INDEX(Nhaplieu!$N$8:$N$1070,$G518)=$J$3,INDEX(Nhaplieu!$P$8:$P$1070,$G518)=$J$2),INDEX(Nhaplieu!$O$8:$O$1070,$G518),0))</f>
        <v/>
      </c>
      <c r="G518" s="480" t="str">
        <f>IF(TYPE(MATCH($J$2,Nhaplieu!$P$8:$P$1070,0))=16,"",MATCH($J$2,Nhaplieu!$P$8:$P$1070,0))</f>
        <v/>
      </c>
    </row>
    <row r="519" spans="1:7" s="10" customFormat="1" ht="14.25" customHeight="1">
      <c r="A519" s="461" t="str">
        <f>IF($G519="","",IF(OR(INDEX(Nhaplieu!$M$8:$M$1070,$G519)=$J$3,INDEX(Nhaplieu!$N$8:$N$1070,$G519)=$J$3),INDEX(Nhaplieu!$E$8:$E$1070,$G519),""))</f>
        <v/>
      </c>
      <c r="B519" s="477" t="str">
        <f>IF($G519="","",IF(OR(INDEX(Nhaplieu!$M$8:$M$1070,$G519)=$J$3,INDEX(Nhaplieu!$N$8:$N$1070,$G519)=$J$3),INDEX(Nhaplieu!$F$8:$F$1070,$G519),""))</f>
        <v/>
      </c>
      <c r="C519" s="478" t="str">
        <f>IF($G519="","",IF(OR(INDEX(Nhaplieu!$M$8:$M$1070,$G519)=$J$3,INDEX(Nhaplieu!$N$8:$N$1070,$G519)=$J$3),INDEX(Nhaplieu!$L$8:$L$1070,$G519),""))</f>
        <v/>
      </c>
      <c r="D519" s="479" t="str">
        <f>IF($G519="","",IF(INDEX(Nhaplieu!$M$8:$M$1070,$G519)=$J$3,IF($G519="","",INDEX(Nhaplieu!$N$8:$N$1070,$G519)),IF(INDEX(Nhaplieu!$N$8:$N$1070,$G519)=$J$3,IF($G519="","",INDEX(Nhaplieu!$M$8:$M$1070,$G519)),"")))</f>
        <v/>
      </c>
      <c r="E519" s="461" t="str">
        <f>IF($G519="","",IF(AND(INDEX(Nhaplieu!$M$8:$M$1070,$G519)=$J$3,INDEX(Nhaplieu!$P$8:$P$1070,$G519)=$J$2),INDEX(Nhaplieu!$O$8:$O$1070,$G519),0))</f>
        <v/>
      </c>
      <c r="F519" s="461" t="str">
        <f>IF(OR($G519="",E519&gt;0),"",IF(AND(INDEX(Nhaplieu!$N$8:$N$1070,$G519)=$J$3,INDEX(Nhaplieu!$P$8:$P$1070,$G519)=$J$2),INDEX(Nhaplieu!$O$8:$O$1070,$G519),0))</f>
        <v/>
      </c>
      <c r="G519" s="480" t="str">
        <f>IF(TYPE(MATCH($J$2,Nhaplieu!$P$8:$P$1070,0))=16,"",MATCH($J$2,Nhaplieu!$P$8:$P$1070,0))</f>
        <v/>
      </c>
    </row>
    <row r="520" spans="1:7" s="10" customFormat="1" ht="14.25" customHeight="1">
      <c r="A520" s="461" t="str">
        <f>IF($G520="","",IF(OR(INDEX(Nhaplieu!$M$8:$M$1070,$G520)=$J$3,INDEX(Nhaplieu!$N$8:$N$1070,$G520)=$J$3),INDEX(Nhaplieu!$E$8:$E$1070,$G520),""))</f>
        <v/>
      </c>
      <c r="B520" s="477" t="str">
        <f>IF($G520="","",IF(OR(INDEX(Nhaplieu!$M$8:$M$1070,$G520)=$J$3,INDEX(Nhaplieu!$N$8:$N$1070,$G520)=$J$3),INDEX(Nhaplieu!$F$8:$F$1070,$G520),""))</f>
        <v/>
      </c>
      <c r="C520" s="478" t="str">
        <f>IF($G520="","",IF(OR(INDEX(Nhaplieu!$M$8:$M$1070,$G520)=$J$3,INDEX(Nhaplieu!$N$8:$N$1070,$G520)=$J$3),INDEX(Nhaplieu!$L$8:$L$1070,$G520),""))</f>
        <v/>
      </c>
      <c r="D520" s="479" t="str">
        <f>IF($G520="","",IF(INDEX(Nhaplieu!$M$8:$M$1070,$G520)=$J$3,IF($G520="","",INDEX(Nhaplieu!$N$8:$N$1070,$G520)),IF(INDEX(Nhaplieu!$N$8:$N$1070,$G520)=$J$3,IF($G520="","",INDEX(Nhaplieu!$M$8:$M$1070,$G520)),"")))</f>
        <v/>
      </c>
      <c r="E520" s="461" t="str">
        <f>IF($G520="","",IF(AND(INDEX(Nhaplieu!$M$8:$M$1070,$G520)=$J$3,INDEX(Nhaplieu!$P$8:$P$1070,$G520)=$J$2),INDEX(Nhaplieu!$O$8:$O$1070,$G520),0))</f>
        <v/>
      </c>
      <c r="F520" s="461" t="str">
        <f>IF(OR($G520="",E520&gt;0),"",IF(AND(INDEX(Nhaplieu!$N$8:$N$1070,$G520)=$J$3,INDEX(Nhaplieu!$P$8:$P$1070,$G520)=$J$2),INDEX(Nhaplieu!$O$8:$O$1070,$G520),0))</f>
        <v/>
      </c>
      <c r="G520" s="480" t="str">
        <f>IF(TYPE(MATCH($J$2,Nhaplieu!$P$8:$P$1070,0))=16,"",MATCH($J$2,Nhaplieu!$P$8:$P$1070,0))</f>
        <v/>
      </c>
    </row>
    <row r="521" spans="1:7" s="10" customFormat="1" ht="14.25" customHeight="1">
      <c r="A521" s="461" t="str">
        <f>IF($G521="","",IF(OR(INDEX(Nhaplieu!$M$8:$M$1070,$G521)=$J$3,INDEX(Nhaplieu!$N$8:$N$1070,$G521)=$J$3),INDEX(Nhaplieu!$E$8:$E$1070,$G521),""))</f>
        <v/>
      </c>
      <c r="B521" s="477" t="str">
        <f>IF($G521="","",IF(OR(INDEX(Nhaplieu!$M$8:$M$1070,$G521)=$J$3,INDEX(Nhaplieu!$N$8:$N$1070,$G521)=$J$3),INDEX(Nhaplieu!$F$8:$F$1070,$G521),""))</f>
        <v/>
      </c>
      <c r="C521" s="478" t="str">
        <f>IF($G521="","",IF(OR(INDEX(Nhaplieu!$M$8:$M$1070,$G521)=$J$3,INDEX(Nhaplieu!$N$8:$N$1070,$G521)=$J$3),INDEX(Nhaplieu!$L$8:$L$1070,$G521),""))</f>
        <v/>
      </c>
      <c r="D521" s="479" t="str">
        <f>IF($G521="","",IF(INDEX(Nhaplieu!$M$8:$M$1070,$G521)=$J$3,IF($G521="","",INDEX(Nhaplieu!$N$8:$N$1070,$G521)),IF(INDEX(Nhaplieu!$N$8:$N$1070,$G521)=$J$3,IF($G521="","",INDEX(Nhaplieu!$M$8:$M$1070,$G521)),"")))</f>
        <v/>
      </c>
      <c r="E521" s="461" t="str">
        <f>IF($G521="","",IF(AND(INDEX(Nhaplieu!$M$8:$M$1070,$G521)=$J$3,INDEX(Nhaplieu!$P$8:$P$1070,$G521)=$J$2),INDEX(Nhaplieu!$O$8:$O$1070,$G521),0))</f>
        <v/>
      </c>
      <c r="F521" s="461" t="str">
        <f>IF(OR($G521="",E521&gt;0),"",IF(AND(INDEX(Nhaplieu!$N$8:$N$1070,$G521)=$J$3,INDEX(Nhaplieu!$P$8:$P$1070,$G521)=$J$2),INDEX(Nhaplieu!$O$8:$O$1070,$G521),0))</f>
        <v/>
      </c>
      <c r="G521" s="480" t="str">
        <f>IF(TYPE(MATCH($J$2,Nhaplieu!$P$8:$P$1070,0))=16,"",MATCH($J$2,Nhaplieu!$P$8:$P$1070,0))</f>
        <v/>
      </c>
    </row>
    <row r="522" spans="1:7" s="10" customFormat="1" ht="14.25" customHeight="1">
      <c r="A522" s="461" t="str">
        <f>IF($G522="","",IF(OR(INDEX(Nhaplieu!$M$8:$M$1070,$G522)=$J$3,INDEX(Nhaplieu!$N$8:$N$1070,$G522)=$J$3),INDEX(Nhaplieu!$E$8:$E$1070,$G522),""))</f>
        <v/>
      </c>
      <c r="B522" s="477" t="str">
        <f>IF($G522="","",IF(OR(INDEX(Nhaplieu!$M$8:$M$1070,$G522)=$J$3,INDEX(Nhaplieu!$N$8:$N$1070,$G522)=$J$3),INDEX(Nhaplieu!$F$8:$F$1070,$G522),""))</f>
        <v/>
      </c>
      <c r="C522" s="478" t="str">
        <f>IF($G522="","",IF(OR(INDEX(Nhaplieu!$M$8:$M$1070,$G522)=$J$3,INDEX(Nhaplieu!$N$8:$N$1070,$G522)=$J$3),INDEX(Nhaplieu!$L$8:$L$1070,$G522),""))</f>
        <v/>
      </c>
      <c r="D522" s="479" t="str">
        <f>IF($G522="","",IF(INDEX(Nhaplieu!$M$8:$M$1070,$G522)=$J$3,IF($G522="","",INDEX(Nhaplieu!$N$8:$N$1070,$G522)),IF(INDEX(Nhaplieu!$N$8:$N$1070,$G522)=$J$3,IF($G522="","",INDEX(Nhaplieu!$M$8:$M$1070,$G522)),"")))</f>
        <v/>
      </c>
      <c r="E522" s="461" t="str">
        <f>IF($G522="","",IF(AND(INDEX(Nhaplieu!$M$8:$M$1070,$G522)=$J$3,INDEX(Nhaplieu!$P$8:$P$1070,$G522)=$J$2),INDEX(Nhaplieu!$O$8:$O$1070,$G522),0))</f>
        <v/>
      </c>
      <c r="F522" s="461" t="str">
        <f>IF(OR($G522="",E522&gt;0),"",IF(AND(INDEX(Nhaplieu!$N$8:$N$1070,$G522)=$J$3,INDEX(Nhaplieu!$P$8:$P$1070,$G522)=$J$2),INDEX(Nhaplieu!$O$8:$O$1070,$G522),0))</f>
        <v/>
      </c>
      <c r="G522" s="480" t="str">
        <f>IF(TYPE(MATCH($J$2,Nhaplieu!$P$8:$P$1070,0))=16,"",MATCH($J$2,Nhaplieu!$P$8:$P$1070,0))</f>
        <v/>
      </c>
    </row>
    <row r="523" spans="1:7" s="10" customFormat="1" ht="14.25" customHeight="1">
      <c r="A523" s="461" t="str">
        <f>IF($G523="","",IF(OR(INDEX(Nhaplieu!$M$8:$M$1070,$G523)=$J$3,INDEX(Nhaplieu!$N$8:$N$1070,$G523)=$J$3),INDEX(Nhaplieu!$E$8:$E$1070,$G523),""))</f>
        <v/>
      </c>
      <c r="B523" s="477" t="str">
        <f>IF($G523="","",IF(OR(INDEX(Nhaplieu!$M$8:$M$1070,$G523)=$J$3,INDEX(Nhaplieu!$N$8:$N$1070,$G523)=$J$3),INDEX(Nhaplieu!$F$8:$F$1070,$G523),""))</f>
        <v/>
      </c>
      <c r="C523" s="478" t="str">
        <f>IF($G523="","",IF(OR(INDEX(Nhaplieu!$M$8:$M$1070,$G523)=$J$3,INDEX(Nhaplieu!$N$8:$N$1070,$G523)=$J$3),INDEX(Nhaplieu!$L$8:$L$1070,$G523),""))</f>
        <v/>
      </c>
      <c r="D523" s="479" t="str">
        <f>IF($G523="","",IF(INDEX(Nhaplieu!$M$8:$M$1070,$G523)=$J$3,IF($G523="","",INDEX(Nhaplieu!$N$8:$N$1070,$G523)),IF(INDEX(Nhaplieu!$N$8:$N$1070,$G523)=$J$3,IF($G523="","",INDEX(Nhaplieu!$M$8:$M$1070,$G523)),"")))</f>
        <v/>
      </c>
      <c r="E523" s="461" t="str">
        <f>IF($G523="","",IF(AND(INDEX(Nhaplieu!$M$8:$M$1070,$G523)=$J$3,INDEX(Nhaplieu!$P$8:$P$1070,$G523)=$J$2),INDEX(Nhaplieu!$O$8:$O$1070,$G523),0))</f>
        <v/>
      </c>
      <c r="F523" s="461" t="str">
        <f>IF(OR($G523="",E523&gt;0),"",IF(AND(INDEX(Nhaplieu!$N$8:$N$1070,$G523)=$J$3,INDEX(Nhaplieu!$P$8:$P$1070,$G523)=$J$2),INDEX(Nhaplieu!$O$8:$O$1070,$G523),0))</f>
        <v/>
      </c>
      <c r="G523" s="480" t="str">
        <f>IF(TYPE(MATCH($J$2,Nhaplieu!$P$8:$P$1070,0))=16,"",MATCH($J$2,Nhaplieu!$P$8:$P$1070,0))</f>
        <v/>
      </c>
    </row>
    <row r="524" spans="1:7" s="10" customFormat="1" ht="14.25" customHeight="1">
      <c r="A524" s="461" t="str">
        <f>IF($G524="","",IF(OR(INDEX(Nhaplieu!$M$8:$M$1070,$G524)=$J$3,INDEX(Nhaplieu!$N$8:$N$1070,$G524)=$J$3),INDEX(Nhaplieu!$E$8:$E$1070,$G524),""))</f>
        <v/>
      </c>
      <c r="B524" s="477" t="str">
        <f>IF($G524="","",IF(OR(INDEX(Nhaplieu!$M$8:$M$1070,$G524)=$J$3,INDEX(Nhaplieu!$N$8:$N$1070,$G524)=$J$3),INDEX(Nhaplieu!$F$8:$F$1070,$G524),""))</f>
        <v/>
      </c>
      <c r="C524" s="478" t="str">
        <f>IF($G524="","",IF(OR(INDEX(Nhaplieu!$M$8:$M$1070,$G524)=$J$3,INDEX(Nhaplieu!$N$8:$N$1070,$G524)=$J$3),INDEX(Nhaplieu!$L$8:$L$1070,$G524),""))</f>
        <v/>
      </c>
      <c r="D524" s="479" t="str">
        <f>IF($G524="","",IF(INDEX(Nhaplieu!$M$8:$M$1070,$G524)=$J$3,IF($G524="","",INDEX(Nhaplieu!$N$8:$N$1070,$G524)),IF(INDEX(Nhaplieu!$N$8:$N$1070,$G524)=$J$3,IF($G524="","",INDEX(Nhaplieu!$M$8:$M$1070,$G524)),"")))</f>
        <v/>
      </c>
      <c r="E524" s="461" t="str">
        <f>IF($G524="","",IF(AND(INDEX(Nhaplieu!$M$8:$M$1070,$G524)=$J$3,INDEX(Nhaplieu!$P$8:$P$1070,$G524)=$J$2),INDEX(Nhaplieu!$O$8:$O$1070,$G524),0))</f>
        <v/>
      </c>
      <c r="F524" s="461" t="str">
        <f>IF(OR($G524="",E524&gt;0),"",IF(AND(INDEX(Nhaplieu!$N$8:$N$1070,$G524)=$J$3,INDEX(Nhaplieu!$P$8:$P$1070,$G524)=$J$2),INDEX(Nhaplieu!$O$8:$O$1070,$G524),0))</f>
        <v/>
      </c>
      <c r="G524" s="480" t="str">
        <f>IF(TYPE(MATCH($J$2,Nhaplieu!$P$8:$P$1070,0))=16,"",MATCH($J$2,Nhaplieu!$P$8:$P$1070,0))</f>
        <v/>
      </c>
    </row>
    <row r="525" spans="1:7" s="10" customFormat="1" ht="14.25" customHeight="1">
      <c r="A525" s="461" t="str">
        <f>IF($G525="","",IF(OR(INDEX(Nhaplieu!$M$8:$M$1070,$G525)=$J$3,INDEX(Nhaplieu!$N$8:$N$1070,$G525)=$J$3),INDEX(Nhaplieu!$E$8:$E$1070,$G525),""))</f>
        <v/>
      </c>
      <c r="B525" s="477" t="str">
        <f>IF($G525="","",IF(OR(INDEX(Nhaplieu!$M$8:$M$1070,$G525)=$J$3,INDEX(Nhaplieu!$N$8:$N$1070,$G525)=$J$3),INDEX(Nhaplieu!$F$8:$F$1070,$G525),""))</f>
        <v/>
      </c>
      <c r="C525" s="478" t="str">
        <f>IF($G525="","",IF(OR(INDEX(Nhaplieu!$M$8:$M$1070,$G525)=$J$3,INDEX(Nhaplieu!$N$8:$N$1070,$G525)=$J$3),INDEX(Nhaplieu!$L$8:$L$1070,$G525),""))</f>
        <v/>
      </c>
      <c r="D525" s="479" t="str">
        <f>IF($G525="","",IF(INDEX(Nhaplieu!$M$8:$M$1070,$G525)=$J$3,IF($G525="","",INDEX(Nhaplieu!$N$8:$N$1070,$G525)),IF(INDEX(Nhaplieu!$N$8:$N$1070,$G525)=$J$3,IF($G525="","",INDEX(Nhaplieu!$M$8:$M$1070,$G525)),"")))</f>
        <v/>
      </c>
      <c r="E525" s="461" t="str">
        <f>IF($G525="","",IF(AND(INDEX(Nhaplieu!$M$8:$M$1070,$G525)=$J$3,INDEX(Nhaplieu!$P$8:$P$1070,$G525)=$J$2),INDEX(Nhaplieu!$O$8:$O$1070,$G525),0))</f>
        <v/>
      </c>
      <c r="F525" s="461" t="str">
        <f>IF(OR($G525="",E525&gt;0),"",IF(AND(INDEX(Nhaplieu!$N$8:$N$1070,$G525)=$J$3,INDEX(Nhaplieu!$P$8:$P$1070,$G525)=$J$2),INDEX(Nhaplieu!$O$8:$O$1070,$G525),0))</f>
        <v/>
      </c>
      <c r="G525" s="480" t="str">
        <f>IF(TYPE(MATCH($J$2,Nhaplieu!$P$8:$P$1070,0))=16,"",MATCH($J$2,Nhaplieu!$P$8:$P$1070,0))</f>
        <v/>
      </c>
    </row>
    <row r="526" spans="1:7" s="10" customFormat="1" ht="14.25" customHeight="1">
      <c r="A526" s="461" t="str">
        <f>IF($G526="","",IF(OR(INDEX(Nhaplieu!$M$8:$M$1070,$G526)=$J$3,INDEX(Nhaplieu!$N$8:$N$1070,$G526)=$J$3),INDEX(Nhaplieu!$E$8:$E$1070,$G526),""))</f>
        <v/>
      </c>
      <c r="B526" s="477" t="str">
        <f>IF($G526="","",IF(OR(INDEX(Nhaplieu!$M$8:$M$1070,$G526)=$J$3,INDEX(Nhaplieu!$N$8:$N$1070,$G526)=$J$3),INDEX(Nhaplieu!$F$8:$F$1070,$G526),""))</f>
        <v/>
      </c>
      <c r="C526" s="478" t="str">
        <f>IF($G526="","",IF(OR(INDEX(Nhaplieu!$M$8:$M$1070,$G526)=$J$3,INDEX(Nhaplieu!$N$8:$N$1070,$G526)=$J$3),INDEX(Nhaplieu!$L$8:$L$1070,$G526),""))</f>
        <v/>
      </c>
      <c r="D526" s="479" t="str">
        <f>IF($G526="","",IF(INDEX(Nhaplieu!$M$8:$M$1070,$G526)=$J$3,IF($G526="","",INDEX(Nhaplieu!$N$8:$N$1070,$G526)),IF(INDEX(Nhaplieu!$N$8:$N$1070,$G526)=$J$3,IF($G526="","",INDEX(Nhaplieu!$M$8:$M$1070,$G526)),"")))</f>
        <v/>
      </c>
      <c r="E526" s="461" t="str">
        <f>IF($G526="","",IF(AND(INDEX(Nhaplieu!$M$8:$M$1070,$G526)=$J$3,INDEX(Nhaplieu!$P$8:$P$1070,$G526)=$J$2),INDEX(Nhaplieu!$O$8:$O$1070,$G526),0))</f>
        <v/>
      </c>
      <c r="F526" s="461" t="str">
        <f>IF(OR($G526="",E526&gt;0),"",IF(AND(INDEX(Nhaplieu!$N$8:$N$1070,$G526)=$J$3,INDEX(Nhaplieu!$P$8:$P$1070,$G526)=$J$2),INDEX(Nhaplieu!$O$8:$O$1070,$G526),0))</f>
        <v/>
      </c>
      <c r="G526" s="480" t="str">
        <f>IF(TYPE(MATCH($J$2,Nhaplieu!$P$8:$P$1070,0))=16,"",MATCH($J$2,Nhaplieu!$P$8:$P$1070,0))</f>
        <v/>
      </c>
    </row>
    <row r="527" spans="1:7" s="10" customFormat="1" ht="14.25" customHeight="1">
      <c r="A527" s="461" t="str">
        <f>IF($G527="","",IF(OR(INDEX(Nhaplieu!$M$8:$M$1070,$G527)=$J$3,INDEX(Nhaplieu!$N$8:$N$1070,$G527)=$J$3),INDEX(Nhaplieu!$E$8:$E$1070,$G527),""))</f>
        <v/>
      </c>
      <c r="B527" s="477" t="str">
        <f>IF($G527="","",IF(OR(INDEX(Nhaplieu!$M$8:$M$1070,$G527)=$J$3,INDEX(Nhaplieu!$N$8:$N$1070,$G527)=$J$3),INDEX(Nhaplieu!$F$8:$F$1070,$G527),""))</f>
        <v/>
      </c>
      <c r="C527" s="478" t="str">
        <f>IF($G527="","",IF(OR(INDEX(Nhaplieu!$M$8:$M$1070,$G527)=$J$3,INDEX(Nhaplieu!$N$8:$N$1070,$G527)=$J$3),INDEX(Nhaplieu!$L$8:$L$1070,$G527),""))</f>
        <v/>
      </c>
      <c r="D527" s="479" t="str">
        <f>IF($G527="","",IF(INDEX(Nhaplieu!$M$8:$M$1070,$G527)=$J$3,IF($G527="","",INDEX(Nhaplieu!$N$8:$N$1070,$G527)),IF(INDEX(Nhaplieu!$N$8:$N$1070,$G527)=$J$3,IF($G527="","",INDEX(Nhaplieu!$M$8:$M$1070,$G527)),"")))</f>
        <v/>
      </c>
      <c r="E527" s="461" t="str">
        <f>IF($G527="","",IF(AND(INDEX(Nhaplieu!$M$8:$M$1070,$G527)=$J$3,INDEX(Nhaplieu!$P$8:$P$1070,$G527)=$J$2),INDEX(Nhaplieu!$O$8:$O$1070,$G527),0))</f>
        <v/>
      </c>
      <c r="F527" s="461" t="str">
        <f>IF(OR($G527="",E527&gt;0),"",IF(AND(INDEX(Nhaplieu!$N$8:$N$1070,$G527)=$J$3,INDEX(Nhaplieu!$P$8:$P$1070,$G527)=$J$2),INDEX(Nhaplieu!$O$8:$O$1070,$G527),0))</f>
        <v/>
      </c>
      <c r="G527" s="480" t="str">
        <f>IF(TYPE(MATCH($J$2,Nhaplieu!$P$8:$P$1070,0))=16,"",MATCH($J$2,Nhaplieu!$P$8:$P$1070,0))</f>
        <v/>
      </c>
    </row>
    <row r="528" spans="1:7" s="10" customFormat="1" ht="14.25" customHeight="1">
      <c r="A528" s="461" t="str">
        <f>IF($G528="","",IF(OR(INDEX(Nhaplieu!$M$8:$M$1070,$G528)=$J$3,INDEX(Nhaplieu!$N$8:$N$1070,$G528)=$J$3),INDEX(Nhaplieu!$E$8:$E$1070,$G528),""))</f>
        <v/>
      </c>
      <c r="B528" s="477" t="str">
        <f>IF($G528="","",IF(OR(INDEX(Nhaplieu!$M$8:$M$1070,$G528)=$J$3,INDEX(Nhaplieu!$N$8:$N$1070,$G528)=$J$3),INDEX(Nhaplieu!$F$8:$F$1070,$G528),""))</f>
        <v/>
      </c>
      <c r="C528" s="478" t="str">
        <f>IF($G528="","",IF(OR(INDEX(Nhaplieu!$M$8:$M$1070,$G528)=$J$3,INDEX(Nhaplieu!$N$8:$N$1070,$G528)=$J$3),INDEX(Nhaplieu!$L$8:$L$1070,$G528),""))</f>
        <v/>
      </c>
      <c r="D528" s="479" t="str">
        <f>IF($G528="","",IF(INDEX(Nhaplieu!$M$8:$M$1070,$G528)=$J$3,IF($G528="","",INDEX(Nhaplieu!$N$8:$N$1070,$G528)),IF(INDEX(Nhaplieu!$N$8:$N$1070,$G528)=$J$3,IF($G528="","",INDEX(Nhaplieu!$M$8:$M$1070,$G528)),"")))</f>
        <v/>
      </c>
      <c r="E528" s="461" t="str">
        <f>IF($G528="","",IF(AND(INDEX(Nhaplieu!$M$8:$M$1070,$G528)=$J$3,INDEX(Nhaplieu!$P$8:$P$1070,$G528)=$J$2),INDEX(Nhaplieu!$O$8:$O$1070,$G528),0))</f>
        <v/>
      </c>
      <c r="F528" s="461" t="str">
        <f>IF(OR($G528="",E528&gt;0),"",IF(AND(INDEX(Nhaplieu!$N$8:$N$1070,$G528)=$J$3,INDEX(Nhaplieu!$P$8:$P$1070,$G528)=$J$2),INDEX(Nhaplieu!$O$8:$O$1070,$G528),0))</f>
        <v/>
      </c>
      <c r="G528" s="480" t="str">
        <f>IF(TYPE(MATCH($J$2,Nhaplieu!$P$8:$P$1070,0))=16,"",MATCH($J$2,Nhaplieu!$P$8:$P$1070,0))</f>
        <v/>
      </c>
    </row>
    <row r="529" spans="1:7" s="10" customFormat="1" ht="14.25" customHeight="1">
      <c r="A529" s="461" t="str">
        <f>IF($G529="","",IF(OR(INDEX(Nhaplieu!$M$8:$M$1070,$G529)=$J$3,INDEX(Nhaplieu!$N$8:$N$1070,$G529)=$J$3),INDEX(Nhaplieu!$E$8:$E$1070,$G529),""))</f>
        <v/>
      </c>
      <c r="B529" s="477" t="str">
        <f>IF($G529="","",IF(OR(INDEX(Nhaplieu!$M$8:$M$1070,$G529)=$J$3,INDEX(Nhaplieu!$N$8:$N$1070,$G529)=$J$3),INDEX(Nhaplieu!$F$8:$F$1070,$G529),""))</f>
        <v/>
      </c>
      <c r="C529" s="478" t="str">
        <f>IF($G529="","",IF(OR(INDEX(Nhaplieu!$M$8:$M$1070,$G529)=$J$3,INDEX(Nhaplieu!$N$8:$N$1070,$G529)=$J$3),INDEX(Nhaplieu!$L$8:$L$1070,$G529),""))</f>
        <v/>
      </c>
      <c r="D529" s="479" t="str">
        <f>IF($G529="","",IF(INDEX(Nhaplieu!$M$8:$M$1070,$G529)=$J$3,IF($G529="","",INDEX(Nhaplieu!$N$8:$N$1070,$G529)),IF(INDEX(Nhaplieu!$N$8:$N$1070,$G529)=$J$3,IF($G529="","",INDEX(Nhaplieu!$M$8:$M$1070,$G529)),"")))</f>
        <v/>
      </c>
      <c r="E529" s="461" t="str">
        <f>IF($G529="","",IF(AND(INDEX(Nhaplieu!$M$8:$M$1070,$G529)=$J$3,INDEX(Nhaplieu!$P$8:$P$1070,$G529)=$J$2),INDEX(Nhaplieu!$O$8:$O$1070,$G529),0))</f>
        <v/>
      </c>
      <c r="F529" s="461" t="str">
        <f>IF(OR($G529="",E529&gt;0),"",IF(AND(INDEX(Nhaplieu!$N$8:$N$1070,$G529)=$J$3,INDEX(Nhaplieu!$P$8:$P$1070,$G529)=$J$2),INDEX(Nhaplieu!$O$8:$O$1070,$G529),0))</f>
        <v/>
      </c>
      <c r="G529" s="480" t="str">
        <f>IF(TYPE(MATCH($J$2,Nhaplieu!$P$8:$P$1070,0))=16,"",MATCH($J$2,Nhaplieu!$P$8:$P$1070,0))</f>
        <v/>
      </c>
    </row>
    <row r="530" spans="1:7" s="10" customFormat="1" ht="14.25" customHeight="1">
      <c r="A530" s="461" t="str">
        <f>IF($G530="","",IF(OR(INDEX(Nhaplieu!$M$8:$M$1070,$G530)=$J$3,INDEX(Nhaplieu!$N$8:$N$1070,$G530)=$J$3),INDEX(Nhaplieu!$E$8:$E$1070,$G530),""))</f>
        <v/>
      </c>
      <c r="B530" s="477" t="str">
        <f>IF($G530="","",IF(OR(INDEX(Nhaplieu!$M$8:$M$1070,$G530)=$J$3,INDEX(Nhaplieu!$N$8:$N$1070,$G530)=$J$3),INDEX(Nhaplieu!$F$8:$F$1070,$G530),""))</f>
        <v/>
      </c>
      <c r="C530" s="478" t="str">
        <f>IF($G530="","",IF(OR(INDEX(Nhaplieu!$M$8:$M$1070,$G530)=$J$3,INDEX(Nhaplieu!$N$8:$N$1070,$G530)=$J$3),INDEX(Nhaplieu!$L$8:$L$1070,$G530),""))</f>
        <v/>
      </c>
      <c r="D530" s="479" t="str">
        <f>IF($G530="","",IF(INDEX(Nhaplieu!$M$8:$M$1070,$G530)=$J$3,IF($G530="","",INDEX(Nhaplieu!$N$8:$N$1070,$G530)),IF(INDEX(Nhaplieu!$N$8:$N$1070,$G530)=$J$3,IF($G530="","",INDEX(Nhaplieu!$M$8:$M$1070,$G530)),"")))</f>
        <v/>
      </c>
      <c r="E530" s="461" t="str">
        <f>IF($G530="","",IF(AND(INDEX(Nhaplieu!$M$8:$M$1070,$G530)=$J$3,INDEX(Nhaplieu!$P$8:$P$1070,$G530)=$J$2),INDEX(Nhaplieu!$O$8:$O$1070,$G530),0))</f>
        <v/>
      </c>
      <c r="F530" s="461" t="str">
        <f>IF(OR($G530="",E530&gt;0),"",IF(AND(INDEX(Nhaplieu!$N$8:$N$1070,$G530)=$J$3,INDEX(Nhaplieu!$P$8:$P$1070,$G530)=$J$2),INDEX(Nhaplieu!$O$8:$O$1070,$G530),0))</f>
        <v/>
      </c>
      <c r="G530" s="480" t="str">
        <f>IF(TYPE(MATCH($J$2,Nhaplieu!$P$8:$P$1070,0))=16,"",MATCH($J$2,Nhaplieu!$P$8:$P$1070,0))</f>
        <v/>
      </c>
    </row>
    <row r="531" spans="1:7" s="10" customFormat="1" ht="14.25" customHeight="1">
      <c r="A531" s="461" t="str">
        <f>IF($G531="","",IF(OR(INDEX(Nhaplieu!$M$8:$M$1070,$G531)=$J$3,INDEX(Nhaplieu!$N$8:$N$1070,$G531)=$J$3),INDEX(Nhaplieu!$E$8:$E$1070,$G531),""))</f>
        <v/>
      </c>
      <c r="B531" s="477" t="str">
        <f>IF($G531="","",IF(OR(INDEX(Nhaplieu!$M$8:$M$1070,$G531)=$J$3,INDEX(Nhaplieu!$N$8:$N$1070,$G531)=$J$3),INDEX(Nhaplieu!$F$8:$F$1070,$G531),""))</f>
        <v/>
      </c>
      <c r="C531" s="478" t="str">
        <f>IF($G531="","",IF(OR(INDEX(Nhaplieu!$M$8:$M$1070,$G531)=$J$3,INDEX(Nhaplieu!$N$8:$N$1070,$G531)=$J$3),INDEX(Nhaplieu!$L$8:$L$1070,$G531),""))</f>
        <v/>
      </c>
      <c r="D531" s="479" t="str">
        <f>IF($G531="","",IF(INDEX(Nhaplieu!$M$8:$M$1070,$G531)=$J$3,IF($G531="","",INDEX(Nhaplieu!$N$8:$N$1070,$G531)),IF(INDEX(Nhaplieu!$N$8:$N$1070,$G531)=$J$3,IF($G531="","",INDEX(Nhaplieu!$M$8:$M$1070,$G531)),"")))</f>
        <v/>
      </c>
      <c r="E531" s="461" t="str">
        <f>IF($G531="","",IF(AND(INDEX(Nhaplieu!$M$8:$M$1070,$G531)=$J$3,INDEX(Nhaplieu!$P$8:$P$1070,$G531)=$J$2),INDEX(Nhaplieu!$O$8:$O$1070,$G531),0))</f>
        <v/>
      </c>
      <c r="F531" s="461" t="str">
        <f>IF(OR($G531="",E531&gt;0),"",IF(AND(INDEX(Nhaplieu!$N$8:$N$1070,$G531)=$J$3,INDEX(Nhaplieu!$P$8:$P$1070,$G531)=$J$2),INDEX(Nhaplieu!$O$8:$O$1070,$G531),0))</f>
        <v/>
      </c>
      <c r="G531" s="480" t="str">
        <f>IF(TYPE(MATCH($J$2,Nhaplieu!$P$8:$P$1070,0))=16,"",MATCH($J$2,Nhaplieu!$P$8:$P$1070,0))</f>
        <v/>
      </c>
    </row>
    <row r="532" spans="1:7" s="10" customFormat="1" ht="14.25" customHeight="1">
      <c r="A532" s="461" t="str">
        <f>IF($G532="","",IF(OR(INDEX(Nhaplieu!$M$8:$M$1070,$G532)=$J$3,INDEX(Nhaplieu!$N$8:$N$1070,$G532)=$J$3),INDEX(Nhaplieu!$E$8:$E$1070,$G532),""))</f>
        <v/>
      </c>
      <c r="B532" s="477" t="str">
        <f>IF($G532="","",IF(OR(INDEX(Nhaplieu!$M$8:$M$1070,$G532)=$J$3,INDEX(Nhaplieu!$N$8:$N$1070,$G532)=$J$3),INDEX(Nhaplieu!$F$8:$F$1070,$G532),""))</f>
        <v/>
      </c>
      <c r="C532" s="478" t="str">
        <f>IF($G532="","",IF(OR(INDEX(Nhaplieu!$M$8:$M$1070,$G532)=$J$3,INDEX(Nhaplieu!$N$8:$N$1070,$G532)=$J$3),INDEX(Nhaplieu!$L$8:$L$1070,$G532),""))</f>
        <v/>
      </c>
      <c r="D532" s="479" t="str">
        <f>IF($G532="","",IF(INDEX(Nhaplieu!$M$8:$M$1070,$G532)=$J$3,IF($G532="","",INDEX(Nhaplieu!$N$8:$N$1070,$G532)),IF(INDEX(Nhaplieu!$N$8:$N$1070,$G532)=$J$3,IF($G532="","",INDEX(Nhaplieu!$M$8:$M$1070,$G532)),"")))</f>
        <v/>
      </c>
      <c r="E532" s="461" t="str">
        <f>IF($G532="","",IF(AND(INDEX(Nhaplieu!$M$8:$M$1070,$G532)=$J$3,INDEX(Nhaplieu!$P$8:$P$1070,$G532)=$J$2),INDEX(Nhaplieu!$O$8:$O$1070,$G532),0))</f>
        <v/>
      </c>
      <c r="F532" s="461" t="str">
        <f>IF(OR($G532="",E532&gt;0),"",IF(AND(INDEX(Nhaplieu!$N$8:$N$1070,$G532)=$J$3,INDEX(Nhaplieu!$P$8:$P$1070,$G532)=$J$2),INDEX(Nhaplieu!$O$8:$O$1070,$G532),0))</f>
        <v/>
      </c>
      <c r="G532" s="480" t="str">
        <f>IF(TYPE(MATCH($J$2,Nhaplieu!$P$8:$P$1070,0))=16,"",MATCH($J$2,Nhaplieu!$P$8:$P$1070,0))</f>
        <v/>
      </c>
    </row>
    <row r="533" spans="1:7" s="10" customFormat="1" ht="14.25" customHeight="1">
      <c r="A533" s="461" t="str">
        <f>IF($G533="","",IF(OR(INDEX(Nhaplieu!$M$8:$M$1070,$G533)=$J$3,INDEX(Nhaplieu!$N$8:$N$1070,$G533)=$J$3),INDEX(Nhaplieu!$E$8:$E$1070,$G533),""))</f>
        <v/>
      </c>
      <c r="B533" s="477" t="str">
        <f>IF($G533="","",IF(OR(INDEX(Nhaplieu!$M$8:$M$1070,$G533)=$J$3,INDEX(Nhaplieu!$N$8:$N$1070,$G533)=$J$3),INDEX(Nhaplieu!$F$8:$F$1070,$G533),""))</f>
        <v/>
      </c>
      <c r="C533" s="478" t="str">
        <f>IF($G533="","",IF(OR(INDEX(Nhaplieu!$M$8:$M$1070,$G533)=$J$3,INDEX(Nhaplieu!$N$8:$N$1070,$G533)=$J$3),INDEX(Nhaplieu!$L$8:$L$1070,$G533),""))</f>
        <v/>
      </c>
      <c r="D533" s="479" t="str">
        <f>IF($G533="","",IF(INDEX(Nhaplieu!$M$8:$M$1070,$G533)=$J$3,IF($G533="","",INDEX(Nhaplieu!$N$8:$N$1070,$G533)),IF(INDEX(Nhaplieu!$N$8:$N$1070,$G533)=$J$3,IF($G533="","",INDEX(Nhaplieu!$M$8:$M$1070,$G533)),"")))</f>
        <v/>
      </c>
      <c r="E533" s="461" t="str">
        <f>IF($G533="","",IF(AND(INDEX(Nhaplieu!$M$8:$M$1070,$G533)=$J$3,INDEX(Nhaplieu!$P$8:$P$1070,$G533)=$J$2),INDEX(Nhaplieu!$O$8:$O$1070,$G533),0))</f>
        <v/>
      </c>
      <c r="F533" s="461" t="str">
        <f>IF(OR($G533="",E533&gt;0),"",IF(AND(INDEX(Nhaplieu!$N$8:$N$1070,$G533)=$J$3,INDEX(Nhaplieu!$P$8:$P$1070,$G533)=$J$2),INDEX(Nhaplieu!$O$8:$O$1070,$G533),0))</f>
        <v/>
      </c>
      <c r="G533" s="480" t="str">
        <f>IF(TYPE(MATCH($J$2,Nhaplieu!$P$8:$P$1070,0))=16,"",MATCH($J$2,Nhaplieu!$P$8:$P$1070,0))</f>
        <v/>
      </c>
    </row>
    <row r="534" spans="1:7" s="10" customFormat="1" ht="14.25" customHeight="1">
      <c r="A534" s="461" t="str">
        <f>IF($G534="","",IF(OR(INDEX(Nhaplieu!$M$8:$M$1070,$G534)=$J$3,INDEX(Nhaplieu!$N$8:$N$1070,$G534)=$J$3),INDEX(Nhaplieu!$E$8:$E$1070,$G534),""))</f>
        <v/>
      </c>
      <c r="B534" s="477" t="str">
        <f>IF($G534="","",IF(OR(INDEX(Nhaplieu!$M$8:$M$1070,$G534)=$J$3,INDEX(Nhaplieu!$N$8:$N$1070,$G534)=$J$3),INDEX(Nhaplieu!$F$8:$F$1070,$G534),""))</f>
        <v/>
      </c>
      <c r="C534" s="478" t="str">
        <f>IF($G534="","",IF(OR(INDEX(Nhaplieu!$M$8:$M$1070,$G534)=$J$3,INDEX(Nhaplieu!$N$8:$N$1070,$G534)=$J$3),INDEX(Nhaplieu!$L$8:$L$1070,$G534),""))</f>
        <v/>
      </c>
      <c r="D534" s="479" t="str">
        <f>IF($G534="","",IF(INDEX(Nhaplieu!$M$8:$M$1070,$G534)=$J$3,IF($G534="","",INDEX(Nhaplieu!$N$8:$N$1070,$G534)),IF(INDEX(Nhaplieu!$N$8:$N$1070,$G534)=$J$3,IF($G534="","",INDEX(Nhaplieu!$M$8:$M$1070,$G534)),"")))</f>
        <v/>
      </c>
      <c r="E534" s="461" t="str">
        <f>IF($G534="","",IF(AND(INDEX(Nhaplieu!$M$8:$M$1070,$G534)=$J$3,INDEX(Nhaplieu!$P$8:$P$1070,$G534)=$J$2),INDEX(Nhaplieu!$O$8:$O$1070,$G534),0))</f>
        <v/>
      </c>
      <c r="F534" s="461" t="str">
        <f>IF(OR($G534="",E534&gt;0),"",IF(AND(INDEX(Nhaplieu!$N$8:$N$1070,$G534)=$J$3,INDEX(Nhaplieu!$P$8:$P$1070,$G534)=$J$2),INDEX(Nhaplieu!$O$8:$O$1070,$G534),0))</f>
        <v/>
      </c>
      <c r="G534" s="480" t="str">
        <f>IF(TYPE(MATCH($J$2,Nhaplieu!$P$8:$P$1070,0))=16,"",MATCH($J$2,Nhaplieu!$P$8:$P$1070,0))</f>
        <v/>
      </c>
    </row>
    <row r="535" spans="1:7" s="10" customFormat="1" ht="14.25" customHeight="1">
      <c r="A535" s="461" t="str">
        <f>IF($G535="","",IF(OR(INDEX(Nhaplieu!$M$8:$M$1070,$G535)=$J$3,INDEX(Nhaplieu!$N$8:$N$1070,$G535)=$J$3),INDEX(Nhaplieu!$E$8:$E$1070,$G535),""))</f>
        <v/>
      </c>
      <c r="B535" s="477" t="str">
        <f>IF($G535="","",IF(OR(INDEX(Nhaplieu!$M$8:$M$1070,$G535)=$J$3,INDEX(Nhaplieu!$N$8:$N$1070,$G535)=$J$3),INDEX(Nhaplieu!$F$8:$F$1070,$G535),""))</f>
        <v/>
      </c>
      <c r="C535" s="478" t="str">
        <f>IF($G535="","",IF(OR(INDEX(Nhaplieu!$M$8:$M$1070,$G535)=$J$3,INDEX(Nhaplieu!$N$8:$N$1070,$G535)=$J$3),INDEX(Nhaplieu!$L$8:$L$1070,$G535),""))</f>
        <v/>
      </c>
      <c r="D535" s="479" t="str">
        <f>IF($G535="","",IF(INDEX(Nhaplieu!$M$8:$M$1070,$G535)=$J$3,IF($G535="","",INDEX(Nhaplieu!$N$8:$N$1070,$G535)),IF(INDEX(Nhaplieu!$N$8:$N$1070,$G535)=$J$3,IF($G535="","",INDEX(Nhaplieu!$M$8:$M$1070,$G535)),"")))</f>
        <v/>
      </c>
      <c r="E535" s="461" t="str">
        <f>IF($G535="","",IF(AND(INDEX(Nhaplieu!$M$8:$M$1070,$G535)=$J$3,INDEX(Nhaplieu!$P$8:$P$1070,$G535)=$J$2),INDEX(Nhaplieu!$O$8:$O$1070,$G535),0))</f>
        <v/>
      </c>
      <c r="F535" s="461" t="str">
        <f>IF(OR($G535="",E535&gt;0),"",IF(AND(INDEX(Nhaplieu!$N$8:$N$1070,$G535)=$J$3,INDEX(Nhaplieu!$P$8:$P$1070,$G535)=$J$2),INDEX(Nhaplieu!$O$8:$O$1070,$G535),0))</f>
        <v/>
      </c>
      <c r="G535" s="480" t="str">
        <f>IF(TYPE(MATCH($J$2,Nhaplieu!$P$8:$P$1070,0))=16,"",MATCH($J$2,Nhaplieu!$P$8:$P$1070,0))</f>
        <v/>
      </c>
    </row>
    <row r="536" spans="1:7" s="10" customFormat="1" ht="14.25" customHeight="1">
      <c r="A536" s="461" t="str">
        <f>IF($G536="","",IF(OR(INDEX(Nhaplieu!$M$8:$M$1070,$G536)=$J$3,INDEX(Nhaplieu!$N$8:$N$1070,$G536)=$J$3),INDEX(Nhaplieu!$E$8:$E$1070,$G536),""))</f>
        <v/>
      </c>
      <c r="B536" s="477" t="str">
        <f>IF($G536="","",IF(OR(INDEX(Nhaplieu!$M$8:$M$1070,$G536)=$J$3,INDEX(Nhaplieu!$N$8:$N$1070,$G536)=$J$3),INDEX(Nhaplieu!$F$8:$F$1070,$G536),""))</f>
        <v/>
      </c>
      <c r="C536" s="478" t="str">
        <f>IF($G536="","",IF(OR(INDEX(Nhaplieu!$M$8:$M$1070,$G536)=$J$3,INDEX(Nhaplieu!$N$8:$N$1070,$G536)=$J$3),INDEX(Nhaplieu!$L$8:$L$1070,$G536),""))</f>
        <v/>
      </c>
      <c r="D536" s="479" t="str">
        <f>IF($G536="","",IF(INDEX(Nhaplieu!$M$8:$M$1070,$G536)=$J$3,IF($G536="","",INDEX(Nhaplieu!$N$8:$N$1070,$G536)),IF(INDEX(Nhaplieu!$N$8:$N$1070,$G536)=$J$3,IF($G536="","",INDEX(Nhaplieu!$M$8:$M$1070,$G536)),"")))</f>
        <v/>
      </c>
      <c r="E536" s="461" t="str">
        <f>IF($G536="","",IF(AND(INDEX(Nhaplieu!$M$8:$M$1070,$G536)=$J$3,INDEX(Nhaplieu!$P$8:$P$1070,$G536)=$J$2),INDEX(Nhaplieu!$O$8:$O$1070,$G536),0))</f>
        <v/>
      </c>
      <c r="F536" s="461" t="str">
        <f>IF(OR($G536="",E536&gt;0),"",IF(AND(INDEX(Nhaplieu!$N$8:$N$1070,$G536)=$J$3,INDEX(Nhaplieu!$P$8:$P$1070,$G536)=$J$2),INDEX(Nhaplieu!$O$8:$O$1070,$G536),0))</f>
        <v/>
      </c>
      <c r="G536" s="480" t="str">
        <f>IF(TYPE(MATCH($J$2,Nhaplieu!$P$8:$P$1070,0))=16,"",MATCH($J$2,Nhaplieu!$P$8:$P$1070,0))</f>
        <v/>
      </c>
    </row>
    <row r="537" spans="1:7" s="10" customFormat="1" ht="14.25" customHeight="1">
      <c r="A537" s="461" t="str">
        <f>IF($G537="","",IF(OR(INDEX(Nhaplieu!$M$8:$M$1070,$G537)=$J$3,INDEX(Nhaplieu!$N$8:$N$1070,$G537)=$J$3),INDEX(Nhaplieu!$E$8:$E$1070,$G537),""))</f>
        <v/>
      </c>
      <c r="B537" s="477" t="str">
        <f>IF($G537="","",IF(OR(INDEX(Nhaplieu!$M$8:$M$1070,$G537)=$J$3,INDEX(Nhaplieu!$N$8:$N$1070,$G537)=$J$3),INDEX(Nhaplieu!$F$8:$F$1070,$G537),""))</f>
        <v/>
      </c>
      <c r="C537" s="478" t="str">
        <f>IF($G537="","",IF(OR(INDEX(Nhaplieu!$M$8:$M$1070,$G537)=$J$3,INDEX(Nhaplieu!$N$8:$N$1070,$G537)=$J$3),INDEX(Nhaplieu!$L$8:$L$1070,$G537),""))</f>
        <v/>
      </c>
      <c r="D537" s="479" t="str">
        <f>IF($G537="","",IF(INDEX(Nhaplieu!$M$8:$M$1070,$G537)=$J$3,IF($G537="","",INDEX(Nhaplieu!$N$8:$N$1070,$G537)),IF(INDEX(Nhaplieu!$N$8:$N$1070,$G537)=$J$3,IF($G537="","",INDEX(Nhaplieu!$M$8:$M$1070,$G537)),"")))</f>
        <v/>
      </c>
      <c r="E537" s="461" t="str">
        <f>IF($G537="","",IF(AND(INDEX(Nhaplieu!$M$8:$M$1070,$G537)=$J$3,INDEX(Nhaplieu!$P$8:$P$1070,$G537)=$J$2),INDEX(Nhaplieu!$O$8:$O$1070,$G537),0))</f>
        <v/>
      </c>
      <c r="F537" s="461" t="str">
        <f>IF(OR($G537="",E537&gt;0),"",IF(AND(INDEX(Nhaplieu!$N$8:$N$1070,$G537)=$J$3,INDEX(Nhaplieu!$P$8:$P$1070,$G537)=$J$2),INDEX(Nhaplieu!$O$8:$O$1070,$G537),0))</f>
        <v/>
      </c>
      <c r="G537" s="480" t="str">
        <f>IF(TYPE(MATCH($J$2,Nhaplieu!$P$8:$P$1070,0))=16,"",MATCH($J$2,Nhaplieu!$P$8:$P$1070,0))</f>
        <v/>
      </c>
    </row>
    <row r="538" spans="1:7" s="10" customFormat="1" ht="14.25" customHeight="1">
      <c r="A538" s="461" t="str">
        <f>IF($G538="","",IF(OR(INDEX(Nhaplieu!$M$8:$M$1070,$G538)=$J$3,INDEX(Nhaplieu!$N$8:$N$1070,$G538)=$J$3),INDEX(Nhaplieu!$E$8:$E$1070,$G538),""))</f>
        <v/>
      </c>
      <c r="B538" s="477" t="str">
        <f>IF($G538="","",IF(OR(INDEX(Nhaplieu!$M$8:$M$1070,$G538)=$J$3,INDEX(Nhaplieu!$N$8:$N$1070,$G538)=$J$3),INDEX(Nhaplieu!$F$8:$F$1070,$G538),""))</f>
        <v/>
      </c>
      <c r="C538" s="478" t="str">
        <f>IF($G538="","",IF(OR(INDEX(Nhaplieu!$M$8:$M$1070,$G538)=$J$3,INDEX(Nhaplieu!$N$8:$N$1070,$G538)=$J$3),INDEX(Nhaplieu!$L$8:$L$1070,$G538),""))</f>
        <v/>
      </c>
      <c r="D538" s="479" t="str">
        <f>IF($G538="","",IF(INDEX(Nhaplieu!$M$8:$M$1070,$G538)=$J$3,IF($G538="","",INDEX(Nhaplieu!$N$8:$N$1070,$G538)),IF(INDEX(Nhaplieu!$N$8:$N$1070,$G538)=$J$3,IF($G538="","",INDEX(Nhaplieu!$M$8:$M$1070,$G538)),"")))</f>
        <v/>
      </c>
      <c r="E538" s="461" t="str">
        <f>IF($G538="","",IF(AND(INDEX(Nhaplieu!$M$8:$M$1070,$G538)=$J$3,INDEX(Nhaplieu!$P$8:$P$1070,$G538)=$J$2),INDEX(Nhaplieu!$O$8:$O$1070,$G538),0))</f>
        <v/>
      </c>
      <c r="F538" s="461" t="str">
        <f>IF(OR($G538="",E538&gt;0),"",IF(AND(INDEX(Nhaplieu!$N$8:$N$1070,$G538)=$J$3,INDEX(Nhaplieu!$P$8:$P$1070,$G538)=$J$2),INDEX(Nhaplieu!$O$8:$O$1070,$G538),0))</f>
        <v/>
      </c>
      <c r="G538" s="480" t="str">
        <f>IF(TYPE(MATCH($J$2,Nhaplieu!$P$8:$P$1070,0))=16,"",MATCH($J$2,Nhaplieu!$P$8:$P$1070,0))</f>
        <v/>
      </c>
    </row>
    <row r="539" spans="1:7" s="10" customFormat="1" ht="14.25" customHeight="1">
      <c r="A539" s="461" t="str">
        <f>IF($G539="","",IF(OR(INDEX(Nhaplieu!$M$8:$M$1070,$G539)=$J$3,INDEX(Nhaplieu!$N$8:$N$1070,$G539)=$J$3),INDEX(Nhaplieu!$E$8:$E$1070,$G539),""))</f>
        <v/>
      </c>
      <c r="B539" s="477" t="str">
        <f>IF($G539="","",IF(OR(INDEX(Nhaplieu!$M$8:$M$1070,$G539)=$J$3,INDEX(Nhaplieu!$N$8:$N$1070,$G539)=$J$3),INDEX(Nhaplieu!$F$8:$F$1070,$G539),""))</f>
        <v/>
      </c>
      <c r="C539" s="478" t="str">
        <f>IF($G539="","",IF(OR(INDEX(Nhaplieu!$M$8:$M$1070,$G539)=$J$3,INDEX(Nhaplieu!$N$8:$N$1070,$G539)=$J$3),INDEX(Nhaplieu!$L$8:$L$1070,$G539),""))</f>
        <v/>
      </c>
      <c r="D539" s="479" t="str">
        <f>IF($G539="","",IF(INDEX(Nhaplieu!$M$8:$M$1070,$G539)=$J$3,IF($G539="","",INDEX(Nhaplieu!$N$8:$N$1070,$G539)),IF(INDEX(Nhaplieu!$N$8:$N$1070,$G539)=$J$3,IF($G539="","",INDEX(Nhaplieu!$M$8:$M$1070,$G539)),"")))</f>
        <v/>
      </c>
      <c r="E539" s="461" t="str">
        <f>IF($G539="","",IF(AND(INDEX(Nhaplieu!$M$8:$M$1070,$G539)=$J$3,INDEX(Nhaplieu!$P$8:$P$1070,$G539)=$J$2),INDEX(Nhaplieu!$O$8:$O$1070,$G539),0))</f>
        <v/>
      </c>
      <c r="F539" s="461" t="str">
        <f>IF(OR($G539="",E539&gt;0),"",IF(AND(INDEX(Nhaplieu!$N$8:$N$1070,$G539)=$J$3,INDEX(Nhaplieu!$P$8:$P$1070,$G539)=$J$2),INDEX(Nhaplieu!$O$8:$O$1070,$G539),0))</f>
        <v/>
      </c>
      <c r="G539" s="480" t="str">
        <f>IF(TYPE(MATCH($J$2,Nhaplieu!$P$8:$P$1070,0))=16,"",MATCH($J$2,Nhaplieu!$P$8:$P$1070,0))</f>
        <v/>
      </c>
    </row>
    <row r="540" spans="1:7" s="10" customFormat="1" ht="14.25" customHeight="1">
      <c r="A540" s="461" t="str">
        <f>IF($G540="","",IF(OR(INDEX(Nhaplieu!$M$8:$M$1070,$G540)=$J$3,INDEX(Nhaplieu!$N$8:$N$1070,$G540)=$J$3),INDEX(Nhaplieu!$E$8:$E$1070,$G540),""))</f>
        <v/>
      </c>
      <c r="B540" s="477" t="str">
        <f>IF($G540="","",IF(OR(INDEX(Nhaplieu!$M$8:$M$1070,$G540)=$J$3,INDEX(Nhaplieu!$N$8:$N$1070,$G540)=$J$3),INDEX(Nhaplieu!$F$8:$F$1070,$G540),""))</f>
        <v/>
      </c>
      <c r="C540" s="478" t="str">
        <f>IF($G540="","",IF(OR(INDEX(Nhaplieu!$M$8:$M$1070,$G540)=$J$3,INDEX(Nhaplieu!$N$8:$N$1070,$G540)=$J$3),INDEX(Nhaplieu!$L$8:$L$1070,$G540),""))</f>
        <v/>
      </c>
      <c r="D540" s="479" t="str">
        <f>IF($G540="","",IF(INDEX(Nhaplieu!$M$8:$M$1070,$G540)=$J$3,IF($G540="","",INDEX(Nhaplieu!$N$8:$N$1070,$G540)),IF(INDEX(Nhaplieu!$N$8:$N$1070,$G540)=$J$3,IF($G540="","",INDEX(Nhaplieu!$M$8:$M$1070,$G540)),"")))</f>
        <v/>
      </c>
      <c r="E540" s="461" t="str">
        <f>IF($G540="","",IF(AND(INDEX(Nhaplieu!$M$8:$M$1070,$G540)=$J$3,INDEX(Nhaplieu!$P$8:$P$1070,$G540)=$J$2),INDEX(Nhaplieu!$O$8:$O$1070,$G540),0))</f>
        <v/>
      </c>
      <c r="F540" s="461" t="str">
        <f>IF(OR($G540="",E540&gt;0),"",IF(AND(INDEX(Nhaplieu!$N$8:$N$1070,$G540)=$J$3,INDEX(Nhaplieu!$P$8:$P$1070,$G540)=$J$2),INDEX(Nhaplieu!$O$8:$O$1070,$G540),0))</f>
        <v/>
      </c>
      <c r="G540" s="480" t="str">
        <f>IF(TYPE(MATCH($J$2,Nhaplieu!$P$8:$P$1070,0))=16,"",MATCH($J$2,Nhaplieu!$P$8:$P$1070,0))</f>
        <v/>
      </c>
    </row>
    <row r="541" spans="1:7" s="10" customFormat="1" ht="14.25" customHeight="1">
      <c r="A541" s="461" t="str">
        <f>IF($G541="","",IF(OR(INDEX(Nhaplieu!$M$8:$M$1070,$G541)=$J$3,INDEX(Nhaplieu!$N$8:$N$1070,$G541)=$J$3),INDEX(Nhaplieu!$E$8:$E$1070,$G541),""))</f>
        <v/>
      </c>
      <c r="B541" s="477" t="str">
        <f>IF($G541="","",IF(OR(INDEX(Nhaplieu!$M$8:$M$1070,$G541)=$J$3,INDEX(Nhaplieu!$N$8:$N$1070,$G541)=$J$3),INDEX(Nhaplieu!$F$8:$F$1070,$G541),""))</f>
        <v/>
      </c>
      <c r="C541" s="478" t="str">
        <f>IF($G541="","",IF(OR(INDEX(Nhaplieu!$M$8:$M$1070,$G541)=$J$3,INDEX(Nhaplieu!$N$8:$N$1070,$G541)=$J$3),INDEX(Nhaplieu!$L$8:$L$1070,$G541),""))</f>
        <v/>
      </c>
      <c r="D541" s="479" t="str">
        <f>IF($G541="","",IF(INDEX(Nhaplieu!$M$8:$M$1070,$G541)=$J$3,IF($G541="","",INDEX(Nhaplieu!$N$8:$N$1070,$G541)),IF(INDEX(Nhaplieu!$N$8:$N$1070,$G541)=$J$3,IF($G541="","",INDEX(Nhaplieu!$M$8:$M$1070,$G541)),"")))</f>
        <v/>
      </c>
      <c r="E541" s="461" t="str">
        <f>IF($G541="","",IF(AND(INDEX(Nhaplieu!$M$8:$M$1070,$G541)=$J$3,INDEX(Nhaplieu!$P$8:$P$1070,$G541)=$J$2),INDEX(Nhaplieu!$O$8:$O$1070,$G541),0))</f>
        <v/>
      </c>
      <c r="F541" s="461" t="str">
        <f>IF(OR($G541="",E541&gt;0),"",IF(AND(INDEX(Nhaplieu!$N$8:$N$1070,$G541)=$J$3,INDEX(Nhaplieu!$P$8:$P$1070,$G541)=$J$2),INDEX(Nhaplieu!$O$8:$O$1070,$G541),0))</f>
        <v/>
      </c>
      <c r="G541" s="480" t="str">
        <f>IF(TYPE(MATCH($J$2,Nhaplieu!$P$8:$P$1070,0))=16,"",MATCH($J$2,Nhaplieu!$P$8:$P$1070,0))</f>
        <v/>
      </c>
    </row>
    <row r="542" spans="1:7" s="10" customFormat="1" ht="14.25" customHeight="1">
      <c r="A542" s="461" t="str">
        <f>IF($G542="","",IF(OR(INDEX(Nhaplieu!$M$8:$M$1070,$G542)=$J$3,INDEX(Nhaplieu!$N$8:$N$1070,$G542)=$J$3),INDEX(Nhaplieu!$E$8:$E$1070,$G542),""))</f>
        <v/>
      </c>
      <c r="B542" s="477" t="str">
        <f>IF($G542="","",IF(OR(INDEX(Nhaplieu!$M$8:$M$1070,$G542)=$J$3,INDEX(Nhaplieu!$N$8:$N$1070,$G542)=$J$3),INDEX(Nhaplieu!$F$8:$F$1070,$G542),""))</f>
        <v/>
      </c>
      <c r="C542" s="478" t="str">
        <f>IF($G542="","",IF(OR(INDEX(Nhaplieu!$M$8:$M$1070,$G542)=$J$3,INDEX(Nhaplieu!$N$8:$N$1070,$G542)=$J$3),INDEX(Nhaplieu!$L$8:$L$1070,$G542),""))</f>
        <v/>
      </c>
      <c r="D542" s="479" t="str">
        <f>IF($G542="","",IF(INDEX(Nhaplieu!$M$8:$M$1070,$G542)=$J$3,IF($G542="","",INDEX(Nhaplieu!$N$8:$N$1070,$G542)),IF(INDEX(Nhaplieu!$N$8:$N$1070,$G542)=$J$3,IF($G542="","",INDEX(Nhaplieu!$M$8:$M$1070,$G542)),"")))</f>
        <v/>
      </c>
      <c r="E542" s="461" t="str">
        <f>IF($G542="","",IF(AND(INDEX(Nhaplieu!$M$8:$M$1070,$G542)=$J$3,INDEX(Nhaplieu!$P$8:$P$1070,$G542)=$J$2),INDEX(Nhaplieu!$O$8:$O$1070,$G542),0))</f>
        <v/>
      </c>
      <c r="F542" s="461" t="str">
        <f>IF(OR($G542="",E542&gt;0),"",IF(AND(INDEX(Nhaplieu!$N$8:$N$1070,$G542)=$J$3,INDEX(Nhaplieu!$P$8:$P$1070,$G542)=$J$2),INDEX(Nhaplieu!$O$8:$O$1070,$G542),0))</f>
        <v/>
      </c>
      <c r="G542" s="480" t="str">
        <f>IF(TYPE(MATCH($J$2,Nhaplieu!$P$8:$P$1070,0))=16,"",MATCH($J$2,Nhaplieu!$P$8:$P$1070,0))</f>
        <v/>
      </c>
    </row>
    <row r="543" spans="1:7" s="10" customFormat="1" ht="14.25" customHeight="1">
      <c r="A543" s="461" t="str">
        <f>IF($G543="","",IF(OR(INDEX(Nhaplieu!$M$8:$M$1070,$G543)=$J$3,INDEX(Nhaplieu!$N$8:$N$1070,$G543)=$J$3),INDEX(Nhaplieu!$E$8:$E$1070,$G543),""))</f>
        <v/>
      </c>
      <c r="B543" s="477" t="str">
        <f>IF($G543="","",IF(OR(INDEX(Nhaplieu!$M$8:$M$1070,$G543)=$J$3,INDEX(Nhaplieu!$N$8:$N$1070,$G543)=$J$3),INDEX(Nhaplieu!$F$8:$F$1070,$G543),""))</f>
        <v/>
      </c>
      <c r="C543" s="478" t="str">
        <f>IF($G543="","",IF(OR(INDEX(Nhaplieu!$M$8:$M$1070,$G543)=$J$3,INDEX(Nhaplieu!$N$8:$N$1070,$G543)=$J$3),INDEX(Nhaplieu!$L$8:$L$1070,$G543),""))</f>
        <v/>
      </c>
      <c r="D543" s="479" t="str">
        <f>IF($G543="","",IF(INDEX(Nhaplieu!$M$8:$M$1070,$G543)=$J$3,IF($G543="","",INDEX(Nhaplieu!$N$8:$N$1070,$G543)),IF(INDEX(Nhaplieu!$N$8:$N$1070,$G543)=$J$3,IF($G543="","",INDEX(Nhaplieu!$M$8:$M$1070,$G543)),"")))</f>
        <v/>
      </c>
      <c r="E543" s="461" t="str">
        <f>IF($G543="","",IF(AND(INDEX(Nhaplieu!$M$8:$M$1070,$G543)=$J$3,INDEX(Nhaplieu!$P$8:$P$1070,$G543)=$J$2),INDEX(Nhaplieu!$O$8:$O$1070,$G543),0))</f>
        <v/>
      </c>
      <c r="F543" s="461" t="str">
        <f>IF(OR($G543="",E543&gt;0),"",IF(AND(INDEX(Nhaplieu!$N$8:$N$1070,$G543)=$J$3,INDEX(Nhaplieu!$P$8:$P$1070,$G543)=$J$2),INDEX(Nhaplieu!$O$8:$O$1070,$G543),0))</f>
        <v/>
      </c>
      <c r="G543" s="480" t="str">
        <f>IF(TYPE(MATCH($J$2,Nhaplieu!$P$8:$P$1070,0))=16,"",MATCH($J$2,Nhaplieu!$P$8:$P$1070,0))</f>
        <v/>
      </c>
    </row>
    <row r="544" spans="1:7" s="10" customFormat="1" ht="14.25" customHeight="1">
      <c r="A544" s="461" t="str">
        <f>IF($G544="","",IF(OR(INDEX(Nhaplieu!$M$8:$M$1070,$G544)=$J$3,INDEX(Nhaplieu!$N$8:$N$1070,$G544)=$J$3),INDEX(Nhaplieu!$E$8:$E$1070,$G544),""))</f>
        <v/>
      </c>
      <c r="B544" s="477" t="str">
        <f>IF($G544="","",IF(OR(INDEX(Nhaplieu!$M$8:$M$1070,$G544)=$J$3,INDEX(Nhaplieu!$N$8:$N$1070,$G544)=$J$3),INDEX(Nhaplieu!$F$8:$F$1070,$G544),""))</f>
        <v/>
      </c>
      <c r="C544" s="478" t="str">
        <f>IF($G544="","",IF(OR(INDEX(Nhaplieu!$M$8:$M$1070,$G544)=$J$3,INDEX(Nhaplieu!$N$8:$N$1070,$G544)=$J$3),INDEX(Nhaplieu!$L$8:$L$1070,$G544),""))</f>
        <v/>
      </c>
      <c r="D544" s="479" t="str">
        <f>IF($G544="","",IF(INDEX(Nhaplieu!$M$8:$M$1070,$G544)=$J$3,IF($G544="","",INDEX(Nhaplieu!$N$8:$N$1070,$G544)),IF(INDEX(Nhaplieu!$N$8:$N$1070,$G544)=$J$3,IF($G544="","",INDEX(Nhaplieu!$M$8:$M$1070,$G544)),"")))</f>
        <v/>
      </c>
      <c r="E544" s="461" t="str">
        <f>IF($G544="","",IF(AND(INDEX(Nhaplieu!$M$8:$M$1070,$G544)=$J$3,INDEX(Nhaplieu!$P$8:$P$1070,$G544)=$J$2),INDEX(Nhaplieu!$O$8:$O$1070,$G544),0))</f>
        <v/>
      </c>
      <c r="F544" s="461" t="str">
        <f>IF(OR($G544="",E544&gt;0),"",IF(AND(INDEX(Nhaplieu!$N$8:$N$1070,$G544)=$J$3,INDEX(Nhaplieu!$P$8:$P$1070,$G544)=$J$2),INDEX(Nhaplieu!$O$8:$O$1070,$G544),0))</f>
        <v/>
      </c>
      <c r="G544" s="480" t="str">
        <f>IF(TYPE(MATCH($J$2,Nhaplieu!$P$8:$P$1070,0))=16,"",MATCH($J$2,Nhaplieu!$P$8:$P$1070,0))</f>
        <v/>
      </c>
    </row>
    <row r="545" spans="1:7" s="10" customFormat="1" ht="14.25" customHeight="1">
      <c r="A545" s="461" t="str">
        <f>IF($G545="","",IF(OR(INDEX(Nhaplieu!$M$8:$M$1070,$G545)=$J$3,INDEX(Nhaplieu!$N$8:$N$1070,$G545)=$J$3),INDEX(Nhaplieu!$E$8:$E$1070,$G545),""))</f>
        <v/>
      </c>
      <c r="B545" s="477" t="str">
        <f>IF($G545="","",IF(OR(INDEX(Nhaplieu!$M$8:$M$1070,$G545)=$J$3,INDEX(Nhaplieu!$N$8:$N$1070,$G545)=$J$3),INDEX(Nhaplieu!$F$8:$F$1070,$G545),""))</f>
        <v/>
      </c>
      <c r="C545" s="478" t="str">
        <f>IF($G545="","",IF(OR(INDEX(Nhaplieu!$M$8:$M$1070,$G545)=$J$3,INDEX(Nhaplieu!$N$8:$N$1070,$G545)=$J$3),INDEX(Nhaplieu!$L$8:$L$1070,$G545),""))</f>
        <v/>
      </c>
      <c r="D545" s="479" t="str">
        <f>IF($G545="","",IF(INDEX(Nhaplieu!$M$8:$M$1070,$G545)=$J$3,IF($G545="","",INDEX(Nhaplieu!$N$8:$N$1070,$G545)),IF(INDEX(Nhaplieu!$N$8:$N$1070,$G545)=$J$3,IF($G545="","",INDEX(Nhaplieu!$M$8:$M$1070,$G545)),"")))</f>
        <v/>
      </c>
      <c r="E545" s="461" t="str">
        <f>IF($G545="","",IF(AND(INDEX(Nhaplieu!$M$8:$M$1070,$G545)=$J$3,INDEX(Nhaplieu!$P$8:$P$1070,$G545)=$J$2),INDEX(Nhaplieu!$O$8:$O$1070,$G545),0))</f>
        <v/>
      </c>
      <c r="F545" s="461" t="str">
        <f>IF(OR($G545="",E545&gt;0),"",IF(AND(INDEX(Nhaplieu!$N$8:$N$1070,$G545)=$J$3,INDEX(Nhaplieu!$P$8:$P$1070,$G545)=$J$2),INDEX(Nhaplieu!$O$8:$O$1070,$G545),0))</f>
        <v/>
      </c>
      <c r="G545" s="480" t="str">
        <f>IF(TYPE(MATCH($J$2,Nhaplieu!$P$8:$P$1070,0))=16,"",MATCH($J$2,Nhaplieu!$P$8:$P$1070,0))</f>
        <v/>
      </c>
    </row>
    <row r="546" spans="1:7" s="10" customFormat="1" ht="14.25" customHeight="1">
      <c r="A546" s="461" t="str">
        <f>IF($G546="","",IF(OR(INDEX(Nhaplieu!$M$8:$M$1070,$G546)=$J$3,INDEX(Nhaplieu!$N$8:$N$1070,$G546)=$J$3),INDEX(Nhaplieu!$E$8:$E$1070,$G546),""))</f>
        <v/>
      </c>
      <c r="B546" s="477" t="str">
        <f>IF($G546="","",IF(OR(INDEX(Nhaplieu!$M$8:$M$1070,$G546)=$J$3,INDEX(Nhaplieu!$N$8:$N$1070,$G546)=$J$3),INDEX(Nhaplieu!$F$8:$F$1070,$G546),""))</f>
        <v/>
      </c>
      <c r="C546" s="478" t="str">
        <f>IF($G546="","",IF(OR(INDEX(Nhaplieu!$M$8:$M$1070,$G546)=$J$3,INDEX(Nhaplieu!$N$8:$N$1070,$G546)=$J$3),INDEX(Nhaplieu!$L$8:$L$1070,$G546),""))</f>
        <v/>
      </c>
      <c r="D546" s="479" t="str">
        <f>IF($G546="","",IF(INDEX(Nhaplieu!$M$8:$M$1070,$G546)=$J$3,IF($G546="","",INDEX(Nhaplieu!$N$8:$N$1070,$G546)),IF(INDEX(Nhaplieu!$N$8:$N$1070,$G546)=$J$3,IF($G546="","",INDEX(Nhaplieu!$M$8:$M$1070,$G546)),"")))</f>
        <v/>
      </c>
      <c r="E546" s="461" t="str">
        <f>IF($G546="","",IF(AND(INDEX(Nhaplieu!$M$8:$M$1070,$G546)=$J$3,INDEX(Nhaplieu!$P$8:$P$1070,$G546)=$J$2),INDEX(Nhaplieu!$O$8:$O$1070,$G546),0))</f>
        <v/>
      </c>
      <c r="F546" s="461" t="str">
        <f>IF(OR($G546="",E546&gt;0),"",IF(AND(INDEX(Nhaplieu!$N$8:$N$1070,$G546)=$J$3,INDEX(Nhaplieu!$P$8:$P$1070,$G546)=$J$2),INDEX(Nhaplieu!$O$8:$O$1070,$G546),0))</f>
        <v/>
      </c>
      <c r="G546" s="480" t="str">
        <f>IF(TYPE(MATCH($J$2,Nhaplieu!$P$8:$P$1070,0))=16,"",MATCH($J$2,Nhaplieu!$P$8:$P$1070,0))</f>
        <v/>
      </c>
    </row>
    <row r="547" spans="1:7" s="10" customFormat="1" ht="14.25" customHeight="1">
      <c r="A547" s="461" t="str">
        <f>IF($G547="","",IF(OR(INDEX(Nhaplieu!$M$8:$M$1070,$G547)=$J$3,INDEX(Nhaplieu!$N$8:$N$1070,$G547)=$J$3),INDEX(Nhaplieu!$E$8:$E$1070,$G547),""))</f>
        <v/>
      </c>
      <c r="B547" s="477" t="str">
        <f>IF($G547="","",IF(OR(INDEX(Nhaplieu!$M$8:$M$1070,$G547)=$J$3,INDEX(Nhaplieu!$N$8:$N$1070,$G547)=$J$3),INDEX(Nhaplieu!$F$8:$F$1070,$G547),""))</f>
        <v/>
      </c>
      <c r="C547" s="478" t="str">
        <f>IF($G547="","",IF(OR(INDEX(Nhaplieu!$M$8:$M$1070,$G547)=$J$3,INDEX(Nhaplieu!$N$8:$N$1070,$G547)=$J$3),INDEX(Nhaplieu!$L$8:$L$1070,$G547),""))</f>
        <v/>
      </c>
      <c r="D547" s="479" t="str">
        <f>IF($G547="","",IF(INDEX(Nhaplieu!$M$8:$M$1070,$G547)=$J$3,IF($G547="","",INDEX(Nhaplieu!$N$8:$N$1070,$G547)),IF(INDEX(Nhaplieu!$N$8:$N$1070,$G547)=$J$3,IF($G547="","",INDEX(Nhaplieu!$M$8:$M$1070,$G547)),"")))</f>
        <v/>
      </c>
      <c r="E547" s="461" t="str">
        <f>IF($G547="","",IF(AND(INDEX(Nhaplieu!$M$8:$M$1070,$G547)=$J$3,INDEX(Nhaplieu!$P$8:$P$1070,$G547)=$J$2),INDEX(Nhaplieu!$O$8:$O$1070,$G547),0))</f>
        <v/>
      </c>
      <c r="F547" s="461" t="str">
        <f>IF(OR($G547="",E547&gt;0),"",IF(AND(INDEX(Nhaplieu!$N$8:$N$1070,$G547)=$J$3,INDEX(Nhaplieu!$P$8:$P$1070,$G547)=$J$2),INDEX(Nhaplieu!$O$8:$O$1070,$G547),0))</f>
        <v/>
      </c>
      <c r="G547" s="480" t="str">
        <f>IF(TYPE(MATCH($J$2,Nhaplieu!$P$8:$P$1070,0))=16,"",MATCH($J$2,Nhaplieu!$P$8:$P$1070,0))</f>
        <v/>
      </c>
    </row>
    <row r="548" spans="1:7" s="10" customFormat="1" ht="14.25" customHeight="1">
      <c r="A548" s="461" t="str">
        <f>IF($G548="","",IF(OR(INDEX(Nhaplieu!$M$8:$M$1070,$G548)=$J$3,INDEX(Nhaplieu!$N$8:$N$1070,$G548)=$J$3),INDEX(Nhaplieu!$E$8:$E$1070,$G548),""))</f>
        <v/>
      </c>
      <c r="B548" s="477" t="str">
        <f>IF($G548="","",IF(OR(INDEX(Nhaplieu!$M$8:$M$1070,$G548)=$J$3,INDEX(Nhaplieu!$N$8:$N$1070,$G548)=$J$3),INDEX(Nhaplieu!$F$8:$F$1070,$G548),""))</f>
        <v/>
      </c>
      <c r="C548" s="478" t="str">
        <f>IF($G548="","",IF(OR(INDEX(Nhaplieu!$M$8:$M$1070,$G548)=$J$3,INDEX(Nhaplieu!$N$8:$N$1070,$G548)=$J$3),INDEX(Nhaplieu!$L$8:$L$1070,$G548),""))</f>
        <v/>
      </c>
      <c r="D548" s="479" t="str">
        <f>IF($G548="","",IF(INDEX(Nhaplieu!$M$8:$M$1070,$G548)=$J$3,IF($G548="","",INDEX(Nhaplieu!$N$8:$N$1070,$G548)),IF(INDEX(Nhaplieu!$N$8:$N$1070,$G548)=$J$3,IF($G548="","",INDEX(Nhaplieu!$M$8:$M$1070,$G548)),"")))</f>
        <v/>
      </c>
      <c r="E548" s="461" t="str">
        <f>IF($G548="","",IF(AND(INDEX(Nhaplieu!$M$8:$M$1070,$G548)=$J$3,INDEX(Nhaplieu!$P$8:$P$1070,$G548)=$J$2),INDEX(Nhaplieu!$O$8:$O$1070,$G548),0))</f>
        <v/>
      </c>
      <c r="F548" s="461" t="str">
        <f>IF(OR($G548="",E548&gt;0),"",IF(AND(INDEX(Nhaplieu!$N$8:$N$1070,$G548)=$J$3,INDEX(Nhaplieu!$P$8:$P$1070,$G548)=$J$2),INDEX(Nhaplieu!$O$8:$O$1070,$G548),0))</f>
        <v/>
      </c>
      <c r="G548" s="480" t="str">
        <f>IF(TYPE(MATCH($J$2,Nhaplieu!$P$8:$P$1070,0))=16,"",MATCH($J$2,Nhaplieu!$P$8:$P$1070,0))</f>
        <v/>
      </c>
    </row>
    <row r="549" spans="1:7" s="10" customFormat="1" ht="14.25" customHeight="1">
      <c r="A549" s="461" t="str">
        <f>IF($G549="","",IF(OR(INDEX(Nhaplieu!$M$8:$M$1070,$G549)=$J$3,INDEX(Nhaplieu!$N$8:$N$1070,$G549)=$J$3),INDEX(Nhaplieu!$E$8:$E$1070,$G549),""))</f>
        <v/>
      </c>
      <c r="B549" s="477" t="str">
        <f>IF($G549="","",IF(OR(INDEX(Nhaplieu!$M$8:$M$1070,$G549)=$J$3,INDEX(Nhaplieu!$N$8:$N$1070,$G549)=$J$3),INDEX(Nhaplieu!$F$8:$F$1070,$G549),""))</f>
        <v/>
      </c>
      <c r="C549" s="478" t="str">
        <f>IF($G549="","",IF(OR(INDEX(Nhaplieu!$M$8:$M$1070,$G549)=$J$3,INDEX(Nhaplieu!$N$8:$N$1070,$G549)=$J$3),INDEX(Nhaplieu!$L$8:$L$1070,$G549),""))</f>
        <v/>
      </c>
      <c r="D549" s="479" t="str">
        <f>IF($G549="","",IF(INDEX(Nhaplieu!$M$8:$M$1070,$G549)=$J$3,IF($G549="","",INDEX(Nhaplieu!$N$8:$N$1070,$G549)),IF(INDEX(Nhaplieu!$N$8:$N$1070,$G549)=$J$3,IF($G549="","",INDEX(Nhaplieu!$M$8:$M$1070,$G549)),"")))</f>
        <v/>
      </c>
      <c r="E549" s="461" t="str">
        <f>IF($G549="","",IF(AND(INDEX(Nhaplieu!$M$8:$M$1070,$G549)=$J$3,INDEX(Nhaplieu!$P$8:$P$1070,$G549)=$J$2),INDEX(Nhaplieu!$O$8:$O$1070,$G549),0))</f>
        <v/>
      </c>
      <c r="F549" s="461" t="str">
        <f>IF(OR($G549="",E549&gt;0),"",IF(AND(INDEX(Nhaplieu!$N$8:$N$1070,$G549)=$J$3,INDEX(Nhaplieu!$P$8:$P$1070,$G549)=$J$2),INDEX(Nhaplieu!$O$8:$O$1070,$G549),0))</f>
        <v/>
      </c>
      <c r="G549" s="480" t="str">
        <f>IF(TYPE(MATCH($J$2,Nhaplieu!$P$8:$P$1070,0))=16,"",MATCH($J$2,Nhaplieu!$P$8:$P$1070,0))</f>
        <v/>
      </c>
    </row>
    <row r="550" spans="1:7" s="10" customFormat="1" ht="14.25" customHeight="1">
      <c r="A550" s="461" t="str">
        <f>IF($G550="","",IF(OR(INDEX(Nhaplieu!$M$8:$M$1070,$G550)=$J$3,INDEX(Nhaplieu!$N$8:$N$1070,$G550)=$J$3),INDEX(Nhaplieu!$E$8:$E$1070,$G550),""))</f>
        <v/>
      </c>
      <c r="B550" s="477" t="str">
        <f>IF($G550="","",IF(OR(INDEX(Nhaplieu!$M$8:$M$1070,$G550)=$J$3,INDEX(Nhaplieu!$N$8:$N$1070,$G550)=$J$3),INDEX(Nhaplieu!$F$8:$F$1070,$G550),""))</f>
        <v/>
      </c>
      <c r="C550" s="478" t="str">
        <f>IF($G550="","",IF(OR(INDEX(Nhaplieu!$M$8:$M$1070,$G550)=$J$3,INDEX(Nhaplieu!$N$8:$N$1070,$G550)=$J$3),INDEX(Nhaplieu!$L$8:$L$1070,$G550),""))</f>
        <v/>
      </c>
      <c r="D550" s="479" t="str">
        <f>IF($G550="","",IF(INDEX(Nhaplieu!$M$8:$M$1070,$G550)=$J$3,IF($G550="","",INDEX(Nhaplieu!$N$8:$N$1070,$G550)),IF(INDEX(Nhaplieu!$N$8:$N$1070,$G550)=$J$3,IF($G550="","",INDEX(Nhaplieu!$M$8:$M$1070,$G550)),"")))</f>
        <v/>
      </c>
      <c r="E550" s="461" t="str">
        <f>IF($G550="","",IF(AND(INDEX(Nhaplieu!$M$8:$M$1070,$G550)=$J$3,INDEX(Nhaplieu!$P$8:$P$1070,$G550)=$J$2),INDEX(Nhaplieu!$O$8:$O$1070,$G550),0))</f>
        <v/>
      </c>
      <c r="F550" s="461" t="str">
        <f>IF(OR($G550="",E550&gt;0),"",IF(AND(INDEX(Nhaplieu!$N$8:$N$1070,$G550)=$J$3,INDEX(Nhaplieu!$P$8:$P$1070,$G550)=$J$2),INDEX(Nhaplieu!$O$8:$O$1070,$G550),0))</f>
        <v/>
      </c>
      <c r="G550" s="480" t="str">
        <f>IF(TYPE(MATCH($J$2,Nhaplieu!$P$8:$P$1070,0))=16,"",MATCH($J$2,Nhaplieu!$P$8:$P$1070,0))</f>
        <v/>
      </c>
    </row>
    <row r="551" spans="1:7" s="10" customFormat="1" ht="14.25" customHeight="1">
      <c r="A551" s="461" t="str">
        <f>IF($G551="","",IF(OR(INDEX(Nhaplieu!$M$8:$M$1070,$G551)=$J$3,INDEX(Nhaplieu!$N$8:$N$1070,$G551)=$J$3),INDEX(Nhaplieu!$E$8:$E$1070,$G551),""))</f>
        <v/>
      </c>
      <c r="B551" s="477" t="str">
        <f>IF($G551="","",IF(OR(INDEX(Nhaplieu!$M$8:$M$1070,$G551)=$J$3,INDEX(Nhaplieu!$N$8:$N$1070,$G551)=$J$3),INDEX(Nhaplieu!$F$8:$F$1070,$G551),""))</f>
        <v/>
      </c>
      <c r="C551" s="478" t="str">
        <f>IF($G551="","",IF(OR(INDEX(Nhaplieu!$M$8:$M$1070,$G551)=$J$3,INDEX(Nhaplieu!$N$8:$N$1070,$G551)=$J$3),INDEX(Nhaplieu!$L$8:$L$1070,$G551),""))</f>
        <v/>
      </c>
      <c r="D551" s="479" t="str">
        <f>IF($G551="","",IF(INDEX(Nhaplieu!$M$8:$M$1070,$G551)=$J$3,IF($G551="","",INDEX(Nhaplieu!$N$8:$N$1070,$G551)),IF(INDEX(Nhaplieu!$N$8:$N$1070,$G551)=$J$3,IF($G551="","",INDEX(Nhaplieu!$M$8:$M$1070,$G551)),"")))</f>
        <v/>
      </c>
      <c r="E551" s="461" t="str">
        <f>IF($G551="","",IF(AND(INDEX(Nhaplieu!$M$8:$M$1070,$G551)=$J$3,INDEX(Nhaplieu!$P$8:$P$1070,$G551)=$J$2),INDEX(Nhaplieu!$O$8:$O$1070,$G551),0))</f>
        <v/>
      </c>
      <c r="F551" s="461" t="str">
        <f>IF(OR($G551="",E551&gt;0),"",IF(AND(INDEX(Nhaplieu!$N$8:$N$1070,$G551)=$J$3,INDEX(Nhaplieu!$P$8:$P$1070,$G551)=$J$2),INDEX(Nhaplieu!$O$8:$O$1070,$G551),0))</f>
        <v/>
      </c>
      <c r="G551" s="480" t="str">
        <f>IF(TYPE(MATCH($J$2,Nhaplieu!$P$8:$P$1070,0))=16,"",MATCH($J$2,Nhaplieu!$P$8:$P$1070,0))</f>
        <v/>
      </c>
    </row>
    <row r="552" spans="1:7" s="10" customFormat="1" ht="14.25" customHeight="1">
      <c r="A552" s="461" t="str">
        <f>IF($G552="","",IF(OR(INDEX(Nhaplieu!$M$8:$M$1070,$G552)=$J$3,INDEX(Nhaplieu!$N$8:$N$1070,$G552)=$J$3),INDEX(Nhaplieu!$E$8:$E$1070,$G552),""))</f>
        <v/>
      </c>
      <c r="B552" s="477" t="str">
        <f>IF($G552="","",IF(OR(INDEX(Nhaplieu!$M$8:$M$1070,$G552)=$J$3,INDEX(Nhaplieu!$N$8:$N$1070,$G552)=$J$3),INDEX(Nhaplieu!$F$8:$F$1070,$G552),""))</f>
        <v/>
      </c>
      <c r="C552" s="478" t="str">
        <f>IF($G552="","",IF(OR(INDEX(Nhaplieu!$M$8:$M$1070,$G552)=$J$3,INDEX(Nhaplieu!$N$8:$N$1070,$G552)=$J$3),INDEX(Nhaplieu!$L$8:$L$1070,$G552),""))</f>
        <v/>
      </c>
      <c r="D552" s="479" t="str">
        <f>IF($G552="","",IF(INDEX(Nhaplieu!$M$8:$M$1070,$G552)=$J$3,IF($G552="","",INDEX(Nhaplieu!$N$8:$N$1070,$G552)),IF(INDEX(Nhaplieu!$N$8:$N$1070,$G552)=$J$3,IF($G552="","",INDEX(Nhaplieu!$M$8:$M$1070,$G552)),"")))</f>
        <v/>
      </c>
      <c r="E552" s="461" t="str">
        <f>IF($G552="","",IF(AND(INDEX(Nhaplieu!$M$8:$M$1070,$G552)=$J$3,INDEX(Nhaplieu!$P$8:$P$1070,$G552)=$J$2),INDEX(Nhaplieu!$O$8:$O$1070,$G552),0))</f>
        <v/>
      </c>
      <c r="F552" s="461" t="str">
        <f>IF(OR($G552="",E552&gt;0),"",IF(AND(INDEX(Nhaplieu!$N$8:$N$1070,$G552)=$J$3,INDEX(Nhaplieu!$P$8:$P$1070,$G552)=$J$2),INDEX(Nhaplieu!$O$8:$O$1070,$G552),0))</f>
        <v/>
      </c>
      <c r="G552" s="480" t="str">
        <f>IF(TYPE(MATCH($J$2,Nhaplieu!$P$8:$P$1070,0))=16,"",MATCH($J$2,Nhaplieu!$P$8:$P$1070,0))</f>
        <v/>
      </c>
    </row>
    <row r="553" spans="1:7" s="10" customFormat="1" ht="14.25" customHeight="1">
      <c r="A553" s="461" t="str">
        <f>IF($G553="","",IF(OR(INDEX(Nhaplieu!$M$8:$M$1070,$G553)=$J$3,INDEX(Nhaplieu!$N$8:$N$1070,$G553)=$J$3),INDEX(Nhaplieu!$E$8:$E$1070,$G553),""))</f>
        <v/>
      </c>
      <c r="B553" s="477" t="str">
        <f>IF($G553="","",IF(OR(INDEX(Nhaplieu!$M$8:$M$1070,$G553)=$J$3,INDEX(Nhaplieu!$N$8:$N$1070,$G553)=$J$3),INDEX(Nhaplieu!$F$8:$F$1070,$G553),""))</f>
        <v/>
      </c>
      <c r="C553" s="478" t="str">
        <f>IF($G553="","",IF(OR(INDEX(Nhaplieu!$M$8:$M$1070,$G553)=$J$3,INDEX(Nhaplieu!$N$8:$N$1070,$G553)=$J$3),INDEX(Nhaplieu!$L$8:$L$1070,$G553),""))</f>
        <v/>
      </c>
      <c r="D553" s="479" t="str">
        <f>IF($G553="","",IF(INDEX(Nhaplieu!$M$8:$M$1070,$G553)=$J$3,IF($G553="","",INDEX(Nhaplieu!$N$8:$N$1070,$G553)),IF(INDEX(Nhaplieu!$N$8:$N$1070,$G553)=$J$3,IF($G553="","",INDEX(Nhaplieu!$M$8:$M$1070,$G553)),"")))</f>
        <v/>
      </c>
      <c r="E553" s="461" t="str">
        <f>IF($G553="","",IF(AND(INDEX(Nhaplieu!$M$8:$M$1070,$G553)=$J$3,INDEX(Nhaplieu!$P$8:$P$1070,$G553)=$J$2),INDEX(Nhaplieu!$O$8:$O$1070,$G553),0))</f>
        <v/>
      </c>
      <c r="F553" s="461" t="str">
        <f>IF(OR($G553="",E553&gt;0),"",IF(AND(INDEX(Nhaplieu!$N$8:$N$1070,$G553)=$J$3,INDEX(Nhaplieu!$P$8:$P$1070,$G553)=$J$2),INDEX(Nhaplieu!$O$8:$O$1070,$G553),0))</f>
        <v/>
      </c>
      <c r="G553" s="480" t="str">
        <f>IF(TYPE(MATCH($J$2,Nhaplieu!$P$8:$P$1070,0))=16,"",MATCH($J$2,Nhaplieu!$P$8:$P$1070,0))</f>
        <v/>
      </c>
    </row>
    <row r="554" spans="1:7" s="10" customFormat="1" ht="14.25" customHeight="1">
      <c r="A554" s="461" t="str">
        <f>IF($G554="","",IF(OR(INDEX(Nhaplieu!$M$8:$M$1070,$G554)=$J$3,INDEX(Nhaplieu!$N$8:$N$1070,$G554)=$J$3),INDEX(Nhaplieu!$E$8:$E$1070,$G554),""))</f>
        <v/>
      </c>
      <c r="B554" s="477" t="str">
        <f>IF($G554="","",IF(OR(INDEX(Nhaplieu!$M$8:$M$1070,$G554)=$J$3,INDEX(Nhaplieu!$N$8:$N$1070,$G554)=$J$3),INDEX(Nhaplieu!$F$8:$F$1070,$G554),""))</f>
        <v/>
      </c>
      <c r="C554" s="478" t="str">
        <f>IF($G554="","",IF(OR(INDEX(Nhaplieu!$M$8:$M$1070,$G554)=$J$3,INDEX(Nhaplieu!$N$8:$N$1070,$G554)=$J$3),INDEX(Nhaplieu!$L$8:$L$1070,$G554),""))</f>
        <v/>
      </c>
      <c r="D554" s="479" t="str">
        <f>IF($G554="","",IF(INDEX(Nhaplieu!$M$8:$M$1070,$G554)=$J$3,IF($G554="","",INDEX(Nhaplieu!$N$8:$N$1070,$G554)),IF(INDEX(Nhaplieu!$N$8:$N$1070,$G554)=$J$3,IF($G554="","",INDEX(Nhaplieu!$M$8:$M$1070,$G554)),"")))</f>
        <v/>
      </c>
      <c r="E554" s="461" t="str">
        <f>IF($G554="","",IF(AND(INDEX(Nhaplieu!$M$8:$M$1070,$G554)=$J$3,INDEX(Nhaplieu!$P$8:$P$1070,$G554)=$J$2),INDEX(Nhaplieu!$O$8:$O$1070,$G554),0))</f>
        <v/>
      </c>
      <c r="F554" s="461" t="str">
        <f>IF(OR($G554="",E554&gt;0),"",IF(AND(INDEX(Nhaplieu!$N$8:$N$1070,$G554)=$J$3,INDEX(Nhaplieu!$P$8:$P$1070,$G554)=$J$2),INDEX(Nhaplieu!$O$8:$O$1070,$G554),0))</f>
        <v/>
      </c>
      <c r="G554" s="480" t="str">
        <f>IF(TYPE(MATCH($J$2,Nhaplieu!$P$8:$P$1070,0))=16,"",MATCH($J$2,Nhaplieu!$P$8:$P$1070,0))</f>
        <v/>
      </c>
    </row>
    <row r="555" spans="1:7" s="10" customFormat="1" ht="14.25" customHeight="1">
      <c r="A555" s="461" t="str">
        <f>IF($G555="","",IF(OR(INDEX(Nhaplieu!$M$8:$M$1070,$G555)=$J$3,INDEX(Nhaplieu!$N$8:$N$1070,$G555)=$J$3),INDEX(Nhaplieu!$E$8:$E$1070,$G555),""))</f>
        <v/>
      </c>
      <c r="B555" s="477" t="str">
        <f>IF($G555="","",IF(OR(INDEX(Nhaplieu!$M$8:$M$1070,$G555)=$J$3,INDEX(Nhaplieu!$N$8:$N$1070,$G555)=$J$3),INDEX(Nhaplieu!$F$8:$F$1070,$G555),""))</f>
        <v/>
      </c>
      <c r="C555" s="478" t="str">
        <f>IF($G555="","",IF(OR(INDEX(Nhaplieu!$M$8:$M$1070,$G555)=$J$3,INDEX(Nhaplieu!$N$8:$N$1070,$G555)=$J$3),INDEX(Nhaplieu!$L$8:$L$1070,$G555),""))</f>
        <v/>
      </c>
      <c r="D555" s="479" t="str">
        <f>IF($G555="","",IF(INDEX(Nhaplieu!$M$8:$M$1070,$G555)=$J$3,IF($G555="","",INDEX(Nhaplieu!$N$8:$N$1070,$G555)),IF(INDEX(Nhaplieu!$N$8:$N$1070,$G555)=$J$3,IF($G555="","",INDEX(Nhaplieu!$M$8:$M$1070,$G555)),"")))</f>
        <v/>
      </c>
      <c r="E555" s="461" t="str">
        <f>IF($G555="","",IF(AND(INDEX(Nhaplieu!$M$8:$M$1070,$G555)=$J$3,INDEX(Nhaplieu!$P$8:$P$1070,$G555)=$J$2),INDEX(Nhaplieu!$O$8:$O$1070,$G555),0))</f>
        <v/>
      </c>
      <c r="F555" s="461" t="str">
        <f>IF(OR($G555="",E555&gt;0),"",IF(AND(INDEX(Nhaplieu!$N$8:$N$1070,$G555)=$J$3,INDEX(Nhaplieu!$P$8:$P$1070,$G555)=$J$2),INDEX(Nhaplieu!$O$8:$O$1070,$G555),0))</f>
        <v/>
      </c>
      <c r="G555" s="480" t="str">
        <f>IF(TYPE(MATCH($J$2,Nhaplieu!$P$8:$P$1070,0))=16,"",MATCH($J$2,Nhaplieu!$P$8:$P$1070,0))</f>
        <v/>
      </c>
    </row>
    <row r="556" spans="1:7" s="10" customFormat="1" ht="14.25" customHeight="1">
      <c r="A556" s="461" t="str">
        <f>IF($G556="","",IF(OR(INDEX(Nhaplieu!$M$8:$M$1070,$G556)=$J$3,INDEX(Nhaplieu!$N$8:$N$1070,$G556)=$J$3),INDEX(Nhaplieu!$E$8:$E$1070,$G556),""))</f>
        <v/>
      </c>
      <c r="B556" s="477" t="str">
        <f>IF($G556="","",IF(OR(INDEX(Nhaplieu!$M$8:$M$1070,$G556)=$J$3,INDEX(Nhaplieu!$N$8:$N$1070,$G556)=$J$3),INDEX(Nhaplieu!$F$8:$F$1070,$G556),""))</f>
        <v/>
      </c>
      <c r="C556" s="478" t="str">
        <f>IF($G556="","",IF(OR(INDEX(Nhaplieu!$M$8:$M$1070,$G556)=$J$3,INDEX(Nhaplieu!$N$8:$N$1070,$G556)=$J$3),INDEX(Nhaplieu!$L$8:$L$1070,$G556),""))</f>
        <v/>
      </c>
      <c r="D556" s="479" t="str">
        <f>IF($G556="","",IF(INDEX(Nhaplieu!$M$8:$M$1070,$G556)=$J$3,IF($G556="","",INDEX(Nhaplieu!$N$8:$N$1070,$G556)),IF(INDEX(Nhaplieu!$N$8:$N$1070,$G556)=$J$3,IF($G556="","",INDEX(Nhaplieu!$M$8:$M$1070,$G556)),"")))</f>
        <v/>
      </c>
      <c r="E556" s="461" t="str">
        <f>IF($G556="","",IF(AND(INDEX(Nhaplieu!$M$8:$M$1070,$G556)=$J$3,INDEX(Nhaplieu!$P$8:$P$1070,$G556)=$J$2),INDEX(Nhaplieu!$O$8:$O$1070,$G556),0))</f>
        <v/>
      </c>
      <c r="F556" s="461" t="str">
        <f>IF(OR($G556="",E556&gt;0),"",IF(AND(INDEX(Nhaplieu!$N$8:$N$1070,$G556)=$J$3,INDEX(Nhaplieu!$P$8:$P$1070,$G556)=$J$2),INDEX(Nhaplieu!$O$8:$O$1070,$G556),0))</f>
        <v/>
      </c>
      <c r="G556" s="480" t="str">
        <f>IF(TYPE(MATCH($J$2,Nhaplieu!$P$8:$P$1070,0))=16,"",MATCH($J$2,Nhaplieu!$P$8:$P$1070,0))</f>
        <v/>
      </c>
    </row>
    <row r="557" spans="1:7" s="10" customFormat="1" ht="14.25" customHeight="1">
      <c r="A557" s="461" t="str">
        <f>IF($G557="","",IF(OR(INDEX(Nhaplieu!$M$8:$M$1070,$G557)=$J$3,INDEX(Nhaplieu!$N$8:$N$1070,$G557)=$J$3),INDEX(Nhaplieu!$E$8:$E$1070,$G557),""))</f>
        <v/>
      </c>
      <c r="B557" s="477" t="str">
        <f>IF($G557="","",IF(OR(INDEX(Nhaplieu!$M$8:$M$1070,$G557)=$J$3,INDEX(Nhaplieu!$N$8:$N$1070,$G557)=$J$3),INDEX(Nhaplieu!$F$8:$F$1070,$G557),""))</f>
        <v/>
      </c>
      <c r="C557" s="478" t="str">
        <f>IF($G557="","",IF(OR(INDEX(Nhaplieu!$M$8:$M$1070,$G557)=$J$3,INDEX(Nhaplieu!$N$8:$N$1070,$G557)=$J$3),INDEX(Nhaplieu!$L$8:$L$1070,$G557),""))</f>
        <v/>
      </c>
      <c r="D557" s="479" t="str">
        <f>IF($G557="","",IF(INDEX(Nhaplieu!$M$8:$M$1070,$G557)=$J$3,IF($G557="","",INDEX(Nhaplieu!$N$8:$N$1070,$G557)),IF(INDEX(Nhaplieu!$N$8:$N$1070,$G557)=$J$3,IF($G557="","",INDEX(Nhaplieu!$M$8:$M$1070,$G557)),"")))</f>
        <v/>
      </c>
      <c r="E557" s="461" t="str">
        <f>IF($G557="","",IF(AND(INDEX(Nhaplieu!$M$8:$M$1070,$G557)=$J$3,INDEX(Nhaplieu!$P$8:$P$1070,$G557)=$J$2),INDEX(Nhaplieu!$O$8:$O$1070,$G557),0))</f>
        <v/>
      </c>
      <c r="F557" s="461" t="str">
        <f>IF(OR($G557="",E557&gt;0),"",IF(AND(INDEX(Nhaplieu!$N$8:$N$1070,$G557)=$J$3,INDEX(Nhaplieu!$P$8:$P$1070,$G557)=$J$2),INDEX(Nhaplieu!$O$8:$O$1070,$G557),0))</f>
        <v/>
      </c>
      <c r="G557" s="480" t="str">
        <f>IF(TYPE(MATCH($J$2,Nhaplieu!$P$8:$P$1070,0))=16,"",MATCH($J$2,Nhaplieu!$P$8:$P$1070,0))</f>
        <v/>
      </c>
    </row>
    <row r="558" spans="1:7" s="10" customFormat="1" ht="14.25" customHeight="1">
      <c r="A558" s="461" t="str">
        <f>IF($G558="","",IF(OR(INDEX(Nhaplieu!$M$8:$M$1070,$G558)=$J$3,INDEX(Nhaplieu!$N$8:$N$1070,$G558)=$J$3),INDEX(Nhaplieu!$E$8:$E$1070,$G558),""))</f>
        <v/>
      </c>
      <c r="B558" s="477" t="str">
        <f>IF($G558="","",IF(OR(INDEX(Nhaplieu!$M$8:$M$1070,$G558)=$J$3,INDEX(Nhaplieu!$N$8:$N$1070,$G558)=$J$3),INDEX(Nhaplieu!$F$8:$F$1070,$G558),""))</f>
        <v/>
      </c>
      <c r="C558" s="478" t="str">
        <f>IF($G558="","",IF(OR(INDEX(Nhaplieu!$M$8:$M$1070,$G558)=$J$3,INDEX(Nhaplieu!$N$8:$N$1070,$G558)=$J$3),INDEX(Nhaplieu!$L$8:$L$1070,$G558),""))</f>
        <v/>
      </c>
      <c r="D558" s="479" t="str">
        <f>IF($G558="","",IF(INDEX(Nhaplieu!$M$8:$M$1070,$G558)=$J$3,IF($G558="","",INDEX(Nhaplieu!$N$8:$N$1070,$G558)),IF(INDEX(Nhaplieu!$N$8:$N$1070,$G558)=$J$3,IF($G558="","",INDEX(Nhaplieu!$M$8:$M$1070,$G558)),"")))</f>
        <v/>
      </c>
      <c r="E558" s="461" t="str">
        <f>IF($G558="","",IF(AND(INDEX(Nhaplieu!$M$8:$M$1070,$G558)=$J$3,INDEX(Nhaplieu!$P$8:$P$1070,$G558)=$J$2),INDEX(Nhaplieu!$O$8:$O$1070,$G558),0))</f>
        <v/>
      </c>
      <c r="F558" s="461" t="str">
        <f>IF(OR($G558="",E558&gt;0),"",IF(AND(INDEX(Nhaplieu!$N$8:$N$1070,$G558)=$J$3,INDEX(Nhaplieu!$P$8:$P$1070,$G558)=$J$2),INDEX(Nhaplieu!$O$8:$O$1070,$G558),0))</f>
        <v/>
      </c>
      <c r="G558" s="480" t="str">
        <f>IF(TYPE(MATCH($J$2,Nhaplieu!$P$8:$P$1070,0))=16,"",MATCH($J$2,Nhaplieu!$P$8:$P$1070,0))</f>
        <v/>
      </c>
    </row>
    <row r="559" spans="1:7" s="10" customFormat="1" ht="14.25" customHeight="1">
      <c r="A559" s="461" t="str">
        <f>IF($G559="","",IF(OR(INDEX(Nhaplieu!$M$8:$M$1070,$G559)=$J$3,INDEX(Nhaplieu!$N$8:$N$1070,$G559)=$J$3),INDEX(Nhaplieu!$E$8:$E$1070,$G559),""))</f>
        <v/>
      </c>
      <c r="B559" s="477" t="str">
        <f>IF($G559="","",IF(OR(INDEX(Nhaplieu!$M$8:$M$1070,$G559)=$J$3,INDEX(Nhaplieu!$N$8:$N$1070,$G559)=$J$3),INDEX(Nhaplieu!$F$8:$F$1070,$G559),""))</f>
        <v/>
      </c>
      <c r="C559" s="478" t="str">
        <f>IF($G559="","",IF(OR(INDEX(Nhaplieu!$M$8:$M$1070,$G559)=$J$3,INDEX(Nhaplieu!$N$8:$N$1070,$G559)=$J$3),INDEX(Nhaplieu!$L$8:$L$1070,$G559),""))</f>
        <v/>
      </c>
      <c r="D559" s="479" t="str">
        <f>IF($G559="","",IF(INDEX(Nhaplieu!$M$8:$M$1070,$G559)=$J$3,IF($G559="","",INDEX(Nhaplieu!$N$8:$N$1070,$G559)),IF(INDEX(Nhaplieu!$N$8:$N$1070,$G559)=$J$3,IF($G559="","",INDEX(Nhaplieu!$M$8:$M$1070,$G559)),"")))</f>
        <v/>
      </c>
      <c r="E559" s="461" t="str">
        <f>IF($G559="","",IF(AND(INDEX(Nhaplieu!$M$8:$M$1070,$G559)=$J$3,INDEX(Nhaplieu!$P$8:$P$1070,$G559)=$J$2),INDEX(Nhaplieu!$O$8:$O$1070,$G559),0))</f>
        <v/>
      </c>
      <c r="F559" s="461" t="str">
        <f>IF(OR($G559="",E559&gt;0),"",IF(AND(INDEX(Nhaplieu!$N$8:$N$1070,$G559)=$J$3,INDEX(Nhaplieu!$P$8:$P$1070,$G559)=$J$2),INDEX(Nhaplieu!$O$8:$O$1070,$G559),0))</f>
        <v/>
      </c>
      <c r="G559" s="480" t="str">
        <f>IF(TYPE(MATCH($J$2,Nhaplieu!$P$8:$P$1070,0))=16,"",MATCH($J$2,Nhaplieu!$P$8:$P$1070,0))</f>
        <v/>
      </c>
    </row>
    <row r="560" spans="1:7" s="10" customFormat="1" ht="14.25" customHeight="1">
      <c r="A560" s="461" t="str">
        <f>IF($G560="","",IF(OR(INDEX(Nhaplieu!$M$8:$M$1070,$G560)=$J$3,INDEX(Nhaplieu!$N$8:$N$1070,$G560)=$J$3),INDEX(Nhaplieu!$E$8:$E$1070,$G560),""))</f>
        <v/>
      </c>
      <c r="B560" s="477" t="str">
        <f>IF($G560="","",IF(OR(INDEX(Nhaplieu!$M$8:$M$1070,$G560)=$J$3,INDEX(Nhaplieu!$N$8:$N$1070,$G560)=$J$3),INDEX(Nhaplieu!$F$8:$F$1070,$G560),""))</f>
        <v/>
      </c>
      <c r="C560" s="478" t="str">
        <f>IF($G560="","",IF(OR(INDEX(Nhaplieu!$M$8:$M$1070,$G560)=$J$3,INDEX(Nhaplieu!$N$8:$N$1070,$G560)=$J$3),INDEX(Nhaplieu!$L$8:$L$1070,$G560),""))</f>
        <v/>
      </c>
      <c r="D560" s="479" t="str">
        <f>IF($G560="","",IF(INDEX(Nhaplieu!$M$8:$M$1070,$G560)=$J$3,IF($G560="","",INDEX(Nhaplieu!$N$8:$N$1070,$G560)),IF(INDEX(Nhaplieu!$N$8:$N$1070,$G560)=$J$3,IF($G560="","",INDEX(Nhaplieu!$M$8:$M$1070,$G560)),"")))</f>
        <v/>
      </c>
      <c r="E560" s="461" t="str">
        <f>IF($G560="","",IF(AND(INDEX(Nhaplieu!$M$8:$M$1070,$G560)=$J$3,INDEX(Nhaplieu!$P$8:$P$1070,$G560)=$J$2),INDEX(Nhaplieu!$O$8:$O$1070,$G560),0))</f>
        <v/>
      </c>
      <c r="F560" s="461" t="str">
        <f>IF(OR($G560="",E560&gt;0),"",IF(AND(INDEX(Nhaplieu!$N$8:$N$1070,$G560)=$J$3,INDEX(Nhaplieu!$P$8:$P$1070,$G560)=$J$2),INDEX(Nhaplieu!$O$8:$O$1070,$G560),0))</f>
        <v/>
      </c>
      <c r="G560" s="480" t="str">
        <f>IF(TYPE(MATCH($J$2,Nhaplieu!$P$8:$P$1070,0))=16,"",MATCH($J$2,Nhaplieu!$P$8:$P$1070,0))</f>
        <v/>
      </c>
    </row>
    <row r="561" spans="1:7" s="10" customFormat="1" ht="14.25" customHeight="1">
      <c r="A561" s="461" t="str">
        <f>IF($G561="","",IF(OR(INDEX(Nhaplieu!$M$8:$M$1070,$G561)=$J$3,INDEX(Nhaplieu!$N$8:$N$1070,$G561)=$J$3),INDEX(Nhaplieu!$E$8:$E$1070,$G561),""))</f>
        <v/>
      </c>
      <c r="B561" s="477" t="str">
        <f>IF($G561="","",IF(OR(INDEX(Nhaplieu!$M$8:$M$1070,$G561)=$J$3,INDEX(Nhaplieu!$N$8:$N$1070,$G561)=$J$3),INDEX(Nhaplieu!$F$8:$F$1070,$G561),""))</f>
        <v/>
      </c>
      <c r="C561" s="478" t="str">
        <f>IF($G561="","",IF(OR(INDEX(Nhaplieu!$M$8:$M$1070,$G561)=$J$3,INDEX(Nhaplieu!$N$8:$N$1070,$G561)=$J$3),INDEX(Nhaplieu!$L$8:$L$1070,$G561),""))</f>
        <v/>
      </c>
      <c r="D561" s="479" t="str">
        <f>IF($G561="","",IF(INDEX(Nhaplieu!$M$8:$M$1070,$G561)=$J$3,IF($G561="","",INDEX(Nhaplieu!$N$8:$N$1070,$G561)),IF(INDEX(Nhaplieu!$N$8:$N$1070,$G561)=$J$3,IF($G561="","",INDEX(Nhaplieu!$M$8:$M$1070,$G561)),"")))</f>
        <v/>
      </c>
      <c r="E561" s="461" t="str">
        <f>IF($G561="","",IF(AND(INDEX(Nhaplieu!$M$8:$M$1070,$G561)=$J$3,INDEX(Nhaplieu!$P$8:$P$1070,$G561)=$J$2),INDEX(Nhaplieu!$O$8:$O$1070,$G561),0))</f>
        <v/>
      </c>
      <c r="F561" s="461" t="str">
        <f>IF(OR($G561="",E561&gt;0),"",IF(AND(INDEX(Nhaplieu!$N$8:$N$1070,$G561)=$J$3,INDEX(Nhaplieu!$P$8:$P$1070,$G561)=$J$2),INDEX(Nhaplieu!$O$8:$O$1070,$G561),0))</f>
        <v/>
      </c>
      <c r="G561" s="480" t="str">
        <f>IF(TYPE(MATCH($J$2,Nhaplieu!$P$8:$P$1070,0))=16,"",MATCH($J$2,Nhaplieu!$P$8:$P$1070,0))</f>
        <v/>
      </c>
    </row>
    <row r="562" spans="1:7" s="10" customFormat="1" ht="14.25" customHeight="1">
      <c r="A562" s="461" t="str">
        <f>IF($G562="","",IF(OR(INDEX(Nhaplieu!$M$8:$M$1070,$G562)=$J$3,INDEX(Nhaplieu!$N$8:$N$1070,$G562)=$J$3),INDEX(Nhaplieu!$E$8:$E$1070,$G562),""))</f>
        <v/>
      </c>
      <c r="B562" s="477" t="str">
        <f>IF($G562="","",IF(OR(INDEX(Nhaplieu!$M$8:$M$1070,$G562)=$J$3,INDEX(Nhaplieu!$N$8:$N$1070,$G562)=$J$3),INDEX(Nhaplieu!$F$8:$F$1070,$G562),""))</f>
        <v/>
      </c>
      <c r="C562" s="478" t="str">
        <f>IF($G562="","",IF(OR(INDEX(Nhaplieu!$M$8:$M$1070,$G562)=$J$3,INDEX(Nhaplieu!$N$8:$N$1070,$G562)=$J$3),INDEX(Nhaplieu!$L$8:$L$1070,$G562),""))</f>
        <v/>
      </c>
      <c r="D562" s="479" t="str">
        <f>IF($G562="","",IF(INDEX(Nhaplieu!$M$8:$M$1070,$G562)=$J$3,IF($G562="","",INDEX(Nhaplieu!$N$8:$N$1070,$G562)),IF(INDEX(Nhaplieu!$N$8:$N$1070,$G562)=$J$3,IF($G562="","",INDEX(Nhaplieu!$M$8:$M$1070,$G562)),"")))</f>
        <v/>
      </c>
      <c r="E562" s="461" t="str">
        <f>IF($G562="","",IF(AND(INDEX(Nhaplieu!$M$8:$M$1070,$G562)=$J$3,INDEX(Nhaplieu!$P$8:$P$1070,$G562)=$J$2),INDEX(Nhaplieu!$O$8:$O$1070,$G562),0))</f>
        <v/>
      </c>
      <c r="F562" s="461" t="str">
        <f>IF(OR($G562="",E562&gt;0),"",IF(AND(INDEX(Nhaplieu!$N$8:$N$1070,$G562)=$J$3,INDEX(Nhaplieu!$P$8:$P$1070,$G562)=$J$2),INDEX(Nhaplieu!$O$8:$O$1070,$G562),0))</f>
        <v/>
      </c>
      <c r="G562" s="480" t="str">
        <f>IF(TYPE(MATCH($J$2,Nhaplieu!$P$8:$P$1070,0))=16,"",MATCH($J$2,Nhaplieu!$P$8:$P$1070,0))</f>
        <v/>
      </c>
    </row>
    <row r="563" spans="1:7" s="10" customFormat="1" ht="14.25" customHeight="1">
      <c r="A563" s="461" t="str">
        <f>IF($G563="","",IF(OR(INDEX(Nhaplieu!$M$8:$M$1070,$G563)=$J$3,INDEX(Nhaplieu!$N$8:$N$1070,$G563)=$J$3),INDEX(Nhaplieu!$E$8:$E$1070,$G563),""))</f>
        <v/>
      </c>
      <c r="B563" s="477" t="str">
        <f>IF($G563="","",IF(OR(INDEX(Nhaplieu!$M$8:$M$1070,$G563)=$J$3,INDEX(Nhaplieu!$N$8:$N$1070,$G563)=$J$3),INDEX(Nhaplieu!$F$8:$F$1070,$G563),""))</f>
        <v/>
      </c>
      <c r="C563" s="478" t="str">
        <f>IF($G563="","",IF(OR(INDEX(Nhaplieu!$M$8:$M$1070,$G563)=$J$3,INDEX(Nhaplieu!$N$8:$N$1070,$G563)=$J$3),INDEX(Nhaplieu!$L$8:$L$1070,$G563),""))</f>
        <v/>
      </c>
      <c r="D563" s="479" t="str">
        <f>IF($G563="","",IF(INDEX(Nhaplieu!$M$8:$M$1070,$G563)=$J$3,IF($G563="","",INDEX(Nhaplieu!$N$8:$N$1070,$G563)),IF(INDEX(Nhaplieu!$N$8:$N$1070,$G563)=$J$3,IF($G563="","",INDEX(Nhaplieu!$M$8:$M$1070,$G563)),"")))</f>
        <v/>
      </c>
      <c r="E563" s="461" t="str">
        <f>IF($G563="","",IF(AND(INDEX(Nhaplieu!$M$8:$M$1070,$G563)=$J$3,INDEX(Nhaplieu!$P$8:$P$1070,$G563)=$J$2),INDEX(Nhaplieu!$O$8:$O$1070,$G563),0))</f>
        <v/>
      </c>
      <c r="F563" s="461" t="str">
        <f>IF(OR($G563="",E563&gt;0),"",IF(AND(INDEX(Nhaplieu!$N$8:$N$1070,$G563)=$J$3,INDEX(Nhaplieu!$P$8:$P$1070,$G563)=$J$2),INDEX(Nhaplieu!$O$8:$O$1070,$G563),0))</f>
        <v/>
      </c>
      <c r="G563" s="480" t="str">
        <f>IF(TYPE(MATCH($J$2,Nhaplieu!$P$8:$P$1070,0))=16,"",MATCH($J$2,Nhaplieu!$P$8:$P$1070,0))</f>
        <v/>
      </c>
    </row>
    <row r="564" spans="1:7" s="10" customFormat="1" ht="14.25" customHeight="1">
      <c r="A564" s="461" t="str">
        <f>IF($G564="","",IF(OR(INDEX(Nhaplieu!$M$8:$M$1070,$G564)=$J$3,INDEX(Nhaplieu!$N$8:$N$1070,$G564)=$J$3),INDEX(Nhaplieu!$E$8:$E$1070,$G564),""))</f>
        <v/>
      </c>
      <c r="B564" s="477" t="str">
        <f>IF($G564="","",IF(OR(INDEX(Nhaplieu!$M$8:$M$1070,$G564)=$J$3,INDEX(Nhaplieu!$N$8:$N$1070,$G564)=$J$3),INDEX(Nhaplieu!$F$8:$F$1070,$G564),""))</f>
        <v/>
      </c>
      <c r="C564" s="478" t="str">
        <f>IF($G564="","",IF(OR(INDEX(Nhaplieu!$M$8:$M$1070,$G564)=$J$3,INDEX(Nhaplieu!$N$8:$N$1070,$G564)=$J$3),INDEX(Nhaplieu!$L$8:$L$1070,$G564),""))</f>
        <v/>
      </c>
      <c r="D564" s="479" t="str">
        <f>IF($G564="","",IF(INDEX(Nhaplieu!$M$8:$M$1070,$G564)=$J$3,IF($G564="","",INDEX(Nhaplieu!$N$8:$N$1070,$G564)),IF(INDEX(Nhaplieu!$N$8:$N$1070,$G564)=$J$3,IF($G564="","",INDEX(Nhaplieu!$M$8:$M$1070,$G564)),"")))</f>
        <v/>
      </c>
      <c r="E564" s="461" t="str">
        <f>IF($G564="","",IF(AND(INDEX(Nhaplieu!$M$8:$M$1070,$G564)=$J$3,INDEX(Nhaplieu!$P$8:$P$1070,$G564)=$J$2),INDEX(Nhaplieu!$O$8:$O$1070,$G564),0))</f>
        <v/>
      </c>
      <c r="F564" s="461" t="str">
        <f>IF(OR($G564="",E564&gt;0),"",IF(AND(INDEX(Nhaplieu!$N$8:$N$1070,$G564)=$J$3,INDEX(Nhaplieu!$P$8:$P$1070,$G564)=$J$2),INDEX(Nhaplieu!$O$8:$O$1070,$G564),0))</f>
        <v/>
      </c>
      <c r="G564" s="480" t="str">
        <f>IF(TYPE(MATCH($J$2,Nhaplieu!$P$8:$P$1070,0))=16,"",MATCH($J$2,Nhaplieu!$P$8:$P$1070,0))</f>
        <v/>
      </c>
    </row>
    <row r="565" spans="1:7" s="10" customFormat="1" ht="14.25" customHeight="1">
      <c r="A565" s="461" t="str">
        <f>IF($G565="","",IF(OR(INDEX(Nhaplieu!$M$8:$M$1070,$G565)=$J$3,INDEX(Nhaplieu!$N$8:$N$1070,$G565)=$J$3),INDEX(Nhaplieu!$E$8:$E$1070,$G565),""))</f>
        <v/>
      </c>
      <c r="B565" s="477" t="str">
        <f>IF($G565="","",IF(OR(INDEX(Nhaplieu!$M$8:$M$1070,$G565)=$J$3,INDEX(Nhaplieu!$N$8:$N$1070,$G565)=$J$3),INDEX(Nhaplieu!$F$8:$F$1070,$G565),""))</f>
        <v/>
      </c>
      <c r="C565" s="478" t="str">
        <f>IF($G565="","",IF(OR(INDEX(Nhaplieu!$M$8:$M$1070,$G565)=$J$3,INDEX(Nhaplieu!$N$8:$N$1070,$G565)=$J$3),INDEX(Nhaplieu!$L$8:$L$1070,$G565),""))</f>
        <v/>
      </c>
      <c r="D565" s="479" t="str">
        <f>IF($G565="","",IF(INDEX(Nhaplieu!$M$8:$M$1070,$G565)=$J$3,IF($G565="","",INDEX(Nhaplieu!$N$8:$N$1070,$G565)),IF(INDEX(Nhaplieu!$N$8:$N$1070,$G565)=$J$3,IF($G565="","",INDEX(Nhaplieu!$M$8:$M$1070,$G565)),"")))</f>
        <v/>
      </c>
      <c r="E565" s="461" t="str">
        <f>IF($G565="","",IF(AND(INDEX(Nhaplieu!$M$8:$M$1070,$G565)=$J$3,INDEX(Nhaplieu!$P$8:$P$1070,$G565)=$J$2),INDEX(Nhaplieu!$O$8:$O$1070,$G565),0))</f>
        <v/>
      </c>
      <c r="F565" s="461" t="str">
        <f>IF(OR($G565="",E565&gt;0),"",IF(AND(INDEX(Nhaplieu!$N$8:$N$1070,$G565)=$J$3,INDEX(Nhaplieu!$P$8:$P$1070,$G565)=$J$2),INDEX(Nhaplieu!$O$8:$O$1070,$G565),0))</f>
        <v/>
      </c>
      <c r="G565" s="480" t="str">
        <f>IF(TYPE(MATCH($J$2,Nhaplieu!$P$8:$P$1070,0))=16,"",MATCH($J$2,Nhaplieu!$P$8:$P$1070,0))</f>
        <v/>
      </c>
    </row>
    <row r="566" spans="1:7" s="10" customFormat="1" ht="14.25" customHeight="1">
      <c r="A566" s="461" t="str">
        <f>IF($G566="","",IF(OR(INDEX(Nhaplieu!$M$8:$M$1070,$G566)=$J$3,INDEX(Nhaplieu!$N$8:$N$1070,$G566)=$J$3),INDEX(Nhaplieu!$E$8:$E$1070,$G566),""))</f>
        <v/>
      </c>
      <c r="B566" s="477" t="str">
        <f>IF($G566="","",IF(OR(INDEX(Nhaplieu!$M$8:$M$1070,$G566)=$J$3,INDEX(Nhaplieu!$N$8:$N$1070,$G566)=$J$3),INDEX(Nhaplieu!$F$8:$F$1070,$G566),""))</f>
        <v/>
      </c>
      <c r="C566" s="478" t="str">
        <f>IF($G566="","",IF(OR(INDEX(Nhaplieu!$M$8:$M$1070,$G566)=$J$3,INDEX(Nhaplieu!$N$8:$N$1070,$G566)=$J$3),INDEX(Nhaplieu!$L$8:$L$1070,$G566),""))</f>
        <v/>
      </c>
      <c r="D566" s="479" t="str">
        <f>IF($G566="","",IF(INDEX(Nhaplieu!$M$8:$M$1070,$G566)=$J$3,IF($G566="","",INDEX(Nhaplieu!$N$8:$N$1070,$G566)),IF(INDEX(Nhaplieu!$N$8:$N$1070,$G566)=$J$3,IF($G566="","",INDEX(Nhaplieu!$M$8:$M$1070,$G566)),"")))</f>
        <v/>
      </c>
      <c r="E566" s="461" t="str">
        <f>IF($G566="","",IF(AND(INDEX(Nhaplieu!$M$8:$M$1070,$G566)=$J$3,INDEX(Nhaplieu!$P$8:$P$1070,$G566)=$J$2),INDEX(Nhaplieu!$O$8:$O$1070,$G566),0))</f>
        <v/>
      </c>
      <c r="F566" s="461" t="str">
        <f>IF(OR($G566="",E566&gt;0),"",IF(AND(INDEX(Nhaplieu!$N$8:$N$1070,$G566)=$J$3,INDEX(Nhaplieu!$P$8:$P$1070,$G566)=$J$2),INDEX(Nhaplieu!$O$8:$O$1070,$G566),0))</f>
        <v/>
      </c>
      <c r="G566" s="480" t="str">
        <f>IF(TYPE(MATCH($J$2,Nhaplieu!$P$8:$P$1070,0))=16,"",MATCH($J$2,Nhaplieu!$P$8:$P$1070,0))</f>
        <v/>
      </c>
    </row>
    <row r="567" spans="1:7" s="10" customFormat="1" ht="14.25" customHeight="1">
      <c r="A567" s="461" t="str">
        <f>IF($G567="","",IF(OR(INDEX(Nhaplieu!$M$8:$M$1070,$G567)=$J$3,INDEX(Nhaplieu!$N$8:$N$1070,$G567)=$J$3),INDEX(Nhaplieu!$E$8:$E$1070,$G567),""))</f>
        <v/>
      </c>
      <c r="B567" s="477" t="str">
        <f>IF($G567="","",IF(OR(INDEX(Nhaplieu!$M$8:$M$1070,$G567)=$J$3,INDEX(Nhaplieu!$N$8:$N$1070,$G567)=$J$3),INDEX(Nhaplieu!$F$8:$F$1070,$G567),""))</f>
        <v/>
      </c>
      <c r="C567" s="478" t="str">
        <f>IF($G567="","",IF(OR(INDEX(Nhaplieu!$M$8:$M$1070,$G567)=$J$3,INDEX(Nhaplieu!$N$8:$N$1070,$G567)=$J$3),INDEX(Nhaplieu!$L$8:$L$1070,$G567),""))</f>
        <v/>
      </c>
      <c r="D567" s="479" t="str">
        <f>IF($G567="","",IF(INDEX(Nhaplieu!$M$8:$M$1070,$G567)=$J$3,IF($G567="","",INDEX(Nhaplieu!$N$8:$N$1070,$G567)),IF(INDEX(Nhaplieu!$N$8:$N$1070,$G567)=$J$3,IF($G567="","",INDEX(Nhaplieu!$M$8:$M$1070,$G567)),"")))</f>
        <v/>
      </c>
      <c r="E567" s="461" t="str">
        <f>IF($G567="","",IF(AND(INDEX(Nhaplieu!$M$8:$M$1070,$G567)=$J$3,INDEX(Nhaplieu!$P$8:$P$1070,$G567)=$J$2),INDEX(Nhaplieu!$O$8:$O$1070,$G567),0))</f>
        <v/>
      </c>
      <c r="F567" s="461" t="str">
        <f>IF(OR($G567="",E567&gt;0),"",IF(AND(INDEX(Nhaplieu!$N$8:$N$1070,$G567)=$J$3,INDEX(Nhaplieu!$P$8:$P$1070,$G567)=$J$2),INDEX(Nhaplieu!$O$8:$O$1070,$G567),0))</f>
        <v/>
      </c>
      <c r="G567" s="480" t="str">
        <f>IF(TYPE(MATCH($J$2,Nhaplieu!$P$8:$P$1070,0))=16,"",MATCH($J$2,Nhaplieu!$P$8:$P$1070,0))</f>
        <v/>
      </c>
    </row>
    <row r="568" spans="1:7" s="10" customFormat="1" ht="14.25" customHeight="1">
      <c r="A568" s="461" t="str">
        <f>IF($G568="","",IF(OR(INDEX(Nhaplieu!$M$8:$M$1070,$G568)=$J$3,INDEX(Nhaplieu!$N$8:$N$1070,$G568)=$J$3),INDEX(Nhaplieu!$E$8:$E$1070,$G568),""))</f>
        <v/>
      </c>
      <c r="B568" s="477" t="str">
        <f>IF($G568="","",IF(OR(INDEX(Nhaplieu!$M$8:$M$1070,$G568)=$J$3,INDEX(Nhaplieu!$N$8:$N$1070,$G568)=$J$3),INDEX(Nhaplieu!$F$8:$F$1070,$G568),""))</f>
        <v/>
      </c>
      <c r="C568" s="478" t="str">
        <f>IF($G568="","",IF(OR(INDEX(Nhaplieu!$M$8:$M$1070,$G568)=$J$3,INDEX(Nhaplieu!$N$8:$N$1070,$G568)=$J$3),INDEX(Nhaplieu!$L$8:$L$1070,$G568),""))</f>
        <v/>
      </c>
      <c r="D568" s="479" t="str">
        <f>IF($G568="","",IF(INDEX(Nhaplieu!$M$8:$M$1070,$G568)=$J$3,IF($G568="","",INDEX(Nhaplieu!$N$8:$N$1070,$G568)),IF(INDEX(Nhaplieu!$N$8:$N$1070,$G568)=$J$3,IF($G568="","",INDEX(Nhaplieu!$M$8:$M$1070,$G568)),"")))</f>
        <v/>
      </c>
      <c r="E568" s="461" t="str">
        <f>IF($G568="","",IF(AND(INDEX(Nhaplieu!$M$8:$M$1070,$G568)=$J$3,INDEX(Nhaplieu!$P$8:$P$1070,$G568)=$J$2),INDEX(Nhaplieu!$O$8:$O$1070,$G568),0))</f>
        <v/>
      </c>
      <c r="F568" s="461" t="str">
        <f>IF(OR($G568="",E568&gt;0),"",IF(AND(INDEX(Nhaplieu!$N$8:$N$1070,$G568)=$J$3,INDEX(Nhaplieu!$P$8:$P$1070,$G568)=$J$2),INDEX(Nhaplieu!$O$8:$O$1070,$G568),0))</f>
        <v/>
      </c>
      <c r="G568" s="480" t="str">
        <f>IF(TYPE(MATCH($J$2,Nhaplieu!$P$8:$P$1070,0))=16,"",MATCH($J$2,Nhaplieu!$P$8:$P$1070,0))</f>
        <v/>
      </c>
    </row>
    <row r="569" spans="1:7" s="10" customFormat="1" ht="14.25" customHeight="1">
      <c r="A569" s="461" t="str">
        <f>IF($G569="","",IF(OR(INDEX(Nhaplieu!$M$8:$M$1070,$G569)=$J$3,INDEX(Nhaplieu!$N$8:$N$1070,$G569)=$J$3),INDEX(Nhaplieu!$E$8:$E$1070,$G569),""))</f>
        <v/>
      </c>
      <c r="B569" s="477" t="str">
        <f>IF($G569="","",IF(OR(INDEX(Nhaplieu!$M$8:$M$1070,$G569)=$J$3,INDEX(Nhaplieu!$N$8:$N$1070,$G569)=$J$3),INDEX(Nhaplieu!$F$8:$F$1070,$G569),""))</f>
        <v/>
      </c>
      <c r="C569" s="478" t="str">
        <f>IF($G569="","",IF(OR(INDEX(Nhaplieu!$M$8:$M$1070,$G569)=$J$3,INDEX(Nhaplieu!$N$8:$N$1070,$G569)=$J$3),INDEX(Nhaplieu!$L$8:$L$1070,$G569),""))</f>
        <v/>
      </c>
      <c r="D569" s="479" t="str">
        <f>IF($G569="","",IF(INDEX(Nhaplieu!$M$8:$M$1070,$G569)=$J$3,IF($G569="","",INDEX(Nhaplieu!$N$8:$N$1070,$G569)),IF(INDEX(Nhaplieu!$N$8:$N$1070,$G569)=$J$3,IF($G569="","",INDEX(Nhaplieu!$M$8:$M$1070,$G569)),"")))</f>
        <v/>
      </c>
      <c r="E569" s="461" t="str">
        <f>IF($G569="","",IF(AND(INDEX(Nhaplieu!$M$8:$M$1070,$G569)=$J$3,INDEX(Nhaplieu!$P$8:$P$1070,$G569)=$J$2),INDEX(Nhaplieu!$O$8:$O$1070,$G569),0))</f>
        <v/>
      </c>
      <c r="F569" s="461" t="str">
        <f>IF(OR($G569="",E569&gt;0),"",IF(AND(INDEX(Nhaplieu!$N$8:$N$1070,$G569)=$J$3,INDEX(Nhaplieu!$P$8:$P$1070,$G569)=$J$2),INDEX(Nhaplieu!$O$8:$O$1070,$G569),0))</f>
        <v/>
      </c>
      <c r="G569" s="480" t="str">
        <f>IF(TYPE(MATCH($J$2,Nhaplieu!$P$8:$P$1070,0))=16,"",MATCH($J$2,Nhaplieu!$P$8:$P$1070,0))</f>
        <v/>
      </c>
    </row>
    <row r="570" spans="1:7" s="10" customFormat="1" ht="14.25" customHeight="1">
      <c r="A570" s="461" t="str">
        <f>IF($G570="","",IF(OR(INDEX(Nhaplieu!$M$8:$M$1070,$G570)=$J$3,INDEX(Nhaplieu!$N$8:$N$1070,$G570)=$J$3),INDEX(Nhaplieu!$E$8:$E$1070,$G570),""))</f>
        <v/>
      </c>
      <c r="B570" s="477" t="str">
        <f>IF($G570="","",IF(OR(INDEX(Nhaplieu!$M$8:$M$1070,$G570)=$J$3,INDEX(Nhaplieu!$N$8:$N$1070,$G570)=$J$3),INDEX(Nhaplieu!$F$8:$F$1070,$G570),""))</f>
        <v/>
      </c>
      <c r="C570" s="478" t="str">
        <f>IF($G570="","",IF(OR(INDEX(Nhaplieu!$M$8:$M$1070,$G570)=$J$3,INDEX(Nhaplieu!$N$8:$N$1070,$G570)=$J$3),INDEX(Nhaplieu!$L$8:$L$1070,$G570),""))</f>
        <v/>
      </c>
      <c r="D570" s="479" t="str">
        <f>IF($G570="","",IF(INDEX(Nhaplieu!$M$8:$M$1070,$G570)=$J$3,IF($G570="","",INDEX(Nhaplieu!$N$8:$N$1070,$G570)),IF(INDEX(Nhaplieu!$N$8:$N$1070,$G570)=$J$3,IF($G570="","",INDEX(Nhaplieu!$M$8:$M$1070,$G570)),"")))</f>
        <v/>
      </c>
      <c r="E570" s="461" t="str">
        <f>IF($G570="","",IF(AND(INDEX(Nhaplieu!$M$8:$M$1070,$G570)=$J$3,INDEX(Nhaplieu!$P$8:$P$1070,$G570)=$J$2),INDEX(Nhaplieu!$O$8:$O$1070,$G570),0))</f>
        <v/>
      </c>
      <c r="F570" s="461" t="str">
        <f>IF(OR($G570="",E570&gt;0),"",IF(AND(INDEX(Nhaplieu!$N$8:$N$1070,$G570)=$J$3,INDEX(Nhaplieu!$P$8:$P$1070,$G570)=$J$2),INDEX(Nhaplieu!$O$8:$O$1070,$G570),0))</f>
        <v/>
      </c>
      <c r="G570" s="480" t="str">
        <f>IF(TYPE(MATCH($J$2,Nhaplieu!$P$8:$P$1070,0))=16,"",MATCH($J$2,Nhaplieu!$P$8:$P$1070,0))</f>
        <v/>
      </c>
    </row>
    <row r="571" spans="1:7" s="10" customFormat="1" ht="14.25" customHeight="1">
      <c r="A571" s="461" t="str">
        <f>IF($G571="","",IF(OR(INDEX(Nhaplieu!$M$8:$M$1070,$G571)=$J$3,INDEX(Nhaplieu!$N$8:$N$1070,$G571)=$J$3),INDEX(Nhaplieu!$E$8:$E$1070,$G571),""))</f>
        <v/>
      </c>
      <c r="B571" s="477" t="str">
        <f>IF($G571="","",IF(OR(INDEX(Nhaplieu!$M$8:$M$1070,$G571)=$J$3,INDEX(Nhaplieu!$N$8:$N$1070,$G571)=$J$3),INDEX(Nhaplieu!$F$8:$F$1070,$G571),""))</f>
        <v/>
      </c>
      <c r="C571" s="478" t="str">
        <f>IF($G571="","",IF(OR(INDEX(Nhaplieu!$M$8:$M$1070,$G571)=$J$3,INDEX(Nhaplieu!$N$8:$N$1070,$G571)=$J$3),INDEX(Nhaplieu!$L$8:$L$1070,$G571),""))</f>
        <v/>
      </c>
      <c r="D571" s="479" t="str">
        <f>IF($G571="","",IF(INDEX(Nhaplieu!$M$8:$M$1070,$G571)=$J$3,IF($G571="","",INDEX(Nhaplieu!$N$8:$N$1070,$G571)),IF(INDEX(Nhaplieu!$N$8:$N$1070,$G571)=$J$3,IF($G571="","",INDEX(Nhaplieu!$M$8:$M$1070,$G571)),"")))</f>
        <v/>
      </c>
      <c r="E571" s="461" t="str">
        <f>IF($G571="","",IF(AND(INDEX(Nhaplieu!$M$8:$M$1070,$G571)=$J$3,INDEX(Nhaplieu!$P$8:$P$1070,$G571)=$J$2),INDEX(Nhaplieu!$O$8:$O$1070,$G571),0))</f>
        <v/>
      </c>
      <c r="F571" s="461" t="str">
        <f>IF(OR($G571="",E571&gt;0),"",IF(AND(INDEX(Nhaplieu!$N$8:$N$1070,$G571)=$J$3,INDEX(Nhaplieu!$P$8:$P$1070,$G571)=$J$2),INDEX(Nhaplieu!$O$8:$O$1070,$G571),0))</f>
        <v/>
      </c>
      <c r="G571" s="480" t="str">
        <f>IF(TYPE(MATCH($J$2,Nhaplieu!$P$8:$P$1070,0))=16,"",MATCH($J$2,Nhaplieu!$P$8:$P$1070,0))</f>
        <v/>
      </c>
    </row>
    <row r="572" spans="1:7" s="10" customFormat="1" ht="14.25" customHeight="1">
      <c r="A572" s="461" t="str">
        <f>IF($G572="","",IF(OR(INDEX(Nhaplieu!$M$8:$M$1070,$G572)=$J$3,INDEX(Nhaplieu!$N$8:$N$1070,$G572)=$J$3),INDEX(Nhaplieu!$E$8:$E$1070,$G572),""))</f>
        <v/>
      </c>
      <c r="B572" s="477" t="str">
        <f>IF($G572="","",IF(OR(INDEX(Nhaplieu!$M$8:$M$1070,$G572)=$J$3,INDEX(Nhaplieu!$N$8:$N$1070,$G572)=$J$3),INDEX(Nhaplieu!$F$8:$F$1070,$G572),""))</f>
        <v/>
      </c>
      <c r="C572" s="478" t="str">
        <f>IF($G572="","",IF(OR(INDEX(Nhaplieu!$M$8:$M$1070,$G572)=$J$3,INDEX(Nhaplieu!$N$8:$N$1070,$G572)=$J$3),INDEX(Nhaplieu!$L$8:$L$1070,$G572),""))</f>
        <v/>
      </c>
      <c r="D572" s="479" t="str">
        <f>IF($G572="","",IF(INDEX(Nhaplieu!$M$8:$M$1070,$G572)=$J$3,IF($G572="","",INDEX(Nhaplieu!$N$8:$N$1070,$G572)),IF(INDEX(Nhaplieu!$N$8:$N$1070,$G572)=$J$3,IF($G572="","",INDEX(Nhaplieu!$M$8:$M$1070,$G572)),"")))</f>
        <v/>
      </c>
      <c r="E572" s="461" t="str">
        <f>IF($G572="","",IF(AND(INDEX(Nhaplieu!$M$8:$M$1070,$G572)=$J$3,INDEX(Nhaplieu!$P$8:$P$1070,$G572)=$J$2),INDEX(Nhaplieu!$O$8:$O$1070,$G572),0))</f>
        <v/>
      </c>
      <c r="F572" s="461" t="str">
        <f>IF(OR($G572="",E572&gt;0),"",IF(AND(INDEX(Nhaplieu!$N$8:$N$1070,$G572)=$J$3,INDEX(Nhaplieu!$P$8:$P$1070,$G572)=$J$2),INDEX(Nhaplieu!$O$8:$O$1070,$G572),0))</f>
        <v/>
      </c>
      <c r="G572" s="480" t="str">
        <f>IF(TYPE(MATCH($J$2,Nhaplieu!$P$8:$P$1070,0))=16,"",MATCH($J$2,Nhaplieu!$P$8:$P$1070,0))</f>
        <v/>
      </c>
    </row>
    <row r="573" spans="1:7" s="10" customFormat="1" ht="14.25" customHeight="1">
      <c r="A573" s="461" t="str">
        <f>IF($G573="","",IF(OR(INDEX(Nhaplieu!$M$8:$M$1070,$G573)=$J$3,INDEX(Nhaplieu!$N$8:$N$1070,$G573)=$J$3),INDEX(Nhaplieu!$E$8:$E$1070,$G573),""))</f>
        <v/>
      </c>
      <c r="B573" s="477" t="str">
        <f>IF($G573="","",IF(OR(INDEX(Nhaplieu!$M$8:$M$1070,$G573)=$J$3,INDEX(Nhaplieu!$N$8:$N$1070,$G573)=$J$3),INDEX(Nhaplieu!$F$8:$F$1070,$G573),""))</f>
        <v/>
      </c>
      <c r="C573" s="478" t="str">
        <f>IF($G573="","",IF(OR(INDEX(Nhaplieu!$M$8:$M$1070,$G573)=$J$3,INDEX(Nhaplieu!$N$8:$N$1070,$G573)=$J$3),INDEX(Nhaplieu!$L$8:$L$1070,$G573),""))</f>
        <v/>
      </c>
      <c r="D573" s="479" t="str">
        <f>IF($G573="","",IF(INDEX(Nhaplieu!$M$8:$M$1070,$G573)=$J$3,IF($G573="","",INDEX(Nhaplieu!$N$8:$N$1070,$G573)),IF(INDEX(Nhaplieu!$N$8:$N$1070,$G573)=$J$3,IF($G573="","",INDEX(Nhaplieu!$M$8:$M$1070,$G573)),"")))</f>
        <v/>
      </c>
      <c r="E573" s="461" t="str">
        <f>IF($G573="","",IF(AND(INDEX(Nhaplieu!$M$8:$M$1070,$G573)=$J$3,INDEX(Nhaplieu!$P$8:$P$1070,$G573)=$J$2),INDEX(Nhaplieu!$O$8:$O$1070,$G573),0))</f>
        <v/>
      </c>
      <c r="F573" s="461" t="str">
        <f>IF(OR($G573="",E573&gt;0),"",IF(AND(INDEX(Nhaplieu!$N$8:$N$1070,$G573)=$J$3,INDEX(Nhaplieu!$P$8:$P$1070,$G573)=$J$2),INDEX(Nhaplieu!$O$8:$O$1070,$G573),0))</f>
        <v/>
      </c>
      <c r="G573" s="480" t="str">
        <f>IF(TYPE(MATCH($J$2,Nhaplieu!$P$8:$P$1070,0))=16,"",MATCH($J$2,Nhaplieu!$P$8:$P$1070,0))</f>
        <v/>
      </c>
    </row>
    <row r="574" spans="1:7" s="10" customFormat="1" ht="14.25" customHeight="1">
      <c r="A574" s="461" t="str">
        <f>IF($G574="","",IF(OR(INDEX(Nhaplieu!$M$8:$M$1070,$G574)=$J$3,INDEX(Nhaplieu!$N$8:$N$1070,$G574)=$J$3),INDEX(Nhaplieu!$E$8:$E$1070,$G574),""))</f>
        <v/>
      </c>
      <c r="B574" s="477" t="str">
        <f>IF($G574="","",IF(OR(INDEX(Nhaplieu!$M$8:$M$1070,$G574)=$J$3,INDEX(Nhaplieu!$N$8:$N$1070,$G574)=$J$3),INDEX(Nhaplieu!$F$8:$F$1070,$G574),""))</f>
        <v/>
      </c>
      <c r="C574" s="478" t="str">
        <f>IF($G574="","",IF(OR(INDEX(Nhaplieu!$M$8:$M$1070,$G574)=$J$3,INDEX(Nhaplieu!$N$8:$N$1070,$G574)=$J$3),INDEX(Nhaplieu!$L$8:$L$1070,$G574),""))</f>
        <v/>
      </c>
      <c r="D574" s="479" t="str">
        <f>IF($G574="","",IF(INDEX(Nhaplieu!$M$8:$M$1070,$G574)=$J$3,IF($G574="","",INDEX(Nhaplieu!$N$8:$N$1070,$G574)),IF(INDEX(Nhaplieu!$N$8:$N$1070,$G574)=$J$3,IF($G574="","",INDEX(Nhaplieu!$M$8:$M$1070,$G574)),"")))</f>
        <v/>
      </c>
      <c r="E574" s="461" t="str">
        <f>IF($G574="","",IF(AND(INDEX(Nhaplieu!$M$8:$M$1070,$G574)=$J$3,INDEX(Nhaplieu!$P$8:$P$1070,$G574)=$J$2),INDEX(Nhaplieu!$O$8:$O$1070,$G574),0))</f>
        <v/>
      </c>
      <c r="F574" s="461" t="str">
        <f>IF(OR($G574="",E574&gt;0),"",IF(AND(INDEX(Nhaplieu!$N$8:$N$1070,$G574)=$J$3,INDEX(Nhaplieu!$P$8:$P$1070,$G574)=$J$2),INDEX(Nhaplieu!$O$8:$O$1070,$G574),0))</f>
        <v/>
      </c>
      <c r="G574" s="480" t="str">
        <f>IF(TYPE(MATCH($J$2,Nhaplieu!$P$8:$P$1070,0))=16,"",MATCH($J$2,Nhaplieu!$P$8:$P$1070,0))</f>
        <v/>
      </c>
    </row>
    <row r="575" spans="1:7" s="10" customFormat="1" ht="14.25" customHeight="1">
      <c r="A575" s="461" t="str">
        <f>IF($G575="","",IF(OR(INDEX(Nhaplieu!$M$8:$M$1070,$G575)=$J$3,INDEX(Nhaplieu!$N$8:$N$1070,$G575)=$J$3),INDEX(Nhaplieu!$E$8:$E$1070,$G575),""))</f>
        <v/>
      </c>
      <c r="B575" s="477" t="str">
        <f>IF($G575="","",IF(OR(INDEX(Nhaplieu!$M$8:$M$1070,$G575)=$J$3,INDEX(Nhaplieu!$N$8:$N$1070,$G575)=$J$3),INDEX(Nhaplieu!$F$8:$F$1070,$G575),""))</f>
        <v/>
      </c>
      <c r="C575" s="478" t="str">
        <f>IF($G575="","",IF(OR(INDEX(Nhaplieu!$M$8:$M$1070,$G575)=$J$3,INDEX(Nhaplieu!$N$8:$N$1070,$G575)=$J$3),INDEX(Nhaplieu!$L$8:$L$1070,$G575),""))</f>
        <v/>
      </c>
      <c r="D575" s="479" t="str">
        <f>IF($G575="","",IF(INDEX(Nhaplieu!$M$8:$M$1070,$G575)=$J$3,IF($G575="","",INDEX(Nhaplieu!$N$8:$N$1070,$G575)),IF(INDEX(Nhaplieu!$N$8:$N$1070,$G575)=$J$3,IF($G575="","",INDEX(Nhaplieu!$M$8:$M$1070,$G575)),"")))</f>
        <v/>
      </c>
      <c r="E575" s="461" t="str">
        <f>IF($G575="","",IF(AND(INDEX(Nhaplieu!$M$8:$M$1070,$G575)=$J$3,INDEX(Nhaplieu!$P$8:$P$1070,$G575)=$J$2),INDEX(Nhaplieu!$O$8:$O$1070,$G575),0))</f>
        <v/>
      </c>
      <c r="F575" s="461" t="str">
        <f>IF(OR($G575="",E575&gt;0),"",IF(AND(INDEX(Nhaplieu!$N$8:$N$1070,$G575)=$J$3,INDEX(Nhaplieu!$P$8:$P$1070,$G575)=$J$2),INDEX(Nhaplieu!$O$8:$O$1070,$G575),0))</f>
        <v/>
      </c>
      <c r="G575" s="480" t="str">
        <f>IF(TYPE(MATCH($J$2,Nhaplieu!$P$8:$P$1070,0))=16,"",MATCH($J$2,Nhaplieu!$P$8:$P$1070,0))</f>
        <v/>
      </c>
    </row>
    <row r="576" spans="1:7" s="10" customFormat="1" ht="14.25" customHeight="1">
      <c r="A576" s="461" t="str">
        <f>IF($G576="","",IF(OR(INDEX(Nhaplieu!$M$8:$M$1070,$G576)=$J$3,INDEX(Nhaplieu!$N$8:$N$1070,$G576)=$J$3),INDEX(Nhaplieu!$E$8:$E$1070,$G576),""))</f>
        <v/>
      </c>
      <c r="B576" s="477" t="str">
        <f>IF($G576="","",IF(OR(INDEX(Nhaplieu!$M$8:$M$1070,$G576)=$J$3,INDEX(Nhaplieu!$N$8:$N$1070,$G576)=$J$3),INDEX(Nhaplieu!$F$8:$F$1070,$G576),""))</f>
        <v/>
      </c>
      <c r="C576" s="478" t="str">
        <f>IF($G576="","",IF(OR(INDEX(Nhaplieu!$M$8:$M$1070,$G576)=$J$3,INDEX(Nhaplieu!$N$8:$N$1070,$G576)=$J$3),INDEX(Nhaplieu!$L$8:$L$1070,$G576),""))</f>
        <v/>
      </c>
      <c r="D576" s="479" t="str">
        <f>IF($G576="","",IF(INDEX(Nhaplieu!$M$8:$M$1070,$G576)=$J$3,IF($G576="","",INDEX(Nhaplieu!$N$8:$N$1070,$G576)),IF(INDEX(Nhaplieu!$N$8:$N$1070,$G576)=$J$3,IF($G576="","",INDEX(Nhaplieu!$M$8:$M$1070,$G576)),"")))</f>
        <v/>
      </c>
      <c r="E576" s="461" t="str">
        <f>IF($G576="","",IF(AND(INDEX(Nhaplieu!$M$8:$M$1070,$G576)=$J$3,INDEX(Nhaplieu!$P$8:$P$1070,$G576)=$J$2),INDEX(Nhaplieu!$O$8:$O$1070,$G576),0))</f>
        <v/>
      </c>
      <c r="F576" s="461" t="str">
        <f>IF(OR($G576="",E576&gt;0),"",IF(AND(INDEX(Nhaplieu!$N$8:$N$1070,$G576)=$J$3,INDEX(Nhaplieu!$P$8:$P$1070,$G576)=$J$2),INDEX(Nhaplieu!$O$8:$O$1070,$G576),0))</f>
        <v/>
      </c>
      <c r="G576" s="480" t="str">
        <f>IF(TYPE(MATCH($J$2,Nhaplieu!$P$8:$P$1070,0))=16,"",MATCH($J$2,Nhaplieu!$P$8:$P$1070,0))</f>
        <v/>
      </c>
    </row>
    <row r="577" spans="1:7" s="10" customFormat="1" ht="14.25" customHeight="1">
      <c r="A577" s="461" t="str">
        <f>IF($G577="","",IF(OR(INDEX(Nhaplieu!$M$8:$M$1070,$G577)=$J$3,INDEX(Nhaplieu!$N$8:$N$1070,$G577)=$J$3),INDEX(Nhaplieu!$E$8:$E$1070,$G577),""))</f>
        <v/>
      </c>
      <c r="B577" s="477" t="str">
        <f>IF($G577="","",IF(OR(INDEX(Nhaplieu!$M$8:$M$1070,$G577)=$J$3,INDEX(Nhaplieu!$N$8:$N$1070,$G577)=$J$3),INDEX(Nhaplieu!$F$8:$F$1070,$G577),""))</f>
        <v/>
      </c>
      <c r="C577" s="478" t="str">
        <f>IF($G577="","",IF(OR(INDEX(Nhaplieu!$M$8:$M$1070,$G577)=$J$3,INDEX(Nhaplieu!$N$8:$N$1070,$G577)=$J$3),INDEX(Nhaplieu!$L$8:$L$1070,$G577),""))</f>
        <v/>
      </c>
      <c r="D577" s="479" t="str">
        <f>IF($G577="","",IF(INDEX(Nhaplieu!$M$8:$M$1070,$G577)=$J$3,IF($G577="","",INDEX(Nhaplieu!$N$8:$N$1070,$G577)),IF(INDEX(Nhaplieu!$N$8:$N$1070,$G577)=$J$3,IF($G577="","",INDEX(Nhaplieu!$M$8:$M$1070,$G577)),"")))</f>
        <v/>
      </c>
      <c r="E577" s="461" t="str">
        <f>IF($G577="","",IF(AND(INDEX(Nhaplieu!$M$8:$M$1070,$G577)=$J$3,INDEX(Nhaplieu!$P$8:$P$1070,$G577)=$J$2),INDEX(Nhaplieu!$O$8:$O$1070,$G577),0))</f>
        <v/>
      </c>
      <c r="F577" s="461" t="str">
        <f>IF(OR($G577="",E577&gt;0),"",IF(AND(INDEX(Nhaplieu!$N$8:$N$1070,$G577)=$J$3,INDEX(Nhaplieu!$P$8:$P$1070,$G577)=$J$2),INDEX(Nhaplieu!$O$8:$O$1070,$G577),0))</f>
        <v/>
      </c>
      <c r="G577" s="480" t="str">
        <f>IF(TYPE(MATCH($J$2,Nhaplieu!$P$8:$P$1070,0))=16,"",MATCH($J$2,Nhaplieu!$P$8:$P$1070,0))</f>
        <v/>
      </c>
    </row>
    <row r="578" spans="1:7" s="10" customFormat="1" ht="14.25" customHeight="1">
      <c r="A578" s="461" t="str">
        <f>IF($G578="","",IF(OR(INDEX(Nhaplieu!$M$8:$M$1070,$G578)=$J$3,INDEX(Nhaplieu!$N$8:$N$1070,$G578)=$J$3),INDEX(Nhaplieu!$E$8:$E$1070,$G578),""))</f>
        <v/>
      </c>
      <c r="B578" s="477" t="str">
        <f>IF($G578="","",IF(OR(INDEX(Nhaplieu!$M$8:$M$1070,$G578)=$J$3,INDEX(Nhaplieu!$N$8:$N$1070,$G578)=$J$3),INDEX(Nhaplieu!$F$8:$F$1070,$G578),""))</f>
        <v/>
      </c>
      <c r="C578" s="478" t="str">
        <f>IF($G578="","",IF(OR(INDEX(Nhaplieu!$M$8:$M$1070,$G578)=$J$3,INDEX(Nhaplieu!$N$8:$N$1070,$G578)=$J$3),INDEX(Nhaplieu!$L$8:$L$1070,$G578),""))</f>
        <v/>
      </c>
      <c r="D578" s="479" t="str">
        <f>IF($G578="","",IF(INDEX(Nhaplieu!$M$8:$M$1070,$G578)=$J$3,IF($G578="","",INDEX(Nhaplieu!$N$8:$N$1070,$G578)),IF(INDEX(Nhaplieu!$N$8:$N$1070,$G578)=$J$3,IF($G578="","",INDEX(Nhaplieu!$M$8:$M$1070,$G578)),"")))</f>
        <v/>
      </c>
      <c r="E578" s="461" t="str">
        <f>IF($G578="","",IF(AND(INDEX(Nhaplieu!$M$8:$M$1070,$G578)=$J$3,INDEX(Nhaplieu!$P$8:$P$1070,$G578)=$J$2),INDEX(Nhaplieu!$O$8:$O$1070,$G578),0))</f>
        <v/>
      </c>
      <c r="F578" s="461" t="str">
        <f>IF(OR($G578="",E578&gt;0),"",IF(AND(INDEX(Nhaplieu!$N$8:$N$1070,$G578)=$J$3,INDEX(Nhaplieu!$P$8:$P$1070,$G578)=$J$2),INDEX(Nhaplieu!$O$8:$O$1070,$G578),0))</f>
        <v/>
      </c>
      <c r="G578" s="480" t="str">
        <f>IF(TYPE(MATCH($J$2,Nhaplieu!$P$8:$P$1070,0))=16,"",MATCH($J$2,Nhaplieu!$P$8:$P$1070,0))</f>
        <v/>
      </c>
    </row>
    <row r="579" spans="1:7" s="10" customFormat="1" ht="14.25" customHeight="1">
      <c r="A579" s="461" t="str">
        <f>IF($G579="","",IF(OR(INDEX(Nhaplieu!$M$8:$M$1070,$G579)=$J$3,INDEX(Nhaplieu!$N$8:$N$1070,$G579)=$J$3),INDEX(Nhaplieu!$E$8:$E$1070,$G579),""))</f>
        <v/>
      </c>
      <c r="B579" s="477" t="str">
        <f>IF($G579="","",IF(OR(INDEX(Nhaplieu!$M$8:$M$1070,$G579)=$J$3,INDEX(Nhaplieu!$N$8:$N$1070,$G579)=$J$3),INDEX(Nhaplieu!$F$8:$F$1070,$G579),""))</f>
        <v/>
      </c>
      <c r="C579" s="478" t="str">
        <f>IF($G579="","",IF(OR(INDEX(Nhaplieu!$M$8:$M$1070,$G579)=$J$3,INDEX(Nhaplieu!$N$8:$N$1070,$G579)=$J$3),INDEX(Nhaplieu!$L$8:$L$1070,$G579),""))</f>
        <v/>
      </c>
      <c r="D579" s="479" t="str">
        <f>IF($G579="","",IF(INDEX(Nhaplieu!$M$8:$M$1070,$G579)=$J$3,IF($G579="","",INDEX(Nhaplieu!$N$8:$N$1070,$G579)),IF(INDEX(Nhaplieu!$N$8:$N$1070,$G579)=$J$3,IF($G579="","",INDEX(Nhaplieu!$M$8:$M$1070,$G579)),"")))</f>
        <v/>
      </c>
      <c r="E579" s="461" t="str">
        <f>IF($G579="","",IF(AND(INDEX(Nhaplieu!$M$8:$M$1070,$G579)=$J$3,INDEX(Nhaplieu!$P$8:$P$1070,$G579)=$J$2),INDEX(Nhaplieu!$O$8:$O$1070,$G579),0))</f>
        <v/>
      </c>
      <c r="F579" s="461" t="str">
        <f>IF(OR($G579="",E579&gt;0),"",IF(AND(INDEX(Nhaplieu!$N$8:$N$1070,$G579)=$J$3,INDEX(Nhaplieu!$P$8:$P$1070,$G579)=$J$2),INDEX(Nhaplieu!$O$8:$O$1070,$G579),0))</f>
        <v/>
      </c>
      <c r="G579" s="480" t="str">
        <f>IF(TYPE(MATCH($J$2,Nhaplieu!$P$8:$P$1070,0))=16,"",MATCH($J$2,Nhaplieu!$P$8:$P$1070,0))</f>
        <v/>
      </c>
    </row>
    <row r="580" spans="1:7" s="10" customFormat="1" ht="14.25" customHeight="1">
      <c r="A580" s="461" t="str">
        <f>IF($G580="","",IF(OR(INDEX(Nhaplieu!$M$8:$M$1070,$G580)=$J$3,INDEX(Nhaplieu!$N$8:$N$1070,$G580)=$J$3),INDEX(Nhaplieu!$E$8:$E$1070,$G580),""))</f>
        <v/>
      </c>
      <c r="B580" s="477" t="str">
        <f>IF($G580="","",IF(OR(INDEX(Nhaplieu!$M$8:$M$1070,$G580)=$J$3,INDEX(Nhaplieu!$N$8:$N$1070,$G580)=$J$3),INDEX(Nhaplieu!$F$8:$F$1070,$G580),""))</f>
        <v/>
      </c>
      <c r="C580" s="478" t="str">
        <f>IF($G580="","",IF(OR(INDEX(Nhaplieu!$M$8:$M$1070,$G580)=$J$3,INDEX(Nhaplieu!$N$8:$N$1070,$G580)=$J$3),INDEX(Nhaplieu!$L$8:$L$1070,$G580),""))</f>
        <v/>
      </c>
      <c r="D580" s="479" t="str">
        <f>IF($G580="","",IF(INDEX(Nhaplieu!$M$8:$M$1070,$G580)=$J$3,IF($G580="","",INDEX(Nhaplieu!$N$8:$N$1070,$G580)),IF(INDEX(Nhaplieu!$N$8:$N$1070,$G580)=$J$3,IF($G580="","",INDEX(Nhaplieu!$M$8:$M$1070,$G580)),"")))</f>
        <v/>
      </c>
      <c r="E580" s="461" t="str">
        <f>IF($G580="","",IF(AND(INDEX(Nhaplieu!$M$8:$M$1070,$G580)=$J$3,INDEX(Nhaplieu!$P$8:$P$1070,$G580)=$J$2),INDEX(Nhaplieu!$O$8:$O$1070,$G580),0))</f>
        <v/>
      </c>
      <c r="F580" s="461" t="str">
        <f>IF(OR($G580="",E580&gt;0),"",IF(AND(INDEX(Nhaplieu!$N$8:$N$1070,$G580)=$J$3,INDEX(Nhaplieu!$P$8:$P$1070,$G580)=$J$2),INDEX(Nhaplieu!$O$8:$O$1070,$G580),0))</f>
        <v/>
      </c>
      <c r="G580" s="480" t="str">
        <f>IF(TYPE(MATCH($J$2,Nhaplieu!$P$8:$P$1070,0))=16,"",MATCH($J$2,Nhaplieu!$P$8:$P$1070,0))</f>
        <v/>
      </c>
    </row>
    <row r="581" spans="1:7" s="10" customFormat="1" ht="14.25" customHeight="1">
      <c r="A581" s="461" t="str">
        <f>IF($G581="","",IF(OR(INDEX(Nhaplieu!$M$8:$M$1070,$G581)=$J$3,INDEX(Nhaplieu!$N$8:$N$1070,$G581)=$J$3),INDEX(Nhaplieu!$E$8:$E$1070,$G581),""))</f>
        <v/>
      </c>
      <c r="B581" s="477" t="str">
        <f>IF($G581="","",IF(OR(INDEX(Nhaplieu!$M$8:$M$1070,$G581)=$J$3,INDEX(Nhaplieu!$N$8:$N$1070,$G581)=$J$3),INDEX(Nhaplieu!$F$8:$F$1070,$G581),""))</f>
        <v/>
      </c>
      <c r="C581" s="478" t="str">
        <f>IF($G581="","",IF(OR(INDEX(Nhaplieu!$M$8:$M$1070,$G581)=$J$3,INDEX(Nhaplieu!$N$8:$N$1070,$G581)=$J$3),INDEX(Nhaplieu!$L$8:$L$1070,$G581),""))</f>
        <v/>
      </c>
      <c r="D581" s="479" t="str">
        <f>IF($G581="","",IF(INDEX(Nhaplieu!$M$8:$M$1070,$G581)=$J$3,IF($G581="","",INDEX(Nhaplieu!$N$8:$N$1070,$G581)),IF(INDEX(Nhaplieu!$N$8:$N$1070,$G581)=$J$3,IF($G581="","",INDEX(Nhaplieu!$M$8:$M$1070,$G581)),"")))</f>
        <v/>
      </c>
      <c r="E581" s="461" t="str">
        <f>IF($G581="","",IF(AND(INDEX(Nhaplieu!$M$8:$M$1070,$G581)=$J$3,INDEX(Nhaplieu!$P$8:$P$1070,$G581)=$J$2),INDEX(Nhaplieu!$O$8:$O$1070,$G581),0))</f>
        <v/>
      </c>
      <c r="F581" s="461" t="str">
        <f>IF(OR($G581="",E581&gt;0),"",IF(AND(INDEX(Nhaplieu!$N$8:$N$1070,$G581)=$J$3,INDEX(Nhaplieu!$P$8:$P$1070,$G581)=$J$2),INDEX(Nhaplieu!$O$8:$O$1070,$G581),0))</f>
        <v/>
      </c>
      <c r="G581" s="480" t="str">
        <f>IF(TYPE(MATCH($J$2,Nhaplieu!$P$8:$P$1070,0))=16,"",MATCH($J$2,Nhaplieu!$P$8:$P$1070,0))</f>
        <v/>
      </c>
    </row>
    <row r="582" spans="1:7" s="10" customFormat="1" ht="14.25" customHeight="1">
      <c r="A582" s="461" t="str">
        <f>IF($G582="","",IF(OR(INDEX(Nhaplieu!$M$8:$M$1070,$G582)=$J$3,INDEX(Nhaplieu!$N$8:$N$1070,$G582)=$J$3),INDEX(Nhaplieu!$E$8:$E$1070,$G582),""))</f>
        <v/>
      </c>
      <c r="B582" s="477" t="str">
        <f>IF($G582="","",IF(OR(INDEX(Nhaplieu!$M$8:$M$1070,$G582)=$J$3,INDEX(Nhaplieu!$N$8:$N$1070,$G582)=$J$3),INDEX(Nhaplieu!$F$8:$F$1070,$G582),""))</f>
        <v/>
      </c>
      <c r="C582" s="478" t="str">
        <f>IF($G582="","",IF(OR(INDEX(Nhaplieu!$M$8:$M$1070,$G582)=$J$3,INDEX(Nhaplieu!$N$8:$N$1070,$G582)=$J$3),INDEX(Nhaplieu!$L$8:$L$1070,$G582),""))</f>
        <v/>
      </c>
      <c r="D582" s="479" t="str">
        <f>IF($G582="","",IF(INDEX(Nhaplieu!$M$8:$M$1070,$G582)=$J$3,IF($G582="","",INDEX(Nhaplieu!$N$8:$N$1070,$G582)),IF(INDEX(Nhaplieu!$N$8:$N$1070,$G582)=$J$3,IF($G582="","",INDEX(Nhaplieu!$M$8:$M$1070,$G582)),"")))</f>
        <v/>
      </c>
      <c r="E582" s="461" t="str">
        <f>IF($G582="","",IF(AND(INDEX(Nhaplieu!$M$8:$M$1070,$G582)=$J$3,INDEX(Nhaplieu!$P$8:$P$1070,$G582)=$J$2),INDEX(Nhaplieu!$O$8:$O$1070,$G582),0))</f>
        <v/>
      </c>
      <c r="F582" s="461" t="str">
        <f>IF(OR($G582="",E582&gt;0),"",IF(AND(INDEX(Nhaplieu!$N$8:$N$1070,$G582)=$J$3,INDEX(Nhaplieu!$P$8:$P$1070,$G582)=$J$2),INDEX(Nhaplieu!$O$8:$O$1070,$G582),0))</f>
        <v/>
      </c>
      <c r="G582" s="480" t="str">
        <f>IF(TYPE(MATCH($J$2,Nhaplieu!$P$8:$P$1070,0))=16,"",MATCH($J$2,Nhaplieu!$P$8:$P$1070,0))</f>
        <v/>
      </c>
    </row>
    <row r="583" spans="1:7" s="10" customFormat="1" ht="14.25" customHeight="1">
      <c r="A583" s="461" t="str">
        <f>IF($G583="","",IF(OR(INDEX(Nhaplieu!$M$8:$M$1070,$G583)=$J$3,INDEX(Nhaplieu!$N$8:$N$1070,$G583)=$J$3),INDEX(Nhaplieu!$E$8:$E$1070,$G583),""))</f>
        <v/>
      </c>
      <c r="B583" s="477" t="str">
        <f>IF($G583="","",IF(OR(INDEX(Nhaplieu!$M$8:$M$1070,$G583)=$J$3,INDEX(Nhaplieu!$N$8:$N$1070,$G583)=$J$3),INDEX(Nhaplieu!$F$8:$F$1070,$G583),""))</f>
        <v/>
      </c>
      <c r="C583" s="478" t="str">
        <f>IF($G583="","",IF(OR(INDEX(Nhaplieu!$M$8:$M$1070,$G583)=$J$3,INDEX(Nhaplieu!$N$8:$N$1070,$G583)=$J$3),INDEX(Nhaplieu!$L$8:$L$1070,$G583),""))</f>
        <v/>
      </c>
      <c r="D583" s="479" t="str">
        <f>IF($G583="","",IF(INDEX(Nhaplieu!$M$8:$M$1070,$G583)=$J$3,IF($G583="","",INDEX(Nhaplieu!$N$8:$N$1070,$G583)),IF(INDEX(Nhaplieu!$N$8:$N$1070,$G583)=$J$3,IF($G583="","",INDEX(Nhaplieu!$M$8:$M$1070,$G583)),"")))</f>
        <v/>
      </c>
      <c r="E583" s="461" t="str">
        <f>IF($G583="","",IF(AND(INDEX(Nhaplieu!$M$8:$M$1070,$G583)=$J$3,INDEX(Nhaplieu!$P$8:$P$1070,$G583)=$J$2),INDEX(Nhaplieu!$O$8:$O$1070,$G583),0))</f>
        <v/>
      </c>
      <c r="F583" s="461" t="str">
        <f>IF(OR($G583="",E583&gt;0),"",IF(AND(INDEX(Nhaplieu!$N$8:$N$1070,$G583)=$J$3,INDEX(Nhaplieu!$P$8:$P$1070,$G583)=$J$2),INDEX(Nhaplieu!$O$8:$O$1070,$G583),0))</f>
        <v/>
      </c>
      <c r="G583" s="480" t="str">
        <f>IF(TYPE(MATCH($J$2,Nhaplieu!$P$8:$P$1070,0))=16,"",MATCH($J$2,Nhaplieu!$P$8:$P$1070,0))</f>
        <v/>
      </c>
    </row>
    <row r="584" spans="1:7" s="10" customFormat="1" ht="14.25" customHeight="1">
      <c r="A584" s="461" t="str">
        <f>IF($G584="","",IF(OR(INDEX(Nhaplieu!$M$8:$M$1070,$G584)=$J$3,INDEX(Nhaplieu!$N$8:$N$1070,$G584)=$J$3),INDEX(Nhaplieu!$E$8:$E$1070,$G584),""))</f>
        <v/>
      </c>
      <c r="B584" s="477" t="str">
        <f>IF($G584="","",IF(OR(INDEX(Nhaplieu!$M$8:$M$1070,$G584)=$J$3,INDEX(Nhaplieu!$N$8:$N$1070,$G584)=$J$3),INDEX(Nhaplieu!$F$8:$F$1070,$G584),""))</f>
        <v/>
      </c>
      <c r="C584" s="478" t="str">
        <f>IF($G584="","",IF(OR(INDEX(Nhaplieu!$M$8:$M$1070,$G584)=$J$3,INDEX(Nhaplieu!$N$8:$N$1070,$G584)=$J$3),INDEX(Nhaplieu!$L$8:$L$1070,$G584),""))</f>
        <v/>
      </c>
      <c r="D584" s="479" t="str">
        <f>IF($G584="","",IF(INDEX(Nhaplieu!$M$8:$M$1070,$G584)=$J$3,IF($G584="","",INDEX(Nhaplieu!$N$8:$N$1070,$G584)),IF(INDEX(Nhaplieu!$N$8:$N$1070,$G584)=$J$3,IF($G584="","",INDEX(Nhaplieu!$M$8:$M$1070,$G584)),"")))</f>
        <v/>
      </c>
      <c r="E584" s="461" t="str">
        <f>IF($G584="","",IF(AND(INDEX(Nhaplieu!$M$8:$M$1070,$G584)=$J$3,INDEX(Nhaplieu!$P$8:$P$1070,$G584)=$J$2),INDEX(Nhaplieu!$O$8:$O$1070,$G584),0))</f>
        <v/>
      </c>
      <c r="F584" s="461" t="str">
        <f>IF(OR($G584="",E584&gt;0),"",IF(AND(INDEX(Nhaplieu!$N$8:$N$1070,$G584)=$J$3,INDEX(Nhaplieu!$P$8:$P$1070,$G584)=$J$2),INDEX(Nhaplieu!$O$8:$O$1070,$G584),0))</f>
        <v/>
      </c>
      <c r="G584" s="480" t="str">
        <f>IF(TYPE(MATCH($J$2,Nhaplieu!$P$8:$P$1070,0))=16,"",MATCH($J$2,Nhaplieu!$P$8:$P$1070,0))</f>
        <v/>
      </c>
    </row>
    <row r="585" spans="1:7" s="10" customFormat="1" ht="14.25" customHeight="1">
      <c r="A585" s="461" t="str">
        <f>IF($G585="","",IF(OR(INDEX(Nhaplieu!$M$8:$M$1070,$G585)=$J$3,INDEX(Nhaplieu!$N$8:$N$1070,$G585)=$J$3),INDEX(Nhaplieu!$E$8:$E$1070,$G585),""))</f>
        <v/>
      </c>
      <c r="B585" s="477" t="str">
        <f>IF($G585="","",IF(OR(INDEX(Nhaplieu!$M$8:$M$1070,$G585)=$J$3,INDEX(Nhaplieu!$N$8:$N$1070,$G585)=$J$3),INDEX(Nhaplieu!$F$8:$F$1070,$G585),""))</f>
        <v/>
      </c>
      <c r="C585" s="478" t="str">
        <f>IF($G585="","",IF(OR(INDEX(Nhaplieu!$M$8:$M$1070,$G585)=$J$3,INDEX(Nhaplieu!$N$8:$N$1070,$G585)=$J$3),INDEX(Nhaplieu!$L$8:$L$1070,$G585),""))</f>
        <v/>
      </c>
      <c r="D585" s="479" t="str">
        <f>IF($G585="","",IF(INDEX(Nhaplieu!$M$8:$M$1070,$G585)=$J$3,IF($G585="","",INDEX(Nhaplieu!$N$8:$N$1070,$G585)),IF(INDEX(Nhaplieu!$N$8:$N$1070,$G585)=$J$3,IF($G585="","",INDEX(Nhaplieu!$M$8:$M$1070,$G585)),"")))</f>
        <v/>
      </c>
      <c r="E585" s="461" t="str">
        <f>IF($G585="","",IF(AND(INDEX(Nhaplieu!$M$8:$M$1070,$G585)=$J$3,INDEX(Nhaplieu!$P$8:$P$1070,$G585)=$J$2),INDEX(Nhaplieu!$O$8:$O$1070,$G585),0))</f>
        <v/>
      </c>
      <c r="F585" s="461" t="str">
        <f>IF(OR($G585="",E585&gt;0),"",IF(AND(INDEX(Nhaplieu!$N$8:$N$1070,$G585)=$J$3,INDEX(Nhaplieu!$P$8:$P$1070,$G585)=$J$2),INDEX(Nhaplieu!$O$8:$O$1070,$G585),0))</f>
        <v/>
      </c>
      <c r="G585" s="480" t="str">
        <f>IF(TYPE(MATCH($J$2,Nhaplieu!$P$8:$P$1070,0))=16,"",MATCH($J$2,Nhaplieu!$P$8:$P$1070,0))</f>
        <v/>
      </c>
    </row>
    <row r="586" spans="1:7" s="10" customFormat="1" ht="14.25" customHeight="1">
      <c r="A586" s="461" t="str">
        <f>IF($G586="","",IF(OR(INDEX(Nhaplieu!$M$8:$M$1070,$G586)=$J$3,INDEX(Nhaplieu!$N$8:$N$1070,$G586)=$J$3),INDEX(Nhaplieu!$E$8:$E$1070,$G586),""))</f>
        <v/>
      </c>
      <c r="B586" s="477" t="str">
        <f>IF($G586="","",IF(OR(INDEX(Nhaplieu!$M$8:$M$1070,$G586)=$J$3,INDEX(Nhaplieu!$N$8:$N$1070,$G586)=$J$3),INDEX(Nhaplieu!$F$8:$F$1070,$G586),""))</f>
        <v/>
      </c>
      <c r="C586" s="478" t="str">
        <f>IF($G586="","",IF(OR(INDEX(Nhaplieu!$M$8:$M$1070,$G586)=$J$3,INDEX(Nhaplieu!$N$8:$N$1070,$G586)=$J$3),INDEX(Nhaplieu!$L$8:$L$1070,$G586),""))</f>
        <v/>
      </c>
      <c r="D586" s="479" t="str">
        <f>IF($G586="","",IF(INDEX(Nhaplieu!$M$8:$M$1070,$G586)=$J$3,IF($G586="","",INDEX(Nhaplieu!$N$8:$N$1070,$G586)),IF(INDEX(Nhaplieu!$N$8:$N$1070,$G586)=$J$3,IF($G586="","",INDEX(Nhaplieu!$M$8:$M$1070,$G586)),"")))</f>
        <v/>
      </c>
      <c r="E586" s="461" t="str">
        <f>IF($G586="","",IF(AND(INDEX(Nhaplieu!$M$8:$M$1070,$G586)=$J$3,INDEX(Nhaplieu!$P$8:$P$1070,$G586)=$J$2),INDEX(Nhaplieu!$O$8:$O$1070,$G586),0))</f>
        <v/>
      </c>
      <c r="F586" s="461" t="str">
        <f>IF(OR($G586="",E586&gt;0),"",IF(AND(INDEX(Nhaplieu!$N$8:$N$1070,$G586)=$J$3,INDEX(Nhaplieu!$P$8:$P$1070,$G586)=$J$2),INDEX(Nhaplieu!$O$8:$O$1070,$G586),0))</f>
        <v/>
      </c>
      <c r="G586" s="480" t="str">
        <f>IF(TYPE(MATCH($J$2,Nhaplieu!$P$8:$P$1070,0))=16,"",MATCH($J$2,Nhaplieu!$P$8:$P$1070,0))</f>
        <v/>
      </c>
    </row>
    <row r="587" spans="1:7" s="10" customFormat="1" ht="14.25" customHeight="1">
      <c r="A587" s="461" t="str">
        <f>IF($G587="","",IF(OR(INDEX(Nhaplieu!$M$8:$M$1070,$G587)=$J$3,INDEX(Nhaplieu!$N$8:$N$1070,$G587)=$J$3),INDEX(Nhaplieu!$E$8:$E$1070,$G587),""))</f>
        <v/>
      </c>
      <c r="B587" s="477" t="str">
        <f>IF($G587="","",IF(OR(INDEX(Nhaplieu!$M$8:$M$1070,$G587)=$J$3,INDEX(Nhaplieu!$N$8:$N$1070,$G587)=$J$3),INDEX(Nhaplieu!$F$8:$F$1070,$G587),""))</f>
        <v/>
      </c>
      <c r="C587" s="478" t="str">
        <f>IF($G587="","",IF(OR(INDEX(Nhaplieu!$M$8:$M$1070,$G587)=$J$3,INDEX(Nhaplieu!$N$8:$N$1070,$G587)=$J$3),INDEX(Nhaplieu!$L$8:$L$1070,$G587),""))</f>
        <v/>
      </c>
      <c r="D587" s="479" t="str">
        <f>IF($G587="","",IF(INDEX(Nhaplieu!$M$8:$M$1070,$G587)=$J$3,IF($G587="","",INDEX(Nhaplieu!$N$8:$N$1070,$G587)),IF(INDEX(Nhaplieu!$N$8:$N$1070,$G587)=$J$3,IF($G587="","",INDEX(Nhaplieu!$M$8:$M$1070,$G587)),"")))</f>
        <v/>
      </c>
      <c r="E587" s="461" t="str">
        <f>IF($G587="","",IF(AND(INDEX(Nhaplieu!$M$8:$M$1070,$G587)=$J$3,INDEX(Nhaplieu!$P$8:$P$1070,$G587)=$J$2),INDEX(Nhaplieu!$O$8:$O$1070,$G587),0))</f>
        <v/>
      </c>
      <c r="F587" s="461" t="str">
        <f>IF(OR($G587="",E587&gt;0),"",IF(AND(INDEX(Nhaplieu!$N$8:$N$1070,$G587)=$J$3,INDEX(Nhaplieu!$P$8:$P$1070,$G587)=$J$2),INDEX(Nhaplieu!$O$8:$O$1070,$G587),0))</f>
        <v/>
      </c>
      <c r="G587" s="480" t="str">
        <f>IF(TYPE(MATCH($J$2,Nhaplieu!$P$8:$P$1070,0))=16,"",MATCH($J$2,Nhaplieu!$P$8:$P$1070,0))</f>
        <v/>
      </c>
    </row>
    <row r="588" spans="1:7" s="10" customFormat="1" ht="14.25" customHeight="1">
      <c r="A588" s="461" t="str">
        <f>IF($G588="","",IF(OR(INDEX(Nhaplieu!$M$8:$M$1070,$G588)=$J$3,INDEX(Nhaplieu!$N$8:$N$1070,$G588)=$J$3),INDEX(Nhaplieu!$E$8:$E$1070,$G588),""))</f>
        <v/>
      </c>
      <c r="B588" s="477" t="str">
        <f>IF($G588="","",IF(OR(INDEX(Nhaplieu!$M$8:$M$1070,$G588)=$J$3,INDEX(Nhaplieu!$N$8:$N$1070,$G588)=$J$3),INDEX(Nhaplieu!$F$8:$F$1070,$G588),""))</f>
        <v/>
      </c>
      <c r="C588" s="478" t="str">
        <f>IF($G588="","",IF(OR(INDEX(Nhaplieu!$M$8:$M$1070,$G588)=$J$3,INDEX(Nhaplieu!$N$8:$N$1070,$G588)=$J$3),INDEX(Nhaplieu!$L$8:$L$1070,$G588),""))</f>
        <v/>
      </c>
      <c r="D588" s="479" t="str">
        <f>IF($G588="","",IF(INDEX(Nhaplieu!$M$8:$M$1070,$G588)=$J$3,IF($G588="","",INDEX(Nhaplieu!$N$8:$N$1070,$G588)),IF(INDEX(Nhaplieu!$N$8:$N$1070,$G588)=$J$3,IF($G588="","",INDEX(Nhaplieu!$M$8:$M$1070,$G588)),"")))</f>
        <v/>
      </c>
      <c r="E588" s="461" t="str">
        <f>IF($G588="","",IF(AND(INDEX(Nhaplieu!$M$8:$M$1070,$G588)=$J$3,INDEX(Nhaplieu!$P$8:$P$1070,$G588)=$J$2),INDEX(Nhaplieu!$O$8:$O$1070,$G588),0))</f>
        <v/>
      </c>
      <c r="F588" s="461" t="str">
        <f>IF(OR($G588="",E588&gt;0),"",IF(AND(INDEX(Nhaplieu!$N$8:$N$1070,$G588)=$J$3,INDEX(Nhaplieu!$P$8:$P$1070,$G588)=$J$2),INDEX(Nhaplieu!$O$8:$O$1070,$G588),0))</f>
        <v/>
      </c>
      <c r="G588" s="480" t="str">
        <f>IF(TYPE(MATCH($J$2,Nhaplieu!$P$8:$P$1070,0))=16,"",MATCH($J$2,Nhaplieu!$P$8:$P$1070,0))</f>
        <v/>
      </c>
    </row>
    <row r="589" spans="1:7" s="10" customFormat="1" ht="14.25" customHeight="1">
      <c r="A589" s="461" t="str">
        <f>IF($G589="","",IF(OR(INDEX(Nhaplieu!$M$8:$M$1070,$G589)=$J$3,INDEX(Nhaplieu!$N$8:$N$1070,$G589)=$J$3),INDEX(Nhaplieu!$E$8:$E$1070,$G589),""))</f>
        <v/>
      </c>
      <c r="B589" s="477" t="str">
        <f>IF($G589="","",IF(OR(INDEX(Nhaplieu!$M$8:$M$1070,$G589)=$J$3,INDEX(Nhaplieu!$N$8:$N$1070,$G589)=$J$3),INDEX(Nhaplieu!$F$8:$F$1070,$G589),""))</f>
        <v/>
      </c>
      <c r="C589" s="478" t="str">
        <f>IF($G589="","",IF(OR(INDEX(Nhaplieu!$M$8:$M$1070,$G589)=$J$3,INDEX(Nhaplieu!$N$8:$N$1070,$G589)=$J$3),INDEX(Nhaplieu!$L$8:$L$1070,$G589),""))</f>
        <v/>
      </c>
      <c r="D589" s="479" t="str">
        <f>IF($G589="","",IF(INDEX(Nhaplieu!$M$8:$M$1070,$G589)=$J$3,IF($G589="","",INDEX(Nhaplieu!$N$8:$N$1070,$G589)),IF(INDEX(Nhaplieu!$N$8:$N$1070,$G589)=$J$3,IF($G589="","",INDEX(Nhaplieu!$M$8:$M$1070,$G589)),"")))</f>
        <v/>
      </c>
      <c r="E589" s="461" t="str">
        <f>IF($G589="","",IF(AND(INDEX(Nhaplieu!$M$8:$M$1070,$G589)=$J$3,INDEX(Nhaplieu!$P$8:$P$1070,$G589)=$J$2),INDEX(Nhaplieu!$O$8:$O$1070,$G589),0))</f>
        <v/>
      </c>
      <c r="F589" s="461" t="str">
        <f>IF(OR($G589="",E589&gt;0),"",IF(AND(INDEX(Nhaplieu!$N$8:$N$1070,$G589)=$J$3,INDEX(Nhaplieu!$P$8:$P$1070,$G589)=$J$2),INDEX(Nhaplieu!$O$8:$O$1070,$G589),0))</f>
        <v/>
      </c>
      <c r="G589" s="480" t="str">
        <f>IF(TYPE(MATCH($J$2,Nhaplieu!$P$8:$P$1070,0))=16,"",MATCH($J$2,Nhaplieu!$P$8:$P$1070,0))</f>
        <v/>
      </c>
    </row>
    <row r="590" spans="1:7" s="10" customFormat="1" ht="14.25" customHeight="1">
      <c r="A590" s="461" t="str">
        <f>IF($G590="","",IF(OR(INDEX(Nhaplieu!$M$8:$M$1070,$G590)=$J$3,INDEX(Nhaplieu!$N$8:$N$1070,$G590)=$J$3),INDEX(Nhaplieu!$E$8:$E$1070,$G590),""))</f>
        <v/>
      </c>
      <c r="B590" s="477" t="str">
        <f>IF($G590="","",IF(OR(INDEX(Nhaplieu!$M$8:$M$1070,$G590)=$J$3,INDEX(Nhaplieu!$N$8:$N$1070,$G590)=$J$3),INDEX(Nhaplieu!$F$8:$F$1070,$G590),""))</f>
        <v/>
      </c>
      <c r="C590" s="478" t="str">
        <f>IF($G590="","",IF(OR(INDEX(Nhaplieu!$M$8:$M$1070,$G590)=$J$3,INDEX(Nhaplieu!$N$8:$N$1070,$G590)=$J$3),INDEX(Nhaplieu!$L$8:$L$1070,$G590),""))</f>
        <v/>
      </c>
      <c r="D590" s="479" t="str">
        <f>IF($G590="","",IF(INDEX(Nhaplieu!$M$8:$M$1070,$G590)=$J$3,IF($G590="","",INDEX(Nhaplieu!$N$8:$N$1070,$G590)),IF(INDEX(Nhaplieu!$N$8:$N$1070,$G590)=$J$3,IF($G590="","",INDEX(Nhaplieu!$M$8:$M$1070,$G590)),"")))</f>
        <v/>
      </c>
      <c r="E590" s="461" t="str">
        <f>IF($G590="","",IF(AND(INDEX(Nhaplieu!$M$8:$M$1070,$G590)=$J$3,INDEX(Nhaplieu!$P$8:$P$1070,$G590)=$J$2),INDEX(Nhaplieu!$O$8:$O$1070,$G590),0))</f>
        <v/>
      </c>
      <c r="F590" s="461" t="str">
        <f>IF(OR($G590="",E590&gt;0),"",IF(AND(INDEX(Nhaplieu!$N$8:$N$1070,$G590)=$J$3,INDEX(Nhaplieu!$P$8:$P$1070,$G590)=$J$2),INDEX(Nhaplieu!$O$8:$O$1070,$G590),0))</f>
        <v/>
      </c>
      <c r="G590" s="480" t="str">
        <f>IF(TYPE(MATCH($J$2,Nhaplieu!$P$8:$P$1070,0))=16,"",MATCH($J$2,Nhaplieu!$P$8:$P$1070,0))</f>
        <v/>
      </c>
    </row>
    <row r="591" spans="1:7" s="10" customFormat="1" ht="14.25" customHeight="1">
      <c r="A591" s="461" t="str">
        <f>IF($G591="","",IF(OR(INDEX(Nhaplieu!$M$8:$M$1070,$G591)=$J$3,INDEX(Nhaplieu!$N$8:$N$1070,$G591)=$J$3),INDEX(Nhaplieu!$E$8:$E$1070,$G591),""))</f>
        <v/>
      </c>
      <c r="B591" s="477" t="str">
        <f>IF($G591="","",IF(OR(INDEX(Nhaplieu!$M$8:$M$1070,$G591)=$J$3,INDEX(Nhaplieu!$N$8:$N$1070,$G591)=$J$3),INDEX(Nhaplieu!$F$8:$F$1070,$G591),""))</f>
        <v/>
      </c>
      <c r="C591" s="478" t="str">
        <f>IF($G591="","",IF(OR(INDEX(Nhaplieu!$M$8:$M$1070,$G591)=$J$3,INDEX(Nhaplieu!$N$8:$N$1070,$G591)=$J$3),INDEX(Nhaplieu!$L$8:$L$1070,$G591),""))</f>
        <v/>
      </c>
      <c r="D591" s="479" t="str">
        <f>IF($G591="","",IF(INDEX(Nhaplieu!$M$8:$M$1070,$G591)=$J$3,IF($G591="","",INDEX(Nhaplieu!$N$8:$N$1070,$G591)),IF(INDEX(Nhaplieu!$N$8:$N$1070,$G591)=$J$3,IF($G591="","",INDEX(Nhaplieu!$M$8:$M$1070,$G591)),"")))</f>
        <v/>
      </c>
      <c r="E591" s="461" t="str">
        <f>IF($G591="","",IF(AND(INDEX(Nhaplieu!$M$8:$M$1070,$G591)=$J$3,INDEX(Nhaplieu!$P$8:$P$1070,$G591)=$J$2),INDEX(Nhaplieu!$O$8:$O$1070,$G591),0))</f>
        <v/>
      </c>
      <c r="F591" s="461" t="str">
        <f>IF(OR($G591="",E591&gt;0),"",IF(AND(INDEX(Nhaplieu!$N$8:$N$1070,$G591)=$J$3,INDEX(Nhaplieu!$P$8:$P$1070,$G591)=$J$2),INDEX(Nhaplieu!$O$8:$O$1070,$G591),0))</f>
        <v/>
      </c>
      <c r="G591" s="480" t="str">
        <f>IF(TYPE(MATCH($J$2,Nhaplieu!$P$8:$P$1070,0))=16,"",MATCH($J$2,Nhaplieu!$P$8:$P$1070,0))</f>
        <v/>
      </c>
    </row>
    <row r="592" spans="1:7" s="10" customFormat="1" ht="14.25" customHeight="1">
      <c r="A592" s="461" t="str">
        <f>IF($G592="","",IF(OR(INDEX(Nhaplieu!$M$8:$M$1070,$G592)=$J$3,INDEX(Nhaplieu!$N$8:$N$1070,$G592)=$J$3),INDEX(Nhaplieu!$E$8:$E$1070,$G592),""))</f>
        <v/>
      </c>
      <c r="B592" s="477" t="str">
        <f>IF($G592="","",IF(OR(INDEX(Nhaplieu!$M$8:$M$1070,$G592)=$J$3,INDEX(Nhaplieu!$N$8:$N$1070,$G592)=$J$3),INDEX(Nhaplieu!$F$8:$F$1070,$G592),""))</f>
        <v/>
      </c>
      <c r="C592" s="478" t="str">
        <f>IF($G592="","",IF(OR(INDEX(Nhaplieu!$M$8:$M$1070,$G592)=$J$3,INDEX(Nhaplieu!$N$8:$N$1070,$G592)=$J$3),INDEX(Nhaplieu!$L$8:$L$1070,$G592),""))</f>
        <v/>
      </c>
      <c r="D592" s="479" t="str">
        <f>IF($G592="","",IF(INDEX(Nhaplieu!$M$8:$M$1070,$G592)=$J$3,IF($G592="","",INDEX(Nhaplieu!$N$8:$N$1070,$G592)),IF(INDEX(Nhaplieu!$N$8:$N$1070,$G592)=$J$3,IF($G592="","",INDEX(Nhaplieu!$M$8:$M$1070,$G592)),"")))</f>
        <v/>
      </c>
      <c r="E592" s="461" t="str">
        <f>IF($G592="","",IF(AND(INDEX(Nhaplieu!$M$8:$M$1070,$G592)=$J$3,INDEX(Nhaplieu!$P$8:$P$1070,$G592)=$J$2),INDEX(Nhaplieu!$O$8:$O$1070,$G592),0))</f>
        <v/>
      </c>
      <c r="F592" s="461" t="str">
        <f>IF(OR($G592="",E592&gt;0),"",IF(AND(INDEX(Nhaplieu!$N$8:$N$1070,$G592)=$J$3,INDEX(Nhaplieu!$P$8:$P$1070,$G592)=$J$2),INDEX(Nhaplieu!$O$8:$O$1070,$G592),0))</f>
        <v/>
      </c>
      <c r="G592" s="480" t="str">
        <f>IF(TYPE(MATCH($J$2,Nhaplieu!$P$8:$P$1070,0))=16,"",MATCH($J$2,Nhaplieu!$P$8:$P$1070,0))</f>
        <v/>
      </c>
    </row>
    <row r="593" spans="1:7" s="10" customFormat="1" ht="14.25" customHeight="1">
      <c r="A593" s="461" t="str">
        <f>IF($G593="","",IF(OR(INDEX(Nhaplieu!$M$8:$M$1070,$G593)=$J$3,INDEX(Nhaplieu!$N$8:$N$1070,$G593)=$J$3),INDEX(Nhaplieu!$E$8:$E$1070,$G593),""))</f>
        <v/>
      </c>
      <c r="B593" s="477" t="str">
        <f>IF($G593="","",IF(OR(INDEX(Nhaplieu!$M$8:$M$1070,$G593)=$J$3,INDEX(Nhaplieu!$N$8:$N$1070,$G593)=$J$3),INDEX(Nhaplieu!$F$8:$F$1070,$G593),""))</f>
        <v/>
      </c>
      <c r="C593" s="478" t="str">
        <f>IF($G593="","",IF(OR(INDEX(Nhaplieu!$M$8:$M$1070,$G593)=$J$3,INDEX(Nhaplieu!$N$8:$N$1070,$G593)=$J$3),INDEX(Nhaplieu!$L$8:$L$1070,$G593),""))</f>
        <v/>
      </c>
      <c r="D593" s="479" t="str">
        <f>IF($G593="","",IF(INDEX(Nhaplieu!$M$8:$M$1070,$G593)=$J$3,IF($G593="","",INDEX(Nhaplieu!$N$8:$N$1070,$G593)),IF(INDEX(Nhaplieu!$N$8:$N$1070,$G593)=$J$3,IF($G593="","",INDEX(Nhaplieu!$M$8:$M$1070,$G593)),"")))</f>
        <v/>
      </c>
      <c r="E593" s="461" t="str">
        <f>IF($G593="","",IF(AND(INDEX(Nhaplieu!$M$8:$M$1070,$G593)=$J$3,INDEX(Nhaplieu!$P$8:$P$1070,$G593)=$J$2),INDEX(Nhaplieu!$O$8:$O$1070,$G593),0))</f>
        <v/>
      </c>
      <c r="F593" s="461" t="str">
        <f>IF(OR($G593="",E593&gt;0),"",IF(AND(INDEX(Nhaplieu!$N$8:$N$1070,$G593)=$J$3,INDEX(Nhaplieu!$P$8:$P$1070,$G593)=$J$2),INDEX(Nhaplieu!$O$8:$O$1070,$G593),0))</f>
        <v/>
      </c>
      <c r="G593" s="480" t="str">
        <f>IF(TYPE(MATCH($J$2,Nhaplieu!$P$8:$P$1070,0))=16,"",MATCH($J$2,Nhaplieu!$P$8:$P$1070,0))</f>
        <v/>
      </c>
    </row>
    <row r="594" spans="1:7" s="10" customFormat="1" ht="14.25" customHeight="1">
      <c r="A594" s="461" t="str">
        <f>IF($G594="","",IF(OR(INDEX(Nhaplieu!$M$8:$M$1070,$G594)=$J$3,INDEX(Nhaplieu!$N$8:$N$1070,$G594)=$J$3),INDEX(Nhaplieu!$E$8:$E$1070,$G594),""))</f>
        <v/>
      </c>
      <c r="B594" s="477" t="str">
        <f>IF($G594="","",IF(OR(INDEX(Nhaplieu!$M$8:$M$1070,$G594)=$J$3,INDEX(Nhaplieu!$N$8:$N$1070,$G594)=$J$3),INDEX(Nhaplieu!$F$8:$F$1070,$G594),""))</f>
        <v/>
      </c>
      <c r="C594" s="478" t="str">
        <f>IF($G594="","",IF(OR(INDEX(Nhaplieu!$M$8:$M$1070,$G594)=$J$3,INDEX(Nhaplieu!$N$8:$N$1070,$G594)=$J$3),INDEX(Nhaplieu!$L$8:$L$1070,$G594),""))</f>
        <v/>
      </c>
      <c r="D594" s="479" t="str">
        <f>IF($G594="","",IF(INDEX(Nhaplieu!$M$8:$M$1070,$G594)=$J$3,IF($G594="","",INDEX(Nhaplieu!$N$8:$N$1070,$G594)),IF(INDEX(Nhaplieu!$N$8:$N$1070,$G594)=$J$3,IF($G594="","",INDEX(Nhaplieu!$M$8:$M$1070,$G594)),"")))</f>
        <v/>
      </c>
      <c r="E594" s="461" t="str">
        <f>IF($G594="","",IF(AND(INDEX(Nhaplieu!$M$8:$M$1070,$G594)=$J$3,INDEX(Nhaplieu!$P$8:$P$1070,$G594)=$J$2),INDEX(Nhaplieu!$O$8:$O$1070,$G594),0))</f>
        <v/>
      </c>
      <c r="F594" s="461" t="str">
        <f>IF(OR($G594="",E594&gt;0),"",IF(AND(INDEX(Nhaplieu!$N$8:$N$1070,$G594)=$J$3,INDEX(Nhaplieu!$P$8:$P$1070,$G594)=$J$2),INDEX(Nhaplieu!$O$8:$O$1070,$G594),0))</f>
        <v/>
      </c>
      <c r="G594" s="480" t="str">
        <f>IF(TYPE(MATCH($J$2,Nhaplieu!$P$8:$P$1070,0))=16,"",MATCH($J$2,Nhaplieu!$P$8:$P$1070,0))</f>
        <v/>
      </c>
    </row>
    <row r="595" spans="1:7" s="10" customFormat="1" ht="14.25" customHeight="1">
      <c r="A595" s="461" t="str">
        <f>IF($G595="","",IF(OR(INDEX(Nhaplieu!$M$8:$M$1070,$G595)=$J$3,INDEX(Nhaplieu!$N$8:$N$1070,$G595)=$J$3),INDEX(Nhaplieu!$E$8:$E$1070,$G595),""))</f>
        <v/>
      </c>
      <c r="B595" s="477" t="str">
        <f>IF($G595="","",IF(OR(INDEX(Nhaplieu!$M$8:$M$1070,$G595)=$J$3,INDEX(Nhaplieu!$N$8:$N$1070,$G595)=$J$3),INDEX(Nhaplieu!$F$8:$F$1070,$G595),""))</f>
        <v/>
      </c>
      <c r="C595" s="478" t="str">
        <f>IF($G595="","",IF(OR(INDEX(Nhaplieu!$M$8:$M$1070,$G595)=$J$3,INDEX(Nhaplieu!$N$8:$N$1070,$G595)=$J$3),INDEX(Nhaplieu!$L$8:$L$1070,$G595),""))</f>
        <v/>
      </c>
      <c r="D595" s="479" t="str">
        <f>IF($G595="","",IF(INDEX(Nhaplieu!$M$8:$M$1070,$G595)=$J$3,IF($G595="","",INDEX(Nhaplieu!$N$8:$N$1070,$G595)),IF(INDEX(Nhaplieu!$N$8:$N$1070,$G595)=$J$3,IF($G595="","",INDEX(Nhaplieu!$M$8:$M$1070,$G595)),"")))</f>
        <v/>
      </c>
      <c r="E595" s="461" t="str">
        <f>IF($G595="","",IF(AND(INDEX(Nhaplieu!$M$8:$M$1070,$G595)=$J$3,INDEX(Nhaplieu!$P$8:$P$1070,$G595)=$J$2),INDEX(Nhaplieu!$O$8:$O$1070,$G595),0))</f>
        <v/>
      </c>
      <c r="F595" s="461" t="str">
        <f>IF(OR($G595="",E595&gt;0),"",IF(AND(INDEX(Nhaplieu!$N$8:$N$1070,$G595)=$J$3,INDEX(Nhaplieu!$P$8:$P$1070,$G595)=$J$2),INDEX(Nhaplieu!$O$8:$O$1070,$G595),0))</f>
        <v/>
      </c>
      <c r="G595" s="480" t="str">
        <f>IF(TYPE(MATCH($J$2,Nhaplieu!$P$8:$P$1070,0))=16,"",MATCH($J$2,Nhaplieu!$P$8:$P$1070,0))</f>
        <v/>
      </c>
    </row>
    <row r="596" spans="1:7" s="10" customFormat="1" ht="14.25" customHeight="1">
      <c r="A596" s="461" t="str">
        <f>IF($G596="","",IF(OR(INDEX(Nhaplieu!$M$8:$M$1070,$G596)=$J$3,INDEX(Nhaplieu!$N$8:$N$1070,$G596)=$J$3),INDEX(Nhaplieu!$E$8:$E$1070,$G596),""))</f>
        <v/>
      </c>
      <c r="B596" s="477" t="str">
        <f>IF($G596="","",IF(OR(INDEX(Nhaplieu!$M$8:$M$1070,$G596)=$J$3,INDEX(Nhaplieu!$N$8:$N$1070,$G596)=$J$3),INDEX(Nhaplieu!$F$8:$F$1070,$G596),""))</f>
        <v/>
      </c>
      <c r="C596" s="478" t="str">
        <f>IF($G596="","",IF(OR(INDEX(Nhaplieu!$M$8:$M$1070,$G596)=$J$3,INDEX(Nhaplieu!$N$8:$N$1070,$G596)=$J$3),INDEX(Nhaplieu!$L$8:$L$1070,$G596),""))</f>
        <v/>
      </c>
      <c r="D596" s="479" t="str">
        <f>IF($G596="","",IF(INDEX(Nhaplieu!$M$8:$M$1070,$G596)=$J$3,IF($G596="","",INDEX(Nhaplieu!$N$8:$N$1070,$G596)),IF(INDEX(Nhaplieu!$N$8:$N$1070,$G596)=$J$3,IF($G596="","",INDEX(Nhaplieu!$M$8:$M$1070,$G596)),"")))</f>
        <v/>
      </c>
      <c r="E596" s="461" t="str">
        <f>IF($G596="","",IF(AND(INDEX(Nhaplieu!$M$8:$M$1070,$G596)=$J$3,INDEX(Nhaplieu!$P$8:$P$1070,$G596)=$J$2),INDEX(Nhaplieu!$O$8:$O$1070,$G596),0))</f>
        <v/>
      </c>
      <c r="F596" s="461" t="str">
        <f>IF(OR($G596="",E596&gt;0),"",IF(AND(INDEX(Nhaplieu!$N$8:$N$1070,$G596)=$J$3,INDEX(Nhaplieu!$P$8:$P$1070,$G596)=$J$2),INDEX(Nhaplieu!$O$8:$O$1070,$G596),0))</f>
        <v/>
      </c>
      <c r="G596" s="480" t="str">
        <f>IF(TYPE(MATCH($J$2,Nhaplieu!$P$8:$P$1070,0))=16,"",MATCH($J$2,Nhaplieu!$P$8:$P$1070,0))</f>
        <v/>
      </c>
    </row>
    <row r="597" spans="1:7" s="10" customFormat="1" ht="14.25" customHeight="1">
      <c r="A597" s="461" t="str">
        <f>IF($G597="","",IF(OR(INDEX(Nhaplieu!$M$8:$M$1070,$G597)=$J$3,INDEX(Nhaplieu!$N$8:$N$1070,$G597)=$J$3),INDEX(Nhaplieu!$E$8:$E$1070,$G597),""))</f>
        <v/>
      </c>
      <c r="B597" s="477" t="str">
        <f>IF($G597="","",IF(OR(INDEX(Nhaplieu!$M$8:$M$1070,$G597)=$J$3,INDEX(Nhaplieu!$N$8:$N$1070,$G597)=$J$3),INDEX(Nhaplieu!$F$8:$F$1070,$G597),""))</f>
        <v/>
      </c>
      <c r="C597" s="478" t="str">
        <f>IF($G597="","",IF(OR(INDEX(Nhaplieu!$M$8:$M$1070,$G597)=$J$3,INDEX(Nhaplieu!$N$8:$N$1070,$G597)=$J$3),INDEX(Nhaplieu!$L$8:$L$1070,$G597),""))</f>
        <v/>
      </c>
      <c r="D597" s="479" t="str">
        <f>IF($G597="","",IF(INDEX(Nhaplieu!$M$8:$M$1070,$G597)=$J$3,IF($G597="","",INDEX(Nhaplieu!$N$8:$N$1070,$G597)),IF(INDEX(Nhaplieu!$N$8:$N$1070,$G597)=$J$3,IF($G597="","",INDEX(Nhaplieu!$M$8:$M$1070,$G597)),"")))</f>
        <v/>
      </c>
      <c r="E597" s="461" t="str">
        <f>IF($G597="","",IF(AND(INDEX(Nhaplieu!$M$8:$M$1070,$G597)=$J$3,INDEX(Nhaplieu!$P$8:$P$1070,$G597)=$J$2),INDEX(Nhaplieu!$O$8:$O$1070,$G597),0))</f>
        <v/>
      </c>
      <c r="F597" s="461" t="str">
        <f>IF(OR($G597="",E597&gt;0),"",IF(AND(INDEX(Nhaplieu!$N$8:$N$1070,$G597)=$J$3,INDEX(Nhaplieu!$P$8:$P$1070,$G597)=$J$2),INDEX(Nhaplieu!$O$8:$O$1070,$G597),0))</f>
        <v/>
      </c>
      <c r="G597" s="480" t="str">
        <f>IF(TYPE(MATCH($J$2,Nhaplieu!$P$8:$P$1070,0))=16,"",MATCH($J$2,Nhaplieu!$P$8:$P$1070,0))</f>
        <v/>
      </c>
    </row>
    <row r="598" spans="1:7" s="10" customFormat="1" ht="14.25" customHeight="1">
      <c r="A598" s="461" t="str">
        <f>IF($G598="","",IF(OR(INDEX(Nhaplieu!$M$8:$M$1070,$G598)=$J$3,INDEX(Nhaplieu!$N$8:$N$1070,$G598)=$J$3),INDEX(Nhaplieu!$E$8:$E$1070,$G598),""))</f>
        <v/>
      </c>
      <c r="B598" s="477" t="str">
        <f>IF($G598="","",IF(OR(INDEX(Nhaplieu!$M$8:$M$1070,$G598)=$J$3,INDEX(Nhaplieu!$N$8:$N$1070,$G598)=$J$3),INDEX(Nhaplieu!$F$8:$F$1070,$G598),""))</f>
        <v/>
      </c>
      <c r="C598" s="478" t="str">
        <f>IF($G598="","",IF(OR(INDEX(Nhaplieu!$M$8:$M$1070,$G598)=$J$3,INDEX(Nhaplieu!$N$8:$N$1070,$G598)=$J$3),INDEX(Nhaplieu!$L$8:$L$1070,$G598),""))</f>
        <v/>
      </c>
      <c r="D598" s="479" t="str">
        <f>IF($G598="","",IF(INDEX(Nhaplieu!$M$8:$M$1070,$G598)=$J$3,IF($G598="","",INDEX(Nhaplieu!$N$8:$N$1070,$G598)),IF(INDEX(Nhaplieu!$N$8:$N$1070,$G598)=$J$3,IF($G598="","",INDEX(Nhaplieu!$M$8:$M$1070,$G598)),"")))</f>
        <v/>
      </c>
      <c r="E598" s="461" t="str">
        <f>IF($G598="","",IF(AND(INDEX(Nhaplieu!$M$8:$M$1070,$G598)=$J$3,INDEX(Nhaplieu!$P$8:$P$1070,$G598)=$J$2),INDEX(Nhaplieu!$O$8:$O$1070,$G598),0))</f>
        <v/>
      </c>
      <c r="F598" s="461" t="str">
        <f>IF(OR($G598="",E598&gt;0),"",IF(AND(INDEX(Nhaplieu!$N$8:$N$1070,$G598)=$J$3,INDEX(Nhaplieu!$P$8:$P$1070,$G598)=$J$2),INDEX(Nhaplieu!$O$8:$O$1070,$G598),0))</f>
        <v/>
      </c>
      <c r="G598" s="480" t="str">
        <f>IF(TYPE(MATCH($J$2,Nhaplieu!$P$8:$P$1070,0))=16,"",MATCH($J$2,Nhaplieu!$P$8:$P$1070,0))</f>
        <v/>
      </c>
    </row>
    <row r="599" spans="1:7" s="10" customFormat="1" ht="14.25" customHeight="1">
      <c r="A599" s="461" t="str">
        <f>IF($G599="","",IF(OR(INDEX(Nhaplieu!$M$8:$M$1070,$G599)=$J$3,INDEX(Nhaplieu!$N$8:$N$1070,$G599)=$J$3),INDEX(Nhaplieu!$E$8:$E$1070,$G599),""))</f>
        <v/>
      </c>
      <c r="B599" s="477" t="str">
        <f>IF($G599="","",IF(OR(INDEX(Nhaplieu!$M$8:$M$1070,$G599)=$J$3,INDEX(Nhaplieu!$N$8:$N$1070,$G599)=$J$3),INDEX(Nhaplieu!$F$8:$F$1070,$G599),""))</f>
        <v/>
      </c>
      <c r="C599" s="478" t="str">
        <f>IF($G599="","",IF(OR(INDEX(Nhaplieu!$M$8:$M$1070,$G599)=$J$3,INDEX(Nhaplieu!$N$8:$N$1070,$G599)=$J$3),INDEX(Nhaplieu!$L$8:$L$1070,$G599),""))</f>
        <v/>
      </c>
      <c r="D599" s="479" t="str">
        <f>IF($G599="","",IF(INDEX(Nhaplieu!$M$8:$M$1070,$G599)=$J$3,IF($G599="","",INDEX(Nhaplieu!$N$8:$N$1070,$G599)),IF(INDEX(Nhaplieu!$N$8:$N$1070,$G599)=$J$3,IF($G599="","",INDEX(Nhaplieu!$M$8:$M$1070,$G599)),"")))</f>
        <v/>
      </c>
      <c r="E599" s="461" t="str">
        <f>IF($G599="","",IF(AND(INDEX(Nhaplieu!$M$8:$M$1070,$G599)=$J$3,INDEX(Nhaplieu!$P$8:$P$1070,$G599)=$J$2),INDEX(Nhaplieu!$O$8:$O$1070,$G599),0))</f>
        <v/>
      </c>
      <c r="F599" s="461" t="str">
        <f>IF(OR($G599="",E599&gt;0),"",IF(AND(INDEX(Nhaplieu!$N$8:$N$1070,$G599)=$J$3,INDEX(Nhaplieu!$P$8:$P$1070,$G599)=$J$2),INDEX(Nhaplieu!$O$8:$O$1070,$G599),0))</f>
        <v/>
      </c>
      <c r="G599" s="480" t="str">
        <f>IF(TYPE(MATCH($J$2,Nhaplieu!$P$8:$P$1070,0))=16,"",MATCH($J$2,Nhaplieu!$P$8:$P$1070,0))</f>
        <v/>
      </c>
    </row>
    <row r="600" spans="1:7" s="10" customFormat="1" ht="14.25" customHeight="1">
      <c r="A600" s="461" t="str">
        <f>IF($G600="","",IF(OR(INDEX(Nhaplieu!$M$8:$M$1070,$G600)=$J$3,INDEX(Nhaplieu!$N$8:$N$1070,$G600)=$J$3),INDEX(Nhaplieu!$E$8:$E$1070,$G600),""))</f>
        <v/>
      </c>
      <c r="B600" s="477" t="str">
        <f>IF($G600="","",IF(OR(INDEX(Nhaplieu!$M$8:$M$1070,$G600)=$J$3,INDEX(Nhaplieu!$N$8:$N$1070,$G600)=$J$3),INDEX(Nhaplieu!$F$8:$F$1070,$G600),""))</f>
        <v/>
      </c>
      <c r="C600" s="478" t="str">
        <f>IF($G600="","",IF(OR(INDEX(Nhaplieu!$M$8:$M$1070,$G600)=$J$3,INDEX(Nhaplieu!$N$8:$N$1070,$G600)=$J$3),INDEX(Nhaplieu!$L$8:$L$1070,$G600),""))</f>
        <v/>
      </c>
      <c r="D600" s="479" t="str">
        <f>IF($G600="","",IF(INDEX(Nhaplieu!$M$8:$M$1070,$G600)=$J$3,IF($G600="","",INDEX(Nhaplieu!$N$8:$N$1070,$G600)),IF(INDEX(Nhaplieu!$N$8:$N$1070,$G600)=$J$3,IF($G600="","",INDEX(Nhaplieu!$M$8:$M$1070,$G600)),"")))</f>
        <v/>
      </c>
      <c r="E600" s="461" t="str">
        <f>IF($G600="","",IF(AND(INDEX(Nhaplieu!$M$8:$M$1070,$G600)=$J$3,INDEX(Nhaplieu!$P$8:$P$1070,$G600)=$J$2),INDEX(Nhaplieu!$O$8:$O$1070,$G600),0))</f>
        <v/>
      </c>
      <c r="F600" s="461" t="str">
        <f>IF(OR($G600="",E600&gt;0),"",IF(AND(INDEX(Nhaplieu!$N$8:$N$1070,$G600)=$J$3,INDEX(Nhaplieu!$P$8:$P$1070,$G600)=$J$2),INDEX(Nhaplieu!$O$8:$O$1070,$G600),0))</f>
        <v/>
      </c>
      <c r="G600" s="480" t="str">
        <f>IF(TYPE(MATCH($J$2,Nhaplieu!$P$8:$P$1070,0))=16,"",MATCH($J$2,Nhaplieu!$P$8:$P$1070,0))</f>
        <v/>
      </c>
    </row>
    <row r="601" spans="1:7" s="10" customFormat="1" ht="14.25" customHeight="1">
      <c r="A601" s="461" t="str">
        <f>IF($G601="","",IF(OR(INDEX(Nhaplieu!$M$8:$M$1070,$G601)=$J$3,INDEX(Nhaplieu!$N$8:$N$1070,$G601)=$J$3),INDEX(Nhaplieu!$E$8:$E$1070,$G601),""))</f>
        <v/>
      </c>
      <c r="B601" s="477" t="str">
        <f>IF($G601="","",IF(OR(INDEX(Nhaplieu!$M$8:$M$1070,$G601)=$J$3,INDEX(Nhaplieu!$N$8:$N$1070,$G601)=$J$3),INDEX(Nhaplieu!$F$8:$F$1070,$G601),""))</f>
        <v/>
      </c>
      <c r="C601" s="478" t="str">
        <f>IF($G601="","",IF(OR(INDEX(Nhaplieu!$M$8:$M$1070,$G601)=$J$3,INDEX(Nhaplieu!$N$8:$N$1070,$G601)=$J$3),INDEX(Nhaplieu!$L$8:$L$1070,$G601),""))</f>
        <v/>
      </c>
      <c r="D601" s="479" t="str">
        <f>IF($G601="","",IF(INDEX(Nhaplieu!$M$8:$M$1070,$G601)=$J$3,IF($G601="","",INDEX(Nhaplieu!$N$8:$N$1070,$G601)),IF(INDEX(Nhaplieu!$N$8:$N$1070,$G601)=$J$3,IF($G601="","",INDEX(Nhaplieu!$M$8:$M$1070,$G601)),"")))</f>
        <v/>
      </c>
      <c r="E601" s="461" t="str">
        <f>IF($G601="","",IF(AND(INDEX(Nhaplieu!$M$8:$M$1070,$G601)=$J$3,INDEX(Nhaplieu!$P$8:$P$1070,$G601)=$J$2),INDEX(Nhaplieu!$O$8:$O$1070,$G601),0))</f>
        <v/>
      </c>
      <c r="F601" s="461" t="str">
        <f>IF(OR($G601="",E601&gt;0),"",IF(AND(INDEX(Nhaplieu!$N$8:$N$1070,$G601)=$J$3,INDEX(Nhaplieu!$P$8:$P$1070,$G601)=$J$2),INDEX(Nhaplieu!$O$8:$O$1070,$G601),0))</f>
        <v/>
      </c>
      <c r="G601" s="480" t="str">
        <f>IF(TYPE(MATCH($J$2,Nhaplieu!$P$8:$P$1070,0))=16,"",MATCH($J$2,Nhaplieu!$P$8:$P$1070,0))</f>
        <v/>
      </c>
    </row>
    <row r="602" spans="1:7" s="10" customFormat="1" ht="14.25" customHeight="1">
      <c r="A602" s="461" t="str">
        <f>IF($G602="","",IF(OR(INDEX(Nhaplieu!$M$8:$M$1070,$G602)=$J$3,INDEX(Nhaplieu!$N$8:$N$1070,$G602)=$J$3),INDEX(Nhaplieu!$E$8:$E$1070,$G602),""))</f>
        <v/>
      </c>
      <c r="B602" s="477" t="str">
        <f>IF($G602="","",IF(OR(INDEX(Nhaplieu!$M$8:$M$1070,$G602)=$J$3,INDEX(Nhaplieu!$N$8:$N$1070,$G602)=$J$3),INDEX(Nhaplieu!$F$8:$F$1070,$G602),""))</f>
        <v/>
      </c>
      <c r="C602" s="478" t="str">
        <f>IF($G602="","",IF(OR(INDEX(Nhaplieu!$M$8:$M$1070,$G602)=$J$3,INDEX(Nhaplieu!$N$8:$N$1070,$G602)=$J$3),INDEX(Nhaplieu!$L$8:$L$1070,$G602),""))</f>
        <v/>
      </c>
      <c r="D602" s="479" t="str">
        <f>IF($G602="","",IF(INDEX(Nhaplieu!$M$8:$M$1070,$G602)=$J$3,IF($G602="","",INDEX(Nhaplieu!$N$8:$N$1070,$G602)),IF(INDEX(Nhaplieu!$N$8:$N$1070,$G602)=$J$3,IF($G602="","",INDEX(Nhaplieu!$M$8:$M$1070,$G602)),"")))</f>
        <v/>
      </c>
      <c r="E602" s="461" t="str">
        <f>IF($G602="","",IF(AND(INDEX(Nhaplieu!$M$8:$M$1070,$G602)=$J$3,INDEX(Nhaplieu!$P$8:$P$1070,$G602)=$J$2),INDEX(Nhaplieu!$O$8:$O$1070,$G602),0))</f>
        <v/>
      </c>
      <c r="F602" s="461" t="str">
        <f>IF(OR($G602="",E602&gt;0),"",IF(AND(INDEX(Nhaplieu!$N$8:$N$1070,$G602)=$J$3,INDEX(Nhaplieu!$P$8:$P$1070,$G602)=$J$2),INDEX(Nhaplieu!$O$8:$O$1070,$G602),0))</f>
        <v/>
      </c>
      <c r="G602" s="480" t="str">
        <f>IF(TYPE(MATCH($J$2,Nhaplieu!$P$8:$P$1070,0))=16,"",MATCH($J$2,Nhaplieu!$P$8:$P$1070,0))</f>
        <v/>
      </c>
    </row>
    <row r="603" spans="1:7" s="10" customFormat="1" ht="14.25" customHeight="1">
      <c r="A603" s="461" t="str">
        <f>IF($G603="","",IF(OR(INDEX(Nhaplieu!$M$8:$M$1070,$G603)=$J$3,INDEX(Nhaplieu!$N$8:$N$1070,$G603)=$J$3),INDEX(Nhaplieu!$E$8:$E$1070,$G603),""))</f>
        <v/>
      </c>
      <c r="B603" s="477" t="str">
        <f>IF($G603="","",IF(OR(INDEX(Nhaplieu!$M$8:$M$1070,$G603)=$J$3,INDEX(Nhaplieu!$N$8:$N$1070,$G603)=$J$3),INDEX(Nhaplieu!$F$8:$F$1070,$G603),""))</f>
        <v/>
      </c>
      <c r="C603" s="478" t="str">
        <f>IF($G603="","",IF(OR(INDEX(Nhaplieu!$M$8:$M$1070,$G603)=$J$3,INDEX(Nhaplieu!$N$8:$N$1070,$G603)=$J$3),INDEX(Nhaplieu!$L$8:$L$1070,$G603),""))</f>
        <v/>
      </c>
      <c r="D603" s="479" t="str">
        <f>IF($G603="","",IF(INDEX(Nhaplieu!$M$8:$M$1070,$G603)=$J$3,IF($G603="","",INDEX(Nhaplieu!$N$8:$N$1070,$G603)),IF(INDEX(Nhaplieu!$N$8:$N$1070,$G603)=$J$3,IF($G603="","",INDEX(Nhaplieu!$M$8:$M$1070,$G603)),"")))</f>
        <v/>
      </c>
      <c r="E603" s="461" t="str">
        <f>IF($G603="","",IF(AND(INDEX(Nhaplieu!$M$8:$M$1070,$G603)=$J$3,INDEX(Nhaplieu!$P$8:$P$1070,$G603)=$J$2),INDEX(Nhaplieu!$O$8:$O$1070,$G603),0))</f>
        <v/>
      </c>
      <c r="F603" s="461" t="str">
        <f>IF(OR($G603="",E603&gt;0),"",IF(AND(INDEX(Nhaplieu!$N$8:$N$1070,$G603)=$J$3,INDEX(Nhaplieu!$P$8:$P$1070,$G603)=$J$2),INDEX(Nhaplieu!$O$8:$O$1070,$G603),0))</f>
        <v/>
      </c>
      <c r="G603" s="480" t="str">
        <f>IF(TYPE(MATCH($J$2,Nhaplieu!$P$8:$P$1070,0))=16,"",MATCH($J$2,Nhaplieu!$P$8:$P$1070,0))</f>
        <v/>
      </c>
    </row>
    <row r="604" spans="1:7" s="10" customFormat="1" ht="14.25" customHeight="1">
      <c r="A604" s="461" t="str">
        <f>IF($G604="","",IF(OR(INDEX(Nhaplieu!$M$8:$M$1070,$G604)=$J$3,INDEX(Nhaplieu!$N$8:$N$1070,$G604)=$J$3),INDEX(Nhaplieu!$E$8:$E$1070,$G604),""))</f>
        <v/>
      </c>
      <c r="B604" s="477" t="str">
        <f>IF($G604="","",IF(OR(INDEX(Nhaplieu!$M$8:$M$1070,$G604)=$J$3,INDEX(Nhaplieu!$N$8:$N$1070,$G604)=$J$3),INDEX(Nhaplieu!$F$8:$F$1070,$G604),""))</f>
        <v/>
      </c>
      <c r="C604" s="478" t="str">
        <f>IF($G604="","",IF(OR(INDEX(Nhaplieu!$M$8:$M$1070,$G604)=$J$3,INDEX(Nhaplieu!$N$8:$N$1070,$G604)=$J$3),INDEX(Nhaplieu!$L$8:$L$1070,$G604),""))</f>
        <v/>
      </c>
      <c r="D604" s="479" t="str">
        <f>IF($G604="","",IF(INDEX(Nhaplieu!$M$8:$M$1070,$G604)=$J$3,IF($G604="","",INDEX(Nhaplieu!$N$8:$N$1070,$G604)),IF(INDEX(Nhaplieu!$N$8:$N$1070,$G604)=$J$3,IF($G604="","",INDEX(Nhaplieu!$M$8:$M$1070,$G604)),"")))</f>
        <v/>
      </c>
      <c r="E604" s="461" t="str">
        <f>IF($G604="","",IF(AND(INDEX(Nhaplieu!$M$8:$M$1070,$G604)=$J$3,INDEX(Nhaplieu!$P$8:$P$1070,$G604)=$J$2),INDEX(Nhaplieu!$O$8:$O$1070,$G604),0))</f>
        <v/>
      </c>
      <c r="F604" s="461" t="str">
        <f>IF(OR($G604="",E604&gt;0),"",IF(AND(INDEX(Nhaplieu!$N$8:$N$1070,$G604)=$J$3,INDEX(Nhaplieu!$P$8:$P$1070,$G604)=$J$2),INDEX(Nhaplieu!$O$8:$O$1070,$G604),0))</f>
        <v/>
      </c>
      <c r="G604" s="480" t="str">
        <f>IF(TYPE(MATCH($J$2,Nhaplieu!$P$8:$P$1070,0))=16,"",MATCH($J$2,Nhaplieu!$P$8:$P$1070,0))</f>
        <v/>
      </c>
    </row>
    <row r="605" spans="1:7" s="10" customFormat="1" ht="14.25" customHeight="1">
      <c r="A605" s="461" t="str">
        <f>IF($G605="","",IF(OR(INDEX(Nhaplieu!$M$8:$M$1070,$G605)=$J$3,INDEX(Nhaplieu!$N$8:$N$1070,$G605)=$J$3),INDEX(Nhaplieu!$E$8:$E$1070,$G605),""))</f>
        <v/>
      </c>
      <c r="B605" s="477" t="str">
        <f>IF($G605="","",IF(OR(INDEX(Nhaplieu!$M$8:$M$1070,$G605)=$J$3,INDEX(Nhaplieu!$N$8:$N$1070,$G605)=$J$3),INDEX(Nhaplieu!$F$8:$F$1070,$G605),""))</f>
        <v/>
      </c>
      <c r="C605" s="478" t="str">
        <f>IF($G605="","",IF(OR(INDEX(Nhaplieu!$M$8:$M$1070,$G605)=$J$3,INDEX(Nhaplieu!$N$8:$N$1070,$G605)=$J$3),INDEX(Nhaplieu!$L$8:$L$1070,$G605),""))</f>
        <v/>
      </c>
      <c r="D605" s="479" t="str">
        <f>IF($G605="","",IF(INDEX(Nhaplieu!$M$8:$M$1070,$G605)=$J$3,IF($G605="","",INDEX(Nhaplieu!$N$8:$N$1070,$G605)),IF(INDEX(Nhaplieu!$N$8:$N$1070,$G605)=$J$3,IF($G605="","",INDEX(Nhaplieu!$M$8:$M$1070,$G605)),"")))</f>
        <v/>
      </c>
      <c r="E605" s="461" t="str">
        <f>IF($G605="","",IF(AND(INDEX(Nhaplieu!$M$8:$M$1070,$G605)=$J$3,INDEX(Nhaplieu!$P$8:$P$1070,$G605)=$J$2),INDEX(Nhaplieu!$O$8:$O$1070,$G605),0))</f>
        <v/>
      </c>
      <c r="F605" s="461" t="str">
        <f>IF(OR($G605="",E605&gt;0),"",IF(AND(INDEX(Nhaplieu!$N$8:$N$1070,$G605)=$J$3,INDEX(Nhaplieu!$P$8:$P$1070,$G605)=$J$2),INDEX(Nhaplieu!$O$8:$O$1070,$G605),0))</f>
        <v/>
      </c>
      <c r="G605" s="480" t="str">
        <f>IF(TYPE(MATCH($J$2,Nhaplieu!$P$8:$P$1070,0))=16,"",MATCH($J$2,Nhaplieu!$P$8:$P$1070,0))</f>
        <v/>
      </c>
    </row>
    <row r="606" spans="1:7" s="10" customFormat="1" ht="14.25" customHeight="1">
      <c r="A606" s="461" t="str">
        <f>IF($G606="","",IF(OR(INDEX(Nhaplieu!$M$8:$M$1070,$G606)=$J$3,INDEX(Nhaplieu!$N$8:$N$1070,$G606)=$J$3),INDEX(Nhaplieu!$E$8:$E$1070,$G606),""))</f>
        <v/>
      </c>
      <c r="B606" s="477" t="str">
        <f>IF($G606="","",IF(OR(INDEX(Nhaplieu!$M$8:$M$1070,$G606)=$J$3,INDEX(Nhaplieu!$N$8:$N$1070,$G606)=$J$3),INDEX(Nhaplieu!$F$8:$F$1070,$G606),""))</f>
        <v/>
      </c>
      <c r="C606" s="478" t="str">
        <f>IF($G606="","",IF(OR(INDEX(Nhaplieu!$M$8:$M$1070,$G606)=$J$3,INDEX(Nhaplieu!$N$8:$N$1070,$G606)=$J$3),INDEX(Nhaplieu!$L$8:$L$1070,$G606),""))</f>
        <v/>
      </c>
      <c r="D606" s="479" t="str">
        <f>IF($G606="","",IF(INDEX(Nhaplieu!$M$8:$M$1070,$G606)=$J$3,IF($G606="","",INDEX(Nhaplieu!$N$8:$N$1070,$G606)),IF(INDEX(Nhaplieu!$N$8:$N$1070,$G606)=$J$3,IF($G606="","",INDEX(Nhaplieu!$M$8:$M$1070,$G606)),"")))</f>
        <v/>
      </c>
      <c r="E606" s="461" t="str">
        <f>IF($G606="","",IF(AND(INDEX(Nhaplieu!$M$8:$M$1070,$G606)=$J$3,INDEX(Nhaplieu!$P$8:$P$1070,$G606)=$J$2),INDEX(Nhaplieu!$O$8:$O$1070,$G606),0))</f>
        <v/>
      </c>
      <c r="F606" s="461" t="str">
        <f>IF(OR($G606="",E606&gt;0),"",IF(AND(INDEX(Nhaplieu!$N$8:$N$1070,$G606)=$J$3,INDEX(Nhaplieu!$P$8:$P$1070,$G606)=$J$2),INDEX(Nhaplieu!$O$8:$O$1070,$G606),0))</f>
        <v/>
      </c>
      <c r="G606" s="480" t="str">
        <f>IF(TYPE(MATCH($J$2,Nhaplieu!$P$8:$P$1070,0))=16,"",MATCH($J$2,Nhaplieu!$P$8:$P$1070,0))</f>
        <v/>
      </c>
    </row>
    <row r="607" spans="1:7" s="10" customFormat="1" ht="14.25" customHeight="1">
      <c r="A607" s="461" t="str">
        <f>IF($G607="","",IF(OR(INDEX(Nhaplieu!$M$8:$M$1070,$G607)=$J$3,INDEX(Nhaplieu!$N$8:$N$1070,$G607)=$J$3),INDEX(Nhaplieu!$E$8:$E$1070,$G607),""))</f>
        <v/>
      </c>
      <c r="B607" s="477" t="str">
        <f>IF($G607="","",IF(OR(INDEX(Nhaplieu!$M$8:$M$1070,$G607)=$J$3,INDEX(Nhaplieu!$N$8:$N$1070,$G607)=$J$3),INDEX(Nhaplieu!$F$8:$F$1070,$G607),""))</f>
        <v/>
      </c>
      <c r="C607" s="478" t="str">
        <f>IF($G607="","",IF(OR(INDEX(Nhaplieu!$M$8:$M$1070,$G607)=$J$3,INDEX(Nhaplieu!$N$8:$N$1070,$G607)=$J$3),INDEX(Nhaplieu!$L$8:$L$1070,$G607),""))</f>
        <v/>
      </c>
      <c r="D607" s="479" t="str">
        <f>IF($G607="","",IF(INDEX(Nhaplieu!$M$8:$M$1070,$G607)=$J$3,IF($G607="","",INDEX(Nhaplieu!$N$8:$N$1070,$G607)),IF(INDEX(Nhaplieu!$N$8:$N$1070,$G607)=$J$3,IF($G607="","",INDEX(Nhaplieu!$M$8:$M$1070,$G607)),"")))</f>
        <v/>
      </c>
      <c r="E607" s="461" t="str">
        <f>IF($G607="","",IF(AND(INDEX(Nhaplieu!$M$8:$M$1070,$G607)=$J$3,INDEX(Nhaplieu!$P$8:$P$1070,$G607)=$J$2),INDEX(Nhaplieu!$O$8:$O$1070,$G607),0))</f>
        <v/>
      </c>
      <c r="F607" s="461" t="str">
        <f>IF(OR($G607="",E607&gt;0),"",IF(AND(INDEX(Nhaplieu!$N$8:$N$1070,$G607)=$J$3,INDEX(Nhaplieu!$P$8:$P$1070,$G607)=$J$2),INDEX(Nhaplieu!$O$8:$O$1070,$G607),0))</f>
        <v/>
      </c>
      <c r="G607" s="480" t="str">
        <f>IF(TYPE(MATCH($J$2,Nhaplieu!$P$8:$P$1070,0))=16,"",MATCH($J$2,Nhaplieu!$P$8:$P$1070,0))</f>
        <v/>
      </c>
    </row>
    <row r="608" spans="1:7" s="10" customFormat="1" ht="14.25" customHeight="1">
      <c r="A608" s="461" t="str">
        <f>IF($G608="","",IF(OR(INDEX(Nhaplieu!$M$8:$M$1070,$G608)=$J$3,INDEX(Nhaplieu!$N$8:$N$1070,$G608)=$J$3),INDEX(Nhaplieu!$E$8:$E$1070,$G608),""))</f>
        <v/>
      </c>
      <c r="B608" s="477" t="str">
        <f>IF($G608="","",IF(OR(INDEX(Nhaplieu!$M$8:$M$1070,$G608)=$J$3,INDEX(Nhaplieu!$N$8:$N$1070,$G608)=$J$3),INDEX(Nhaplieu!$F$8:$F$1070,$G608),""))</f>
        <v/>
      </c>
      <c r="C608" s="478" t="str">
        <f>IF($G608="","",IF(OR(INDEX(Nhaplieu!$M$8:$M$1070,$G608)=$J$3,INDEX(Nhaplieu!$N$8:$N$1070,$G608)=$J$3),INDEX(Nhaplieu!$L$8:$L$1070,$G608),""))</f>
        <v/>
      </c>
      <c r="D608" s="479" t="str">
        <f>IF($G608="","",IF(INDEX(Nhaplieu!$M$8:$M$1070,$G608)=$J$3,IF($G608="","",INDEX(Nhaplieu!$N$8:$N$1070,$G608)),IF(INDEX(Nhaplieu!$N$8:$N$1070,$G608)=$J$3,IF($G608="","",INDEX(Nhaplieu!$M$8:$M$1070,$G608)),"")))</f>
        <v/>
      </c>
      <c r="E608" s="461" t="str">
        <f>IF($G608="","",IF(AND(INDEX(Nhaplieu!$M$8:$M$1070,$G608)=$J$3,INDEX(Nhaplieu!$P$8:$P$1070,$G608)=$J$2),INDEX(Nhaplieu!$O$8:$O$1070,$G608),0))</f>
        <v/>
      </c>
      <c r="F608" s="461" t="str">
        <f>IF(OR($G608="",E608&gt;0),"",IF(AND(INDEX(Nhaplieu!$N$8:$N$1070,$G608)=$J$3,INDEX(Nhaplieu!$P$8:$P$1070,$G608)=$J$2),INDEX(Nhaplieu!$O$8:$O$1070,$G608),0))</f>
        <v/>
      </c>
      <c r="G608" s="480" t="str">
        <f>IF(TYPE(MATCH($J$2,Nhaplieu!$P$8:$P$1070,0))=16,"",MATCH($J$2,Nhaplieu!$P$8:$P$1070,0))</f>
        <v/>
      </c>
    </row>
    <row r="609" spans="1:7" s="10" customFormat="1" ht="14.25" customHeight="1">
      <c r="A609" s="461" t="str">
        <f>IF($G609="","",IF(OR(INDEX(Nhaplieu!$M$8:$M$1070,$G609)=$J$3,INDEX(Nhaplieu!$N$8:$N$1070,$G609)=$J$3),INDEX(Nhaplieu!$E$8:$E$1070,$G609),""))</f>
        <v/>
      </c>
      <c r="B609" s="477" t="str">
        <f>IF($G609="","",IF(OR(INDEX(Nhaplieu!$M$8:$M$1070,$G609)=$J$3,INDEX(Nhaplieu!$N$8:$N$1070,$G609)=$J$3),INDEX(Nhaplieu!$F$8:$F$1070,$G609),""))</f>
        <v/>
      </c>
      <c r="C609" s="478" t="str">
        <f>IF($G609="","",IF(OR(INDEX(Nhaplieu!$M$8:$M$1070,$G609)=$J$3,INDEX(Nhaplieu!$N$8:$N$1070,$G609)=$J$3),INDEX(Nhaplieu!$L$8:$L$1070,$G609),""))</f>
        <v/>
      </c>
      <c r="D609" s="479" t="str">
        <f>IF($G609="","",IF(INDEX(Nhaplieu!$M$8:$M$1070,$G609)=$J$3,IF($G609="","",INDEX(Nhaplieu!$N$8:$N$1070,$G609)),IF(INDEX(Nhaplieu!$N$8:$N$1070,$G609)=$J$3,IF($G609="","",INDEX(Nhaplieu!$M$8:$M$1070,$G609)),"")))</f>
        <v/>
      </c>
      <c r="E609" s="461" t="str">
        <f>IF($G609="","",IF(AND(INDEX(Nhaplieu!$M$8:$M$1070,$G609)=$J$3,INDEX(Nhaplieu!$P$8:$P$1070,$G609)=$J$2),INDEX(Nhaplieu!$O$8:$O$1070,$G609),0))</f>
        <v/>
      </c>
      <c r="F609" s="461" t="str">
        <f>IF(OR($G609="",E609&gt;0),"",IF(AND(INDEX(Nhaplieu!$N$8:$N$1070,$G609)=$J$3,INDEX(Nhaplieu!$P$8:$P$1070,$G609)=$J$2),INDEX(Nhaplieu!$O$8:$O$1070,$G609),0))</f>
        <v/>
      </c>
      <c r="G609" s="480" t="str">
        <f>IF(TYPE(MATCH($J$2,Nhaplieu!$P$8:$P$1070,0))=16,"",MATCH($J$2,Nhaplieu!$P$8:$P$1070,0))</f>
        <v/>
      </c>
    </row>
    <row r="610" spans="1:7" s="10" customFormat="1" ht="14.25" customHeight="1">
      <c r="A610" s="461" t="str">
        <f>IF($G610="","",IF(OR(INDEX(Nhaplieu!$M$8:$M$1070,$G610)=$J$3,INDEX(Nhaplieu!$N$8:$N$1070,$G610)=$J$3),INDEX(Nhaplieu!$E$8:$E$1070,$G610),""))</f>
        <v/>
      </c>
      <c r="B610" s="477" t="str">
        <f>IF($G610="","",IF(OR(INDEX(Nhaplieu!$M$8:$M$1070,$G610)=$J$3,INDEX(Nhaplieu!$N$8:$N$1070,$G610)=$J$3),INDEX(Nhaplieu!$F$8:$F$1070,$G610),""))</f>
        <v/>
      </c>
      <c r="C610" s="478" t="str">
        <f>IF($G610="","",IF(OR(INDEX(Nhaplieu!$M$8:$M$1070,$G610)=$J$3,INDEX(Nhaplieu!$N$8:$N$1070,$G610)=$J$3),INDEX(Nhaplieu!$L$8:$L$1070,$G610),""))</f>
        <v/>
      </c>
      <c r="D610" s="479" t="str">
        <f>IF($G610="","",IF(INDEX(Nhaplieu!$M$8:$M$1070,$G610)=$J$3,IF($G610="","",INDEX(Nhaplieu!$N$8:$N$1070,$G610)),IF(INDEX(Nhaplieu!$N$8:$N$1070,$G610)=$J$3,IF($G610="","",INDEX(Nhaplieu!$M$8:$M$1070,$G610)),"")))</f>
        <v/>
      </c>
      <c r="E610" s="461" t="str">
        <f>IF($G610="","",IF(AND(INDEX(Nhaplieu!$M$8:$M$1070,$G610)=$J$3,INDEX(Nhaplieu!$P$8:$P$1070,$G610)=$J$2),INDEX(Nhaplieu!$O$8:$O$1070,$G610),0))</f>
        <v/>
      </c>
      <c r="F610" s="461" t="str">
        <f>IF(OR($G610="",E610&gt;0),"",IF(AND(INDEX(Nhaplieu!$N$8:$N$1070,$G610)=$J$3,INDEX(Nhaplieu!$P$8:$P$1070,$G610)=$J$2),INDEX(Nhaplieu!$O$8:$O$1070,$G610),0))</f>
        <v/>
      </c>
      <c r="G610" s="480" t="str">
        <f>IF(TYPE(MATCH($J$2,Nhaplieu!$P$8:$P$1070,0))=16,"",MATCH($J$2,Nhaplieu!$P$8:$P$1070,0))</f>
        <v/>
      </c>
    </row>
    <row r="611" spans="1:7" s="10" customFormat="1" ht="14.25" customHeight="1">
      <c r="A611" s="461" t="str">
        <f>IF($G611="","",IF(OR(INDEX(Nhaplieu!$M$8:$M$1070,$G611)=$J$3,INDEX(Nhaplieu!$N$8:$N$1070,$G611)=$J$3),INDEX(Nhaplieu!$E$8:$E$1070,$G611),""))</f>
        <v/>
      </c>
      <c r="B611" s="477" t="str">
        <f>IF($G611="","",IF(OR(INDEX(Nhaplieu!$M$8:$M$1070,$G611)=$J$3,INDEX(Nhaplieu!$N$8:$N$1070,$G611)=$J$3),INDEX(Nhaplieu!$F$8:$F$1070,$G611),""))</f>
        <v/>
      </c>
      <c r="C611" s="478" t="str">
        <f>IF($G611="","",IF(OR(INDEX(Nhaplieu!$M$8:$M$1070,$G611)=$J$3,INDEX(Nhaplieu!$N$8:$N$1070,$G611)=$J$3),INDEX(Nhaplieu!$L$8:$L$1070,$G611),""))</f>
        <v/>
      </c>
      <c r="D611" s="479" t="str">
        <f>IF($G611="","",IF(INDEX(Nhaplieu!$M$8:$M$1070,$G611)=$J$3,IF($G611="","",INDEX(Nhaplieu!$N$8:$N$1070,$G611)),IF(INDEX(Nhaplieu!$N$8:$N$1070,$G611)=$J$3,IF($G611="","",INDEX(Nhaplieu!$M$8:$M$1070,$G611)),"")))</f>
        <v/>
      </c>
      <c r="E611" s="461" t="str">
        <f>IF($G611="","",IF(AND(INDEX(Nhaplieu!$M$8:$M$1070,$G611)=$J$3,INDEX(Nhaplieu!$P$8:$P$1070,$G611)=$J$2),INDEX(Nhaplieu!$O$8:$O$1070,$G611),0))</f>
        <v/>
      </c>
      <c r="F611" s="461" t="str">
        <f>IF(OR($G611="",E611&gt;0),"",IF(AND(INDEX(Nhaplieu!$N$8:$N$1070,$G611)=$J$3,INDEX(Nhaplieu!$P$8:$P$1070,$G611)=$J$2),INDEX(Nhaplieu!$O$8:$O$1070,$G611),0))</f>
        <v/>
      </c>
      <c r="G611" s="480" t="str">
        <f>IF(TYPE(MATCH($J$2,Nhaplieu!$P$8:$P$1070,0))=16,"",MATCH($J$2,Nhaplieu!$P$8:$P$1070,0))</f>
        <v/>
      </c>
    </row>
    <row r="612" spans="1:7" s="10" customFormat="1" ht="14.25" customHeight="1">
      <c r="A612" s="461" t="str">
        <f>IF($G612="","",IF(OR(INDEX(Nhaplieu!$M$8:$M$1070,$G612)=$J$3,INDEX(Nhaplieu!$N$8:$N$1070,$G612)=$J$3),INDEX(Nhaplieu!$E$8:$E$1070,$G612),""))</f>
        <v/>
      </c>
      <c r="B612" s="477" t="str">
        <f>IF($G612="","",IF(OR(INDEX(Nhaplieu!$M$8:$M$1070,$G612)=$J$3,INDEX(Nhaplieu!$N$8:$N$1070,$G612)=$J$3),INDEX(Nhaplieu!$F$8:$F$1070,$G612),""))</f>
        <v/>
      </c>
      <c r="C612" s="478" t="str">
        <f>IF($G612="","",IF(OR(INDEX(Nhaplieu!$M$8:$M$1070,$G612)=$J$3,INDEX(Nhaplieu!$N$8:$N$1070,$G612)=$J$3),INDEX(Nhaplieu!$L$8:$L$1070,$G612),""))</f>
        <v/>
      </c>
      <c r="D612" s="479" t="str">
        <f>IF($G612="","",IF(INDEX(Nhaplieu!$M$8:$M$1070,$G612)=$J$3,IF($G612="","",INDEX(Nhaplieu!$N$8:$N$1070,$G612)),IF(INDEX(Nhaplieu!$N$8:$N$1070,$G612)=$J$3,IF($G612="","",INDEX(Nhaplieu!$M$8:$M$1070,$G612)),"")))</f>
        <v/>
      </c>
      <c r="E612" s="461" t="str">
        <f>IF($G612="","",IF(AND(INDEX(Nhaplieu!$M$8:$M$1070,$G612)=$J$3,INDEX(Nhaplieu!$P$8:$P$1070,$G612)=$J$2),INDEX(Nhaplieu!$O$8:$O$1070,$G612),0))</f>
        <v/>
      </c>
      <c r="F612" s="461" t="str">
        <f>IF(OR($G612="",E612&gt;0),"",IF(AND(INDEX(Nhaplieu!$N$8:$N$1070,$G612)=$J$3,INDEX(Nhaplieu!$P$8:$P$1070,$G612)=$J$2),INDEX(Nhaplieu!$O$8:$O$1070,$G612),0))</f>
        <v/>
      </c>
      <c r="G612" s="480" t="str">
        <f>IF(TYPE(MATCH($J$2,Nhaplieu!$P$8:$P$1070,0))=16,"",MATCH($J$2,Nhaplieu!$P$8:$P$1070,0))</f>
        <v/>
      </c>
    </row>
    <row r="613" spans="1:7" s="10" customFormat="1" ht="14.25" customHeight="1">
      <c r="A613" s="461" t="str">
        <f>IF($G613="","",IF(OR(INDEX(Nhaplieu!$M$8:$M$1070,$G613)=$J$3,INDEX(Nhaplieu!$N$8:$N$1070,$G613)=$J$3),INDEX(Nhaplieu!$E$8:$E$1070,$G613),""))</f>
        <v/>
      </c>
      <c r="B613" s="477" t="str">
        <f>IF($G613="","",IF(OR(INDEX(Nhaplieu!$M$8:$M$1070,$G613)=$J$3,INDEX(Nhaplieu!$N$8:$N$1070,$G613)=$J$3),INDEX(Nhaplieu!$F$8:$F$1070,$G613),""))</f>
        <v/>
      </c>
      <c r="C613" s="478" t="str">
        <f>IF($G613="","",IF(OR(INDEX(Nhaplieu!$M$8:$M$1070,$G613)=$J$3,INDEX(Nhaplieu!$N$8:$N$1070,$G613)=$J$3),INDEX(Nhaplieu!$L$8:$L$1070,$G613),""))</f>
        <v/>
      </c>
      <c r="D613" s="479" t="str">
        <f>IF($G613="","",IF(INDEX(Nhaplieu!$M$8:$M$1070,$G613)=$J$3,IF($G613="","",INDEX(Nhaplieu!$N$8:$N$1070,$G613)),IF(INDEX(Nhaplieu!$N$8:$N$1070,$G613)=$J$3,IF($G613="","",INDEX(Nhaplieu!$M$8:$M$1070,$G613)),"")))</f>
        <v/>
      </c>
      <c r="E613" s="461" t="str">
        <f>IF($G613="","",IF(AND(INDEX(Nhaplieu!$M$8:$M$1070,$G613)=$J$3,INDEX(Nhaplieu!$P$8:$P$1070,$G613)=$J$2),INDEX(Nhaplieu!$O$8:$O$1070,$G613),0))</f>
        <v/>
      </c>
      <c r="F613" s="461" t="str">
        <f>IF(OR($G613="",E613&gt;0),"",IF(AND(INDEX(Nhaplieu!$N$8:$N$1070,$G613)=$J$3,INDEX(Nhaplieu!$P$8:$P$1070,$G613)=$J$2),INDEX(Nhaplieu!$O$8:$O$1070,$G613),0))</f>
        <v/>
      </c>
      <c r="G613" s="480" t="str">
        <f>IF(TYPE(MATCH($J$2,Nhaplieu!$P$8:$P$1070,0))=16,"",MATCH($J$2,Nhaplieu!$P$8:$P$1070,0))</f>
        <v/>
      </c>
    </row>
    <row r="614" spans="1:7" s="10" customFormat="1" ht="14.25" customHeight="1">
      <c r="A614" s="461" t="str">
        <f>IF($G614="","",IF(OR(INDEX(Nhaplieu!$M$8:$M$1070,$G614)=$J$3,INDEX(Nhaplieu!$N$8:$N$1070,$G614)=$J$3),INDEX(Nhaplieu!$E$8:$E$1070,$G614),""))</f>
        <v/>
      </c>
      <c r="B614" s="477" t="str">
        <f>IF($G614="","",IF(OR(INDEX(Nhaplieu!$M$8:$M$1070,$G614)=$J$3,INDEX(Nhaplieu!$N$8:$N$1070,$G614)=$J$3),INDEX(Nhaplieu!$F$8:$F$1070,$G614),""))</f>
        <v/>
      </c>
      <c r="C614" s="478" t="str">
        <f>IF($G614="","",IF(OR(INDEX(Nhaplieu!$M$8:$M$1070,$G614)=$J$3,INDEX(Nhaplieu!$N$8:$N$1070,$G614)=$J$3),INDEX(Nhaplieu!$L$8:$L$1070,$G614),""))</f>
        <v/>
      </c>
      <c r="D614" s="479" t="str">
        <f>IF($G614="","",IF(INDEX(Nhaplieu!$M$8:$M$1070,$G614)=$J$3,IF($G614="","",INDEX(Nhaplieu!$N$8:$N$1070,$G614)),IF(INDEX(Nhaplieu!$N$8:$N$1070,$G614)=$J$3,IF($G614="","",INDEX(Nhaplieu!$M$8:$M$1070,$G614)),"")))</f>
        <v/>
      </c>
      <c r="E614" s="461" t="str">
        <f>IF($G614="","",IF(AND(INDEX(Nhaplieu!$M$8:$M$1070,$G614)=$J$3,INDEX(Nhaplieu!$P$8:$P$1070,$G614)=$J$2),INDEX(Nhaplieu!$O$8:$O$1070,$G614),0))</f>
        <v/>
      </c>
      <c r="F614" s="461" t="str">
        <f>IF(OR($G614="",E614&gt;0),"",IF(AND(INDEX(Nhaplieu!$N$8:$N$1070,$G614)=$J$3,INDEX(Nhaplieu!$P$8:$P$1070,$G614)=$J$2),INDEX(Nhaplieu!$O$8:$O$1070,$G614),0))</f>
        <v/>
      </c>
      <c r="G614" s="480" t="str">
        <f>IF(TYPE(MATCH($J$2,Nhaplieu!$P$8:$P$1070,0))=16,"",MATCH($J$2,Nhaplieu!$P$8:$P$1070,0))</f>
        <v/>
      </c>
    </row>
    <row r="615" spans="1:7" s="10" customFormat="1" ht="14.25" customHeight="1">
      <c r="A615" s="461" t="str">
        <f>IF($G615="","",IF(OR(INDEX(Nhaplieu!$M$8:$M$1070,$G615)=$J$3,INDEX(Nhaplieu!$N$8:$N$1070,$G615)=$J$3),INDEX(Nhaplieu!$E$8:$E$1070,$G615),""))</f>
        <v/>
      </c>
      <c r="B615" s="477" t="str">
        <f>IF($G615="","",IF(OR(INDEX(Nhaplieu!$M$8:$M$1070,$G615)=$J$3,INDEX(Nhaplieu!$N$8:$N$1070,$G615)=$J$3),INDEX(Nhaplieu!$F$8:$F$1070,$G615),""))</f>
        <v/>
      </c>
      <c r="C615" s="478" t="str">
        <f>IF($G615="","",IF(OR(INDEX(Nhaplieu!$M$8:$M$1070,$G615)=$J$3,INDEX(Nhaplieu!$N$8:$N$1070,$G615)=$J$3),INDEX(Nhaplieu!$L$8:$L$1070,$G615),""))</f>
        <v/>
      </c>
      <c r="D615" s="479" t="str">
        <f>IF($G615="","",IF(INDEX(Nhaplieu!$M$8:$M$1070,$G615)=$J$3,IF($G615="","",INDEX(Nhaplieu!$N$8:$N$1070,$G615)),IF(INDEX(Nhaplieu!$N$8:$N$1070,$G615)=$J$3,IF($G615="","",INDEX(Nhaplieu!$M$8:$M$1070,$G615)),"")))</f>
        <v/>
      </c>
      <c r="E615" s="461" t="str">
        <f>IF($G615="","",IF(AND(INDEX(Nhaplieu!$M$8:$M$1070,$G615)=$J$3,INDEX(Nhaplieu!$P$8:$P$1070,$G615)=$J$2),INDEX(Nhaplieu!$O$8:$O$1070,$G615),0))</f>
        <v/>
      </c>
      <c r="F615" s="461" t="str">
        <f>IF(OR($G615="",E615&gt;0),"",IF(AND(INDEX(Nhaplieu!$N$8:$N$1070,$G615)=$J$3,INDEX(Nhaplieu!$P$8:$P$1070,$G615)=$J$2),INDEX(Nhaplieu!$O$8:$O$1070,$G615),0))</f>
        <v/>
      </c>
      <c r="G615" s="480" t="str">
        <f>IF(TYPE(MATCH($J$2,Nhaplieu!$P$8:$P$1070,0))=16,"",MATCH($J$2,Nhaplieu!$P$8:$P$1070,0))</f>
        <v/>
      </c>
    </row>
    <row r="616" spans="1:7" s="10" customFormat="1" ht="14.25" customHeight="1">
      <c r="A616" s="461" t="str">
        <f>IF($G616="","",IF(OR(INDEX(Nhaplieu!$M$8:$M$1070,$G616)=$J$3,INDEX(Nhaplieu!$N$8:$N$1070,$G616)=$J$3),INDEX(Nhaplieu!$E$8:$E$1070,$G616),""))</f>
        <v/>
      </c>
      <c r="B616" s="477" t="str">
        <f>IF($G616="","",IF(OR(INDEX(Nhaplieu!$M$8:$M$1070,$G616)=$J$3,INDEX(Nhaplieu!$N$8:$N$1070,$G616)=$J$3),INDEX(Nhaplieu!$F$8:$F$1070,$G616),""))</f>
        <v/>
      </c>
      <c r="C616" s="478" t="str">
        <f>IF($G616="","",IF(OR(INDEX(Nhaplieu!$M$8:$M$1070,$G616)=$J$3,INDEX(Nhaplieu!$N$8:$N$1070,$G616)=$J$3),INDEX(Nhaplieu!$L$8:$L$1070,$G616),""))</f>
        <v/>
      </c>
      <c r="D616" s="479" t="str">
        <f>IF($G616="","",IF(INDEX(Nhaplieu!$M$8:$M$1070,$G616)=$J$3,IF($G616="","",INDEX(Nhaplieu!$N$8:$N$1070,$G616)),IF(INDEX(Nhaplieu!$N$8:$N$1070,$G616)=$J$3,IF($G616="","",INDEX(Nhaplieu!$M$8:$M$1070,$G616)),"")))</f>
        <v/>
      </c>
      <c r="E616" s="461" t="str">
        <f>IF($G616="","",IF(AND(INDEX(Nhaplieu!$M$8:$M$1070,$G616)=$J$3,INDEX(Nhaplieu!$P$8:$P$1070,$G616)=$J$2),INDEX(Nhaplieu!$O$8:$O$1070,$G616),0))</f>
        <v/>
      </c>
      <c r="F616" s="461" t="str">
        <f>IF(OR($G616="",E616&gt;0),"",IF(AND(INDEX(Nhaplieu!$N$8:$N$1070,$G616)=$J$3,INDEX(Nhaplieu!$P$8:$P$1070,$G616)=$J$2),INDEX(Nhaplieu!$O$8:$O$1070,$G616),0))</f>
        <v/>
      </c>
      <c r="G616" s="480" t="str">
        <f>IF(TYPE(MATCH($J$2,Nhaplieu!$P$8:$P$1070,0))=16,"",MATCH($J$2,Nhaplieu!$P$8:$P$1070,0))</f>
        <v/>
      </c>
    </row>
    <row r="617" spans="1:7" s="10" customFormat="1" ht="14.25" customHeight="1">
      <c r="A617" s="461" t="str">
        <f>IF($G617="","",IF(OR(INDEX(Nhaplieu!$M$8:$M$1070,$G617)=$J$3,INDEX(Nhaplieu!$N$8:$N$1070,$G617)=$J$3),INDEX(Nhaplieu!$E$8:$E$1070,$G617),""))</f>
        <v/>
      </c>
      <c r="B617" s="477" t="str">
        <f>IF($G617="","",IF(OR(INDEX(Nhaplieu!$M$8:$M$1070,$G617)=$J$3,INDEX(Nhaplieu!$N$8:$N$1070,$G617)=$J$3),INDEX(Nhaplieu!$F$8:$F$1070,$G617),""))</f>
        <v/>
      </c>
      <c r="C617" s="478" t="str">
        <f>IF($G617="","",IF(OR(INDEX(Nhaplieu!$M$8:$M$1070,$G617)=$J$3,INDEX(Nhaplieu!$N$8:$N$1070,$G617)=$J$3),INDEX(Nhaplieu!$L$8:$L$1070,$G617),""))</f>
        <v/>
      </c>
      <c r="D617" s="479" t="str">
        <f>IF($G617="","",IF(INDEX(Nhaplieu!$M$8:$M$1070,$G617)=$J$3,IF($G617="","",INDEX(Nhaplieu!$N$8:$N$1070,$G617)),IF(INDEX(Nhaplieu!$N$8:$N$1070,$G617)=$J$3,IF($G617="","",INDEX(Nhaplieu!$M$8:$M$1070,$G617)),"")))</f>
        <v/>
      </c>
      <c r="E617" s="461" t="str">
        <f>IF($G617="","",IF(AND(INDEX(Nhaplieu!$M$8:$M$1070,$G617)=$J$3,INDEX(Nhaplieu!$P$8:$P$1070,$G617)=$J$2),INDEX(Nhaplieu!$O$8:$O$1070,$G617),0))</f>
        <v/>
      </c>
      <c r="F617" s="461" t="str">
        <f>IF(OR($G617="",E617&gt;0),"",IF(AND(INDEX(Nhaplieu!$N$8:$N$1070,$G617)=$J$3,INDEX(Nhaplieu!$P$8:$P$1070,$G617)=$J$2),INDEX(Nhaplieu!$O$8:$O$1070,$G617),0))</f>
        <v/>
      </c>
      <c r="G617" s="480" t="str">
        <f>IF(TYPE(MATCH($J$2,Nhaplieu!$P$8:$P$1070,0))=16,"",MATCH($J$2,Nhaplieu!$P$8:$P$1070,0))</f>
        <v/>
      </c>
    </row>
    <row r="618" spans="1:7" s="10" customFormat="1" ht="14.25" customHeight="1">
      <c r="A618" s="461" t="str">
        <f>IF($G618="","",IF(OR(INDEX(Nhaplieu!$M$8:$M$1070,$G618)=$J$3,INDEX(Nhaplieu!$N$8:$N$1070,$G618)=$J$3),INDEX(Nhaplieu!$E$8:$E$1070,$G618),""))</f>
        <v/>
      </c>
      <c r="B618" s="477" t="str">
        <f>IF($G618="","",IF(OR(INDEX(Nhaplieu!$M$8:$M$1070,$G618)=$J$3,INDEX(Nhaplieu!$N$8:$N$1070,$G618)=$J$3),INDEX(Nhaplieu!$F$8:$F$1070,$G618),""))</f>
        <v/>
      </c>
      <c r="C618" s="478" t="str">
        <f>IF($G618="","",IF(OR(INDEX(Nhaplieu!$M$8:$M$1070,$G618)=$J$3,INDEX(Nhaplieu!$N$8:$N$1070,$G618)=$J$3),INDEX(Nhaplieu!$L$8:$L$1070,$G618),""))</f>
        <v/>
      </c>
      <c r="D618" s="479" t="str">
        <f>IF($G618="","",IF(INDEX(Nhaplieu!$M$8:$M$1070,$G618)=$J$3,IF($G618="","",INDEX(Nhaplieu!$N$8:$N$1070,$G618)),IF(INDEX(Nhaplieu!$N$8:$N$1070,$G618)=$J$3,IF($G618="","",INDEX(Nhaplieu!$M$8:$M$1070,$G618)),"")))</f>
        <v/>
      </c>
      <c r="E618" s="461" t="str">
        <f>IF($G618="","",IF(AND(INDEX(Nhaplieu!$M$8:$M$1070,$G618)=$J$3,INDEX(Nhaplieu!$P$8:$P$1070,$G618)=$J$2),INDEX(Nhaplieu!$O$8:$O$1070,$G618),0))</f>
        <v/>
      </c>
      <c r="F618" s="461" t="str">
        <f>IF(OR($G618="",E618&gt;0),"",IF(AND(INDEX(Nhaplieu!$N$8:$N$1070,$G618)=$J$3,INDEX(Nhaplieu!$P$8:$P$1070,$G618)=$J$2),INDEX(Nhaplieu!$O$8:$O$1070,$G618),0))</f>
        <v/>
      </c>
      <c r="G618" s="480" t="str">
        <f>IF(TYPE(MATCH($J$2,Nhaplieu!$P$8:$P$1070,0))=16,"",MATCH($J$2,Nhaplieu!$P$8:$P$1070,0))</f>
        <v/>
      </c>
    </row>
    <row r="619" spans="1:7" s="10" customFormat="1" ht="14.25" customHeight="1">
      <c r="A619" s="461" t="str">
        <f>IF($G619="","",IF(OR(INDEX(Nhaplieu!$M$8:$M$1070,$G619)=$J$3,INDEX(Nhaplieu!$N$8:$N$1070,$G619)=$J$3),INDEX(Nhaplieu!$E$8:$E$1070,$G619),""))</f>
        <v/>
      </c>
      <c r="B619" s="477" t="str">
        <f>IF($G619="","",IF(OR(INDEX(Nhaplieu!$M$8:$M$1070,$G619)=$J$3,INDEX(Nhaplieu!$N$8:$N$1070,$G619)=$J$3),INDEX(Nhaplieu!$F$8:$F$1070,$G619),""))</f>
        <v/>
      </c>
      <c r="C619" s="478" t="str">
        <f>IF($G619="","",IF(OR(INDEX(Nhaplieu!$M$8:$M$1070,$G619)=$J$3,INDEX(Nhaplieu!$N$8:$N$1070,$G619)=$J$3),INDEX(Nhaplieu!$L$8:$L$1070,$G619),""))</f>
        <v/>
      </c>
      <c r="D619" s="479" t="str">
        <f>IF($G619="","",IF(INDEX(Nhaplieu!$M$8:$M$1070,$G619)=$J$3,IF($G619="","",INDEX(Nhaplieu!$N$8:$N$1070,$G619)),IF(INDEX(Nhaplieu!$N$8:$N$1070,$G619)=$J$3,IF($G619="","",INDEX(Nhaplieu!$M$8:$M$1070,$G619)),"")))</f>
        <v/>
      </c>
      <c r="E619" s="461" t="str">
        <f>IF($G619="","",IF(AND(INDEX(Nhaplieu!$M$8:$M$1070,$G619)=$J$3,INDEX(Nhaplieu!$P$8:$P$1070,$G619)=$J$2),INDEX(Nhaplieu!$O$8:$O$1070,$G619),0))</f>
        <v/>
      </c>
      <c r="F619" s="461" t="str">
        <f>IF(OR($G619="",E619&gt;0),"",IF(AND(INDEX(Nhaplieu!$N$8:$N$1070,$G619)=$J$3,INDEX(Nhaplieu!$P$8:$P$1070,$G619)=$J$2),INDEX(Nhaplieu!$O$8:$O$1070,$G619),0))</f>
        <v/>
      </c>
      <c r="G619" s="480" t="str">
        <f>IF(TYPE(MATCH($J$2,Nhaplieu!$P$8:$P$1070,0))=16,"",MATCH($J$2,Nhaplieu!$P$8:$P$1070,0))</f>
        <v/>
      </c>
    </row>
    <row r="620" spans="1:7" s="10" customFormat="1" ht="14.25" customHeight="1">
      <c r="A620" s="461" t="str">
        <f>IF($G620="","",IF(OR(INDEX(Nhaplieu!$M$8:$M$1070,$G620)=$J$3,INDEX(Nhaplieu!$N$8:$N$1070,$G620)=$J$3),INDEX(Nhaplieu!$E$8:$E$1070,$G620),""))</f>
        <v/>
      </c>
      <c r="B620" s="477" t="str">
        <f>IF($G620="","",IF(OR(INDEX(Nhaplieu!$M$8:$M$1070,$G620)=$J$3,INDEX(Nhaplieu!$N$8:$N$1070,$G620)=$J$3),INDEX(Nhaplieu!$F$8:$F$1070,$G620),""))</f>
        <v/>
      </c>
      <c r="C620" s="478" t="str">
        <f>IF($G620="","",IF(OR(INDEX(Nhaplieu!$M$8:$M$1070,$G620)=$J$3,INDEX(Nhaplieu!$N$8:$N$1070,$G620)=$J$3),INDEX(Nhaplieu!$L$8:$L$1070,$G620),""))</f>
        <v/>
      </c>
      <c r="D620" s="479" t="str">
        <f>IF($G620="","",IF(INDEX(Nhaplieu!$M$8:$M$1070,$G620)=$J$3,IF($G620="","",INDEX(Nhaplieu!$N$8:$N$1070,$G620)),IF(INDEX(Nhaplieu!$N$8:$N$1070,$G620)=$J$3,IF($G620="","",INDEX(Nhaplieu!$M$8:$M$1070,$G620)),"")))</f>
        <v/>
      </c>
      <c r="E620" s="461" t="str">
        <f>IF($G620="","",IF(AND(INDEX(Nhaplieu!$M$8:$M$1070,$G620)=$J$3,INDEX(Nhaplieu!$P$8:$P$1070,$G620)=$J$2),INDEX(Nhaplieu!$O$8:$O$1070,$G620),0))</f>
        <v/>
      </c>
      <c r="F620" s="461" t="str">
        <f>IF(OR($G620="",E620&gt;0),"",IF(AND(INDEX(Nhaplieu!$N$8:$N$1070,$G620)=$J$3,INDEX(Nhaplieu!$P$8:$P$1070,$G620)=$J$2),INDEX(Nhaplieu!$O$8:$O$1070,$G620),0))</f>
        <v/>
      </c>
      <c r="G620" s="480" t="str">
        <f>IF(TYPE(MATCH($J$2,Nhaplieu!$P$8:$P$1070,0))=16,"",MATCH($J$2,Nhaplieu!$P$8:$P$1070,0))</f>
        <v/>
      </c>
    </row>
    <row r="621" spans="1:7" s="10" customFormat="1" ht="14.25" customHeight="1">
      <c r="A621" s="461" t="str">
        <f>IF($G621="","",IF(OR(INDEX(Nhaplieu!$M$8:$M$1070,$G621)=$J$3,INDEX(Nhaplieu!$N$8:$N$1070,$G621)=$J$3),INDEX(Nhaplieu!$E$8:$E$1070,$G621),""))</f>
        <v/>
      </c>
      <c r="B621" s="477" t="str">
        <f>IF($G621="","",IF(OR(INDEX(Nhaplieu!$M$8:$M$1070,$G621)=$J$3,INDEX(Nhaplieu!$N$8:$N$1070,$G621)=$J$3),INDEX(Nhaplieu!$F$8:$F$1070,$G621),""))</f>
        <v/>
      </c>
      <c r="C621" s="478" t="str">
        <f>IF($G621="","",IF(OR(INDEX(Nhaplieu!$M$8:$M$1070,$G621)=$J$3,INDEX(Nhaplieu!$N$8:$N$1070,$G621)=$J$3),INDEX(Nhaplieu!$L$8:$L$1070,$G621),""))</f>
        <v/>
      </c>
      <c r="D621" s="479" t="str">
        <f>IF($G621="","",IF(INDEX(Nhaplieu!$M$8:$M$1070,$G621)=$J$3,IF($G621="","",INDEX(Nhaplieu!$N$8:$N$1070,$G621)),IF(INDEX(Nhaplieu!$N$8:$N$1070,$G621)=$J$3,IF($G621="","",INDEX(Nhaplieu!$M$8:$M$1070,$G621)),"")))</f>
        <v/>
      </c>
      <c r="E621" s="461" t="str">
        <f>IF($G621="","",IF(AND(INDEX(Nhaplieu!$M$8:$M$1070,$G621)=$J$3,INDEX(Nhaplieu!$P$8:$P$1070,$G621)=$J$2),INDEX(Nhaplieu!$O$8:$O$1070,$G621),0))</f>
        <v/>
      </c>
      <c r="F621" s="461" t="str">
        <f>IF(OR($G621="",E621&gt;0),"",IF(AND(INDEX(Nhaplieu!$N$8:$N$1070,$G621)=$J$3,INDEX(Nhaplieu!$P$8:$P$1070,$G621)=$J$2),INDEX(Nhaplieu!$O$8:$O$1070,$G621),0))</f>
        <v/>
      </c>
      <c r="G621" s="480" t="str">
        <f>IF(TYPE(MATCH($J$2,Nhaplieu!$P$8:$P$1070,0))=16,"",MATCH($J$2,Nhaplieu!$P$8:$P$1070,0))</f>
        <v/>
      </c>
    </row>
    <row r="622" spans="1:7" s="10" customFormat="1" ht="14.25" customHeight="1">
      <c r="A622" s="461" t="str">
        <f>IF($G622="","",IF(OR(INDEX(Nhaplieu!$M$8:$M$1070,$G622)=$J$3,INDEX(Nhaplieu!$N$8:$N$1070,$G622)=$J$3),INDEX(Nhaplieu!$E$8:$E$1070,$G622),""))</f>
        <v/>
      </c>
      <c r="B622" s="477" t="str">
        <f>IF($G622="","",IF(OR(INDEX(Nhaplieu!$M$8:$M$1070,$G622)=$J$3,INDEX(Nhaplieu!$N$8:$N$1070,$G622)=$J$3),INDEX(Nhaplieu!$F$8:$F$1070,$G622),""))</f>
        <v/>
      </c>
      <c r="C622" s="478" t="str">
        <f>IF($G622="","",IF(OR(INDEX(Nhaplieu!$M$8:$M$1070,$G622)=$J$3,INDEX(Nhaplieu!$N$8:$N$1070,$G622)=$J$3),INDEX(Nhaplieu!$L$8:$L$1070,$G622),""))</f>
        <v/>
      </c>
      <c r="D622" s="479" t="str">
        <f>IF($G622="","",IF(INDEX(Nhaplieu!$M$8:$M$1070,$G622)=$J$3,IF($G622="","",INDEX(Nhaplieu!$N$8:$N$1070,$G622)),IF(INDEX(Nhaplieu!$N$8:$N$1070,$G622)=$J$3,IF($G622="","",INDEX(Nhaplieu!$M$8:$M$1070,$G622)),"")))</f>
        <v/>
      </c>
      <c r="E622" s="461" t="str">
        <f>IF($G622="","",IF(AND(INDEX(Nhaplieu!$M$8:$M$1070,$G622)=$J$3,INDEX(Nhaplieu!$P$8:$P$1070,$G622)=$J$2),INDEX(Nhaplieu!$O$8:$O$1070,$G622),0))</f>
        <v/>
      </c>
      <c r="F622" s="461" t="str">
        <f>IF(OR($G622="",E622&gt;0),"",IF(AND(INDEX(Nhaplieu!$N$8:$N$1070,$G622)=$J$3,INDEX(Nhaplieu!$P$8:$P$1070,$G622)=$J$2),INDEX(Nhaplieu!$O$8:$O$1070,$G622),0))</f>
        <v/>
      </c>
      <c r="G622" s="480" t="str">
        <f>IF(TYPE(MATCH($J$2,Nhaplieu!$P$8:$P$1070,0))=16,"",MATCH($J$2,Nhaplieu!$P$8:$P$1070,0))</f>
        <v/>
      </c>
    </row>
    <row r="623" spans="1:7" s="10" customFormat="1" ht="14.25" customHeight="1">
      <c r="A623" s="461" t="str">
        <f>IF($G623="","",IF(OR(INDEX(Nhaplieu!$M$8:$M$1070,$G623)=$J$3,INDEX(Nhaplieu!$N$8:$N$1070,$G623)=$J$3),INDEX(Nhaplieu!$E$8:$E$1070,$G623),""))</f>
        <v/>
      </c>
      <c r="B623" s="477" t="str">
        <f>IF($G623="","",IF(OR(INDEX(Nhaplieu!$M$8:$M$1070,$G623)=$J$3,INDEX(Nhaplieu!$N$8:$N$1070,$G623)=$J$3),INDEX(Nhaplieu!$F$8:$F$1070,$G623),""))</f>
        <v/>
      </c>
      <c r="C623" s="478" t="str">
        <f>IF($G623="","",IF(OR(INDEX(Nhaplieu!$M$8:$M$1070,$G623)=$J$3,INDEX(Nhaplieu!$N$8:$N$1070,$G623)=$J$3),INDEX(Nhaplieu!$L$8:$L$1070,$G623),""))</f>
        <v/>
      </c>
      <c r="D623" s="479" t="str">
        <f>IF($G623="","",IF(INDEX(Nhaplieu!$M$8:$M$1070,$G623)=$J$3,IF($G623="","",INDEX(Nhaplieu!$N$8:$N$1070,$G623)),IF(INDEX(Nhaplieu!$N$8:$N$1070,$G623)=$J$3,IF($G623="","",INDEX(Nhaplieu!$M$8:$M$1070,$G623)),"")))</f>
        <v/>
      </c>
      <c r="E623" s="461" t="str">
        <f>IF($G623="","",IF(AND(INDEX(Nhaplieu!$M$8:$M$1070,$G623)=$J$3,INDEX(Nhaplieu!$P$8:$P$1070,$G623)=$J$2),INDEX(Nhaplieu!$O$8:$O$1070,$G623),0))</f>
        <v/>
      </c>
      <c r="F623" s="461" t="str">
        <f>IF(OR($G623="",E623&gt;0),"",IF(AND(INDEX(Nhaplieu!$N$8:$N$1070,$G623)=$J$3,INDEX(Nhaplieu!$P$8:$P$1070,$G623)=$J$2),INDEX(Nhaplieu!$O$8:$O$1070,$G623),0))</f>
        <v/>
      </c>
      <c r="G623" s="480" t="str">
        <f>IF(TYPE(MATCH($J$2,Nhaplieu!$P$8:$P$1070,0))=16,"",MATCH($J$2,Nhaplieu!$P$8:$P$1070,0))</f>
        <v/>
      </c>
    </row>
    <row r="624" spans="1:7" s="10" customFormat="1" ht="14.25" customHeight="1">
      <c r="A624" s="461" t="str">
        <f>IF($G624="","",IF(OR(INDEX(Nhaplieu!$M$8:$M$1070,$G624)=$J$3,INDEX(Nhaplieu!$N$8:$N$1070,$G624)=$J$3),INDEX(Nhaplieu!$E$8:$E$1070,$G624),""))</f>
        <v/>
      </c>
      <c r="B624" s="477" t="str">
        <f>IF($G624="","",IF(OR(INDEX(Nhaplieu!$M$8:$M$1070,$G624)=$J$3,INDEX(Nhaplieu!$N$8:$N$1070,$G624)=$J$3),INDEX(Nhaplieu!$F$8:$F$1070,$G624),""))</f>
        <v/>
      </c>
      <c r="C624" s="478" t="str">
        <f>IF($G624="","",IF(OR(INDEX(Nhaplieu!$M$8:$M$1070,$G624)=$J$3,INDEX(Nhaplieu!$N$8:$N$1070,$G624)=$J$3),INDEX(Nhaplieu!$L$8:$L$1070,$G624),""))</f>
        <v/>
      </c>
      <c r="D624" s="479" t="str">
        <f>IF($G624="","",IF(INDEX(Nhaplieu!$M$8:$M$1070,$G624)=$J$3,IF($G624="","",INDEX(Nhaplieu!$N$8:$N$1070,$G624)),IF(INDEX(Nhaplieu!$N$8:$N$1070,$G624)=$J$3,IF($G624="","",INDEX(Nhaplieu!$M$8:$M$1070,$G624)),"")))</f>
        <v/>
      </c>
      <c r="E624" s="461" t="str">
        <f>IF($G624="","",IF(AND(INDEX(Nhaplieu!$M$8:$M$1070,$G624)=$J$3,INDEX(Nhaplieu!$P$8:$P$1070,$G624)=$J$2),INDEX(Nhaplieu!$O$8:$O$1070,$G624),0))</f>
        <v/>
      </c>
      <c r="F624" s="461" t="str">
        <f>IF(OR($G624="",E624&gt;0),"",IF(AND(INDEX(Nhaplieu!$N$8:$N$1070,$G624)=$J$3,INDEX(Nhaplieu!$P$8:$P$1070,$G624)=$J$2),INDEX(Nhaplieu!$O$8:$O$1070,$G624),0))</f>
        <v/>
      </c>
      <c r="G624" s="480" t="str">
        <f>IF(TYPE(MATCH($J$2,Nhaplieu!$P$8:$P$1070,0))=16,"",MATCH($J$2,Nhaplieu!$P$8:$P$1070,0))</f>
        <v/>
      </c>
    </row>
    <row r="625" spans="1:7" s="10" customFormat="1" ht="14.25" customHeight="1">
      <c r="A625" s="461" t="str">
        <f>IF($G625="","",IF(OR(INDEX(Nhaplieu!$M$8:$M$1070,$G625)=$J$3,INDEX(Nhaplieu!$N$8:$N$1070,$G625)=$J$3),INDEX(Nhaplieu!$E$8:$E$1070,$G625),""))</f>
        <v/>
      </c>
      <c r="B625" s="477" t="str">
        <f>IF($G625="","",IF(OR(INDEX(Nhaplieu!$M$8:$M$1070,$G625)=$J$3,INDEX(Nhaplieu!$N$8:$N$1070,$G625)=$J$3),INDEX(Nhaplieu!$F$8:$F$1070,$G625),""))</f>
        <v/>
      </c>
      <c r="C625" s="478" t="str">
        <f>IF($G625="","",IF(OR(INDEX(Nhaplieu!$M$8:$M$1070,$G625)=$J$3,INDEX(Nhaplieu!$N$8:$N$1070,$G625)=$J$3),INDEX(Nhaplieu!$L$8:$L$1070,$G625),""))</f>
        <v/>
      </c>
      <c r="D625" s="479" t="str">
        <f>IF($G625="","",IF(INDEX(Nhaplieu!$M$8:$M$1070,$G625)=$J$3,IF($G625="","",INDEX(Nhaplieu!$N$8:$N$1070,$G625)),IF(INDEX(Nhaplieu!$N$8:$N$1070,$G625)=$J$3,IF($G625="","",INDEX(Nhaplieu!$M$8:$M$1070,$G625)),"")))</f>
        <v/>
      </c>
      <c r="E625" s="461" t="str">
        <f>IF($G625="","",IF(AND(INDEX(Nhaplieu!$M$8:$M$1070,$G625)=$J$3,INDEX(Nhaplieu!$P$8:$P$1070,$G625)=$J$2),INDEX(Nhaplieu!$O$8:$O$1070,$G625),0))</f>
        <v/>
      </c>
      <c r="F625" s="461" t="str">
        <f>IF(OR($G625="",E625&gt;0),"",IF(AND(INDEX(Nhaplieu!$N$8:$N$1070,$G625)=$J$3,INDEX(Nhaplieu!$P$8:$P$1070,$G625)=$J$2),INDEX(Nhaplieu!$O$8:$O$1070,$G625),0))</f>
        <v/>
      </c>
      <c r="G625" s="480" t="str">
        <f>IF(TYPE(MATCH($J$2,Nhaplieu!$P$8:$P$1070,0))=16,"",MATCH($J$2,Nhaplieu!$P$8:$P$1070,0))</f>
        <v/>
      </c>
    </row>
    <row r="626" spans="1:7" s="10" customFormat="1" ht="14.25" customHeight="1">
      <c r="A626" s="461" t="str">
        <f>IF($G626="","",IF(OR(INDEX(Nhaplieu!$M$8:$M$1070,$G626)=$J$3,INDEX(Nhaplieu!$N$8:$N$1070,$G626)=$J$3),INDEX(Nhaplieu!$E$8:$E$1070,$G626),""))</f>
        <v/>
      </c>
      <c r="B626" s="477" t="str">
        <f>IF($G626="","",IF(OR(INDEX(Nhaplieu!$M$8:$M$1070,$G626)=$J$3,INDEX(Nhaplieu!$N$8:$N$1070,$G626)=$J$3),INDEX(Nhaplieu!$F$8:$F$1070,$G626),""))</f>
        <v/>
      </c>
      <c r="C626" s="478" t="str">
        <f>IF($G626="","",IF(OR(INDEX(Nhaplieu!$M$8:$M$1070,$G626)=$J$3,INDEX(Nhaplieu!$N$8:$N$1070,$G626)=$J$3),INDEX(Nhaplieu!$L$8:$L$1070,$G626),""))</f>
        <v/>
      </c>
      <c r="D626" s="479" t="str">
        <f>IF($G626="","",IF(INDEX(Nhaplieu!$M$8:$M$1070,$G626)=$J$3,IF($G626="","",INDEX(Nhaplieu!$N$8:$N$1070,$G626)),IF(INDEX(Nhaplieu!$N$8:$N$1070,$G626)=$J$3,IF($G626="","",INDEX(Nhaplieu!$M$8:$M$1070,$G626)),"")))</f>
        <v/>
      </c>
      <c r="E626" s="461" t="str">
        <f>IF($G626="","",IF(AND(INDEX(Nhaplieu!$M$8:$M$1070,$G626)=$J$3,INDEX(Nhaplieu!$P$8:$P$1070,$G626)=$J$2),INDEX(Nhaplieu!$O$8:$O$1070,$G626),0))</f>
        <v/>
      </c>
      <c r="F626" s="461" t="str">
        <f>IF(OR($G626="",E626&gt;0),"",IF(AND(INDEX(Nhaplieu!$N$8:$N$1070,$G626)=$J$3,INDEX(Nhaplieu!$P$8:$P$1070,$G626)=$J$2),INDEX(Nhaplieu!$O$8:$O$1070,$G626),0))</f>
        <v/>
      </c>
      <c r="G626" s="480" t="str">
        <f>IF(TYPE(MATCH($J$2,Nhaplieu!$P$8:$P$1070,0))=16,"",MATCH($J$2,Nhaplieu!$P$8:$P$1070,0))</f>
        <v/>
      </c>
    </row>
    <row r="627" spans="1:7" s="10" customFormat="1" ht="14.25" customHeight="1">
      <c r="A627" s="461" t="str">
        <f>IF($G627="","",IF(OR(INDEX(Nhaplieu!$M$8:$M$1070,$G627)=$J$3,INDEX(Nhaplieu!$N$8:$N$1070,$G627)=$J$3),INDEX(Nhaplieu!$E$8:$E$1070,$G627),""))</f>
        <v/>
      </c>
      <c r="B627" s="477" t="str">
        <f>IF($G627="","",IF(OR(INDEX(Nhaplieu!$M$8:$M$1070,$G627)=$J$3,INDEX(Nhaplieu!$N$8:$N$1070,$G627)=$J$3),INDEX(Nhaplieu!$F$8:$F$1070,$G627),""))</f>
        <v/>
      </c>
      <c r="C627" s="478" t="str">
        <f>IF($G627="","",IF(OR(INDEX(Nhaplieu!$M$8:$M$1070,$G627)=$J$3,INDEX(Nhaplieu!$N$8:$N$1070,$G627)=$J$3),INDEX(Nhaplieu!$L$8:$L$1070,$G627),""))</f>
        <v/>
      </c>
      <c r="D627" s="479" t="str">
        <f>IF($G627="","",IF(INDEX(Nhaplieu!$M$8:$M$1070,$G627)=$J$3,IF($G627="","",INDEX(Nhaplieu!$N$8:$N$1070,$G627)),IF(INDEX(Nhaplieu!$N$8:$N$1070,$G627)=$J$3,IF($G627="","",INDEX(Nhaplieu!$M$8:$M$1070,$G627)),"")))</f>
        <v/>
      </c>
      <c r="E627" s="461" t="str">
        <f>IF($G627="","",IF(AND(INDEX(Nhaplieu!$M$8:$M$1070,$G627)=$J$3,INDEX(Nhaplieu!$P$8:$P$1070,$G627)=$J$2),INDEX(Nhaplieu!$O$8:$O$1070,$G627),0))</f>
        <v/>
      </c>
      <c r="F627" s="461" t="str">
        <f>IF(OR($G627="",E627&gt;0),"",IF(AND(INDEX(Nhaplieu!$N$8:$N$1070,$G627)=$J$3,INDEX(Nhaplieu!$P$8:$P$1070,$G627)=$J$2),INDEX(Nhaplieu!$O$8:$O$1070,$G627),0))</f>
        <v/>
      </c>
      <c r="G627" s="480" t="str">
        <f>IF(TYPE(MATCH($J$2,Nhaplieu!$P$8:$P$1070,0))=16,"",MATCH($J$2,Nhaplieu!$P$8:$P$1070,0))</f>
        <v/>
      </c>
    </row>
    <row r="628" spans="1:7" s="10" customFormat="1" ht="14.25" customHeight="1">
      <c r="A628" s="461" t="str">
        <f>IF($G628="","",IF(OR(INDEX(Nhaplieu!$M$8:$M$1070,$G628)=$J$3,INDEX(Nhaplieu!$N$8:$N$1070,$G628)=$J$3),INDEX(Nhaplieu!$E$8:$E$1070,$G628),""))</f>
        <v/>
      </c>
      <c r="B628" s="477" t="str">
        <f>IF($G628="","",IF(OR(INDEX(Nhaplieu!$M$8:$M$1070,$G628)=$J$3,INDEX(Nhaplieu!$N$8:$N$1070,$G628)=$J$3),INDEX(Nhaplieu!$F$8:$F$1070,$G628),""))</f>
        <v/>
      </c>
      <c r="C628" s="478" t="str">
        <f>IF($G628="","",IF(OR(INDEX(Nhaplieu!$M$8:$M$1070,$G628)=$J$3,INDEX(Nhaplieu!$N$8:$N$1070,$G628)=$J$3),INDEX(Nhaplieu!$L$8:$L$1070,$G628),""))</f>
        <v/>
      </c>
      <c r="D628" s="479" t="str">
        <f>IF($G628="","",IF(INDEX(Nhaplieu!$M$8:$M$1070,$G628)=$J$3,IF($G628="","",INDEX(Nhaplieu!$N$8:$N$1070,$G628)),IF(INDEX(Nhaplieu!$N$8:$N$1070,$G628)=$J$3,IF($G628="","",INDEX(Nhaplieu!$M$8:$M$1070,$G628)),"")))</f>
        <v/>
      </c>
      <c r="E628" s="461" t="str">
        <f>IF($G628="","",IF(AND(INDEX(Nhaplieu!$M$8:$M$1070,$G628)=$J$3,INDEX(Nhaplieu!$P$8:$P$1070,$G628)=$J$2),INDEX(Nhaplieu!$O$8:$O$1070,$G628),0))</f>
        <v/>
      </c>
      <c r="F628" s="461" t="str">
        <f>IF(OR($G628="",E628&gt;0),"",IF(AND(INDEX(Nhaplieu!$N$8:$N$1070,$G628)=$J$3,INDEX(Nhaplieu!$P$8:$P$1070,$G628)=$J$2),INDEX(Nhaplieu!$O$8:$O$1070,$G628),0))</f>
        <v/>
      </c>
      <c r="G628" s="480" t="str">
        <f>IF(TYPE(MATCH($J$2,Nhaplieu!$P$8:$P$1070,0))=16,"",MATCH($J$2,Nhaplieu!$P$8:$P$1070,0))</f>
        <v/>
      </c>
    </row>
    <row r="629" spans="1:7" s="10" customFormat="1" ht="14.25" customHeight="1">
      <c r="A629" s="461" t="str">
        <f>IF($G629="","",IF(OR(INDEX(Nhaplieu!$M$8:$M$1070,$G629)=$J$3,INDEX(Nhaplieu!$N$8:$N$1070,$G629)=$J$3),INDEX(Nhaplieu!$E$8:$E$1070,$G629),""))</f>
        <v/>
      </c>
      <c r="B629" s="477" t="str">
        <f>IF($G629="","",IF(OR(INDEX(Nhaplieu!$M$8:$M$1070,$G629)=$J$3,INDEX(Nhaplieu!$N$8:$N$1070,$G629)=$J$3),INDEX(Nhaplieu!$F$8:$F$1070,$G629),""))</f>
        <v/>
      </c>
      <c r="C629" s="478" t="str">
        <f>IF($G629="","",IF(OR(INDEX(Nhaplieu!$M$8:$M$1070,$G629)=$J$3,INDEX(Nhaplieu!$N$8:$N$1070,$G629)=$J$3),INDEX(Nhaplieu!$L$8:$L$1070,$G629),""))</f>
        <v/>
      </c>
      <c r="D629" s="479" t="str">
        <f>IF($G629="","",IF(INDEX(Nhaplieu!$M$8:$M$1070,$G629)=$J$3,IF($G629="","",INDEX(Nhaplieu!$N$8:$N$1070,$G629)),IF(INDEX(Nhaplieu!$N$8:$N$1070,$G629)=$J$3,IF($G629="","",INDEX(Nhaplieu!$M$8:$M$1070,$G629)),"")))</f>
        <v/>
      </c>
      <c r="E629" s="461" t="str">
        <f>IF($G629="","",IF(AND(INDEX(Nhaplieu!$M$8:$M$1070,$G629)=$J$3,INDEX(Nhaplieu!$P$8:$P$1070,$G629)=$J$2),INDEX(Nhaplieu!$O$8:$O$1070,$G629),0))</f>
        <v/>
      </c>
      <c r="F629" s="461" t="str">
        <f>IF(OR($G629="",E629&gt;0),"",IF(AND(INDEX(Nhaplieu!$N$8:$N$1070,$G629)=$J$3,INDEX(Nhaplieu!$P$8:$P$1070,$G629)=$J$2),INDEX(Nhaplieu!$O$8:$O$1070,$G629),0))</f>
        <v/>
      </c>
      <c r="G629" s="480" t="str">
        <f>IF(TYPE(MATCH($J$2,Nhaplieu!$P$8:$P$1070,0))=16,"",MATCH($J$2,Nhaplieu!$P$8:$P$1070,0))</f>
        <v/>
      </c>
    </row>
    <row r="630" spans="1:7" s="10" customFormat="1" ht="14.25" customHeight="1">
      <c r="A630" s="461" t="str">
        <f>IF($G630="","",IF(OR(INDEX(Nhaplieu!$M$8:$M$1070,$G630)=$J$3,INDEX(Nhaplieu!$N$8:$N$1070,$G630)=$J$3),INDEX(Nhaplieu!$E$8:$E$1070,$G630),""))</f>
        <v/>
      </c>
      <c r="B630" s="477" t="str">
        <f>IF($G630="","",IF(OR(INDEX(Nhaplieu!$M$8:$M$1070,$G630)=$J$3,INDEX(Nhaplieu!$N$8:$N$1070,$G630)=$J$3),INDEX(Nhaplieu!$F$8:$F$1070,$G630),""))</f>
        <v/>
      </c>
      <c r="C630" s="478" t="str">
        <f>IF($G630="","",IF(OR(INDEX(Nhaplieu!$M$8:$M$1070,$G630)=$J$3,INDEX(Nhaplieu!$N$8:$N$1070,$G630)=$J$3),INDEX(Nhaplieu!$L$8:$L$1070,$G630),""))</f>
        <v/>
      </c>
      <c r="D630" s="479" t="str">
        <f>IF($G630="","",IF(INDEX(Nhaplieu!$M$8:$M$1070,$G630)=$J$3,IF($G630="","",INDEX(Nhaplieu!$N$8:$N$1070,$G630)),IF(INDEX(Nhaplieu!$N$8:$N$1070,$G630)=$J$3,IF($G630="","",INDEX(Nhaplieu!$M$8:$M$1070,$G630)),"")))</f>
        <v/>
      </c>
      <c r="E630" s="461" t="str">
        <f>IF($G630="","",IF(AND(INDEX(Nhaplieu!$M$8:$M$1070,$G630)=$J$3,INDEX(Nhaplieu!$P$8:$P$1070,$G630)=$J$2),INDEX(Nhaplieu!$O$8:$O$1070,$G630),0))</f>
        <v/>
      </c>
      <c r="F630" s="461" t="str">
        <f>IF(OR($G630="",E630&gt;0),"",IF(AND(INDEX(Nhaplieu!$N$8:$N$1070,$G630)=$J$3,INDEX(Nhaplieu!$P$8:$P$1070,$G630)=$J$2),INDEX(Nhaplieu!$O$8:$O$1070,$G630),0))</f>
        <v/>
      </c>
      <c r="G630" s="480" t="str">
        <f>IF(TYPE(MATCH($J$2,Nhaplieu!$P$8:$P$1070,0))=16,"",MATCH($J$2,Nhaplieu!$P$8:$P$1070,0))</f>
        <v/>
      </c>
    </row>
    <row r="631" spans="1:7" s="10" customFormat="1" ht="14.25" customHeight="1">
      <c r="A631" s="461" t="str">
        <f>IF($G631="","",IF(OR(INDEX(Nhaplieu!$M$8:$M$1070,$G631)=$J$3,INDEX(Nhaplieu!$N$8:$N$1070,$G631)=$J$3),INDEX(Nhaplieu!$E$8:$E$1070,$G631),""))</f>
        <v/>
      </c>
      <c r="B631" s="477" t="str">
        <f>IF($G631="","",IF(OR(INDEX(Nhaplieu!$M$8:$M$1070,$G631)=$J$3,INDEX(Nhaplieu!$N$8:$N$1070,$G631)=$J$3),INDEX(Nhaplieu!$F$8:$F$1070,$G631),""))</f>
        <v/>
      </c>
      <c r="C631" s="478" t="str">
        <f>IF($G631="","",IF(OR(INDEX(Nhaplieu!$M$8:$M$1070,$G631)=$J$3,INDEX(Nhaplieu!$N$8:$N$1070,$G631)=$J$3),INDEX(Nhaplieu!$L$8:$L$1070,$G631),""))</f>
        <v/>
      </c>
      <c r="D631" s="479" t="str">
        <f>IF($G631="","",IF(INDEX(Nhaplieu!$M$8:$M$1070,$G631)=$J$3,IF($G631="","",INDEX(Nhaplieu!$N$8:$N$1070,$G631)),IF(INDEX(Nhaplieu!$N$8:$N$1070,$G631)=$J$3,IF($G631="","",INDEX(Nhaplieu!$M$8:$M$1070,$G631)),"")))</f>
        <v/>
      </c>
      <c r="E631" s="461" t="str">
        <f>IF($G631="","",IF(AND(INDEX(Nhaplieu!$M$8:$M$1070,$G631)=$J$3,INDEX(Nhaplieu!$P$8:$P$1070,$G631)=$J$2),INDEX(Nhaplieu!$O$8:$O$1070,$G631),0))</f>
        <v/>
      </c>
      <c r="F631" s="461" t="str">
        <f>IF(OR($G631="",E631&gt;0),"",IF(AND(INDEX(Nhaplieu!$N$8:$N$1070,$G631)=$J$3,INDEX(Nhaplieu!$P$8:$P$1070,$G631)=$J$2),INDEX(Nhaplieu!$O$8:$O$1070,$G631),0))</f>
        <v/>
      </c>
      <c r="G631" s="480" t="str">
        <f>IF(TYPE(MATCH($J$2,Nhaplieu!$P$8:$P$1070,0))=16,"",MATCH($J$2,Nhaplieu!$P$8:$P$1070,0))</f>
        <v/>
      </c>
    </row>
    <row r="632" spans="1:7" s="10" customFormat="1" ht="14.25" customHeight="1">
      <c r="A632" s="461" t="str">
        <f>IF($G632="","",IF(OR(INDEX(Nhaplieu!$M$8:$M$1070,$G632)=$J$3,INDEX(Nhaplieu!$N$8:$N$1070,$G632)=$J$3),INDEX(Nhaplieu!$E$8:$E$1070,$G632),""))</f>
        <v/>
      </c>
      <c r="B632" s="477" t="str">
        <f>IF($G632="","",IF(OR(INDEX(Nhaplieu!$M$8:$M$1070,$G632)=$J$3,INDEX(Nhaplieu!$N$8:$N$1070,$G632)=$J$3),INDEX(Nhaplieu!$F$8:$F$1070,$G632),""))</f>
        <v/>
      </c>
      <c r="C632" s="478" t="str">
        <f>IF($G632="","",IF(OR(INDEX(Nhaplieu!$M$8:$M$1070,$G632)=$J$3,INDEX(Nhaplieu!$N$8:$N$1070,$G632)=$J$3),INDEX(Nhaplieu!$L$8:$L$1070,$G632),""))</f>
        <v/>
      </c>
      <c r="D632" s="479" t="str">
        <f>IF($G632="","",IF(INDEX(Nhaplieu!$M$8:$M$1070,$G632)=$J$3,IF($G632="","",INDEX(Nhaplieu!$N$8:$N$1070,$G632)),IF(INDEX(Nhaplieu!$N$8:$N$1070,$G632)=$J$3,IF($G632="","",INDEX(Nhaplieu!$M$8:$M$1070,$G632)),"")))</f>
        <v/>
      </c>
      <c r="E632" s="461" t="str">
        <f>IF($G632="","",IF(AND(INDEX(Nhaplieu!$M$8:$M$1070,$G632)=$J$3,INDEX(Nhaplieu!$P$8:$P$1070,$G632)=$J$2),INDEX(Nhaplieu!$O$8:$O$1070,$G632),0))</f>
        <v/>
      </c>
      <c r="F632" s="461" t="str">
        <f>IF(OR($G632="",E632&gt;0),"",IF(AND(INDEX(Nhaplieu!$N$8:$N$1070,$G632)=$J$3,INDEX(Nhaplieu!$P$8:$P$1070,$G632)=$J$2),INDEX(Nhaplieu!$O$8:$O$1070,$G632),0))</f>
        <v/>
      </c>
      <c r="G632" s="480" t="str">
        <f>IF(TYPE(MATCH($J$2,Nhaplieu!$P$8:$P$1070,0))=16,"",MATCH($J$2,Nhaplieu!$P$8:$P$1070,0))</f>
        <v/>
      </c>
    </row>
    <row r="633" spans="1:7" s="10" customFormat="1" ht="14.25" customHeight="1">
      <c r="A633" s="461" t="str">
        <f>IF($G633="","",IF(OR(INDEX(Nhaplieu!$M$8:$M$1070,$G633)=$J$3,INDEX(Nhaplieu!$N$8:$N$1070,$G633)=$J$3),INDEX(Nhaplieu!$E$8:$E$1070,$G633),""))</f>
        <v/>
      </c>
      <c r="B633" s="477" t="str">
        <f>IF($G633="","",IF(OR(INDEX(Nhaplieu!$M$8:$M$1070,$G633)=$J$3,INDEX(Nhaplieu!$N$8:$N$1070,$G633)=$J$3),INDEX(Nhaplieu!$F$8:$F$1070,$G633),""))</f>
        <v/>
      </c>
      <c r="C633" s="478" t="str">
        <f>IF($G633="","",IF(OR(INDEX(Nhaplieu!$M$8:$M$1070,$G633)=$J$3,INDEX(Nhaplieu!$N$8:$N$1070,$G633)=$J$3),INDEX(Nhaplieu!$L$8:$L$1070,$G633),""))</f>
        <v/>
      </c>
      <c r="D633" s="479" t="str">
        <f>IF($G633="","",IF(INDEX(Nhaplieu!$M$8:$M$1070,$G633)=$J$3,IF($G633="","",INDEX(Nhaplieu!$N$8:$N$1070,$G633)),IF(INDEX(Nhaplieu!$N$8:$N$1070,$G633)=$J$3,IF($G633="","",INDEX(Nhaplieu!$M$8:$M$1070,$G633)),"")))</f>
        <v/>
      </c>
      <c r="E633" s="461" t="str">
        <f>IF($G633="","",IF(AND(INDEX(Nhaplieu!$M$8:$M$1070,$G633)=$J$3,INDEX(Nhaplieu!$P$8:$P$1070,$G633)=$J$2),INDEX(Nhaplieu!$O$8:$O$1070,$G633),0))</f>
        <v/>
      </c>
      <c r="F633" s="461" t="str">
        <f>IF(OR($G633="",E633&gt;0),"",IF(AND(INDEX(Nhaplieu!$N$8:$N$1070,$G633)=$J$3,INDEX(Nhaplieu!$P$8:$P$1070,$G633)=$J$2),INDEX(Nhaplieu!$O$8:$O$1070,$G633),0))</f>
        <v/>
      </c>
      <c r="G633" s="480" t="str">
        <f>IF(TYPE(MATCH($J$2,Nhaplieu!$P$8:$P$1070,0))=16,"",MATCH($J$2,Nhaplieu!$P$8:$P$1070,0))</f>
        <v/>
      </c>
    </row>
    <row r="634" spans="1:7" s="10" customFormat="1" ht="14.25" customHeight="1">
      <c r="A634" s="461" t="str">
        <f>IF($G634="","",IF(OR(INDEX(Nhaplieu!$M$8:$M$1070,$G634)=$J$3,INDEX(Nhaplieu!$N$8:$N$1070,$G634)=$J$3),INDEX(Nhaplieu!$E$8:$E$1070,$G634),""))</f>
        <v/>
      </c>
      <c r="B634" s="477" t="str">
        <f>IF($G634="","",IF(OR(INDEX(Nhaplieu!$M$8:$M$1070,$G634)=$J$3,INDEX(Nhaplieu!$N$8:$N$1070,$G634)=$J$3),INDEX(Nhaplieu!$F$8:$F$1070,$G634),""))</f>
        <v/>
      </c>
      <c r="C634" s="478" t="str">
        <f>IF($G634="","",IF(OR(INDEX(Nhaplieu!$M$8:$M$1070,$G634)=$J$3,INDEX(Nhaplieu!$N$8:$N$1070,$G634)=$J$3),INDEX(Nhaplieu!$L$8:$L$1070,$G634),""))</f>
        <v/>
      </c>
      <c r="D634" s="479" t="str">
        <f>IF($G634="","",IF(INDEX(Nhaplieu!$M$8:$M$1070,$G634)=$J$3,IF($G634="","",INDEX(Nhaplieu!$N$8:$N$1070,$G634)),IF(INDEX(Nhaplieu!$N$8:$N$1070,$G634)=$J$3,IF($G634="","",INDEX(Nhaplieu!$M$8:$M$1070,$G634)),"")))</f>
        <v/>
      </c>
      <c r="E634" s="461" t="str">
        <f>IF($G634="","",IF(AND(INDEX(Nhaplieu!$M$8:$M$1070,$G634)=$J$3,INDEX(Nhaplieu!$P$8:$P$1070,$G634)=$J$2),INDEX(Nhaplieu!$O$8:$O$1070,$G634),0))</f>
        <v/>
      </c>
      <c r="F634" s="461" t="str">
        <f>IF(OR($G634="",E634&gt;0),"",IF(AND(INDEX(Nhaplieu!$N$8:$N$1070,$G634)=$J$3,INDEX(Nhaplieu!$P$8:$P$1070,$G634)=$J$2),INDEX(Nhaplieu!$O$8:$O$1070,$G634),0))</f>
        <v/>
      </c>
      <c r="G634" s="480" t="str">
        <f>IF(TYPE(MATCH($J$2,Nhaplieu!$P$8:$P$1070,0))=16,"",MATCH($J$2,Nhaplieu!$P$8:$P$1070,0))</f>
        <v/>
      </c>
    </row>
    <row r="635" spans="1:7" s="10" customFormat="1" ht="14.25" customHeight="1">
      <c r="A635" s="461" t="str">
        <f>IF($G635="","",IF(OR(INDEX(Nhaplieu!$M$8:$M$1070,$G635)=$J$3,INDEX(Nhaplieu!$N$8:$N$1070,$G635)=$J$3),INDEX(Nhaplieu!$E$8:$E$1070,$G635),""))</f>
        <v/>
      </c>
      <c r="B635" s="477" t="str">
        <f>IF($G635="","",IF(OR(INDEX(Nhaplieu!$M$8:$M$1070,$G635)=$J$3,INDEX(Nhaplieu!$N$8:$N$1070,$G635)=$J$3),INDEX(Nhaplieu!$F$8:$F$1070,$G635),""))</f>
        <v/>
      </c>
      <c r="C635" s="478" t="str">
        <f>IF($G635="","",IF(OR(INDEX(Nhaplieu!$M$8:$M$1070,$G635)=$J$3,INDEX(Nhaplieu!$N$8:$N$1070,$G635)=$J$3),INDEX(Nhaplieu!$L$8:$L$1070,$G635),""))</f>
        <v/>
      </c>
      <c r="D635" s="479" t="str">
        <f>IF($G635="","",IF(INDEX(Nhaplieu!$M$8:$M$1070,$G635)=$J$3,IF($G635="","",INDEX(Nhaplieu!$N$8:$N$1070,$G635)),IF(INDEX(Nhaplieu!$N$8:$N$1070,$G635)=$J$3,IF($G635="","",INDEX(Nhaplieu!$M$8:$M$1070,$G635)),"")))</f>
        <v/>
      </c>
      <c r="E635" s="461" t="str">
        <f>IF($G635="","",IF(AND(INDEX(Nhaplieu!$M$8:$M$1070,$G635)=$J$3,INDEX(Nhaplieu!$P$8:$P$1070,$G635)=$J$2),INDEX(Nhaplieu!$O$8:$O$1070,$G635),0))</f>
        <v/>
      </c>
      <c r="F635" s="461" t="str">
        <f>IF(OR($G635="",E635&gt;0),"",IF(AND(INDEX(Nhaplieu!$N$8:$N$1070,$G635)=$J$3,INDEX(Nhaplieu!$P$8:$P$1070,$G635)=$J$2),INDEX(Nhaplieu!$O$8:$O$1070,$G635),0))</f>
        <v/>
      </c>
      <c r="G635" s="480" t="str">
        <f>IF(TYPE(MATCH($J$2,Nhaplieu!$P$8:$P$1070,0))=16,"",MATCH($J$2,Nhaplieu!$P$8:$P$1070,0))</f>
        <v/>
      </c>
    </row>
    <row r="636" spans="1:7" s="10" customFormat="1" ht="14.25" customHeight="1">
      <c r="A636" s="461" t="str">
        <f>IF($G636="","",IF(OR(INDEX(Nhaplieu!$M$8:$M$1070,$G636)=$J$3,INDEX(Nhaplieu!$N$8:$N$1070,$G636)=$J$3),INDEX(Nhaplieu!$E$8:$E$1070,$G636),""))</f>
        <v/>
      </c>
      <c r="B636" s="477" t="str">
        <f>IF($G636="","",IF(OR(INDEX(Nhaplieu!$M$8:$M$1070,$G636)=$J$3,INDEX(Nhaplieu!$N$8:$N$1070,$G636)=$J$3),INDEX(Nhaplieu!$F$8:$F$1070,$G636),""))</f>
        <v/>
      </c>
      <c r="C636" s="478" t="str">
        <f>IF($G636="","",IF(OR(INDEX(Nhaplieu!$M$8:$M$1070,$G636)=$J$3,INDEX(Nhaplieu!$N$8:$N$1070,$G636)=$J$3),INDEX(Nhaplieu!$L$8:$L$1070,$G636),""))</f>
        <v/>
      </c>
      <c r="D636" s="479" t="str">
        <f>IF($G636="","",IF(INDEX(Nhaplieu!$M$8:$M$1070,$G636)=$J$3,IF($G636="","",INDEX(Nhaplieu!$N$8:$N$1070,$G636)),IF(INDEX(Nhaplieu!$N$8:$N$1070,$G636)=$J$3,IF($G636="","",INDEX(Nhaplieu!$M$8:$M$1070,$G636)),"")))</f>
        <v/>
      </c>
      <c r="E636" s="461" t="str">
        <f>IF($G636="","",IF(AND(INDEX(Nhaplieu!$M$8:$M$1070,$G636)=$J$3,INDEX(Nhaplieu!$P$8:$P$1070,$G636)=$J$2),INDEX(Nhaplieu!$O$8:$O$1070,$G636),0))</f>
        <v/>
      </c>
      <c r="F636" s="461" t="str">
        <f>IF(OR($G636="",E636&gt;0),"",IF(AND(INDEX(Nhaplieu!$N$8:$N$1070,$G636)=$J$3,INDEX(Nhaplieu!$P$8:$P$1070,$G636)=$J$2),INDEX(Nhaplieu!$O$8:$O$1070,$G636),0))</f>
        <v/>
      </c>
      <c r="G636" s="480" t="str">
        <f>IF(TYPE(MATCH($J$2,Nhaplieu!$P$8:$P$1070,0))=16,"",MATCH($J$2,Nhaplieu!$P$8:$P$1070,0))</f>
        <v/>
      </c>
    </row>
    <row r="637" spans="1:7" s="10" customFormat="1" ht="14.25" customHeight="1">
      <c r="A637" s="461" t="str">
        <f>IF($G637="","",IF(OR(INDEX(Nhaplieu!$M$8:$M$1070,$G637)=$J$3,INDEX(Nhaplieu!$N$8:$N$1070,$G637)=$J$3),INDEX(Nhaplieu!$E$8:$E$1070,$G637),""))</f>
        <v/>
      </c>
      <c r="B637" s="477" t="str">
        <f>IF($G637="","",IF(OR(INDEX(Nhaplieu!$M$8:$M$1070,$G637)=$J$3,INDEX(Nhaplieu!$N$8:$N$1070,$G637)=$J$3),INDEX(Nhaplieu!$F$8:$F$1070,$G637),""))</f>
        <v/>
      </c>
      <c r="C637" s="478" t="str">
        <f>IF($G637="","",IF(OR(INDEX(Nhaplieu!$M$8:$M$1070,$G637)=$J$3,INDEX(Nhaplieu!$N$8:$N$1070,$G637)=$J$3),INDEX(Nhaplieu!$L$8:$L$1070,$G637),""))</f>
        <v/>
      </c>
      <c r="D637" s="479" t="str">
        <f>IF($G637="","",IF(INDEX(Nhaplieu!$M$8:$M$1070,$G637)=$J$3,IF($G637="","",INDEX(Nhaplieu!$N$8:$N$1070,$G637)),IF(INDEX(Nhaplieu!$N$8:$N$1070,$G637)=$J$3,IF($G637="","",INDEX(Nhaplieu!$M$8:$M$1070,$G637)),"")))</f>
        <v/>
      </c>
      <c r="E637" s="461" t="str">
        <f>IF($G637="","",IF(AND(INDEX(Nhaplieu!$M$8:$M$1070,$G637)=$J$3,INDEX(Nhaplieu!$P$8:$P$1070,$G637)=$J$2),INDEX(Nhaplieu!$O$8:$O$1070,$G637),0))</f>
        <v/>
      </c>
      <c r="F637" s="461" t="str">
        <f>IF(OR($G637="",E637&gt;0),"",IF(AND(INDEX(Nhaplieu!$N$8:$N$1070,$G637)=$J$3,INDEX(Nhaplieu!$P$8:$P$1070,$G637)=$J$2),INDEX(Nhaplieu!$O$8:$O$1070,$G637),0))</f>
        <v/>
      </c>
      <c r="G637" s="480" t="str">
        <f>IF(TYPE(MATCH($J$2,Nhaplieu!$P$8:$P$1070,0))=16,"",MATCH($J$2,Nhaplieu!$P$8:$P$1070,0))</f>
        <v/>
      </c>
    </row>
    <row r="638" spans="1:7" s="10" customFormat="1" ht="14.25" customHeight="1">
      <c r="A638" s="461" t="str">
        <f>IF($G638="","",IF(OR(INDEX(Nhaplieu!$M$8:$M$1070,$G638)=$J$3,INDEX(Nhaplieu!$N$8:$N$1070,$G638)=$J$3),INDEX(Nhaplieu!$E$8:$E$1070,$G638),""))</f>
        <v/>
      </c>
      <c r="B638" s="477" t="str">
        <f>IF($G638="","",IF(OR(INDEX(Nhaplieu!$M$8:$M$1070,$G638)=$J$3,INDEX(Nhaplieu!$N$8:$N$1070,$G638)=$J$3),INDEX(Nhaplieu!$F$8:$F$1070,$G638),""))</f>
        <v/>
      </c>
      <c r="C638" s="478" t="str">
        <f>IF($G638="","",IF(OR(INDEX(Nhaplieu!$M$8:$M$1070,$G638)=$J$3,INDEX(Nhaplieu!$N$8:$N$1070,$G638)=$J$3),INDEX(Nhaplieu!$L$8:$L$1070,$G638),""))</f>
        <v/>
      </c>
      <c r="D638" s="479" t="str">
        <f>IF($G638="","",IF(INDEX(Nhaplieu!$M$8:$M$1070,$G638)=$J$3,IF($G638="","",INDEX(Nhaplieu!$N$8:$N$1070,$G638)),IF(INDEX(Nhaplieu!$N$8:$N$1070,$G638)=$J$3,IF($G638="","",INDEX(Nhaplieu!$M$8:$M$1070,$G638)),"")))</f>
        <v/>
      </c>
      <c r="E638" s="461" t="str">
        <f>IF($G638="","",IF(AND(INDEX(Nhaplieu!$M$8:$M$1070,$G638)=$J$3,INDEX(Nhaplieu!$P$8:$P$1070,$G638)=$J$2),INDEX(Nhaplieu!$O$8:$O$1070,$G638),0))</f>
        <v/>
      </c>
      <c r="F638" s="461" t="str">
        <f>IF(OR($G638="",E638&gt;0),"",IF(AND(INDEX(Nhaplieu!$N$8:$N$1070,$G638)=$J$3,INDEX(Nhaplieu!$P$8:$P$1070,$G638)=$J$2),INDEX(Nhaplieu!$O$8:$O$1070,$G638),0))</f>
        <v/>
      </c>
      <c r="G638" s="480" t="str">
        <f>IF(TYPE(MATCH($J$2,Nhaplieu!$P$8:$P$1070,0))=16,"",MATCH($J$2,Nhaplieu!$P$8:$P$1070,0))</f>
        <v/>
      </c>
    </row>
    <row r="639" spans="1:7" s="10" customFormat="1" ht="14.25" customHeight="1">
      <c r="A639" s="461" t="str">
        <f>IF($G639="","",IF(OR(INDEX(Nhaplieu!$M$8:$M$1070,$G639)=$J$3,INDEX(Nhaplieu!$N$8:$N$1070,$G639)=$J$3),INDEX(Nhaplieu!$E$8:$E$1070,$G639),""))</f>
        <v/>
      </c>
      <c r="B639" s="477" t="str">
        <f>IF($G639="","",IF(OR(INDEX(Nhaplieu!$M$8:$M$1070,$G639)=$J$3,INDEX(Nhaplieu!$N$8:$N$1070,$G639)=$J$3),INDEX(Nhaplieu!$F$8:$F$1070,$G639),""))</f>
        <v/>
      </c>
      <c r="C639" s="478" t="str">
        <f>IF($G639="","",IF(OR(INDEX(Nhaplieu!$M$8:$M$1070,$G639)=$J$3,INDEX(Nhaplieu!$N$8:$N$1070,$G639)=$J$3),INDEX(Nhaplieu!$L$8:$L$1070,$G639),""))</f>
        <v/>
      </c>
      <c r="D639" s="479" t="str">
        <f>IF($G639="","",IF(INDEX(Nhaplieu!$M$8:$M$1070,$G639)=$J$3,IF($G639="","",INDEX(Nhaplieu!$N$8:$N$1070,$G639)),IF(INDEX(Nhaplieu!$N$8:$N$1070,$G639)=$J$3,IF($G639="","",INDEX(Nhaplieu!$M$8:$M$1070,$G639)),"")))</f>
        <v/>
      </c>
      <c r="E639" s="461" t="str">
        <f>IF($G639="","",IF(AND(INDEX(Nhaplieu!$M$8:$M$1070,$G639)=$J$3,INDEX(Nhaplieu!$P$8:$P$1070,$G639)=$J$2),INDEX(Nhaplieu!$O$8:$O$1070,$G639),0))</f>
        <v/>
      </c>
      <c r="F639" s="461" t="str">
        <f>IF(OR($G639="",E639&gt;0),"",IF(AND(INDEX(Nhaplieu!$N$8:$N$1070,$G639)=$J$3,INDEX(Nhaplieu!$P$8:$P$1070,$G639)=$J$2),INDEX(Nhaplieu!$O$8:$O$1070,$G639),0))</f>
        <v/>
      </c>
      <c r="G639" s="480" t="str">
        <f>IF(TYPE(MATCH($J$2,Nhaplieu!$P$8:$P$1070,0))=16,"",MATCH($J$2,Nhaplieu!$P$8:$P$1070,0))</f>
        <v/>
      </c>
    </row>
    <row r="640" spans="1:7" s="10" customFormat="1" ht="14.25" customHeight="1">
      <c r="A640" s="461" t="str">
        <f>IF($G640="","",IF(OR(INDEX(Nhaplieu!$M$8:$M$1070,$G640)=$J$3,INDEX(Nhaplieu!$N$8:$N$1070,$G640)=$J$3),INDEX(Nhaplieu!$E$8:$E$1070,$G640),""))</f>
        <v/>
      </c>
      <c r="B640" s="477" t="str">
        <f>IF($G640="","",IF(OR(INDEX(Nhaplieu!$M$8:$M$1070,$G640)=$J$3,INDEX(Nhaplieu!$N$8:$N$1070,$G640)=$J$3),INDEX(Nhaplieu!$F$8:$F$1070,$G640),""))</f>
        <v/>
      </c>
      <c r="C640" s="478" t="str">
        <f>IF($G640="","",IF(OR(INDEX(Nhaplieu!$M$8:$M$1070,$G640)=$J$3,INDEX(Nhaplieu!$N$8:$N$1070,$G640)=$J$3),INDEX(Nhaplieu!$L$8:$L$1070,$G640),""))</f>
        <v/>
      </c>
      <c r="D640" s="479" t="str">
        <f>IF($G640="","",IF(INDEX(Nhaplieu!$M$8:$M$1070,$G640)=$J$3,IF($G640="","",INDEX(Nhaplieu!$N$8:$N$1070,$G640)),IF(INDEX(Nhaplieu!$N$8:$N$1070,$G640)=$J$3,IF($G640="","",INDEX(Nhaplieu!$M$8:$M$1070,$G640)),"")))</f>
        <v/>
      </c>
      <c r="E640" s="461" t="str">
        <f>IF($G640="","",IF(AND(INDEX(Nhaplieu!$M$8:$M$1070,$G640)=$J$3,INDEX(Nhaplieu!$P$8:$P$1070,$G640)=$J$2),INDEX(Nhaplieu!$O$8:$O$1070,$G640),0))</f>
        <v/>
      </c>
      <c r="F640" s="461" t="str">
        <f>IF(OR($G640="",E640&gt;0),"",IF(AND(INDEX(Nhaplieu!$N$8:$N$1070,$G640)=$J$3,INDEX(Nhaplieu!$P$8:$P$1070,$G640)=$J$2),INDEX(Nhaplieu!$O$8:$O$1070,$G640),0))</f>
        <v/>
      </c>
      <c r="G640" s="480" t="str">
        <f>IF(TYPE(MATCH($J$2,Nhaplieu!$P$8:$P$1070,0))=16,"",MATCH($J$2,Nhaplieu!$P$8:$P$1070,0))</f>
        <v/>
      </c>
    </row>
    <row r="641" spans="1:7" s="10" customFormat="1" ht="14.25" customHeight="1">
      <c r="A641" s="461" t="str">
        <f>IF($G641="","",IF(OR(INDEX(Nhaplieu!$M$8:$M$1070,$G641)=$J$3,INDEX(Nhaplieu!$N$8:$N$1070,$G641)=$J$3),INDEX(Nhaplieu!$E$8:$E$1070,$G641),""))</f>
        <v/>
      </c>
      <c r="B641" s="477" t="str">
        <f>IF($G641="","",IF(OR(INDEX(Nhaplieu!$M$8:$M$1070,$G641)=$J$3,INDEX(Nhaplieu!$N$8:$N$1070,$G641)=$J$3),INDEX(Nhaplieu!$F$8:$F$1070,$G641),""))</f>
        <v/>
      </c>
      <c r="C641" s="478" t="str">
        <f>IF($G641="","",IF(OR(INDEX(Nhaplieu!$M$8:$M$1070,$G641)=$J$3,INDEX(Nhaplieu!$N$8:$N$1070,$G641)=$J$3),INDEX(Nhaplieu!$L$8:$L$1070,$G641),""))</f>
        <v/>
      </c>
      <c r="D641" s="479" t="str">
        <f>IF($G641="","",IF(INDEX(Nhaplieu!$M$8:$M$1070,$G641)=$J$3,IF($G641="","",INDEX(Nhaplieu!$N$8:$N$1070,$G641)),IF(INDEX(Nhaplieu!$N$8:$N$1070,$G641)=$J$3,IF($G641="","",INDEX(Nhaplieu!$M$8:$M$1070,$G641)),"")))</f>
        <v/>
      </c>
      <c r="E641" s="461" t="str">
        <f>IF($G641="","",IF(AND(INDEX(Nhaplieu!$M$8:$M$1070,$G641)=$J$3,INDEX(Nhaplieu!$P$8:$P$1070,$G641)=$J$2),INDEX(Nhaplieu!$O$8:$O$1070,$G641),0))</f>
        <v/>
      </c>
      <c r="F641" s="461" t="str">
        <f>IF(OR($G641="",E641&gt;0),"",IF(AND(INDEX(Nhaplieu!$N$8:$N$1070,$G641)=$J$3,INDEX(Nhaplieu!$P$8:$P$1070,$G641)=$J$2),INDEX(Nhaplieu!$O$8:$O$1070,$G641),0))</f>
        <v/>
      </c>
      <c r="G641" s="480" t="str">
        <f>IF(TYPE(MATCH($J$2,Nhaplieu!$P$8:$P$1070,0))=16,"",MATCH($J$2,Nhaplieu!$P$8:$P$1070,0))</f>
        <v/>
      </c>
    </row>
    <row r="642" spans="1:7" s="10" customFormat="1" ht="14.25" customHeight="1">
      <c r="A642" s="461" t="str">
        <f>IF($G642="","",IF(OR(INDEX(Nhaplieu!$M$8:$M$1070,$G642)=$J$3,INDEX(Nhaplieu!$N$8:$N$1070,$G642)=$J$3),INDEX(Nhaplieu!$E$8:$E$1070,$G642),""))</f>
        <v/>
      </c>
      <c r="B642" s="477" t="str">
        <f>IF($G642="","",IF(OR(INDEX(Nhaplieu!$M$8:$M$1070,$G642)=$J$3,INDEX(Nhaplieu!$N$8:$N$1070,$G642)=$J$3),INDEX(Nhaplieu!$F$8:$F$1070,$G642),""))</f>
        <v/>
      </c>
      <c r="C642" s="478" t="str">
        <f>IF($G642="","",IF(OR(INDEX(Nhaplieu!$M$8:$M$1070,$G642)=$J$3,INDEX(Nhaplieu!$N$8:$N$1070,$G642)=$J$3),INDEX(Nhaplieu!$L$8:$L$1070,$G642),""))</f>
        <v/>
      </c>
      <c r="D642" s="479" t="str">
        <f>IF($G642="","",IF(INDEX(Nhaplieu!$M$8:$M$1070,$G642)=$J$3,IF($G642="","",INDEX(Nhaplieu!$N$8:$N$1070,$G642)),IF(INDEX(Nhaplieu!$N$8:$N$1070,$G642)=$J$3,IF($G642="","",INDEX(Nhaplieu!$M$8:$M$1070,$G642)),"")))</f>
        <v/>
      </c>
      <c r="E642" s="461" t="str">
        <f>IF($G642="","",IF(AND(INDEX(Nhaplieu!$M$8:$M$1070,$G642)=$J$3,INDEX(Nhaplieu!$P$8:$P$1070,$G642)=$J$2),INDEX(Nhaplieu!$O$8:$O$1070,$G642),0))</f>
        <v/>
      </c>
      <c r="F642" s="461" t="str">
        <f>IF(OR($G642="",E642&gt;0),"",IF(AND(INDEX(Nhaplieu!$N$8:$N$1070,$G642)=$J$3,INDEX(Nhaplieu!$P$8:$P$1070,$G642)=$J$2),INDEX(Nhaplieu!$O$8:$O$1070,$G642),0))</f>
        <v/>
      </c>
      <c r="G642" s="480" t="str">
        <f>IF(TYPE(MATCH($J$2,Nhaplieu!$P$8:$P$1070,0))=16,"",MATCH($J$2,Nhaplieu!$P$8:$P$1070,0))</f>
        <v/>
      </c>
    </row>
    <row r="643" spans="1:7" s="10" customFormat="1" ht="14.25" customHeight="1">
      <c r="A643" s="461" t="str">
        <f>IF($G643="","",IF(OR(INDEX(Nhaplieu!$M$8:$M$1070,$G643)=$J$3,INDEX(Nhaplieu!$N$8:$N$1070,$G643)=$J$3),INDEX(Nhaplieu!$E$8:$E$1070,$G643),""))</f>
        <v/>
      </c>
      <c r="B643" s="477" t="str">
        <f>IF($G643="","",IF(OR(INDEX(Nhaplieu!$M$8:$M$1070,$G643)=$J$3,INDEX(Nhaplieu!$N$8:$N$1070,$G643)=$J$3),INDEX(Nhaplieu!$F$8:$F$1070,$G643),""))</f>
        <v/>
      </c>
      <c r="C643" s="478" t="str">
        <f>IF($G643="","",IF(OR(INDEX(Nhaplieu!$M$8:$M$1070,$G643)=$J$3,INDEX(Nhaplieu!$N$8:$N$1070,$G643)=$J$3),INDEX(Nhaplieu!$L$8:$L$1070,$G643),""))</f>
        <v/>
      </c>
      <c r="D643" s="479" t="str">
        <f>IF($G643="","",IF(INDEX(Nhaplieu!$M$8:$M$1070,$G643)=$J$3,IF($G643="","",INDEX(Nhaplieu!$N$8:$N$1070,$G643)),IF(INDEX(Nhaplieu!$N$8:$N$1070,$G643)=$J$3,IF($G643="","",INDEX(Nhaplieu!$M$8:$M$1070,$G643)),"")))</f>
        <v/>
      </c>
      <c r="E643" s="461" t="str">
        <f>IF($G643="","",IF(AND(INDEX(Nhaplieu!$M$8:$M$1070,$G643)=$J$3,INDEX(Nhaplieu!$P$8:$P$1070,$G643)=$J$2),INDEX(Nhaplieu!$O$8:$O$1070,$G643),0))</f>
        <v/>
      </c>
      <c r="F643" s="461" t="str">
        <f>IF(OR($G643="",E643&gt;0),"",IF(AND(INDEX(Nhaplieu!$N$8:$N$1070,$G643)=$J$3,INDEX(Nhaplieu!$P$8:$P$1070,$G643)=$J$2),INDEX(Nhaplieu!$O$8:$O$1070,$G643),0))</f>
        <v/>
      </c>
      <c r="G643" s="480" t="str">
        <f>IF(TYPE(MATCH($J$2,Nhaplieu!$P$8:$P$1070,0))=16,"",MATCH($J$2,Nhaplieu!$P$8:$P$1070,0))</f>
        <v/>
      </c>
    </row>
    <row r="644" spans="1:7" s="10" customFormat="1" ht="14.25" customHeight="1">
      <c r="A644" s="461" t="str">
        <f>IF($G644="","",IF(OR(INDEX(Nhaplieu!$M$8:$M$1070,$G644)=$J$3,INDEX(Nhaplieu!$N$8:$N$1070,$G644)=$J$3),INDEX(Nhaplieu!$E$8:$E$1070,$G644),""))</f>
        <v/>
      </c>
      <c r="B644" s="477" t="str">
        <f>IF($G644="","",IF(OR(INDEX(Nhaplieu!$M$8:$M$1070,$G644)=$J$3,INDEX(Nhaplieu!$N$8:$N$1070,$G644)=$J$3),INDEX(Nhaplieu!$F$8:$F$1070,$G644),""))</f>
        <v/>
      </c>
      <c r="C644" s="478" t="str">
        <f>IF($G644="","",IF(OR(INDEX(Nhaplieu!$M$8:$M$1070,$G644)=$J$3,INDEX(Nhaplieu!$N$8:$N$1070,$G644)=$J$3),INDEX(Nhaplieu!$L$8:$L$1070,$G644),""))</f>
        <v/>
      </c>
      <c r="D644" s="479" t="str">
        <f>IF($G644="","",IF(INDEX(Nhaplieu!$M$8:$M$1070,$G644)=$J$3,IF($G644="","",INDEX(Nhaplieu!$N$8:$N$1070,$G644)),IF(INDEX(Nhaplieu!$N$8:$N$1070,$G644)=$J$3,IF($G644="","",INDEX(Nhaplieu!$M$8:$M$1070,$G644)),"")))</f>
        <v/>
      </c>
      <c r="E644" s="461" t="str">
        <f>IF($G644="","",IF(AND(INDEX(Nhaplieu!$M$8:$M$1070,$G644)=$J$3,INDEX(Nhaplieu!$P$8:$P$1070,$G644)=$J$2),INDEX(Nhaplieu!$O$8:$O$1070,$G644),0))</f>
        <v/>
      </c>
      <c r="F644" s="461" t="str">
        <f>IF(OR($G644="",E644&gt;0),"",IF(AND(INDEX(Nhaplieu!$N$8:$N$1070,$G644)=$J$3,INDEX(Nhaplieu!$P$8:$P$1070,$G644)=$J$2),INDEX(Nhaplieu!$O$8:$O$1070,$G644),0))</f>
        <v/>
      </c>
      <c r="G644" s="480" t="str">
        <f>IF(TYPE(MATCH($J$2,Nhaplieu!$P$8:$P$1070,0))=16,"",MATCH($J$2,Nhaplieu!$P$8:$P$1070,0))</f>
        <v/>
      </c>
    </row>
    <row r="645" spans="1:7" s="10" customFormat="1" ht="14.25" customHeight="1">
      <c r="A645" s="461" t="str">
        <f>IF($G645="","",IF(OR(INDEX(Nhaplieu!$M$8:$M$1070,$G645)=$J$3,INDEX(Nhaplieu!$N$8:$N$1070,$G645)=$J$3),INDEX(Nhaplieu!$E$8:$E$1070,$G645),""))</f>
        <v/>
      </c>
      <c r="B645" s="477" t="str">
        <f>IF($G645="","",IF(OR(INDEX(Nhaplieu!$M$8:$M$1070,$G645)=$J$3,INDEX(Nhaplieu!$N$8:$N$1070,$G645)=$J$3),INDEX(Nhaplieu!$F$8:$F$1070,$G645),""))</f>
        <v/>
      </c>
      <c r="C645" s="478" t="str">
        <f>IF($G645="","",IF(OR(INDEX(Nhaplieu!$M$8:$M$1070,$G645)=$J$3,INDEX(Nhaplieu!$N$8:$N$1070,$G645)=$J$3),INDEX(Nhaplieu!$L$8:$L$1070,$G645),""))</f>
        <v/>
      </c>
      <c r="D645" s="479" t="str">
        <f>IF($G645="","",IF(INDEX(Nhaplieu!$M$8:$M$1070,$G645)=$J$3,IF($G645="","",INDEX(Nhaplieu!$N$8:$N$1070,$G645)),IF(INDEX(Nhaplieu!$N$8:$N$1070,$G645)=$J$3,IF($G645="","",INDEX(Nhaplieu!$M$8:$M$1070,$G645)),"")))</f>
        <v/>
      </c>
      <c r="E645" s="461" t="str">
        <f>IF($G645="","",IF(AND(INDEX(Nhaplieu!$M$8:$M$1070,$G645)=$J$3,INDEX(Nhaplieu!$P$8:$P$1070,$G645)=$J$2),INDEX(Nhaplieu!$O$8:$O$1070,$G645),0))</f>
        <v/>
      </c>
      <c r="F645" s="461" t="str">
        <f>IF(OR($G645="",E645&gt;0),"",IF(AND(INDEX(Nhaplieu!$N$8:$N$1070,$G645)=$J$3,INDEX(Nhaplieu!$P$8:$P$1070,$G645)=$J$2),INDEX(Nhaplieu!$O$8:$O$1070,$G645),0))</f>
        <v/>
      </c>
      <c r="G645" s="480" t="str">
        <f>IF(TYPE(MATCH($J$2,Nhaplieu!$P$8:$P$1070,0))=16,"",MATCH($J$2,Nhaplieu!$P$8:$P$1070,0))</f>
        <v/>
      </c>
    </row>
    <row r="646" spans="1:7" s="10" customFormat="1" ht="14.25" customHeight="1">
      <c r="A646" s="461" t="str">
        <f>IF($G646="","",IF(OR(INDEX(Nhaplieu!$M$8:$M$1070,$G646)=$J$3,INDEX(Nhaplieu!$N$8:$N$1070,$G646)=$J$3),INDEX(Nhaplieu!$E$8:$E$1070,$G646),""))</f>
        <v/>
      </c>
      <c r="B646" s="477" t="str">
        <f>IF($G646="","",IF(OR(INDEX(Nhaplieu!$M$8:$M$1070,$G646)=$J$3,INDEX(Nhaplieu!$N$8:$N$1070,$G646)=$J$3),INDEX(Nhaplieu!$F$8:$F$1070,$G646),""))</f>
        <v/>
      </c>
      <c r="C646" s="478" t="str">
        <f>IF($G646="","",IF(OR(INDEX(Nhaplieu!$M$8:$M$1070,$G646)=$J$3,INDEX(Nhaplieu!$N$8:$N$1070,$G646)=$J$3),INDEX(Nhaplieu!$L$8:$L$1070,$G646),""))</f>
        <v/>
      </c>
      <c r="D646" s="479" t="str">
        <f>IF($G646="","",IF(INDEX(Nhaplieu!$M$8:$M$1070,$G646)=$J$3,IF($G646="","",INDEX(Nhaplieu!$N$8:$N$1070,$G646)),IF(INDEX(Nhaplieu!$N$8:$N$1070,$G646)=$J$3,IF($G646="","",INDEX(Nhaplieu!$M$8:$M$1070,$G646)),"")))</f>
        <v/>
      </c>
      <c r="E646" s="461" t="str">
        <f>IF($G646="","",IF(AND(INDEX(Nhaplieu!$M$8:$M$1070,$G646)=$J$3,INDEX(Nhaplieu!$P$8:$P$1070,$G646)=$J$2),INDEX(Nhaplieu!$O$8:$O$1070,$G646),0))</f>
        <v/>
      </c>
      <c r="F646" s="461" t="str">
        <f>IF(OR($G646="",E646&gt;0),"",IF(AND(INDEX(Nhaplieu!$N$8:$N$1070,$G646)=$J$3,INDEX(Nhaplieu!$P$8:$P$1070,$G646)=$J$2),INDEX(Nhaplieu!$O$8:$O$1070,$G646),0))</f>
        <v/>
      </c>
      <c r="G646" s="480" t="str">
        <f>IF(TYPE(MATCH($J$2,Nhaplieu!$P$8:$P$1070,0))=16,"",MATCH($J$2,Nhaplieu!$P$8:$P$1070,0))</f>
        <v/>
      </c>
    </row>
    <row r="647" spans="1:7" s="10" customFormat="1" ht="14.25" customHeight="1">
      <c r="A647" s="461" t="str">
        <f>IF($G647="","",IF(OR(INDEX(Nhaplieu!$M$8:$M$1070,$G647)=$J$3,INDEX(Nhaplieu!$N$8:$N$1070,$G647)=$J$3),INDEX(Nhaplieu!$E$8:$E$1070,$G647),""))</f>
        <v/>
      </c>
      <c r="B647" s="477" t="str">
        <f>IF($G647="","",IF(OR(INDEX(Nhaplieu!$M$8:$M$1070,$G647)=$J$3,INDEX(Nhaplieu!$N$8:$N$1070,$G647)=$J$3),INDEX(Nhaplieu!$F$8:$F$1070,$G647),""))</f>
        <v/>
      </c>
      <c r="C647" s="478" t="str">
        <f>IF($G647="","",IF(OR(INDEX(Nhaplieu!$M$8:$M$1070,$G647)=$J$3,INDEX(Nhaplieu!$N$8:$N$1070,$G647)=$J$3),INDEX(Nhaplieu!$L$8:$L$1070,$G647),""))</f>
        <v/>
      </c>
      <c r="D647" s="479" t="str">
        <f>IF($G647="","",IF(INDEX(Nhaplieu!$M$8:$M$1070,$G647)=$J$3,IF($G647="","",INDEX(Nhaplieu!$N$8:$N$1070,$G647)),IF(INDEX(Nhaplieu!$N$8:$N$1070,$G647)=$J$3,IF($G647="","",INDEX(Nhaplieu!$M$8:$M$1070,$G647)),"")))</f>
        <v/>
      </c>
      <c r="E647" s="461" t="str">
        <f>IF($G647="","",IF(AND(INDEX(Nhaplieu!$M$8:$M$1070,$G647)=$J$3,INDEX(Nhaplieu!$P$8:$P$1070,$G647)=$J$2),INDEX(Nhaplieu!$O$8:$O$1070,$G647),0))</f>
        <v/>
      </c>
      <c r="F647" s="461" t="str">
        <f>IF(OR($G647="",E647&gt;0),"",IF(AND(INDEX(Nhaplieu!$N$8:$N$1070,$G647)=$J$3,INDEX(Nhaplieu!$P$8:$P$1070,$G647)=$J$2),INDEX(Nhaplieu!$O$8:$O$1070,$G647),0))</f>
        <v/>
      </c>
      <c r="G647" s="480" t="str">
        <f>IF(TYPE(MATCH($J$2,Nhaplieu!$P$8:$P$1070,0))=16,"",MATCH($J$2,Nhaplieu!$P$8:$P$1070,0))</f>
        <v/>
      </c>
    </row>
    <row r="648" spans="1:7" s="10" customFormat="1" ht="14.25" customHeight="1">
      <c r="A648" s="461" t="str">
        <f>IF($G648="","",IF(OR(INDEX(Nhaplieu!$M$8:$M$1070,$G648)=$J$3,INDEX(Nhaplieu!$N$8:$N$1070,$G648)=$J$3),INDEX(Nhaplieu!$E$8:$E$1070,$G648),""))</f>
        <v/>
      </c>
      <c r="B648" s="477" t="str">
        <f>IF($G648="","",IF(OR(INDEX(Nhaplieu!$M$8:$M$1070,$G648)=$J$3,INDEX(Nhaplieu!$N$8:$N$1070,$G648)=$J$3),INDEX(Nhaplieu!$F$8:$F$1070,$G648),""))</f>
        <v/>
      </c>
      <c r="C648" s="478" t="str">
        <f>IF($G648="","",IF(OR(INDEX(Nhaplieu!$M$8:$M$1070,$G648)=$J$3,INDEX(Nhaplieu!$N$8:$N$1070,$G648)=$J$3),INDEX(Nhaplieu!$L$8:$L$1070,$G648),""))</f>
        <v/>
      </c>
      <c r="D648" s="479" t="str">
        <f>IF($G648="","",IF(INDEX(Nhaplieu!$M$8:$M$1070,$G648)=$J$3,IF($G648="","",INDEX(Nhaplieu!$N$8:$N$1070,$G648)),IF(INDEX(Nhaplieu!$N$8:$N$1070,$G648)=$J$3,IF($G648="","",INDEX(Nhaplieu!$M$8:$M$1070,$G648)),"")))</f>
        <v/>
      </c>
      <c r="E648" s="461" t="str">
        <f>IF($G648="","",IF(AND(INDEX(Nhaplieu!$M$8:$M$1070,$G648)=$J$3,INDEX(Nhaplieu!$P$8:$P$1070,$G648)=$J$2),INDEX(Nhaplieu!$O$8:$O$1070,$G648),0))</f>
        <v/>
      </c>
      <c r="F648" s="461" t="str">
        <f>IF(OR($G648="",E648&gt;0),"",IF(AND(INDEX(Nhaplieu!$N$8:$N$1070,$G648)=$J$3,INDEX(Nhaplieu!$P$8:$P$1070,$G648)=$J$2),INDEX(Nhaplieu!$O$8:$O$1070,$G648),0))</f>
        <v/>
      </c>
      <c r="G648" s="480" t="str">
        <f>IF(TYPE(MATCH($J$2,Nhaplieu!$P$8:$P$1070,0))=16,"",MATCH($J$2,Nhaplieu!$P$8:$P$1070,0))</f>
        <v/>
      </c>
    </row>
    <row r="649" spans="1:7" s="10" customFormat="1" ht="14.25" customHeight="1">
      <c r="A649" s="461" t="str">
        <f>IF($G649="","",IF(OR(INDEX(Nhaplieu!$M$8:$M$1070,$G649)=$J$3,INDEX(Nhaplieu!$N$8:$N$1070,$G649)=$J$3),INDEX(Nhaplieu!$E$8:$E$1070,$G649),""))</f>
        <v/>
      </c>
      <c r="B649" s="477" t="str">
        <f>IF($G649="","",IF(OR(INDEX(Nhaplieu!$M$8:$M$1070,$G649)=$J$3,INDEX(Nhaplieu!$N$8:$N$1070,$G649)=$J$3),INDEX(Nhaplieu!$F$8:$F$1070,$G649),""))</f>
        <v/>
      </c>
      <c r="C649" s="478" t="str">
        <f>IF($G649="","",IF(OR(INDEX(Nhaplieu!$M$8:$M$1070,$G649)=$J$3,INDEX(Nhaplieu!$N$8:$N$1070,$G649)=$J$3),INDEX(Nhaplieu!$L$8:$L$1070,$G649),""))</f>
        <v/>
      </c>
      <c r="D649" s="479" t="str">
        <f>IF($G649="","",IF(INDEX(Nhaplieu!$M$8:$M$1070,$G649)=$J$3,IF($G649="","",INDEX(Nhaplieu!$N$8:$N$1070,$G649)),IF(INDEX(Nhaplieu!$N$8:$N$1070,$G649)=$J$3,IF($G649="","",INDEX(Nhaplieu!$M$8:$M$1070,$G649)),"")))</f>
        <v/>
      </c>
      <c r="E649" s="461" t="str">
        <f>IF($G649="","",IF(AND(INDEX(Nhaplieu!$M$8:$M$1070,$G649)=$J$3,INDEX(Nhaplieu!$P$8:$P$1070,$G649)=$J$2),INDEX(Nhaplieu!$O$8:$O$1070,$G649),0))</f>
        <v/>
      </c>
      <c r="F649" s="461" t="str">
        <f>IF(OR($G649="",E649&gt;0),"",IF(AND(INDEX(Nhaplieu!$N$8:$N$1070,$G649)=$J$3,INDEX(Nhaplieu!$P$8:$P$1070,$G649)=$J$2),INDEX(Nhaplieu!$O$8:$O$1070,$G649),0))</f>
        <v/>
      </c>
      <c r="G649" s="480" t="str">
        <f>IF(TYPE(MATCH($J$2,Nhaplieu!$P$8:$P$1070,0))=16,"",MATCH($J$2,Nhaplieu!$P$8:$P$1070,0))</f>
        <v/>
      </c>
    </row>
    <row r="650" spans="1:7" s="10" customFormat="1" ht="14.25" customHeight="1">
      <c r="A650" s="461" t="str">
        <f>IF($G650="","",IF(OR(INDEX(Nhaplieu!$M$8:$M$1070,$G650)=$J$3,INDEX(Nhaplieu!$N$8:$N$1070,$G650)=$J$3),INDEX(Nhaplieu!$E$8:$E$1070,$G650),""))</f>
        <v/>
      </c>
      <c r="B650" s="477" t="str">
        <f>IF($G650="","",IF(OR(INDEX(Nhaplieu!$M$8:$M$1070,$G650)=$J$3,INDEX(Nhaplieu!$N$8:$N$1070,$G650)=$J$3),INDEX(Nhaplieu!$F$8:$F$1070,$G650),""))</f>
        <v/>
      </c>
      <c r="C650" s="478" t="str">
        <f>IF($G650="","",IF(OR(INDEX(Nhaplieu!$M$8:$M$1070,$G650)=$J$3,INDEX(Nhaplieu!$N$8:$N$1070,$G650)=$J$3),INDEX(Nhaplieu!$L$8:$L$1070,$G650),""))</f>
        <v/>
      </c>
      <c r="D650" s="479" t="str">
        <f>IF($G650="","",IF(INDEX(Nhaplieu!$M$8:$M$1070,$G650)=$J$3,IF($G650="","",INDEX(Nhaplieu!$N$8:$N$1070,$G650)),IF(INDEX(Nhaplieu!$N$8:$N$1070,$G650)=$J$3,IF($G650="","",INDEX(Nhaplieu!$M$8:$M$1070,$G650)),"")))</f>
        <v/>
      </c>
      <c r="E650" s="461" t="str">
        <f>IF($G650="","",IF(AND(INDEX(Nhaplieu!$M$8:$M$1070,$G650)=$J$3,INDEX(Nhaplieu!$P$8:$P$1070,$G650)=$J$2),INDEX(Nhaplieu!$O$8:$O$1070,$G650),0))</f>
        <v/>
      </c>
      <c r="F650" s="461" t="str">
        <f>IF(OR($G650="",E650&gt;0),"",IF(AND(INDEX(Nhaplieu!$N$8:$N$1070,$G650)=$J$3,INDEX(Nhaplieu!$P$8:$P$1070,$G650)=$J$2),INDEX(Nhaplieu!$O$8:$O$1070,$G650),0))</f>
        <v/>
      </c>
      <c r="G650" s="480" t="str">
        <f>IF(TYPE(MATCH($J$2,Nhaplieu!$P$8:$P$1070,0))=16,"",MATCH($J$2,Nhaplieu!$P$8:$P$1070,0))</f>
        <v/>
      </c>
    </row>
    <row r="651" spans="1:7" s="10" customFormat="1" ht="14.25" customHeight="1">
      <c r="A651" s="461" t="str">
        <f>IF($G651="","",IF(OR(INDEX(Nhaplieu!$M$8:$M$1070,$G651)=$J$3,INDEX(Nhaplieu!$N$8:$N$1070,$G651)=$J$3),INDEX(Nhaplieu!$E$8:$E$1070,$G651),""))</f>
        <v/>
      </c>
      <c r="B651" s="477" t="str">
        <f>IF($G651="","",IF(OR(INDEX(Nhaplieu!$M$8:$M$1070,$G651)=$J$3,INDEX(Nhaplieu!$N$8:$N$1070,$G651)=$J$3),INDEX(Nhaplieu!$F$8:$F$1070,$G651),""))</f>
        <v/>
      </c>
      <c r="C651" s="478" t="str">
        <f>IF($G651="","",IF(OR(INDEX(Nhaplieu!$M$8:$M$1070,$G651)=$J$3,INDEX(Nhaplieu!$N$8:$N$1070,$G651)=$J$3),INDEX(Nhaplieu!$L$8:$L$1070,$G651),""))</f>
        <v/>
      </c>
      <c r="D651" s="479" t="str">
        <f>IF($G651="","",IF(INDEX(Nhaplieu!$M$8:$M$1070,$G651)=$J$3,IF($G651="","",INDEX(Nhaplieu!$N$8:$N$1070,$G651)),IF(INDEX(Nhaplieu!$N$8:$N$1070,$G651)=$J$3,IF($G651="","",INDEX(Nhaplieu!$M$8:$M$1070,$G651)),"")))</f>
        <v/>
      </c>
      <c r="E651" s="461" t="str">
        <f>IF($G651="","",IF(AND(INDEX(Nhaplieu!$M$8:$M$1070,$G651)=$J$3,INDEX(Nhaplieu!$P$8:$P$1070,$G651)=$J$2),INDEX(Nhaplieu!$O$8:$O$1070,$G651),0))</f>
        <v/>
      </c>
      <c r="F651" s="461" t="str">
        <f>IF(OR($G651="",E651&gt;0),"",IF(AND(INDEX(Nhaplieu!$N$8:$N$1070,$G651)=$J$3,INDEX(Nhaplieu!$P$8:$P$1070,$G651)=$J$2),INDEX(Nhaplieu!$O$8:$O$1070,$G651),0))</f>
        <v/>
      </c>
      <c r="G651" s="480" t="str">
        <f>IF(TYPE(MATCH($J$2,Nhaplieu!$P$8:$P$1070,0))=16,"",MATCH($J$2,Nhaplieu!$P$8:$P$1070,0))</f>
        <v/>
      </c>
    </row>
    <row r="652" spans="1:7" s="10" customFormat="1" ht="14.25" customHeight="1">
      <c r="A652" s="461" t="str">
        <f>IF($G652="","",IF(OR(INDEX(Nhaplieu!$M$8:$M$1070,$G652)=$J$3,INDEX(Nhaplieu!$N$8:$N$1070,$G652)=$J$3),INDEX(Nhaplieu!$E$8:$E$1070,$G652),""))</f>
        <v/>
      </c>
      <c r="B652" s="477" t="str">
        <f>IF($G652="","",IF(OR(INDEX(Nhaplieu!$M$8:$M$1070,$G652)=$J$3,INDEX(Nhaplieu!$N$8:$N$1070,$G652)=$J$3),INDEX(Nhaplieu!$F$8:$F$1070,$G652),""))</f>
        <v/>
      </c>
      <c r="C652" s="478" t="str">
        <f>IF($G652="","",IF(OR(INDEX(Nhaplieu!$M$8:$M$1070,$G652)=$J$3,INDEX(Nhaplieu!$N$8:$N$1070,$G652)=$J$3),INDEX(Nhaplieu!$L$8:$L$1070,$G652),""))</f>
        <v/>
      </c>
      <c r="D652" s="479" t="str">
        <f>IF($G652="","",IF(INDEX(Nhaplieu!$M$8:$M$1070,$G652)=$J$3,IF($G652="","",INDEX(Nhaplieu!$N$8:$N$1070,$G652)),IF(INDEX(Nhaplieu!$N$8:$N$1070,$G652)=$J$3,IF($G652="","",INDEX(Nhaplieu!$M$8:$M$1070,$G652)),"")))</f>
        <v/>
      </c>
      <c r="E652" s="461" t="str">
        <f>IF($G652="","",IF(AND(INDEX(Nhaplieu!$M$8:$M$1070,$G652)=$J$3,INDEX(Nhaplieu!$P$8:$P$1070,$G652)=$J$2),INDEX(Nhaplieu!$O$8:$O$1070,$G652),0))</f>
        <v/>
      </c>
      <c r="F652" s="461" t="str">
        <f>IF(OR($G652="",E652&gt;0),"",IF(AND(INDEX(Nhaplieu!$N$8:$N$1070,$G652)=$J$3,INDEX(Nhaplieu!$P$8:$P$1070,$G652)=$J$2),INDEX(Nhaplieu!$O$8:$O$1070,$G652),0))</f>
        <v/>
      </c>
      <c r="G652" s="480" t="str">
        <f>IF(TYPE(MATCH($J$2,Nhaplieu!$P$8:$P$1070,0))=16,"",MATCH($J$2,Nhaplieu!$P$8:$P$1070,0))</f>
        <v/>
      </c>
    </row>
    <row r="653" spans="1:7" s="10" customFormat="1" ht="14.25" customHeight="1">
      <c r="A653" s="461" t="str">
        <f>IF($G653="","",IF(OR(INDEX(Nhaplieu!$M$8:$M$1070,$G653)=$J$3,INDEX(Nhaplieu!$N$8:$N$1070,$G653)=$J$3),INDEX(Nhaplieu!$E$8:$E$1070,$G653),""))</f>
        <v/>
      </c>
      <c r="B653" s="477" t="str">
        <f>IF($G653="","",IF(OR(INDEX(Nhaplieu!$M$8:$M$1070,$G653)=$J$3,INDEX(Nhaplieu!$N$8:$N$1070,$G653)=$J$3),INDEX(Nhaplieu!$F$8:$F$1070,$G653),""))</f>
        <v/>
      </c>
      <c r="C653" s="478" t="str">
        <f>IF($G653="","",IF(OR(INDEX(Nhaplieu!$M$8:$M$1070,$G653)=$J$3,INDEX(Nhaplieu!$N$8:$N$1070,$G653)=$J$3),INDEX(Nhaplieu!$L$8:$L$1070,$G653),""))</f>
        <v/>
      </c>
      <c r="D653" s="479" t="str">
        <f>IF($G653="","",IF(INDEX(Nhaplieu!$M$8:$M$1070,$G653)=$J$3,IF($G653="","",INDEX(Nhaplieu!$N$8:$N$1070,$G653)),IF(INDEX(Nhaplieu!$N$8:$N$1070,$G653)=$J$3,IF($G653="","",INDEX(Nhaplieu!$M$8:$M$1070,$G653)),"")))</f>
        <v/>
      </c>
      <c r="E653" s="461" t="str">
        <f>IF($G653="","",IF(AND(INDEX(Nhaplieu!$M$8:$M$1070,$G653)=$J$3,INDEX(Nhaplieu!$P$8:$P$1070,$G653)=$J$2),INDEX(Nhaplieu!$O$8:$O$1070,$G653),0))</f>
        <v/>
      </c>
      <c r="F653" s="461" t="str">
        <f>IF(OR($G653="",E653&gt;0),"",IF(AND(INDEX(Nhaplieu!$N$8:$N$1070,$G653)=$J$3,INDEX(Nhaplieu!$P$8:$P$1070,$G653)=$J$2),INDEX(Nhaplieu!$O$8:$O$1070,$G653),0))</f>
        <v/>
      </c>
      <c r="G653" s="480" t="str">
        <f>IF(TYPE(MATCH($J$2,Nhaplieu!$P$8:$P$1070,0))=16,"",MATCH($J$2,Nhaplieu!$P$8:$P$1070,0))</f>
        <v/>
      </c>
    </row>
    <row r="654" spans="1:7" s="10" customFormat="1" ht="14.25" customHeight="1">
      <c r="A654" s="461" t="str">
        <f>IF($G654="","",IF(OR(INDEX(Nhaplieu!$M$8:$M$1070,$G654)=$J$3,INDEX(Nhaplieu!$N$8:$N$1070,$G654)=$J$3),INDEX(Nhaplieu!$E$8:$E$1070,$G654),""))</f>
        <v/>
      </c>
      <c r="B654" s="477" t="str">
        <f>IF($G654="","",IF(OR(INDEX(Nhaplieu!$M$8:$M$1070,$G654)=$J$3,INDEX(Nhaplieu!$N$8:$N$1070,$G654)=$J$3),INDEX(Nhaplieu!$F$8:$F$1070,$G654),""))</f>
        <v/>
      </c>
      <c r="C654" s="478" t="str">
        <f>IF($G654="","",IF(OR(INDEX(Nhaplieu!$M$8:$M$1070,$G654)=$J$3,INDEX(Nhaplieu!$N$8:$N$1070,$G654)=$J$3),INDEX(Nhaplieu!$L$8:$L$1070,$G654),""))</f>
        <v/>
      </c>
      <c r="D654" s="479" t="str">
        <f>IF($G654="","",IF(INDEX(Nhaplieu!$M$8:$M$1070,$G654)=$J$3,IF($G654="","",INDEX(Nhaplieu!$N$8:$N$1070,$G654)),IF(INDEX(Nhaplieu!$N$8:$N$1070,$G654)=$J$3,IF($G654="","",INDEX(Nhaplieu!$M$8:$M$1070,$G654)),"")))</f>
        <v/>
      </c>
      <c r="E654" s="461" t="str">
        <f>IF($G654="","",IF(AND(INDEX(Nhaplieu!$M$8:$M$1070,$G654)=$J$3,INDEX(Nhaplieu!$P$8:$P$1070,$G654)=$J$2),INDEX(Nhaplieu!$O$8:$O$1070,$G654),0))</f>
        <v/>
      </c>
      <c r="F654" s="461" t="str">
        <f>IF(OR($G654="",E654&gt;0),"",IF(AND(INDEX(Nhaplieu!$N$8:$N$1070,$G654)=$J$3,INDEX(Nhaplieu!$P$8:$P$1070,$G654)=$J$2),INDEX(Nhaplieu!$O$8:$O$1070,$G654),0))</f>
        <v/>
      </c>
      <c r="G654" s="480" t="str">
        <f>IF(TYPE(MATCH($J$2,Nhaplieu!$P$8:$P$1070,0))=16,"",MATCH($J$2,Nhaplieu!$P$8:$P$1070,0))</f>
        <v/>
      </c>
    </row>
    <row r="655" spans="1:7" s="10" customFormat="1" ht="14.25" customHeight="1">
      <c r="A655" s="461" t="str">
        <f>IF($G655="","",IF(OR(INDEX(Nhaplieu!$M$8:$M$1070,$G655)=$J$3,INDEX(Nhaplieu!$N$8:$N$1070,$G655)=$J$3),INDEX(Nhaplieu!$E$8:$E$1070,$G655),""))</f>
        <v/>
      </c>
      <c r="B655" s="477" t="str">
        <f>IF($G655="","",IF(OR(INDEX(Nhaplieu!$M$8:$M$1070,$G655)=$J$3,INDEX(Nhaplieu!$N$8:$N$1070,$G655)=$J$3),INDEX(Nhaplieu!$F$8:$F$1070,$G655),""))</f>
        <v/>
      </c>
      <c r="C655" s="478" t="str">
        <f>IF($G655="","",IF(OR(INDEX(Nhaplieu!$M$8:$M$1070,$G655)=$J$3,INDEX(Nhaplieu!$N$8:$N$1070,$G655)=$J$3),INDEX(Nhaplieu!$L$8:$L$1070,$G655),""))</f>
        <v/>
      </c>
      <c r="D655" s="479" t="str">
        <f>IF($G655="","",IF(INDEX(Nhaplieu!$M$8:$M$1070,$G655)=$J$3,IF($G655="","",INDEX(Nhaplieu!$N$8:$N$1070,$G655)),IF(INDEX(Nhaplieu!$N$8:$N$1070,$G655)=$J$3,IF($G655="","",INDEX(Nhaplieu!$M$8:$M$1070,$G655)),"")))</f>
        <v/>
      </c>
      <c r="E655" s="461" t="str">
        <f>IF($G655="","",IF(AND(INDEX(Nhaplieu!$M$8:$M$1070,$G655)=$J$3,INDEX(Nhaplieu!$P$8:$P$1070,$G655)=$J$2),INDEX(Nhaplieu!$O$8:$O$1070,$G655),0))</f>
        <v/>
      </c>
      <c r="F655" s="461" t="str">
        <f>IF(OR($G655="",E655&gt;0),"",IF(AND(INDEX(Nhaplieu!$N$8:$N$1070,$G655)=$J$3,INDEX(Nhaplieu!$P$8:$P$1070,$G655)=$J$2),INDEX(Nhaplieu!$O$8:$O$1070,$G655),0))</f>
        <v/>
      </c>
      <c r="G655" s="480" t="str">
        <f>IF(TYPE(MATCH($J$2,Nhaplieu!$P$8:$P$1070,0))=16,"",MATCH($J$2,Nhaplieu!$P$8:$P$1070,0))</f>
        <v/>
      </c>
    </row>
    <row r="656" spans="1:7" s="10" customFormat="1" ht="14.25" customHeight="1">
      <c r="A656" s="461" t="str">
        <f>IF($G656="","",IF(OR(INDEX(Nhaplieu!$M$8:$M$1070,$G656)=$J$3,INDEX(Nhaplieu!$N$8:$N$1070,$G656)=$J$3),INDEX(Nhaplieu!$E$8:$E$1070,$G656),""))</f>
        <v/>
      </c>
      <c r="B656" s="477" t="str">
        <f>IF($G656="","",IF(OR(INDEX(Nhaplieu!$M$8:$M$1070,$G656)=$J$3,INDEX(Nhaplieu!$N$8:$N$1070,$G656)=$J$3),INDEX(Nhaplieu!$F$8:$F$1070,$G656),""))</f>
        <v/>
      </c>
      <c r="C656" s="478" t="str">
        <f>IF($G656="","",IF(OR(INDEX(Nhaplieu!$M$8:$M$1070,$G656)=$J$3,INDEX(Nhaplieu!$N$8:$N$1070,$G656)=$J$3),INDEX(Nhaplieu!$L$8:$L$1070,$G656),""))</f>
        <v/>
      </c>
      <c r="D656" s="479" t="str">
        <f>IF($G656="","",IF(INDEX(Nhaplieu!$M$8:$M$1070,$G656)=$J$3,IF($G656="","",INDEX(Nhaplieu!$N$8:$N$1070,$G656)),IF(INDEX(Nhaplieu!$N$8:$N$1070,$G656)=$J$3,IF($G656="","",INDEX(Nhaplieu!$M$8:$M$1070,$G656)),"")))</f>
        <v/>
      </c>
      <c r="E656" s="461" t="str">
        <f>IF($G656="","",IF(AND(INDEX(Nhaplieu!$M$8:$M$1070,$G656)=$J$3,INDEX(Nhaplieu!$P$8:$P$1070,$G656)=$J$2),INDEX(Nhaplieu!$O$8:$O$1070,$G656),0))</f>
        <v/>
      </c>
      <c r="F656" s="461" t="str">
        <f>IF(OR($G656="",E656&gt;0),"",IF(AND(INDEX(Nhaplieu!$N$8:$N$1070,$G656)=$J$3,INDEX(Nhaplieu!$P$8:$P$1070,$G656)=$J$2),INDEX(Nhaplieu!$O$8:$O$1070,$G656),0))</f>
        <v/>
      </c>
      <c r="G656" s="480" t="str">
        <f>IF(TYPE(MATCH($J$2,Nhaplieu!$P$8:$P$1070,0))=16,"",MATCH($J$2,Nhaplieu!$P$8:$P$1070,0))</f>
        <v/>
      </c>
    </row>
    <row r="657" spans="1:7" s="10" customFormat="1" ht="14.25" customHeight="1">
      <c r="A657" s="461" t="str">
        <f>IF($G657="","",IF(OR(INDEX(Nhaplieu!$M$8:$M$1070,$G657)=$J$3,INDEX(Nhaplieu!$N$8:$N$1070,$G657)=$J$3),INDEX(Nhaplieu!$E$8:$E$1070,$G657),""))</f>
        <v/>
      </c>
      <c r="B657" s="477" t="str">
        <f>IF($G657="","",IF(OR(INDEX(Nhaplieu!$M$8:$M$1070,$G657)=$J$3,INDEX(Nhaplieu!$N$8:$N$1070,$G657)=$J$3),INDEX(Nhaplieu!$F$8:$F$1070,$G657),""))</f>
        <v/>
      </c>
      <c r="C657" s="478" t="str">
        <f>IF($G657="","",IF(OR(INDEX(Nhaplieu!$M$8:$M$1070,$G657)=$J$3,INDEX(Nhaplieu!$N$8:$N$1070,$G657)=$J$3),INDEX(Nhaplieu!$L$8:$L$1070,$G657),""))</f>
        <v/>
      </c>
      <c r="D657" s="479" t="str">
        <f>IF($G657="","",IF(INDEX(Nhaplieu!$M$8:$M$1070,$G657)=$J$3,IF($G657="","",INDEX(Nhaplieu!$N$8:$N$1070,$G657)),IF(INDEX(Nhaplieu!$N$8:$N$1070,$G657)=$J$3,IF($G657="","",INDEX(Nhaplieu!$M$8:$M$1070,$G657)),"")))</f>
        <v/>
      </c>
      <c r="E657" s="461" t="str">
        <f>IF($G657="","",IF(AND(INDEX(Nhaplieu!$M$8:$M$1070,$G657)=$J$3,INDEX(Nhaplieu!$P$8:$P$1070,$G657)=$J$2),INDEX(Nhaplieu!$O$8:$O$1070,$G657),0))</f>
        <v/>
      </c>
      <c r="F657" s="461" t="str">
        <f>IF(OR($G657="",E657&gt;0),"",IF(AND(INDEX(Nhaplieu!$N$8:$N$1070,$G657)=$J$3,INDEX(Nhaplieu!$P$8:$P$1070,$G657)=$J$2),INDEX(Nhaplieu!$O$8:$O$1070,$G657),0))</f>
        <v/>
      </c>
      <c r="G657" s="480" t="str">
        <f>IF(TYPE(MATCH($J$2,Nhaplieu!$P$8:$P$1070,0))=16,"",MATCH($J$2,Nhaplieu!$P$8:$P$1070,0))</f>
        <v/>
      </c>
    </row>
    <row r="658" spans="1:7" s="10" customFormat="1" ht="14.25" customHeight="1">
      <c r="A658" s="461" t="str">
        <f>IF($G658="","",IF(OR(INDEX(Nhaplieu!$M$8:$M$1070,$G658)=$J$3,INDEX(Nhaplieu!$N$8:$N$1070,$G658)=$J$3),INDEX(Nhaplieu!$E$8:$E$1070,$G658),""))</f>
        <v/>
      </c>
      <c r="B658" s="477" t="str">
        <f>IF($G658="","",IF(OR(INDEX(Nhaplieu!$M$8:$M$1070,$G658)=$J$3,INDEX(Nhaplieu!$N$8:$N$1070,$G658)=$J$3),INDEX(Nhaplieu!$F$8:$F$1070,$G658),""))</f>
        <v/>
      </c>
      <c r="C658" s="478" t="str">
        <f>IF($G658="","",IF(OR(INDEX(Nhaplieu!$M$8:$M$1070,$G658)=$J$3,INDEX(Nhaplieu!$N$8:$N$1070,$G658)=$J$3),INDEX(Nhaplieu!$L$8:$L$1070,$G658),""))</f>
        <v/>
      </c>
      <c r="D658" s="479" t="str">
        <f>IF($G658="","",IF(INDEX(Nhaplieu!$M$8:$M$1070,$G658)=$J$3,IF($G658="","",INDEX(Nhaplieu!$N$8:$N$1070,$G658)),IF(INDEX(Nhaplieu!$N$8:$N$1070,$G658)=$J$3,IF($G658="","",INDEX(Nhaplieu!$M$8:$M$1070,$G658)),"")))</f>
        <v/>
      </c>
      <c r="E658" s="461" t="str">
        <f>IF($G658="","",IF(AND(INDEX(Nhaplieu!$M$8:$M$1070,$G658)=$J$3,INDEX(Nhaplieu!$P$8:$P$1070,$G658)=$J$2),INDEX(Nhaplieu!$O$8:$O$1070,$G658),0))</f>
        <v/>
      </c>
      <c r="F658" s="461" t="str">
        <f>IF(OR($G658="",E658&gt;0),"",IF(AND(INDEX(Nhaplieu!$N$8:$N$1070,$G658)=$J$3,INDEX(Nhaplieu!$P$8:$P$1070,$G658)=$J$2),INDEX(Nhaplieu!$O$8:$O$1070,$G658),0))</f>
        <v/>
      </c>
      <c r="G658" s="480" t="str">
        <f>IF(TYPE(MATCH($J$2,Nhaplieu!$P$8:$P$1070,0))=16,"",MATCH($J$2,Nhaplieu!$P$8:$P$1070,0))</f>
        <v/>
      </c>
    </row>
    <row r="659" spans="1:7" s="10" customFormat="1" ht="14.25" customHeight="1">
      <c r="A659" s="461" t="str">
        <f>IF($G659="","",IF(OR(INDEX(Nhaplieu!$M$8:$M$1070,$G659)=$J$3,INDEX(Nhaplieu!$N$8:$N$1070,$G659)=$J$3),INDEX(Nhaplieu!$E$8:$E$1070,$G659),""))</f>
        <v/>
      </c>
      <c r="B659" s="477" t="str">
        <f>IF($G659="","",IF(OR(INDEX(Nhaplieu!$M$8:$M$1070,$G659)=$J$3,INDEX(Nhaplieu!$N$8:$N$1070,$G659)=$J$3),INDEX(Nhaplieu!$F$8:$F$1070,$G659),""))</f>
        <v/>
      </c>
      <c r="C659" s="478" t="str">
        <f>IF($G659="","",IF(OR(INDEX(Nhaplieu!$M$8:$M$1070,$G659)=$J$3,INDEX(Nhaplieu!$N$8:$N$1070,$G659)=$J$3),INDEX(Nhaplieu!$L$8:$L$1070,$G659),""))</f>
        <v/>
      </c>
      <c r="D659" s="479" t="str">
        <f>IF($G659="","",IF(INDEX(Nhaplieu!$M$8:$M$1070,$G659)=$J$3,IF($G659="","",INDEX(Nhaplieu!$N$8:$N$1070,$G659)),IF(INDEX(Nhaplieu!$N$8:$N$1070,$G659)=$J$3,IF($G659="","",INDEX(Nhaplieu!$M$8:$M$1070,$G659)),"")))</f>
        <v/>
      </c>
      <c r="E659" s="461" t="str">
        <f>IF($G659="","",IF(AND(INDEX(Nhaplieu!$M$8:$M$1070,$G659)=$J$3,INDEX(Nhaplieu!$P$8:$P$1070,$G659)=$J$2),INDEX(Nhaplieu!$O$8:$O$1070,$G659),0))</f>
        <v/>
      </c>
      <c r="F659" s="461" t="str">
        <f>IF(OR($G659="",E659&gt;0),"",IF(AND(INDEX(Nhaplieu!$N$8:$N$1070,$G659)=$J$3,INDEX(Nhaplieu!$P$8:$P$1070,$G659)=$J$2),INDEX(Nhaplieu!$O$8:$O$1070,$G659),0))</f>
        <v/>
      </c>
      <c r="G659" s="480" t="str">
        <f>IF(TYPE(MATCH($J$2,Nhaplieu!$P$8:$P$1070,0))=16,"",MATCH($J$2,Nhaplieu!$P$8:$P$1070,0))</f>
        <v/>
      </c>
    </row>
    <row r="660" spans="1:7" s="10" customFormat="1" ht="14.25" customHeight="1">
      <c r="A660" s="461" t="str">
        <f>IF($G660="","",IF(OR(INDEX(Nhaplieu!$M$8:$M$1070,$G660)=$J$3,INDEX(Nhaplieu!$N$8:$N$1070,$G660)=$J$3),INDEX(Nhaplieu!$E$8:$E$1070,$G660),""))</f>
        <v/>
      </c>
      <c r="B660" s="477" t="str">
        <f>IF($G660="","",IF(OR(INDEX(Nhaplieu!$M$8:$M$1070,$G660)=$J$3,INDEX(Nhaplieu!$N$8:$N$1070,$G660)=$J$3),INDEX(Nhaplieu!$F$8:$F$1070,$G660),""))</f>
        <v/>
      </c>
      <c r="C660" s="478" t="str">
        <f>IF($G660="","",IF(OR(INDEX(Nhaplieu!$M$8:$M$1070,$G660)=$J$3,INDEX(Nhaplieu!$N$8:$N$1070,$G660)=$J$3),INDEX(Nhaplieu!$L$8:$L$1070,$G660),""))</f>
        <v/>
      </c>
      <c r="D660" s="479" t="str">
        <f>IF($G660="","",IF(INDEX(Nhaplieu!$M$8:$M$1070,$G660)=$J$3,IF($G660="","",INDEX(Nhaplieu!$N$8:$N$1070,$G660)),IF(INDEX(Nhaplieu!$N$8:$N$1070,$G660)=$J$3,IF($G660="","",INDEX(Nhaplieu!$M$8:$M$1070,$G660)),"")))</f>
        <v/>
      </c>
      <c r="E660" s="461" t="str">
        <f>IF($G660="","",IF(AND(INDEX(Nhaplieu!$M$8:$M$1070,$G660)=$J$3,INDEX(Nhaplieu!$P$8:$P$1070,$G660)=$J$2),INDEX(Nhaplieu!$O$8:$O$1070,$G660),0))</f>
        <v/>
      </c>
      <c r="F660" s="461" t="str">
        <f>IF(OR($G660="",E660&gt;0),"",IF(AND(INDEX(Nhaplieu!$N$8:$N$1070,$G660)=$J$3,INDEX(Nhaplieu!$P$8:$P$1070,$G660)=$J$2),INDEX(Nhaplieu!$O$8:$O$1070,$G660),0))</f>
        <v/>
      </c>
      <c r="G660" s="480" t="str">
        <f>IF(TYPE(MATCH($J$2,Nhaplieu!$P$8:$P$1070,0))=16,"",MATCH($J$2,Nhaplieu!$P$8:$P$1070,0))</f>
        <v/>
      </c>
    </row>
    <row r="661" spans="1:7" s="10" customFormat="1" ht="14.25" customHeight="1">
      <c r="A661" s="461" t="str">
        <f>IF($G661="","",IF(OR(INDEX(Nhaplieu!$M$8:$M$1070,$G661)=$J$3,INDEX(Nhaplieu!$N$8:$N$1070,$G661)=$J$3),INDEX(Nhaplieu!$E$8:$E$1070,$G661),""))</f>
        <v/>
      </c>
      <c r="B661" s="477" t="str">
        <f>IF($G661="","",IF(OR(INDEX(Nhaplieu!$M$8:$M$1070,$G661)=$J$3,INDEX(Nhaplieu!$N$8:$N$1070,$G661)=$J$3),INDEX(Nhaplieu!$F$8:$F$1070,$G661),""))</f>
        <v/>
      </c>
      <c r="C661" s="478" t="str">
        <f>IF($G661="","",IF(OR(INDEX(Nhaplieu!$M$8:$M$1070,$G661)=$J$3,INDEX(Nhaplieu!$N$8:$N$1070,$G661)=$J$3),INDEX(Nhaplieu!$L$8:$L$1070,$G661),""))</f>
        <v/>
      </c>
      <c r="D661" s="479" t="str">
        <f>IF($G661="","",IF(INDEX(Nhaplieu!$M$8:$M$1070,$G661)=$J$3,IF($G661="","",INDEX(Nhaplieu!$N$8:$N$1070,$G661)),IF(INDEX(Nhaplieu!$N$8:$N$1070,$G661)=$J$3,IF($G661="","",INDEX(Nhaplieu!$M$8:$M$1070,$G661)),"")))</f>
        <v/>
      </c>
      <c r="E661" s="461" t="str">
        <f>IF($G661="","",IF(AND(INDEX(Nhaplieu!$M$8:$M$1070,$G661)=$J$3,INDEX(Nhaplieu!$P$8:$P$1070,$G661)=$J$2),INDEX(Nhaplieu!$O$8:$O$1070,$G661),0))</f>
        <v/>
      </c>
      <c r="F661" s="461" t="str">
        <f>IF(OR($G661="",E661&gt;0),"",IF(AND(INDEX(Nhaplieu!$N$8:$N$1070,$G661)=$J$3,INDEX(Nhaplieu!$P$8:$P$1070,$G661)=$J$2),INDEX(Nhaplieu!$O$8:$O$1070,$G661),0))</f>
        <v/>
      </c>
      <c r="G661" s="480" t="str">
        <f>IF(TYPE(MATCH($J$2,Nhaplieu!$P$8:$P$1070,0))=16,"",MATCH($J$2,Nhaplieu!$P$8:$P$1070,0))</f>
        <v/>
      </c>
    </row>
    <row r="662" spans="1:7" s="10" customFormat="1" ht="14.25" customHeight="1">
      <c r="A662" s="461" t="str">
        <f>IF($G662="","",IF(OR(INDEX(Nhaplieu!$M$8:$M$1070,$G662)=$J$3,INDEX(Nhaplieu!$N$8:$N$1070,$G662)=$J$3),INDEX(Nhaplieu!$E$8:$E$1070,$G662),""))</f>
        <v/>
      </c>
      <c r="B662" s="477" t="str">
        <f>IF($G662="","",IF(OR(INDEX(Nhaplieu!$M$8:$M$1070,$G662)=$J$3,INDEX(Nhaplieu!$N$8:$N$1070,$G662)=$J$3),INDEX(Nhaplieu!$F$8:$F$1070,$G662),""))</f>
        <v/>
      </c>
      <c r="C662" s="478" t="str">
        <f>IF($G662="","",IF(OR(INDEX(Nhaplieu!$M$8:$M$1070,$G662)=$J$3,INDEX(Nhaplieu!$N$8:$N$1070,$G662)=$J$3),INDEX(Nhaplieu!$L$8:$L$1070,$G662),""))</f>
        <v/>
      </c>
      <c r="D662" s="479" t="str">
        <f>IF($G662="","",IF(INDEX(Nhaplieu!$M$8:$M$1070,$G662)=$J$3,IF($G662="","",INDEX(Nhaplieu!$N$8:$N$1070,$G662)),IF(INDEX(Nhaplieu!$N$8:$N$1070,$G662)=$J$3,IF($G662="","",INDEX(Nhaplieu!$M$8:$M$1070,$G662)),"")))</f>
        <v/>
      </c>
      <c r="E662" s="461" t="str">
        <f>IF($G662="","",IF(AND(INDEX(Nhaplieu!$M$8:$M$1070,$G662)=$J$3,INDEX(Nhaplieu!$P$8:$P$1070,$G662)=$J$2),INDEX(Nhaplieu!$O$8:$O$1070,$G662),0))</f>
        <v/>
      </c>
      <c r="F662" s="461" t="str">
        <f>IF(OR($G662="",E662&gt;0),"",IF(AND(INDEX(Nhaplieu!$N$8:$N$1070,$G662)=$J$3,INDEX(Nhaplieu!$P$8:$P$1070,$G662)=$J$2),INDEX(Nhaplieu!$O$8:$O$1070,$G662),0))</f>
        <v/>
      </c>
      <c r="G662" s="480" t="str">
        <f>IF(TYPE(MATCH($J$2,Nhaplieu!$P$8:$P$1070,0))=16,"",MATCH($J$2,Nhaplieu!$P$8:$P$1070,0))</f>
        <v/>
      </c>
    </row>
    <row r="663" spans="1:7" s="10" customFormat="1" ht="14.25" customHeight="1">
      <c r="A663" s="461" t="str">
        <f>IF($G663="","",IF(OR(INDEX(Nhaplieu!$M$8:$M$1070,$G663)=$J$3,INDEX(Nhaplieu!$N$8:$N$1070,$G663)=$J$3),INDEX(Nhaplieu!$E$8:$E$1070,$G663),""))</f>
        <v/>
      </c>
      <c r="B663" s="477" t="str">
        <f>IF($G663="","",IF(OR(INDEX(Nhaplieu!$M$8:$M$1070,$G663)=$J$3,INDEX(Nhaplieu!$N$8:$N$1070,$G663)=$J$3),INDEX(Nhaplieu!$F$8:$F$1070,$G663),""))</f>
        <v/>
      </c>
      <c r="C663" s="478" t="str">
        <f>IF($G663="","",IF(OR(INDEX(Nhaplieu!$M$8:$M$1070,$G663)=$J$3,INDEX(Nhaplieu!$N$8:$N$1070,$G663)=$J$3),INDEX(Nhaplieu!$L$8:$L$1070,$G663),""))</f>
        <v/>
      </c>
      <c r="D663" s="479" t="str">
        <f>IF($G663="","",IF(INDEX(Nhaplieu!$M$8:$M$1070,$G663)=$J$3,IF($G663="","",INDEX(Nhaplieu!$N$8:$N$1070,$G663)),IF(INDEX(Nhaplieu!$N$8:$N$1070,$G663)=$J$3,IF($G663="","",INDEX(Nhaplieu!$M$8:$M$1070,$G663)),"")))</f>
        <v/>
      </c>
      <c r="E663" s="461" t="str">
        <f>IF($G663="","",IF(AND(INDEX(Nhaplieu!$M$8:$M$1070,$G663)=$J$3,INDEX(Nhaplieu!$P$8:$P$1070,$G663)=$J$2),INDEX(Nhaplieu!$O$8:$O$1070,$G663),0))</f>
        <v/>
      </c>
      <c r="F663" s="461" t="str">
        <f>IF(OR($G663="",E663&gt;0),"",IF(AND(INDEX(Nhaplieu!$N$8:$N$1070,$G663)=$J$3,INDEX(Nhaplieu!$P$8:$P$1070,$G663)=$J$2),INDEX(Nhaplieu!$O$8:$O$1070,$G663),0))</f>
        <v/>
      </c>
      <c r="G663" s="480" t="str">
        <f>IF(TYPE(MATCH($J$2,Nhaplieu!$P$8:$P$1070,0))=16,"",MATCH($J$2,Nhaplieu!$P$8:$P$1070,0))</f>
        <v/>
      </c>
    </row>
    <row r="664" spans="1:7" s="10" customFormat="1" ht="14.25" customHeight="1">
      <c r="A664" s="461" t="str">
        <f>IF($G664="","",IF(OR(INDEX(Nhaplieu!$M$8:$M$1070,$G664)=$J$3,INDEX(Nhaplieu!$N$8:$N$1070,$G664)=$J$3),INDEX(Nhaplieu!$E$8:$E$1070,$G664),""))</f>
        <v/>
      </c>
      <c r="B664" s="477" t="str">
        <f>IF($G664="","",IF(OR(INDEX(Nhaplieu!$M$8:$M$1070,$G664)=$J$3,INDEX(Nhaplieu!$N$8:$N$1070,$G664)=$J$3),INDEX(Nhaplieu!$F$8:$F$1070,$G664),""))</f>
        <v/>
      </c>
      <c r="C664" s="478" t="str">
        <f>IF($G664="","",IF(OR(INDEX(Nhaplieu!$M$8:$M$1070,$G664)=$J$3,INDEX(Nhaplieu!$N$8:$N$1070,$G664)=$J$3),INDEX(Nhaplieu!$L$8:$L$1070,$G664),""))</f>
        <v/>
      </c>
      <c r="D664" s="479" t="str">
        <f>IF($G664="","",IF(INDEX(Nhaplieu!$M$8:$M$1070,$G664)=$J$3,IF($G664="","",INDEX(Nhaplieu!$N$8:$N$1070,$G664)),IF(INDEX(Nhaplieu!$N$8:$N$1070,$G664)=$J$3,IF($G664="","",INDEX(Nhaplieu!$M$8:$M$1070,$G664)),"")))</f>
        <v/>
      </c>
      <c r="E664" s="461" t="str">
        <f>IF($G664="","",IF(AND(INDEX(Nhaplieu!$M$8:$M$1070,$G664)=$J$3,INDEX(Nhaplieu!$P$8:$P$1070,$G664)=$J$2),INDEX(Nhaplieu!$O$8:$O$1070,$G664),0))</f>
        <v/>
      </c>
      <c r="F664" s="461" t="str">
        <f>IF(OR($G664="",E664&gt;0),"",IF(AND(INDEX(Nhaplieu!$N$8:$N$1070,$G664)=$J$3,INDEX(Nhaplieu!$P$8:$P$1070,$G664)=$J$2),INDEX(Nhaplieu!$O$8:$O$1070,$G664),0))</f>
        <v/>
      </c>
      <c r="G664" s="480" t="str">
        <f>IF(TYPE(MATCH($J$2,Nhaplieu!$P$8:$P$1070,0))=16,"",MATCH($J$2,Nhaplieu!$P$8:$P$1070,0))</f>
        <v/>
      </c>
    </row>
    <row r="665" spans="1:7" s="10" customFormat="1" ht="14.25" customHeight="1">
      <c r="A665" s="461" t="str">
        <f>IF($G665="","",IF(OR(INDEX(Nhaplieu!$M$8:$M$1070,$G665)=$J$3,INDEX(Nhaplieu!$N$8:$N$1070,$G665)=$J$3),INDEX(Nhaplieu!$E$8:$E$1070,$G665),""))</f>
        <v/>
      </c>
      <c r="B665" s="477" t="str">
        <f>IF($G665="","",IF(OR(INDEX(Nhaplieu!$M$8:$M$1070,$G665)=$J$3,INDEX(Nhaplieu!$N$8:$N$1070,$G665)=$J$3),INDEX(Nhaplieu!$F$8:$F$1070,$G665),""))</f>
        <v/>
      </c>
      <c r="C665" s="478" t="str">
        <f>IF($G665="","",IF(OR(INDEX(Nhaplieu!$M$8:$M$1070,$G665)=$J$3,INDEX(Nhaplieu!$N$8:$N$1070,$G665)=$J$3),INDEX(Nhaplieu!$L$8:$L$1070,$G665),""))</f>
        <v/>
      </c>
      <c r="D665" s="479" t="str">
        <f>IF($G665="","",IF(INDEX(Nhaplieu!$M$8:$M$1070,$G665)=$J$3,IF($G665="","",INDEX(Nhaplieu!$N$8:$N$1070,$G665)),IF(INDEX(Nhaplieu!$N$8:$N$1070,$G665)=$J$3,IF($G665="","",INDEX(Nhaplieu!$M$8:$M$1070,$G665)),"")))</f>
        <v/>
      </c>
      <c r="E665" s="461" t="str">
        <f>IF($G665="","",IF(AND(INDEX(Nhaplieu!$M$8:$M$1070,$G665)=$J$3,INDEX(Nhaplieu!$P$8:$P$1070,$G665)=$J$2),INDEX(Nhaplieu!$O$8:$O$1070,$G665),0))</f>
        <v/>
      </c>
      <c r="F665" s="461" t="str">
        <f>IF(OR($G665="",E665&gt;0),"",IF(AND(INDEX(Nhaplieu!$N$8:$N$1070,$G665)=$J$3,INDEX(Nhaplieu!$P$8:$P$1070,$G665)=$J$2),INDEX(Nhaplieu!$O$8:$O$1070,$G665),0))</f>
        <v/>
      </c>
      <c r="G665" s="480" t="str">
        <f>IF(TYPE(MATCH($J$2,Nhaplieu!$P$8:$P$1070,0))=16,"",MATCH($J$2,Nhaplieu!$P$8:$P$1070,0))</f>
        <v/>
      </c>
    </row>
    <row r="666" spans="1:7" s="10" customFormat="1" ht="14.25" customHeight="1">
      <c r="A666" s="461" t="str">
        <f>IF($G666="","",IF(OR(INDEX(Nhaplieu!$M$8:$M$1070,$G666)=$J$3,INDEX(Nhaplieu!$N$8:$N$1070,$G666)=$J$3),INDEX(Nhaplieu!$E$8:$E$1070,$G666),""))</f>
        <v/>
      </c>
      <c r="B666" s="477" t="str">
        <f>IF($G666="","",IF(OR(INDEX(Nhaplieu!$M$8:$M$1070,$G666)=$J$3,INDEX(Nhaplieu!$N$8:$N$1070,$G666)=$J$3),INDEX(Nhaplieu!$F$8:$F$1070,$G666),""))</f>
        <v/>
      </c>
      <c r="C666" s="478" t="str">
        <f>IF($G666="","",IF(OR(INDEX(Nhaplieu!$M$8:$M$1070,$G666)=$J$3,INDEX(Nhaplieu!$N$8:$N$1070,$G666)=$J$3),INDEX(Nhaplieu!$L$8:$L$1070,$G666),""))</f>
        <v/>
      </c>
      <c r="D666" s="479" t="str">
        <f>IF($G666="","",IF(INDEX(Nhaplieu!$M$8:$M$1070,$G666)=$J$3,IF($G666="","",INDEX(Nhaplieu!$N$8:$N$1070,$G666)),IF(INDEX(Nhaplieu!$N$8:$N$1070,$G666)=$J$3,IF($G666="","",INDEX(Nhaplieu!$M$8:$M$1070,$G666)),"")))</f>
        <v/>
      </c>
      <c r="E666" s="461" t="str">
        <f>IF($G666="","",IF(AND(INDEX(Nhaplieu!$M$8:$M$1070,$G666)=$J$3,INDEX(Nhaplieu!$P$8:$P$1070,$G666)=$J$2),INDEX(Nhaplieu!$O$8:$O$1070,$G666),0))</f>
        <v/>
      </c>
      <c r="F666" s="461" t="str">
        <f>IF(OR($G666="",E666&gt;0),"",IF(AND(INDEX(Nhaplieu!$N$8:$N$1070,$G666)=$J$3,INDEX(Nhaplieu!$P$8:$P$1070,$G666)=$J$2),INDEX(Nhaplieu!$O$8:$O$1070,$G666),0))</f>
        <v/>
      </c>
      <c r="G666" s="480" t="str">
        <f>IF(TYPE(MATCH($J$2,Nhaplieu!$P$8:$P$1070,0))=16,"",MATCH($J$2,Nhaplieu!$P$8:$P$1070,0))</f>
        <v/>
      </c>
    </row>
    <row r="667" spans="1:7" s="10" customFormat="1" ht="14.25" customHeight="1">
      <c r="A667" s="461" t="str">
        <f>IF($G667="","",IF(OR(INDEX(Nhaplieu!$M$8:$M$1070,$G667)=$J$3,INDEX(Nhaplieu!$N$8:$N$1070,$G667)=$J$3),INDEX(Nhaplieu!$E$8:$E$1070,$G667),""))</f>
        <v/>
      </c>
      <c r="B667" s="477" t="str">
        <f>IF($G667="","",IF(OR(INDEX(Nhaplieu!$M$8:$M$1070,$G667)=$J$3,INDEX(Nhaplieu!$N$8:$N$1070,$G667)=$J$3),INDEX(Nhaplieu!$F$8:$F$1070,$G667),""))</f>
        <v/>
      </c>
      <c r="C667" s="478" t="str">
        <f>IF($G667="","",IF(OR(INDEX(Nhaplieu!$M$8:$M$1070,$G667)=$J$3,INDEX(Nhaplieu!$N$8:$N$1070,$G667)=$J$3),INDEX(Nhaplieu!$L$8:$L$1070,$G667),""))</f>
        <v/>
      </c>
      <c r="D667" s="479" t="str">
        <f>IF($G667="","",IF(INDEX(Nhaplieu!$M$8:$M$1070,$G667)=$J$3,IF($G667="","",INDEX(Nhaplieu!$N$8:$N$1070,$G667)),IF(INDEX(Nhaplieu!$N$8:$N$1070,$G667)=$J$3,IF($G667="","",INDEX(Nhaplieu!$M$8:$M$1070,$G667)),"")))</f>
        <v/>
      </c>
      <c r="E667" s="461" t="str">
        <f>IF($G667="","",IF(AND(INDEX(Nhaplieu!$M$8:$M$1070,$G667)=$J$3,INDEX(Nhaplieu!$P$8:$P$1070,$G667)=$J$2),INDEX(Nhaplieu!$O$8:$O$1070,$G667),0))</f>
        <v/>
      </c>
      <c r="F667" s="461" t="str">
        <f>IF(OR($G667="",E667&gt;0),"",IF(AND(INDEX(Nhaplieu!$N$8:$N$1070,$G667)=$J$3,INDEX(Nhaplieu!$P$8:$P$1070,$G667)=$J$2),INDEX(Nhaplieu!$O$8:$O$1070,$G667),0))</f>
        <v/>
      </c>
      <c r="G667" s="480" t="str">
        <f>IF(TYPE(MATCH($J$2,Nhaplieu!$P$8:$P$1070,0))=16,"",MATCH($J$2,Nhaplieu!$P$8:$P$1070,0))</f>
        <v/>
      </c>
    </row>
    <row r="668" spans="1:7" s="10" customFormat="1" ht="14.25" customHeight="1">
      <c r="A668" s="461" t="str">
        <f>IF($G668="","",IF(OR(INDEX(Nhaplieu!$M$8:$M$1070,$G668)=$J$3,INDEX(Nhaplieu!$N$8:$N$1070,$G668)=$J$3),INDEX(Nhaplieu!$E$8:$E$1070,$G668),""))</f>
        <v/>
      </c>
      <c r="B668" s="477" t="str">
        <f>IF($G668="","",IF(OR(INDEX(Nhaplieu!$M$8:$M$1070,$G668)=$J$3,INDEX(Nhaplieu!$N$8:$N$1070,$G668)=$J$3),INDEX(Nhaplieu!$F$8:$F$1070,$G668),""))</f>
        <v/>
      </c>
      <c r="C668" s="478" t="str">
        <f>IF($G668="","",IF(OR(INDEX(Nhaplieu!$M$8:$M$1070,$G668)=$J$3,INDEX(Nhaplieu!$N$8:$N$1070,$G668)=$J$3),INDEX(Nhaplieu!$L$8:$L$1070,$G668),""))</f>
        <v/>
      </c>
      <c r="D668" s="479" t="str">
        <f>IF($G668="","",IF(INDEX(Nhaplieu!$M$8:$M$1070,$G668)=$J$3,IF($G668="","",INDEX(Nhaplieu!$N$8:$N$1070,$G668)),IF(INDEX(Nhaplieu!$N$8:$N$1070,$G668)=$J$3,IF($G668="","",INDEX(Nhaplieu!$M$8:$M$1070,$G668)),"")))</f>
        <v/>
      </c>
      <c r="E668" s="461" t="str">
        <f>IF($G668="","",IF(AND(INDEX(Nhaplieu!$M$8:$M$1070,$G668)=$J$3,INDEX(Nhaplieu!$P$8:$P$1070,$G668)=$J$2),INDEX(Nhaplieu!$O$8:$O$1070,$G668),0))</f>
        <v/>
      </c>
      <c r="F668" s="461" t="str">
        <f>IF(OR($G668="",E668&gt;0),"",IF(AND(INDEX(Nhaplieu!$N$8:$N$1070,$G668)=$J$3,INDEX(Nhaplieu!$P$8:$P$1070,$G668)=$J$2),INDEX(Nhaplieu!$O$8:$O$1070,$G668),0))</f>
        <v/>
      </c>
      <c r="G668" s="480" t="str">
        <f>IF(TYPE(MATCH($J$2,Nhaplieu!$P$8:$P$1070,0))=16,"",MATCH($J$2,Nhaplieu!$P$8:$P$1070,0))</f>
        <v/>
      </c>
    </row>
    <row r="669" spans="1:7" s="10" customFormat="1" ht="14.25" customHeight="1">
      <c r="A669" s="461" t="str">
        <f>IF($G669="","",IF(OR(INDEX(Nhaplieu!$M$8:$M$1070,$G669)=$J$3,INDEX(Nhaplieu!$N$8:$N$1070,$G669)=$J$3),INDEX(Nhaplieu!$E$8:$E$1070,$G669),""))</f>
        <v/>
      </c>
      <c r="B669" s="477" t="str">
        <f>IF($G669="","",IF(OR(INDEX(Nhaplieu!$M$8:$M$1070,$G669)=$J$3,INDEX(Nhaplieu!$N$8:$N$1070,$G669)=$J$3),INDEX(Nhaplieu!$F$8:$F$1070,$G669),""))</f>
        <v/>
      </c>
      <c r="C669" s="478" t="str">
        <f>IF($G669="","",IF(OR(INDEX(Nhaplieu!$M$8:$M$1070,$G669)=$J$3,INDEX(Nhaplieu!$N$8:$N$1070,$G669)=$J$3),INDEX(Nhaplieu!$L$8:$L$1070,$G669),""))</f>
        <v/>
      </c>
      <c r="D669" s="479" t="str">
        <f>IF($G669="","",IF(INDEX(Nhaplieu!$M$8:$M$1070,$G669)=$J$3,IF($G669="","",INDEX(Nhaplieu!$N$8:$N$1070,$G669)),IF(INDEX(Nhaplieu!$N$8:$N$1070,$G669)=$J$3,IF($G669="","",INDEX(Nhaplieu!$M$8:$M$1070,$G669)),"")))</f>
        <v/>
      </c>
      <c r="E669" s="461" t="str">
        <f>IF($G669="","",IF(AND(INDEX(Nhaplieu!$M$8:$M$1070,$G669)=$J$3,INDEX(Nhaplieu!$P$8:$P$1070,$G669)=$J$2),INDEX(Nhaplieu!$O$8:$O$1070,$G669),0))</f>
        <v/>
      </c>
      <c r="F669" s="461" t="str">
        <f>IF(OR($G669="",E669&gt;0),"",IF(AND(INDEX(Nhaplieu!$N$8:$N$1070,$G669)=$J$3,INDEX(Nhaplieu!$P$8:$P$1070,$G669)=$J$2),INDEX(Nhaplieu!$O$8:$O$1070,$G669),0))</f>
        <v/>
      </c>
      <c r="G669" s="480" t="str">
        <f>IF(TYPE(MATCH($J$2,Nhaplieu!$P$8:$P$1070,0))=16,"",MATCH($J$2,Nhaplieu!$P$8:$P$1070,0))</f>
        <v/>
      </c>
    </row>
    <row r="670" spans="1:7" s="10" customFormat="1" ht="14.25" customHeight="1">
      <c r="A670" s="461" t="str">
        <f>IF($G670="","",IF(OR(INDEX(Nhaplieu!$M$8:$M$1070,$G670)=$J$3,INDEX(Nhaplieu!$N$8:$N$1070,$G670)=$J$3),INDEX(Nhaplieu!$E$8:$E$1070,$G670),""))</f>
        <v/>
      </c>
      <c r="B670" s="477" t="str">
        <f>IF($G670="","",IF(OR(INDEX(Nhaplieu!$M$8:$M$1070,$G670)=$J$3,INDEX(Nhaplieu!$N$8:$N$1070,$G670)=$J$3),INDEX(Nhaplieu!$F$8:$F$1070,$G670),""))</f>
        <v/>
      </c>
      <c r="C670" s="478" t="str">
        <f>IF($G670="","",IF(OR(INDEX(Nhaplieu!$M$8:$M$1070,$G670)=$J$3,INDEX(Nhaplieu!$N$8:$N$1070,$G670)=$J$3),INDEX(Nhaplieu!$L$8:$L$1070,$G670),""))</f>
        <v/>
      </c>
      <c r="D670" s="479" t="str">
        <f>IF($G670="","",IF(INDEX(Nhaplieu!$M$8:$M$1070,$G670)=$J$3,IF($G670="","",INDEX(Nhaplieu!$N$8:$N$1070,$G670)),IF(INDEX(Nhaplieu!$N$8:$N$1070,$G670)=$J$3,IF($G670="","",INDEX(Nhaplieu!$M$8:$M$1070,$G670)),"")))</f>
        <v/>
      </c>
      <c r="E670" s="461" t="str">
        <f>IF($G670="","",IF(AND(INDEX(Nhaplieu!$M$8:$M$1070,$G670)=$J$3,INDEX(Nhaplieu!$P$8:$P$1070,$G670)=$J$2),INDEX(Nhaplieu!$O$8:$O$1070,$G670),0))</f>
        <v/>
      </c>
      <c r="F670" s="461" t="str">
        <f>IF(OR($G670="",E670&gt;0),"",IF(AND(INDEX(Nhaplieu!$N$8:$N$1070,$G670)=$J$3,INDEX(Nhaplieu!$P$8:$P$1070,$G670)=$J$2),INDEX(Nhaplieu!$O$8:$O$1070,$G670),0))</f>
        <v/>
      </c>
      <c r="G670" s="480" t="str">
        <f>IF(TYPE(MATCH($J$2,Nhaplieu!$P$8:$P$1070,0))=16,"",MATCH($J$2,Nhaplieu!$P$8:$P$1070,0))</f>
        <v/>
      </c>
    </row>
    <row r="671" spans="1:7" s="10" customFormat="1" ht="14.25" customHeight="1">
      <c r="A671" s="461" t="str">
        <f>IF($G671="","",IF(OR(INDEX(Nhaplieu!$M$8:$M$1070,$G671)=$J$3,INDEX(Nhaplieu!$N$8:$N$1070,$G671)=$J$3),INDEX(Nhaplieu!$E$8:$E$1070,$G671),""))</f>
        <v/>
      </c>
      <c r="B671" s="477" t="str">
        <f>IF($G671="","",IF(OR(INDEX(Nhaplieu!$M$8:$M$1070,$G671)=$J$3,INDEX(Nhaplieu!$N$8:$N$1070,$G671)=$J$3),INDEX(Nhaplieu!$F$8:$F$1070,$G671),""))</f>
        <v/>
      </c>
      <c r="C671" s="478" t="str">
        <f>IF($G671="","",IF(OR(INDEX(Nhaplieu!$M$8:$M$1070,$G671)=$J$3,INDEX(Nhaplieu!$N$8:$N$1070,$G671)=$J$3),INDEX(Nhaplieu!$L$8:$L$1070,$G671),""))</f>
        <v/>
      </c>
      <c r="D671" s="479" t="str">
        <f>IF($G671="","",IF(INDEX(Nhaplieu!$M$8:$M$1070,$G671)=$J$3,IF($G671="","",INDEX(Nhaplieu!$N$8:$N$1070,$G671)),IF(INDEX(Nhaplieu!$N$8:$N$1070,$G671)=$J$3,IF($G671="","",INDEX(Nhaplieu!$M$8:$M$1070,$G671)),"")))</f>
        <v/>
      </c>
      <c r="E671" s="461" t="str">
        <f>IF($G671="","",IF(AND(INDEX(Nhaplieu!$M$8:$M$1070,$G671)=$J$3,INDEX(Nhaplieu!$P$8:$P$1070,$G671)=$J$2),INDEX(Nhaplieu!$O$8:$O$1070,$G671),0))</f>
        <v/>
      </c>
      <c r="F671" s="461" t="str">
        <f>IF(OR($G671="",E671&gt;0),"",IF(AND(INDEX(Nhaplieu!$N$8:$N$1070,$G671)=$J$3,INDEX(Nhaplieu!$P$8:$P$1070,$G671)=$J$2),INDEX(Nhaplieu!$O$8:$O$1070,$G671),0))</f>
        <v/>
      </c>
      <c r="G671" s="480" t="str">
        <f>IF(TYPE(MATCH($J$2,Nhaplieu!$P$8:$P$1070,0))=16,"",MATCH($J$2,Nhaplieu!$P$8:$P$1070,0))</f>
        <v/>
      </c>
    </row>
    <row r="672" spans="1:7" s="10" customFormat="1" ht="14.25" customHeight="1">
      <c r="A672" s="461" t="str">
        <f>IF($G672="","",IF(OR(INDEX(Nhaplieu!$M$8:$M$1070,$G672)=$J$3,INDEX(Nhaplieu!$N$8:$N$1070,$G672)=$J$3),INDEX(Nhaplieu!$E$8:$E$1070,$G672),""))</f>
        <v/>
      </c>
      <c r="B672" s="477" t="str">
        <f>IF($G672="","",IF(OR(INDEX(Nhaplieu!$M$8:$M$1070,$G672)=$J$3,INDEX(Nhaplieu!$N$8:$N$1070,$G672)=$J$3),INDEX(Nhaplieu!$F$8:$F$1070,$G672),""))</f>
        <v/>
      </c>
      <c r="C672" s="478" t="str">
        <f>IF($G672="","",IF(OR(INDEX(Nhaplieu!$M$8:$M$1070,$G672)=$J$3,INDEX(Nhaplieu!$N$8:$N$1070,$G672)=$J$3),INDEX(Nhaplieu!$L$8:$L$1070,$G672),""))</f>
        <v/>
      </c>
      <c r="D672" s="479" t="str">
        <f>IF($G672="","",IF(INDEX(Nhaplieu!$M$8:$M$1070,$G672)=$J$3,IF($G672="","",INDEX(Nhaplieu!$N$8:$N$1070,$G672)),IF(INDEX(Nhaplieu!$N$8:$N$1070,$G672)=$J$3,IF($G672="","",INDEX(Nhaplieu!$M$8:$M$1070,$G672)),"")))</f>
        <v/>
      </c>
      <c r="E672" s="461" t="str">
        <f>IF($G672="","",IF(AND(INDEX(Nhaplieu!$M$8:$M$1070,$G672)=$J$3,INDEX(Nhaplieu!$P$8:$P$1070,$G672)=$J$2),INDEX(Nhaplieu!$O$8:$O$1070,$G672),0))</f>
        <v/>
      </c>
      <c r="F672" s="461" t="str">
        <f>IF(OR($G672="",E672&gt;0),"",IF(AND(INDEX(Nhaplieu!$N$8:$N$1070,$G672)=$J$3,INDEX(Nhaplieu!$P$8:$P$1070,$G672)=$J$2),INDEX(Nhaplieu!$O$8:$O$1070,$G672),0))</f>
        <v/>
      </c>
      <c r="G672" s="480" t="str">
        <f>IF(TYPE(MATCH($J$2,Nhaplieu!$P$8:$P$1070,0))=16,"",MATCH($J$2,Nhaplieu!$P$8:$P$1070,0))</f>
        <v/>
      </c>
    </row>
    <row r="673" spans="1:7" s="10" customFormat="1" ht="14.25" customHeight="1">
      <c r="A673" s="461" t="str">
        <f>IF($G673="","",IF(OR(INDEX(Nhaplieu!$M$8:$M$1070,$G673)=$J$3,INDEX(Nhaplieu!$N$8:$N$1070,$G673)=$J$3),INDEX(Nhaplieu!$E$8:$E$1070,$G673),""))</f>
        <v/>
      </c>
      <c r="B673" s="477" t="str">
        <f>IF($G673="","",IF(OR(INDEX(Nhaplieu!$M$8:$M$1070,$G673)=$J$3,INDEX(Nhaplieu!$N$8:$N$1070,$G673)=$J$3),INDEX(Nhaplieu!$F$8:$F$1070,$G673),""))</f>
        <v/>
      </c>
      <c r="C673" s="478" t="str">
        <f>IF($G673="","",IF(OR(INDEX(Nhaplieu!$M$8:$M$1070,$G673)=$J$3,INDEX(Nhaplieu!$N$8:$N$1070,$G673)=$J$3),INDEX(Nhaplieu!$L$8:$L$1070,$G673),""))</f>
        <v/>
      </c>
      <c r="D673" s="479" t="str">
        <f>IF($G673="","",IF(INDEX(Nhaplieu!$M$8:$M$1070,$G673)=$J$3,IF($G673="","",INDEX(Nhaplieu!$N$8:$N$1070,$G673)),IF(INDEX(Nhaplieu!$N$8:$N$1070,$G673)=$J$3,IF($G673="","",INDEX(Nhaplieu!$M$8:$M$1070,$G673)),"")))</f>
        <v/>
      </c>
      <c r="E673" s="461" t="str">
        <f>IF($G673="","",IF(AND(INDEX(Nhaplieu!$M$8:$M$1070,$G673)=$J$3,INDEX(Nhaplieu!$P$8:$P$1070,$G673)=$J$2),INDEX(Nhaplieu!$O$8:$O$1070,$G673),0))</f>
        <v/>
      </c>
      <c r="F673" s="461" t="str">
        <f>IF(OR($G673="",E673&gt;0),"",IF(AND(INDEX(Nhaplieu!$N$8:$N$1070,$G673)=$J$3,INDEX(Nhaplieu!$P$8:$P$1070,$G673)=$J$2),INDEX(Nhaplieu!$O$8:$O$1070,$G673),0))</f>
        <v/>
      </c>
      <c r="G673" s="480" t="str">
        <f>IF(TYPE(MATCH($J$2,Nhaplieu!$P$8:$P$1070,0))=16,"",MATCH($J$2,Nhaplieu!$P$8:$P$1070,0))</f>
        <v/>
      </c>
    </row>
    <row r="674" spans="1:7" s="10" customFormat="1" ht="14.25" customHeight="1">
      <c r="A674" s="461" t="str">
        <f>IF($G674="","",IF(OR(INDEX(Nhaplieu!$M$8:$M$1070,$G674)=$J$3,INDEX(Nhaplieu!$N$8:$N$1070,$G674)=$J$3),INDEX(Nhaplieu!$E$8:$E$1070,$G674),""))</f>
        <v/>
      </c>
      <c r="B674" s="477" t="str">
        <f>IF($G674="","",IF(OR(INDEX(Nhaplieu!$M$8:$M$1070,$G674)=$J$3,INDEX(Nhaplieu!$N$8:$N$1070,$G674)=$J$3),INDEX(Nhaplieu!$F$8:$F$1070,$G674),""))</f>
        <v/>
      </c>
      <c r="C674" s="478" t="str">
        <f>IF($G674="","",IF(OR(INDEX(Nhaplieu!$M$8:$M$1070,$G674)=$J$3,INDEX(Nhaplieu!$N$8:$N$1070,$G674)=$J$3),INDEX(Nhaplieu!$L$8:$L$1070,$G674),""))</f>
        <v/>
      </c>
      <c r="D674" s="479" t="str">
        <f>IF($G674="","",IF(INDEX(Nhaplieu!$M$8:$M$1070,$G674)=$J$3,IF($G674="","",INDEX(Nhaplieu!$N$8:$N$1070,$G674)),IF(INDEX(Nhaplieu!$N$8:$N$1070,$G674)=$J$3,IF($G674="","",INDEX(Nhaplieu!$M$8:$M$1070,$G674)),"")))</f>
        <v/>
      </c>
      <c r="E674" s="461" t="str">
        <f>IF($G674="","",IF(AND(INDEX(Nhaplieu!$M$8:$M$1070,$G674)=$J$3,INDEX(Nhaplieu!$P$8:$P$1070,$G674)=$J$2),INDEX(Nhaplieu!$O$8:$O$1070,$G674),0))</f>
        <v/>
      </c>
      <c r="F674" s="461" t="str">
        <f>IF(OR($G674="",E674&gt;0),"",IF(AND(INDEX(Nhaplieu!$N$8:$N$1070,$G674)=$J$3,INDEX(Nhaplieu!$P$8:$P$1070,$G674)=$J$2),INDEX(Nhaplieu!$O$8:$O$1070,$G674),0))</f>
        <v/>
      </c>
      <c r="G674" s="480" t="str">
        <f>IF(TYPE(MATCH($J$2,Nhaplieu!$P$8:$P$1070,0))=16,"",MATCH($J$2,Nhaplieu!$P$8:$P$1070,0))</f>
        <v/>
      </c>
    </row>
    <row r="675" spans="1:7" s="10" customFormat="1" ht="14.25" customHeight="1">
      <c r="A675" s="461" t="str">
        <f>IF($G675="","",IF(OR(INDEX(Nhaplieu!$M$8:$M$1070,$G675)=$J$3,INDEX(Nhaplieu!$N$8:$N$1070,$G675)=$J$3),INDEX(Nhaplieu!$E$8:$E$1070,$G675),""))</f>
        <v/>
      </c>
      <c r="B675" s="477" t="str">
        <f>IF($G675="","",IF(OR(INDEX(Nhaplieu!$M$8:$M$1070,$G675)=$J$3,INDEX(Nhaplieu!$N$8:$N$1070,$G675)=$J$3),INDEX(Nhaplieu!$F$8:$F$1070,$G675),""))</f>
        <v/>
      </c>
      <c r="C675" s="478" t="str">
        <f>IF($G675="","",IF(OR(INDEX(Nhaplieu!$M$8:$M$1070,$G675)=$J$3,INDEX(Nhaplieu!$N$8:$N$1070,$G675)=$J$3),INDEX(Nhaplieu!$L$8:$L$1070,$G675),""))</f>
        <v/>
      </c>
      <c r="D675" s="479" t="str">
        <f>IF($G675="","",IF(INDEX(Nhaplieu!$M$8:$M$1070,$G675)=$J$3,IF($G675="","",INDEX(Nhaplieu!$N$8:$N$1070,$G675)),IF(INDEX(Nhaplieu!$N$8:$N$1070,$G675)=$J$3,IF($G675="","",INDEX(Nhaplieu!$M$8:$M$1070,$G675)),"")))</f>
        <v/>
      </c>
      <c r="E675" s="461" t="str">
        <f>IF($G675="","",IF(AND(INDEX(Nhaplieu!$M$8:$M$1070,$G675)=$J$3,INDEX(Nhaplieu!$P$8:$P$1070,$G675)=$J$2),INDEX(Nhaplieu!$O$8:$O$1070,$G675),0))</f>
        <v/>
      </c>
      <c r="F675" s="461" t="str">
        <f>IF(OR($G675="",E675&gt;0),"",IF(AND(INDEX(Nhaplieu!$N$8:$N$1070,$G675)=$J$3,INDEX(Nhaplieu!$P$8:$P$1070,$G675)=$J$2),INDEX(Nhaplieu!$O$8:$O$1070,$G675),0))</f>
        <v/>
      </c>
      <c r="G675" s="480" t="str">
        <f>IF(TYPE(MATCH($J$2,Nhaplieu!$P$8:$P$1070,0))=16,"",MATCH($J$2,Nhaplieu!$P$8:$P$1070,0))</f>
        <v/>
      </c>
    </row>
    <row r="676" spans="1:7" s="10" customFormat="1" ht="14.25" customHeight="1">
      <c r="A676" s="461" t="str">
        <f>IF($G676="","",IF(OR(INDEX(Nhaplieu!$M$8:$M$1070,$G676)=$J$3,INDEX(Nhaplieu!$N$8:$N$1070,$G676)=$J$3),INDEX(Nhaplieu!$E$8:$E$1070,$G676),""))</f>
        <v/>
      </c>
      <c r="B676" s="477" t="str">
        <f>IF($G676="","",IF(OR(INDEX(Nhaplieu!$M$8:$M$1070,$G676)=$J$3,INDEX(Nhaplieu!$N$8:$N$1070,$G676)=$J$3),INDEX(Nhaplieu!$F$8:$F$1070,$G676),""))</f>
        <v/>
      </c>
      <c r="C676" s="478" t="str">
        <f>IF($G676="","",IF(OR(INDEX(Nhaplieu!$M$8:$M$1070,$G676)=$J$3,INDEX(Nhaplieu!$N$8:$N$1070,$G676)=$J$3),INDEX(Nhaplieu!$L$8:$L$1070,$G676),""))</f>
        <v/>
      </c>
      <c r="D676" s="479" t="str">
        <f>IF($G676="","",IF(INDEX(Nhaplieu!$M$8:$M$1070,$G676)=$J$3,IF($G676="","",INDEX(Nhaplieu!$N$8:$N$1070,$G676)),IF(INDEX(Nhaplieu!$N$8:$N$1070,$G676)=$J$3,IF($G676="","",INDEX(Nhaplieu!$M$8:$M$1070,$G676)),"")))</f>
        <v/>
      </c>
      <c r="E676" s="461" t="str">
        <f>IF($G676="","",IF(AND(INDEX(Nhaplieu!$M$8:$M$1070,$G676)=$J$3,INDEX(Nhaplieu!$P$8:$P$1070,$G676)=$J$2),INDEX(Nhaplieu!$O$8:$O$1070,$G676),0))</f>
        <v/>
      </c>
      <c r="F676" s="461" t="str">
        <f>IF(OR($G676="",E676&gt;0),"",IF(AND(INDEX(Nhaplieu!$N$8:$N$1070,$G676)=$J$3,INDEX(Nhaplieu!$P$8:$P$1070,$G676)=$J$2),INDEX(Nhaplieu!$O$8:$O$1070,$G676),0))</f>
        <v/>
      </c>
      <c r="G676" s="480" t="str">
        <f>IF(TYPE(MATCH($J$2,Nhaplieu!$P$8:$P$1070,0))=16,"",MATCH($J$2,Nhaplieu!$P$8:$P$1070,0))</f>
        <v/>
      </c>
    </row>
    <row r="677" spans="1:7" s="10" customFormat="1" ht="14.25" customHeight="1">
      <c r="A677" s="461" t="str">
        <f>IF($G677="","",IF(OR(INDEX(Nhaplieu!$M$8:$M$1070,$G677)=$J$3,INDEX(Nhaplieu!$N$8:$N$1070,$G677)=$J$3),INDEX(Nhaplieu!$E$8:$E$1070,$G677),""))</f>
        <v/>
      </c>
      <c r="B677" s="477" t="str">
        <f>IF($G677="","",IF(OR(INDEX(Nhaplieu!$M$8:$M$1070,$G677)=$J$3,INDEX(Nhaplieu!$N$8:$N$1070,$G677)=$J$3),INDEX(Nhaplieu!$F$8:$F$1070,$G677),""))</f>
        <v/>
      </c>
      <c r="C677" s="478" t="str">
        <f>IF($G677="","",IF(OR(INDEX(Nhaplieu!$M$8:$M$1070,$G677)=$J$3,INDEX(Nhaplieu!$N$8:$N$1070,$G677)=$J$3),INDEX(Nhaplieu!$L$8:$L$1070,$G677),""))</f>
        <v/>
      </c>
      <c r="D677" s="479" t="str">
        <f>IF($G677="","",IF(INDEX(Nhaplieu!$M$8:$M$1070,$G677)=$J$3,IF($G677="","",INDEX(Nhaplieu!$N$8:$N$1070,$G677)),IF(INDEX(Nhaplieu!$N$8:$N$1070,$G677)=$J$3,IF($G677="","",INDEX(Nhaplieu!$M$8:$M$1070,$G677)),"")))</f>
        <v/>
      </c>
      <c r="E677" s="461" t="str">
        <f>IF($G677="","",IF(AND(INDEX(Nhaplieu!$M$8:$M$1070,$G677)=$J$3,INDEX(Nhaplieu!$P$8:$P$1070,$G677)=$J$2),INDEX(Nhaplieu!$O$8:$O$1070,$G677),0))</f>
        <v/>
      </c>
      <c r="F677" s="461" t="str">
        <f>IF(OR($G677="",E677&gt;0),"",IF(AND(INDEX(Nhaplieu!$N$8:$N$1070,$G677)=$J$3,INDEX(Nhaplieu!$P$8:$P$1070,$G677)=$J$2),INDEX(Nhaplieu!$O$8:$O$1070,$G677),0))</f>
        <v/>
      </c>
      <c r="G677" s="480" t="str">
        <f>IF(TYPE(MATCH($J$2,Nhaplieu!$P$8:$P$1070,0))=16,"",MATCH($J$2,Nhaplieu!$P$8:$P$1070,0))</f>
        <v/>
      </c>
    </row>
    <row r="678" spans="1:7" s="10" customFormat="1" ht="14.25" customHeight="1">
      <c r="A678" s="461" t="str">
        <f>IF($G678="","",IF(OR(INDEX(Nhaplieu!$M$8:$M$1070,$G678)=$J$3,INDEX(Nhaplieu!$N$8:$N$1070,$G678)=$J$3),INDEX(Nhaplieu!$E$8:$E$1070,$G678),""))</f>
        <v/>
      </c>
      <c r="B678" s="477" t="str">
        <f>IF($G678="","",IF(OR(INDEX(Nhaplieu!$M$8:$M$1070,$G678)=$J$3,INDEX(Nhaplieu!$N$8:$N$1070,$G678)=$J$3),INDEX(Nhaplieu!$F$8:$F$1070,$G678),""))</f>
        <v/>
      </c>
      <c r="C678" s="478" t="str">
        <f>IF($G678="","",IF(OR(INDEX(Nhaplieu!$M$8:$M$1070,$G678)=$J$3,INDEX(Nhaplieu!$N$8:$N$1070,$G678)=$J$3),INDEX(Nhaplieu!$L$8:$L$1070,$G678),""))</f>
        <v/>
      </c>
      <c r="D678" s="479" t="str">
        <f>IF($G678="","",IF(INDEX(Nhaplieu!$M$8:$M$1070,$G678)=$J$3,IF($G678="","",INDEX(Nhaplieu!$N$8:$N$1070,$G678)),IF(INDEX(Nhaplieu!$N$8:$N$1070,$G678)=$J$3,IF($G678="","",INDEX(Nhaplieu!$M$8:$M$1070,$G678)),"")))</f>
        <v/>
      </c>
      <c r="E678" s="461" t="str">
        <f>IF($G678="","",IF(AND(INDEX(Nhaplieu!$M$8:$M$1070,$G678)=$J$3,INDEX(Nhaplieu!$P$8:$P$1070,$G678)=$J$2),INDEX(Nhaplieu!$O$8:$O$1070,$G678),0))</f>
        <v/>
      </c>
      <c r="F678" s="461" t="str">
        <f>IF(OR($G678="",E678&gt;0),"",IF(AND(INDEX(Nhaplieu!$N$8:$N$1070,$G678)=$J$3,INDEX(Nhaplieu!$P$8:$P$1070,$G678)=$J$2),INDEX(Nhaplieu!$O$8:$O$1070,$G678),0))</f>
        <v/>
      </c>
      <c r="G678" s="480" t="str">
        <f>IF(TYPE(MATCH($J$2,Nhaplieu!$P$8:$P$1070,0))=16,"",MATCH($J$2,Nhaplieu!$P$8:$P$1070,0))</f>
        <v/>
      </c>
    </row>
    <row r="679" spans="1:7" s="10" customFormat="1" ht="14.25" customHeight="1">
      <c r="A679" s="461" t="str">
        <f>IF($G679="","",IF(OR(INDEX(Nhaplieu!$M$8:$M$1070,$G679)=$J$3,INDEX(Nhaplieu!$N$8:$N$1070,$G679)=$J$3),INDEX(Nhaplieu!$E$8:$E$1070,$G679),""))</f>
        <v/>
      </c>
      <c r="B679" s="477" t="str">
        <f>IF($G679="","",IF(OR(INDEX(Nhaplieu!$M$8:$M$1070,$G679)=$J$3,INDEX(Nhaplieu!$N$8:$N$1070,$G679)=$J$3),INDEX(Nhaplieu!$F$8:$F$1070,$G679),""))</f>
        <v/>
      </c>
      <c r="C679" s="478" t="str">
        <f>IF($G679="","",IF(OR(INDEX(Nhaplieu!$M$8:$M$1070,$G679)=$J$3,INDEX(Nhaplieu!$N$8:$N$1070,$G679)=$J$3),INDEX(Nhaplieu!$L$8:$L$1070,$G679),""))</f>
        <v/>
      </c>
      <c r="D679" s="479" t="str">
        <f>IF($G679="","",IF(INDEX(Nhaplieu!$M$8:$M$1070,$G679)=$J$3,IF($G679="","",INDEX(Nhaplieu!$N$8:$N$1070,$G679)),IF(INDEX(Nhaplieu!$N$8:$N$1070,$G679)=$J$3,IF($G679="","",INDEX(Nhaplieu!$M$8:$M$1070,$G679)),"")))</f>
        <v/>
      </c>
      <c r="E679" s="461" t="str">
        <f>IF($G679="","",IF(AND(INDEX(Nhaplieu!$M$8:$M$1070,$G679)=$J$3,INDEX(Nhaplieu!$P$8:$P$1070,$G679)=$J$2),INDEX(Nhaplieu!$O$8:$O$1070,$G679),0))</f>
        <v/>
      </c>
      <c r="F679" s="461" t="str">
        <f>IF(OR($G679="",E679&gt;0),"",IF(AND(INDEX(Nhaplieu!$N$8:$N$1070,$G679)=$J$3,INDEX(Nhaplieu!$P$8:$P$1070,$G679)=$J$2),INDEX(Nhaplieu!$O$8:$O$1070,$G679),0))</f>
        <v/>
      </c>
      <c r="G679" s="480" t="str">
        <f>IF(TYPE(MATCH($J$2,Nhaplieu!$P$8:$P$1070,0))=16,"",MATCH($J$2,Nhaplieu!$P$8:$P$1070,0))</f>
        <v/>
      </c>
    </row>
    <row r="680" spans="1:7" s="10" customFormat="1" ht="14.25" customHeight="1">
      <c r="A680" s="461" t="str">
        <f>IF($G680="","",IF(OR(INDEX(Nhaplieu!$M$8:$M$1070,$G680)=$J$3,INDEX(Nhaplieu!$N$8:$N$1070,$G680)=$J$3),INDEX(Nhaplieu!$E$8:$E$1070,$G680),""))</f>
        <v/>
      </c>
      <c r="B680" s="477" t="str">
        <f>IF($G680="","",IF(OR(INDEX(Nhaplieu!$M$8:$M$1070,$G680)=$J$3,INDEX(Nhaplieu!$N$8:$N$1070,$G680)=$J$3),INDEX(Nhaplieu!$F$8:$F$1070,$G680),""))</f>
        <v/>
      </c>
      <c r="C680" s="478" t="str">
        <f>IF($G680="","",IF(OR(INDEX(Nhaplieu!$M$8:$M$1070,$G680)=$J$3,INDEX(Nhaplieu!$N$8:$N$1070,$G680)=$J$3),INDEX(Nhaplieu!$L$8:$L$1070,$G680),""))</f>
        <v/>
      </c>
      <c r="D680" s="479" t="str">
        <f>IF($G680="","",IF(INDEX(Nhaplieu!$M$8:$M$1070,$G680)=$J$3,IF($G680="","",INDEX(Nhaplieu!$N$8:$N$1070,$G680)),IF(INDEX(Nhaplieu!$N$8:$N$1070,$G680)=$J$3,IF($G680="","",INDEX(Nhaplieu!$M$8:$M$1070,$G680)),"")))</f>
        <v/>
      </c>
      <c r="E680" s="461" t="str">
        <f>IF($G680="","",IF(AND(INDEX(Nhaplieu!$M$8:$M$1070,$G680)=$J$3,INDEX(Nhaplieu!$P$8:$P$1070,$G680)=$J$2),INDEX(Nhaplieu!$O$8:$O$1070,$G680),0))</f>
        <v/>
      </c>
      <c r="F680" s="461" t="str">
        <f>IF(OR($G680="",E680&gt;0),"",IF(AND(INDEX(Nhaplieu!$N$8:$N$1070,$G680)=$J$3,INDEX(Nhaplieu!$P$8:$P$1070,$G680)=$J$2),INDEX(Nhaplieu!$O$8:$O$1070,$G680),0))</f>
        <v/>
      </c>
      <c r="G680" s="480" t="str">
        <f>IF(TYPE(MATCH($J$2,Nhaplieu!$P$8:$P$1070,0))=16,"",MATCH($J$2,Nhaplieu!$P$8:$P$1070,0))</f>
        <v/>
      </c>
    </row>
    <row r="681" spans="1:7" s="10" customFormat="1" ht="14.25" customHeight="1">
      <c r="A681" s="461" t="str">
        <f>IF($G681="","",IF(OR(INDEX(Nhaplieu!$M$8:$M$1070,$G681)=$J$3,INDEX(Nhaplieu!$N$8:$N$1070,$G681)=$J$3),INDEX(Nhaplieu!$E$8:$E$1070,$G681),""))</f>
        <v/>
      </c>
      <c r="B681" s="477" t="str">
        <f>IF($G681="","",IF(OR(INDEX(Nhaplieu!$M$8:$M$1070,$G681)=$J$3,INDEX(Nhaplieu!$N$8:$N$1070,$G681)=$J$3),INDEX(Nhaplieu!$F$8:$F$1070,$G681),""))</f>
        <v/>
      </c>
      <c r="C681" s="478" t="str">
        <f>IF($G681="","",IF(OR(INDEX(Nhaplieu!$M$8:$M$1070,$G681)=$J$3,INDEX(Nhaplieu!$N$8:$N$1070,$G681)=$J$3),INDEX(Nhaplieu!$L$8:$L$1070,$G681),""))</f>
        <v/>
      </c>
      <c r="D681" s="479" t="str">
        <f>IF($G681="","",IF(INDEX(Nhaplieu!$M$8:$M$1070,$G681)=$J$3,IF($G681="","",INDEX(Nhaplieu!$N$8:$N$1070,$G681)),IF(INDEX(Nhaplieu!$N$8:$N$1070,$G681)=$J$3,IF($G681="","",INDEX(Nhaplieu!$M$8:$M$1070,$G681)),"")))</f>
        <v/>
      </c>
      <c r="E681" s="461" t="str">
        <f>IF($G681="","",IF(AND(INDEX(Nhaplieu!$M$8:$M$1070,$G681)=$J$3,INDEX(Nhaplieu!$P$8:$P$1070,$G681)=$J$2),INDEX(Nhaplieu!$O$8:$O$1070,$G681),0))</f>
        <v/>
      </c>
      <c r="F681" s="461" t="str">
        <f>IF(OR($G681="",E681&gt;0),"",IF(AND(INDEX(Nhaplieu!$N$8:$N$1070,$G681)=$J$3,INDEX(Nhaplieu!$P$8:$P$1070,$G681)=$J$2),INDEX(Nhaplieu!$O$8:$O$1070,$G681),0))</f>
        <v/>
      </c>
      <c r="G681" s="480" t="str">
        <f>IF(TYPE(MATCH($J$2,Nhaplieu!$P$8:$P$1070,0))=16,"",MATCH($J$2,Nhaplieu!$P$8:$P$1070,0))</f>
        <v/>
      </c>
    </row>
    <row r="682" spans="1:7" s="10" customFormat="1" ht="14.25" customHeight="1">
      <c r="A682" s="461" t="str">
        <f>IF($G682="","",IF(OR(INDEX(Nhaplieu!$M$8:$M$1070,$G682)=$J$3,INDEX(Nhaplieu!$N$8:$N$1070,$G682)=$J$3),INDEX(Nhaplieu!$E$8:$E$1070,$G682),""))</f>
        <v/>
      </c>
      <c r="B682" s="477" t="str">
        <f>IF($G682="","",IF(OR(INDEX(Nhaplieu!$M$8:$M$1070,$G682)=$J$3,INDEX(Nhaplieu!$N$8:$N$1070,$G682)=$J$3),INDEX(Nhaplieu!$F$8:$F$1070,$G682),""))</f>
        <v/>
      </c>
      <c r="C682" s="478" t="str">
        <f>IF($G682="","",IF(OR(INDEX(Nhaplieu!$M$8:$M$1070,$G682)=$J$3,INDEX(Nhaplieu!$N$8:$N$1070,$G682)=$J$3),INDEX(Nhaplieu!$L$8:$L$1070,$G682),""))</f>
        <v/>
      </c>
      <c r="D682" s="479" t="str">
        <f>IF($G682="","",IF(INDEX(Nhaplieu!$M$8:$M$1070,$G682)=$J$3,IF($G682="","",INDEX(Nhaplieu!$N$8:$N$1070,$G682)),IF(INDEX(Nhaplieu!$N$8:$N$1070,$G682)=$J$3,IF($G682="","",INDEX(Nhaplieu!$M$8:$M$1070,$G682)),"")))</f>
        <v/>
      </c>
      <c r="E682" s="461" t="str">
        <f>IF($G682="","",IF(AND(INDEX(Nhaplieu!$M$8:$M$1070,$G682)=$J$3,INDEX(Nhaplieu!$P$8:$P$1070,$G682)=$J$2),INDEX(Nhaplieu!$O$8:$O$1070,$G682),0))</f>
        <v/>
      </c>
      <c r="F682" s="461" t="str">
        <f>IF(OR($G682="",E682&gt;0),"",IF(AND(INDEX(Nhaplieu!$N$8:$N$1070,$G682)=$J$3,INDEX(Nhaplieu!$P$8:$P$1070,$G682)=$J$2),INDEX(Nhaplieu!$O$8:$O$1070,$G682),0))</f>
        <v/>
      </c>
      <c r="G682" s="480" t="str">
        <f>IF(TYPE(MATCH($J$2,Nhaplieu!$P$8:$P$1070,0))=16,"",MATCH($J$2,Nhaplieu!$P$8:$P$1070,0))</f>
        <v/>
      </c>
    </row>
    <row r="683" spans="1:7" s="10" customFormat="1" ht="14.25" customHeight="1">
      <c r="A683" s="461" t="str">
        <f>IF($G683="","",IF(OR(INDEX(Nhaplieu!$M$8:$M$1070,$G683)=$J$3,INDEX(Nhaplieu!$N$8:$N$1070,$G683)=$J$3),INDEX(Nhaplieu!$E$8:$E$1070,$G683),""))</f>
        <v/>
      </c>
      <c r="B683" s="477" t="str">
        <f>IF($G683="","",IF(OR(INDEX(Nhaplieu!$M$8:$M$1070,$G683)=$J$3,INDEX(Nhaplieu!$N$8:$N$1070,$G683)=$J$3),INDEX(Nhaplieu!$F$8:$F$1070,$G683),""))</f>
        <v/>
      </c>
      <c r="C683" s="478" t="str">
        <f>IF($G683="","",IF(OR(INDEX(Nhaplieu!$M$8:$M$1070,$G683)=$J$3,INDEX(Nhaplieu!$N$8:$N$1070,$G683)=$J$3),INDEX(Nhaplieu!$L$8:$L$1070,$G683),""))</f>
        <v/>
      </c>
      <c r="D683" s="479" t="str">
        <f>IF($G683="","",IF(INDEX(Nhaplieu!$M$8:$M$1070,$G683)=$J$3,IF($G683="","",INDEX(Nhaplieu!$N$8:$N$1070,$G683)),IF(INDEX(Nhaplieu!$N$8:$N$1070,$G683)=$J$3,IF($G683="","",INDEX(Nhaplieu!$M$8:$M$1070,$G683)),"")))</f>
        <v/>
      </c>
      <c r="E683" s="461" t="str">
        <f>IF($G683="","",IF(AND(INDEX(Nhaplieu!$M$8:$M$1070,$G683)=$J$3,INDEX(Nhaplieu!$P$8:$P$1070,$G683)=$J$2),INDEX(Nhaplieu!$O$8:$O$1070,$G683),0))</f>
        <v/>
      </c>
      <c r="F683" s="461" t="str">
        <f>IF(OR($G683="",E683&gt;0),"",IF(AND(INDEX(Nhaplieu!$N$8:$N$1070,$G683)=$J$3,INDEX(Nhaplieu!$P$8:$P$1070,$G683)=$J$2),INDEX(Nhaplieu!$O$8:$O$1070,$G683),0))</f>
        <v/>
      </c>
      <c r="G683" s="480" t="str">
        <f>IF(TYPE(MATCH($J$2,Nhaplieu!$P$8:$P$1070,0))=16,"",MATCH($J$2,Nhaplieu!$P$8:$P$1070,0))</f>
        <v/>
      </c>
    </row>
    <row r="684" spans="1:7" s="10" customFormat="1" ht="14.25" customHeight="1">
      <c r="A684" s="461" t="str">
        <f>IF($G684="","",IF(OR(INDEX(Nhaplieu!$M$8:$M$1070,$G684)=$J$3,INDEX(Nhaplieu!$N$8:$N$1070,$G684)=$J$3),INDEX(Nhaplieu!$E$8:$E$1070,$G684),""))</f>
        <v/>
      </c>
      <c r="B684" s="477" t="str">
        <f>IF($G684="","",IF(OR(INDEX(Nhaplieu!$M$8:$M$1070,$G684)=$J$3,INDEX(Nhaplieu!$N$8:$N$1070,$G684)=$J$3),INDEX(Nhaplieu!$F$8:$F$1070,$G684),""))</f>
        <v/>
      </c>
      <c r="C684" s="478" t="str">
        <f>IF($G684="","",IF(OR(INDEX(Nhaplieu!$M$8:$M$1070,$G684)=$J$3,INDEX(Nhaplieu!$N$8:$N$1070,$G684)=$J$3),INDEX(Nhaplieu!$L$8:$L$1070,$G684),""))</f>
        <v/>
      </c>
      <c r="D684" s="479" t="str">
        <f>IF($G684="","",IF(INDEX(Nhaplieu!$M$8:$M$1070,$G684)=$J$3,IF($G684="","",INDEX(Nhaplieu!$N$8:$N$1070,$G684)),IF(INDEX(Nhaplieu!$N$8:$N$1070,$G684)=$J$3,IF($G684="","",INDEX(Nhaplieu!$M$8:$M$1070,$G684)),"")))</f>
        <v/>
      </c>
      <c r="E684" s="461" t="str">
        <f>IF($G684="","",IF(AND(INDEX(Nhaplieu!$M$8:$M$1070,$G684)=$J$3,INDEX(Nhaplieu!$P$8:$P$1070,$G684)=$J$2),INDEX(Nhaplieu!$O$8:$O$1070,$G684),0))</f>
        <v/>
      </c>
      <c r="F684" s="461" t="str">
        <f>IF(OR($G684="",E684&gt;0),"",IF(AND(INDEX(Nhaplieu!$N$8:$N$1070,$G684)=$J$3,INDEX(Nhaplieu!$P$8:$P$1070,$G684)=$J$2),INDEX(Nhaplieu!$O$8:$O$1070,$G684),0))</f>
        <v/>
      </c>
      <c r="G684" s="480" t="str">
        <f>IF(TYPE(MATCH($J$2,Nhaplieu!$P$8:$P$1070,0))=16,"",MATCH($J$2,Nhaplieu!$P$8:$P$1070,0))</f>
        <v/>
      </c>
    </row>
    <row r="685" spans="1:7" s="10" customFormat="1" ht="14.25" customHeight="1">
      <c r="A685" s="461" t="str">
        <f>IF($G685="","",IF(OR(INDEX(Nhaplieu!$M$8:$M$1070,$G685)=$J$3,INDEX(Nhaplieu!$N$8:$N$1070,$G685)=$J$3),INDEX(Nhaplieu!$E$8:$E$1070,$G685),""))</f>
        <v/>
      </c>
      <c r="B685" s="477" t="str">
        <f>IF($G685="","",IF(OR(INDEX(Nhaplieu!$M$8:$M$1070,$G685)=$J$3,INDEX(Nhaplieu!$N$8:$N$1070,$G685)=$J$3),INDEX(Nhaplieu!$F$8:$F$1070,$G685),""))</f>
        <v/>
      </c>
      <c r="C685" s="478" t="str">
        <f>IF($G685="","",IF(OR(INDEX(Nhaplieu!$M$8:$M$1070,$G685)=$J$3,INDEX(Nhaplieu!$N$8:$N$1070,$G685)=$J$3),INDEX(Nhaplieu!$L$8:$L$1070,$G685),""))</f>
        <v/>
      </c>
      <c r="D685" s="479" t="str">
        <f>IF($G685="","",IF(INDEX(Nhaplieu!$M$8:$M$1070,$G685)=$J$3,IF($G685="","",INDEX(Nhaplieu!$N$8:$N$1070,$G685)),IF(INDEX(Nhaplieu!$N$8:$N$1070,$G685)=$J$3,IF($G685="","",INDEX(Nhaplieu!$M$8:$M$1070,$G685)),"")))</f>
        <v/>
      </c>
      <c r="E685" s="461" t="str">
        <f>IF($G685="","",IF(AND(INDEX(Nhaplieu!$M$8:$M$1070,$G685)=$J$3,INDEX(Nhaplieu!$P$8:$P$1070,$G685)=$J$2),INDEX(Nhaplieu!$O$8:$O$1070,$G685),0))</f>
        <v/>
      </c>
      <c r="F685" s="461" t="str">
        <f>IF(OR($G685="",E685&gt;0),"",IF(AND(INDEX(Nhaplieu!$N$8:$N$1070,$G685)=$J$3,INDEX(Nhaplieu!$P$8:$P$1070,$G685)=$J$2),INDEX(Nhaplieu!$O$8:$O$1070,$G685),0))</f>
        <v/>
      </c>
      <c r="G685" s="480" t="str">
        <f>IF(TYPE(MATCH($J$2,Nhaplieu!$P$8:$P$1070,0))=16,"",MATCH($J$2,Nhaplieu!$P$8:$P$1070,0))</f>
        <v/>
      </c>
    </row>
    <row r="686" spans="1:7" s="10" customFormat="1" ht="14.25" customHeight="1">
      <c r="A686" s="461" t="str">
        <f>IF($G686="","",IF(OR(INDEX(Nhaplieu!$M$8:$M$1070,$G686)=$J$3,INDEX(Nhaplieu!$N$8:$N$1070,$G686)=$J$3),INDEX(Nhaplieu!$E$8:$E$1070,$G686),""))</f>
        <v/>
      </c>
      <c r="B686" s="477" t="str">
        <f>IF($G686="","",IF(OR(INDEX(Nhaplieu!$M$8:$M$1070,$G686)=$J$3,INDEX(Nhaplieu!$N$8:$N$1070,$G686)=$J$3),INDEX(Nhaplieu!$F$8:$F$1070,$G686),""))</f>
        <v/>
      </c>
      <c r="C686" s="478" t="str">
        <f>IF($G686="","",IF(OR(INDEX(Nhaplieu!$M$8:$M$1070,$G686)=$J$3,INDEX(Nhaplieu!$N$8:$N$1070,$G686)=$J$3),INDEX(Nhaplieu!$L$8:$L$1070,$G686),""))</f>
        <v/>
      </c>
      <c r="D686" s="479" t="str">
        <f>IF($G686="","",IF(INDEX(Nhaplieu!$M$8:$M$1070,$G686)=$J$3,IF($G686="","",INDEX(Nhaplieu!$N$8:$N$1070,$G686)),IF(INDEX(Nhaplieu!$N$8:$N$1070,$G686)=$J$3,IF($G686="","",INDEX(Nhaplieu!$M$8:$M$1070,$G686)),"")))</f>
        <v/>
      </c>
      <c r="E686" s="461" t="str">
        <f>IF($G686="","",IF(AND(INDEX(Nhaplieu!$M$8:$M$1070,$G686)=$J$3,INDEX(Nhaplieu!$P$8:$P$1070,$G686)=$J$2),INDEX(Nhaplieu!$O$8:$O$1070,$G686),0))</f>
        <v/>
      </c>
      <c r="F686" s="461" t="str">
        <f>IF(OR($G686="",E686&gt;0),"",IF(AND(INDEX(Nhaplieu!$N$8:$N$1070,$G686)=$J$3,INDEX(Nhaplieu!$P$8:$P$1070,$G686)=$J$2),INDEX(Nhaplieu!$O$8:$O$1070,$G686),0))</f>
        <v/>
      </c>
      <c r="G686" s="480" t="str">
        <f>IF(TYPE(MATCH($J$2,Nhaplieu!$P$8:$P$1070,0))=16,"",MATCH($J$2,Nhaplieu!$P$8:$P$1070,0))</f>
        <v/>
      </c>
    </row>
    <row r="687" spans="1:7" s="10" customFormat="1" ht="14.25" customHeight="1">
      <c r="A687" s="461" t="str">
        <f>IF($G687="","",IF(OR(INDEX(Nhaplieu!$M$8:$M$1070,$G687)=$J$3,INDEX(Nhaplieu!$N$8:$N$1070,$G687)=$J$3),INDEX(Nhaplieu!$E$8:$E$1070,$G687),""))</f>
        <v/>
      </c>
      <c r="B687" s="477" t="str">
        <f>IF($G687="","",IF(OR(INDEX(Nhaplieu!$M$8:$M$1070,$G687)=$J$3,INDEX(Nhaplieu!$N$8:$N$1070,$G687)=$J$3),INDEX(Nhaplieu!$F$8:$F$1070,$G687),""))</f>
        <v/>
      </c>
      <c r="C687" s="478" t="str">
        <f>IF($G687="","",IF(OR(INDEX(Nhaplieu!$M$8:$M$1070,$G687)=$J$3,INDEX(Nhaplieu!$N$8:$N$1070,$G687)=$J$3),INDEX(Nhaplieu!$L$8:$L$1070,$G687),""))</f>
        <v/>
      </c>
      <c r="D687" s="479" t="str">
        <f>IF($G687="","",IF(INDEX(Nhaplieu!$M$8:$M$1070,$G687)=$J$3,IF($G687="","",INDEX(Nhaplieu!$N$8:$N$1070,$G687)),IF(INDEX(Nhaplieu!$N$8:$N$1070,$G687)=$J$3,IF($G687="","",INDEX(Nhaplieu!$M$8:$M$1070,$G687)),"")))</f>
        <v/>
      </c>
      <c r="E687" s="461" t="str">
        <f>IF($G687="","",IF(AND(INDEX(Nhaplieu!$M$8:$M$1070,$G687)=$J$3,INDEX(Nhaplieu!$P$8:$P$1070,$G687)=$J$2),INDEX(Nhaplieu!$O$8:$O$1070,$G687),0))</f>
        <v/>
      </c>
      <c r="F687" s="461" t="str">
        <f>IF(OR($G687="",E687&gt;0),"",IF(AND(INDEX(Nhaplieu!$N$8:$N$1070,$G687)=$J$3,INDEX(Nhaplieu!$P$8:$P$1070,$G687)=$J$2),INDEX(Nhaplieu!$O$8:$O$1070,$G687),0))</f>
        <v/>
      </c>
      <c r="G687" s="480" t="str">
        <f>IF(TYPE(MATCH($J$2,Nhaplieu!$P$8:$P$1070,0))=16,"",MATCH($J$2,Nhaplieu!$P$8:$P$1070,0))</f>
        <v/>
      </c>
    </row>
    <row r="688" spans="1:7" s="10" customFormat="1" ht="14.25" customHeight="1">
      <c r="A688" s="461" t="str">
        <f>IF($G688="","",IF(OR(INDEX(Nhaplieu!$M$8:$M$1070,$G688)=$J$3,INDEX(Nhaplieu!$N$8:$N$1070,$G688)=$J$3),INDEX(Nhaplieu!$E$8:$E$1070,$G688),""))</f>
        <v/>
      </c>
      <c r="B688" s="477" t="str">
        <f>IF($G688="","",IF(OR(INDEX(Nhaplieu!$M$8:$M$1070,$G688)=$J$3,INDEX(Nhaplieu!$N$8:$N$1070,$G688)=$J$3),INDEX(Nhaplieu!$F$8:$F$1070,$G688),""))</f>
        <v/>
      </c>
      <c r="C688" s="478" t="str">
        <f>IF($G688="","",IF(OR(INDEX(Nhaplieu!$M$8:$M$1070,$G688)=$J$3,INDEX(Nhaplieu!$N$8:$N$1070,$G688)=$J$3),INDEX(Nhaplieu!$L$8:$L$1070,$G688),""))</f>
        <v/>
      </c>
      <c r="D688" s="479" t="str">
        <f>IF($G688="","",IF(INDEX(Nhaplieu!$M$8:$M$1070,$G688)=$J$3,IF($G688="","",INDEX(Nhaplieu!$N$8:$N$1070,$G688)),IF(INDEX(Nhaplieu!$N$8:$N$1070,$G688)=$J$3,IF($G688="","",INDEX(Nhaplieu!$M$8:$M$1070,$G688)),"")))</f>
        <v/>
      </c>
      <c r="E688" s="461" t="str">
        <f>IF($G688="","",IF(AND(INDEX(Nhaplieu!$M$8:$M$1070,$G688)=$J$3,INDEX(Nhaplieu!$P$8:$P$1070,$G688)=$J$2),INDEX(Nhaplieu!$O$8:$O$1070,$G688),0))</f>
        <v/>
      </c>
      <c r="F688" s="461" t="str">
        <f>IF(OR($G688="",E688&gt;0),"",IF(AND(INDEX(Nhaplieu!$N$8:$N$1070,$G688)=$J$3,INDEX(Nhaplieu!$P$8:$P$1070,$G688)=$J$2),INDEX(Nhaplieu!$O$8:$O$1070,$G688),0))</f>
        <v/>
      </c>
      <c r="G688" s="480" t="str">
        <f>IF(TYPE(MATCH($J$2,Nhaplieu!$P$8:$P$1070,0))=16,"",MATCH($J$2,Nhaplieu!$P$8:$P$1070,0))</f>
        <v/>
      </c>
    </row>
    <row r="689" spans="1:7" s="10" customFormat="1" ht="14.25" customHeight="1">
      <c r="A689" s="461" t="str">
        <f>IF($G689="","",IF(OR(INDEX(Nhaplieu!$M$8:$M$1070,$G689)=$J$3,INDEX(Nhaplieu!$N$8:$N$1070,$G689)=$J$3),INDEX(Nhaplieu!$E$8:$E$1070,$G689),""))</f>
        <v/>
      </c>
      <c r="B689" s="477" t="str">
        <f>IF($G689="","",IF(OR(INDEX(Nhaplieu!$M$8:$M$1070,$G689)=$J$3,INDEX(Nhaplieu!$N$8:$N$1070,$G689)=$J$3),INDEX(Nhaplieu!$F$8:$F$1070,$G689),""))</f>
        <v/>
      </c>
      <c r="C689" s="478" t="str">
        <f>IF($G689="","",IF(OR(INDEX(Nhaplieu!$M$8:$M$1070,$G689)=$J$3,INDEX(Nhaplieu!$N$8:$N$1070,$G689)=$J$3),INDEX(Nhaplieu!$L$8:$L$1070,$G689),""))</f>
        <v/>
      </c>
      <c r="D689" s="479" t="str">
        <f>IF($G689="","",IF(INDEX(Nhaplieu!$M$8:$M$1070,$G689)=$J$3,IF($G689="","",INDEX(Nhaplieu!$N$8:$N$1070,$G689)),IF(INDEX(Nhaplieu!$N$8:$N$1070,$G689)=$J$3,IF($G689="","",INDEX(Nhaplieu!$M$8:$M$1070,$G689)),"")))</f>
        <v/>
      </c>
      <c r="E689" s="461" t="str">
        <f>IF($G689="","",IF(AND(INDEX(Nhaplieu!$M$8:$M$1070,$G689)=$J$3,INDEX(Nhaplieu!$P$8:$P$1070,$G689)=$J$2),INDEX(Nhaplieu!$O$8:$O$1070,$G689),0))</f>
        <v/>
      </c>
      <c r="F689" s="461" t="str">
        <f>IF(OR($G689="",E689&gt;0),"",IF(AND(INDEX(Nhaplieu!$N$8:$N$1070,$G689)=$J$3,INDEX(Nhaplieu!$P$8:$P$1070,$G689)=$J$2),INDEX(Nhaplieu!$O$8:$O$1070,$G689),0))</f>
        <v/>
      </c>
      <c r="G689" s="480" t="str">
        <f>IF(TYPE(MATCH($J$2,Nhaplieu!$P$8:$P$1070,0))=16,"",MATCH($J$2,Nhaplieu!$P$8:$P$1070,0))</f>
        <v/>
      </c>
    </row>
    <row r="690" spans="1:7" s="10" customFormat="1" ht="14.25" customHeight="1">
      <c r="A690" s="461" t="str">
        <f>IF($G690="","",IF(OR(INDEX(Nhaplieu!$M$8:$M$1070,$G690)=$J$3,INDEX(Nhaplieu!$N$8:$N$1070,$G690)=$J$3),INDEX(Nhaplieu!$E$8:$E$1070,$G690),""))</f>
        <v/>
      </c>
      <c r="B690" s="477" t="str">
        <f>IF($G690="","",IF(OR(INDEX(Nhaplieu!$M$8:$M$1070,$G690)=$J$3,INDEX(Nhaplieu!$N$8:$N$1070,$G690)=$J$3),INDEX(Nhaplieu!$F$8:$F$1070,$G690),""))</f>
        <v/>
      </c>
      <c r="C690" s="478" t="str">
        <f>IF($G690="","",IF(OR(INDEX(Nhaplieu!$M$8:$M$1070,$G690)=$J$3,INDEX(Nhaplieu!$N$8:$N$1070,$G690)=$J$3),INDEX(Nhaplieu!$L$8:$L$1070,$G690),""))</f>
        <v/>
      </c>
      <c r="D690" s="479" t="str">
        <f>IF($G690="","",IF(INDEX(Nhaplieu!$M$8:$M$1070,$G690)=$J$3,IF($G690="","",INDEX(Nhaplieu!$N$8:$N$1070,$G690)),IF(INDEX(Nhaplieu!$N$8:$N$1070,$G690)=$J$3,IF($G690="","",INDEX(Nhaplieu!$M$8:$M$1070,$G690)),"")))</f>
        <v/>
      </c>
      <c r="E690" s="461" t="str">
        <f>IF($G690="","",IF(AND(INDEX(Nhaplieu!$M$8:$M$1070,$G690)=$J$3,INDEX(Nhaplieu!$P$8:$P$1070,$G690)=$J$2),INDEX(Nhaplieu!$O$8:$O$1070,$G690),0))</f>
        <v/>
      </c>
      <c r="F690" s="461" t="str">
        <f>IF(OR($G690="",E690&gt;0),"",IF(AND(INDEX(Nhaplieu!$N$8:$N$1070,$G690)=$J$3,INDEX(Nhaplieu!$P$8:$P$1070,$G690)=$J$2),INDEX(Nhaplieu!$O$8:$O$1070,$G690),0))</f>
        <v/>
      </c>
      <c r="G690" s="480" t="str">
        <f>IF(TYPE(MATCH($J$2,Nhaplieu!$P$8:$P$1070,0))=16,"",MATCH($J$2,Nhaplieu!$P$8:$P$1070,0))</f>
        <v/>
      </c>
    </row>
    <row r="691" spans="1:7" s="10" customFormat="1" ht="14.25" customHeight="1">
      <c r="A691" s="461" t="str">
        <f>IF($G691="","",IF(OR(INDEX(Nhaplieu!$M$8:$M$1070,$G691)=$J$3,INDEX(Nhaplieu!$N$8:$N$1070,$G691)=$J$3),INDEX(Nhaplieu!$E$8:$E$1070,$G691),""))</f>
        <v/>
      </c>
      <c r="B691" s="477" t="str">
        <f>IF($G691="","",IF(OR(INDEX(Nhaplieu!$M$8:$M$1070,$G691)=$J$3,INDEX(Nhaplieu!$N$8:$N$1070,$G691)=$J$3),INDEX(Nhaplieu!$F$8:$F$1070,$G691),""))</f>
        <v/>
      </c>
      <c r="C691" s="478" t="str">
        <f>IF($G691="","",IF(OR(INDEX(Nhaplieu!$M$8:$M$1070,$G691)=$J$3,INDEX(Nhaplieu!$N$8:$N$1070,$G691)=$J$3),INDEX(Nhaplieu!$L$8:$L$1070,$G691),""))</f>
        <v/>
      </c>
      <c r="D691" s="479" t="str">
        <f>IF($G691="","",IF(INDEX(Nhaplieu!$M$8:$M$1070,$G691)=$J$3,IF($G691="","",INDEX(Nhaplieu!$N$8:$N$1070,$G691)),IF(INDEX(Nhaplieu!$N$8:$N$1070,$G691)=$J$3,IF($G691="","",INDEX(Nhaplieu!$M$8:$M$1070,$G691)),"")))</f>
        <v/>
      </c>
      <c r="E691" s="461" t="str">
        <f>IF($G691="","",IF(AND(INDEX(Nhaplieu!$M$8:$M$1070,$G691)=$J$3,INDEX(Nhaplieu!$P$8:$P$1070,$G691)=$J$2),INDEX(Nhaplieu!$O$8:$O$1070,$G691),0))</f>
        <v/>
      </c>
      <c r="F691" s="461" t="str">
        <f>IF(OR($G691="",E691&gt;0),"",IF(AND(INDEX(Nhaplieu!$N$8:$N$1070,$G691)=$J$3,INDEX(Nhaplieu!$P$8:$P$1070,$G691)=$J$2),INDEX(Nhaplieu!$O$8:$O$1070,$G691),0))</f>
        <v/>
      </c>
      <c r="G691" s="480" t="str">
        <f>IF(TYPE(MATCH($J$2,Nhaplieu!$P$8:$P$1070,0))=16,"",MATCH($J$2,Nhaplieu!$P$8:$P$1070,0))</f>
        <v/>
      </c>
    </row>
    <row r="692" spans="1:7" s="10" customFormat="1" ht="14.25" customHeight="1">
      <c r="A692" s="461" t="str">
        <f>IF($G692="","",IF(OR(INDEX(Nhaplieu!$M$8:$M$1070,$G692)=$J$3,INDEX(Nhaplieu!$N$8:$N$1070,$G692)=$J$3),INDEX(Nhaplieu!$E$8:$E$1070,$G692),""))</f>
        <v/>
      </c>
      <c r="B692" s="477" t="str">
        <f>IF($G692="","",IF(OR(INDEX(Nhaplieu!$M$8:$M$1070,$G692)=$J$3,INDEX(Nhaplieu!$N$8:$N$1070,$G692)=$J$3),INDEX(Nhaplieu!$F$8:$F$1070,$G692),""))</f>
        <v/>
      </c>
      <c r="C692" s="478" t="str">
        <f>IF($G692="","",IF(OR(INDEX(Nhaplieu!$M$8:$M$1070,$G692)=$J$3,INDEX(Nhaplieu!$N$8:$N$1070,$G692)=$J$3),INDEX(Nhaplieu!$L$8:$L$1070,$G692),""))</f>
        <v/>
      </c>
      <c r="D692" s="479" t="str">
        <f>IF($G692="","",IF(INDEX(Nhaplieu!$M$8:$M$1070,$G692)=$J$3,IF($G692="","",INDEX(Nhaplieu!$N$8:$N$1070,$G692)),IF(INDEX(Nhaplieu!$N$8:$N$1070,$G692)=$J$3,IF($G692="","",INDEX(Nhaplieu!$M$8:$M$1070,$G692)),"")))</f>
        <v/>
      </c>
      <c r="E692" s="461" t="str">
        <f>IF($G692="","",IF(AND(INDEX(Nhaplieu!$M$8:$M$1070,$G692)=$J$3,INDEX(Nhaplieu!$P$8:$P$1070,$G692)=$J$2),INDEX(Nhaplieu!$O$8:$O$1070,$G692),0))</f>
        <v/>
      </c>
      <c r="F692" s="461" t="str">
        <f>IF(OR($G692="",E692&gt;0),"",IF(AND(INDEX(Nhaplieu!$N$8:$N$1070,$G692)=$J$3,INDEX(Nhaplieu!$P$8:$P$1070,$G692)=$J$2),INDEX(Nhaplieu!$O$8:$O$1070,$G692),0))</f>
        <v/>
      </c>
      <c r="G692" s="480" t="str">
        <f>IF(TYPE(MATCH($J$2,Nhaplieu!$P$8:$P$1070,0))=16,"",MATCH($J$2,Nhaplieu!$P$8:$P$1070,0))</f>
        <v/>
      </c>
    </row>
    <row r="693" spans="1:7" s="10" customFormat="1" ht="14.25" customHeight="1">
      <c r="A693" s="461" t="str">
        <f>IF($G693="","",IF(OR(INDEX(Nhaplieu!$M$8:$M$1070,$G693)=$J$3,INDEX(Nhaplieu!$N$8:$N$1070,$G693)=$J$3),INDEX(Nhaplieu!$E$8:$E$1070,$G693),""))</f>
        <v/>
      </c>
      <c r="B693" s="477" t="str">
        <f>IF($G693="","",IF(OR(INDEX(Nhaplieu!$M$8:$M$1070,$G693)=$J$3,INDEX(Nhaplieu!$N$8:$N$1070,$G693)=$J$3),INDEX(Nhaplieu!$F$8:$F$1070,$G693),""))</f>
        <v/>
      </c>
      <c r="C693" s="478" t="str">
        <f>IF($G693="","",IF(OR(INDEX(Nhaplieu!$M$8:$M$1070,$G693)=$J$3,INDEX(Nhaplieu!$N$8:$N$1070,$G693)=$J$3),INDEX(Nhaplieu!$L$8:$L$1070,$G693),""))</f>
        <v/>
      </c>
      <c r="D693" s="479" t="str">
        <f>IF($G693="","",IF(INDEX(Nhaplieu!$M$8:$M$1070,$G693)=$J$3,IF($G693="","",INDEX(Nhaplieu!$N$8:$N$1070,$G693)),IF(INDEX(Nhaplieu!$N$8:$N$1070,$G693)=$J$3,IF($G693="","",INDEX(Nhaplieu!$M$8:$M$1070,$G693)),"")))</f>
        <v/>
      </c>
      <c r="E693" s="461" t="str">
        <f>IF($G693="","",IF(AND(INDEX(Nhaplieu!$M$8:$M$1070,$G693)=$J$3,INDEX(Nhaplieu!$P$8:$P$1070,$G693)=$J$2),INDEX(Nhaplieu!$O$8:$O$1070,$G693),0))</f>
        <v/>
      </c>
      <c r="F693" s="461" t="str">
        <f>IF(OR($G693="",E693&gt;0),"",IF(AND(INDEX(Nhaplieu!$N$8:$N$1070,$G693)=$J$3,INDEX(Nhaplieu!$P$8:$P$1070,$G693)=$J$2),INDEX(Nhaplieu!$O$8:$O$1070,$G693),0))</f>
        <v/>
      </c>
      <c r="G693" s="480" t="str">
        <f>IF(TYPE(MATCH($J$2,Nhaplieu!$P$8:$P$1070,0))=16,"",MATCH($J$2,Nhaplieu!$P$8:$P$1070,0))</f>
        <v/>
      </c>
    </row>
    <row r="694" spans="1:7" s="10" customFormat="1" ht="14.25" customHeight="1">
      <c r="A694" s="461" t="str">
        <f>IF($G694="","",IF(OR(INDEX(Nhaplieu!$M$8:$M$1070,$G694)=$J$3,INDEX(Nhaplieu!$N$8:$N$1070,$G694)=$J$3),INDEX(Nhaplieu!$E$8:$E$1070,$G694),""))</f>
        <v/>
      </c>
      <c r="B694" s="477" t="str">
        <f>IF($G694="","",IF(OR(INDEX(Nhaplieu!$M$8:$M$1070,$G694)=$J$3,INDEX(Nhaplieu!$N$8:$N$1070,$G694)=$J$3),INDEX(Nhaplieu!$F$8:$F$1070,$G694),""))</f>
        <v/>
      </c>
      <c r="C694" s="478" t="str">
        <f>IF($G694="","",IF(OR(INDEX(Nhaplieu!$M$8:$M$1070,$G694)=$J$3,INDEX(Nhaplieu!$N$8:$N$1070,$G694)=$J$3),INDEX(Nhaplieu!$L$8:$L$1070,$G694),""))</f>
        <v/>
      </c>
      <c r="D694" s="479" t="str">
        <f>IF($G694="","",IF(INDEX(Nhaplieu!$M$8:$M$1070,$G694)=$J$3,IF($G694="","",INDEX(Nhaplieu!$N$8:$N$1070,$G694)),IF(INDEX(Nhaplieu!$N$8:$N$1070,$G694)=$J$3,IF($G694="","",INDEX(Nhaplieu!$M$8:$M$1070,$G694)),"")))</f>
        <v/>
      </c>
      <c r="E694" s="461" t="str">
        <f>IF($G694="","",IF(AND(INDEX(Nhaplieu!$M$8:$M$1070,$G694)=$J$3,INDEX(Nhaplieu!$P$8:$P$1070,$G694)=$J$2),INDEX(Nhaplieu!$O$8:$O$1070,$G694),0))</f>
        <v/>
      </c>
      <c r="F694" s="461" t="str">
        <f>IF(OR($G694="",E694&gt;0),"",IF(AND(INDEX(Nhaplieu!$N$8:$N$1070,$G694)=$J$3,INDEX(Nhaplieu!$P$8:$P$1070,$G694)=$J$2),INDEX(Nhaplieu!$O$8:$O$1070,$G694),0))</f>
        <v/>
      </c>
      <c r="G694" s="480" t="str">
        <f>IF(TYPE(MATCH($J$2,Nhaplieu!$P$8:$P$1070,0))=16,"",MATCH($J$2,Nhaplieu!$P$8:$P$1070,0))</f>
        <v/>
      </c>
    </row>
    <row r="695" spans="1:7" s="10" customFormat="1" ht="14.25" customHeight="1">
      <c r="A695" s="461" t="str">
        <f>IF($G695="","",IF(OR(INDEX(Nhaplieu!$M$8:$M$1070,$G695)=$J$3,INDEX(Nhaplieu!$N$8:$N$1070,$G695)=$J$3),INDEX(Nhaplieu!$E$8:$E$1070,$G695),""))</f>
        <v/>
      </c>
      <c r="B695" s="477" t="str">
        <f>IF($G695="","",IF(OR(INDEX(Nhaplieu!$M$8:$M$1070,$G695)=$J$3,INDEX(Nhaplieu!$N$8:$N$1070,$G695)=$J$3),INDEX(Nhaplieu!$F$8:$F$1070,$G695),""))</f>
        <v/>
      </c>
      <c r="C695" s="478" t="str">
        <f>IF($G695="","",IF(OR(INDEX(Nhaplieu!$M$8:$M$1070,$G695)=$J$3,INDEX(Nhaplieu!$N$8:$N$1070,$G695)=$J$3),INDEX(Nhaplieu!$L$8:$L$1070,$G695),""))</f>
        <v/>
      </c>
      <c r="D695" s="479" t="str">
        <f>IF($G695="","",IF(INDEX(Nhaplieu!$M$8:$M$1070,$G695)=$J$3,IF($G695="","",INDEX(Nhaplieu!$N$8:$N$1070,$G695)),IF(INDEX(Nhaplieu!$N$8:$N$1070,$G695)=$J$3,IF($G695="","",INDEX(Nhaplieu!$M$8:$M$1070,$G695)),"")))</f>
        <v/>
      </c>
      <c r="E695" s="461" t="str">
        <f>IF($G695="","",IF(AND(INDEX(Nhaplieu!$M$8:$M$1070,$G695)=$J$3,INDEX(Nhaplieu!$P$8:$P$1070,$G695)=$J$2),INDEX(Nhaplieu!$O$8:$O$1070,$G695),0))</f>
        <v/>
      </c>
      <c r="F695" s="461" t="str">
        <f>IF(OR($G695="",E695&gt;0),"",IF(AND(INDEX(Nhaplieu!$N$8:$N$1070,$G695)=$J$3,INDEX(Nhaplieu!$P$8:$P$1070,$G695)=$J$2),INDEX(Nhaplieu!$O$8:$O$1070,$G695),0))</f>
        <v/>
      </c>
      <c r="G695" s="480" t="str">
        <f>IF(TYPE(MATCH($J$2,Nhaplieu!$P$8:$P$1070,0))=16,"",MATCH($J$2,Nhaplieu!$P$8:$P$1070,0))</f>
        <v/>
      </c>
    </row>
    <row r="696" spans="1:7" s="10" customFormat="1" ht="14.25" customHeight="1">
      <c r="A696" s="461" t="str">
        <f>IF($G696="","",IF(OR(INDEX(Nhaplieu!$M$8:$M$1070,$G696)=$J$3,INDEX(Nhaplieu!$N$8:$N$1070,$G696)=$J$3),INDEX(Nhaplieu!$E$8:$E$1070,$G696),""))</f>
        <v/>
      </c>
      <c r="B696" s="477" t="str">
        <f>IF($G696="","",IF(OR(INDEX(Nhaplieu!$M$8:$M$1070,$G696)=$J$3,INDEX(Nhaplieu!$N$8:$N$1070,$G696)=$J$3),INDEX(Nhaplieu!$F$8:$F$1070,$G696),""))</f>
        <v/>
      </c>
      <c r="C696" s="478" t="str">
        <f>IF($G696="","",IF(OR(INDEX(Nhaplieu!$M$8:$M$1070,$G696)=$J$3,INDEX(Nhaplieu!$N$8:$N$1070,$G696)=$J$3),INDEX(Nhaplieu!$L$8:$L$1070,$G696),""))</f>
        <v/>
      </c>
      <c r="D696" s="479" t="str">
        <f>IF($G696="","",IF(INDEX(Nhaplieu!$M$8:$M$1070,$G696)=$J$3,IF($G696="","",INDEX(Nhaplieu!$N$8:$N$1070,$G696)),IF(INDEX(Nhaplieu!$N$8:$N$1070,$G696)=$J$3,IF($G696="","",INDEX(Nhaplieu!$M$8:$M$1070,$G696)),"")))</f>
        <v/>
      </c>
      <c r="E696" s="461" t="str">
        <f>IF($G696="","",IF(AND(INDEX(Nhaplieu!$M$8:$M$1070,$G696)=$J$3,INDEX(Nhaplieu!$P$8:$P$1070,$G696)=$J$2),INDEX(Nhaplieu!$O$8:$O$1070,$G696),0))</f>
        <v/>
      </c>
      <c r="F696" s="461" t="str">
        <f>IF(OR($G696="",E696&gt;0),"",IF(AND(INDEX(Nhaplieu!$N$8:$N$1070,$G696)=$J$3,INDEX(Nhaplieu!$P$8:$P$1070,$G696)=$J$2),INDEX(Nhaplieu!$O$8:$O$1070,$G696),0))</f>
        <v/>
      </c>
      <c r="G696" s="480" t="str">
        <f>IF(TYPE(MATCH($J$2,Nhaplieu!$P$8:$P$1070,0))=16,"",MATCH($J$2,Nhaplieu!$P$8:$P$1070,0))</f>
        <v/>
      </c>
    </row>
    <row r="697" spans="1:7" s="10" customFormat="1" ht="14.25" customHeight="1">
      <c r="A697" s="461" t="str">
        <f>IF($G697="","",IF(OR(INDEX(Nhaplieu!$M$8:$M$1070,$G697)=$J$3,INDEX(Nhaplieu!$N$8:$N$1070,$G697)=$J$3),INDEX(Nhaplieu!$E$8:$E$1070,$G697),""))</f>
        <v/>
      </c>
      <c r="B697" s="477" t="str">
        <f>IF($G697="","",IF(OR(INDEX(Nhaplieu!$M$8:$M$1070,$G697)=$J$3,INDEX(Nhaplieu!$N$8:$N$1070,$G697)=$J$3),INDEX(Nhaplieu!$F$8:$F$1070,$G697),""))</f>
        <v/>
      </c>
      <c r="C697" s="478" t="str">
        <f>IF($G697="","",IF(OR(INDEX(Nhaplieu!$M$8:$M$1070,$G697)=$J$3,INDEX(Nhaplieu!$N$8:$N$1070,$G697)=$J$3),INDEX(Nhaplieu!$L$8:$L$1070,$G697),""))</f>
        <v/>
      </c>
      <c r="D697" s="479" t="str">
        <f>IF($G697="","",IF(INDEX(Nhaplieu!$M$8:$M$1070,$G697)=$J$3,IF($G697="","",INDEX(Nhaplieu!$N$8:$N$1070,$G697)),IF(INDEX(Nhaplieu!$N$8:$N$1070,$G697)=$J$3,IF($G697="","",INDEX(Nhaplieu!$M$8:$M$1070,$G697)),"")))</f>
        <v/>
      </c>
      <c r="E697" s="461" t="str">
        <f>IF($G697="","",IF(AND(INDEX(Nhaplieu!$M$8:$M$1070,$G697)=$J$3,INDEX(Nhaplieu!$P$8:$P$1070,$G697)=$J$2),INDEX(Nhaplieu!$O$8:$O$1070,$G697),0))</f>
        <v/>
      </c>
      <c r="F697" s="461" t="str">
        <f>IF(OR($G697="",E697&gt;0),"",IF(AND(INDEX(Nhaplieu!$N$8:$N$1070,$G697)=$J$3,INDEX(Nhaplieu!$P$8:$P$1070,$G697)=$J$2),INDEX(Nhaplieu!$O$8:$O$1070,$G697),0))</f>
        <v/>
      </c>
      <c r="G697" s="480" t="str">
        <f>IF(TYPE(MATCH($J$2,Nhaplieu!$P$8:$P$1070,0))=16,"",MATCH($J$2,Nhaplieu!$P$8:$P$1070,0))</f>
        <v/>
      </c>
    </row>
    <row r="698" spans="1:7" s="10" customFormat="1" ht="14.25" customHeight="1">
      <c r="A698" s="461" t="str">
        <f>IF($G698="","",IF(OR(INDEX(Nhaplieu!$M$8:$M$1070,$G698)=$J$3,INDEX(Nhaplieu!$N$8:$N$1070,$G698)=$J$3),INDEX(Nhaplieu!$E$8:$E$1070,$G698),""))</f>
        <v/>
      </c>
      <c r="B698" s="477" t="str">
        <f>IF($G698="","",IF(OR(INDEX(Nhaplieu!$M$8:$M$1070,$G698)=$J$3,INDEX(Nhaplieu!$N$8:$N$1070,$G698)=$J$3),INDEX(Nhaplieu!$F$8:$F$1070,$G698),""))</f>
        <v/>
      </c>
      <c r="C698" s="478" t="str">
        <f>IF($G698="","",IF(OR(INDEX(Nhaplieu!$M$8:$M$1070,$G698)=$J$3,INDEX(Nhaplieu!$N$8:$N$1070,$G698)=$J$3),INDEX(Nhaplieu!$L$8:$L$1070,$G698),""))</f>
        <v/>
      </c>
      <c r="D698" s="479" t="str">
        <f>IF($G698="","",IF(INDEX(Nhaplieu!$M$8:$M$1070,$G698)=$J$3,IF($G698="","",INDEX(Nhaplieu!$N$8:$N$1070,$G698)),IF(INDEX(Nhaplieu!$N$8:$N$1070,$G698)=$J$3,IF($G698="","",INDEX(Nhaplieu!$M$8:$M$1070,$G698)),"")))</f>
        <v/>
      </c>
      <c r="E698" s="461" t="str">
        <f>IF($G698="","",IF(AND(INDEX(Nhaplieu!$M$8:$M$1070,$G698)=$J$3,INDEX(Nhaplieu!$P$8:$P$1070,$G698)=$J$2),INDEX(Nhaplieu!$O$8:$O$1070,$G698),0))</f>
        <v/>
      </c>
      <c r="F698" s="461" t="str">
        <f>IF(OR($G698="",E698&gt;0),"",IF(AND(INDEX(Nhaplieu!$N$8:$N$1070,$G698)=$J$3,INDEX(Nhaplieu!$P$8:$P$1070,$G698)=$J$2),INDEX(Nhaplieu!$O$8:$O$1070,$G698),0))</f>
        <v/>
      </c>
      <c r="G698" s="480" t="str">
        <f>IF(TYPE(MATCH($J$2,Nhaplieu!$P$8:$P$1070,0))=16,"",MATCH($J$2,Nhaplieu!$P$8:$P$1070,0))</f>
        <v/>
      </c>
    </row>
    <row r="699" spans="1:7" s="10" customFormat="1" ht="14.25" customHeight="1">
      <c r="A699" s="461" t="str">
        <f>IF($G699="","",IF(OR(INDEX(Nhaplieu!$M$8:$M$1070,$G699)=$J$3,INDEX(Nhaplieu!$N$8:$N$1070,$G699)=$J$3),INDEX(Nhaplieu!$E$8:$E$1070,$G699),""))</f>
        <v/>
      </c>
      <c r="B699" s="477" t="str">
        <f>IF($G699="","",IF(OR(INDEX(Nhaplieu!$M$8:$M$1070,$G699)=$J$3,INDEX(Nhaplieu!$N$8:$N$1070,$G699)=$J$3),INDEX(Nhaplieu!$F$8:$F$1070,$G699),""))</f>
        <v/>
      </c>
      <c r="C699" s="478" t="str">
        <f>IF($G699="","",IF(OR(INDEX(Nhaplieu!$M$8:$M$1070,$G699)=$J$3,INDEX(Nhaplieu!$N$8:$N$1070,$G699)=$J$3),INDEX(Nhaplieu!$L$8:$L$1070,$G699),""))</f>
        <v/>
      </c>
      <c r="D699" s="479" t="str">
        <f>IF($G699="","",IF(INDEX(Nhaplieu!$M$8:$M$1070,$G699)=$J$3,IF($G699="","",INDEX(Nhaplieu!$N$8:$N$1070,$G699)),IF(INDEX(Nhaplieu!$N$8:$N$1070,$G699)=$J$3,IF($G699="","",INDEX(Nhaplieu!$M$8:$M$1070,$G699)),"")))</f>
        <v/>
      </c>
      <c r="E699" s="461" t="str">
        <f>IF($G699="","",IF(AND(INDEX(Nhaplieu!$M$8:$M$1070,$G699)=$J$3,INDEX(Nhaplieu!$P$8:$P$1070,$G699)=$J$2),INDEX(Nhaplieu!$O$8:$O$1070,$G699),0))</f>
        <v/>
      </c>
      <c r="F699" s="461" t="str">
        <f>IF(OR($G699="",E699&gt;0),"",IF(AND(INDEX(Nhaplieu!$N$8:$N$1070,$G699)=$J$3,INDEX(Nhaplieu!$P$8:$P$1070,$G699)=$J$2),INDEX(Nhaplieu!$O$8:$O$1070,$G699),0))</f>
        <v/>
      </c>
      <c r="G699" s="480" t="str">
        <f>IF(TYPE(MATCH($J$2,Nhaplieu!$P$8:$P$1070,0))=16,"",MATCH($J$2,Nhaplieu!$P$8:$P$1070,0))</f>
        <v/>
      </c>
    </row>
    <row r="700" spans="1:7" s="10" customFormat="1" ht="14.25" customHeight="1">
      <c r="A700" s="461" t="str">
        <f>IF($G700="","",IF(OR(INDEX(Nhaplieu!$M$8:$M$1070,$G700)=$J$3,INDEX(Nhaplieu!$N$8:$N$1070,$G700)=$J$3),INDEX(Nhaplieu!$E$8:$E$1070,$G700),""))</f>
        <v/>
      </c>
      <c r="B700" s="477" t="str">
        <f>IF($G700="","",IF(OR(INDEX(Nhaplieu!$M$8:$M$1070,$G700)=$J$3,INDEX(Nhaplieu!$N$8:$N$1070,$G700)=$J$3),INDEX(Nhaplieu!$F$8:$F$1070,$G700),""))</f>
        <v/>
      </c>
      <c r="C700" s="478" t="str">
        <f>IF($G700="","",IF(OR(INDEX(Nhaplieu!$M$8:$M$1070,$G700)=$J$3,INDEX(Nhaplieu!$N$8:$N$1070,$G700)=$J$3),INDEX(Nhaplieu!$L$8:$L$1070,$G700),""))</f>
        <v/>
      </c>
      <c r="D700" s="479" t="str">
        <f>IF($G700="","",IF(INDEX(Nhaplieu!$M$8:$M$1070,$G700)=$J$3,IF($G700="","",INDEX(Nhaplieu!$N$8:$N$1070,$G700)),IF(INDEX(Nhaplieu!$N$8:$N$1070,$G700)=$J$3,IF($G700="","",INDEX(Nhaplieu!$M$8:$M$1070,$G700)),"")))</f>
        <v/>
      </c>
      <c r="E700" s="461" t="str">
        <f>IF($G700="","",IF(AND(INDEX(Nhaplieu!$M$8:$M$1070,$G700)=$J$3,INDEX(Nhaplieu!$P$8:$P$1070,$G700)=$J$2),INDEX(Nhaplieu!$O$8:$O$1070,$G700),0))</f>
        <v/>
      </c>
      <c r="F700" s="461" t="str">
        <f>IF(OR($G700="",E700&gt;0),"",IF(AND(INDEX(Nhaplieu!$N$8:$N$1070,$G700)=$J$3,INDEX(Nhaplieu!$P$8:$P$1070,$G700)=$J$2),INDEX(Nhaplieu!$O$8:$O$1070,$G700),0))</f>
        <v/>
      </c>
      <c r="G700" s="480" t="str">
        <f>IF(TYPE(MATCH($J$2,Nhaplieu!$P$8:$P$1070,0))=16,"",MATCH($J$2,Nhaplieu!$P$8:$P$1070,0))</f>
        <v/>
      </c>
    </row>
    <row r="701" spans="1:7" s="10" customFormat="1" ht="14.25" customHeight="1">
      <c r="A701" s="461" t="str">
        <f>IF($G701="","",IF(OR(INDEX(Nhaplieu!$M$8:$M$1070,$G701)=$J$3,INDEX(Nhaplieu!$N$8:$N$1070,$G701)=$J$3),INDEX(Nhaplieu!$E$8:$E$1070,$G701),""))</f>
        <v/>
      </c>
      <c r="B701" s="477" t="str">
        <f>IF($G701="","",IF(OR(INDEX(Nhaplieu!$M$8:$M$1070,$G701)=$J$3,INDEX(Nhaplieu!$N$8:$N$1070,$G701)=$J$3),INDEX(Nhaplieu!$F$8:$F$1070,$G701),""))</f>
        <v/>
      </c>
      <c r="C701" s="478" t="str">
        <f>IF($G701="","",IF(OR(INDEX(Nhaplieu!$M$8:$M$1070,$G701)=$J$3,INDEX(Nhaplieu!$N$8:$N$1070,$G701)=$J$3),INDEX(Nhaplieu!$L$8:$L$1070,$G701),""))</f>
        <v/>
      </c>
      <c r="D701" s="479" t="str">
        <f>IF($G701="","",IF(INDEX(Nhaplieu!$M$8:$M$1070,$G701)=$J$3,IF($G701="","",INDEX(Nhaplieu!$N$8:$N$1070,$G701)),IF(INDEX(Nhaplieu!$N$8:$N$1070,$G701)=$J$3,IF($G701="","",INDEX(Nhaplieu!$M$8:$M$1070,$G701)),"")))</f>
        <v/>
      </c>
      <c r="E701" s="461" t="str">
        <f>IF($G701="","",IF(AND(INDEX(Nhaplieu!$M$8:$M$1070,$G701)=$J$3,INDEX(Nhaplieu!$P$8:$P$1070,$G701)=$J$2),INDEX(Nhaplieu!$O$8:$O$1070,$G701),0))</f>
        <v/>
      </c>
      <c r="F701" s="461" t="str">
        <f>IF(OR($G701="",E701&gt;0),"",IF(AND(INDEX(Nhaplieu!$N$8:$N$1070,$G701)=$J$3,INDEX(Nhaplieu!$P$8:$P$1070,$G701)=$J$2),INDEX(Nhaplieu!$O$8:$O$1070,$G701),0))</f>
        <v/>
      </c>
      <c r="G701" s="480" t="str">
        <f>IF(TYPE(MATCH($J$2,Nhaplieu!$P$8:$P$1070,0))=16,"",MATCH($J$2,Nhaplieu!$P$8:$P$1070,0))</f>
        <v/>
      </c>
    </row>
    <row r="702" spans="1:7" s="10" customFormat="1" ht="14.25" customHeight="1">
      <c r="A702" s="461" t="str">
        <f>IF($G702="","",IF(OR(INDEX(Nhaplieu!$M$8:$M$1070,$G702)=$J$3,INDEX(Nhaplieu!$N$8:$N$1070,$G702)=$J$3),INDEX(Nhaplieu!$E$8:$E$1070,$G702),""))</f>
        <v/>
      </c>
      <c r="B702" s="477" t="str">
        <f>IF($G702="","",IF(OR(INDEX(Nhaplieu!$M$8:$M$1070,$G702)=$J$3,INDEX(Nhaplieu!$N$8:$N$1070,$G702)=$J$3),INDEX(Nhaplieu!$F$8:$F$1070,$G702),""))</f>
        <v/>
      </c>
      <c r="C702" s="478" t="str">
        <f>IF($G702="","",IF(OR(INDEX(Nhaplieu!$M$8:$M$1070,$G702)=$J$3,INDEX(Nhaplieu!$N$8:$N$1070,$G702)=$J$3),INDEX(Nhaplieu!$L$8:$L$1070,$G702),""))</f>
        <v/>
      </c>
      <c r="D702" s="479" t="str">
        <f>IF($G702="","",IF(INDEX(Nhaplieu!$M$8:$M$1070,$G702)=$J$3,IF($G702="","",INDEX(Nhaplieu!$N$8:$N$1070,$G702)),IF(INDEX(Nhaplieu!$N$8:$N$1070,$G702)=$J$3,IF($G702="","",INDEX(Nhaplieu!$M$8:$M$1070,$G702)),"")))</f>
        <v/>
      </c>
      <c r="E702" s="461" t="str">
        <f>IF($G702="","",IF(AND(INDEX(Nhaplieu!$M$8:$M$1070,$G702)=$J$3,INDEX(Nhaplieu!$P$8:$P$1070,$G702)=$J$2),INDEX(Nhaplieu!$O$8:$O$1070,$G702),0))</f>
        <v/>
      </c>
      <c r="F702" s="461" t="str">
        <f>IF(OR($G702="",E702&gt;0),"",IF(AND(INDEX(Nhaplieu!$N$8:$N$1070,$G702)=$J$3,INDEX(Nhaplieu!$P$8:$P$1070,$G702)=$J$2),INDEX(Nhaplieu!$O$8:$O$1070,$G702),0))</f>
        <v/>
      </c>
      <c r="G702" s="480" t="str">
        <f>IF(TYPE(MATCH($J$2,Nhaplieu!$P$8:$P$1070,0))=16,"",MATCH($J$2,Nhaplieu!$P$8:$P$1070,0))</f>
        <v/>
      </c>
    </row>
    <row r="703" spans="1:7" s="10" customFormat="1" ht="14.25" customHeight="1">
      <c r="A703" s="461" t="str">
        <f>IF($G703="","",IF(OR(INDEX(Nhaplieu!$M$8:$M$1070,$G703)=$J$3,INDEX(Nhaplieu!$N$8:$N$1070,$G703)=$J$3),INDEX(Nhaplieu!$E$8:$E$1070,$G703),""))</f>
        <v/>
      </c>
      <c r="B703" s="477" t="str">
        <f>IF($G703="","",IF(OR(INDEX(Nhaplieu!$M$8:$M$1070,$G703)=$J$3,INDEX(Nhaplieu!$N$8:$N$1070,$G703)=$J$3),INDEX(Nhaplieu!$F$8:$F$1070,$G703),""))</f>
        <v/>
      </c>
      <c r="C703" s="478" t="str">
        <f>IF($G703="","",IF(OR(INDEX(Nhaplieu!$M$8:$M$1070,$G703)=$J$3,INDEX(Nhaplieu!$N$8:$N$1070,$G703)=$J$3),INDEX(Nhaplieu!$L$8:$L$1070,$G703),""))</f>
        <v/>
      </c>
      <c r="D703" s="479" t="str">
        <f>IF($G703="","",IF(INDEX(Nhaplieu!$M$8:$M$1070,$G703)=$J$3,IF($G703="","",INDEX(Nhaplieu!$N$8:$N$1070,$G703)),IF(INDEX(Nhaplieu!$N$8:$N$1070,$G703)=$J$3,IF($G703="","",INDEX(Nhaplieu!$M$8:$M$1070,$G703)),"")))</f>
        <v/>
      </c>
      <c r="E703" s="461" t="str">
        <f>IF($G703="","",IF(AND(INDEX(Nhaplieu!$M$8:$M$1070,$G703)=$J$3,INDEX(Nhaplieu!$P$8:$P$1070,$G703)=$J$2),INDEX(Nhaplieu!$O$8:$O$1070,$G703),0))</f>
        <v/>
      </c>
      <c r="F703" s="461" t="str">
        <f>IF(OR($G703="",E703&gt;0),"",IF(AND(INDEX(Nhaplieu!$N$8:$N$1070,$G703)=$J$3,INDEX(Nhaplieu!$P$8:$P$1070,$G703)=$J$2),INDEX(Nhaplieu!$O$8:$O$1070,$G703),0))</f>
        <v/>
      </c>
      <c r="G703" s="480" t="str">
        <f>IF(TYPE(MATCH($J$2,Nhaplieu!$P$8:$P$1070,0))=16,"",MATCH($J$2,Nhaplieu!$P$8:$P$1070,0))</f>
        <v/>
      </c>
    </row>
    <row r="704" spans="1:7" s="10" customFormat="1" ht="14.25" customHeight="1">
      <c r="A704" s="461" t="str">
        <f>IF($G704="","",IF(OR(INDEX(Nhaplieu!$M$8:$M$1070,$G704)=$J$3,INDEX(Nhaplieu!$N$8:$N$1070,$G704)=$J$3),INDEX(Nhaplieu!$E$8:$E$1070,$G704),""))</f>
        <v/>
      </c>
      <c r="B704" s="477" t="str">
        <f>IF($G704="","",IF(OR(INDEX(Nhaplieu!$M$8:$M$1070,$G704)=$J$3,INDEX(Nhaplieu!$N$8:$N$1070,$G704)=$J$3),INDEX(Nhaplieu!$F$8:$F$1070,$G704),""))</f>
        <v/>
      </c>
      <c r="C704" s="478" t="str">
        <f>IF($G704="","",IF(OR(INDEX(Nhaplieu!$M$8:$M$1070,$G704)=$J$3,INDEX(Nhaplieu!$N$8:$N$1070,$G704)=$J$3),INDEX(Nhaplieu!$L$8:$L$1070,$G704),""))</f>
        <v/>
      </c>
      <c r="D704" s="479" t="str">
        <f>IF($G704="","",IF(INDEX(Nhaplieu!$M$8:$M$1070,$G704)=$J$3,IF($G704="","",INDEX(Nhaplieu!$N$8:$N$1070,$G704)),IF(INDEX(Nhaplieu!$N$8:$N$1070,$G704)=$J$3,IF($G704="","",INDEX(Nhaplieu!$M$8:$M$1070,$G704)),"")))</f>
        <v/>
      </c>
      <c r="E704" s="461" t="str">
        <f>IF($G704="","",IF(AND(INDEX(Nhaplieu!$M$8:$M$1070,$G704)=$J$3,INDEX(Nhaplieu!$P$8:$P$1070,$G704)=$J$2),INDEX(Nhaplieu!$O$8:$O$1070,$G704),0))</f>
        <v/>
      </c>
      <c r="F704" s="461" t="str">
        <f>IF(OR($G704="",E704&gt;0),"",IF(AND(INDEX(Nhaplieu!$N$8:$N$1070,$G704)=$J$3,INDEX(Nhaplieu!$P$8:$P$1070,$G704)=$J$2),INDEX(Nhaplieu!$O$8:$O$1070,$G704),0))</f>
        <v/>
      </c>
      <c r="G704" s="480" t="str">
        <f>IF(TYPE(MATCH($J$2,Nhaplieu!$P$8:$P$1070,0))=16,"",MATCH($J$2,Nhaplieu!$P$8:$P$1070,0))</f>
        <v/>
      </c>
    </row>
    <row r="705" spans="1:7" s="10" customFormat="1" ht="14.25" customHeight="1">
      <c r="A705" s="461" t="str">
        <f>IF($G705="","",IF(OR(INDEX(Nhaplieu!$M$8:$M$1070,$G705)=$J$3,INDEX(Nhaplieu!$N$8:$N$1070,$G705)=$J$3),INDEX(Nhaplieu!$E$8:$E$1070,$G705),""))</f>
        <v/>
      </c>
      <c r="B705" s="477" t="str">
        <f>IF($G705="","",IF(OR(INDEX(Nhaplieu!$M$8:$M$1070,$G705)=$J$3,INDEX(Nhaplieu!$N$8:$N$1070,$G705)=$J$3),INDEX(Nhaplieu!$F$8:$F$1070,$G705),""))</f>
        <v/>
      </c>
      <c r="C705" s="478" t="str">
        <f>IF($G705="","",IF(OR(INDEX(Nhaplieu!$M$8:$M$1070,$G705)=$J$3,INDEX(Nhaplieu!$N$8:$N$1070,$G705)=$J$3),INDEX(Nhaplieu!$L$8:$L$1070,$G705),""))</f>
        <v/>
      </c>
      <c r="D705" s="479" t="str">
        <f>IF($G705="","",IF(INDEX(Nhaplieu!$M$8:$M$1070,$G705)=$J$3,IF($G705="","",INDEX(Nhaplieu!$N$8:$N$1070,$G705)),IF(INDEX(Nhaplieu!$N$8:$N$1070,$G705)=$J$3,IF($G705="","",INDEX(Nhaplieu!$M$8:$M$1070,$G705)),"")))</f>
        <v/>
      </c>
      <c r="E705" s="461" t="str">
        <f>IF($G705="","",IF(AND(INDEX(Nhaplieu!$M$8:$M$1070,$G705)=$J$3,INDEX(Nhaplieu!$P$8:$P$1070,$G705)=$J$2),INDEX(Nhaplieu!$O$8:$O$1070,$G705),0))</f>
        <v/>
      </c>
      <c r="F705" s="461" t="str">
        <f>IF(OR($G705="",E705&gt;0),"",IF(AND(INDEX(Nhaplieu!$N$8:$N$1070,$G705)=$J$3,INDEX(Nhaplieu!$P$8:$P$1070,$G705)=$J$2),INDEX(Nhaplieu!$O$8:$O$1070,$G705),0))</f>
        <v/>
      </c>
      <c r="G705" s="480" t="str">
        <f>IF(TYPE(MATCH($J$2,Nhaplieu!$P$8:$P$1070,0))=16,"",MATCH($J$2,Nhaplieu!$P$8:$P$1070,0))</f>
        <v/>
      </c>
    </row>
    <row r="706" spans="1:7" s="10" customFormat="1" ht="14.25" customHeight="1">
      <c r="A706" s="461" t="str">
        <f>IF($G706="","",IF(OR(INDEX(Nhaplieu!$M$8:$M$1070,$G706)=$J$3,INDEX(Nhaplieu!$N$8:$N$1070,$G706)=$J$3),INDEX(Nhaplieu!$E$8:$E$1070,$G706),""))</f>
        <v/>
      </c>
      <c r="B706" s="477" t="str">
        <f>IF($G706="","",IF(OR(INDEX(Nhaplieu!$M$8:$M$1070,$G706)=$J$3,INDEX(Nhaplieu!$N$8:$N$1070,$G706)=$J$3),INDEX(Nhaplieu!$F$8:$F$1070,$G706),""))</f>
        <v/>
      </c>
      <c r="C706" s="478" t="str">
        <f>IF($G706="","",IF(OR(INDEX(Nhaplieu!$M$8:$M$1070,$G706)=$J$3,INDEX(Nhaplieu!$N$8:$N$1070,$G706)=$J$3),INDEX(Nhaplieu!$L$8:$L$1070,$G706),""))</f>
        <v/>
      </c>
      <c r="D706" s="479" t="str">
        <f>IF($G706="","",IF(INDEX(Nhaplieu!$M$8:$M$1070,$G706)=$J$3,IF($G706="","",INDEX(Nhaplieu!$N$8:$N$1070,$G706)),IF(INDEX(Nhaplieu!$N$8:$N$1070,$G706)=$J$3,IF($G706="","",INDEX(Nhaplieu!$M$8:$M$1070,$G706)),"")))</f>
        <v/>
      </c>
      <c r="E706" s="461" t="str">
        <f>IF($G706="","",IF(AND(INDEX(Nhaplieu!$M$8:$M$1070,$G706)=$J$3,INDEX(Nhaplieu!$P$8:$P$1070,$G706)=$J$2),INDEX(Nhaplieu!$O$8:$O$1070,$G706),0))</f>
        <v/>
      </c>
      <c r="F706" s="461" t="str">
        <f>IF(OR($G706="",E706&gt;0),"",IF(AND(INDEX(Nhaplieu!$N$8:$N$1070,$G706)=$J$3,INDEX(Nhaplieu!$P$8:$P$1070,$G706)=$J$2),INDEX(Nhaplieu!$O$8:$O$1070,$G706),0))</f>
        <v/>
      </c>
      <c r="G706" s="480" t="str">
        <f>IF(TYPE(MATCH($J$2,Nhaplieu!$P$8:$P$1070,0))=16,"",MATCH($J$2,Nhaplieu!$P$8:$P$1070,0))</f>
        <v/>
      </c>
    </row>
    <row r="707" spans="1:7" s="10" customFormat="1" ht="14.25" customHeight="1">
      <c r="A707" s="461" t="str">
        <f>IF($G707="","",IF(OR(INDEX(Nhaplieu!$M$8:$M$1070,$G707)=$J$3,INDEX(Nhaplieu!$N$8:$N$1070,$G707)=$J$3),INDEX(Nhaplieu!$E$8:$E$1070,$G707),""))</f>
        <v/>
      </c>
      <c r="B707" s="477" t="str">
        <f>IF($G707="","",IF(OR(INDEX(Nhaplieu!$M$8:$M$1070,$G707)=$J$3,INDEX(Nhaplieu!$N$8:$N$1070,$G707)=$J$3),INDEX(Nhaplieu!$F$8:$F$1070,$G707),""))</f>
        <v/>
      </c>
      <c r="C707" s="478" t="str">
        <f>IF($G707="","",IF(OR(INDEX(Nhaplieu!$M$8:$M$1070,$G707)=$J$3,INDEX(Nhaplieu!$N$8:$N$1070,$G707)=$J$3),INDEX(Nhaplieu!$L$8:$L$1070,$G707),""))</f>
        <v/>
      </c>
      <c r="D707" s="479" t="str">
        <f>IF($G707="","",IF(INDEX(Nhaplieu!$M$8:$M$1070,$G707)=$J$3,IF($G707="","",INDEX(Nhaplieu!$N$8:$N$1070,$G707)),IF(INDEX(Nhaplieu!$N$8:$N$1070,$G707)=$J$3,IF($G707="","",INDEX(Nhaplieu!$M$8:$M$1070,$G707)),"")))</f>
        <v/>
      </c>
      <c r="E707" s="461" t="str">
        <f>IF($G707="","",IF(AND(INDEX(Nhaplieu!$M$8:$M$1070,$G707)=$J$3,INDEX(Nhaplieu!$P$8:$P$1070,$G707)=$J$2),INDEX(Nhaplieu!$O$8:$O$1070,$G707),0))</f>
        <v/>
      </c>
      <c r="F707" s="461" t="str">
        <f>IF(OR($G707="",E707&gt;0),"",IF(AND(INDEX(Nhaplieu!$N$8:$N$1070,$G707)=$J$3,INDEX(Nhaplieu!$P$8:$P$1070,$G707)=$J$2),INDEX(Nhaplieu!$O$8:$O$1070,$G707),0))</f>
        <v/>
      </c>
      <c r="G707" s="480" t="str">
        <f>IF(TYPE(MATCH($J$2,Nhaplieu!$P$8:$P$1070,0))=16,"",MATCH($J$2,Nhaplieu!$P$8:$P$1070,0))</f>
        <v/>
      </c>
    </row>
    <row r="708" spans="1:7" s="10" customFormat="1" ht="14.25" customHeight="1">
      <c r="A708" s="461" t="str">
        <f>IF($G708="","",IF(OR(INDEX(Nhaplieu!$M$8:$M$1070,$G708)=$J$3,INDEX(Nhaplieu!$N$8:$N$1070,$G708)=$J$3),INDEX(Nhaplieu!$E$8:$E$1070,$G708),""))</f>
        <v/>
      </c>
      <c r="B708" s="477" t="str">
        <f>IF($G708="","",IF(OR(INDEX(Nhaplieu!$M$8:$M$1070,$G708)=$J$3,INDEX(Nhaplieu!$N$8:$N$1070,$G708)=$J$3),INDEX(Nhaplieu!$F$8:$F$1070,$G708),""))</f>
        <v/>
      </c>
      <c r="C708" s="478" t="str">
        <f>IF($G708="","",IF(OR(INDEX(Nhaplieu!$M$8:$M$1070,$G708)=$J$3,INDEX(Nhaplieu!$N$8:$N$1070,$G708)=$J$3),INDEX(Nhaplieu!$L$8:$L$1070,$G708),""))</f>
        <v/>
      </c>
      <c r="D708" s="479" t="str">
        <f>IF($G708="","",IF(INDEX(Nhaplieu!$M$8:$M$1070,$G708)=$J$3,IF($G708="","",INDEX(Nhaplieu!$N$8:$N$1070,$G708)),IF(INDEX(Nhaplieu!$N$8:$N$1070,$G708)=$J$3,IF($G708="","",INDEX(Nhaplieu!$M$8:$M$1070,$G708)),"")))</f>
        <v/>
      </c>
      <c r="E708" s="461" t="str">
        <f>IF($G708="","",IF(AND(INDEX(Nhaplieu!$M$8:$M$1070,$G708)=$J$3,INDEX(Nhaplieu!$P$8:$P$1070,$G708)=$J$2),INDEX(Nhaplieu!$O$8:$O$1070,$G708),0))</f>
        <v/>
      </c>
      <c r="F708" s="461" t="str">
        <f>IF(OR($G708="",E708&gt;0),"",IF(AND(INDEX(Nhaplieu!$N$8:$N$1070,$G708)=$J$3,INDEX(Nhaplieu!$P$8:$P$1070,$G708)=$J$2),INDEX(Nhaplieu!$O$8:$O$1070,$G708),0))</f>
        <v/>
      </c>
      <c r="G708" s="480" t="str">
        <f>IF(TYPE(MATCH($J$2,Nhaplieu!$P$8:$P$1070,0))=16,"",MATCH($J$2,Nhaplieu!$P$8:$P$1070,0))</f>
        <v/>
      </c>
    </row>
    <row r="709" spans="1:7" s="10" customFormat="1" ht="14.25" customHeight="1">
      <c r="A709" s="461" t="str">
        <f>IF($G709="","",IF(OR(INDEX(Nhaplieu!$M$8:$M$1070,$G709)=$J$3,INDEX(Nhaplieu!$N$8:$N$1070,$G709)=$J$3),INDEX(Nhaplieu!$E$8:$E$1070,$G709),""))</f>
        <v/>
      </c>
      <c r="B709" s="477" t="str">
        <f>IF($G709="","",IF(OR(INDEX(Nhaplieu!$M$8:$M$1070,$G709)=$J$3,INDEX(Nhaplieu!$N$8:$N$1070,$G709)=$J$3),INDEX(Nhaplieu!$F$8:$F$1070,$G709),""))</f>
        <v/>
      </c>
      <c r="C709" s="478" t="str">
        <f>IF($G709="","",IF(OR(INDEX(Nhaplieu!$M$8:$M$1070,$G709)=$J$3,INDEX(Nhaplieu!$N$8:$N$1070,$G709)=$J$3),INDEX(Nhaplieu!$L$8:$L$1070,$G709),""))</f>
        <v/>
      </c>
      <c r="D709" s="479" t="str">
        <f>IF($G709="","",IF(INDEX(Nhaplieu!$M$8:$M$1070,$G709)=$J$3,IF($G709="","",INDEX(Nhaplieu!$N$8:$N$1070,$G709)),IF(INDEX(Nhaplieu!$N$8:$N$1070,$G709)=$J$3,IF($G709="","",INDEX(Nhaplieu!$M$8:$M$1070,$G709)),"")))</f>
        <v/>
      </c>
      <c r="E709" s="461" t="str">
        <f>IF($G709="","",IF(AND(INDEX(Nhaplieu!$M$8:$M$1070,$G709)=$J$3,INDEX(Nhaplieu!$P$8:$P$1070,$G709)=$J$2),INDEX(Nhaplieu!$O$8:$O$1070,$G709),0))</f>
        <v/>
      </c>
      <c r="F709" s="461" t="str">
        <f>IF(OR($G709="",E709&gt;0),"",IF(AND(INDEX(Nhaplieu!$N$8:$N$1070,$G709)=$J$3,INDEX(Nhaplieu!$P$8:$P$1070,$G709)=$J$2),INDEX(Nhaplieu!$O$8:$O$1070,$G709),0))</f>
        <v/>
      </c>
      <c r="G709" s="480" t="str">
        <f>IF(TYPE(MATCH($J$2,Nhaplieu!$P$8:$P$1070,0))=16,"",MATCH($J$2,Nhaplieu!$P$8:$P$1070,0))</f>
        <v/>
      </c>
    </row>
    <row r="710" spans="1:7" s="10" customFormat="1" ht="14.25" customHeight="1">
      <c r="A710" s="461" t="str">
        <f>IF($G710="","",IF(OR(INDEX(Nhaplieu!$M$8:$M$1070,$G710)=$J$3,INDEX(Nhaplieu!$N$8:$N$1070,$G710)=$J$3),INDEX(Nhaplieu!$E$8:$E$1070,$G710),""))</f>
        <v/>
      </c>
      <c r="B710" s="477" t="str">
        <f>IF($G710="","",IF(OR(INDEX(Nhaplieu!$M$8:$M$1070,$G710)=$J$3,INDEX(Nhaplieu!$N$8:$N$1070,$G710)=$J$3),INDEX(Nhaplieu!$F$8:$F$1070,$G710),""))</f>
        <v/>
      </c>
      <c r="C710" s="478" t="str">
        <f>IF($G710="","",IF(OR(INDEX(Nhaplieu!$M$8:$M$1070,$G710)=$J$3,INDEX(Nhaplieu!$N$8:$N$1070,$G710)=$J$3),INDEX(Nhaplieu!$L$8:$L$1070,$G710),""))</f>
        <v/>
      </c>
      <c r="D710" s="479" t="str">
        <f>IF($G710="","",IF(INDEX(Nhaplieu!$M$8:$M$1070,$G710)=$J$3,IF($G710="","",INDEX(Nhaplieu!$N$8:$N$1070,$G710)),IF(INDEX(Nhaplieu!$N$8:$N$1070,$G710)=$J$3,IF($G710="","",INDEX(Nhaplieu!$M$8:$M$1070,$G710)),"")))</f>
        <v/>
      </c>
      <c r="E710" s="461" t="str">
        <f>IF($G710="","",IF(AND(INDEX(Nhaplieu!$M$8:$M$1070,$G710)=$J$3,INDEX(Nhaplieu!$P$8:$P$1070,$G710)=$J$2),INDEX(Nhaplieu!$O$8:$O$1070,$G710),0))</f>
        <v/>
      </c>
      <c r="F710" s="461" t="str">
        <f>IF(OR($G710="",E710&gt;0),"",IF(AND(INDEX(Nhaplieu!$N$8:$N$1070,$G710)=$J$3,INDEX(Nhaplieu!$P$8:$P$1070,$G710)=$J$2),INDEX(Nhaplieu!$O$8:$O$1070,$G710),0))</f>
        <v/>
      </c>
      <c r="G710" s="480" t="str">
        <f>IF(TYPE(MATCH($J$2,Nhaplieu!$P$8:$P$1070,0))=16,"",MATCH($J$2,Nhaplieu!$P$8:$P$1070,0))</f>
        <v/>
      </c>
    </row>
    <row r="711" spans="1:7" s="10" customFormat="1" ht="14.25" customHeight="1">
      <c r="A711" s="461" t="str">
        <f>IF($G711="","",IF(OR(INDEX(Nhaplieu!$M$8:$M$1070,$G711)=$J$3,INDEX(Nhaplieu!$N$8:$N$1070,$G711)=$J$3),INDEX(Nhaplieu!$E$8:$E$1070,$G711),""))</f>
        <v/>
      </c>
      <c r="B711" s="477" t="str">
        <f>IF($G711="","",IF(OR(INDEX(Nhaplieu!$M$8:$M$1070,$G711)=$J$3,INDEX(Nhaplieu!$N$8:$N$1070,$G711)=$J$3),INDEX(Nhaplieu!$F$8:$F$1070,$G711),""))</f>
        <v/>
      </c>
      <c r="C711" s="478" t="str">
        <f>IF($G711="","",IF(OR(INDEX(Nhaplieu!$M$8:$M$1070,$G711)=$J$3,INDEX(Nhaplieu!$N$8:$N$1070,$G711)=$J$3),INDEX(Nhaplieu!$L$8:$L$1070,$G711),""))</f>
        <v/>
      </c>
      <c r="D711" s="479" t="str">
        <f>IF($G711="","",IF(INDEX(Nhaplieu!$M$8:$M$1070,$G711)=$J$3,IF($G711="","",INDEX(Nhaplieu!$N$8:$N$1070,$G711)),IF(INDEX(Nhaplieu!$N$8:$N$1070,$G711)=$J$3,IF($G711="","",INDEX(Nhaplieu!$M$8:$M$1070,$G711)),"")))</f>
        <v/>
      </c>
      <c r="E711" s="461" t="str">
        <f>IF($G711="","",IF(AND(INDEX(Nhaplieu!$M$8:$M$1070,$G711)=$J$3,INDEX(Nhaplieu!$P$8:$P$1070,$G711)=$J$2),INDEX(Nhaplieu!$O$8:$O$1070,$G711),0))</f>
        <v/>
      </c>
      <c r="F711" s="461" t="str">
        <f>IF(OR($G711="",E711&gt;0),"",IF(AND(INDEX(Nhaplieu!$N$8:$N$1070,$G711)=$J$3,INDEX(Nhaplieu!$P$8:$P$1070,$G711)=$J$2),INDEX(Nhaplieu!$O$8:$O$1070,$G711),0))</f>
        <v/>
      </c>
      <c r="G711" s="480" t="str">
        <f>IF(TYPE(MATCH($J$2,Nhaplieu!$P$8:$P$1070,0))=16,"",MATCH($J$2,Nhaplieu!$P$8:$P$1070,0))</f>
        <v/>
      </c>
    </row>
    <row r="712" spans="1:7" s="10" customFormat="1" ht="14.25" customHeight="1">
      <c r="A712" s="461" t="str">
        <f>IF($G712="","",IF(OR(INDEX(Nhaplieu!$M$8:$M$1070,$G712)=$J$3,INDEX(Nhaplieu!$N$8:$N$1070,$G712)=$J$3),INDEX(Nhaplieu!$E$8:$E$1070,$G712),""))</f>
        <v/>
      </c>
      <c r="B712" s="477" t="str">
        <f>IF($G712="","",IF(OR(INDEX(Nhaplieu!$M$8:$M$1070,$G712)=$J$3,INDEX(Nhaplieu!$N$8:$N$1070,$G712)=$J$3),INDEX(Nhaplieu!$F$8:$F$1070,$G712),""))</f>
        <v/>
      </c>
      <c r="C712" s="478" t="str">
        <f>IF($G712="","",IF(OR(INDEX(Nhaplieu!$M$8:$M$1070,$G712)=$J$3,INDEX(Nhaplieu!$N$8:$N$1070,$G712)=$J$3),INDEX(Nhaplieu!$L$8:$L$1070,$G712),""))</f>
        <v/>
      </c>
      <c r="D712" s="479" t="str">
        <f>IF($G712="","",IF(INDEX(Nhaplieu!$M$8:$M$1070,$G712)=$J$3,IF($G712="","",INDEX(Nhaplieu!$N$8:$N$1070,$G712)),IF(INDEX(Nhaplieu!$N$8:$N$1070,$G712)=$J$3,IF($G712="","",INDEX(Nhaplieu!$M$8:$M$1070,$G712)),"")))</f>
        <v/>
      </c>
      <c r="E712" s="461" t="str">
        <f>IF($G712="","",IF(AND(INDEX(Nhaplieu!$M$8:$M$1070,$G712)=$J$3,INDEX(Nhaplieu!$P$8:$P$1070,$G712)=$J$2),INDEX(Nhaplieu!$O$8:$O$1070,$G712),0))</f>
        <v/>
      </c>
      <c r="F712" s="461" t="str">
        <f>IF(OR($G712="",E712&gt;0),"",IF(AND(INDEX(Nhaplieu!$N$8:$N$1070,$G712)=$J$3,INDEX(Nhaplieu!$P$8:$P$1070,$G712)=$J$2),INDEX(Nhaplieu!$O$8:$O$1070,$G712),0))</f>
        <v/>
      </c>
      <c r="G712" s="480" t="str">
        <f>IF(TYPE(MATCH($J$2,Nhaplieu!$P$8:$P$1070,0))=16,"",MATCH($J$2,Nhaplieu!$P$8:$P$1070,0))</f>
        <v/>
      </c>
    </row>
    <row r="713" spans="1:7" s="10" customFormat="1" ht="14.25" customHeight="1">
      <c r="A713" s="461" t="str">
        <f>IF($G713="","",IF(OR(INDEX(Nhaplieu!$M$8:$M$1070,$G713)=$J$3,INDEX(Nhaplieu!$N$8:$N$1070,$G713)=$J$3),INDEX(Nhaplieu!$E$8:$E$1070,$G713),""))</f>
        <v/>
      </c>
      <c r="B713" s="477" t="str">
        <f>IF($G713="","",IF(OR(INDEX(Nhaplieu!$M$8:$M$1070,$G713)=$J$3,INDEX(Nhaplieu!$N$8:$N$1070,$G713)=$J$3),INDEX(Nhaplieu!$F$8:$F$1070,$G713),""))</f>
        <v/>
      </c>
      <c r="C713" s="478" t="str">
        <f>IF($G713="","",IF(OR(INDEX(Nhaplieu!$M$8:$M$1070,$G713)=$J$3,INDEX(Nhaplieu!$N$8:$N$1070,$G713)=$J$3),INDEX(Nhaplieu!$L$8:$L$1070,$G713),""))</f>
        <v/>
      </c>
      <c r="D713" s="479" t="str">
        <f>IF($G713="","",IF(INDEX(Nhaplieu!$M$8:$M$1070,$G713)=$J$3,IF($G713="","",INDEX(Nhaplieu!$N$8:$N$1070,$G713)),IF(INDEX(Nhaplieu!$N$8:$N$1070,$G713)=$J$3,IF($G713="","",INDEX(Nhaplieu!$M$8:$M$1070,$G713)),"")))</f>
        <v/>
      </c>
      <c r="E713" s="461" t="str">
        <f>IF($G713="","",IF(AND(INDEX(Nhaplieu!$M$8:$M$1070,$G713)=$J$3,INDEX(Nhaplieu!$P$8:$P$1070,$G713)=$J$2),INDEX(Nhaplieu!$O$8:$O$1070,$G713),0))</f>
        <v/>
      </c>
      <c r="F713" s="461" t="str">
        <f>IF(OR($G713="",E713&gt;0),"",IF(AND(INDEX(Nhaplieu!$N$8:$N$1070,$G713)=$J$3,INDEX(Nhaplieu!$P$8:$P$1070,$G713)=$J$2),INDEX(Nhaplieu!$O$8:$O$1070,$G713),0))</f>
        <v/>
      </c>
      <c r="G713" s="480" t="str">
        <f>IF(TYPE(MATCH($J$2,Nhaplieu!$P$8:$P$1070,0))=16,"",MATCH($J$2,Nhaplieu!$P$8:$P$1070,0))</f>
        <v/>
      </c>
    </row>
    <row r="714" spans="1:7" s="10" customFormat="1" ht="14.25" customHeight="1">
      <c r="A714" s="461" t="str">
        <f>IF($G714="","",IF(OR(INDEX(Nhaplieu!$M$8:$M$1070,$G714)=$J$3,INDEX(Nhaplieu!$N$8:$N$1070,$G714)=$J$3),INDEX(Nhaplieu!$E$8:$E$1070,$G714),""))</f>
        <v/>
      </c>
      <c r="B714" s="477" t="str">
        <f>IF($G714="","",IF(OR(INDEX(Nhaplieu!$M$8:$M$1070,$G714)=$J$3,INDEX(Nhaplieu!$N$8:$N$1070,$G714)=$J$3),INDEX(Nhaplieu!$F$8:$F$1070,$G714),""))</f>
        <v/>
      </c>
      <c r="C714" s="478" t="str">
        <f>IF($G714="","",IF(OR(INDEX(Nhaplieu!$M$8:$M$1070,$G714)=$J$3,INDEX(Nhaplieu!$N$8:$N$1070,$G714)=$J$3),INDEX(Nhaplieu!$L$8:$L$1070,$G714),""))</f>
        <v/>
      </c>
      <c r="D714" s="479" t="str">
        <f>IF($G714="","",IF(INDEX(Nhaplieu!$M$8:$M$1070,$G714)=$J$3,IF($G714="","",INDEX(Nhaplieu!$N$8:$N$1070,$G714)),IF(INDEX(Nhaplieu!$N$8:$N$1070,$G714)=$J$3,IF($G714="","",INDEX(Nhaplieu!$M$8:$M$1070,$G714)),"")))</f>
        <v/>
      </c>
      <c r="E714" s="461" t="str">
        <f>IF($G714="","",IF(AND(INDEX(Nhaplieu!$M$8:$M$1070,$G714)=$J$3,INDEX(Nhaplieu!$P$8:$P$1070,$G714)=$J$2),INDEX(Nhaplieu!$O$8:$O$1070,$G714),0))</f>
        <v/>
      </c>
      <c r="F714" s="461" t="str">
        <f>IF(OR($G714="",E714&gt;0),"",IF(AND(INDEX(Nhaplieu!$N$8:$N$1070,$G714)=$J$3,INDEX(Nhaplieu!$P$8:$P$1070,$G714)=$J$2),INDEX(Nhaplieu!$O$8:$O$1070,$G714),0))</f>
        <v/>
      </c>
      <c r="G714" s="480" t="str">
        <f>IF(TYPE(MATCH($J$2,Nhaplieu!$P$8:$P$1070,0))=16,"",MATCH($J$2,Nhaplieu!$P$8:$P$1070,0))</f>
        <v/>
      </c>
    </row>
    <row r="715" spans="1:7" s="10" customFormat="1" ht="14.25" customHeight="1">
      <c r="A715" s="461" t="str">
        <f>IF($G715="","",IF(OR(INDEX(Nhaplieu!$M$8:$M$1070,$G715)=$J$3,INDEX(Nhaplieu!$N$8:$N$1070,$G715)=$J$3),INDEX(Nhaplieu!$E$8:$E$1070,$G715),""))</f>
        <v/>
      </c>
      <c r="B715" s="477" t="str">
        <f>IF($G715="","",IF(OR(INDEX(Nhaplieu!$M$8:$M$1070,$G715)=$J$3,INDEX(Nhaplieu!$N$8:$N$1070,$G715)=$J$3),INDEX(Nhaplieu!$F$8:$F$1070,$G715),""))</f>
        <v/>
      </c>
      <c r="C715" s="478" t="str">
        <f>IF($G715="","",IF(OR(INDEX(Nhaplieu!$M$8:$M$1070,$G715)=$J$3,INDEX(Nhaplieu!$N$8:$N$1070,$G715)=$J$3),INDEX(Nhaplieu!$L$8:$L$1070,$G715),""))</f>
        <v/>
      </c>
      <c r="D715" s="479" t="str">
        <f>IF($G715="","",IF(INDEX(Nhaplieu!$M$8:$M$1070,$G715)=$J$3,IF($G715="","",INDEX(Nhaplieu!$N$8:$N$1070,$G715)),IF(INDEX(Nhaplieu!$N$8:$N$1070,$G715)=$J$3,IF($G715="","",INDEX(Nhaplieu!$M$8:$M$1070,$G715)),"")))</f>
        <v/>
      </c>
      <c r="E715" s="461" t="str">
        <f>IF($G715="","",IF(AND(INDEX(Nhaplieu!$M$8:$M$1070,$G715)=$J$3,INDEX(Nhaplieu!$P$8:$P$1070,$G715)=$J$2),INDEX(Nhaplieu!$O$8:$O$1070,$G715),0))</f>
        <v/>
      </c>
      <c r="F715" s="461" t="str">
        <f>IF(OR($G715="",E715&gt;0),"",IF(AND(INDEX(Nhaplieu!$N$8:$N$1070,$G715)=$J$3,INDEX(Nhaplieu!$P$8:$P$1070,$G715)=$J$2),INDEX(Nhaplieu!$O$8:$O$1070,$G715),0))</f>
        <v/>
      </c>
      <c r="G715" s="480" t="str">
        <f>IF(TYPE(MATCH($J$2,Nhaplieu!$P$8:$P$1070,0))=16,"",MATCH($J$2,Nhaplieu!$P$8:$P$1070,0))</f>
        <v/>
      </c>
    </row>
    <row r="716" spans="1:7" s="10" customFormat="1" ht="14.25" customHeight="1">
      <c r="A716" s="461" t="str">
        <f>IF($G716="","",IF(OR(INDEX(Nhaplieu!$M$8:$M$1070,$G716)=$J$3,INDEX(Nhaplieu!$N$8:$N$1070,$G716)=$J$3),INDEX(Nhaplieu!$E$8:$E$1070,$G716),""))</f>
        <v/>
      </c>
      <c r="B716" s="477" t="str">
        <f>IF($G716="","",IF(OR(INDEX(Nhaplieu!$M$8:$M$1070,$G716)=$J$3,INDEX(Nhaplieu!$N$8:$N$1070,$G716)=$J$3),INDEX(Nhaplieu!$F$8:$F$1070,$G716),""))</f>
        <v/>
      </c>
      <c r="C716" s="478" t="str">
        <f>IF($G716="","",IF(OR(INDEX(Nhaplieu!$M$8:$M$1070,$G716)=$J$3,INDEX(Nhaplieu!$N$8:$N$1070,$G716)=$J$3),INDEX(Nhaplieu!$L$8:$L$1070,$G716),""))</f>
        <v/>
      </c>
      <c r="D716" s="479" t="str">
        <f>IF($G716="","",IF(INDEX(Nhaplieu!$M$8:$M$1070,$G716)=$J$3,IF($G716="","",INDEX(Nhaplieu!$N$8:$N$1070,$G716)),IF(INDEX(Nhaplieu!$N$8:$N$1070,$G716)=$J$3,IF($G716="","",INDEX(Nhaplieu!$M$8:$M$1070,$G716)),"")))</f>
        <v/>
      </c>
      <c r="E716" s="461" t="str">
        <f>IF($G716="","",IF(AND(INDEX(Nhaplieu!$M$8:$M$1070,$G716)=$J$3,INDEX(Nhaplieu!$P$8:$P$1070,$G716)=$J$2),INDEX(Nhaplieu!$O$8:$O$1070,$G716),0))</f>
        <v/>
      </c>
      <c r="F716" s="461" t="str">
        <f>IF(OR($G716="",E716&gt;0),"",IF(AND(INDEX(Nhaplieu!$N$8:$N$1070,$G716)=$J$3,INDEX(Nhaplieu!$P$8:$P$1070,$G716)=$J$2),INDEX(Nhaplieu!$O$8:$O$1070,$G716),0))</f>
        <v/>
      </c>
      <c r="G716" s="480" t="str">
        <f>IF(TYPE(MATCH($J$2,Nhaplieu!$P$8:$P$1070,0))=16,"",MATCH($J$2,Nhaplieu!$P$8:$P$1070,0))</f>
        <v/>
      </c>
    </row>
    <row r="717" spans="1:7" s="10" customFormat="1" ht="14.25" customHeight="1">
      <c r="A717" s="461" t="str">
        <f>IF($G717="","",IF(OR(INDEX(Nhaplieu!$M$8:$M$1070,$G717)=$J$3,INDEX(Nhaplieu!$N$8:$N$1070,$G717)=$J$3),INDEX(Nhaplieu!$E$8:$E$1070,$G717),""))</f>
        <v/>
      </c>
      <c r="B717" s="477" t="str">
        <f>IF($G717="","",IF(OR(INDEX(Nhaplieu!$M$8:$M$1070,$G717)=$J$3,INDEX(Nhaplieu!$N$8:$N$1070,$G717)=$J$3),INDEX(Nhaplieu!$F$8:$F$1070,$G717),""))</f>
        <v/>
      </c>
      <c r="C717" s="478" t="str">
        <f>IF($G717="","",IF(OR(INDEX(Nhaplieu!$M$8:$M$1070,$G717)=$J$3,INDEX(Nhaplieu!$N$8:$N$1070,$G717)=$J$3),INDEX(Nhaplieu!$L$8:$L$1070,$G717),""))</f>
        <v/>
      </c>
      <c r="D717" s="479" t="str">
        <f>IF($G717="","",IF(INDEX(Nhaplieu!$M$8:$M$1070,$G717)=$J$3,IF($G717="","",INDEX(Nhaplieu!$N$8:$N$1070,$G717)),IF(INDEX(Nhaplieu!$N$8:$N$1070,$G717)=$J$3,IF($G717="","",INDEX(Nhaplieu!$M$8:$M$1070,$G717)),"")))</f>
        <v/>
      </c>
      <c r="E717" s="461" t="str">
        <f>IF($G717="","",IF(AND(INDEX(Nhaplieu!$M$8:$M$1070,$G717)=$J$3,INDEX(Nhaplieu!$P$8:$P$1070,$G717)=$J$2),INDEX(Nhaplieu!$O$8:$O$1070,$G717),0))</f>
        <v/>
      </c>
      <c r="F717" s="461" t="str">
        <f>IF(OR($G717="",E717&gt;0),"",IF(AND(INDEX(Nhaplieu!$N$8:$N$1070,$G717)=$J$3,INDEX(Nhaplieu!$P$8:$P$1070,$G717)=$J$2),INDEX(Nhaplieu!$O$8:$O$1070,$G717),0))</f>
        <v/>
      </c>
      <c r="G717" s="480" t="str">
        <f>IF(TYPE(MATCH($J$2,Nhaplieu!$P$8:$P$1070,0))=16,"",MATCH($J$2,Nhaplieu!$P$8:$P$1070,0))</f>
        <v/>
      </c>
    </row>
    <row r="718" spans="1:7" s="10" customFormat="1" ht="14.25" customHeight="1">
      <c r="A718" s="461" t="str">
        <f>IF($G718="","",IF(OR(INDEX(Nhaplieu!$M$8:$M$1070,$G718)=$J$3,INDEX(Nhaplieu!$N$8:$N$1070,$G718)=$J$3),INDEX(Nhaplieu!$E$8:$E$1070,$G718),""))</f>
        <v/>
      </c>
      <c r="B718" s="477" t="str">
        <f>IF($G718="","",IF(OR(INDEX(Nhaplieu!$M$8:$M$1070,$G718)=$J$3,INDEX(Nhaplieu!$N$8:$N$1070,$G718)=$J$3),INDEX(Nhaplieu!$F$8:$F$1070,$G718),""))</f>
        <v/>
      </c>
      <c r="C718" s="478" t="str">
        <f>IF($G718="","",IF(OR(INDEX(Nhaplieu!$M$8:$M$1070,$G718)=$J$3,INDEX(Nhaplieu!$N$8:$N$1070,$G718)=$J$3),INDEX(Nhaplieu!$L$8:$L$1070,$G718),""))</f>
        <v/>
      </c>
      <c r="D718" s="479" t="str">
        <f>IF($G718="","",IF(INDEX(Nhaplieu!$M$8:$M$1070,$G718)=$J$3,IF($G718="","",INDEX(Nhaplieu!$N$8:$N$1070,$G718)),IF(INDEX(Nhaplieu!$N$8:$N$1070,$G718)=$J$3,IF($G718="","",INDEX(Nhaplieu!$M$8:$M$1070,$G718)),"")))</f>
        <v/>
      </c>
      <c r="E718" s="461" t="str">
        <f>IF($G718="","",IF(AND(INDEX(Nhaplieu!$M$8:$M$1070,$G718)=$J$3,INDEX(Nhaplieu!$P$8:$P$1070,$G718)=$J$2),INDEX(Nhaplieu!$O$8:$O$1070,$G718),0))</f>
        <v/>
      </c>
      <c r="F718" s="461" t="str">
        <f>IF(OR($G718="",E718&gt;0),"",IF(AND(INDEX(Nhaplieu!$N$8:$N$1070,$G718)=$J$3,INDEX(Nhaplieu!$P$8:$P$1070,$G718)=$J$2),INDEX(Nhaplieu!$O$8:$O$1070,$G718),0))</f>
        <v/>
      </c>
      <c r="G718" s="480" t="str">
        <f>IF(TYPE(MATCH($J$2,Nhaplieu!$P$8:$P$1070,0))=16,"",MATCH($J$2,Nhaplieu!$P$8:$P$1070,0))</f>
        <v/>
      </c>
    </row>
    <row r="719" spans="1:7" s="10" customFormat="1" ht="14.25" customHeight="1">
      <c r="A719" s="461" t="str">
        <f>IF($G719="","",IF(OR(INDEX(Nhaplieu!$M$8:$M$1070,$G719)=$J$3,INDEX(Nhaplieu!$N$8:$N$1070,$G719)=$J$3),INDEX(Nhaplieu!$E$8:$E$1070,$G719),""))</f>
        <v/>
      </c>
      <c r="B719" s="477" t="str">
        <f>IF($G719="","",IF(OR(INDEX(Nhaplieu!$M$8:$M$1070,$G719)=$J$3,INDEX(Nhaplieu!$N$8:$N$1070,$G719)=$J$3),INDEX(Nhaplieu!$F$8:$F$1070,$G719),""))</f>
        <v/>
      </c>
      <c r="C719" s="478" t="str">
        <f>IF($G719="","",IF(OR(INDEX(Nhaplieu!$M$8:$M$1070,$G719)=$J$3,INDEX(Nhaplieu!$N$8:$N$1070,$G719)=$J$3),INDEX(Nhaplieu!$L$8:$L$1070,$G719),""))</f>
        <v/>
      </c>
      <c r="D719" s="479" t="str">
        <f>IF($G719="","",IF(INDEX(Nhaplieu!$M$8:$M$1070,$G719)=$J$3,IF($G719="","",INDEX(Nhaplieu!$N$8:$N$1070,$G719)),IF(INDEX(Nhaplieu!$N$8:$N$1070,$G719)=$J$3,IF($G719="","",INDEX(Nhaplieu!$M$8:$M$1070,$G719)),"")))</f>
        <v/>
      </c>
      <c r="E719" s="461" t="str">
        <f>IF($G719="","",IF(AND(INDEX(Nhaplieu!$M$8:$M$1070,$G719)=$J$3,INDEX(Nhaplieu!$P$8:$P$1070,$G719)=$J$2),INDEX(Nhaplieu!$O$8:$O$1070,$G719),0))</f>
        <v/>
      </c>
      <c r="F719" s="461" t="str">
        <f>IF(OR($G719="",E719&gt;0),"",IF(AND(INDEX(Nhaplieu!$N$8:$N$1070,$G719)=$J$3,INDEX(Nhaplieu!$P$8:$P$1070,$G719)=$J$2),INDEX(Nhaplieu!$O$8:$O$1070,$G719),0))</f>
        <v/>
      </c>
      <c r="G719" s="480" t="str">
        <f>IF(TYPE(MATCH($J$2,Nhaplieu!$P$8:$P$1070,0))=16,"",MATCH($J$2,Nhaplieu!$P$8:$P$1070,0))</f>
        <v/>
      </c>
    </row>
    <row r="720" spans="1:7" s="10" customFormat="1" ht="14.25" customHeight="1">
      <c r="A720" s="461" t="str">
        <f>IF($G720="","",IF(OR(INDEX(Nhaplieu!$M$8:$M$1070,$G720)=$J$3,INDEX(Nhaplieu!$N$8:$N$1070,$G720)=$J$3),INDEX(Nhaplieu!$E$8:$E$1070,$G720),""))</f>
        <v/>
      </c>
      <c r="B720" s="477" t="str">
        <f>IF($G720="","",IF(OR(INDEX(Nhaplieu!$M$8:$M$1070,$G720)=$J$3,INDEX(Nhaplieu!$N$8:$N$1070,$G720)=$J$3),INDEX(Nhaplieu!$F$8:$F$1070,$G720),""))</f>
        <v/>
      </c>
      <c r="C720" s="478" t="str">
        <f>IF($G720="","",IF(OR(INDEX(Nhaplieu!$M$8:$M$1070,$G720)=$J$3,INDEX(Nhaplieu!$N$8:$N$1070,$G720)=$J$3),INDEX(Nhaplieu!$L$8:$L$1070,$G720),""))</f>
        <v/>
      </c>
      <c r="D720" s="479" t="str">
        <f>IF($G720="","",IF(INDEX(Nhaplieu!$M$8:$M$1070,$G720)=$J$3,IF($G720="","",INDEX(Nhaplieu!$N$8:$N$1070,$G720)),IF(INDEX(Nhaplieu!$N$8:$N$1070,$G720)=$J$3,IF($G720="","",INDEX(Nhaplieu!$M$8:$M$1070,$G720)),"")))</f>
        <v/>
      </c>
      <c r="E720" s="461" t="str">
        <f>IF($G720="","",IF(AND(INDEX(Nhaplieu!$M$8:$M$1070,$G720)=$J$3,INDEX(Nhaplieu!$P$8:$P$1070,$G720)=$J$2),INDEX(Nhaplieu!$O$8:$O$1070,$G720),0))</f>
        <v/>
      </c>
      <c r="F720" s="461" t="str">
        <f>IF(OR($G720="",E720&gt;0),"",IF(AND(INDEX(Nhaplieu!$N$8:$N$1070,$G720)=$J$3,INDEX(Nhaplieu!$P$8:$P$1070,$G720)=$J$2),INDEX(Nhaplieu!$O$8:$O$1070,$G720),0))</f>
        <v/>
      </c>
      <c r="G720" s="480" t="str">
        <f>IF(TYPE(MATCH($J$2,Nhaplieu!$P$8:$P$1070,0))=16,"",MATCH($J$2,Nhaplieu!$P$8:$P$1070,0))</f>
        <v/>
      </c>
    </row>
    <row r="721" spans="1:7" s="10" customFormat="1" ht="14.25" customHeight="1">
      <c r="A721" s="461" t="str">
        <f>IF($G721="","",IF(OR(INDEX(Nhaplieu!$M$8:$M$1070,$G721)=$J$3,INDEX(Nhaplieu!$N$8:$N$1070,$G721)=$J$3),INDEX(Nhaplieu!$E$8:$E$1070,$G721),""))</f>
        <v/>
      </c>
      <c r="B721" s="477" t="str">
        <f>IF($G721="","",IF(OR(INDEX(Nhaplieu!$M$8:$M$1070,$G721)=$J$3,INDEX(Nhaplieu!$N$8:$N$1070,$G721)=$J$3),INDEX(Nhaplieu!$F$8:$F$1070,$G721),""))</f>
        <v/>
      </c>
      <c r="C721" s="478" t="str">
        <f>IF($G721="","",IF(OR(INDEX(Nhaplieu!$M$8:$M$1070,$G721)=$J$3,INDEX(Nhaplieu!$N$8:$N$1070,$G721)=$J$3),INDEX(Nhaplieu!$L$8:$L$1070,$G721),""))</f>
        <v/>
      </c>
      <c r="D721" s="479" t="str">
        <f>IF($G721="","",IF(INDEX(Nhaplieu!$M$8:$M$1070,$G721)=$J$3,IF($G721="","",INDEX(Nhaplieu!$N$8:$N$1070,$G721)),IF(INDEX(Nhaplieu!$N$8:$N$1070,$G721)=$J$3,IF($G721="","",INDEX(Nhaplieu!$M$8:$M$1070,$G721)),"")))</f>
        <v/>
      </c>
      <c r="E721" s="461" t="str">
        <f>IF($G721="","",IF(AND(INDEX(Nhaplieu!$M$8:$M$1070,$G721)=$J$3,INDEX(Nhaplieu!$P$8:$P$1070,$G721)=$J$2),INDEX(Nhaplieu!$O$8:$O$1070,$G721),0))</f>
        <v/>
      </c>
      <c r="F721" s="461" t="str">
        <f>IF(OR($G721="",E721&gt;0),"",IF(AND(INDEX(Nhaplieu!$N$8:$N$1070,$G721)=$J$3,INDEX(Nhaplieu!$P$8:$P$1070,$G721)=$J$2),INDEX(Nhaplieu!$O$8:$O$1070,$G721),0))</f>
        <v/>
      </c>
      <c r="G721" s="480" t="str">
        <f>IF(TYPE(MATCH($J$2,Nhaplieu!$P$8:$P$1070,0))=16,"",MATCH($J$2,Nhaplieu!$P$8:$P$1070,0))</f>
        <v/>
      </c>
    </row>
    <row r="722" spans="1:7" s="10" customFormat="1" ht="14.25" customHeight="1">
      <c r="A722" s="461" t="str">
        <f>IF($G722="","",IF(OR(INDEX(Nhaplieu!$M$8:$M$1070,$G722)=$J$3,INDEX(Nhaplieu!$N$8:$N$1070,$G722)=$J$3),INDEX(Nhaplieu!$E$8:$E$1070,$G722),""))</f>
        <v/>
      </c>
      <c r="B722" s="477" t="str">
        <f>IF($G722="","",IF(OR(INDEX(Nhaplieu!$M$8:$M$1070,$G722)=$J$3,INDEX(Nhaplieu!$N$8:$N$1070,$G722)=$J$3),INDEX(Nhaplieu!$F$8:$F$1070,$G722),""))</f>
        <v/>
      </c>
      <c r="C722" s="478" t="str">
        <f>IF($G722="","",IF(OR(INDEX(Nhaplieu!$M$8:$M$1070,$G722)=$J$3,INDEX(Nhaplieu!$N$8:$N$1070,$G722)=$J$3),INDEX(Nhaplieu!$L$8:$L$1070,$G722),""))</f>
        <v/>
      </c>
      <c r="D722" s="479" t="str">
        <f>IF($G722="","",IF(INDEX(Nhaplieu!$M$8:$M$1070,$G722)=$J$3,IF($G722="","",INDEX(Nhaplieu!$N$8:$N$1070,$G722)),IF(INDEX(Nhaplieu!$N$8:$N$1070,$G722)=$J$3,IF($G722="","",INDEX(Nhaplieu!$M$8:$M$1070,$G722)),"")))</f>
        <v/>
      </c>
      <c r="E722" s="461" t="str">
        <f>IF($G722="","",IF(AND(INDEX(Nhaplieu!$M$8:$M$1070,$G722)=$J$3,INDEX(Nhaplieu!$P$8:$P$1070,$G722)=$J$2),INDEX(Nhaplieu!$O$8:$O$1070,$G722),0))</f>
        <v/>
      </c>
      <c r="F722" s="461" t="str">
        <f>IF(OR($G722="",E722&gt;0),"",IF(AND(INDEX(Nhaplieu!$N$8:$N$1070,$G722)=$J$3,INDEX(Nhaplieu!$P$8:$P$1070,$G722)=$J$2),INDEX(Nhaplieu!$O$8:$O$1070,$G722),0))</f>
        <v/>
      </c>
      <c r="G722" s="480" t="str">
        <f>IF(TYPE(MATCH($J$2,Nhaplieu!$P$8:$P$1070,0))=16,"",MATCH($J$2,Nhaplieu!$P$8:$P$1070,0))</f>
        <v/>
      </c>
    </row>
    <row r="723" spans="1:7" s="10" customFormat="1" ht="14.25" customHeight="1">
      <c r="A723" s="461" t="str">
        <f>IF($G723="","",IF(OR(INDEX(Nhaplieu!$M$8:$M$1070,$G723)=$J$3,INDEX(Nhaplieu!$N$8:$N$1070,$G723)=$J$3),INDEX(Nhaplieu!$E$8:$E$1070,$G723),""))</f>
        <v/>
      </c>
      <c r="B723" s="477" t="str">
        <f>IF($G723="","",IF(OR(INDEX(Nhaplieu!$M$8:$M$1070,$G723)=$J$3,INDEX(Nhaplieu!$N$8:$N$1070,$G723)=$J$3),INDEX(Nhaplieu!$F$8:$F$1070,$G723),""))</f>
        <v/>
      </c>
      <c r="C723" s="478" t="str">
        <f>IF($G723="","",IF(OR(INDEX(Nhaplieu!$M$8:$M$1070,$G723)=$J$3,INDEX(Nhaplieu!$N$8:$N$1070,$G723)=$J$3),INDEX(Nhaplieu!$L$8:$L$1070,$G723),""))</f>
        <v/>
      </c>
      <c r="D723" s="479" t="str">
        <f>IF($G723="","",IF(INDEX(Nhaplieu!$M$8:$M$1070,$G723)=$J$3,IF($G723="","",INDEX(Nhaplieu!$N$8:$N$1070,$G723)),IF(INDEX(Nhaplieu!$N$8:$N$1070,$G723)=$J$3,IF($G723="","",INDEX(Nhaplieu!$M$8:$M$1070,$G723)),"")))</f>
        <v/>
      </c>
      <c r="E723" s="461" t="str">
        <f>IF($G723="","",IF(AND(INDEX(Nhaplieu!$M$8:$M$1070,$G723)=$J$3,INDEX(Nhaplieu!$P$8:$P$1070,$G723)=$J$2),INDEX(Nhaplieu!$O$8:$O$1070,$G723),0))</f>
        <v/>
      </c>
      <c r="F723" s="461" t="str">
        <f>IF(OR($G723="",E723&gt;0),"",IF(AND(INDEX(Nhaplieu!$N$8:$N$1070,$G723)=$J$3,INDEX(Nhaplieu!$P$8:$P$1070,$G723)=$J$2),INDEX(Nhaplieu!$O$8:$O$1070,$G723),0))</f>
        <v/>
      </c>
      <c r="G723" s="480" t="str">
        <f>IF(TYPE(MATCH($J$2,Nhaplieu!$P$8:$P$1070,0))=16,"",MATCH($J$2,Nhaplieu!$P$8:$P$1070,0))</f>
        <v/>
      </c>
    </row>
    <row r="724" spans="1:7" s="10" customFormat="1" ht="14.25" customHeight="1">
      <c r="A724" s="461" t="str">
        <f>IF($G724="","",IF(OR(INDEX(Nhaplieu!$M$8:$M$1070,$G724)=$J$3,INDEX(Nhaplieu!$N$8:$N$1070,$G724)=$J$3),INDEX(Nhaplieu!$E$8:$E$1070,$G724),""))</f>
        <v/>
      </c>
      <c r="B724" s="477" t="str">
        <f>IF($G724="","",IF(OR(INDEX(Nhaplieu!$M$8:$M$1070,$G724)=$J$3,INDEX(Nhaplieu!$N$8:$N$1070,$G724)=$J$3),INDEX(Nhaplieu!$F$8:$F$1070,$G724),""))</f>
        <v/>
      </c>
      <c r="C724" s="478" t="str">
        <f>IF($G724="","",IF(OR(INDEX(Nhaplieu!$M$8:$M$1070,$G724)=$J$3,INDEX(Nhaplieu!$N$8:$N$1070,$G724)=$J$3),INDEX(Nhaplieu!$L$8:$L$1070,$G724),""))</f>
        <v/>
      </c>
      <c r="D724" s="479" t="str">
        <f>IF($G724="","",IF(INDEX(Nhaplieu!$M$8:$M$1070,$G724)=$J$3,IF($G724="","",INDEX(Nhaplieu!$N$8:$N$1070,$G724)),IF(INDEX(Nhaplieu!$N$8:$N$1070,$G724)=$J$3,IF($G724="","",INDEX(Nhaplieu!$M$8:$M$1070,$G724)),"")))</f>
        <v/>
      </c>
      <c r="E724" s="461" t="str">
        <f>IF($G724="","",IF(AND(INDEX(Nhaplieu!$M$8:$M$1070,$G724)=$J$3,INDEX(Nhaplieu!$P$8:$P$1070,$G724)=$J$2),INDEX(Nhaplieu!$O$8:$O$1070,$G724),0))</f>
        <v/>
      </c>
      <c r="F724" s="461" t="str">
        <f>IF(OR($G724="",E724&gt;0),"",IF(AND(INDEX(Nhaplieu!$N$8:$N$1070,$G724)=$J$3,INDEX(Nhaplieu!$P$8:$P$1070,$G724)=$J$2),INDEX(Nhaplieu!$O$8:$O$1070,$G724),0))</f>
        <v/>
      </c>
      <c r="G724" s="480" t="str">
        <f>IF(TYPE(MATCH($J$2,Nhaplieu!$P$8:$P$1070,0))=16,"",MATCH($J$2,Nhaplieu!$P$8:$P$1070,0))</f>
        <v/>
      </c>
    </row>
    <row r="725" spans="1:7" s="10" customFormat="1" ht="14.25" customHeight="1">
      <c r="A725" s="461" t="str">
        <f>IF($G725="","",IF(OR(INDEX(Nhaplieu!$M$8:$M$1070,$G725)=$J$3,INDEX(Nhaplieu!$N$8:$N$1070,$G725)=$J$3),INDEX(Nhaplieu!$E$8:$E$1070,$G725),""))</f>
        <v/>
      </c>
      <c r="B725" s="477" t="str">
        <f>IF($G725="","",IF(OR(INDEX(Nhaplieu!$M$8:$M$1070,$G725)=$J$3,INDEX(Nhaplieu!$N$8:$N$1070,$G725)=$J$3),INDEX(Nhaplieu!$F$8:$F$1070,$G725),""))</f>
        <v/>
      </c>
      <c r="C725" s="478" t="str">
        <f>IF($G725="","",IF(OR(INDEX(Nhaplieu!$M$8:$M$1070,$G725)=$J$3,INDEX(Nhaplieu!$N$8:$N$1070,$G725)=$J$3),INDEX(Nhaplieu!$L$8:$L$1070,$G725),""))</f>
        <v/>
      </c>
      <c r="D725" s="479" t="str">
        <f>IF($G725="","",IF(INDEX(Nhaplieu!$M$8:$M$1070,$G725)=$J$3,IF($G725="","",INDEX(Nhaplieu!$N$8:$N$1070,$G725)),IF(INDEX(Nhaplieu!$N$8:$N$1070,$G725)=$J$3,IF($G725="","",INDEX(Nhaplieu!$M$8:$M$1070,$G725)),"")))</f>
        <v/>
      </c>
      <c r="E725" s="461" t="str">
        <f>IF($G725="","",IF(AND(INDEX(Nhaplieu!$M$8:$M$1070,$G725)=$J$3,INDEX(Nhaplieu!$P$8:$P$1070,$G725)=$J$2),INDEX(Nhaplieu!$O$8:$O$1070,$G725),0))</f>
        <v/>
      </c>
      <c r="F725" s="461" t="str">
        <f>IF(OR($G725="",E725&gt;0),"",IF(AND(INDEX(Nhaplieu!$N$8:$N$1070,$G725)=$J$3,INDEX(Nhaplieu!$P$8:$P$1070,$G725)=$J$2),INDEX(Nhaplieu!$O$8:$O$1070,$G725),0))</f>
        <v/>
      </c>
      <c r="G725" s="480" t="str">
        <f>IF(TYPE(MATCH($J$2,Nhaplieu!$P$8:$P$1070,0))=16,"",MATCH($J$2,Nhaplieu!$P$8:$P$1070,0))</f>
        <v/>
      </c>
    </row>
    <row r="726" spans="1:7" s="10" customFormat="1" ht="14.25" customHeight="1">
      <c r="A726" s="461" t="str">
        <f>IF($G726="","",IF(OR(INDEX(Nhaplieu!$M$8:$M$1070,$G726)=$J$3,INDEX(Nhaplieu!$N$8:$N$1070,$G726)=$J$3),INDEX(Nhaplieu!$E$8:$E$1070,$G726),""))</f>
        <v/>
      </c>
      <c r="B726" s="477" t="str">
        <f>IF($G726="","",IF(OR(INDEX(Nhaplieu!$M$8:$M$1070,$G726)=$J$3,INDEX(Nhaplieu!$N$8:$N$1070,$G726)=$J$3),INDEX(Nhaplieu!$F$8:$F$1070,$G726),""))</f>
        <v/>
      </c>
      <c r="C726" s="478" t="str">
        <f>IF($G726="","",IF(OR(INDEX(Nhaplieu!$M$8:$M$1070,$G726)=$J$3,INDEX(Nhaplieu!$N$8:$N$1070,$G726)=$J$3),INDEX(Nhaplieu!$L$8:$L$1070,$G726),""))</f>
        <v/>
      </c>
      <c r="D726" s="479" t="str">
        <f>IF($G726="","",IF(INDEX(Nhaplieu!$M$8:$M$1070,$G726)=$J$3,IF($G726="","",INDEX(Nhaplieu!$N$8:$N$1070,$G726)),IF(INDEX(Nhaplieu!$N$8:$N$1070,$G726)=$J$3,IF($G726="","",INDEX(Nhaplieu!$M$8:$M$1070,$G726)),"")))</f>
        <v/>
      </c>
      <c r="E726" s="461" t="str">
        <f>IF($G726="","",IF(AND(INDEX(Nhaplieu!$M$8:$M$1070,$G726)=$J$3,INDEX(Nhaplieu!$P$8:$P$1070,$G726)=$J$2),INDEX(Nhaplieu!$O$8:$O$1070,$G726),0))</f>
        <v/>
      </c>
      <c r="F726" s="461" t="str">
        <f>IF(OR($G726="",E726&gt;0),"",IF(AND(INDEX(Nhaplieu!$N$8:$N$1070,$G726)=$J$3,INDEX(Nhaplieu!$P$8:$P$1070,$G726)=$J$2),INDEX(Nhaplieu!$O$8:$O$1070,$G726),0))</f>
        <v/>
      </c>
      <c r="G726" s="480" t="str">
        <f>IF(TYPE(MATCH($J$2,Nhaplieu!$P$8:$P$1070,0))=16,"",MATCH($J$2,Nhaplieu!$P$8:$P$1070,0))</f>
        <v/>
      </c>
    </row>
    <row r="727" spans="1:7" s="10" customFormat="1" ht="14.25" customHeight="1">
      <c r="A727" s="461" t="str">
        <f>IF($G727="","",IF(OR(INDEX(Nhaplieu!$M$8:$M$1070,$G727)=$J$3,INDEX(Nhaplieu!$N$8:$N$1070,$G727)=$J$3),INDEX(Nhaplieu!$E$8:$E$1070,$G727),""))</f>
        <v/>
      </c>
      <c r="B727" s="477" t="str">
        <f>IF($G727="","",IF(OR(INDEX(Nhaplieu!$M$8:$M$1070,$G727)=$J$3,INDEX(Nhaplieu!$N$8:$N$1070,$G727)=$J$3),INDEX(Nhaplieu!$F$8:$F$1070,$G727),""))</f>
        <v/>
      </c>
      <c r="C727" s="478" t="str">
        <f>IF($G727="","",IF(OR(INDEX(Nhaplieu!$M$8:$M$1070,$G727)=$J$3,INDEX(Nhaplieu!$N$8:$N$1070,$G727)=$J$3),INDEX(Nhaplieu!$L$8:$L$1070,$G727),""))</f>
        <v/>
      </c>
      <c r="D727" s="479" t="str">
        <f>IF($G727="","",IF(INDEX(Nhaplieu!$M$8:$M$1070,$G727)=$J$3,IF($G727="","",INDEX(Nhaplieu!$N$8:$N$1070,$G727)),IF(INDEX(Nhaplieu!$N$8:$N$1070,$G727)=$J$3,IF($G727="","",INDEX(Nhaplieu!$M$8:$M$1070,$G727)),"")))</f>
        <v/>
      </c>
      <c r="E727" s="461" t="str">
        <f>IF($G727="","",IF(AND(INDEX(Nhaplieu!$M$8:$M$1070,$G727)=$J$3,INDEX(Nhaplieu!$P$8:$P$1070,$G727)=$J$2),INDEX(Nhaplieu!$O$8:$O$1070,$G727),0))</f>
        <v/>
      </c>
      <c r="F727" s="461" t="str">
        <f>IF(OR($G727="",E727&gt;0),"",IF(AND(INDEX(Nhaplieu!$N$8:$N$1070,$G727)=$J$3,INDEX(Nhaplieu!$P$8:$P$1070,$G727)=$J$2),INDEX(Nhaplieu!$O$8:$O$1070,$G727),0))</f>
        <v/>
      </c>
      <c r="G727" s="480" t="str">
        <f>IF(TYPE(MATCH($J$2,Nhaplieu!$P$8:$P$1070,0))=16,"",MATCH($J$2,Nhaplieu!$P$8:$P$1070,0))</f>
        <v/>
      </c>
    </row>
    <row r="728" spans="1:7" s="10" customFormat="1" ht="14.25" customHeight="1">
      <c r="A728" s="461" t="str">
        <f>IF($G728="","",IF(OR(INDEX(Nhaplieu!$M$8:$M$1070,$G728)=$J$3,INDEX(Nhaplieu!$N$8:$N$1070,$G728)=$J$3),INDEX(Nhaplieu!$E$8:$E$1070,$G728),""))</f>
        <v/>
      </c>
      <c r="B728" s="477" t="str">
        <f>IF($G728="","",IF(OR(INDEX(Nhaplieu!$M$8:$M$1070,$G728)=$J$3,INDEX(Nhaplieu!$N$8:$N$1070,$G728)=$J$3),INDEX(Nhaplieu!$F$8:$F$1070,$G728),""))</f>
        <v/>
      </c>
      <c r="C728" s="478" t="str">
        <f>IF($G728="","",IF(OR(INDEX(Nhaplieu!$M$8:$M$1070,$G728)=$J$3,INDEX(Nhaplieu!$N$8:$N$1070,$G728)=$J$3),INDEX(Nhaplieu!$L$8:$L$1070,$G728),""))</f>
        <v/>
      </c>
      <c r="D728" s="479" t="str">
        <f>IF($G728="","",IF(INDEX(Nhaplieu!$M$8:$M$1070,$G728)=$J$3,IF($G728="","",INDEX(Nhaplieu!$N$8:$N$1070,$G728)),IF(INDEX(Nhaplieu!$N$8:$N$1070,$G728)=$J$3,IF($G728="","",INDEX(Nhaplieu!$M$8:$M$1070,$G728)),"")))</f>
        <v/>
      </c>
      <c r="E728" s="461" t="str">
        <f>IF($G728="","",IF(AND(INDEX(Nhaplieu!$M$8:$M$1070,$G728)=$J$3,INDEX(Nhaplieu!$P$8:$P$1070,$G728)=$J$2),INDEX(Nhaplieu!$O$8:$O$1070,$G728),0))</f>
        <v/>
      </c>
      <c r="F728" s="461" t="str">
        <f>IF(OR($G728="",E728&gt;0),"",IF(AND(INDEX(Nhaplieu!$N$8:$N$1070,$G728)=$J$3,INDEX(Nhaplieu!$P$8:$P$1070,$G728)=$J$2),INDEX(Nhaplieu!$O$8:$O$1070,$G728),0))</f>
        <v/>
      </c>
      <c r="G728" s="480" t="str">
        <f>IF(TYPE(MATCH($J$2,Nhaplieu!$P$8:$P$1070,0))=16,"",MATCH($J$2,Nhaplieu!$P$8:$P$1070,0))</f>
        <v/>
      </c>
    </row>
    <row r="729" spans="1:7" s="10" customFormat="1" ht="14.25" customHeight="1">
      <c r="A729" s="461" t="str">
        <f>IF($G729="","",IF(OR(INDEX(Nhaplieu!$M$8:$M$1070,$G729)=$J$3,INDEX(Nhaplieu!$N$8:$N$1070,$G729)=$J$3),INDEX(Nhaplieu!$E$8:$E$1070,$G729),""))</f>
        <v/>
      </c>
      <c r="B729" s="477" t="str">
        <f>IF($G729="","",IF(OR(INDEX(Nhaplieu!$M$8:$M$1070,$G729)=$J$3,INDEX(Nhaplieu!$N$8:$N$1070,$G729)=$J$3),INDEX(Nhaplieu!$F$8:$F$1070,$G729),""))</f>
        <v/>
      </c>
      <c r="C729" s="478" t="str">
        <f>IF($G729="","",IF(OR(INDEX(Nhaplieu!$M$8:$M$1070,$G729)=$J$3,INDEX(Nhaplieu!$N$8:$N$1070,$G729)=$J$3),INDEX(Nhaplieu!$L$8:$L$1070,$G729),""))</f>
        <v/>
      </c>
      <c r="D729" s="479" t="str">
        <f>IF($G729="","",IF(INDEX(Nhaplieu!$M$8:$M$1070,$G729)=$J$3,IF($G729="","",INDEX(Nhaplieu!$N$8:$N$1070,$G729)),IF(INDEX(Nhaplieu!$N$8:$N$1070,$G729)=$J$3,IF($G729="","",INDEX(Nhaplieu!$M$8:$M$1070,$G729)),"")))</f>
        <v/>
      </c>
      <c r="E729" s="461" t="str">
        <f>IF($G729="","",IF(AND(INDEX(Nhaplieu!$M$8:$M$1070,$G729)=$J$3,INDEX(Nhaplieu!$P$8:$P$1070,$G729)=$J$2),INDEX(Nhaplieu!$O$8:$O$1070,$G729),0))</f>
        <v/>
      </c>
      <c r="F729" s="461" t="str">
        <f>IF(OR($G729="",E729&gt;0),"",IF(AND(INDEX(Nhaplieu!$N$8:$N$1070,$G729)=$J$3,INDEX(Nhaplieu!$P$8:$P$1070,$G729)=$J$2),INDEX(Nhaplieu!$O$8:$O$1070,$G729),0))</f>
        <v/>
      </c>
      <c r="G729" s="480" t="str">
        <f>IF(TYPE(MATCH($J$2,Nhaplieu!$P$8:$P$1070,0))=16,"",MATCH($J$2,Nhaplieu!$P$8:$P$1070,0))</f>
        <v/>
      </c>
    </row>
    <row r="730" spans="1:7" s="10" customFormat="1" ht="14.25" customHeight="1">
      <c r="A730" s="461" t="str">
        <f>IF($G730="","",IF(OR(INDEX(Nhaplieu!$M$8:$M$1070,$G730)=$J$3,INDEX(Nhaplieu!$N$8:$N$1070,$G730)=$J$3),INDEX(Nhaplieu!$E$8:$E$1070,$G730),""))</f>
        <v/>
      </c>
      <c r="B730" s="477" t="str">
        <f>IF($G730="","",IF(OR(INDEX(Nhaplieu!$M$8:$M$1070,$G730)=$J$3,INDEX(Nhaplieu!$N$8:$N$1070,$G730)=$J$3),INDEX(Nhaplieu!$F$8:$F$1070,$G730),""))</f>
        <v/>
      </c>
      <c r="C730" s="478" t="str">
        <f>IF($G730="","",IF(OR(INDEX(Nhaplieu!$M$8:$M$1070,$G730)=$J$3,INDEX(Nhaplieu!$N$8:$N$1070,$G730)=$J$3),INDEX(Nhaplieu!$L$8:$L$1070,$G730),""))</f>
        <v/>
      </c>
      <c r="D730" s="479" t="str">
        <f>IF($G730="","",IF(INDEX(Nhaplieu!$M$8:$M$1070,$G730)=$J$3,IF($G730="","",INDEX(Nhaplieu!$N$8:$N$1070,$G730)),IF(INDEX(Nhaplieu!$N$8:$N$1070,$G730)=$J$3,IF($G730="","",INDEX(Nhaplieu!$M$8:$M$1070,$G730)),"")))</f>
        <v/>
      </c>
      <c r="E730" s="461" t="str">
        <f>IF($G730="","",IF(AND(INDEX(Nhaplieu!$M$8:$M$1070,$G730)=$J$3,INDEX(Nhaplieu!$P$8:$P$1070,$G730)=$J$2),INDEX(Nhaplieu!$O$8:$O$1070,$G730),0))</f>
        <v/>
      </c>
      <c r="F730" s="461" t="str">
        <f>IF(OR($G730="",E730&gt;0),"",IF(AND(INDEX(Nhaplieu!$N$8:$N$1070,$G730)=$J$3,INDEX(Nhaplieu!$P$8:$P$1070,$G730)=$J$2),INDEX(Nhaplieu!$O$8:$O$1070,$G730),0))</f>
        <v/>
      </c>
      <c r="G730" s="480" t="str">
        <f>IF(TYPE(MATCH($J$2,Nhaplieu!$P$8:$P$1070,0))=16,"",MATCH($J$2,Nhaplieu!$P$8:$P$1070,0))</f>
        <v/>
      </c>
    </row>
    <row r="731" spans="1:7" s="10" customFormat="1" ht="14.25" customHeight="1">
      <c r="A731" s="461" t="str">
        <f>IF($G731="","",IF(OR(INDEX(Nhaplieu!$M$8:$M$1070,$G731)=$J$3,INDEX(Nhaplieu!$N$8:$N$1070,$G731)=$J$3),INDEX(Nhaplieu!$E$8:$E$1070,$G731),""))</f>
        <v/>
      </c>
      <c r="B731" s="477" t="str">
        <f>IF($G731="","",IF(OR(INDEX(Nhaplieu!$M$8:$M$1070,$G731)=$J$3,INDEX(Nhaplieu!$N$8:$N$1070,$G731)=$J$3),INDEX(Nhaplieu!$F$8:$F$1070,$G731),""))</f>
        <v/>
      </c>
      <c r="C731" s="478" t="str">
        <f>IF($G731="","",IF(OR(INDEX(Nhaplieu!$M$8:$M$1070,$G731)=$J$3,INDEX(Nhaplieu!$N$8:$N$1070,$G731)=$J$3),INDEX(Nhaplieu!$L$8:$L$1070,$G731),""))</f>
        <v/>
      </c>
      <c r="D731" s="479" t="str">
        <f>IF($G731="","",IF(INDEX(Nhaplieu!$M$8:$M$1070,$G731)=$J$3,IF($G731="","",INDEX(Nhaplieu!$N$8:$N$1070,$G731)),IF(INDEX(Nhaplieu!$N$8:$N$1070,$G731)=$J$3,IF($G731="","",INDEX(Nhaplieu!$M$8:$M$1070,$G731)),"")))</f>
        <v/>
      </c>
      <c r="E731" s="461" t="str">
        <f>IF($G731="","",IF(AND(INDEX(Nhaplieu!$M$8:$M$1070,$G731)=$J$3,INDEX(Nhaplieu!$P$8:$P$1070,$G731)=$J$2),INDEX(Nhaplieu!$O$8:$O$1070,$G731),0))</f>
        <v/>
      </c>
      <c r="F731" s="461" t="str">
        <f>IF(OR($G731="",E731&gt;0),"",IF(AND(INDEX(Nhaplieu!$N$8:$N$1070,$G731)=$J$3,INDEX(Nhaplieu!$P$8:$P$1070,$G731)=$J$2),INDEX(Nhaplieu!$O$8:$O$1070,$G731),0))</f>
        <v/>
      </c>
      <c r="G731" s="480" t="str">
        <f>IF(TYPE(MATCH($J$2,Nhaplieu!$P$8:$P$1070,0))=16,"",MATCH($J$2,Nhaplieu!$P$8:$P$1070,0))</f>
        <v/>
      </c>
    </row>
    <row r="732" spans="1:7" s="10" customFormat="1" ht="14.25" customHeight="1">
      <c r="A732" s="461" t="str">
        <f>IF($G732="","",IF(OR(INDEX(Nhaplieu!$M$8:$M$1070,$G732)=$J$3,INDEX(Nhaplieu!$N$8:$N$1070,$G732)=$J$3),INDEX(Nhaplieu!$E$8:$E$1070,$G732),""))</f>
        <v/>
      </c>
      <c r="B732" s="477" t="str">
        <f>IF($G732="","",IF(OR(INDEX(Nhaplieu!$M$8:$M$1070,$G732)=$J$3,INDEX(Nhaplieu!$N$8:$N$1070,$G732)=$J$3),INDEX(Nhaplieu!$F$8:$F$1070,$G732),""))</f>
        <v/>
      </c>
      <c r="C732" s="478" t="str">
        <f>IF($G732="","",IF(OR(INDEX(Nhaplieu!$M$8:$M$1070,$G732)=$J$3,INDEX(Nhaplieu!$N$8:$N$1070,$G732)=$J$3),INDEX(Nhaplieu!$L$8:$L$1070,$G732),""))</f>
        <v/>
      </c>
      <c r="D732" s="479" t="str">
        <f>IF($G732="","",IF(INDEX(Nhaplieu!$M$8:$M$1070,$G732)=$J$3,IF($G732="","",INDEX(Nhaplieu!$N$8:$N$1070,$G732)),IF(INDEX(Nhaplieu!$N$8:$N$1070,$G732)=$J$3,IF($G732="","",INDEX(Nhaplieu!$M$8:$M$1070,$G732)),"")))</f>
        <v/>
      </c>
      <c r="E732" s="461" t="str">
        <f>IF($G732="","",IF(AND(INDEX(Nhaplieu!$M$8:$M$1070,$G732)=$J$3,INDEX(Nhaplieu!$P$8:$P$1070,$G732)=$J$2),INDEX(Nhaplieu!$O$8:$O$1070,$G732),0))</f>
        <v/>
      </c>
      <c r="F732" s="461" t="str">
        <f>IF(OR($G732="",E732&gt;0),"",IF(AND(INDEX(Nhaplieu!$N$8:$N$1070,$G732)=$J$3,INDEX(Nhaplieu!$P$8:$P$1070,$G732)=$J$2),INDEX(Nhaplieu!$O$8:$O$1070,$G732),0))</f>
        <v/>
      </c>
      <c r="G732" s="480" t="str">
        <f>IF(TYPE(MATCH($J$2,Nhaplieu!$P$8:$P$1070,0))=16,"",MATCH($J$2,Nhaplieu!$P$8:$P$1070,0))</f>
        <v/>
      </c>
    </row>
    <row r="733" spans="1:7" s="10" customFormat="1" ht="14.25" customHeight="1">
      <c r="A733" s="461" t="str">
        <f>IF($G733="","",IF(OR(INDEX(Nhaplieu!$M$8:$M$1070,$G733)=$J$3,INDEX(Nhaplieu!$N$8:$N$1070,$G733)=$J$3),INDEX(Nhaplieu!$E$8:$E$1070,$G733),""))</f>
        <v/>
      </c>
      <c r="B733" s="477" t="str">
        <f>IF($G733="","",IF(OR(INDEX(Nhaplieu!$M$8:$M$1070,$G733)=$J$3,INDEX(Nhaplieu!$N$8:$N$1070,$G733)=$J$3),INDEX(Nhaplieu!$F$8:$F$1070,$G733),""))</f>
        <v/>
      </c>
      <c r="C733" s="478" t="str">
        <f>IF($G733="","",IF(OR(INDEX(Nhaplieu!$M$8:$M$1070,$G733)=$J$3,INDEX(Nhaplieu!$N$8:$N$1070,$G733)=$J$3),INDEX(Nhaplieu!$L$8:$L$1070,$G733),""))</f>
        <v/>
      </c>
      <c r="D733" s="479" t="str">
        <f>IF($G733="","",IF(INDEX(Nhaplieu!$M$8:$M$1070,$G733)=$J$3,IF($G733="","",INDEX(Nhaplieu!$N$8:$N$1070,$G733)),IF(INDEX(Nhaplieu!$N$8:$N$1070,$G733)=$J$3,IF($G733="","",INDEX(Nhaplieu!$M$8:$M$1070,$G733)),"")))</f>
        <v/>
      </c>
      <c r="E733" s="461" t="str">
        <f>IF($G733="","",IF(AND(INDEX(Nhaplieu!$M$8:$M$1070,$G733)=$J$3,INDEX(Nhaplieu!$P$8:$P$1070,$G733)=$J$2),INDEX(Nhaplieu!$O$8:$O$1070,$G733),0))</f>
        <v/>
      </c>
      <c r="F733" s="461" t="str">
        <f>IF(OR($G733="",E733&gt;0),"",IF(AND(INDEX(Nhaplieu!$N$8:$N$1070,$G733)=$J$3,INDEX(Nhaplieu!$P$8:$P$1070,$G733)=$J$2),INDEX(Nhaplieu!$O$8:$O$1070,$G733),0))</f>
        <v/>
      </c>
      <c r="G733" s="480" t="str">
        <f>IF(TYPE(MATCH($J$2,Nhaplieu!$P$8:$P$1070,0))=16,"",MATCH($J$2,Nhaplieu!$P$8:$P$1070,0))</f>
        <v/>
      </c>
    </row>
    <row r="734" spans="1:7" s="10" customFormat="1" ht="14.25" customHeight="1">
      <c r="A734" s="461" t="str">
        <f>IF($G734="","",IF(OR(INDEX(Nhaplieu!$M$8:$M$1070,$G734)=$J$3,INDEX(Nhaplieu!$N$8:$N$1070,$G734)=$J$3),INDEX(Nhaplieu!$E$8:$E$1070,$G734),""))</f>
        <v/>
      </c>
      <c r="B734" s="477" t="str">
        <f>IF($G734="","",IF(OR(INDEX(Nhaplieu!$M$8:$M$1070,$G734)=$J$3,INDEX(Nhaplieu!$N$8:$N$1070,$G734)=$J$3),INDEX(Nhaplieu!$F$8:$F$1070,$G734),""))</f>
        <v/>
      </c>
      <c r="C734" s="478" t="str">
        <f>IF($G734="","",IF(OR(INDEX(Nhaplieu!$M$8:$M$1070,$G734)=$J$3,INDEX(Nhaplieu!$N$8:$N$1070,$G734)=$J$3),INDEX(Nhaplieu!$L$8:$L$1070,$G734),""))</f>
        <v/>
      </c>
      <c r="D734" s="479" t="str">
        <f>IF($G734="","",IF(INDEX(Nhaplieu!$M$8:$M$1070,$G734)=$J$3,IF($G734="","",INDEX(Nhaplieu!$N$8:$N$1070,$G734)),IF(INDEX(Nhaplieu!$N$8:$N$1070,$G734)=$J$3,IF($G734="","",INDEX(Nhaplieu!$M$8:$M$1070,$G734)),"")))</f>
        <v/>
      </c>
      <c r="E734" s="461" t="str">
        <f>IF($G734="","",IF(AND(INDEX(Nhaplieu!$M$8:$M$1070,$G734)=$J$3,INDEX(Nhaplieu!$P$8:$P$1070,$G734)=$J$2),INDEX(Nhaplieu!$O$8:$O$1070,$G734),0))</f>
        <v/>
      </c>
      <c r="F734" s="461" t="str">
        <f>IF(OR($G734="",E734&gt;0),"",IF(AND(INDEX(Nhaplieu!$N$8:$N$1070,$G734)=$J$3,INDEX(Nhaplieu!$P$8:$P$1070,$G734)=$J$2),INDEX(Nhaplieu!$O$8:$O$1070,$G734),0))</f>
        <v/>
      </c>
      <c r="G734" s="480" t="str">
        <f>IF(TYPE(MATCH($J$2,Nhaplieu!$P$8:$P$1070,0))=16,"",MATCH($J$2,Nhaplieu!$P$8:$P$1070,0))</f>
        <v/>
      </c>
    </row>
    <row r="735" spans="1:7" s="10" customFormat="1" ht="14.25" customHeight="1">
      <c r="A735" s="461" t="str">
        <f>IF($G735="","",IF(OR(INDEX(Nhaplieu!$M$8:$M$1070,$G735)=$J$3,INDEX(Nhaplieu!$N$8:$N$1070,$G735)=$J$3),INDEX(Nhaplieu!$E$8:$E$1070,$G735),""))</f>
        <v/>
      </c>
      <c r="B735" s="477" t="str">
        <f>IF($G735="","",IF(OR(INDEX(Nhaplieu!$M$8:$M$1070,$G735)=$J$3,INDEX(Nhaplieu!$N$8:$N$1070,$G735)=$J$3),INDEX(Nhaplieu!$F$8:$F$1070,$G735),""))</f>
        <v/>
      </c>
      <c r="C735" s="478" t="str">
        <f>IF($G735="","",IF(OR(INDEX(Nhaplieu!$M$8:$M$1070,$G735)=$J$3,INDEX(Nhaplieu!$N$8:$N$1070,$G735)=$J$3),INDEX(Nhaplieu!$L$8:$L$1070,$G735),""))</f>
        <v/>
      </c>
      <c r="D735" s="479" t="str">
        <f>IF($G735="","",IF(INDEX(Nhaplieu!$M$8:$M$1070,$G735)=$J$3,IF($G735="","",INDEX(Nhaplieu!$N$8:$N$1070,$G735)),IF(INDEX(Nhaplieu!$N$8:$N$1070,$G735)=$J$3,IF($G735="","",INDEX(Nhaplieu!$M$8:$M$1070,$G735)),"")))</f>
        <v/>
      </c>
      <c r="E735" s="461" t="str">
        <f>IF($G735="","",IF(AND(INDEX(Nhaplieu!$M$8:$M$1070,$G735)=$J$3,INDEX(Nhaplieu!$P$8:$P$1070,$G735)=$J$2),INDEX(Nhaplieu!$O$8:$O$1070,$G735),0))</f>
        <v/>
      </c>
      <c r="F735" s="461" t="str">
        <f>IF(OR($G735="",E735&gt;0),"",IF(AND(INDEX(Nhaplieu!$N$8:$N$1070,$G735)=$J$3,INDEX(Nhaplieu!$P$8:$P$1070,$G735)=$J$2),INDEX(Nhaplieu!$O$8:$O$1070,$G735),0))</f>
        <v/>
      </c>
      <c r="G735" s="480" t="str">
        <f>IF(TYPE(MATCH($J$2,Nhaplieu!$P$8:$P$1070,0))=16,"",MATCH($J$2,Nhaplieu!$P$8:$P$1070,0))</f>
        <v/>
      </c>
    </row>
    <row r="736" spans="1:7" s="10" customFormat="1" ht="14.25" customHeight="1">
      <c r="A736" s="461" t="str">
        <f>IF($G736="","",IF(OR(INDEX(Nhaplieu!$M$8:$M$1070,$G736)=$J$3,INDEX(Nhaplieu!$N$8:$N$1070,$G736)=$J$3),INDEX(Nhaplieu!$E$8:$E$1070,$G736),""))</f>
        <v/>
      </c>
      <c r="B736" s="477" t="str">
        <f>IF($G736="","",IF(OR(INDEX(Nhaplieu!$M$8:$M$1070,$G736)=$J$3,INDEX(Nhaplieu!$N$8:$N$1070,$G736)=$J$3),INDEX(Nhaplieu!$F$8:$F$1070,$G736),""))</f>
        <v/>
      </c>
      <c r="C736" s="478" t="str">
        <f>IF($G736="","",IF(OR(INDEX(Nhaplieu!$M$8:$M$1070,$G736)=$J$3,INDEX(Nhaplieu!$N$8:$N$1070,$G736)=$J$3),INDEX(Nhaplieu!$L$8:$L$1070,$G736),""))</f>
        <v/>
      </c>
      <c r="D736" s="479" t="str">
        <f>IF($G736="","",IF(INDEX(Nhaplieu!$M$8:$M$1070,$G736)=$J$3,IF($G736="","",INDEX(Nhaplieu!$N$8:$N$1070,$G736)),IF(INDEX(Nhaplieu!$N$8:$N$1070,$G736)=$J$3,IF($G736="","",INDEX(Nhaplieu!$M$8:$M$1070,$G736)),"")))</f>
        <v/>
      </c>
      <c r="E736" s="461" t="str">
        <f>IF($G736="","",IF(AND(INDEX(Nhaplieu!$M$8:$M$1070,$G736)=$J$3,INDEX(Nhaplieu!$P$8:$P$1070,$G736)=$J$2),INDEX(Nhaplieu!$O$8:$O$1070,$G736),0))</f>
        <v/>
      </c>
      <c r="F736" s="461" t="str">
        <f>IF(OR($G736="",E736&gt;0),"",IF(AND(INDEX(Nhaplieu!$N$8:$N$1070,$G736)=$J$3,INDEX(Nhaplieu!$P$8:$P$1070,$G736)=$J$2),INDEX(Nhaplieu!$O$8:$O$1070,$G736),0))</f>
        <v/>
      </c>
      <c r="G736" s="480" t="str">
        <f>IF(TYPE(MATCH($J$2,Nhaplieu!$P$8:$P$1070,0))=16,"",MATCH($J$2,Nhaplieu!$P$8:$P$1070,0))</f>
        <v/>
      </c>
    </row>
    <row r="737" spans="1:7" s="10" customFormat="1" ht="14.25" customHeight="1">
      <c r="A737" s="461" t="str">
        <f>IF($G737="","",IF(OR(INDEX(Nhaplieu!$M$8:$M$1070,$G737)=$J$3,INDEX(Nhaplieu!$N$8:$N$1070,$G737)=$J$3),INDEX(Nhaplieu!$E$8:$E$1070,$G737),""))</f>
        <v/>
      </c>
      <c r="B737" s="477" t="str">
        <f>IF($G737="","",IF(OR(INDEX(Nhaplieu!$M$8:$M$1070,$G737)=$J$3,INDEX(Nhaplieu!$N$8:$N$1070,$G737)=$J$3),INDEX(Nhaplieu!$F$8:$F$1070,$G737),""))</f>
        <v/>
      </c>
      <c r="C737" s="478" t="str">
        <f>IF($G737="","",IF(OR(INDEX(Nhaplieu!$M$8:$M$1070,$G737)=$J$3,INDEX(Nhaplieu!$N$8:$N$1070,$G737)=$J$3),INDEX(Nhaplieu!$L$8:$L$1070,$G737),""))</f>
        <v/>
      </c>
      <c r="D737" s="479" t="str">
        <f>IF($G737="","",IF(INDEX(Nhaplieu!$M$8:$M$1070,$G737)=$J$3,IF($G737="","",INDEX(Nhaplieu!$N$8:$N$1070,$G737)),IF(INDEX(Nhaplieu!$N$8:$N$1070,$G737)=$J$3,IF($G737="","",INDEX(Nhaplieu!$M$8:$M$1070,$G737)),"")))</f>
        <v/>
      </c>
      <c r="E737" s="461" t="str">
        <f>IF($G737="","",IF(AND(INDEX(Nhaplieu!$M$8:$M$1070,$G737)=$J$3,INDEX(Nhaplieu!$P$8:$P$1070,$G737)=$J$2),INDEX(Nhaplieu!$O$8:$O$1070,$G737),0))</f>
        <v/>
      </c>
      <c r="F737" s="461" t="str">
        <f>IF(OR($G737="",E737&gt;0),"",IF(AND(INDEX(Nhaplieu!$N$8:$N$1070,$G737)=$J$3,INDEX(Nhaplieu!$P$8:$P$1070,$G737)=$J$2),INDEX(Nhaplieu!$O$8:$O$1070,$G737),0))</f>
        <v/>
      </c>
      <c r="G737" s="480" t="str">
        <f>IF(TYPE(MATCH($J$2,Nhaplieu!$P$8:$P$1070,0))=16,"",MATCH($J$2,Nhaplieu!$P$8:$P$1070,0))</f>
        <v/>
      </c>
    </row>
    <row r="738" spans="1:7" s="10" customFormat="1" ht="14.25" customHeight="1">
      <c r="A738" s="461" t="str">
        <f>IF($G738="","",IF(OR(INDEX(Nhaplieu!$M$8:$M$1070,$G738)=$J$3,INDEX(Nhaplieu!$N$8:$N$1070,$G738)=$J$3),INDEX(Nhaplieu!$E$8:$E$1070,$G738),""))</f>
        <v/>
      </c>
      <c r="B738" s="477" t="str">
        <f>IF($G738="","",IF(OR(INDEX(Nhaplieu!$M$8:$M$1070,$G738)=$J$3,INDEX(Nhaplieu!$N$8:$N$1070,$G738)=$J$3),INDEX(Nhaplieu!$F$8:$F$1070,$G738),""))</f>
        <v/>
      </c>
      <c r="C738" s="478" t="str">
        <f>IF($G738="","",IF(OR(INDEX(Nhaplieu!$M$8:$M$1070,$G738)=$J$3,INDEX(Nhaplieu!$N$8:$N$1070,$G738)=$J$3),INDEX(Nhaplieu!$L$8:$L$1070,$G738),""))</f>
        <v/>
      </c>
      <c r="D738" s="479" t="str">
        <f>IF($G738="","",IF(INDEX(Nhaplieu!$M$8:$M$1070,$G738)=$J$3,IF($G738="","",INDEX(Nhaplieu!$N$8:$N$1070,$G738)),IF(INDEX(Nhaplieu!$N$8:$N$1070,$G738)=$J$3,IF($G738="","",INDEX(Nhaplieu!$M$8:$M$1070,$G738)),"")))</f>
        <v/>
      </c>
      <c r="E738" s="461" t="str">
        <f>IF($G738="","",IF(AND(INDEX(Nhaplieu!$M$8:$M$1070,$G738)=$J$3,INDEX(Nhaplieu!$P$8:$P$1070,$G738)=$J$2),INDEX(Nhaplieu!$O$8:$O$1070,$G738),0))</f>
        <v/>
      </c>
      <c r="F738" s="461" t="str">
        <f>IF(OR($G738="",E738&gt;0),"",IF(AND(INDEX(Nhaplieu!$N$8:$N$1070,$G738)=$J$3,INDEX(Nhaplieu!$P$8:$P$1070,$G738)=$J$2),INDEX(Nhaplieu!$O$8:$O$1070,$G738),0))</f>
        <v/>
      </c>
      <c r="G738" s="480" t="str">
        <f>IF(TYPE(MATCH($J$2,Nhaplieu!$P$8:$P$1070,0))=16,"",MATCH($J$2,Nhaplieu!$P$8:$P$1070,0))</f>
        <v/>
      </c>
    </row>
    <row r="739" spans="1:7" s="10" customFormat="1" ht="14.25" customHeight="1">
      <c r="A739" s="461" t="str">
        <f>IF($G739="","",IF(OR(INDEX(Nhaplieu!$M$8:$M$1070,$G739)=$J$3,INDEX(Nhaplieu!$N$8:$N$1070,$G739)=$J$3),INDEX(Nhaplieu!$E$8:$E$1070,$G739),""))</f>
        <v/>
      </c>
      <c r="B739" s="477" t="str">
        <f>IF($G739="","",IF(OR(INDEX(Nhaplieu!$M$8:$M$1070,$G739)=$J$3,INDEX(Nhaplieu!$N$8:$N$1070,$G739)=$J$3),INDEX(Nhaplieu!$F$8:$F$1070,$G739),""))</f>
        <v/>
      </c>
      <c r="C739" s="478" t="str">
        <f>IF($G739="","",IF(OR(INDEX(Nhaplieu!$M$8:$M$1070,$G739)=$J$3,INDEX(Nhaplieu!$N$8:$N$1070,$G739)=$J$3),INDEX(Nhaplieu!$L$8:$L$1070,$G739),""))</f>
        <v/>
      </c>
      <c r="D739" s="479" t="str">
        <f>IF($G739="","",IF(INDEX(Nhaplieu!$M$8:$M$1070,$G739)=$J$3,IF($G739="","",INDEX(Nhaplieu!$N$8:$N$1070,$G739)),IF(INDEX(Nhaplieu!$N$8:$N$1070,$G739)=$J$3,IF($G739="","",INDEX(Nhaplieu!$M$8:$M$1070,$G739)),"")))</f>
        <v/>
      </c>
      <c r="E739" s="461" t="str">
        <f>IF($G739="","",IF(AND(INDEX(Nhaplieu!$M$8:$M$1070,$G739)=$J$3,INDEX(Nhaplieu!$P$8:$P$1070,$G739)=$J$2),INDEX(Nhaplieu!$O$8:$O$1070,$G739),0))</f>
        <v/>
      </c>
      <c r="F739" s="461" t="str">
        <f>IF(OR($G739="",E739&gt;0),"",IF(AND(INDEX(Nhaplieu!$N$8:$N$1070,$G739)=$J$3,INDEX(Nhaplieu!$P$8:$P$1070,$G739)=$J$2),INDEX(Nhaplieu!$O$8:$O$1070,$G739),0))</f>
        <v/>
      </c>
      <c r="G739" s="480" t="str">
        <f>IF(TYPE(MATCH($J$2,Nhaplieu!$P$8:$P$1070,0))=16,"",MATCH($J$2,Nhaplieu!$P$8:$P$1070,0))</f>
        <v/>
      </c>
    </row>
    <row r="740" spans="1:7" s="10" customFormat="1" ht="14.25" customHeight="1">
      <c r="A740" s="461" t="str">
        <f>IF($G740="","",IF(OR(INDEX(Nhaplieu!$M$8:$M$1070,$G740)=$J$3,INDEX(Nhaplieu!$N$8:$N$1070,$G740)=$J$3),INDEX(Nhaplieu!$E$8:$E$1070,$G740),""))</f>
        <v/>
      </c>
      <c r="B740" s="477" t="str">
        <f>IF($G740="","",IF(OR(INDEX(Nhaplieu!$M$8:$M$1070,$G740)=$J$3,INDEX(Nhaplieu!$N$8:$N$1070,$G740)=$J$3),INDEX(Nhaplieu!$F$8:$F$1070,$G740),""))</f>
        <v/>
      </c>
      <c r="C740" s="478" t="str">
        <f>IF($G740="","",IF(OR(INDEX(Nhaplieu!$M$8:$M$1070,$G740)=$J$3,INDEX(Nhaplieu!$N$8:$N$1070,$G740)=$J$3),INDEX(Nhaplieu!$L$8:$L$1070,$G740),""))</f>
        <v/>
      </c>
      <c r="D740" s="479" t="str">
        <f>IF($G740="","",IF(INDEX(Nhaplieu!$M$8:$M$1070,$G740)=$J$3,IF($G740="","",INDEX(Nhaplieu!$N$8:$N$1070,$G740)),IF(INDEX(Nhaplieu!$N$8:$N$1070,$G740)=$J$3,IF($G740="","",INDEX(Nhaplieu!$M$8:$M$1070,$G740)),"")))</f>
        <v/>
      </c>
      <c r="E740" s="461" t="str">
        <f>IF($G740="","",IF(AND(INDEX(Nhaplieu!$M$8:$M$1070,$G740)=$J$3,INDEX(Nhaplieu!$P$8:$P$1070,$G740)=$J$2),INDEX(Nhaplieu!$O$8:$O$1070,$G740),0))</f>
        <v/>
      </c>
      <c r="F740" s="461" t="str">
        <f>IF(OR($G740="",E740&gt;0),"",IF(AND(INDEX(Nhaplieu!$N$8:$N$1070,$G740)=$J$3,INDEX(Nhaplieu!$P$8:$P$1070,$G740)=$J$2),INDEX(Nhaplieu!$O$8:$O$1070,$G740),0))</f>
        <v/>
      </c>
      <c r="G740" s="480" t="str">
        <f>IF(TYPE(MATCH($J$2,Nhaplieu!$P$8:$P$1070,0))=16,"",MATCH($J$2,Nhaplieu!$P$8:$P$1070,0))</f>
        <v/>
      </c>
    </row>
    <row r="741" spans="1:7" s="10" customFormat="1" ht="14.25" customHeight="1">
      <c r="A741" s="461" t="str">
        <f>IF($G741="","",IF(OR(INDEX(Nhaplieu!$M$8:$M$1070,$G741)=$J$3,INDEX(Nhaplieu!$N$8:$N$1070,$G741)=$J$3),INDEX(Nhaplieu!$E$8:$E$1070,$G741),""))</f>
        <v/>
      </c>
      <c r="B741" s="477" t="str">
        <f>IF($G741="","",IF(OR(INDEX(Nhaplieu!$M$8:$M$1070,$G741)=$J$3,INDEX(Nhaplieu!$N$8:$N$1070,$G741)=$J$3),INDEX(Nhaplieu!$F$8:$F$1070,$G741),""))</f>
        <v/>
      </c>
      <c r="C741" s="478" t="str">
        <f>IF($G741="","",IF(OR(INDEX(Nhaplieu!$M$8:$M$1070,$G741)=$J$3,INDEX(Nhaplieu!$N$8:$N$1070,$G741)=$J$3),INDEX(Nhaplieu!$L$8:$L$1070,$G741),""))</f>
        <v/>
      </c>
      <c r="D741" s="479" t="str">
        <f>IF($G741="","",IF(INDEX(Nhaplieu!$M$8:$M$1070,$G741)=$J$3,IF($G741="","",INDEX(Nhaplieu!$N$8:$N$1070,$G741)),IF(INDEX(Nhaplieu!$N$8:$N$1070,$G741)=$J$3,IF($G741="","",INDEX(Nhaplieu!$M$8:$M$1070,$G741)),"")))</f>
        <v/>
      </c>
      <c r="E741" s="461" t="str">
        <f>IF($G741="","",IF(AND(INDEX(Nhaplieu!$M$8:$M$1070,$G741)=$J$3,INDEX(Nhaplieu!$P$8:$P$1070,$G741)=$J$2),INDEX(Nhaplieu!$O$8:$O$1070,$G741),0))</f>
        <v/>
      </c>
      <c r="F741" s="461" t="str">
        <f>IF(OR($G741="",E741&gt;0),"",IF(AND(INDEX(Nhaplieu!$N$8:$N$1070,$G741)=$J$3,INDEX(Nhaplieu!$P$8:$P$1070,$G741)=$J$2),INDEX(Nhaplieu!$O$8:$O$1070,$G741),0))</f>
        <v/>
      </c>
      <c r="G741" s="480" t="str">
        <f>IF(TYPE(MATCH($J$2,Nhaplieu!$P$8:$P$1070,0))=16,"",MATCH($J$2,Nhaplieu!$P$8:$P$1070,0))</f>
        <v/>
      </c>
    </row>
    <row r="742" spans="1:7" s="10" customFormat="1" ht="14.25" customHeight="1">
      <c r="A742" s="461" t="str">
        <f>IF($G742="","",IF(OR(INDEX(Nhaplieu!$M$8:$M$1070,$G742)=$J$3,INDEX(Nhaplieu!$N$8:$N$1070,$G742)=$J$3),INDEX(Nhaplieu!$E$8:$E$1070,$G742),""))</f>
        <v/>
      </c>
      <c r="B742" s="477" t="str">
        <f>IF($G742="","",IF(OR(INDEX(Nhaplieu!$M$8:$M$1070,$G742)=$J$3,INDEX(Nhaplieu!$N$8:$N$1070,$G742)=$J$3),INDEX(Nhaplieu!$F$8:$F$1070,$G742),""))</f>
        <v/>
      </c>
      <c r="C742" s="478" t="str">
        <f>IF($G742="","",IF(OR(INDEX(Nhaplieu!$M$8:$M$1070,$G742)=$J$3,INDEX(Nhaplieu!$N$8:$N$1070,$G742)=$J$3),INDEX(Nhaplieu!$L$8:$L$1070,$G742),""))</f>
        <v/>
      </c>
      <c r="D742" s="479" t="str">
        <f>IF($G742="","",IF(INDEX(Nhaplieu!$M$8:$M$1070,$G742)=$J$3,IF($G742="","",INDEX(Nhaplieu!$N$8:$N$1070,$G742)),IF(INDEX(Nhaplieu!$N$8:$N$1070,$G742)=$J$3,IF($G742="","",INDEX(Nhaplieu!$M$8:$M$1070,$G742)),"")))</f>
        <v/>
      </c>
      <c r="E742" s="461" t="str">
        <f>IF($G742="","",IF(AND(INDEX(Nhaplieu!$M$8:$M$1070,$G742)=$J$3,INDEX(Nhaplieu!$P$8:$P$1070,$G742)=$J$2),INDEX(Nhaplieu!$O$8:$O$1070,$G742),0))</f>
        <v/>
      </c>
      <c r="F742" s="461" t="str">
        <f>IF(OR($G742="",E742&gt;0),"",IF(AND(INDEX(Nhaplieu!$N$8:$N$1070,$G742)=$J$3,INDEX(Nhaplieu!$P$8:$P$1070,$G742)=$J$2),INDEX(Nhaplieu!$O$8:$O$1070,$G742),0))</f>
        <v/>
      </c>
      <c r="G742" s="480" t="str">
        <f>IF(TYPE(MATCH($J$2,Nhaplieu!$P$8:$P$1070,0))=16,"",MATCH($J$2,Nhaplieu!$P$8:$P$1070,0))</f>
        <v/>
      </c>
    </row>
    <row r="743" spans="1:7" s="10" customFormat="1" ht="14.25" customHeight="1">
      <c r="A743" s="461" t="str">
        <f>IF($G743="","",IF(OR(INDEX(Nhaplieu!$M$8:$M$1070,$G743)=$J$3,INDEX(Nhaplieu!$N$8:$N$1070,$G743)=$J$3),INDEX(Nhaplieu!$E$8:$E$1070,$G743),""))</f>
        <v/>
      </c>
      <c r="B743" s="477" t="str">
        <f>IF($G743="","",IF(OR(INDEX(Nhaplieu!$M$8:$M$1070,$G743)=$J$3,INDEX(Nhaplieu!$N$8:$N$1070,$G743)=$J$3),INDEX(Nhaplieu!$F$8:$F$1070,$G743),""))</f>
        <v/>
      </c>
      <c r="C743" s="478" t="str">
        <f>IF($G743="","",IF(OR(INDEX(Nhaplieu!$M$8:$M$1070,$G743)=$J$3,INDEX(Nhaplieu!$N$8:$N$1070,$G743)=$J$3),INDEX(Nhaplieu!$L$8:$L$1070,$G743),""))</f>
        <v/>
      </c>
      <c r="D743" s="479" t="str">
        <f>IF($G743="","",IF(INDEX(Nhaplieu!$M$8:$M$1070,$G743)=$J$3,IF($G743="","",INDEX(Nhaplieu!$N$8:$N$1070,$G743)),IF(INDEX(Nhaplieu!$N$8:$N$1070,$G743)=$J$3,IF($G743="","",INDEX(Nhaplieu!$M$8:$M$1070,$G743)),"")))</f>
        <v/>
      </c>
      <c r="E743" s="461" t="str">
        <f>IF($G743="","",IF(AND(INDEX(Nhaplieu!$M$8:$M$1070,$G743)=$J$3,INDEX(Nhaplieu!$P$8:$P$1070,$G743)=$J$2),INDEX(Nhaplieu!$O$8:$O$1070,$G743),0))</f>
        <v/>
      </c>
      <c r="F743" s="461" t="str">
        <f>IF(OR($G743="",E743&gt;0),"",IF(AND(INDEX(Nhaplieu!$N$8:$N$1070,$G743)=$J$3,INDEX(Nhaplieu!$P$8:$P$1070,$G743)=$J$2),INDEX(Nhaplieu!$O$8:$O$1070,$G743),0))</f>
        <v/>
      </c>
      <c r="G743" s="480" t="str">
        <f>IF(TYPE(MATCH($J$2,Nhaplieu!$P$8:$P$1070,0))=16,"",MATCH($J$2,Nhaplieu!$P$8:$P$1070,0))</f>
        <v/>
      </c>
    </row>
    <row r="744" spans="1:7" s="10" customFormat="1" ht="14.25" customHeight="1">
      <c r="A744" s="461" t="str">
        <f>IF($G744="","",IF(OR(INDEX(Nhaplieu!$M$8:$M$1070,$G744)=$J$3,INDEX(Nhaplieu!$N$8:$N$1070,$G744)=$J$3),INDEX(Nhaplieu!$E$8:$E$1070,$G744),""))</f>
        <v/>
      </c>
      <c r="B744" s="477" t="str">
        <f>IF($G744="","",IF(OR(INDEX(Nhaplieu!$M$8:$M$1070,$G744)=$J$3,INDEX(Nhaplieu!$N$8:$N$1070,$G744)=$J$3),INDEX(Nhaplieu!$F$8:$F$1070,$G744),""))</f>
        <v/>
      </c>
      <c r="C744" s="478" t="str">
        <f>IF($G744="","",IF(OR(INDEX(Nhaplieu!$M$8:$M$1070,$G744)=$J$3,INDEX(Nhaplieu!$N$8:$N$1070,$G744)=$J$3),INDEX(Nhaplieu!$L$8:$L$1070,$G744),""))</f>
        <v/>
      </c>
      <c r="D744" s="479" t="str">
        <f>IF($G744="","",IF(INDEX(Nhaplieu!$M$8:$M$1070,$G744)=$J$3,IF($G744="","",INDEX(Nhaplieu!$N$8:$N$1070,$G744)),IF(INDEX(Nhaplieu!$N$8:$N$1070,$G744)=$J$3,IF($G744="","",INDEX(Nhaplieu!$M$8:$M$1070,$G744)),"")))</f>
        <v/>
      </c>
      <c r="E744" s="461" t="str">
        <f>IF($G744="","",IF(AND(INDEX(Nhaplieu!$M$8:$M$1070,$G744)=$J$3,INDEX(Nhaplieu!$P$8:$P$1070,$G744)=$J$2),INDEX(Nhaplieu!$O$8:$O$1070,$G744),0))</f>
        <v/>
      </c>
      <c r="F744" s="461" t="str">
        <f>IF(OR($G744="",E744&gt;0),"",IF(AND(INDEX(Nhaplieu!$N$8:$N$1070,$G744)=$J$3,INDEX(Nhaplieu!$P$8:$P$1070,$G744)=$J$2),INDEX(Nhaplieu!$O$8:$O$1070,$G744),0))</f>
        <v/>
      </c>
      <c r="G744" s="480" t="str">
        <f>IF(TYPE(MATCH($J$2,Nhaplieu!$P$8:$P$1070,0))=16,"",MATCH($J$2,Nhaplieu!$P$8:$P$1070,0))</f>
        <v/>
      </c>
    </row>
    <row r="745" spans="1:7" s="10" customFormat="1" ht="14.25" customHeight="1">
      <c r="A745" s="461" t="str">
        <f>IF($G745="","",IF(OR(INDEX(Nhaplieu!$M$8:$M$1070,$G745)=$J$3,INDEX(Nhaplieu!$N$8:$N$1070,$G745)=$J$3),INDEX(Nhaplieu!$E$8:$E$1070,$G745),""))</f>
        <v/>
      </c>
      <c r="B745" s="477" t="str">
        <f>IF($G745="","",IF(OR(INDEX(Nhaplieu!$M$8:$M$1070,$G745)=$J$3,INDEX(Nhaplieu!$N$8:$N$1070,$G745)=$J$3),INDEX(Nhaplieu!$F$8:$F$1070,$G745),""))</f>
        <v/>
      </c>
      <c r="C745" s="478" t="str">
        <f>IF($G745="","",IF(OR(INDEX(Nhaplieu!$M$8:$M$1070,$G745)=$J$3,INDEX(Nhaplieu!$N$8:$N$1070,$G745)=$J$3),INDEX(Nhaplieu!$L$8:$L$1070,$G745),""))</f>
        <v/>
      </c>
      <c r="D745" s="479" t="str">
        <f>IF($G745="","",IF(INDEX(Nhaplieu!$M$8:$M$1070,$G745)=$J$3,IF($G745="","",INDEX(Nhaplieu!$N$8:$N$1070,$G745)),IF(INDEX(Nhaplieu!$N$8:$N$1070,$G745)=$J$3,IF($G745="","",INDEX(Nhaplieu!$M$8:$M$1070,$G745)),"")))</f>
        <v/>
      </c>
      <c r="E745" s="461" t="str">
        <f>IF($G745="","",IF(AND(INDEX(Nhaplieu!$M$8:$M$1070,$G745)=$J$3,INDEX(Nhaplieu!$P$8:$P$1070,$G745)=$J$2),INDEX(Nhaplieu!$O$8:$O$1070,$G745),0))</f>
        <v/>
      </c>
      <c r="F745" s="461" t="str">
        <f>IF(OR($G745="",E745&gt;0),"",IF(AND(INDEX(Nhaplieu!$N$8:$N$1070,$G745)=$J$3,INDEX(Nhaplieu!$P$8:$P$1070,$G745)=$J$2),INDEX(Nhaplieu!$O$8:$O$1070,$G745),0))</f>
        <v/>
      </c>
      <c r="G745" s="480" t="str">
        <f>IF(TYPE(MATCH($J$2,Nhaplieu!$P$8:$P$1070,0))=16,"",MATCH($J$2,Nhaplieu!$P$8:$P$1070,0))</f>
        <v/>
      </c>
    </row>
    <row r="746" spans="1:7" s="10" customFormat="1" ht="14.25" customHeight="1">
      <c r="A746" s="461" t="str">
        <f>IF($G746="","",IF(OR(INDEX(Nhaplieu!$M$8:$M$1070,$G746)=$J$3,INDEX(Nhaplieu!$N$8:$N$1070,$G746)=$J$3),INDEX(Nhaplieu!$E$8:$E$1070,$G746),""))</f>
        <v/>
      </c>
      <c r="B746" s="477" t="str">
        <f>IF($G746="","",IF(OR(INDEX(Nhaplieu!$M$8:$M$1070,$G746)=$J$3,INDEX(Nhaplieu!$N$8:$N$1070,$G746)=$J$3),INDEX(Nhaplieu!$F$8:$F$1070,$G746),""))</f>
        <v/>
      </c>
      <c r="C746" s="478" t="str">
        <f>IF($G746="","",IF(OR(INDEX(Nhaplieu!$M$8:$M$1070,$G746)=$J$3,INDEX(Nhaplieu!$N$8:$N$1070,$G746)=$J$3),INDEX(Nhaplieu!$L$8:$L$1070,$G746),""))</f>
        <v/>
      </c>
      <c r="D746" s="479" t="str">
        <f>IF($G746="","",IF(INDEX(Nhaplieu!$M$8:$M$1070,$G746)=$J$3,IF($G746="","",INDEX(Nhaplieu!$N$8:$N$1070,$G746)),IF(INDEX(Nhaplieu!$N$8:$N$1070,$G746)=$J$3,IF($G746="","",INDEX(Nhaplieu!$M$8:$M$1070,$G746)),"")))</f>
        <v/>
      </c>
      <c r="E746" s="461" t="str">
        <f>IF($G746="","",IF(AND(INDEX(Nhaplieu!$M$8:$M$1070,$G746)=$J$3,INDEX(Nhaplieu!$P$8:$P$1070,$G746)=$J$2),INDEX(Nhaplieu!$O$8:$O$1070,$G746),0))</f>
        <v/>
      </c>
      <c r="F746" s="461" t="str">
        <f>IF(OR($G746="",E746&gt;0),"",IF(AND(INDEX(Nhaplieu!$N$8:$N$1070,$G746)=$J$3,INDEX(Nhaplieu!$P$8:$P$1070,$G746)=$J$2),INDEX(Nhaplieu!$O$8:$O$1070,$G746),0))</f>
        <v/>
      </c>
      <c r="G746" s="480" t="str">
        <f>IF(TYPE(MATCH($J$2,Nhaplieu!$P$8:$P$1070,0))=16,"",MATCH($J$2,Nhaplieu!$P$8:$P$1070,0))</f>
        <v/>
      </c>
    </row>
    <row r="747" spans="1:7" s="10" customFormat="1" ht="14.25" customHeight="1">
      <c r="A747" s="461" t="str">
        <f>IF($G747="","",IF(OR(INDEX(Nhaplieu!$M$8:$M$1070,$G747)=$J$3,INDEX(Nhaplieu!$N$8:$N$1070,$G747)=$J$3),INDEX(Nhaplieu!$E$8:$E$1070,$G747),""))</f>
        <v/>
      </c>
      <c r="B747" s="477" t="str">
        <f>IF($G747="","",IF(OR(INDEX(Nhaplieu!$M$8:$M$1070,$G747)=$J$3,INDEX(Nhaplieu!$N$8:$N$1070,$G747)=$J$3),INDEX(Nhaplieu!$F$8:$F$1070,$G747),""))</f>
        <v/>
      </c>
      <c r="C747" s="478" t="str">
        <f>IF($G747="","",IF(OR(INDEX(Nhaplieu!$M$8:$M$1070,$G747)=$J$3,INDEX(Nhaplieu!$N$8:$N$1070,$G747)=$J$3),INDEX(Nhaplieu!$L$8:$L$1070,$G747),""))</f>
        <v/>
      </c>
      <c r="D747" s="479" t="str">
        <f>IF($G747="","",IF(INDEX(Nhaplieu!$M$8:$M$1070,$G747)=$J$3,IF($G747="","",INDEX(Nhaplieu!$N$8:$N$1070,$G747)),IF(INDEX(Nhaplieu!$N$8:$N$1070,$G747)=$J$3,IF($G747="","",INDEX(Nhaplieu!$M$8:$M$1070,$G747)),"")))</f>
        <v/>
      </c>
      <c r="E747" s="461" t="str">
        <f>IF($G747="","",IF(AND(INDEX(Nhaplieu!$M$8:$M$1070,$G747)=$J$3,INDEX(Nhaplieu!$P$8:$P$1070,$G747)=$J$2),INDEX(Nhaplieu!$O$8:$O$1070,$G747),0))</f>
        <v/>
      </c>
      <c r="F747" s="461" t="str">
        <f>IF(OR($G747="",E747&gt;0),"",IF(AND(INDEX(Nhaplieu!$N$8:$N$1070,$G747)=$J$3,INDEX(Nhaplieu!$P$8:$P$1070,$G747)=$J$2),INDEX(Nhaplieu!$O$8:$O$1070,$G747),0))</f>
        <v/>
      </c>
      <c r="G747" s="480" t="str">
        <f>IF(TYPE(MATCH($J$2,Nhaplieu!$P$8:$P$1070,0))=16,"",MATCH($J$2,Nhaplieu!$P$8:$P$1070,0))</f>
        <v/>
      </c>
    </row>
    <row r="748" spans="1:7" s="10" customFormat="1" ht="14.25" customHeight="1">
      <c r="A748" s="461" t="str">
        <f>IF($G748="","",IF(OR(INDEX(Nhaplieu!$M$8:$M$1070,$G748)=$J$3,INDEX(Nhaplieu!$N$8:$N$1070,$G748)=$J$3),INDEX(Nhaplieu!$E$8:$E$1070,$G748),""))</f>
        <v/>
      </c>
      <c r="B748" s="477" t="str">
        <f>IF($G748="","",IF(OR(INDEX(Nhaplieu!$M$8:$M$1070,$G748)=$J$3,INDEX(Nhaplieu!$N$8:$N$1070,$G748)=$J$3),INDEX(Nhaplieu!$F$8:$F$1070,$G748),""))</f>
        <v/>
      </c>
      <c r="C748" s="478" t="str">
        <f>IF($G748="","",IF(OR(INDEX(Nhaplieu!$M$8:$M$1070,$G748)=$J$3,INDEX(Nhaplieu!$N$8:$N$1070,$G748)=$J$3),INDEX(Nhaplieu!$L$8:$L$1070,$G748),""))</f>
        <v/>
      </c>
      <c r="D748" s="479" t="str">
        <f>IF($G748="","",IF(INDEX(Nhaplieu!$M$8:$M$1070,$G748)=$J$3,IF($G748="","",INDEX(Nhaplieu!$N$8:$N$1070,$G748)),IF(INDEX(Nhaplieu!$N$8:$N$1070,$G748)=$J$3,IF($G748="","",INDEX(Nhaplieu!$M$8:$M$1070,$G748)),"")))</f>
        <v/>
      </c>
      <c r="E748" s="461" t="str">
        <f>IF($G748="","",IF(AND(INDEX(Nhaplieu!$M$8:$M$1070,$G748)=$J$3,INDEX(Nhaplieu!$P$8:$P$1070,$G748)=$J$2),INDEX(Nhaplieu!$O$8:$O$1070,$G748),0))</f>
        <v/>
      </c>
      <c r="F748" s="461" t="str">
        <f>IF(OR($G748="",E748&gt;0),"",IF(AND(INDEX(Nhaplieu!$N$8:$N$1070,$G748)=$J$3,INDEX(Nhaplieu!$P$8:$P$1070,$G748)=$J$2),INDEX(Nhaplieu!$O$8:$O$1070,$G748),0))</f>
        <v/>
      </c>
      <c r="G748" s="480" t="str">
        <f>IF(TYPE(MATCH($J$2,Nhaplieu!$P$8:$P$1070,0))=16,"",MATCH($J$2,Nhaplieu!$P$8:$P$1070,0))</f>
        <v/>
      </c>
    </row>
    <row r="749" spans="1:7" s="10" customFormat="1" ht="14.25" customHeight="1">
      <c r="A749" s="461" t="str">
        <f>IF($G749="","",IF(OR(INDEX(Nhaplieu!$M$8:$M$1070,$G749)=$J$3,INDEX(Nhaplieu!$N$8:$N$1070,$G749)=$J$3),INDEX(Nhaplieu!$E$8:$E$1070,$G749),""))</f>
        <v/>
      </c>
      <c r="B749" s="477" t="str">
        <f>IF($G749="","",IF(OR(INDEX(Nhaplieu!$M$8:$M$1070,$G749)=$J$3,INDEX(Nhaplieu!$N$8:$N$1070,$G749)=$J$3),INDEX(Nhaplieu!$F$8:$F$1070,$G749),""))</f>
        <v/>
      </c>
      <c r="C749" s="478" t="str">
        <f>IF($G749="","",IF(OR(INDEX(Nhaplieu!$M$8:$M$1070,$G749)=$J$3,INDEX(Nhaplieu!$N$8:$N$1070,$G749)=$J$3),INDEX(Nhaplieu!$L$8:$L$1070,$G749),""))</f>
        <v/>
      </c>
      <c r="D749" s="479" t="str">
        <f>IF($G749="","",IF(INDEX(Nhaplieu!$M$8:$M$1070,$G749)=$J$3,IF($G749="","",INDEX(Nhaplieu!$N$8:$N$1070,$G749)),IF(INDEX(Nhaplieu!$N$8:$N$1070,$G749)=$J$3,IF($G749="","",INDEX(Nhaplieu!$M$8:$M$1070,$G749)),"")))</f>
        <v/>
      </c>
      <c r="E749" s="461" t="str">
        <f>IF($G749="","",IF(AND(INDEX(Nhaplieu!$M$8:$M$1070,$G749)=$J$3,INDEX(Nhaplieu!$P$8:$P$1070,$G749)=$J$2),INDEX(Nhaplieu!$O$8:$O$1070,$G749),0))</f>
        <v/>
      </c>
      <c r="F749" s="461" t="str">
        <f>IF(OR($G749="",E749&gt;0),"",IF(AND(INDEX(Nhaplieu!$N$8:$N$1070,$G749)=$J$3,INDEX(Nhaplieu!$P$8:$P$1070,$G749)=$J$2),INDEX(Nhaplieu!$O$8:$O$1070,$G749),0))</f>
        <v/>
      </c>
      <c r="G749" s="480" t="str">
        <f>IF(TYPE(MATCH($J$2,Nhaplieu!$P$8:$P$1070,0))=16,"",MATCH($J$2,Nhaplieu!$P$8:$P$1070,0))</f>
        <v/>
      </c>
    </row>
    <row r="750" spans="1:7" s="10" customFormat="1" ht="14.25" customHeight="1">
      <c r="A750" s="461" t="str">
        <f>IF($G750="","",IF(OR(INDEX(Nhaplieu!$M$8:$M$1070,$G750)=$J$3,INDEX(Nhaplieu!$N$8:$N$1070,$G750)=$J$3),INDEX(Nhaplieu!$E$8:$E$1070,$G750),""))</f>
        <v/>
      </c>
      <c r="B750" s="477" t="str">
        <f>IF($G750="","",IF(OR(INDEX(Nhaplieu!$M$8:$M$1070,$G750)=$J$3,INDEX(Nhaplieu!$N$8:$N$1070,$G750)=$J$3),INDEX(Nhaplieu!$F$8:$F$1070,$G750),""))</f>
        <v/>
      </c>
      <c r="C750" s="478" t="str">
        <f>IF($G750="","",IF(OR(INDEX(Nhaplieu!$M$8:$M$1070,$G750)=$J$3,INDEX(Nhaplieu!$N$8:$N$1070,$G750)=$J$3),INDEX(Nhaplieu!$L$8:$L$1070,$G750),""))</f>
        <v/>
      </c>
      <c r="D750" s="479" t="str">
        <f>IF($G750="","",IF(INDEX(Nhaplieu!$M$8:$M$1070,$G750)=$J$3,IF($G750="","",INDEX(Nhaplieu!$N$8:$N$1070,$G750)),IF(INDEX(Nhaplieu!$N$8:$N$1070,$G750)=$J$3,IF($G750="","",INDEX(Nhaplieu!$M$8:$M$1070,$G750)),"")))</f>
        <v/>
      </c>
      <c r="E750" s="461" t="str">
        <f>IF($G750="","",IF(AND(INDEX(Nhaplieu!$M$8:$M$1070,$G750)=$J$3,INDEX(Nhaplieu!$P$8:$P$1070,$G750)=$J$2),INDEX(Nhaplieu!$O$8:$O$1070,$G750),0))</f>
        <v/>
      </c>
      <c r="F750" s="461" t="str">
        <f>IF(OR($G750="",E750&gt;0),"",IF(AND(INDEX(Nhaplieu!$N$8:$N$1070,$G750)=$J$3,INDEX(Nhaplieu!$P$8:$P$1070,$G750)=$J$2),INDEX(Nhaplieu!$O$8:$O$1070,$G750),0))</f>
        <v/>
      </c>
      <c r="G750" s="480" t="str">
        <f>IF(TYPE(MATCH($J$2,Nhaplieu!$P$8:$P$1070,0))=16,"",MATCH($J$2,Nhaplieu!$P$8:$P$1070,0))</f>
        <v/>
      </c>
    </row>
    <row r="751" spans="1:7" s="10" customFormat="1" ht="14.25" customHeight="1">
      <c r="A751" s="461" t="str">
        <f>IF($G751="","",IF(OR(INDEX(Nhaplieu!$M$8:$M$1070,$G751)=$J$3,INDEX(Nhaplieu!$N$8:$N$1070,$G751)=$J$3),INDEX(Nhaplieu!$E$8:$E$1070,$G751),""))</f>
        <v/>
      </c>
      <c r="B751" s="477" t="str">
        <f>IF($G751="","",IF(OR(INDEX(Nhaplieu!$M$8:$M$1070,$G751)=$J$3,INDEX(Nhaplieu!$N$8:$N$1070,$G751)=$J$3),INDEX(Nhaplieu!$F$8:$F$1070,$G751),""))</f>
        <v/>
      </c>
      <c r="C751" s="478" t="str">
        <f>IF($G751="","",IF(OR(INDEX(Nhaplieu!$M$8:$M$1070,$G751)=$J$3,INDEX(Nhaplieu!$N$8:$N$1070,$G751)=$J$3),INDEX(Nhaplieu!$L$8:$L$1070,$G751),""))</f>
        <v/>
      </c>
      <c r="D751" s="479" t="str">
        <f>IF($G751="","",IF(INDEX(Nhaplieu!$M$8:$M$1070,$G751)=$J$3,IF($G751="","",INDEX(Nhaplieu!$N$8:$N$1070,$G751)),IF(INDEX(Nhaplieu!$N$8:$N$1070,$G751)=$J$3,IF($G751="","",INDEX(Nhaplieu!$M$8:$M$1070,$G751)),"")))</f>
        <v/>
      </c>
      <c r="E751" s="461" t="str">
        <f>IF($G751="","",IF(AND(INDEX(Nhaplieu!$M$8:$M$1070,$G751)=$J$3,INDEX(Nhaplieu!$P$8:$P$1070,$G751)=$J$2),INDEX(Nhaplieu!$O$8:$O$1070,$G751),0))</f>
        <v/>
      </c>
      <c r="F751" s="461" t="str">
        <f>IF(OR($G751="",E751&gt;0),"",IF(AND(INDEX(Nhaplieu!$N$8:$N$1070,$G751)=$J$3,INDEX(Nhaplieu!$P$8:$P$1070,$G751)=$J$2),INDEX(Nhaplieu!$O$8:$O$1070,$G751),0))</f>
        <v/>
      </c>
      <c r="G751" s="480" t="str">
        <f>IF(TYPE(MATCH($J$2,Nhaplieu!$P$8:$P$1070,0))=16,"",MATCH($J$2,Nhaplieu!$P$8:$P$1070,0))</f>
        <v/>
      </c>
    </row>
    <row r="752" spans="1:7" s="10" customFormat="1" ht="14.25" customHeight="1">
      <c r="A752" s="461" t="str">
        <f>IF($G752="","",IF(OR(INDEX(Nhaplieu!$M$8:$M$1070,$G752)=$J$3,INDEX(Nhaplieu!$N$8:$N$1070,$G752)=$J$3),INDEX(Nhaplieu!$E$8:$E$1070,$G752),""))</f>
        <v/>
      </c>
      <c r="B752" s="477" t="str">
        <f>IF($G752="","",IF(OR(INDEX(Nhaplieu!$M$8:$M$1070,$G752)=$J$3,INDEX(Nhaplieu!$N$8:$N$1070,$G752)=$J$3),INDEX(Nhaplieu!$F$8:$F$1070,$G752),""))</f>
        <v/>
      </c>
      <c r="C752" s="478" t="str">
        <f>IF($G752="","",IF(OR(INDEX(Nhaplieu!$M$8:$M$1070,$G752)=$J$3,INDEX(Nhaplieu!$N$8:$N$1070,$G752)=$J$3),INDEX(Nhaplieu!$L$8:$L$1070,$G752),""))</f>
        <v/>
      </c>
      <c r="D752" s="479" t="str">
        <f>IF($G752="","",IF(INDEX(Nhaplieu!$M$8:$M$1070,$G752)=$J$3,IF($G752="","",INDEX(Nhaplieu!$N$8:$N$1070,$G752)),IF(INDEX(Nhaplieu!$N$8:$N$1070,$G752)=$J$3,IF($G752="","",INDEX(Nhaplieu!$M$8:$M$1070,$G752)),"")))</f>
        <v/>
      </c>
      <c r="E752" s="461" t="str">
        <f>IF($G752="","",IF(AND(INDEX(Nhaplieu!$M$8:$M$1070,$G752)=$J$3,INDEX(Nhaplieu!$P$8:$P$1070,$G752)=$J$2),INDEX(Nhaplieu!$O$8:$O$1070,$G752),0))</f>
        <v/>
      </c>
      <c r="F752" s="461" t="str">
        <f>IF(OR($G752="",E752&gt;0),"",IF(AND(INDEX(Nhaplieu!$N$8:$N$1070,$G752)=$J$3,INDEX(Nhaplieu!$P$8:$P$1070,$G752)=$J$2),INDEX(Nhaplieu!$O$8:$O$1070,$G752),0))</f>
        <v/>
      </c>
      <c r="G752" s="480" t="str">
        <f>IF(TYPE(MATCH($J$2,Nhaplieu!$P$8:$P$1070,0))=16,"",MATCH($J$2,Nhaplieu!$P$8:$P$1070,0))</f>
        <v/>
      </c>
    </row>
    <row r="753" spans="1:7" s="10" customFormat="1" ht="14.25" customHeight="1">
      <c r="A753" s="461" t="str">
        <f>IF($G753="","",IF(OR(INDEX(Nhaplieu!$M$8:$M$1070,$G753)=$J$3,INDEX(Nhaplieu!$N$8:$N$1070,$G753)=$J$3),INDEX(Nhaplieu!$E$8:$E$1070,$G753),""))</f>
        <v/>
      </c>
      <c r="B753" s="477" t="str">
        <f>IF($G753="","",IF(OR(INDEX(Nhaplieu!$M$8:$M$1070,$G753)=$J$3,INDEX(Nhaplieu!$N$8:$N$1070,$G753)=$J$3),INDEX(Nhaplieu!$F$8:$F$1070,$G753),""))</f>
        <v/>
      </c>
      <c r="C753" s="478" t="str">
        <f>IF($G753="","",IF(OR(INDEX(Nhaplieu!$M$8:$M$1070,$G753)=$J$3,INDEX(Nhaplieu!$N$8:$N$1070,$G753)=$J$3),INDEX(Nhaplieu!$L$8:$L$1070,$G753),""))</f>
        <v/>
      </c>
      <c r="D753" s="479" t="str">
        <f>IF($G753="","",IF(INDEX(Nhaplieu!$M$8:$M$1070,$G753)=$J$3,IF($G753="","",INDEX(Nhaplieu!$N$8:$N$1070,$G753)),IF(INDEX(Nhaplieu!$N$8:$N$1070,$G753)=$J$3,IF($G753="","",INDEX(Nhaplieu!$M$8:$M$1070,$G753)),"")))</f>
        <v/>
      </c>
      <c r="E753" s="461" t="str">
        <f>IF($G753="","",IF(AND(INDEX(Nhaplieu!$M$8:$M$1070,$G753)=$J$3,INDEX(Nhaplieu!$P$8:$P$1070,$G753)=$J$2),INDEX(Nhaplieu!$O$8:$O$1070,$G753),0))</f>
        <v/>
      </c>
      <c r="F753" s="461" t="str">
        <f>IF(OR($G753="",E753&gt;0),"",IF(AND(INDEX(Nhaplieu!$N$8:$N$1070,$G753)=$J$3,INDEX(Nhaplieu!$P$8:$P$1070,$G753)=$J$2),INDEX(Nhaplieu!$O$8:$O$1070,$G753),0))</f>
        <v/>
      </c>
      <c r="G753" s="480" t="str">
        <f>IF(TYPE(MATCH($J$2,Nhaplieu!$P$8:$P$1070,0))=16,"",MATCH($J$2,Nhaplieu!$P$8:$P$1070,0))</f>
        <v/>
      </c>
    </row>
    <row r="754" spans="1:7" s="10" customFormat="1" ht="14.25" customHeight="1">
      <c r="A754" s="461" t="str">
        <f>IF($G754="","",IF(OR(INDEX(Nhaplieu!$M$8:$M$1070,$G754)=$J$3,INDEX(Nhaplieu!$N$8:$N$1070,$G754)=$J$3),INDEX(Nhaplieu!$E$8:$E$1070,$G754),""))</f>
        <v/>
      </c>
      <c r="B754" s="477" t="str">
        <f>IF($G754="","",IF(OR(INDEX(Nhaplieu!$M$8:$M$1070,$G754)=$J$3,INDEX(Nhaplieu!$N$8:$N$1070,$G754)=$J$3),INDEX(Nhaplieu!$F$8:$F$1070,$G754),""))</f>
        <v/>
      </c>
      <c r="C754" s="478" t="str">
        <f>IF($G754="","",IF(OR(INDEX(Nhaplieu!$M$8:$M$1070,$G754)=$J$3,INDEX(Nhaplieu!$N$8:$N$1070,$G754)=$J$3),INDEX(Nhaplieu!$L$8:$L$1070,$G754),""))</f>
        <v/>
      </c>
      <c r="D754" s="479" t="str">
        <f>IF($G754="","",IF(INDEX(Nhaplieu!$M$8:$M$1070,$G754)=$J$3,IF($G754="","",INDEX(Nhaplieu!$N$8:$N$1070,$G754)),IF(INDEX(Nhaplieu!$N$8:$N$1070,$G754)=$J$3,IF($G754="","",INDEX(Nhaplieu!$M$8:$M$1070,$G754)),"")))</f>
        <v/>
      </c>
      <c r="E754" s="461" t="str">
        <f>IF($G754="","",IF(AND(INDEX(Nhaplieu!$M$8:$M$1070,$G754)=$J$3,INDEX(Nhaplieu!$P$8:$P$1070,$G754)=$J$2),INDEX(Nhaplieu!$O$8:$O$1070,$G754),0))</f>
        <v/>
      </c>
      <c r="F754" s="461" t="str">
        <f>IF(OR($G754="",E754&gt;0),"",IF(AND(INDEX(Nhaplieu!$N$8:$N$1070,$G754)=$J$3,INDEX(Nhaplieu!$P$8:$P$1070,$G754)=$J$2),INDEX(Nhaplieu!$O$8:$O$1070,$G754),0))</f>
        <v/>
      </c>
      <c r="G754" s="480" t="str">
        <f>IF(TYPE(MATCH($J$2,Nhaplieu!$P$8:$P$1070,0))=16,"",MATCH($J$2,Nhaplieu!$P$8:$P$1070,0))</f>
        <v/>
      </c>
    </row>
    <row r="755" spans="1:7" s="10" customFormat="1" ht="14.25" customHeight="1">
      <c r="A755" s="461" t="str">
        <f>IF($G755="","",IF(OR(INDEX(Nhaplieu!$M$8:$M$1070,$G755)=$J$3,INDEX(Nhaplieu!$N$8:$N$1070,$G755)=$J$3),INDEX(Nhaplieu!$E$8:$E$1070,$G755),""))</f>
        <v/>
      </c>
      <c r="B755" s="477" t="str">
        <f>IF($G755="","",IF(OR(INDEX(Nhaplieu!$M$8:$M$1070,$G755)=$J$3,INDEX(Nhaplieu!$N$8:$N$1070,$G755)=$J$3),INDEX(Nhaplieu!$F$8:$F$1070,$G755),""))</f>
        <v/>
      </c>
      <c r="C755" s="478" t="str">
        <f>IF($G755="","",IF(OR(INDEX(Nhaplieu!$M$8:$M$1070,$G755)=$J$3,INDEX(Nhaplieu!$N$8:$N$1070,$G755)=$J$3),INDEX(Nhaplieu!$L$8:$L$1070,$G755),""))</f>
        <v/>
      </c>
      <c r="D755" s="479" t="str">
        <f>IF($G755="","",IF(INDEX(Nhaplieu!$M$8:$M$1070,$G755)=$J$3,IF($G755="","",INDEX(Nhaplieu!$N$8:$N$1070,$G755)),IF(INDEX(Nhaplieu!$N$8:$N$1070,$G755)=$J$3,IF($G755="","",INDEX(Nhaplieu!$M$8:$M$1070,$G755)),"")))</f>
        <v/>
      </c>
      <c r="E755" s="461" t="str">
        <f>IF($G755="","",IF(AND(INDEX(Nhaplieu!$M$8:$M$1070,$G755)=$J$3,INDEX(Nhaplieu!$P$8:$P$1070,$G755)=$J$2),INDEX(Nhaplieu!$O$8:$O$1070,$G755),0))</f>
        <v/>
      </c>
      <c r="F755" s="461" t="str">
        <f>IF(OR($G755="",E755&gt;0),"",IF(AND(INDEX(Nhaplieu!$N$8:$N$1070,$G755)=$J$3,INDEX(Nhaplieu!$P$8:$P$1070,$G755)=$J$2),INDEX(Nhaplieu!$O$8:$O$1070,$G755),0))</f>
        <v/>
      </c>
      <c r="G755" s="480" t="str">
        <f>IF(TYPE(MATCH($J$2,Nhaplieu!$P$8:$P$1070,0))=16,"",MATCH($J$2,Nhaplieu!$P$8:$P$1070,0))</f>
        <v/>
      </c>
    </row>
    <row r="756" spans="1:7" s="10" customFormat="1" ht="14.25" customHeight="1">
      <c r="A756" s="461" t="str">
        <f>IF($G756="","",IF(OR(INDEX(Nhaplieu!$M$8:$M$1070,$G756)=$J$3,INDEX(Nhaplieu!$N$8:$N$1070,$G756)=$J$3),INDEX(Nhaplieu!$E$8:$E$1070,$G756),""))</f>
        <v/>
      </c>
      <c r="B756" s="477" t="str">
        <f>IF($G756="","",IF(OR(INDEX(Nhaplieu!$M$8:$M$1070,$G756)=$J$3,INDEX(Nhaplieu!$N$8:$N$1070,$G756)=$J$3),INDEX(Nhaplieu!$F$8:$F$1070,$G756),""))</f>
        <v/>
      </c>
      <c r="C756" s="478" t="str">
        <f>IF($G756="","",IF(OR(INDEX(Nhaplieu!$M$8:$M$1070,$G756)=$J$3,INDEX(Nhaplieu!$N$8:$N$1070,$G756)=$J$3),INDEX(Nhaplieu!$L$8:$L$1070,$G756),""))</f>
        <v/>
      </c>
      <c r="D756" s="479" t="str">
        <f>IF($G756="","",IF(INDEX(Nhaplieu!$M$8:$M$1070,$G756)=$J$3,IF($G756="","",INDEX(Nhaplieu!$N$8:$N$1070,$G756)),IF(INDEX(Nhaplieu!$N$8:$N$1070,$G756)=$J$3,IF($G756="","",INDEX(Nhaplieu!$M$8:$M$1070,$G756)),"")))</f>
        <v/>
      </c>
      <c r="E756" s="461" t="str">
        <f>IF($G756="","",IF(AND(INDEX(Nhaplieu!$M$8:$M$1070,$G756)=$J$3,INDEX(Nhaplieu!$P$8:$P$1070,$G756)=$J$2),INDEX(Nhaplieu!$O$8:$O$1070,$G756),0))</f>
        <v/>
      </c>
      <c r="F756" s="461" t="str">
        <f>IF(OR($G756="",E756&gt;0),"",IF(AND(INDEX(Nhaplieu!$N$8:$N$1070,$G756)=$J$3,INDEX(Nhaplieu!$P$8:$P$1070,$G756)=$J$2),INDEX(Nhaplieu!$O$8:$O$1070,$G756),0))</f>
        <v/>
      </c>
      <c r="G756" s="480" t="str">
        <f>IF(TYPE(MATCH($J$2,Nhaplieu!$P$8:$P$1070,0))=16,"",MATCH($J$2,Nhaplieu!$P$8:$P$1070,0))</f>
        <v/>
      </c>
    </row>
    <row r="757" spans="1:7" s="10" customFormat="1" ht="14.25" customHeight="1">
      <c r="A757" s="461" t="str">
        <f>IF($G757="","",IF(OR(INDEX(Nhaplieu!$M$8:$M$1070,$G757)=$J$3,INDEX(Nhaplieu!$N$8:$N$1070,$G757)=$J$3),INDEX(Nhaplieu!$E$8:$E$1070,$G757),""))</f>
        <v/>
      </c>
      <c r="B757" s="477" t="str">
        <f>IF($G757="","",IF(OR(INDEX(Nhaplieu!$M$8:$M$1070,$G757)=$J$3,INDEX(Nhaplieu!$N$8:$N$1070,$G757)=$J$3),INDEX(Nhaplieu!$F$8:$F$1070,$G757),""))</f>
        <v/>
      </c>
      <c r="C757" s="478" t="str">
        <f>IF($G757="","",IF(OR(INDEX(Nhaplieu!$M$8:$M$1070,$G757)=$J$3,INDEX(Nhaplieu!$N$8:$N$1070,$G757)=$J$3),INDEX(Nhaplieu!$L$8:$L$1070,$G757),""))</f>
        <v/>
      </c>
      <c r="D757" s="479" t="str">
        <f>IF($G757="","",IF(INDEX(Nhaplieu!$M$8:$M$1070,$G757)=$J$3,IF($G757="","",INDEX(Nhaplieu!$N$8:$N$1070,$G757)),IF(INDEX(Nhaplieu!$N$8:$N$1070,$G757)=$J$3,IF($G757="","",INDEX(Nhaplieu!$M$8:$M$1070,$G757)),"")))</f>
        <v/>
      </c>
      <c r="E757" s="461" t="str">
        <f>IF($G757="","",IF(AND(INDEX(Nhaplieu!$M$8:$M$1070,$G757)=$J$3,INDEX(Nhaplieu!$P$8:$P$1070,$G757)=$J$2),INDEX(Nhaplieu!$O$8:$O$1070,$G757),0))</f>
        <v/>
      </c>
      <c r="F757" s="461" t="str">
        <f>IF(OR($G757="",E757&gt;0),"",IF(AND(INDEX(Nhaplieu!$N$8:$N$1070,$G757)=$J$3,INDEX(Nhaplieu!$P$8:$P$1070,$G757)=$J$2),INDEX(Nhaplieu!$O$8:$O$1070,$G757),0))</f>
        <v/>
      </c>
      <c r="G757" s="480" t="str">
        <f>IF(TYPE(MATCH($J$2,Nhaplieu!$P$8:$P$1070,0))=16,"",MATCH($J$2,Nhaplieu!$P$8:$P$1070,0))</f>
        <v/>
      </c>
    </row>
    <row r="758" spans="1:7" s="10" customFormat="1" ht="14.25" customHeight="1">
      <c r="A758" s="461" t="str">
        <f>IF($G758="","",IF(OR(INDEX(Nhaplieu!$M$8:$M$1070,$G758)=$J$3,INDEX(Nhaplieu!$N$8:$N$1070,$G758)=$J$3),INDEX(Nhaplieu!$E$8:$E$1070,$G758),""))</f>
        <v/>
      </c>
      <c r="B758" s="477" t="str">
        <f>IF($G758="","",IF(OR(INDEX(Nhaplieu!$M$8:$M$1070,$G758)=$J$3,INDEX(Nhaplieu!$N$8:$N$1070,$G758)=$J$3),INDEX(Nhaplieu!$F$8:$F$1070,$G758),""))</f>
        <v/>
      </c>
      <c r="C758" s="478" t="str">
        <f>IF($G758="","",IF(OR(INDEX(Nhaplieu!$M$8:$M$1070,$G758)=$J$3,INDEX(Nhaplieu!$N$8:$N$1070,$G758)=$J$3),INDEX(Nhaplieu!$L$8:$L$1070,$G758),""))</f>
        <v/>
      </c>
      <c r="D758" s="479" t="str">
        <f>IF($G758="","",IF(INDEX(Nhaplieu!$M$8:$M$1070,$G758)=$J$3,IF($G758="","",INDEX(Nhaplieu!$N$8:$N$1070,$G758)),IF(INDEX(Nhaplieu!$N$8:$N$1070,$G758)=$J$3,IF($G758="","",INDEX(Nhaplieu!$M$8:$M$1070,$G758)),"")))</f>
        <v/>
      </c>
      <c r="E758" s="461" t="str">
        <f>IF($G758="","",IF(AND(INDEX(Nhaplieu!$M$8:$M$1070,$G758)=$J$3,INDEX(Nhaplieu!$P$8:$P$1070,$G758)=$J$2),INDEX(Nhaplieu!$O$8:$O$1070,$G758),0))</f>
        <v/>
      </c>
      <c r="F758" s="461" t="str">
        <f>IF(OR($G758="",E758&gt;0),"",IF(AND(INDEX(Nhaplieu!$N$8:$N$1070,$G758)=$J$3,INDEX(Nhaplieu!$P$8:$P$1070,$G758)=$J$2),INDEX(Nhaplieu!$O$8:$O$1070,$G758),0))</f>
        <v/>
      </c>
      <c r="G758" s="480" t="str">
        <f>IF(TYPE(MATCH($J$2,Nhaplieu!$P$8:$P$1070,0))=16,"",MATCH($J$2,Nhaplieu!$P$8:$P$1070,0))</f>
        <v/>
      </c>
    </row>
    <row r="759" spans="1:7" s="10" customFormat="1" ht="14.25" customHeight="1">
      <c r="A759" s="461" t="str">
        <f>IF($G759="","",IF(OR(INDEX(Nhaplieu!$M$8:$M$1070,$G759)=$J$3,INDEX(Nhaplieu!$N$8:$N$1070,$G759)=$J$3),INDEX(Nhaplieu!$E$8:$E$1070,$G759),""))</f>
        <v/>
      </c>
      <c r="B759" s="477" t="str">
        <f>IF($G759="","",IF(OR(INDEX(Nhaplieu!$M$8:$M$1070,$G759)=$J$3,INDEX(Nhaplieu!$N$8:$N$1070,$G759)=$J$3),INDEX(Nhaplieu!$F$8:$F$1070,$G759),""))</f>
        <v/>
      </c>
      <c r="C759" s="478" t="str">
        <f>IF($G759="","",IF(OR(INDEX(Nhaplieu!$M$8:$M$1070,$G759)=$J$3,INDEX(Nhaplieu!$N$8:$N$1070,$G759)=$J$3),INDEX(Nhaplieu!$L$8:$L$1070,$G759),""))</f>
        <v/>
      </c>
      <c r="D759" s="479" t="str">
        <f>IF($G759="","",IF(INDEX(Nhaplieu!$M$8:$M$1070,$G759)=$J$3,IF($G759="","",INDEX(Nhaplieu!$N$8:$N$1070,$G759)),IF(INDEX(Nhaplieu!$N$8:$N$1070,$G759)=$J$3,IF($G759="","",INDEX(Nhaplieu!$M$8:$M$1070,$G759)),"")))</f>
        <v/>
      </c>
      <c r="E759" s="461" t="str">
        <f>IF($G759="","",IF(AND(INDEX(Nhaplieu!$M$8:$M$1070,$G759)=$J$3,INDEX(Nhaplieu!$P$8:$P$1070,$G759)=$J$2),INDEX(Nhaplieu!$O$8:$O$1070,$G759),0))</f>
        <v/>
      </c>
      <c r="F759" s="461" t="str">
        <f>IF(OR($G759="",E759&gt;0),"",IF(AND(INDEX(Nhaplieu!$N$8:$N$1070,$G759)=$J$3,INDEX(Nhaplieu!$P$8:$P$1070,$G759)=$J$2),INDEX(Nhaplieu!$O$8:$O$1070,$G759),0))</f>
        <v/>
      </c>
      <c r="G759" s="480" t="str">
        <f>IF(TYPE(MATCH($J$2,Nhaplieu!$P$8:$P$1070,0))=16,"",MATCH($J$2,Nhaplieu!$P$8:$P$1070,0))</f>
        <v/>
      </c>
    </row>
    <row r="760" spans="1:7" s="10" customFormat="1" ht="14.25" customHeight="1">
      <c r="A760" s="461" t="str">
        <f>IF($G760="","",IF(OR(INDEX(Nhaplieu!$M$8:$M$1070,$G760)=$J$3,INDEX(Nhaplieu!$N$8:$N$1070,$G760)=$J$3),INDEX(Nhaplieu!$E$8:$E$1070,$G760),""))</f>
        <v/>
      </c>
      <c r="B760" s="477" t="str">
        <f>IF($G760="","",IF(OR(INDEX(Nhaplieu!$M$8:$M$1070,$G760)=$J$3,INDEX(Nhaplieu!$N$8:$N$1070,$G760)=$J$3),INDEX(Nhaplieu!$F$8:$F$1070,$G760),""))</f>
        <v/>
      </c>
      <c r="C760" s="478" t="str">
        <f>IF($G760="","",IF(OR(INDEX(Nhaplieu!$M$8:$M$1070,$G760)=$J$3,INDEX(Nhaplieu!$N$8:$N$1070,$G760)=$J$3),INDEX(Nhaplieu!$L$8:$L$1070,$G760),""))</f>
        <v/>
      </c>
      <c r="D760" s="479" t="str">
        <f>IF($G760="","",IF(INDEX(Nhaplieu!$M$8:$M$1070,$G760)=$J$3,IF($G760="","",INDEX(Nhaplieu!$N$8:$N$1070,$G760)),IF(INDEX(Nhaplieu!$N$8:$N$1070,$G760)=$J$3,IF($G760="","",INDEX(Nhaplieu!$M$8:$M$1070,$G760)),"")))</f>
        <v/>
      </c>
      <c r="E760" s="461" t="str">
        <f>IF($G760="","",IF(AND(INDEX(Nhaplieu!$M$8:$M$1070,$G760)=$J$3,INDEX(Nhaplieu!$P$8:$P$1070,$G760)=$J$2),INDEX(Nhaplieu!$O$8:$O$1070,$G760),0))</f>
        <v/>
      </c>
      <c r="F760" s="461" t="str">
        <f>IF(OR($G760="",E760&gt;0),"",IF(AND(INDEX(Nhaplieu!$N$8:$N$1070,$G760)=$J$3,INDEX(Nhaplieu!$P$8:$P$1070,$G760)=$J$2),INDEX(Nhaplieu!$O$8:$O$1070,$G760),0))</f>
        <v/>
      </c>
      <c r="G760" s="480" t="str">
        <f>IF(TYPE(MATCH($J$2,Nhaplieu!$P$8:$P$1070,0))=16,"",MATCH($J$2,Nhaplieu!$P$8:$P$1070,0))</f>
        <v/>
      </c>
    </row>
    <row r="761" spans="1:7" s="10" customFormat="1" ht="14.25" customHeight="1">
      <c r="A761" s="461" t="str">
        <f>IF($G761="","",IF(OR(INDEX(Nhaplieu!$M$8:$M$1070,$G761)=$J$3,INDEX(Nhaplieu!$N$8:$N$1070,$G761)=$J$3),INDEX(Nhaplieu!$E$8:$E$1070,$G761),""))</f>
        <v/>
      </c>
      <c r="B761" s="477" t="str">
        <f>IF($G761="","",IF(OR(INDEX(Nhaplieu!$M$8:$M$1070,$G761)=$J$3,INDEX(Nhaplieu!$N$8:$N$1070,$G761)=$J$3),INDEX(Nhaplieu!$F$8:$F$1070,$G761),""))</f>
        <v/>
      </c>
      <c r="C761" s="478" t="str">
        <f>IF($G761="","",IF(OR(INDEX(Nhaplieu!$M$8:$M$1070,$G761)=$J$3,INDEX(Nhaplieu!$N$8:$N$1070,$G761)=$J$3),INDEX(Nhaplieu!$L$8:$L$1070,$G761),""))</f>
        <v/>
      </c>
      <c r="D761" s="479" t="str">
        <f>IF($G761="","",IF(INDEX(Nhaplieu!$M$8:$M$1070,$G761)=$J$3,IF($G761="","",INDEX(Nhaplieu!$N$8:$N$1070,$G761)),IF(INDEX(Nhaplieu!$N$8:$N$1070,$G761)=$J$3,IF($G761="","",INDEX(Nhaplieu!$M$8:$M$1070,$G761)),"")))</f>
        <v/>
      </c>
      <c r="E761" s="461" t="str">
        <f>IF($G761="","",IF(AND(INDEX(Nhaplieu!$M$8:$M$1070,$G761)=$J$3,INDEX(Nhaplieu!$P$8:$P$1070,$G761)=$J$2),INDEX(Nhaplieu!$O$8:$O$1070,$G761),0))</f>
        <v/>
      </c>
      <c r="F761" s="461" t="str">
        <f>IF(OR($G761="",E761&gt;0),"",IF(AND(INDEX(Nhaplieu!$N$8:$N$1070,$G761)=$J$3,INDEX(Nhaplieu!$P$8:$P$1070,$G761)=$J$2),INDEX(Nhaplieu!$O$8:$O$1070,$G761),0))</f>
        <v/>
      </c>
      <c r="G761" s="480" t="str">
        <f>IF(TYPE(MATCH($J$2,Nhaplieu!$P$8:$P$1070,0))=16,"",MATCH($J$2,Nhaplieu!$P$8:$P$1070,0))</f>
        <v/>
      </c>
    </row>
    <row r="762" spans="1:7" s="10" customFormat="1" ht="14.25" customHeight="1">
      <c r="A762" s="461" t="str">
        <f>IF($G762="","",IF(OR(INDEX(Nhaplieu!$M$8:$M$1070,$G762)=$J$3,INDEX(Nhaplieu!$N$8:$N$1070,$G762)=$J$3),INDEX(Nhaplieu!$E$8:$E$1070,$G762),""))</f>
        <v/>
      </c>
      <c r="B762" s="477" t="str">
        <f>IF($G762="","",IF(OR(INDEX(Nhaplieu!$M$8:$M$1070,$G762)=$J$3,INDEX(Nhaplieu!$N$8:$N$1070,$G762)=$J$3),INDEX(Nhaplieu!$F$8:$F$1070,$G762),""))</f>
        <v/>
      </c>
      <c r="C762" s="478" t="str">
        <f>IF($G762="","",IF(OR(INDEX(Nhaplieu!$M$8:$M$1070,$G762)=$J$3,INDEX(Nhaplieu!$N$8:$N$1070,$G762)=$J$3),INDEX(Nhaplieu!$L$8:$L$1070,$G762),""))</f>
        <v/>
      </c>
      <c r="D762" s="479" t="str">
        <f>IF($G762="","",IF(INDEX(Nhaplieu!$M$8:$M$1070,$G762)=$J$3,IF($G762="","",INDEX(Nhaplieu!$N$8:$N$1070,$G762)),IF(INDEX(Nhaplieu!$N$8:$N$1070,$G762)=$J$3,IF($G762="","",INDEX(Nhaplieu!$M$8:$M$1070,$G762)),"")))</f>
        <v/>
      </c>
      <c r="E762" s="461" t="str">
        <f>IF($G762="","",IF(AND(INDEX(Nhaplieu!$M$8:$M$1070,$G762)=$J$3,INDEX(Nhaplieu!$P$8:$P$1070,$G762)=$J$2),INDEX(Nhaplieu!$O$8:$O$1070,$G762),0))</f>
        <v/>
      </c>
      <c r="F762" s="461" t="str">
        <f>IF(OR($G762="",E762&gt;0),"",IF(AND(INDEX(Nhaplieu!$N$8:$N$1070,$G762)=$J$3,INDEX(Nhaplieu!$P$8:$P$1070,$G762)=$J$2),INDEX(Nhaplieu!$O$8:$O$1070,$G762),0))</f>
        <v/>
      </c>
      <c r="G762" s="480" t="str">
        <f>IF(TYPE(MATCH($J$2,Nhaplieu!$P$8:$P$1070,0))=16,"",MATCH($J$2,Nhaplieu!$P$8:$P$1070,0))</f>
        <v/>
      </c>
    </row>
    <row r="763" spans="1:7" s="10" customFormat="1" ht="14.25" customHeight="1">
      <c r="A763" s="461" t="str">
        <f>IF($G763="","",IF(OR(INDEX(Nhaplieu!$M$8:$M$1070,$G763)=$J$3,INDEX(Nhaplieu!$N$8:$N$1070,$G763)=$J$3),INDEX(Nhaplieu!$E$8:$E$1070,$G763),""))</f>
        <v/>
      </c>
      <c r="B763" s="477" t="str">
        <f>IF($G763="","",IF(OR(INDEX(Nhaplieu!$M$8:$M$1070,$G763)=$J$3,INDEX(Nhaplieu!$N$8:$N$1070,$G763)=$J$3),INDEX(Nhaplieu!$F$8:$F$1070,$G763),""))</f>
        <v/>
      </c>
      <c r="C763" s="478" t="str">
        <f>IF($G763="","",IF(OR(INDEX(Nhaplieu!$M$8:$M$1070,$G763)=$J$3,INDEX(Nhaplieu!$N$8:$N$1070,$G763)=$J$3),INDEX(Nhaplieu!$L$8:$L$1070,$G763),""))</f>
        <v/>
      </c>
      <c r="D763" s="479" t="str">
        <f>IF($G763="","",IF(INDEX(Nhaplieu!$M$8:$M$1070,$G763)=$J$3,IF($G763="","",INDEX(Nhaplieu!$N$8:$N$1070,$G763)),IF(INDEX(Nhaplieu!$N$8:$N$1070,$G763)=$J$3,IF($G763="","",INDEX(Nhaplieu!$M$8:$M$1070,$G763)),"")))</f>
        <v/>
      </c>
      <c r="E763" s="461" t="str">
        <f>IF($G763="","",IF(AND(INDEX(Nhaplieu!$M$8:$M$1070,$G763)=$J$3,INDEX(Nhaplieu!$P$8:$P$1070,$G763)=$J$2),INDEX(Nhaplieu!$O$8:$O$1070,$G763),0))</f>
        <v/>
      </c>
      <c r="F763" s="461" t="str">
        <f>IF(OR($G763="",E763&gt;0),"",IF(AND(INDEX(Nhaplieu!$N$8:$N$1070,$G763)=$J$3,INDEX(Nhaplieu!$P$8:$P$1070,$G763)=$J$2),INDEX(Nhaplieu!$O$8:$O$1070,$G763),0))</f>
        <v/>
      </c>
      <c r="G763" s="480" t="str">
        <f>IF(TYPE(MATCH($J$2,Nhaplieu!$P$8:$P$1070,0))=16,"",MATCH($J$2,Nhaplieu!$P$8:$P$1070,0))</f>
        <v/>
      </c>
    </row>
    <row r="764" spans="1:7" s="10" customFormat="1" ht="14.25" customHeight="1">
      <c r="A764" s="461" t="str">
        <f>IF($G764="","",IF(OR(INDEX(Nhaplieu!$M$8:$M$1070,$G764)=$J$3,INDEX(Nhaplieu!$N$8:$N$1070,$G764)=$J$3),INDEX(Nhaplieu!$E$8:$E$1070,$G764),""))</f>
        <v/>
      </c>
      <c r="B764" s="477" t="str">
        <f>IF($G764="","",IF(OR(INDEX(Nhaplieu!$M$8:$M$1070,$G764)=$J$3,INDEX(Nhaplieu!$N$8:$N$1070,$G764)=$J$3),INDEX(Nhaplieu!$F$8:$F$1070,$G764),""))</f>
        <v/>
      </c>
      <c r="C764" s="478" t="str">
        <f>IF($G764="","",IF(OR(INDEX(Nhaplieu!$M$8:$M$1070,$G764)=$J$3,INDEX(Nhaplieu!$N$8:$N$1070,$G764)=$J$3),INDEX(Nhaplieu!$L$8:$L$1070,$G764),""))</f>
        <v/>
      </c>
      <c r="D764" s="479" t="str">
        <f>IF($G764="","",IF(INDEX(Nhaplieu!$M$8:$M$1070,$G764)=$J$3,IF($G764="","",INDEX(Nhaplieu!$N$8:$N$1070,$G764)),IF(INDEX(Nhaplieu!$N$8:$N$1070,$G764)=$J$3,IF($G764="","",INDEX(Nhaplieu!$M$8:$M$1070,$G764)),"")))</f>
        <v/>
      </c>
      <c r="E764" s="461" t="str">
        <f>IF($G764="","",IF(AND(INDEX(Nhaplieu!$M$8:$M$1070,$G764)=$J$3,INDEX(Nhaplieu!$P$8:$P$1070,$G764)=$J$2),INDEX(Nhaplieu!$O$8:$O$1070,$G764),0))</f>
        <v/>
      </c>
      <c r="F764" s="461" t="str">
        <f>IF(OR($G764="",E764&gt;0),"",IF(AND(INDEX(Nhaplieu!$N$8:$N$1070,$G764)=$J$3,INDEX(Nhaplieu!$P$8:$P$1070,$G764)=$J$2),INDEX(Nhaplieu!$O$8:$O$1070,$G764),0))</f>
        <v/>
      </c>
      <c r="G764" s="480" t="str">
        <f>IF(TYPE(MATCH($J$2,Nhaplieu!$P$8:$P$1070,0))=16,"",MATCH($J$2,Nhaplieu!$P$8:$P$1070,0))</f>
        <v/>
      </c>
    </row>
    <row r="765" spans="1:7" s="10" customFormat="1" ht="14.25" customHeight="1">
      <c r="A765" s="461" t="str">
        <f>IF($G765="","",IF(OR(INDEX(Nhaplieu!$M$8:$M$1070,$G765)=$J$3,INDEX(Nhaplieu!$N$8:$N$1070,$G765)=$J$3),INDEX(Nhaplieu!$E$8:$E$1070,$G765),""))</f>
        <v/>
      </c>
      <c r="B765" s="477" t="str">
        <f>IF($G765="","",IF(OR(INDEX(Nhaplieu!$M$8:$M$1070,$G765)=$J$3,INDEX(Nhaplieu!$N$8:$N$1070,$G765)=$J$3),INDEX(Nhaplieu!$F$8:$F$1070,$G765),""))</f>
        <v/>
      </c>
      <c r="C765" s="478" t="str">
        <f>IF($G765="","",IF(OR(INDEX(Nhaplieu!$M$8:$M$1070,$G765)=$J$3,INDEX(Nhaplieu!$N$8:$N$1070,$G765)=$J$3),INDEX(Nhaplieu!$L$8:$L$1070,$G765),""))</f>
        <v/>
      </c>
      <c r="D765" s="479" t="str">
        <f>IF($G765="","",IF(INDEX(Nhaplieu!$M$8:$M$1070,$G765)=$J$3,IF($G765="","",INDEX(Nhaplieu!$N$8:$N$1070,$G765)),IF(INDEX(Nhaplieu!$N$8:$N$1070,$G765)=$J$3,IF($G765="","",INDEX(Nhaplieu!$M$8:$M$1070,$G765)),"")))</f>
        <v/>
      </c>
      <c r="E765" s="461" t="str">
        <f>IF($G765="","",IF(AND(INDEX(Nhaplieu!$M$8:$M$1070,$G765)=$J$3,INDEX(Nhaplieu!$P$8:$P$1070,$G765)=$J$2),INDEX(Nhaplieu!$O$8:$O$1070,$G765),0))</f>
        <v/>
      </c>
      <c r="F765" s="461" t="str">
        <f>IF(OR($G765="",E765&gt;0),"",IF(AND(INDEX(Nhaplieu!$N$8:$N$1070,$G765)=$J$3,INDEX(Nhaplieu!$P$8:$P$1070,$G765)=$J$2),INDEX(Nhaplieu!$O$8:$O$1070,$G765),0))</f>
        <v/>
      </c>
      <c r="G765" s="480" t="str">
        <f>IF(TYPE(MATCH($J$2,Nhaplieu!$P$8:$P$1070,0))=16,"",MATCH($J$2,Nhaplieu!$P$8:$P$1070,0))</f>
        <v/>
      </c>
    </row>
    <row r="766" spans="1:7" s="10" customFormat="1" ht="14.25" customHeight="1">
      <c r="A766" s="461" t="str">
        <f>IF($G766="","",IF(OR(INDEX(Nhaplieu!$M$8:$M$1070,$G766)=$J$3,INDEX(Nhaplieu!$N$8:$N$1070,$G766)=$J$3),INDEX(Nhaplieu!$E$8:$E$1070,$G766),""))</f>
        <v/>
      </c>
      <c r="B766" s="477" t="str">
        <f>IF($G766="","",IF(OR(INDEX(Nhaplieu!$M$8:$M$1070,$G766)=$J$3,INDEX(Nhaplieu!$N$8:$N$1070,$G766)=$J$3),INDEX(Nhaplieu!$F$8:$F$1070,$G766),""))</f>
        <v/>
      </c>
      <c r="C766" s="478" t="str">
        <f>IF($G766="","",IF(OR(INDEX(Nhaplieu!$M$8:$M$1070,$G766)=$J$3,INDEX(Nhaplieu!$N$8:$N$1070,$G766)=$J$3),INDEX(Nhaplieu!$L$8:$L$1070,$G766),""))</f>
        <v/>
      </c>
      <c r="D766" s="479" t="str">
        <f>IF($G766="","",IF(INDEX(Nhaplieu!$M$8:$M$1070,$G766)=$J$3,IF($G766="","",INDEX(Nhaplieu!$N$8:$N$1070,$G766)),IF(INDEX(Nhaplieu!$N$8:$N$1070,$G766)=$J$3,IF($G766="","",INDEX(Nhaplieu!$M$8:$M$1070,$G766)),"")))</f>
        <v/>
      </c>
      <c r="E766" s="461" t="str">
        <f>IF($G766="","",IF(AND(INDEX(Nhaplieu!$M$8:$M$1070,$G766)=$J$3,INDEX(Nhaplieu!$P$8:$P$1070,$G766)=$J$2),INDEX(Nhaplieu!$O$8:$O$1070,$G766),0))</f>
        <v/>
      </c>
      <c r="F766" s="461" t="str">
        <f>IF(OR($G766="",E766&gt;0),"",IF(AND(INDEX(Nhaplieu!$N$8:$N$1070,$G766)=$J$3,INDEX(Nhaplieu!$P$8:$P$1070,$G766)=$J$2),INDEX(Nhaplieu!$O$8:$O$1070,$G766),0))</f>
        <v/>
      </c>
      <c r="G766" s="480" t="str">
        <f>IF(TYPE(MATCH($J$2,Nhaplieu!$P$8:$P$1070,0))=16,"",MATCH($J$2,Nhaplieu!$P$8:$P$1070,0))</f>
        <v/>
      </c>
    </row>
    <row r="767" spans="1:7" s="10" customFormat="1" ht="14.25" customHeight="1">
      <c r="A767" s="461" t="str">
        <f>IF($G767="","",IF(OR(INDEX(Nhaplieu!$M$8:$M$1070,$G767)=$J$3,INDEX(Nhaplieu!$N$8:$N$1070,$G767)=$J$3),INDEX(Nhaplieu!$E$8:$E$1070,$G767),""))</f>
        <v/>
      </c>
      <c r="B767" s="477" t="str">
        <f>IF($G767="","",IF(OR(INDEX(Nhaplieu!$M$8:$M$1070,$G767)=$J$3,INDEX(Nhaplieu!$N$8:$N$1070,$G767)=$J$3),INDEX(Nhaplieu!$F$8:$F$1070,$G767),""))</f>
        <v/>
      </c>
      <c r="C767" s="478" t="str">
        <f>IF($G767="","",IF(OR(INDEX(Nhaplieu!$M$8:$M$1070,$G767)=$J$3,INDEX(Nhaplieu!$N$8:$N$1070,$G767)=$J$3),INDEX(Nhaplieu!$L$8:$L$1070,$G767),""))</f>
        <v/>
      </c>
      <c r="D767" s="479" t="str">
        <f>IF($G767="","",IF(INDEX(Nhaplieu!$M$8:$M$1070,$G767)=$J$3,IF($G767="","",INDEX(Nhaplieu!$N$8:$N$1070,$G767)),IF(INDEX(Nhaplieu!$N$8:$N$1070,$G767)=$J$3,IF($G767="","",INDEX(Nhaplieu!$M$8:$M$1070,$G767)),"")))</f>
        <v/>
      </c>
      <c r="E767" s="461" t="str">
        <f>IF($G767="","",IF(AND(INDEX(Nhaplieu!$M$8:$M$1070,$G767)=$J$3,INDEX(Nhaplieu!$P$8:$P$1070,$G767)=$J$2),INDEX(Nhaplieu!$O$8:$O$1070,$G767),0))</f>
        <v/>
      </c>
      <c r="F767" s="461" t="str">
        <f>IF(OR($G767="",E767&gt;0),"",IF(AND(INDEX(Nhaplieu!$N$8:$N$1070,$G767)=$J$3,INDEX(Nhaplieu!$P$8:$P$1070,$G767)=$J$2),INDEX(Nhaplieu!$O$8:$O$1070,$G767),0))</f>
        <v/>
      </c>
      <c r="G767" s="480" t="str">
        <f>IF(TYPE(MATCH($J$2,Nhaplieu!$P$8:$P$1070,0))=16,"",MATCH($J$2,Nhaplieu!$P$8:$P$1070,0))</f>
        <v/>
      </c>
    </row>
    <row r="768" spans="1:7" s="10" customFormat="1" ht="14.25" customHeight="1">
      <c r="A768" s="461" t="str">
        <f>IF($G768="","",IF(OR(INDEX(Nhaplieu!$M$8:$M$1070,$G768)=$J$3,INDEX(Nhaplieu!$N$8:$N$1070,$G768)=$J$3),INDEX(Nhaplieu!$E$8:$E$1070,$G768),""))</f>
        <v/>
      </c>
      <c r="B768" s="477" t="str">
        <f>IF($G768="","",IF(OR(INDEX(Nhaplieu!$M$8:$M$1070,$G768)=$J$3,INDEX(Nhaplieu!$N$8:$N$1070,$G768)=$J$3),INDEX(Nhaplieu!$F$8:$F$1070,$G768),""))</f>
        <v/>
      </c>
      <c r="C768" s="478" t="str">
        <f>IF($G768="","",IF(OR(INDEX(Nhaplieu!$M$8:$M$1070,$G768)=$J$3,INDEX(Nhaplieu!$N$8:$N$1070,$G768)=$J$3),INDEX(Nhaplieu!$L$8:$L$1070,$G768),""))</f>
        <v/>
      </c>
      <c r="D768" s="479" t="str">
        <f>IF($G768="","",IF(INDEX(Nhaplieu!$M$8:$M$1070,$G768)=$J$3,IF($G768="","",INDEX(Nhaplieu!$N$8:$N$1070,$G768)),IF(INDEX(Nhaplieu!$N$8:$N$1070,$G768)=$J$3,IF($G768="","",INDEX(Nhaplieu!$M$8:$M$1070,$G768)),"")))</f>
        <v/>
      </c>
      <c r="E768" s="461" t="str">
        <f>IF($G768="","",IF(AND(INDEX(Nhaplieu!$M$8:$M$1070,$G768)=$J$3,INDEX(Nhaplieu!$P$8:$P$1070,$G768)=$J$2),INDEX(Nhaplieu!$O$8:$O$1070,$G768),0))</f>
        <v/>
      </c>
      <c r="F768" s="461" t="str">
        <f>IF(OR($G768="",E768&gt;0),"",IF(AND(INDEX(Nhaplieu!$N$8:$N$1070,$G768)=$J$3,INDEX(Nhaplieu!$P$8:$P$1070,$G768)=$J$2),INDEX(Nhaplieu!$O$8:$O$1070,$G768),0))</f>
        <v/>
      </c>
      <c r="G768" s="480" t="str">
        <f>IF(TYPE(MATCH($J$2,Nhaplieu!$P$8:$P$1070,0))=16,"",MATCH($J$2,Nhaplieu!$P$8:$P$1070,0))</f>
        <v/>
      </c>
    </row>
    <row r="769" spans="1:7" s="10" customFormat="1" ht="14.25" customHeight="1">
      <c r="A769" s="461" t="str">
        <f>IF($G769="","",IF(OR(INDEX(Nhaplieu!$M$8:$M$1070,$G769)=$J$3,INDEX(Nhaplieu!$N$8:$N$1070,$G769)=$J$3),INDEX(Nhaplieu!$E$8:$E$1070,$G769),""))</f>
        <v/>
      </c>
      <c r="B769" s="477" t="str">
        <f>IF($G769="","",IF(OR(INDEX(Nhaplieu!$M$8:$M$1070,$G769)=$J$3,INDEX(Nhaplieu!$N$8:$N$1070,$G769)=$J$3),INDEX(Nhaplieu!$F$8:$F$1070,$G769),""))</f>
        <v/>
      </c>
      <c r="C769" s="478" t="str">
        <f>IF($G769="","",IF(OR(INDEX(Nhaplieu!$M$8:$M$1070,$G769)=$J$3,INDEX(Nhaplieu!$N$8:$N$1070,$G769)=$J$3),INDEX(Nhaplieu!$L$8:$L$1070,$G769),""))</f>
        <v/>
      </c>
      <c r="D769" s="479" t="str">
        <f>IF($G769="","",IF(INDEX(Nhaplieu!$M$8:$M$1070,$G769)=$J$3,IF($G769="","",INDEX(Nhaplieu!$N$8:$N$1070,$G769)),IF(INDEX(Nhaplieu!$N$8:$N$1070,$G769)=$J$3,IF($G769="","",INDEX(Nhaplieu!$M$8:$M$1070,$G769)),"")))</f>
        <v/>
      </c>
      <c r="E769" s="461" t="str">
        <f>IF($G769="","",IF(AND(INDEX(Nhaplieu!$M$8:$M$1070,$G769)=$J$3,INDEX(Nhaplieu!$P$8:$P$1070,$G769)=$J$2),INDEX(Nhaplieu!$O$8:$O$1070,$G769),0))</f>
        <v/>
      </c>
      <c r="F769" s="461" t="str">
        <f>IF(OR($G769="",E769&gt;0),"",IF(AND(INDEX(Nhaplieu!$N$8:$N$1070,$G769)=$J$3,INDEX(Nhaplieu!$P$8:$P$1070,$G769)=$J$2),INDEX(Nhaplieu!$O$8:$O$1070,$G769),0))</f>
        <v/>
      </c>
      <c r="G769" s="480" t="str">
        <f>IF(TYPE(MATCH($J$2,Nhaplieu!$P$8:$P$1070,0))=16,"",MATCH($J$2,Nhaplieu!$P$8:$P$1070,0))</f>
        <v/>
      </c>
    </row>
    <row r="770" spans="1:7" s="10" customFormat="1" ht="14.25" customHeight="1">
      <c r="A770" s="461" t="str">
        <f>IF($G770="","",IF(OR(INDEX(Nhaplieu!$M$8:$M$1070,$G770)=$J$3,INDEX(Nhaplieu!$N$8:$N$1070,$G770)=$J$3),INDEX(Nhaplieu!$E$8:$E$1070,$G770),""))</f>
        <v/>
      </c>
      <c r="B770" s="477" t="str">
        <f>IF($G770="","",IF(OR(INDEX(Nhaplieu!$M$8:$M$1070,$G770)=$J$3,INDEX(Nhaplieu!$N$8:$N$1070,$G770)=$J$3),INDEX(Nhaplieu!$F$8:$F$1070,$G770),""))</f>
        <v/>
      </c>
      <c r="C770" s="478" t="str">
        <f>IF($G770="","",IF(OR(INDEX(Nhaplieu!$M$8:$M$1070,$G770)=$J$3,INDEX(Nhaplieu!$N$8:$N$1070,$G770)=$J$3),INDEX(Nhaplieu!$L$8:$L$1070,$G770),""))</f>
        <v/>
      </c>
      <c r="D770" s="479" t="str">
        <f>IF($G770="","",IF(INDEX(Nhaplieu!$M$8:$M$1070,$G770)=$J$3,IF($G770="","",INDEX(Nhaplieu!$N$8:$N$1070,$G770)),IF(INDEX(Nhaplieu!$N$8:$N$1070,$G770)=$J$3,IF($G770="","",INDEX(Nhaplieu!$M$8:$M$1070,$G770)),"")))</f>
        <v/>
      </c>
      <c r="E770" s="461" t="str">
        <f>IF($G770="","",IF(AND(INDEX(Nhaplieu!$M$8:$M$1070,$G770)=$J$3,INDEX(Nhaplieu!$P$8:$P$1070,$G770)=$J$2),INDEX(Nhaplieu!$O$8:$O$1070,$G770),0))</f>
        <v/>
      </c>
      <c r="F770" s="461" t="str">
        <f>IF(OR($G770="",E770&gt;0),"",IF(AND(INDEX(Nhaplieu!$N$8:$N$1070,$G770)=$J$3,INDEX(Nhaplieu!$P$8:$P$1070,$G770)=$J$2),INDEX(Nhaplieu!$O$8:$O$1070,$G770),0))</f>
        <v/>
      </c>
      <c r="G770" s="480" t="str">
        <f>IF(TYPE(MATCH($J$2,Nhaplieu!$P$8:$P$1070,0))=16,"",MATCH($J$2,Nhaplieu!$P$8:$P$1070,0))</f>
        <v/>
      </c>
    </row>
    <row r="771" spans="1:7" s="10" customFormat="1" ht="14.25" customHeight="1">
      <c r="A771" s="461" t="str">
        <f>IF($G771="","",IF(OR(INDEX(Nhaplieu!$M$8:$M$1070,$G771)=$J$3,INDEX(Nhaplieu!$N$8:$N$1070,$G771)=$J$3),INDEX(Nhaplieu!$E$8:$E$1070,$G771),""))</f>
        <v/>
      </c>
      <c r="B771" s="477" t="str">
        <f>IF($G771="","",IF(OR(INDEX(Nhaplieu!$M$8:$M$1070,$G771)=$J$3,INDEX(Nhaplieu!$N$8:$N$1070,$G771)=$J$3),INDEX(Nhaplieu!$F$8:$F$1070,$G771),""))</f>
        <v/>
      </c>
      <c r="C771" s="478" t="str">
        <f>IF($G771="","",IF(OR(INDEX(Nhaplieu!$M$8:$M$1070,$G771)=$J$3,INDEX(Nhaplieu!$N$8:$N$1070,$G771)=$J$3),INDEX(Nhaplieu!$L$8:$L$1070,$G771),""))</f>
        <v/>
      </c>
      <c r="D771" s="479" t="str">
        <f>IF($G771="","",IF(INDEX(Nhaplieu!$M$8:$M$1070,$G771)=$J$3,IF($G771="","",INDEX(Nhaplieu!$N$8:$N$1070,$G771)),IF(INDEX(Nhaplieu!$N$8:$N$1070,$G771)=$J$3,IF($G771="","",INDEX(Nhaplieu!$M$8:$M$1070,$G771)),"")))</f>
        <v/>
      </c>
      <c r="E771" s="461" t="str">
        <f>IF($G771="","",IF(AND(INDEX(Nhaplieu!$M$8:$M$1070,$G771)=$J$3,INDEX(Nhaplieu!$P$8:$P$1070,$G771)=$J$2),INDEX(Nhaplieu!$O$8:$O$1070,$G771),0))</f>
        <v/>
      </c>
      <c r="F771" s="461" t="str">
        <f>IF(OR($G771="",E771&gt;0),"",IF(AND(INDEX(Nhaplieu!$N$8:$N$1070,$G771)=$J$3,INDEX(Nhaplieu!$P$8:$P$1070,$G771)=$J$2),INDEX(Nhaplieu!$O$8:$O$1070,$G771),0))</f>
        <v/>
      </c>
      <c r="G771" s="480" t="str">
        <f>IF(TYPE(MATCH($J$2,Nhaplieu!$P$8:$P$1070,0))=16,"",MATCH($J$2,Nhaplieu!$P$8:$P$1070,0))</f>
        <v/>
      </c>
    </row>
    <row r="772" spans="1:7" s="10" customFormat="1" ht="14.25" customHeight="1">
      <c r="A772" s="461" t="str">
        <f>IF($G772="","",IF(OR(INDEX(Nhaplieu!$M$8:$M$1070,$G772)=$J$3,INDEX(Nhaplieu!$N$8:$N$1070,$G772)=$J$3),INDEX(Nhaplieu!$E$8:$E$1070,$G772),""))</f>
        <v/>
      </c>
      <c r="B772" s="477" t="str">
        <f>IF($G772="","",IF(OR(INDEX(Nhaplieu!$M$8:$M$1070,$G772)=$J$3,INDEX(Nhaplieu!$N$8:$N$1070,$G772)=$J$3),INDEX(Nhaplieu!$F$8:$F$1070,$G772),""))</f>
        <v/>
      </c>
      <c r="C772" s="478" t="str">
        <f>IF($G772="","",IF(OR(INDEX(Nhaplieu!$M$8:$M$1070,$G772)=$J$3,INDEX(Nhaplieu!$N$8:$N$1070,$G772)=$J$3),INDEX(Nhaplieu!$L$8:$L$1070,$G772),""))</f>
        <v/>
      </c>
      <c r="D772" s="479" t="str">
        <f>IF($G772="","",IF(INDEX(Nhaplieu!$M$8:$M$1070,$G772)=$J$3,IF($G772="","",INDEX(Nhaplieu!$N$8:$N$1070,$G772)),IF(INDEX(Nhaplieu!$N$8:$N$1070,$G772)=$J$3,IF($G772="","",INDEX(Nhaplieu!$M$8:$M$1070,$G772)),"")))</f>
        <v/>
      </c>
      <c r="E772" s="461" t="str">
        <f>IF($G772="","",IF(AND(INDEX(Nhaplieu!$M$8:$M$1070,$G772)=$J$3,INDEX(Nhaplieu!$P$8:$P$1070,$G772)=$J$2),INDEX(Nhaplieu!$O$8:$O$1070,$G772),0))</f>
        <v/>
      </c>
      <c r="F772" s="461" t="str">
        <f>IF(OR($G772="",E772&gt;0),"",IF(AND(INDEX(Nhaplieu!$N$8:$N$1070,$G772)=$J$3,INDEX(Nhaplieu!$P$8:$P$1070,$G772)=$J$2),INDEX(Nhaplieu!$O$8:$O$1070,$G772),0))</f>
        <v/>
      </c>
      <c r="G772" s="480" t="str">
        <f>IF(TYPE(MATCH($J$2,Nhaplieu!$P$8:$P$1070,0))=16,"",MATCH($J$2,Nhaplieu!$P$8:$P$1070,0))</f>
        <v/>
      </c>
    </row>
    <row r="773" spans="1:7" s="10" customFormat="1" ht="14.25" customHeight="1">
      <c r="A773" s="461" t="str">
        <f>IF($G773="","",IF(OR(INDEX(Nhaplieu!$M$8:$M$1070,$G773)=$J$3,INDEX(Nhaplieu!$N$8:$N$1070,$G773)=$J$3),INDEX(Nhaplieu!$E$8:$E$1070,$G773),""))</f>
        <v/>
      </c>
      <c r="B773" s="477" t="str">
        <f>IF($G773="","",IF(OR(INDEX(Nhaplieu!$M$8:$M$1070,$G773)=$J$3,INDEX(Nhaplieu!$N$8:$N$1070,$G773)=$J$3),INDEX(Nhaplieu!$F$8:$F$1070,$G773),""))</f>
        <v/>
      </c>
      <c r="C773" s="478" t="str">
        <f>IF($G773="","",IF(OR(INDEX(Nhaplieu!$M$8:$M$1070,$G773)=$J$3,INDEX(Nhaplieu!$N$8:$N$1070,$G773)=$J$3),INDEX(Nhaplieu!$L$8:$L$1070,$G773),""))</f>
        <v/>
      </c>
      <c r="D773" s="479" t="str">
        <f>IF($G773="","",IF(INDEX(Nhaplieu!$M$8:$M$1070,$G773)=$J$3,IF($G773="","",INDEX(Nhaplieu!$N$8:$N$1070,$G773)),IF(INDEX(Nhaplieu!$N$8:$N$1070,$G773)=$J$3,IF($G773="","",INDEX(Nhaplieu!$M$8:$M$1070,$G773)),"")))</f>
        <v/>
      </c>
      <c r="E773" s="461" t="str">
        <f>IF($G773="","",IF(AND(INDEX(Nhaplieu!$M$8:$M$1070,$G773)=$J$3,INDEX(Nhaplieu!$P$8:$P$1070,$G773)=$J$2),INDEX(Nhaplieu!$O$8:$O$1070,$G773),0))</f>
        <v/>
      </c>
      <c r="F773" s="461" t="str">
        <f>IF(OR($G773="",E773&gt;0),"",IF(AND(INDEX(Nhaplieu!$N$8:$N$1070,$G773)=$J$3,INDEX(Nhaplieu!$P$8:$P$1070,$G773)=$J$2),INDEX(Nhaplieu!$O$8:$O$1070,$G773),0))</f>
        <v/>
      </c>
      <c r="G773" s="480" t="str">
        <f>IF(TYPE(MATCH($J$2,Nhaplieu!$P$8:$P$1070,0))=16,"",MATCH($J$2,Nhaplieu!$P$8:$P$1070,0))</f>
        <v/>
      </c>
    </row>
    <row r="774" spans="1:7" s="10" customFormat="1" ht="14.25" customHeight="1">
      <c r="A774" s="461" t="str">
        <f>IF($G774="","",IF(OR(INDEX(Nhaplieu!$M$8:$M$1070,$G774)=$J$3,INDEX(Nhaplieu!$N$8:$N$1070,$G774)=$J$3),INDEX(Nhaplieu!$E$8:$E$1070,$G774),""))</f>
        <v/>
      </c>
      <c r="B774" s="477" t="str">
        <f>IF($G774="","",IF(OR(INDEX(Nhaplieu!$M$8:$M$1070,$G774)=$J$3,INDEX(Nhaplieu!$N$8:$N$1070,$G774)=$J$3),INDEX(Nhaplieu!$F$8:$F$1070,$G774),""))</f>
        <v/>
      </c>
      <c r="C774" s="478" t="str">
        <f>IF($G774="","",IF(OR(INDEX(Nhaplieu!$M$8:$M$1070,$G774)=$J$3,INDEX(Nhaplieu!$N$8:$N$1070,$G774)=$J$3),INDEX(Nhaplieu!$L$8:$L$1070,$G774),""))</f>
        <v/>
      </c>
      <c r="D774" s="479" t="str">
        <f>IF($G774="","",IF(INDEX(Nhaplieu!$M$8:$M$1070,$G774)=$J$3,IF($G774="","",INDEX(Nhaplieu!$N$8:$N$1070,$G774)),IF(INDEX(Nhaplieu!$N$8:$N$1070,$G774)=$J$3,IF($G774="","",INDEX(Nhaplieu!$M$8:$M$1070,$G774)),"")))</f>
        <v/>
      </c>
      <c r="E774" s="461" t="str">
        <f>IF($G774="","",IF(AND(INDEX(Nhaplieu!$M$8:$M$1070,$G774)=$J$3,INDEX(Nhaplieu!$P$8:$P$1070,$G774)=$J$2),INDEX(Nhaplieu!$O$8:$O$1070,$G774),0))</f>
        <v/>
      </c>
      <c r="F774" s="461" t="str">
        <f>IF(OR($G774="",E774&gt;0),"",IF(AND(INDEX(Nhaplieu!$N$8:$N$1070,$G774)=$J$3,INDEX(Nhaplieu!$P$8:$P$1070,$G774)=$J$2),INDEX(Nhaplieu!$O$8:$O$1070,$G774),0))</f>
        <v/>
      </c>
      <c r="G774" s="480" t="str">
        <f>IF(TYPE(MATCH($J$2,Nhaplieu!$P$8:$P$1070,0))=16,"",MATCH($J$2,Nhaplieu!$P$8:$P$1070,0))</f>
        <v/>
      </c>
    </row>
    <row r="775" spans="1:7" s="10" customFormat="1" ht="14.25" customHeight="1">
      <c r="A775" s="461" t="str">
        <f>IF($G775="","",IF(OR(INDEX(Nhaplieu!$M$8:$M$1070,$G775)=$J$3,INDEX(Nhaplieu!$N$8:$N$1070,$G775)=$J$3),INDEX(Nhaplieu!$E$8:$E$1070,$G775),""))</f>
        <v/>
      </c>
      <c r="B775" s="477" t="str">
        <f>IF($G775="","",IF(OR(INDEX(Nhaplieu!$M$8:$M$1070,$G775)=$J$3,INDEX(Nhaplieu!$N$8:$N$1070,$G775)=$J$3),INDEX(Nhaplieu!$F$8:$F$1070,$G775),""))</f>
        <v/>
      </c>
      <c r="C775" s="478" t="str">
        <f>IF($G775="","",IF(OR(INDEX(Nhaplieu!$M$8:$M$1070,$G775)=$J$3,INDEX(Nhaplieu!$N$8:$N$1070,$G775)=$J$3),INDEX(Nhaplieu!$L$8:$L$1070,$G775),""))</f>
        <v/>
      </c>
      <c r="D775" s="479" t="str">
        <f>IF($G775="","",IF(INDEX(Nhaplieu!$M$8:$M$1070,$G775)=$J$3,IF($G775="","",INDEX(Nhaplieu!$N$8:$N$1070,$G775)),IF(INDEX(Nhaplieu!$N$8:$N$1070,$G775)=$J$3,IF($G775="","",INDEX(Nhaplieu!$M$8:$M$1070,$G775)),"")))</f>
        <v/>
      </c>
      <c r="E775" s="461" t="str">
        <f>IF($G775="","",IF(AND(INDEX(Nhaplieu!$M$8:$M$1070,$G775)=$J$3,INDEX(Nhaplieu!$P$8:$P$1070,$G775)=$J$2),INDEX(Nhaplieu!$O$8:$O$1070,$G775),0))</f>
        <v/>
      </c>
      <c r="F775" s="461" t="str">
        <f>IF(OR($G775="",E775&gt;0),"",IF(AND(INDEX(Nhaplieu!$N$8:$N$1070,$G775)=$J$3,INDEX(Nhaplieu!$P$8:$P$1070,$G775)=$J$2),INDEX(Nhaplieu!$O$8:$O$1070,$G775),0))</f>
        <v/>
      </c>
      <c r="G775" s="480" t="str">
        <f>IF(TYPE(MATCH($J$2,Nhaplieu!$P$8:$P$1070,0))=16,"",MATCH($J$2,Nhaplieu!$P$8:$P$1070,0))</f>
        <v/>
      </c>
    </row>
    <row r="776" spans="1:7" s="10" customFormat="1" ht="14.25" customHeight="1">
      <c r="A776" s="461" t="str">
        <f>IF($G776="","",IF(OR(INDEX(Nhaplieu!$M$8:$M$1070,$G776)=$J$3,INDEX(Nhaplieu!$N$8:$N$1070,$G776)=$J$3),INDEX(Nhaplieu!$E$8:$E$1070,$G776),""))</f>
        <v/>
      </c>
      <c r="B776" s="477" t="str">
        <f>IF($G776="","",IF(OR(INDEX(Nhaplieu!$M$8:$M$1070,$G776)=$J$3,INDEX(Nhaplieu!$N$8:$N$1070,$G776)=$J$3),INDEX(Nhaplieu!$F$8:$F$1070,$G776),""))</f>
        <v/>
      </c>
      <c r="C776" s="478" t="str">
        <f>IF($G776="","",IF(OR(INDEX(Nhaplieu!$M$8:$M$1070,$G776)=$J$3,INDEX(Nhaplieu!$N$8:$N$1070,$G776)=$J$3),INDEX(Nhaplieu!$L$8:$L$1070,$G776),""))</f>
        <v/>
      </c>
      <c r="D776" s="479" t="str">
        <f>IF($G776="","",IF(INDEX(Nhaplieu!$M$8:$M$1070,$G776)=$J$3,IF($G776="","",INDEX(Nhaplieu!$N$8:$N$1070,$G776)),IF(INDEX(Nhaplieu!$N$8:$N$1070,$G776)=$J$3,IF($G776="","",INDEX(Nhaplieu!$M$8:$M$1070,$G776)),"")))</f>
        <v/>
      </c>
      <c r="E776" s="461" t="str">
        <f>IF($G776="","",IF(AND(INDEX(Nhaplieu!$M$8:$M$1070,$G776)=$J$3,INDEX(Nhaplieu!$P$8:$P$1070,$G776)=$J$2),INDEX(Nhaplieu!$O$8:$O$1070,$G776),0))</f>
        <v/>
      </c>
      <c r="F776" s="461" t="str">
        <f>IF(OR($G776="",E776&gt;0),"",IF(AND(INDEX(Nhaplieu!$N$8:$N$1070,$G776)=$J$3,INDEX(Nhaplieu!$P$8:$P$1070,$G776)=$J$2),INDEX(Nhaplieu!$O$8:$O$1070,$G776),0))</f>
        <v/>
      </c>
      <c r="G776" s="480" t="str">
        <f>IF(TYPE(MATCH($J$2,Nhaplieu!$P$8:$P$1070,0))=16,"",MATCH($J$2,Nhaplieu!$P$8:$P$1070,0))</f>
        <v/>
      </c>
    </row>
    <row r="777" spans="1:7" s="10" customFormat="1" ht="14.25" customHeight="1">
      <c r="A777" s="461" t="str">
        <f>IF($G777="","",IF(OR(INDEX(Nhaplieu!$M$8:$M$1070,$G777)=$J$3,INDEX(Nhaplieu!$N$8:$N$1070,$G777)=$J$3),INDEX(Nhaplieu!$E$8:$E$1070,$G777),""))</f>
        <v/>
      </c>
      <c r="B777" s="477" t="str">
        <f>IF($G777="","",IF(OR(INDEX(Nhaplieu!$M$8:$M$1070,$G777)=$J$3,INDEX(Nhaplieu!$N$8:$N$1070,$G777)=$J$3),INDEX(Nhaplieu!$F$8:$F$1070,$G777),""))</f>
        <v/>
      </c>
      <c r="C777" s="478" t="str">
        <f>IF($G777="","",IF(OR(INDEX(Nhaplieu!$M$8:$M$1070,$G777)=$J$3,INDEX(Nhaplieu!$N$8:$N$1070,$G777)=$J$3),INDEX(Nhaplieu!$L$8:$L$1070,$G777),""))</f>
        <v/>
      </c>
      <c r="D777" s="479" t="str">
        <f>IF($G777="","",IF(INDEX(Nhaplieu!$M$8:$M$1070,$G777)=$J$3,IF($G777="","",INDEX(Nhaplieu!$N$8:$N$1070,$G777)),IF(INDEX(Nhaplieu!$N$8:$N$1070,$G777)=$J$3,IF($G777="","",INDEX(Nhaplieu!$M$8:$M$1070,$G777)),"")))</f>
        <v/>
      </c>
      <c r="E777" s="461" t="str">
        <f>IF($G777="","",IF(AND(INDEX(Nhaplieu!$M$8:$M$1070,$G777)=$J$3,INDEX(Nhaplieu!$P$8:$P$1070,$G777)=$J$2),INDEX(Nhaplieu!$O$8:$O$1070,$G777),0))</f>
        <v/>
      </c>
      <c r="F777" s="461" t="str">
        <f>IF(OR($G777="",E777&gt;0),"",IF(AND(INDEX(Nhaplieu!$N$8:$N$1070,$G777)=$J$3,INDEX(Nhaplieu!$P$8:$P$1070,$G777)=$J$2),INDEX(Nhaplieu!$O$8:$O$1070,$G777),0))</f>
        <v/>
      </c>
      <c r="G777" s="480" t="str">
        <f>IF(TYPE(MATCH($J$2,Nhaplieu!$P$8:$P$1070,0))=16,"",MATCH($J$2,Nhaplieu!$P$8:$P$1070,0))</f>
        <v/>
      </c>
    </row>
    <row r="778" spans="1:7" s="10" customFormat="1" ht="14.25" customHeight="1">
      <c r="A778" s="461" t="str">
        <f>IF($G778="","",IF(OR(INDEX(Nhaplieu!$M$8:$M$1070,$G778)=$J$3,INDEX(Nhaplieu!$N$8:$N$1070,$G778)=$J$3),INDEX(Nhaplieu!$E$8:$E$1070,$G778),""))</f>
        <v/>
      </c>
      <c r="B778" s="477" t="str">
        <f>IF($G778="","",IF(OR(INDEX(Nhaplieu!$M$8:$M$1070,$G778)=$J$3,INDEX(Nhaplieu!$N$8:$N$1070,$G778)=$J$3),INDEX(Nhaplieu!$F$8:$F$1070,$G778),""))</f>
        <v/>
      </c>
      <c r="C778" s="478" t="str">
        <f>IF($G778="","",IF(OR(INDEX(Nhaplieu!$M$8:$M$1070,$G778)=$J$3,INDEX(Nhaplieu!$N$8:$N$1070,$G778)=$J$3),INDEX(Nhaplieu!$L$8:$L$1070,$G778),""))</f>
        <v/>
      </c>
      <c r="D778" s="479" t="str">
        <f>IF($G778="","",IF(INDEX(Nhaplieu!$M$8:$M$1070,$G778)=$J$3,IF($G778="","",INDEX(Nhaplieu!$N$8:$N$1070,$G778)),IF(INDEX(Nhaplieu!$N$8:$N$1070,$G778)=$J$3,IF($G778="","",INDEX(Nhaplieu!$M$8:$M$1070,$G778)),"")))</f>
        <v/>
      </c>
      <c r="E778" s="461" t="str">
        <f>IF($G778="","",IF(AND(INDEX(Nhaplieu!$M$8:$M$1070,$G778)=$J$3,INDEX(Nhaplieu!$P$8:$P$1070,$G778)=$J$2),INDEX(Nhaplieu!$O$8:$O$1070,$G778),0))</f>
        <v/>
      </c>
      <c r="F778" s="461" t="str">
        <f>IF(OR($G778="",E778&gt;0),"",IF(AND(INDEX(Nhaplieu!$N$8:$N$1070,$G778)=$J$3,INDEX(Nhaplieu!$P$8:$P$1070,$G778)=$J$2),INDEX(Nhaplieu!$O$8:$O$1070,$G778),0))</f>
        <v/>
      </c>
      <c r="G778" s="480" t="str">
        <f>IF(TYPE(MATCH($J$2,Nhaplieu!$P$8:$P$1070,0))=16,"",MATCH($J$2,Nhaplieu!$P$8:$P$1070,0))</f>
        <v/>
      </c>
    </row>
    <row r="779" spans="1:7" s="10" customFormat="1" ht="14.25" customHeight="1">
      <c r="A779" s="461" t="str">
        <f>IF($G779="","",IF(OR(INDEX(Nhaplieu!$M$8:$M$1070,$G779)=$J$3,INDEX(Nhaplieu!$N$8:$N$1070,$G779)=$J$3),INDEX(Nhaplieu!$E$8:$E$1070,$G779),""))</f>
        <v/>
      </c>
      <c r="B779" s="477" t="str">
        <f>IF($G779="","",IF(OR(INDEX(Nhaplieu!$M$8:$M$1070,$G779)=$J$3,INDEX(Nhaplieu!$N$8:$N$1070,$G779)=$J$3),INDEX(Nhaplieu!$F$8:$F$1070,$G779),""))</f>
        <v/>
      </c>
      <c r="C779" s="478" t="str">
        <f>IF($G779="","",IF(OR(INDEX(Nhaplieu!$M$8:$M$1070,$G779)=$J$3,INDEX(Nhaplieu!$N$8:$N$1070,$G779)=$J$3),INDEX(Nhaplieu!$L$8:$L$1070,$G779),""))</f>
        <v/>
      </c>
      <c r="D779" s="479" t="str">
        <f>IF($G779="","",IF(INDEX(Nhaplieu!$M$8:$M$1070,$G779)=$J$3,IF($G779="","",INDEX(Nhaplieu!$N$8:$N$1070,$G779)),IF(INDEX(Nhaplieu!$N$8:$N$1070,$G779)=$J$3,IF($G779="","",INDEX(Nhaplieu!$M$8:$M$1070,$G779)),"")))</f>
        <v/>
      </c>
      <c r="E779" s="461" t="str">
        <f>IF($G779="","",IF(AND(INDEX(Nhaplieu!$M$8:$M$1070,$G779)=$J$3,INDEX(Nhaplieu!$P$8:$P$1070,$G779)=$J$2),INDEX(Nhaplieu!$O$8:$O$1070,$G779),0))</f>
        <v/>
      </c>
      <c r="F779" s="461" t="str">
        <f>IF(OR($G779="",E779&gt;0),"",IF(AND(INDEX(Nhaplieu!$N$8:$N$1070,$G779)=$J$3,INDEX(Nhaplieu!$P$8:$P$1070,$G779)=$J$2),INDEX(Nhaplieu!$O$8:$O$1070,$G779),0))</f>
        <v/>
      </c>
      <c r="G779" s="480" t="str">
        <f>IF(TYPE(MATCH($J$2,Nhaplieu!$P$8:$P$1070,0))=16,"",MATCH($J$2,Nhaplieu!$P$8:$P$1070,0))</f>
        <v/>
      </c>
    </row>
    <row r="780" spans="1:7" s="10" customFormat="1" ht="14.25" customHeight="1">
      <c r="A780" s="461" t="str">
        <f>IF($G780="","",IF(OR(INDEX(Nhaplieu!$M$8:$M$1070,$G780)=$J$3,INDEX(Nhaplieu!$N$8:$N$1070,$G780)=$J$3),INDEX(Nhaplieu!$E$8:$E$1070,$G780),""))</f>
        <v/>
      </c>
      <c r="B780" s="477" t="str">
        <f>IF($G780="","",IF(OR(INDEX(Nhaplieu!$M$8:$M$1070,$G780)=$J$3,INDEX(Nhaplieu!$N$8:$N$1070,$G780)=$J$3),INDEX(Nhaplieu!$F$8:$F$1070,$G780),""))</f>
        <v/>
      </c>
      <c r="C780" s="478" t="str">
        <f>IF($G780="","",IF(OR(INDEX(Nhaplieu!$M$8:$M$1070,$G780)=$J$3,INDEX(Nhaplieu!$N$8:$N$1070,$G780)=$J$3),INDEX(Nhaplieu!$L$8:$L$1070,$G780),""))</f>
        <v/>
      </c>
      <c r="D780" s="479" t="str">
        <f>IF($G780="","",IF(INDEX(Nhaplieu!$M$8:$M$1070,$G780)=$J$3,IF($G780="","",INDEX(Nhaplieu!$N$8:$N$1070,$G780)),IF(INDEX(Nhaplieu!$N$8:$N$1070,$G780)=$J$3,IF($G780="","",INDEX(Nhaplieu!$M$8:$M$1070,$G780)),"")))</f>
        <v/>
      </c>
      <c r="E780" s="461" t="str">
        <f>IF($G780="","",IF(AND(INDEX(Nhaplieu!$M$8:$M$1070,$G780)=$J$3,INDEX(Nhaplieu!$P$8:$P$1070,$G780)=$J$2),INDEX(Nhaplieu!$O$8:$O$1070,$G780),0))</f>
        <v/>
      </c>
      <c r="F780" s="461" t="str">
        <f>IF(OR($G780="",E780&gt;0),"",IF(AND(INDEX(Nhaplieu!$N$8:$N$1070,$G780)=$J$3,INDEX(Nhaplieu!$P$8:$P$1070,$G780)=$J$2),INDEX(Nhaplieu!$O$8:$O$1070,$G780),0))</f>
        <v/>
      </c>
      <c r="G780" s="480" t="str">
        <f>IF(TYPE(MATCH($J$2,Nhaplieu!$P$8:$P$1070,0))=16,"",MATCH($J$2,Nhaplieu!$P$8:$P$1070,0))</f>
        <v/>
      </c>
    </row>
    <row r="781" spans="1:7" s="10" customFormat="1" ht="14.25" customHeight="1">
      <c r="A781" s="461" t="str">
        <f>IF($G781="","",IF(OR(INDEX(Nhaplieu!$M$8:$M$1070,$G781)=$J$3,INDEX(Nhaplieu!$N$8:$N$1070,$G781)=$J$3),INDEX(Nhaplieu!$E$8:$E$1070,$G781),""))</f>
        <v/>
      </c>
      <c r="B781" s="477" t="str">
        <f>IF($G781="","",IF(OR(INDEX(Nhaplieu!$M$8:$M$1070,$G781)=$J$3,INDEX(Nhaplieu!$N$8:$N$1070,$G781)=$J$3),INDEX(Nhaplieu!$F$8:$F$1070,$G781),""))</f>
        <v/>
      </c>
      <c r="C781" s="478" t="str">
        <f>IF($G781="","",IF(OR(INDEX(Nhaplieu!$M$8:$M$1070,$G781)=$J$3,INDEX(Nhaplieu!$N$8:$N$1070,$G781)=$J$3),INDEX(Nhaplieu!$L$8:$L$1070,$G781),""))</f>
        <v/>
      </c>
      <c r="D781" s="479" t="str">
        <f>IF($G781="","",IF(INDEX(Nhaplieu!$M$8:$M$1070,$G781)=$J$3,IF($G781="","",INDEX(Nhaplieu!$N$8:$N$1070,$G781)),IF(INDEX(Nhaplieu!$N$8:$N$1070,$G781)=$J$3,IF($G781="","",INDEX(Nhaplieu!$M$8:$M$1070,$G781)),"")))</f>
        <v/>
      </c>
      <c r="E781" s="461" t="str">
        <f>IF($G781="","",IF(AND(INDEX(Nhaplieu!$M$8:$M$1070,$G781)=$J$3,INDEX(Nhaplieu!$P$8:$P$1070,$G781)=$J$2),INDEX(Nhaplieu!$O$8:$O$1070,$G781),0))</f>
        <v/>
      </c>
      <c r="F781" s="461" t="str">
        <f>IF(OR($G781="",E781&gt;0),"",IF(AND(INDEX(Nhaplieu!$N$8:$N$1070,$G781)=$J$3,INDEX(Nhaplieu!$P$8:$P$1070,$G781)=$J$2),INDEX(Nhaplieu!$O$8:$O$1070,$G781),0))</f>
        <v/>
      </c>
      <c r="G781" s="480" t="str">
        <f>IF(TYPE(MATCH($J$2,Nhaplieu!$P$8:$P$1070,0))=16,"",MATCH($J$2,Nhaplieu!$P$8:$P$1070,0))</f>
        <v/>
      </c>
    </row>
    <row r="782" spans="1:7" s="10" customFormat="1" ht="14.25" customHeight="1">
      <c r="A782" s="461" t="str">
        <f>IF($G782="","",IF(OR(INDEX(Nhaplieu!$M$8:$M$1070,$G782)=$J$3,INDEX(Nhaplieu!$N$8:$N$1070,$G782)=$J$3),INDEX(Nhaplieu!$E$8:$E$1070,$G782),""))</f>
        <v/>
      </c>
      <c r="B782" s="477" t="str">
        <f>IF($G782="","",IF(OR(INDEX(Nhaplieu!$M$8:$M$1070,$G782)=$J$3,INDEX(Nhaplieu!$N$8:$N$1070,$G782)=$J$3),INDEX(Nhaplieu!$F$8:$F$1070,$G782),""))</f>
        <v/>
      </c>
      <c r="C782" s="478" t="str">
        <f>IF($G782="","",IF(OR(INDEX(Nhaplieu!$M$8:$M$1070,$G782)=$J$3,INDEX(Nhaplieu!$N$8:$N$1070,$G782)=$J$3),INDEX(Nhaplieu!$L$8:$L$1070,$G782),""))</f>
        <v/>
      </c>
      <c r="D782" s="479" t="str">
        <f>IF($G782="","",IF(INDEX(Nhaplieu!$M$8:$M$1070,$G782)=$J$3,IF($G782="","",INDEX(Nhaplieu!$N$8:$N$1070,$G782)),IF(INDEX(Nhaplieu!$N$8:$N$1070,$G782)=$J$3,IF($G782="","",INDEX(Nhaplieu!$M$8:$M$1070,$G782)),"")))</f>
        <v/>
      </c>
      <c r="E782" s="461" t="str">
        <f>IF($G782="","",IF(AND(INDEX(Nhaplieu!$M$8:$M$1070,$G782)=$J$3,INDEX(Nhaplieu!$P$8:$P$1070,$G782)=$J$2),INDEX(Nhaplieu!$O$8:$O$1070,$G782),0))</f>
        <v/>
      </c>
      <c r="F782" s="461" t="str">
        <f>IF(OR($G782="",E782&gt;0),"",IF(AND(INDEX(Nhaplieu!$N$8:$N$1070,$G782)=$J$3,INDEX(Nhaplieu!$P$8:$P$1070,$G782)=$J$2),INDEX(Nhaplieu!$O$8:$O$1070,$G782),0))</f>
        <v/>
      </c>
      <c r="G782" s="480" t="str">
        <f>IF(TYPE(MATCH($J$2,Nhaplieu!$P$8:$P$1070,0))=16,"",MATCH($J$2,Nhaplieu!$P$8:$P$1070,0))</f>
        <v/>
      </c>
    </row>
    <row r="783" spans="1:7" s="10" customFormat="1" ht="14.25" customHeight="1">
      <c r="A783" s="461" t="str">
        <f>IF($G783="","",IF(OR(INDEX(Nhaplieu!$M$8:$M$1070,$G783)=$J$3,INDEX(Nhaplieu!$N$8:$N$1070,$G783)=$J$3),INDEX(Nhaplieu!$E$8:$E$1070,$G783),""))</f>
        <v/>
      </c>
      <c r="B783" s="477" t="str">
        <f>IF($G783="","",IF(OR(INDEX(Nhaplieu!$M$8:$M$1070,$G783)=$J$3,INDEX(Nhaplieu!$N$8:$N$1070,$G783)=$J$3),INDEX(Nhaplieu!$F$8:$F$1070,$G783),""))</f>
        <v/>
      </c>
      <c r="C783" s="478" t="str">
        <f>IF($G783="","",IF(OR(INDEX(Nhaplieu!$M$8:$M$1070,$G783)=$J$3,INDEX(Nhaplieu!$N$8:$N$1070,$G783)=$J$3),INDEX(Nhaplieu!$L$8:$L$1070,$G783),""))</f>
        <v/>
      </c>
      <c r="D783" s="479" t="str">
        <f>IF($G783="","",IF(INDEX(Nhaplieu!$M$8:$M$1070,$G783)=$J$3,IF($G783="","",INDEX(Nhaplieu!$N$8:$N$1070,$G783)),IF(INDEX(Nhaplieu!$N$8:$N$1070,$G783)=$J$3,IF($G783="","",INDEX(Nhaplieu!$M$8:$M$1070,$G783)),"")))</f>
        <v/>
      </c>
      <c r="E783" s="461" t="str">
        <f>IF($G783="","",IF(AND(INDEX(Nhaplieu!$M$8:$M$1070,$G783)=$J$3,INDEX(Nhaplieu!$P$8:$P$1070,$G783)=$J$2),INDEX(Nhaplieu!$O$8:$O$1070,$G783),0))</f>
        <v/>
      </c>
      <c r="F783" s="461" t="str">
        <f>IF(OR($G783="",E783&gt;0),"",IF(AND(INDEX(Nhaplieu!$N$8:$N$1070,$G783)=$J$3,INDEX(Nhaplieu!$P$8:$P$1070,$G783)=$J$2),INDEX(Nhaplieu!$O$8:$O$1070,$G783),0))</f>
        <v/>
      </c>
      <c r="G783" s="480" t="str">
        <f>IF(TYPE(MATCH($J$2,Nhaplieu!$P$8:$P$1070,0))=16,"",MATCH($J$2,Nhaplieu!$P$8:$P$1070,0))</f>
        <v/>
      </c>
    </row>
    <row r="784" spans="1:7" s="10" customFormat="1" ht="14.25" customHeight="1">
      <c r="A784" s="461" t="str">
        <f>IF($G784="","",IF(OR(INDEX(Nhaplieu!$M$8:$M$1070,$G784)=$J$3,INDEX(Nhaplieu!$N$8:$N$1070,$G784)=$J$3),INDEX(Nhaplieu!$E$8:$E$1070,$G784),""))</f>
        <v/>
      </c>
      <c r="B784" s="477" t="str">
        <f>IF($G784="","",IF(OR(INDEX(Nhaplieu!$M$8:$M$1070,$G784)=$J$3,INDEX(Nhaplieu!$N$8:$N$1070,$G784)=$J$3),INDEX(Nhaplieu!$F$8:$F$1070,$G784),""))</f>
        <v/>
      </c>
      <c r="C784" s="478" t="str">
        <f>IF($G784="","",IF(OR(INDEX(Nhaplieu!$M$8:$M$1070,$G784)=$J$3,INDEX(Nhaplieu!$N$8:$N$1070,$G784)=$J$3),INDEX(Nhaplieu!$L$8:$L$1070,$G784),""))</f>
        <v/>
      </c>
      <c r="D784" s="479" t="str">
        <f>IF($G784="","",IF(INDEX(Nhaplieu!$M$8:$M$1070,$G784)=$J$3,IF($G784="","",INDEX(Nhaplieu!$N$8:$N$1070,$G784)),IF(INDEX(Nhaplieu!$N$8:$N$1070,$G784)=$J$3,IF($G784="","",INDEX(Nhaplieu!$M$8:$M$1070,$G784)),"")))</f>
        <v/>
      </c>
      <c r="E784" s="461" t="str">
        <f>IF($G784="","",IF(AND(INDEX(Nhaplieu!$M$8:$M$1070,$G784)=$J$3,INDEX(Nhaplieu!$P$8:$P$1070,$G784)=$J$2),INDEX(Nhaplieu!$O$8:$O$1070,$G784),0))</f>
        <v/>
      </c>
      <c r="F784" s="461" t="str">
        <f>IF(OR($G784="",E784&gt;0),"",IF(AND(INDEX(Nhaplieu!$N$8:$N$1070,$G784)=$J$3,INDEX(Nhaplieu!$P$8:$P$1070,$G784)=$J$2),INDEX(Nhaplieu!$O$8:$O$1070,$G784),0))</f>
        <v/>
      </c>
      <c r="G784" s="480" t="str">
        <f>IF(TYPE(MATCH($J$2,Nhaplieu!$P$8:$P$1070,0))=16,"",MATCH($J$2,Nhaplieu!$P$8:$P$1070,0))</f>
        <v/>
      </c>
    </row>
    <row r="785" spans="1:7" s="10" customFormat="1" ht="14.25" customHeight="1">
      <c r="A785" s="461" t="str">
        <f>IF($G785="","",IF(OR(INDEX(Nhaplieu!$M$8:$M$1070,$G785)=$J$3,INDEX(Nhaplieu!$N$8:$N$1070,$G785)=$J$3),INDEX(Nhaplieu!$E$8:$E$1070,$G785),""))</f>
        <v/>
      </c>
      <c r="B785" s="477" t="str">
        <f>IF($G785="","",IF(OR(INDEX(Nhaplieu!$M$8:$M$1070,$G785)=$J$3,INDEX(Nhaplieu!$N$8:$N$1070,$G785)=$J$3),INDEX(Nhaplieu!$F$8:$F$1070,$G785),""))</f>
        <v/>
      </c>
      <c r="C785" s="478" t="str">
        <f>IF($G785="","",IF(OR(INDEX(Nhaplieu!$M$8:$M$1070,$G785)=$J$3,INDEX(Nhaplieu!$N$8:$N$1070,$G785)=$J$3),INDEX(Nhaplieu!$L$8:$L$1070,$G785),""))</f>
        <v/>
      </c>
      <c r="D785" s="479" t="str">
        <f>IF($G785="","",IF(INDEX(Nhaplieu!$M$8:$M$1070,$G785)=$J$3,IF($G785="","",INDEX(Nhaplieu!$N$8:$N$1070,$G785)),IF(INDEX(Nhaplieu!$N$8:$N$1070,$G785)=$J$3,IF($G785="","",INDEX(Nhaplieu!$M$8:$M$1070,$G785)),"")))</f>
        <v/>
      </c>
      <c r="E785" s="461" t="str">
        <f>IF($G785="","",IF(AND(INDEX(Nhaplieu!$M$8:$M$1070,$G785)=$J$3,INDEX(Nhaplieu!$P$8:$P$1070,$G785)=$J$2),INDEX(Nhaplieu!$O$8:$O$1070,$G785),0))</f>
        <v/>
      </c>
      <c r="F785" s="461" t="str">
        <f>IF(OR($G785="",E785&gt;0),"",IF(AND(INDEX(Nhaplieu!$N$8:$N$1070,$G785)=$J$3,INDEX(Nhaplieu!$P$8:$P$1070,$G785)=$J$2),INDEX(Nhaplieu!$O$8:$O$1070,$G785),0))</f>
        <v/>
      </c>
      <c r="G785" s="480" t="str">
        <f>IF(TYPE(MATCH($J$2,Nhaplieu!$P$8:$P$1070,0))=16,"",MATCH($J$2,Nhaplieu!$P$8:$P$1070,0))</f>
        <v/>
      </c>
    </row>
    <row r="786" spans="1:7" s="10" customFormat="1" ht="14.25" customHeight="1">
      <c r="A786" s="461" t="str">
        <f>IF($G786="","",IF(OR(INDEX(Nhaplieu!$M$8:$M$1070,$G786)=$J$3,INDEX(Nhaplieu!$N$8:$N$1070,$G786)=$J$3),INDEX(Nhaplieu!$E$8:$E$1070,$G786),""))</f>
        <v/>
      </c>
      <c r="B786" s="477" t="str">
        <f>IF($G786="","",IF(OR(INDEX(Nhaplieu!$M$8:$M$1070,$G786)=$J$3,INDEX(Nhaplieu!$N$8:$N$1070,$G786)=$J$3),INDEX(Nhaplieu!$F$8:$F$1070,$G786),""))</f>
        <v/>
      </c>
      <c r="C786" s="478" t="str">
        <f>IF($G786="","",IF(OR(INDEX(Nhaplieu!$M$8:$M$1070,$G786)=$J$3,INDEX(Nhaplieu!$N$8:$N$1070,$G786)=$J$3),INDEX(Nhaplieu!$L$8:$L$1070,$G786),""))</f>
        <v/>
      </c>
      <c r="D786" s="479" t="str">
        <f>IF($G786="","",IF(INDEX(Nhaplieu!$M$8:$M$1070,$G786)=$J$3,IF($G786="","",INDEX(Nhaplieu!$N$8:$N$1070,$G786)),IF(INDEX(Nhaplieu!$N$8:$N$1070,$G786)=$J$3,IF($G786="","",INDEX(Nhaplieu!$M$8:$M$1070,$G786)),"")))</f>
        <v/>
      </c>
      <c r="E786" s="461" t="str">
        <f>IF($G786="","",IF(AND(INDEX(Nhaplieu!$M$8:$M$1070,$G786)=$J$3,INDEX(Nhaplieu!$P$8:$P$1070,$G786)=$J$2),INDEX(Nhaplieu!$O$8:$O$1070,$G786),0))</f>
        <v/>
      </c>
      <c r="F786" s="461" t="str">
        <f>IF(OR($G786="",E786&gt;0),"",IF(AND(INDEX(Nhaplieu!$N$8:$N$1070,$G786)=$J$3,INDEX(Nhaplieu!$P$8:$P$1070,$G786)=$J$2),INDEX(Nhaplieu!$O$8:$O$1070,$G786),0))</f>
        <v/>
      </c>
      <c r="G786" s="480" t="str">
        <f>IF(TYPE(MATCH($J$2,Nhaplieu!$P$8:$P$1070,0))=16,"",MATCH($J$2,Nhaplieu!$P$8:$P$1070,0))</f>
        <v/>
      </c>
    </row>
    <row r="787" spans="1:7" s="10" customFormat="1" ht="14.25" customHeight="1">
      <c r="A787" s="461" t="str">
        <f>IF($G787="","",IF(OR(INDEX(Nhaplieu!$M$8:$M$1070,$G787)=$J$3,INDEX(Nhaplieu!$N$8:$N$1070,$G787)=$J$3),INDEX(Nhaplieu!$E$8:$E$1070,$G787),""))</f>
        <v/>
      </c>
      <c r="B787" s="477" t="str">
        <f>IF($G787="","",IF(OR(INDEX(Nhaplieu!$M$8:$M$1070,$G787)=$J$3,INDEX(Nhaplieu!$N$8:$N$1070,$G787)=$J$3),INDEX(Nhaplieu!$F$8:$F$1070,$G787),""))</f>
        <v/>
      </c>
      <c r="C787" s="478" t="str">
        <f>IF($G787="","",IF(OR(INDEX(Nhaplieu!$M$8:$M$1070,$G787)=$J$3,INDEX(Nhaplieu!$N$8:$N$1070,$G787)=$J$3),INDEX(Nhaplieu!$L$8:$L$1070,$G787),""))</f>
        <v/>
      </c>
      <c r="D787" s="479" t="str">
        <f>IF($G787="","",IF(INDEX(Nhaplieu!$M$8:$M$1070,$G787)=$J$3,IF($G787="","",INDEX(Nhaplieu!$N$8:$N$1070,$G787)),IF(INDEX(Nhaplieu!$N$8:$N$1070,$G787)=$J$3,IF($G787="","",INDEX(Nhaplieu!$M$8:$M$1070,$G787)),"")))</f>
        <v/>
      </c>
      <c r="E787" s="461" t="str">
        <f>IF($G787="","",IF(AND(INDEX(Nhaplieu!$M$8:$M$1070,$G787)=$J$3,INDEX(Nhaplieu!$P$8:$P$1070,$G787)=$J$2),INDEX(Nhaplieu!$O$8:$O$1070,$G787),0))</f>
        <v/>
      </c>
      <c r="F787" s="461" t="str">
        <f>IF(OR($G787="",E787&gt;0),"",IF(AND(INDEX(Nhaplieu!$N$8:$N$1070,$G787)=$J$3,INDEX(Nhaplieu!$P$8:$P$1070,$G787)=$J$2),INDEX(Nhaplieu!$O$8:$O$1070,$G787),0))</f>
        <v/>
      </c>
      <c r="G787" s="480" t="str">
        <f>IF(TYPE(MATCH($J$2,Nhaplieu!$P$8:$P$1070,0))=16,"",MATCH($J$2,Nhaplieu!$P$8:$P$1070,0))</f>
        <v/>
      </c>
    </row>
    <row r="788" spans="1:7" s="10" customFormat="1" ht="14.25" customHeight="1">
      <c r="A788" s="461" t="str">
        <f>IF($G788="","",IF(OR(INDEX(Nhaplieu!$M$8:$M$1070,$G788)=$J$3,INDEX(Nhaplieu!$N$8:$N$1070,$G788)=$J$3),INDEX(Nhaplieu!$E$8:$E$1070,$G788),""))</f>
        <v/>
      </c>
      <c r="B788" s="477" t="str">
        <f>IF($G788="","",IF(OR(INDEX(Nhaplieu!$M$8:$M$1070,$G788)=$J$3,INDEX(Nhaplieu!$N$8:$N$1070,$G788)=$J$3),INDEX(Nhaplieu!$F$8:$F$1070,$G788),""))</f>
        <v/>
      </c>
      <c r="C788" s="478" t="str">
        <f>IF($G788="","",IF(OR(INDEX(Nhaplieu!$M$8:$M$1070,$G788)=$J$3,INDEX(Nhaplieu!$N$8:$N$1070,$G788)=$J$3),INDEX(Nhaplieu!$L$8:$L$1070,$G788),""))</f>
        <v/>
      </c>
      <c r="D788" s="479" t="str">
        <f>IF($G788="","",IF(INDEX(Nhaplieu!$M$8:$M$1070,$G788)=$J$3,IF($G788="","",INDEX(Nhaplieu!$N$8:$N$1070,$G788)),IF(INDEX(Nhaplieu!$N$8:$N$1070,$G788)=$J$3,IF($G788="","",INDEX(Nhaplieu!$M$8:$M$1070,$G788)),"")))</f>
        <v/>
      </c>
      <c r="E788" s="461" t="str">
        <f>IF($G788="","",IF(AND(INDEX(Nhaplieu!$M$8:$M$1070,$G788)=$J$3,INDEX(Nhaplieu!$P$8:$P$1070,$G788)=$J$2),INDEX(Nhaplieu!$O$8:$O$1070,$G788),0))</f>
        <v/>
      </c>
      <c r="F788" s="461" t="str">
        <f>IF(OR($G788="",E788&gt;0),"",IF(AND(INDEX(Nhaplieu!$N$8:$N$1070,$G788)=$J$3,INDEX(Nhaplieu!$P$8:$P$1070,$G788)=$J$2),INDEX(Nhaplieu!$O$8:$O$1070,$G788),0))</f>
        <v/>
      </c>
      <c r="G788" s="480" t="str">
        <f>IF(TYPE(MATCH($J$2,Nhaplieu!$P$8:$P$1070,0))=16,"",MATCH($J$2,Nhaplieu!$P$8:$P$1070,0))</f>
        <v/>
      </c>
    </row>
    <row r="789" spans="1:7" s="10" customFormat="1" ht="14.25" customHeight="1">
      <c r="A789" s="461" t="str">
        <f>IF($G789="","",IF(OR(INDEX(Nhaplieu!$M$8:$M$1070,$G789)=$J$3,INDEX(Nhaplieu!$N$8:$N$1070,$G789)=$J$3),INDEX(Nhaplieu!$E$8:$E$1070,$G789),""))</f>
        <v/>
      </c>
      <c r="B789" s="477" t="str">
        <f>IF($G789="","",IF(OR(INDEX(Nhaplieu!$M$8:$M$1070,$G789)=$J$3,INDEX(Nhaplieu!$N$8:$N$1070,$G789)=$J$3),INDEX(Nhaplieu!$F$8:$F$1070,$G789),""))</f>
        <v/>
      </c>
      <c r="C789" s="478" t="str">
        <f>IF($G789="","",IF(OR(INDEX(Nhaplieu!$M$8:$M$1070,$G789)=$J$3,INDEX(Nhaplieu!$N$8:$N$1070,$G789)=$J$3),INDEX(Nhaplieu!$L$8:$L$1070,$G789),""))</f>
        <v/>
      </c>
      <c r="D789" s="479" t="str">
        <f>IF($G789="","",IF(INDEX(Nhaplieu!$M$8:$M$1070,$G789)=$J$3,IF($G789="","",INDEX(Nhaplieu!$N$8:$N$1070,$G789)),IF(INDEX(Nhaplieu!$N$8:$N$1070,$G789)=$J$3,IF($G789="","",INDEX(Nhaplieu!$M$8:$M$1070,$G789)),"")))</f>
        <v/>
      </c>
      <c r="E789" s="461" t="str">
        <f>IF($G789="","",IF(AND(INDEX(Nhaplieu!$M$8:$M$1070,$G789)=$J$3,INDEX(Nhaplieu!$P$8:$P$1070,$G789)=$J$2),INDEX(Nhaplieu!$O$8:$O$1070,$G789),0))</f>
        <v/>
      </c>
      <c r="F789" s="461" t="str">
        <f>IF(OR($G789="",E789&gt;0),"",IF(AND(INDEX(Nhaplieu!$N$8:$N$1070,$G789)=$J$3,INDEX(Nhaplieu!$P$8:$P$1070,$G789)=$J$2),INDEX(Nhaplieu!$O$8:$O$1070,$G789),0))</f>
        <v/>
      </c>
      <c r="G789" s="480" t="str">
        <f>IF(TYPE(MATCH($J$2,Nhaplieu!$P$8:$P$1070,0))=16,"",MATCH($J$2,Nhaplieu!$P$8:$P$1070,0))</f>
        <v/>
      </c>
    </row>
    <row r="790" spans="1:7" s="10" customFormat="1" ht="14.25" customHeight="1">
      <c r="A790" s="461" t="str">
        <f>IF($G790="","",IF(OR(INDEX(Nhaplieu!$M$8:$M$1070,$G790)=$J$3,INDEX(Nhaplieu!$N$8:$N$1070,$G790)=$J$3),INDEX(Nhaplieu!$E$8:$E$1070,$G790),""))</f>
        <v/>
      </c>
      <c r="B790" s="477" t="str">
        <f>IF($G790="","",IF(OR(INDEX(Nhaplieu!$M$8:$M$1070,$G790)=$J$3,INDEX(Nhaplieu!$N$8:$N$1070,$G790)=$J$3),INDEX(Nhaplieu!$F$8:$F$1070,$G790),""))</f>
        <v/>
      </c>
      <c r="C790" s="478" t="str">
        <f>IF($G790="","",IF(OR(INDEX(Nhaplieu!$M$8:$M$1070,$G790)=$J$3,INDEX(Nhaplieu!$N$8:$N$1070,$G790)=$J$3),INDEX(Nhaplieu!$L$8:$L$1070,$G790),""))</f>
        <v/>
      </c>
      <c r="D790" s="479" t="str">
        <f>IF($G790="","",IF(INDEX(Nhaplieu!$M$8:$M$1070,$G790)=$J$3,IF($G790="","",INDEX(Nhaplieu!$N$8:$N$1070,$G790)),IF(INDEX(Nhaplieu!$N$8:$N$1070,$G790)=$J$3,IF($G790="","",INDEX(Nhaplieu!$M$8:$M$1070,$G790)),"")))</f>
        <v/>
      </c>
      <c r="E790" s="461" t="str">
        <f>IF($G790="","",IF(AND(INDEX(Nhaplieu!$M$8:$M$1070,$G790)=$J$3,INDEX(Nhaplieu!$P$8:$P$1070,$G790)=$J$2),INDEX(Nhaplieu!$O$8:$O$1070,$G790),0))</f>
        <v/>
      </c>
      <c r="F790" s="461" t="str">
        <f>IF(OR($G790="",E790&gt;0),"",IF(AND(INDEX(Nhaplieu!$N$8:$N$1070,$G790)=$J$3,INDEX(Nhaplieu!$P$8:$P$1070,$G790)=$J$2),INDEX(Nhaplieu!$O$8:$O$1070,$G790),0))</f>
        <v/>
      </c>
      <c r="G790" s="480" t="str">
        <f>IF(TYPE(MATCH($J$2,Nhaplieu!$P$8:$P$1070,0))=16,"",MATCH($J$2,Nhaplieu!$P$8:$P$1070,0))</f>
        <v/>
      </c>
    </row>
    <row r="791" spans="1:7" s="10" customFormat="1" ht="14.25" customHeight="1">
      <c r="A791" s="461" t="str">
        <f>IF($G791="","",IF(OR(INDEX(Nhaplieu!$M$8:$M$1070,$G791)=$J$3,INDEX(Nhaplieu!$N$8:$N$1070,$G791)=$J$3),INDEX(Nhaplieu!$E$8:$E$1070,$G791),""))</f>
        <v/>
      </c>
      <c r="B791" s="477" t="str">
        <f>IF($G791="","",IF(OR(INDEX(Nhaplieu!$M$8:$M$1070,$G791)=$J$3,INDEX(Nhaplieu!$N$8:$N$1070,$G791)=$J$3),INDEX(Nhaplieu!$F$8:$F$1070,$G791),""))</f>
        <v/>
      </c>
      <c r="C791" s="478" t="str">
        <f>IF($G791="","",IF(OR(INDEX(Nhaplieu!$M$8:$M$1070,$G791)=$J$3,INDEX(Nhaplieu!$N$8:$N$1070,$G791)=$J$3),INDEX(Nhaplieu!$L$8:$L$1070,$G791),""))</f>
        <v/>
      </c>
      <c r="D791" s="479" t="str">
        <f>IF($G791="","",IF(INDEX(Nhaplieu!$M$8:$M$1070,$G791)=$J$3,IF($G791="","",INDEX(Nhaplieu!$N$8:$N$1070,$G791)),IF(INDEX(Nhaplieu!$N$8:$N$1070,$G791)=$J$3,IF($G791="","",INDEX(Nhaplieu!$M$8:$M$1070,$G791)),"")))</f>
        <v/>
      </c>
      <c r="E791" s="461" t="str">
        <f>IF($G791="","",IF(AND(INDEX(Nhaplieu!$M$8:$M$1070,$G791)=$J$3,INDEX(Nhaplieu!$P$8:$P$1070,$G791)=$J$2),INDEX(Nhaplieu!$O$8:$O$1070,$G791),0))</f>
        <v/>
      </c>
      <c r="F791" s="461" t="str">
        <f>IF(OR($G791="",E791&gt;0),"",IF(AND(INDEX(Nhaplieu!$N$8:$N$1070,$G791)=$J$3,INDEX(Nhaplieu!$P$8:$P$1070,$G791)=$J$2),INDEX(Nhaplieu!$O$8:$O$1070,$G791),0))</f>
        <v/>
      </c>
      <c r="G791" s="480" t="str">
        <f>IF(TYPE(MATCH($J$2,Nhaplieu!$P$8:$P$1070,0))=16,"",MATCH($J$2,Nhaplieu!$P$8:$P$1070,0))</f>
        <v/>
      </c>
    </row>
    <row r="792" spans="1:7" s="10" customFormat="1" ht="14.25" customHeight="1">
      <c r="A792" s="461" t="str">
        <f>IF($G792="","",IF(OR(INDEX(Nhaplieu!$M$8:$M$1070,$G792)=$J$3,INDEX(Nhaplieu!$N$8:$N$1070,$G792)=$J$3),INDEX(Nhaplieu!$E$8:$E$1070,$G792),""))</f>
        <v/>
      </c>
      <c r="B792" s="477" t="str">
        <f>IF($G792="","",IF(OR(INDEX(Nhaplieu!$M$8:$M$1070,$G792)=$J$3,INDEX(Nhaplieu!$N$8:$N$1070,$G792)=$J$3),INDEX(Nhaplieu!$F$8:$F$1070,$G792),""))</f>
        <v/>
      </c>
      <c r="C792" s="478" t="str">
        <f>IF($G792="","",IF(OR(INDEX(Nhaplieu!$M$8:$M$1070,$G792)=$J$3,INDEX(Nhaplieu!$N$8:$N$1070,$G792)=$J$3),INDEX(Nhaplieu!$L$8:$L$1070,$G792),""))</f>
        <v/>
      </c>
      <c r="D792" s="479" t="str">
        <f>IF($G792="","",IF(INDEX(Nhaplieu!$M$8:$M$1070,$G792)=$J$3,IF($G792="","",INDEX(Nhaplieu!$N$8:$N$1070,$G792)),IF(INDEX(Nhaplieu!$N$8:$N$1070,$G792)=$J$3,IF($G792="","",INDEX(Nhaplieu!$M$8:$M$1070,$G792)),"")))</f>
        <v/>
      </c>
      <c r="E792" s="461" t="str">
        <f>IF($G792="","",IF(AND(INDEX(Nhaplieu!$M$8:$M$1070,$G792)=$J$3,INDEX(Nhaplieu!$P$8:$P$1070,$G792)=$J$2),INDEX(Nhaplieu!$O$8:$O$1070,$G792),0))</f>
        <v/>
      </c>
      <c r="F792" s="461" t="str">
        <f>IF(OR($G792="",E792&gt;0),"",IF(AND(INDEX(Nhaplieu!$N$8:$N$1070,$G792)=$J$3,INDEX(Nhaplieu!$P$8:$P$1070,$G792)=$J$2),INDEX(Nhaplieu!$O$8:$O$1070,$G792),0))</f>
        <v/>
      </c>
      <c r="G792" s="480" t="str">
        <f>IF(TYPE(MATCH($J$2,Nhaplieu!$P$8:$P$1070,0))=16,"",MATCH($J$2,Nhaplieu!$P$8:$P$1070,0))</f>
        <v/>
      </c>
    </row>
    <row r="793" spans="1:7" s="10" customFormat="1" ht="14.25" customHeight="1">
      <c r="A793" s="461" t="str">
        <f>IF($G793="","",IF(OR(INDEX(Nhaplieu!$M$8:$M$1070,$G793)=$J$3,INDEX(Nhaplieu!$N$8:$N$1070,$G793)=$J$3),INDEX(Nhaplieu!$E$8:$E$1070,$G793),""))</f>
        <v/>
      </c>
      <c r="B793" s="477" t="str">
        <f>IF($G793="","",IF(OR(INDEX(Nhaplieu!$M$8:$M$1070,$G793)=$J$3,INDEX(Nhaplieu!$N$8:$N$1070,$G793)=$J$3),INDEX(Nhaplieu!$F$8:$F$1070,$G793),""))</f>
        <v/>
      </c>
      <c r="C793" s="478" t="str">
        <f>IF($G793="","",IF(OR(INDEX(Nhaplieu!$M$8:$M$1070,$G793)=$J$3,INDEX(Nhaplieu!$N$8:$N$1070,$G793)=$J$3),INDEX(Nhaplieu!$L$8:$L$1070,$G793),""))</f>
        <v/>
      </c>
      <c r="D793" s="479" t="str">
        <f>IF($G793="","",IF(INDEX(Nhaplieu!$M$8:$M$1070,$G793)=$J$3,IF($G793="","",INDEX(Nhaplieu!$N$8:$N$1070,$G793)),IF(INDEX(Nhaplieu!$N$8:$N$1070,$G793)=$J$3,IF($G793="","",INDEX(Nhaplieu!$M$8:$M$1070,$G793)),"")))</f>
        <v/>
      </c>
      <c r="E793" s="461" t="str">
        <f>IF($G793="","",IF(AND(INDEX(Nhaplieu!$M$8:$M$1070,$G793)=$J$3,INDEX(Nhaplieu!$P$8:$P$1070,$G793)=$J$2),INDEX(Nhaplieu!$O$8:$O$1070,$G793),0))</f>
        <v/>
      </c>
      <c r="F793" s="461" t="str">
        <f>IF(OR($G793="",E793&gt;0),"",IF(AND(INDEX(Nhaplieu!$N$8:$N$1070,$G793)=$J$3,INDEX(Nhaplieu!$P$8:$P$1070,$G793)=$J$2),INDEX(Nhaplieu!$O$8:$O$1070,$G793),0))</f>
        <v/>
      </c>
      <c r="G793" s="480" t="str">
        <f>IF(TYPE(MATCH($J$2,Nhaplieu!$P$8:$P$1070,0))=16,"",MATCH($J$2,Nhaplieu!$P$8:$P$1070,0))</f>
        <v/>
      </c>
    </row>
    <row r="794" spans="1:7" s="10" customFormat="1" ht="14.25" customHeight="1">
      <c r="A794" s="461" t="str">
        <f>IF($G794="","",IF(OR(INDEX(Nhaplieu!$M$8:$M$1070,$G794)=$J$3,INDEX(Nhaplieu!$N$8:$N$1070,$G794)=$J$3),INDEX(Nhaplieu!$E$8:$E$1070,$G794),""))</f>
        <v/>
      </c>
      <c r="B794" s="477" t="str">
        <f>IF($G794="","",IF(OR(INDEX(Nhaplieu!$M$8:$M$1070,$G794)=$J$3,INDEX(Nhaplieu!$N$8:$N$1070,$G794)=$J$3),INDEX(Nhaplieu!$F$8:$F$1070,$G794),""))</f>
        <v/>
      </c>
      <c r="C794" s="478" t="str">
        <f>IF($G794="","",IF(OR(INDEX(Nhaplieu!$M$8:$M$1070,$G794)=$J$3,INDEX(Nhaplieu!$N$8:$N$1070,$G794)=$J$3),INDEX(Nhaplieu!$L$8:$L$1070,$G794),""))</f>
        <v/>
      </c>
      <c r="D794" s="479" t="str">
        <f>IF($G794="","",IF(INDEX(Nhaplieu!$M$8:$M$1070,$G794)=$J$3,IF($G794="","",INDEX(Nhaplieu!$N$8:$N$1070,$G794)),IF(INDEX(Nhaplieu!$N$8:$N$1070,$G794)=$J$3,IF($G794="","",INDEX(Nhaplieu!$M$8:$M$1070,$G794)),"")))</f>
        <v/>
      </c>
      <c r="E794" s="461" t="str">
        <f>IF($G794="","",IF(AND(INDEX(Nhaplieu!$M$8:$M$1070,$G794)=$J$3,INDEX(Nhaplieu!$P$8:$P$1070,$G794)=$J$2),INDEX(Nhaplieu!$O$8:$O$1070,$G794),0))</f>
        <v/>
      </c>
      <c r="F794" s="461" t="str">
        <f>IF(OR($G794="",E794&gt;0),"",IF(AND(INDEX(Nhaplieu!$N$8:$N$1070,$G794)=$J$3,INDEX(Nhaplieu!$P$8:$P$1070,$G794)=$J$2),INDEX(Nhaplieu!$O$8:$O$1070,$G794),0))</f>
        <v/>
      </c>
      <c r="G794" s="480" t="str">
        <f>IF(TYPE(MATCH($J$2,Nhaplieu!$P$8:$P$1070,0))=16,"",MATCH($J$2,Nhaplieu!$P$8:$P$1070,0))</f>
        <v/>
      </c>
    </row>
    <row r="795" spans="1:7" s="10" customFormat="1" ht="14.25" customHeight="1">
      <c r="A795" s="461" t="str">
        <f>IF($G795="","",IF(OR(INDEX(Nhaplieu!$M$8:$M$1070,$G795)=$J$3,INDEX(Nhaplieu!$N$8:$N$1070,$G795)=$J$3),INDEX(Nhaplieu!$E$8:$E$1070,$G795),""))</f>
        <v/>
      </c>
      <c r="B795" s="477" t="str">
        <f>IF($G795="","",IF(OR(INDEX(Nhaplieu!$M$8:$M$1070,$G795)=$J$3,INDEX(Nhaplieu!$N$8:$N$1070,$G795)=$J$3),INDEX(Nhaplieu!$F$8:$F$1070,$G795),""))</f>
        <v/>
      </c>
      <c r="C795" s="478" t="str">
        <f>IF($G795="","",IF(OR(INDEX(Nhaplieu!$M$8:$M$1070,$G795)=$J$3,INDEX(Nhaplieu!$N$8:$N$1070,$G795)=$J$3),INDEX(Nhaplieu!$L$8:$L$1070,$G795),""))</f>
        <v/>
      </c>
      <c r="D795" s="479" t="str">
        <f>IF($G795="","",IF(INDEX(Nhaplieu!$M$8:$M$1070,$G795)=$J$3,IF($G795="","",INDEX(Nhaplieu!$N$8:$N$1070,$G795)),IF(INDEX(Nhaplieu!$N$8:$N$1070,$G795)=$J$3,IF($G795="","",INDEX(Nhaplieu!$M$8:$M$1070,$G795)),"")))</f>
        <v/>
      </c>
      <c r="E795" s="461" t="str">
        <f>IF($G795="","",IF(AND(INDEX(Nhaplieu!$M$8:$M$1070,$G795)=$J$3,INDEX(Nhaplieu!$P$8:$P$1070,$G795)=$J$2),INDEX(Nhaplieu!$O$8:$O$1070,$G795),0))</f>
        <v/>
      </c>
      <c r="F795" s="461" t="str">
        <f>IF(OR($G795="",E795&gt;0),"",IF(AND(INDEX(Nhaplieu!$N$8:$N$1070,$G795)=$J$3,INDEX(Nhaplieu!$P$8:$P$1070,$G795)=$J$2),INDEX(Nhaplieu!$O$8:$O$1070,$G795),0))</f>
        <v/>
      </c>
      <c r="G795" s="480" t="str">
        <f>IF(TYPE(MATCH($J$2,Nhaplieu!$P$8:$P$1070,0))=16,"",MATCH($J$2,Nhaplieu!$P$8:$P$1070,0))</f>
        <v/>
      </c>
    </row>
    <row r="796" spans="1:7" s="10" customFormat="1" ht="14.25" customHeight="1">
      <c r="A796" s="461" t="str">
        <f>IF($G796="","",IF(OR(INDEX(Nhaplieu!$M$8:$M$1070,$G796)=$J$3,INDEX(Nhaplieu!$N$8:$N$1070,$G796)=$J$3),INDEX(Nhaplieu!$E$8:$E$1070,$G796),""))</f>
        <v/>
      </c>
      <c r="B796" s="477" t="str">
        <f>IF($G796="","",IF(OR(INDEX(Nhaplieu!$M$8:$M$1070,$G796)=$J$3,INDEX(Nhaplieu!$N$8:$N$1070,$G796)=$J$3),INDEX(Nhaplieu!$F$8:$F$1070,$G796),""))</f>
        <v/>
      </c>
      <c r="C796" s="478" t="str">
        <f>IF($G796="","",IF(OR(INDEX(Nhaplieu!$M$8:$M$1070,$G796)=$J$3,INDEX(Nhaplieu!$N$8:$N$1070,$G796)=$J$3),INDEX(Nhaplieu!$L$8:$L$1070,$G796),""))</f>
        <v/>
      </c>
      <c r="D796" s="479" t="str">
        <f>IF($G796="","",IF(INDEX(Nhaplieu!$M$8:$M$1070,$G796)=$J$3,IF($G796="","",INDEX(Nhaplieu!$N$8:$N$1070,$G796)),IF(INDEX(Nhaplieu!$N$8:$N$1070,$G796)=$J$3,IF($G796="","",INDEX(Nhaplieu!$M$8:$M$1070,$G796)),"")))</f>
        <v/>
      </c>
      <c r="E796" s="461" t="str">
        <f>IF($G796="","",IF(AND(INDEX(Nhaplieu!$M$8:$M$1070,$G796)=$J$3,INDEX(Nhaplieu!$P$8:$P$1070,$G796)=$J$2),INDEX(Nhaplieu!$O$8:$O$1070,$G796),0))</f>
        <v/>
      </c>
      <c r="F796" s="461" t="str">
        <f>IF(OR($G796="",E796&gt;0),"",IF(AND(INDEX(Nhaplieu!$N$8:$N$1070,$G796)=$J$3,INDEX(Nhaplieu!$P$8:$P$1070,$G796)=$J$2),INDEX(Nhaplieu!$O$8:$O$1070,$G796),0))</f>
        <v/>
      </c>
      <c r="G796" s="480" t="str">
        <f>IF(TYPE(MATCH($J$2,Nhaplieu!$P$8:$P$1070,0))=16,"",MATCH($J$2,Nhaplieu!$P$8:$P$1070,0))</f>
        <v/>
      </c>
    </row>
    <row r="797" spans="1:7" s="10" customFormat="1" ht="14.25" customHeight="1">
      <c r="A797" s="461" t="str">
        <f>IF($G797="","",IF(OR(INDEX(Nhaplieu!$M$8:$M$1070,$G797)=$J$3,INDEX(Nhaplieu!$N$8:$N$1070,$G797)=$J$3),INDEX(Nhaplieu!$E$8:$E$1070,$G797),""))</f>
        <v/>
      </c>
      <c r="B797" s="477" t="str">
        <f>IF($G797="","",IF(OR(INDEX(Nhaplieu!$M$8:$M$1070,$G797)=$J$3,INDEX(Nhaplieu!$N$8:$N$1070,$G797)=$J$3),INDEX(Nhaplieu!$F$8:$F$1070,$G797),""))</f>
        <v/>
      </c>
      <c r="C797" s="478" t="str">
        <f>IF($G797="","",IF(OR(INDEX(Nhaplieu!$M$8:$M$1070,$G797)=$J$3,INDEX(Nhaplieu!$N$8:$N$1070,$G797)=$J$3),INDEX(Nhaplieu!$L$8:$L$1070,$G797),""))</f>
        <v/>
      </c>
      <c r="D797" s="479" t="str">
        <f>IF($G797="","",IF(INDEX(Nhaplieu!$M$8:$M$1070,$G797)=$J$3,IF($G797="","",INDEX(Nhaplieu!$N$8:$N$1070,$G797)),IF(INDEX(Nhaplieu!$N$8:$N$1070,$G797)=$J$3,IF($G797="","",INDEX(Nhaplieu!$M$8:$M$1070,$G797)),"")))</f>
        <v/>
      </c>
      <c r="E797" s="461" t="str">
        <f>IF($G797="","",IF(AND(INDEX(Nhaplieu!$M$8:$M$1070,$G797)=$J$3,INDEX(Nhaplieu!$P$8:$P$1070,$G797)=$J$2),INDEX(Nhaplieu!$O$8:$O$1070,$G797),0))</f>
        <v/>
      </c>
      <c r="F797" s="461" t="str">
        <f>IF(OR($G797="",E797&gt;0),"",IF(AND(INDEX(Nhaplieu!$N$8:$N$1070,$G797)=$J$3,INDEX(Nhaplieu!$P$8:$P$1070,$G797)=$J$2),INDEX(Nhaplieu!$O$8:$O$1070,$G797),0))</f>
        <v/>
      </c>
      <c r="G797" s="480" t="str">
        <f>IF(TYPE(MATCH($J$2,Nhaplieu!$P$8:$P$1070,0))=16,"",MATCH($J$2,Nhaplieu!$P$8:$P$1070,0))</f>
        <v/>
      </c>
    </row>
    <row r="798" spans="1:7" s="10" customFormat="1" ht="14.25" customHeight="1">
      <c r="A798" s="461" t="str">
        <f>IF($G798="","",IF(OR(INDEX(Nhaplieu!$M$8:$M$1070,$G798)=$J$3,INDEX(Nhaplieu!$N$8:$N$1070,$G798)=$J$3),INDEX(Nhaplieu!$E$8:$E$1070,$G798),""))</f>
        <v/>
      </c>
      <c r="B798" s="477" t="str">
        <f>IF($G798="","",IF(OR(INDEX(Nhaplieu!$M$8:$M$1070,$G798)=$J$3,INDEX(Nhaplieu!$N$8:$N$1070,$G798)=$J$3),INDEX(Nhaplieu!$F$8:$F$1070,$G798),""))</f>
        <v/>
      </c>
      <c r="C798" s="478" t="str">
        <f>IF($G798="","",IF(OR(INDEX(Nhaplieu!$M$8:$M$1070,$G798)=$J$3,INDEX(Nhaplieu!$N$8:$N$1070,$G798)=$J$3),INDEX(Nhaplieu!$L$8:$L$1070,$G798),""))</f>
        <v/>
      </c>
      <c r="D798" s="479" t="str">
        <f>IF($G798="","",IF(INDEX(Nhaplieu!$M$8:$M$1070,$G798)=$J$3,IF($G798="","",INDEX(Nhaplieu!$N$8:$N$1070,$G798)),IF(INDEX(Nhaplieu!$N$8:$N$1070,$G798)=$J$3,IF($G798="","",INDEX(Nhaplieu!$M$8:$M$1070,$G798)),"")))</f>
        <v/>
      </c>
      <c r="E798" s="461" t="str">
        <f>IF($G798="","",IF(AND(INDEX(Nhaplieu!$M$8:$M$1070,$G798)=$J$3,INDEX(Nhaplieu!$P$8:$P$1070,$G798)=$J$2),INDEX(Nhaplieu!$O$8:$O$1070,$G798),0))</f>
        <v/>
      </c>
      <c r="F798" s="461" t="str">
        <f>IF(OR($G798="",E798&gt;0),"",IF(AND(INDEX(Nhaplieu!$N$8:$N$1070,$G798)=$J$3,INDEX(Nhaplieu!$P$8:$P$1070,$G798)=$J$2),INDEX(Nhaplieu!$O$8:$O$1070,$G798),0))</f>
        <v/>
      </c>
      <c r="G798" s="480" t="str">
        <f>IF(TYPE(MATCH($J$2,Nhaplieu!$P$8:$P$1070,0))=16,"",MATCH($J$2,Nhaplieu!$P$8:$P$1070,0))</f>
        <v/>
      </c>
    </row>
    <row r="799" spans="1:7" s="10" customFormat="1" ht="14.25" customHeight="1">
      <c r="A799" s="461" t="str">
        <f>IF($G799="","",IF(OR(INDEX(Nhaplieu!$M$8:$M$1070,$G799)=$J$3,INDEX(Nhaplieu!$N$8:$N$1070,$G799)=$J$3),INDEX(Nhaplieu!$E$8:$E$1070,$G799),""))</f>
        <v/>
      </c>
      <c r="B799" s="477" t="str">
        <f>IF($G799="","",IF(OR(INDEX(Nhaplieu!$M$8:$M$1070,$G799)=$J$3,INDEX(Nhaplieu!$N$8:$N$1070,$G799)=$J$3),INDEX(Nhaplieu!$F$8:$F$1070,$G799),""))</f>
        <v/>
      </c>
      <c r="C799" s="478" t="str">
        <f>IF($G799="","",IF(OR(INDEX(Nhaplieu!$M$8:$M$1070,$G799)=$J$3,INDEX(Nhaplieu!$N$8:$N$1070,$G799)=$J$3),INDEX(Nhaplieu!$L$8:$L$1070,$G799),""))</f>
        <v/>
      </c>
      <c r="D799" s="479" t="str">
        <f>IF($G799="","",IF(INDEX(Nhaplieu!$M$8:$M$1070,$G799)=$J$3,IF($G799="","",INDEX(Nhaplieu!$N$8:$N$1070,$G799)),IF(INDEX(Nhaplieu!$N$8:$N$1070,$G799)=$J$3,IF($G799="","",INDEX(Nhaplieu!$M$8:$M$1070,$G799)),"")))</f>
        <v/>
      </c>
      <c r="E799" s="461" t="str">
        <f>IF($G799="","",IF(AND(INDEX(Nhaplieu!$M$8:$M$1070,$G799)=$J$3,INDEX(Nhaplieu!$P$8:$P$1070,$G799)=$J$2),INDEX(Nhaplieu!$O$8:$O$1070,$G799),0))</f>
        <v/>
      </c>
      <c r="F799" s="461" t="str">
        <f>IF(OR($G799="",E799&gt;0),"",IF(AND(INDEX(Nhaplieu!$N$8:$N$1070,$G799)=$J$3,INDEX(Nhaplieu!$P$8:$P$1070,$G799)=$J$2),INDEX(Nhaplieu!$O$8:$O$1070,$G799),0))</f>
        <v/>
      </c>
      <c r="G799" s="480" t="str">
        <f>IF(TYPE(MATCH($J$2,Nhaplieu!$P$8:$P$1070,0))=16,"",MATCH($J$2,Nhaplieu!$P$8:$P$1070,0))</f>
        <v/>
      </c>
    </row>
    <row r="800" spans="1:7" s="10" customFormat="1" ht="14.25" customHeight="1">
      <c r="A800" s="461" t="str">
        <f>IF($G800="","",IF(OR(INDEX(Nhaplieu!$M$8:$M$1070,$G800)=$J$3,INDEX(Nhaplieu!$N$8:$N$1070,$G800)=$J$3),INDEX(Nhaplieu!$E$8:$E$1070,$G800),""))</f>
        <v/>
      </c>
      <c r="B800" s="477" t="str">
        <f>IF($G800="","",IF(OR(INDEX(Nhaplieu!$M$8:$M$1070,$G800)=$J$3,INDEX(Nhaplieu!$N$8:$N$1070,$G800)=$J$3),INDEX(Nhaplieu!$F$8:$F$1070,$G800),""))</f>
        <v/>
      </c>
      <c r="C800" s="478" t="str">
        <f>IF($G800="","",IF(OR(INDEX(Nhaplieu!$M$8:$M$1070,$G800)=$J$3,INDEX(Nhaplieu!$N$8:$N$1070,$G800)=$J$3),INDEX(Nhaplieu!$L$8:$L$1070,$G800),""))</f>
        <v/>
      </c>
      <c r="D800" s="479" t="str">
        <f>IF($G800="","",IF(INDEX(Nhaplieu!$M$8:$M$1070,$G800)=$J$3,IF($G800="","",INDEX(Nhaplieu!$N$8:$N$1070,$G800)),IF(INDEX(Nhaplieu!$N$8:$N$1070,$G800)=$J$3,IF($G800="","",INDEX(Nhaplieu!$M$8:$M$1070,$G800)),"")))</f>
        <v/>
      </c>
      <c r="E800" s="461" t="str">
        <f>IF($G800="","",IF(AND(INDEX(Nhaplieu!$M$8:$M$1070,$G800)=$J$3,INDEX(Nhaplieu!$P$8:$P$1070,$G800)=$J$2),INDEX(Nhaplieu!$O$8:$O$1070,$G800),0))</f>
        <v/>
      </c>
      <c r="F800" s="461" t="str">
        <f>IF(OR($G800="",E800&gt;0),"",IF(AND(INDEX(Nhaplieu!$N$8:$N$1070,$G800)=$J$3,INDEX(Nhaplieu!$P$8:$P$1070,$G800)=$J$2),INDEX(Nhaplieu!$O$8:$O$1070,$G800),0))</f>
        <v/>
      </c>
      <c r="G800" s="480" t="str">
        <f>IF(TYPE(MATCH($J$2,Nhaplieu!$P$8:$P$1070,0))=16,"",MATCH($J$2,Nhaplieu!$P$8:$P$1070,0))</f>
        <v/>
      </c>
    </row>
    <row r="801" spans="1:7" s="10" customFormat="1" ht="14.25" customHeight="1">
      <c r="A801" s="461" t="str">
        <f>IF($G801="","",IF(OR(INDEX(Nhaplieu!$M$8:$M$1070,$G801)=$J$3,INDEX(Nhaplieu!$N$8:$N$1070,$G801)=$J$3),INDEX(Nhaplieu!$E$8:$E$1070,$G801),""))</f>
        <v/>
      </c>
      <c r="B801" s="477" t="str">
        <f>IF($G801="","",IF(OR(INDEX(Nhaplieu!$M$8:$M$1070,$G801)=$J$3,INDEX(Nhaplieu!$N$8:$N$1070,$G801)=$J$3),INDEX(Nhaplieu!$F$8:$F$1070,$G801),""))</f>
        <v/>
      </c>
      <c r="C801" s="478" t="str">
        <f>IF($G801="","",IF(OR(INDEX(Nhaplieu!$M$8:$M$1070,$G801)=$J$3,INDEX(Nhaplieu!$N$8:$N$1070,$G801)=$J$3),INDEX(Nhaplieu!$L$8:$L$1070,$G801),""))</f>
        <v/>
      </c>
      <c r="D801" s="479" t="str">
        <f>IF($G801="","",IF(INDEX(Nhaplieu!$M$8:$M$1070,$G801)=$J$3,IF($G801="","",INDEX(Nhaplieu!$N$8:$N$1070,$G801)),IF(INDEX(Nhaplieu!$N$8:$N$1070,$G801)=$J$3,IF($G801="","",INDEX(Nhaplieu!$M$8:$M$1070,$G801)),"")))</f>
        <v/>
      </c>
      <c r="E801" s="461" t="str">
        <f>IF($G801="","",IF(AND(INDEX(Nhaplieu!$M$8:$M$1070,$G801)=$J$3,INDEX(Nhaplieu!$P$8:$P$1070,$G801)=$J$2),INDEX(Nhaplieu!$O$8:$O$1070,$G801),0))</f>
        <v/>
      </c>
      <c r="F801" s="461" t="str">
        <f>IF(OR($G801="",E801&gt;0),"",IF(AND(INDEX(Nhaplieu!$N$8:$N$1070,$G801)=$J$3,INDEX(Nhaplieu!$P$8:$P$1070,$G801)=$J$2),INDEX(Nhaplieu!$O$8:$O$1070,$G801),0))</f>
        <v/>
      </c>
      <c r="G801" s="480" t="str">
        <f>IF(TYPE(MATCH($J$2,Nhaplieu!$P$8:$P$1070,0))=16,"",MATCH($J$2,Nhaplieu!$P$8:$P$1070,0))</f>
        <v/>
      </c>
    </row>
    <row r="802" spans="1:7" s="10" customFormat="1" ht="14.25" customHeight="1">
      <c r="A802" s="461" t="str">
        <f>IF($G802="","",IF(OR(INDEX(Nhaplieu!$M$8:$M$1070,$G802)=$J$3,INDEX(Nhaplieu!$N$8:$N$1070,$G802)=$J$3),INDEX(Nhaplieu!$E$8:$E$1070,$G802),""))</f>
        <v/>
      </c>
      <c r="B802" s="477" t="str">
        <f>IF($G802="","",IF(OR(INDEX(Nhaplieu!$M$8:$M$1070,$G802)=$J$3,INDEX(Nhaplieu!$N$8:$N$1070,$G802)=$J$3),INDEX(Nhaplieu!$F$8:$F$1070,$G802),""))</f>
        <v/>
      </c>
      <c r="C802" s="478" t="str">
        <f>IF($G802="","",IF(OR(INDEX(Nhaplieu!$M$8:$M$1070,$G802)=$J$3,INDEX(Nhaplieu!$N$8:$N$1070,$G802)=$J$3),INDEX(Nhaplieu!$L$8:$L$1070,$G802),""))</f>
        <v/>
      </c>
      <c r="D802" s="479" t="str">
        <f>IF($G802="","",IF(INDEX(Nhaplieu!$M$8:$M$1070,$G802)=$J$3,IF($G802="","",INDEX(Nhaplieu!$N$8:$N$1070,$G802)),IF(INDEX(Nhaplieu!$N$8:$N$1070,$G802)=$J$3,IF($G802="","",INDEX(Nhaplieu!$M$8:$M$1070,$G802)),"")))</f>
        <v/>
      </c>
      <c r="E802" s="461" t="str">
        <f>IF($G802="","",IF(AND(INDEX(Nhaplieu!$M$8:$M$1070,$G802)=$J$3,INDEX(Nhaplieu!$P$8:$P$1070,$G802)=$J$2),INDEX(Nhaplieu!$O$8:$O$1070,$G802),0))</f>
        <v/>
      </c>
      <c r="F802" s="461" t="str">
        <f>IF(OR($G802="",E802&gt;0),"",IF(AND(INDEX(Nhaplieu!$N$8:$N$1070,$G802)=$J$3,INDEX(Nhaplieu!$P$8:$P$1070,$G802)=$J$2),INDEX(Nhaplieu!$O$8:$O$1070,$G802),0))</f>
        <v/>
      </c>
      <c r="G802" s="480" t="str">
        <f>IF(TYPE(MATCH($J$2,Nhaplieu!$P$8:$P$1070,0))=16,"",MATCH($J$2,Nhaplieu!$P$8:$P$1070,0))</f>
        <v/>
      </c>
    </row>
    <row r="803" spans="1:7" s="10" customFormat="1" ht="14.25" customHeight="1">
      <c r="A803" s="461" t="str">
        <f>IF($G803="","",IF(OR(INDEX(Nhaplieu!$M$8:$M$1070,$G803)=$J$3,INDEX(Nhaplieu!$N$8:$N$1070,$G803)=$J$3),INDEX(Nhaplieu!$E$8:$E$1070,$G803),""))</f>
        <v/>
      </c>
      <c r="B803" s="477" t="str">
        <f>IF($G803="","",IF(OR(INDEX(Nhaplieu!$M$8:$M$1070,$G803)=$J$3,INDEX(Nhaplieu!$N$8:$N$1070,$G803)=$J$3),INDEX(Nhaplieu!$F$8:$F$1070,$G803),""))</f>
        <v/>
      </c>
      <c r="C803" s="478" t="str">
        <f>IF($G803="","",IF(OR(INDEX(Nhaplieu!$M$8:$M$1070,$G803)=$J$3,INDEX(Nhaplieu!$N$8:$N$1070,$G803)=$J$3),INDEX(Nhaplieu!$L$8:$L$1070,$G803),""))</f>
        <v/>
      </c>
      <c r="D803" s="479" t="str">
        <f>IF($G803="","",IF(INDEX(Nhaplieu!$M$8:$M$1070,$G803)=$J$3,IF($G803="","",INDEX(Nhaplieu!$N$8:$N$1070,$G803)),IF(INDEX(Nhaplieu!$N$8:$N$1070,$G803)=$J$3,IF($G803="","",INDEX(Nhaplieu!$M$8:$M$1070,$G803)),"")))</f>
        <v/>
      </c>
      <c r="E803" s="461" t="str">
        <f>IF($G803="","",IF(AND(INDEX(Nhaplieu!$M$8:$M$1070,$G803)=$J$3,INDEX(Nhaplieu!$P$8:$P$1070,$G803)=$J$2),INDEX(Nhaplieu!$O$8:$O$1070,$G803),0))</f>
        <v/>
      </c>
      <c r="F803" s="461" t="str">
        <f>IF(OR($G803="",E803&gt;0),"",IF(AND(INDEX(Nhaplieu!$N$8:$N$1070,$G803)=$J$3,INDEX(Nhaplieu!$P$8:$P$1070,$G803)=$J$2),INDEX(Nhaplieu!$O$8:$O$1070,$G803),0))</f>
        <v/>
      </c>
      <c r="G803" s="480" t="str">
        <f>IF(TYPE(MATCH($J$2,Nhaplieu!$P$8:$P$1070,0))=16,"",MATCH($J$2,Nhaplieu!$P$8:$P$1070,0))</f>
        <v/>
      </c>
    </row>
    <row r="804" spans="1:7" s="10" customFormat="1" ht="14.25" customHeight="1">
      <c r="A804" s="461" t="str">
        <f>IF($G804="","",IF(OR(INDEX(Nhaplieu!$M$8:$M$1070,$G804)=$J$3,INDEX(Nhaplieu!$N$8:$N$1070,$G804)=$J$3),INDEX(Nhaplieu!$E$8:$E$1070,$G804),""))</f>
        <v/>
      </c>
      <c r="B804" s="477" t="str">
        <f>IF($G804="","",IF(OR(INDEX(Nhaplieu!$M$8:$M$1070,$G804)=$J$3,INDEX(Nhaplieu!$N$8:$N$1070,$G804)=$J$3),INDEX(Nhaplieu!$F$8:$F$1070,$G804),""))</f>
        <v/>
      </c>
      <c r="C804" s="478" t="str">
        <f>IF($G804="","",IF(OR(INDEX(Nhaplieu!$M$8:$M$1070,$G804)=$J$3,INDEX(Nhaplieu!$N$8:$N$1070,$G804)=$J$3),INDEX(Nhaplieu!$L$8:$L$1070,$G804),""))</f>
        <v/>
      </c>
      <c r="D804" s="479" t="str">
        <f>IF($G804="","",IF(INDEX(Nhaplieu!$M$8:$M$1070,$G804)=$J$3,IF($G804="","",INDEX(Nhaplieu!$N$8:$N$1070,$G804)),IF(INDEX(Nhaplieu!$N$8:$N$1070,$G804)=$J$3,IF($G804="","",INDEX(Nhaplieu!$M$8:$M$1070,$G804)),"")))</f>
        <v/>
      </c>
      <c r="E804" s="461" t="str">
        <f>IF($G804="","",IF(AND(INDEX(Nhaplieu!$M$8:$M$1070,$G804)=$J$3,INDEX(Nhaplieu!$P$8:$P$1070,$G804)=$J$2),INDEX(Nhaplieu!$O$8:$O$1070,$G804),0))</f>
        <v/>
      </c>
      <c r="F804" s="461" t="str">
        <f>IF(OR($G804="",E804&gt;0),"",IF(AND(INDEX(Nhaplieu!$N$8:$N$1070,$G804)=$J$3,INDEX(Nhaplieu!$P$8:$P$1070,$G804)=$J$2),INDEX(Nhaplieu!$O$8:$O$1070,$G804),0))</f>
        <v/>
      </c>
      <c r="G804" s="480" t="str">
        <f>IF(TYPE(MATCH($J$2,Nhaplieu!$P$8:$P$1070,0))=16,"",MATCH($J$2,Nhaplieu!$P$8:$P$1070,0))</f>
        <v/>
      </c>
    </row>
    <row r="805" spans="1:7" s="10" customFormat="1" ht="14.25" customHeight="1">
      <c r="A805" s="461" t="str">
        <f>IF($G805="","",IF(OR(INDEX(Nhaplieu!$M$8:$M$1070,$G805)=$J$3,INDEX(Nhaplieu!$N$8:$N$1070,$G805)=$J$3),INDEX(Nhaplieu!$E$8:$E$1070,$G805),""))</f>
        <v/>
      </c>
      <c r="B805" s="477" t="str">
        <f>IF($G805="","",IF(OR(INDEX(Nhaplieu!$M$8:$M$1070,$G805)=$J$3,INDEX(Nhaplieu!$N$8:$N$1070,$G805)=$J$3),INDEX(Nhaplieu!$F$8:$F$1070,$G805),""))</f>
        <v/>
      </c>
      <c r="C805" s="478" t="str">
        <f>IF($G805="","",IF(OR(INDEX(Nhaplieu!$M$8:$M$1070,$G805)=$J$3,INDEX(Nhaplieu!$N$8:$N$1070,$G805)=$J$3),INDEX(Nhaplieu!$L$8:$L$1070,$G805),""))</f>
        <v/>
      </c>
      <c r="D805" s="479" t="str">
        <f>IF($G805="","",IF(INDEX(Nhaplieu!$M$8:$M$1070,$G805)=$J$3,IF($G805="","",INDEX(Nhaplieu!$N$8:$N$1070,$G805)),IF(INDEX(Nhaplieu!$N$8:$N$1070,$G805)=$J$3,IF($G805="","",INDEX(Nhaplieu!$M$8:$M$1070,$G805)),"")))</f>
        <v/>
      </c>
      <c r="E805" s="461" t="str">
        <f>IF($G805="","",IF(AND(INDEX(Nhaplieu!$M$8:$M$1070,$G805)=$J$3,INDEX(Nhaplieu!$P$8:$P$1070,$G805)=$J$2),INDEX(Nhaplieu!$O$8:$O$1070,$G805),0))</f>
        <v/>
      </c>
      <c r="F805" s="461" t="str">
        <f>IF(OR($G805="",E805&gt;0),"",IF(AND(INDEX(Nhaplieu!$N$8:$N$1070,$G805)=$J$3,INDEX(Nhaplieu!$P$8:$P$1070,$G805)=$J$2),INDEX(Nhaplieu!$O$8:$O$1070,$G805),0))</f>
        <v/>
      </c>
      <c r="G805" s="480" t="str">
        <f>IF(TYPE(MATCH($J$2,Nhaplieu!$P$8:$P$1070,0))=16,"",MATCH($J$2,Nhaplieu!$P$8:$P$1070,0))</f>
        <v/>
      </c>
    </row>
    <row r="806" spans="1:7" s="10" customFormat="1" ht="14.25" customHeight="1">
      <c r="A806" s="461" t="str">
        <f>IF($G806="","",IF(OR(INDEX(Nhaplieu!$M$8:$M$1070,$G806)=$J$3,INDEX(Nhaplieu!$N$8:$N$1070,$G806)=$J$3),INDEX(Nhaplieu!$E$8:$E$1070,$G806),""))</f>
        <v/>
      </c>
      <c r="B806" s="477" t="str">
        <f>IF($G806="","",IF(OR(INDEX(Nhaplieu!$M$8:$M$1070,$G806)=$J$3,INDEX(Nhaplieu!$N$8:$N$1070,$G806)=$J$3),INDEX(Nhaplieu!$F$8:$F$1070,$G806),""))</f>
        <v/>
      </c>
      <c r="C806" s="478" t="str">
        <f>IF($G806="","",IF(OR(INDEX(Nhaplieu!$M$8:$M$1070,$G806)=$J$3,INDEX(Nhaplieu!$N$8:$N$1070,$G806)=$J$3),INDEX(Nhaplieu!$L$8:$L$1070,$G806),""))</f>
        <v/>
      </c>
      <c r="D806" s="479" t="str">
        <f>IF($G806="","",IF(INDEX(Nhaplieu!$M$8:$M$1070,$G806)=$J$3,IF($G806="","",INDEX(Nhaplieu!$N$8:$N$1070,$G806)),IF(INDEX(Nhaplieu!$N$8:$N$1070,$G806)=$J$3,IF($G806="","",INDEX(Nhaplieu!$M$8:$M$1070,$G806)),"")))</f>
        <v/>
      </c>
      <c r="E806" s="461" t="str">
        <f>IF($G806="","",IF(AND(INDEX(Nhaplieu!$M$8:$M$1070,$G806)=$J$3,INDEX(Nhaplieu!$P$8:$P$1070,$G806)=$J$2),INDEX(Nhaplieu!$O$8:$O$1070,$G806),0))</f>
        <v/>
      </c>
      <c r="F806" s="461" t="str">
        <f>IF(OR($G806="",E806&gt;0),"",IF(AND(INDEX(Nhaplieu!$N$8:$N$1070,$G806)=$J$3,INDEX(Nhaplieu!$P$8:$P$1070,$G806)=$J$2),INDEX(Nhaplieu!$O$8:$O$1070,$G806),0))</f>
        <v/>
      </c>
      <c r="G806" s="480" t="str">
        <f>IF(TYPE(MATCH($J$2,Nhaplieu!$P$8:$P$1070,0))=16,"",MATCH($J$2,Nhaplieu!$P$8:$P$1070,0))</f>
        <v/>
      </c>
    </row>
    <row r="807" spans="1:7" s="10" customFormat="1" ht="14.25" customHeight="1">
      <c r="A807" s="461" t="str">
        <f>IF($G807="","",IF(OR(INDEX(Nhaplieu!$M$8:$M$1070,$G807)=$J$3,INDEX(Nhaplieu!$N$8:$N$1070,$G807)=$J$3),INDEX(Nhaplieu!$E$8:$E$1070,$G807),""))</f>
        <v/>
      </c>
      <c r="B807" s="477" t="str">
        <f>IF($G807="","",IF(OR(INDEX(Nhaplieu!$M$8:$M$1070,$G807)=$J$3,INDEX(Nhaplieu!$N$8:$N$1070,$G807)=$J$3),INDEX(Nhaplieu!$F$8:$F$1070,$G807),""))</f>
        <v/>
      </c>
      <c r="C807" s="478" t="str">
        <f>IF($G807="","",IF(OR(INDEX(Nhaplieu!$M$8:$M$1070,$G807)=$J$3,INDEX(Nhaplieu!$N$8:$N$1070,$G807)=$J$3),INDEX(Nhaplieu!$L$8:$L$1070,$G807),""))</f>
        <v/>
      </c>
      <c r="D807" s="479" t="str">
        <f>IF($G807="","",IF(INDEX(Nhaplieu!$M$8:$M$1070,$G807)=$J$3,IF($G807="","",INDEX(Nhaplieu!$N$8:$N$1070,$G807)),IF(INDEX(Nhaplieu!$N$8:$N$1070,$G807)=$J$3,IF($G807="","",INDEX(Nhaplieu!$M$8:$M$1070,$G807)),"")))</f>
        <v/>
      </c>
      <c r="E807" s="461" t="str">
        <f>IF($G807="","",IF(AND(INDEX(Nhaplieu!$M$8:$M$1070,$G807)=$J$3,INDEX(Nhaplieu!$P$8:$P$1070,$G807)=$J$2),INDEX(Nhaplieu!$O$8:$O$1070,$G807),0))</f>
        <v/>
      </c>
      <c r="F807" s="461" t="str">
        <f>IF(OR($G807="",E807&gt;0),"",IF(AND(INDEX(Nhaplieu!$N$8:$N$1070,$G807)=$J$3,INDEX(Nhaplieu!$P$8:$P$1070,$G807)=$J$2),INDEX(Nhaplieu!$O$8:$O$1070,$G807),0))</f>
        <v/>
      </c>
      <c r="G807" s="480" t="str">
        <f>IF(TYPE(MATCH($J$2,Nhaplieu!$P$8:$P$1070,0))=16,"",MATCH($J$2,Nhaplieu!$P$8:$P$1070,0))</f>
        <v/>
      </c>
    </row>
    <row r="808" spans="1:7" s="10" customFormat="1" ht="14.25" customHeight="1">
      <c r="A808" s="461" t="str">
        <f>IF($G808="","",IF(OR(INDEX(Nhaplieu!$M$8:$M$1070,$G808)=$J$3,INDEX(Nhaplieu!$N$8:$N$1070,$G808)=$J$3),INDEX(Nhaplieu!$E$8:$E$1070,$G808),""))</f>
        <v/>
      </c>
      <c r="B808" s="477" t="str">
        <f>IF($G808="","",IF(OR(INDEX(Nhaplieu!$M$8:$M$1070,$G808)=$J$3,INDEX(Nhaplieu!$N$8:$N$1070,$G808)=$J$3),INDEX(Nhaplieu!$F$8:$F$1070,$G808),""))</f>
        <v/>
      </c>
      <c r="C808" s="478" t="str">
        <f>IF($G808="","",IF(OR(INDEX(Nhaplieu!$M$8:$M$1070,$G808)=$J$3,INDEX(Nhaplieu!$N$8:$N$1070,$G808)=$J$3),INDEX(Nhaplieu!$L$8:$L$1070,$G808),""))</f>
        <v/>
      </c>
      <c r="D808" s="479" t="str">
        <f>IF($G808="","",IF(INDEX(Nhaplieu!$M$8:$M$1070,$G808)=$J$3,IF($G808="","",INDEX(Nhaplieu!$N$8:$N$1070,$G808)),IF(INDEX(Nhaplieu!$N$8:$N$1070,$G808)=$J$3,IF($G808="","",INDEX(Nhaplieu!$M$8:$M$1070,$G808)),"")))</f>
        <v/>
      </c>
      <c r="E808" s="461" t="str">
        <f>IF($G808="","",IF(AND(INDEX(Nhaplieu!$M$8:$M$1070,$G808)=$J$3,INDEX(Nhaplieu!$P$8:$P$1070,$G808)=$J$2),INDEX(Nhaplieu!$O$8:$O$1070,$G808),0))</f>
        <v/>
      </c>
      <c r="F808" s="461" t="str">
        <f>IF(OR($G808="",E808&gt;0),"",IF(AND(INDEX(Nhaplieu!$N$8:$N$1070,$G808)=$J$3,INDEX(Nhaplieu!$P$8:$P$1070,$G808)=$J$2),INDEX(Nhaplieu!$O$8:$O$1070,$G808),0))</f>
        <v/>
      </c>
      <c r="G808" s="480" t="str">
        <f>IF(TYPE(MATCH($J$2,Nhaplieu!$P$8:$P$1070,0))=16,"",MATCH($J$2,Nhaplieu!$P$8:$P$1070,0))</f>
        <v/>
      </c>
    </row>
    <row r="809" spans="1:7" s="10" customFormat="1" ht="14.25" customHeight="1">
      <c r="A809" s="461" t="str">
        <f>IF($G809="","",IF(OR(INDEX(Nhaplieu!$M$8:$M$1070,$G809)=$J$3,INDEX(Nhaplieu!$N$8:$N$1070,$G809)=$J$3),INDEX(Nhaplieu!$E$8:$E$1070,$G809),""))</f>
        <v/>
      </c>
      <c r="B809" s="477" t="str">
        <f>IF($G809="","",IF(OR(INDEX(Nhaplieu!$M$8:$M$1070,$G809)=$J$3,INDEX(Nhaplieu!$N$8:$N$1070,$G809)=$J$3),INDEX(Nhaplieu!$F$8:$F$1070,$G809),""))</f>
        <v/>
      </c>
      <c r="C809" s="478" t="str">
        <f>IF($G809="","",IF(OR(INDEX(Nhaplieu!$M$8:$M$1070,$G809)=$J$3,INDEX(Nhaplieu!$N$8:$N$1070,$G809)=$J$3),INDEX(Nhaplieu!$L$8:$L$1070,$G809),""))</f>
        <v/>
      </c>
      <c r="D809" s="479" t="str">
        <f>IF($G809="","",IF(INDEX(Nhaplieu!$M$8:$M$1070,$G809)=$J$3,IF($G809="","",INDEX(Nhaplieu!$N$8:$N$1070,$G809)),IF(INDEX(Nhaplieu!$N$8:$N$1070,$G809)=$J$3,IF($G809="","",INDEX(Nhaplieu!$M$8:$M$1070,$G809)),"")))</f>
        <v/>
      </c>
      <c r="E809" s="461" t="str">
        <f>IF($G809="","",IF(AND(INDEX(Nhaplieu!$M$8:$M$1070,$G809)=$J$3,INDEX(Nhaplieu!$P$8:$P$1070,$G809)=$J$2),INDEX(Nhaplieu!$O$8:$O$1070,$G809),0))</f>
        <v/>
      </c>
      <c r="F809" s="461" t="str">
        <f>IF(OR($G809="",E809&gt;0),"",IF(AND(INDEX(Nhaplieu!$N$8:$N$1070,$G809)=$J$3,INDEX(Nhaplieu!$P$8:$P$1070,$G809)=$J$2),INDEX(Nhaplieu!$O$8:$O$1070,$G809),0))</f>
        <v/>
      </c>
      <c r="G809" s="480" t="str">
        <f>IF(TYPE(MATCH($J$2,Nhaplieu!$P$8:$P$1070,0))=16,"",MATCH($J$2,Nhaplieu!$P$8:$P$1070,0))</f>
        <v/>
      </c>
    </row>
    <row r="810" spans="1:7" s="10" customFormat="1" ht="14.25" customHeight="1">
      <c r="A810" s="461" t="str">
        <f>IF($G810="","",IF(OR(INDEX(Nhaplieu!$M$8:$M$1070,$G810)=$J$3,INDEX(Nhaplieu!$N$8:$N$1070,$G810)=$J$3),INDEX(Nhaplieu!$E$8:$E$1070,$G810),""))</f>
        <v/>
      </c>
      <c r="B810" s="477" t="str">
        <f>IF($G810="","",IF(OR(INDEX(Nhaplieu!$M$8:$M$1070,$G810)=$J$3,INDEX(Nhaplieu!$N$8:$N$1070,$G810)=$J$3),INDEX(Nhaplieu!$F$8:$F$1070,$G810),""))</f>
        <v/>
      </c>
      <c r="C810" s="478" t="str">
        <f>IF($G810="","",IF(OR(INDEX(Nhaplieu!$M$8:$M$1070,$G810)=$J$3,INDEX(Nhaplieu!$N$8:$N$1070,$G810)=$J$3),INDEX(Nhaplieu!$L$8:$L$1070,$G810),""))</f>
        <v/>
      </c>
      <c r="D810" s="479" t="str">
        <f>IF($G810="","",IF(INDEX(Nhaplieu!$M$8:$M$1070,$G810)=$J$3,IF($G810="","",INDEX(Nhaplieu!$N$8:$N$1070,$G810)),IF(INDEX(Nhaplieu!$N$8:$N$1070,$G810)=$J$3,IF($G810="","",INDEX(Nhaplieu!$M$8:$M$1070,$G810)),"")))</f>
        <v/>
      </c>
      <c r="E810" s="461" t="str">
        <f>IF($G810="","",IF(AND(INDEX(Nhaplieu!$M$8:$M$1070,$G810)=$J$3,INDEX(Nhaplieu!$P$8:$P$1070,$G810)=$J$2),INDEX(Nhaplieu!$O$8:$O$1070,$G810),0))</f>
        <v/>
      </c>
      <c r="F810" s="461" t="str">
        <f>IF(OR($G810="",E810&gt;0),"",IF(AND(INDEX(Nhaplieu!$N$8:$N$1070,$G810)=$J$3,INDEX(Nhaplieu!$P$8:$P$1070,$G810)=$J$2),INDEX(Nhaplieu!$O$8:$O$1070,$G810),0))</f>
        <v/>
      </c>
      <c r="G810" s="480" t="str">
        <f>IF(TYPE(MATCH($J$2,Nhaplieu!$P$8:$P$1070,0))=16,"",MATCH($J$2,Nhaplieu!$P$8:$P$1070,0))</f>
        <v/>
      </c>
    </row>
    <row r="811" spans="1:7" s="10" customFormat="1" ht="14.25" customHeight="1">
      <c r="A811" s="461" t="str">
        <f>IF($G811="","",IF(OR(INDEX(Nhaplieu!$M$8:$M$1070,$G811)=$J$3,INDEX(Nhaplieu!$N$8:$N$1070,$G811)=$J$3),INDEX(Nhaplieu!$E$8:$E$1070,$G811),""))</f>
        <v/>
      </c>
      <c r="B811" s="477" t="str">
        <f>IF($G811="","",IF(OR(INDEX(Nhaplieu!$M$8:$M$1070,$G811)=$J$3,INDEX(Nhaplieu!$N$8:$N$1070,$G811)=$J$3),INDEX(Nhaplieu!$F$8:$F$1070,$G811),""))</f>
        <v/>
      </c>
      <c r="C811" s="478" t="str">
        <f>IF($G811="","",IF(OR(INDEX(Nhaplieu!$M$8:$M$1070,$G811)=$J$3,INDEX(Nhaplieu!$N$8:$N$1070,$G811)=$J$3),INDEX(Nhaplieu!$L$8:$L$1070,$G811),""))</f>
        <v/>
      </c>
      <c r="D811" s="479" t="str">
        <f>IF($G811="","",IF(INDEX(Nhaplieu!$M$8:$M$1070,$G811)=$J$3,IF($G811="","",INDEX(Nhaplieu!$N$8:$N$1070,$G811)),IF(INDEX(Nhaplieu!$N$8:$N$1070,$G811)=$J$3,IF($G811="","",INDEX(Nhaplieu!$M$8:$M$1070,$G811)),"")))</f>
        <v/>
      </c>
      <c r="E811" s="461" t="str">
        <f>IF($G811="","",IF(AND(INDEX(Nhaplieu!$M$8:$M$1070,$G811)=$J$3,INDEX(Nhaplieu!$P$8:$P$1070,$G811)=$J$2),INDEX(Nhaplieu!$O$8:$O$1070,$G811),0))</f>
        <v/>
      </c>
      <c r="F811" s="461" t="str">
        <f>IF(OR($G811="",E811&gt;0),"",IF(AND(INDEX(Nhaplieu!$N$8:$N$1070,$G811)=$J$3,INDEX(Nhaplieu!$P$8:$P$1070,$G811)=$J$2),INDEX(Nhaplieu!$O$8:$O$1070,$G811),0))</f>
        <v/>
      </c>
      <c r="G811" s="480" t="str">
        <f>IF(TYPE(MATCH($J$2,Nhaplieu!$P$8:$P$1070,0))=16,"",MATCH($J$2,Nhaplieu!$P$8:$P$1070,0))</f>
        <v/>
      </c>
    </row>
    <row r="812" spans="1:7" s="10" customFormat="1" ht="14.25" customHeight="1">
      <c r="A812" s="461" t="str">
        <f>IF($G812="","",IF(OR(INDEX(Nhaplieu!$M$8:$M$1070,$G812)=$J$3,INDEX(Nhaplieu!$N$8:$N$1070,$G812)=$J$3),INDEX(Nhaplieu!$E$8:$E$1070,$G812),""))</f>
        <v/>
      </c>
      <c r="B812" s="477" t="str">
        <f>IF($G812="","",IF(OR(INDEX(Nhaplieu!$M$8:$M$1070,$G812)=$J$3,INDEX(Nhaplieu!$N$8:$N$1070,$G812)=$J$3),INDEX(Nhaplieu!$F$8:$F$1070,$G812),""))</f>
        <v/>
      </c>
      <c r="C812" s="478" t="str">
        <f>IF($G812="","",IF(OR(INDEX(Nhaplieu!$M$8:$M$1070,$G812)=$J$3,INDEX(Nhaplieu!$N$8:$N$1070,$G812)=$J$3),INDEX(Nhaplieu!$L$8:$L$1070,$G812),""))</f>
        <v/>
      </c>
      <c r="D812" s="479" t="str">
        <f>IF($G812="","",IF(INDEX(Nhaplieu!$M$8:$M$1070,$G812)=$J$3,IF($G812="","",INDEX(Nhaplieu!$N$8:$N$1070,$G812)),IF(INDEX(Nhaplieu!$N$8:$N$1070,$G812)=$J$3,IF($G812="","",INDEX(Nhaplieu!$M$8:$M$1070,$G812)),"")))</f>
        <v/>
      </c>
      <c r="E812" s="461" t="str">
        <f>IF($G812="","",IF(AND(INDEX(Nhaplieu!$M$8:$M$1070,$G812)=$J$3,INDEX(Nhaplieu!$P$8:$P$1070,$G812)=$J$2),INDEX(Nhaplieu!$O$8:$O$1070,$G812),0))</f>
        <v/>
      </c>
      <c r="F812" s="461" t="str">
        <f>IF(OR($G812="",E812&gt;0),"",IF(AND(INDEX(Nhaplieu!$N$8:$N$1070,$G812)=$J$3,INDEX(Nhaplieu!$P$8:$P$1070,$G812)=$J$2),INDEX(Nhaplieu!$O$8:$O$1070,$G812),0))</f>
        <v/>
      </c>
      <c r="G812" s="480" t="str">
        <f>IF(TYPE(MATCH($J$2,Nhaplieu!$P$8:$P$1070,0))=16,"",MATCH($J$2,Nhaplieu!$P$8:$P$1070,0))</f>
        <v/>
      </c>
    </row>
    <row r="813" spans="1:7" s="10" customFormat="1" ht="14.25" customHeight="1">
      <c r="A813" s="461" t="str">
        <f>IF($G813="","",IF(OR(INDEX(Nhaplieu!$M$8:$M$1070,$G813)=$J$3,INDEX(Nhaplieu!$N$8:$N$1070,$G813)=$J$3),INDEX(Nhaplieu!$E$8:$E$1070,$G813),""))</f>
        <v/>
      </c>
      <c r="B813" s="477" t="str">
        <f>IF($G813="","",IF(OR(INDEX(Nhaplieu!$M$8:$M$1070,$G813)=$J$3,INDEX(Nhaplieu!$N$8:$N$1070,$G813)=$J$3),INDEX(Nhaplieu!$F$8:$F$1070,$G813),""))</f>
        <v/>
      </c>
      <c r="C813" s="478" t="str">
        <f>IF($G813="","",IF(OR(INDEX(Nhaplieu!$M$8:$M$1070,$G813)=$J$3,INDEX(Nhaplieu!$N$8:$N$1070,$G813)=$J$3),INDEX(Nhaplieu!$L$8:$L$1070,$G813),""))</f>
        <v/>
      </c>
      <c r="D813" s="479" t="str">
        <f>IF($G813="","",IF(INDEX(Nhaplieu!$M$8:$M$1070,$G813)=$J$3,IF($G813="","",INDEX(Nhaplieu!$N$8:$N$1070,$G813)),IF(INDEX(Nhaplieu!$N$8:$N$1070,$G813)=$J$3,IF($G813="","",INDEX(Nhaplieu!$M$8:$M$1070,$G813)),"")))</f>
        <v/>
      </c>
      <c r="E813" s="461" t="str">
        <f>IF($G813="","",IF(AND(INDEX(Nhaplieu!$M$8:$M$1070,$G813)=$J$3,INDEX(Nhaplieu!$P$8:$P$1070,$G813)=$J$2),INDEX(Nhaplieu!$O$8:$O$1070,$G813),0))</f>
        <v/>
      </c>
      <c r="F813" s="461" t="str">
        <f>IF(OR($G813="",E813&gt;0),"",IF(AND(INDEX(Nhaplieu!$N$8:$N$1070,$G813)=$J$3,INDEX(Nhaplieu!$P$8:$P$1070,$G813)=$J$2),INDEX(Nhaplieu!$O$8:$O$1070,$G813),0))</f>
        <v/>
      </c>
      <c r="G813" s="480" t="str">
        <f>IF(TYPE(MATCH($J$2,Nhaplieu!$P$8:$P$1070,0))=16,"",MATCH($J$2,Nhaplieu!$P$8:$P$1070,0))</f>
        <v/>
      </c>
    </row>
    <row r="814" spans="1:7" s="10" customFormat="1" ht="14.25" customHeight="1">
      <c r="A814" s="461" t="str">
        <f>IF($G814="","",IF(OR(INDEX(Nhaplieu!$M$8:$M$1070,$G814)=$J$3,INDEX(Nhaplieu!$N$8:$N$1070,$G814)=$J$3),INDEX(Nhaplieu!$E$8:$E$1070,$G814),""))</f>
        <v/>
      </c>
      <c r="B814" s="477" t="str">
        <f>IF($G814="","",IF(OR(INDEX(Nhaplieu!$M$8:$M$1070,$G814)=$J$3,INDEX(Nhaplieu!$N$8:$N$1070,$G814)=$J$3),INDEX(Nhaplieu!$F$8:$F$1070,$G814),""))</f>
        <v/>
      </c>
      <c r="C814" s="478" t="str">
        <f>IF($G814="","",IF(OR(INDEX(Nhaplieu!$M$8:$M$1070,$G814)=$J$3,INDEX(Nhaplieu!$N$8:$N$1070,$G814)=$J$3),INDEX(Nhaplieu!$L$8:$L$1070,$G814),""))</f>
        <v/>
      </c>
      <c r="D814" s="479" t="str">
        <f>IF($G814="","",IF(INDEX(Nhaplieu!$M$8:$M$1070,$G814)=$J$3,IF($G814="","",INDEX(Nhaplieu!$N$8:$N$1070,$G814)),IF(INDEX(Nhaplieu!$N$8:$N$1070,$G814)=$J$3,IF($G814="","",INDEX(Nhaplieu!$M$8:$M$1070,$G814)),"")))</f>
        <v/>
      </c>
      <c r="E814" s="461" t="str">
        <f>IF($G814="","",IF(AND(INDEX(Nhaplieu!$M$8:$M$1070,$G814)=$J$3,INDEX(Nhaplieu!$P$8:$P$1070,$G814)=$J$2),INDEX(Nhaplieu!$O$8:$O$1070,$G814),0))</f>
        <v/>
      </c>
      <c r="F814" s="461" t="str">
        <f>IF(OR($G814="",E814&gt;0),"",IF(AND(INDEX(Nhaplieu!$N$8:$N$1070,$G814)=$J$3,INDEX(Nhaplieu!$P$8:$P$1070,$G814)=$J$2),INDEX(Nhaplieu!$O$8:$O$1070,$G814),0))</f>
        <v/>
      </c>
      <c r="G814" s="480" t="str">
        <f>IF(TYPE(MATCH($J$2,Nhaplieu!$P$8:$P$1070,0))=16,"",MATCH($J$2,Nhaplieu!$P$8:$P$1070,0))</f>
        <v/>
      </c>
    </row>
    <row r="815" spans="1:7" s="10" customFormat="1" ht="14.25" customHeight="1">
      <c r="A815" s="461" t="str">
        <f>IF($G815="","",IF(OR(INDEX(Nhaplieu!$M$8:$M$1070,$G815)=$J$3,INDEX(Nhaplieu!$N$8:$N$1070,$G815)=$J$3),INDEX(Nhaplieu!$E$8:$E$1070,$G815),""))</f>
        <v/>
      </c>
      <c r="B815" s="477" t="str">
        <f>IF($G815="","",IF(OR(INDEX(Nhaplieu!$M$8:$M$1070,$G815)=$J$3,INDEX(Nhaplieu!$N$8:$N$1070,$G815)=$J$3),INDEX(Nhaplieu!$F$8:$F$1070,$G815),""))</f>
        <v/>
      </c>
      <c r="C815" s="478" t="str">
        <f>IF($G815="","",IF(OR(INDEX(Nhaplieu!$M$8:$M$1070,$G815)=$J$3,INDEX(Nhaplieu!$N$8:$N$1070,$G815)=$J$3),INDEX(Nhaplieu!$L$8:$L$1070,$G815),""))</f>
        <v/>
      </c>
      <c r="D815" s="479" t="str">
        <f>IF($G815="","",IF(INDEX(Nhaplieu!$M$8:$M$1070,$G815)=$J$3,IF($G815="","",INDEX(Nhaplieu!$N$8:$N$1070,$G815)),IF(INDEX(Nhaplieu!$N$8:$N$1070,$G815)=$J$3,IF($G815="","",INDEX(Nhaplieu!$M$8:$M$1070,$G815)),"")))</f>
        <v/>
      </c>
      <c r="E815" s="461" t="str">
        <f>IF($G815="","",IF(AND(INDEX(Nhaplieu!$M$8:$M$1070,$G815)=$J$3,INDEX(Nhaplieu!$P$8:$P$1070,$G815)=$J$2),INDEX(Nhaplieu!$O$8:$O$1070,$G815),0))</f>
        <v/>
      </c>
      <c r="F815" s="461" t="str">
        <f>IF(OR($G815="",E815&gt;0),"",IF(AND(INDEX(Nhaplieu!$N$8:$N$1070,$G815)=$J$3,INDEX(Nhaplieu!$P$8:$P$1070,$G815)=$J$2),INDEX(Nhaplieu!$O$8:$O$1070,$G815),0))</f>
        <v/>
      </c>
      <c r="G815" s="480" t="str">
        <f>IF(TYPE(MATCH($J$2,Nhaplieu!$P$8:$P$1070,0))=16,"",MATCH($J$2,Nhaplieu!$P$8:$P$1070,0))</f>
        <v/>
      </c>
    </row>
    <row r="816" spans="1:7" s="10" customFormat="1" ht="14.25" customHeight="1">
      <c r="A816" s="461" t="str">
        <f>IF($G816="","",IF(OR(INDEX(Nhaplieu!$M$8:$M$1070,$G816)=$J$3,INDEX(Nhaplieu!$N$8:$N$1070,$G816)=$J$3),INDEX(Nhaplieu!$E$8:$E$1070,$G816),""))</f>
        <v/>
      </c>
      <c r="B816" s="477" t="str">
        <f>IF($G816="","",IF(OR(INDEX(Nhaplieu!$M$8:$M$1070,$G816)=$J$3,INDEX(Nhaplieu!$N$8:$N$1070,$G816)=$J$3),INDEX(Nhaplieu!$F$8:$F$1070,$G816),""))</f>
        <v/>
      </c>
      <c r="C816" s="478" t="str">
        <f>IF($G816="","",IF(OR(INDEX(Nhaplieu!$M$8:$M$1070,$G816)=$J$3,INDEX(Nhaplieu!$N$8:$N$1070,$G816)=$J$3),INDEX(Nhaplieu!$L$8:$L$1070,$G816),""))</f>
        <v/>
      </c>
      <c r="D816" s="479" t="str">
        <f>IF($G816="","",IF(INDEX(Nhaplieu!$M$8:$M$1070,$G816)=$J$3,IF($G816="","",INDEX(Nhaplieu!$N$8:$N$1070,$G816)),IF(INDEX(Nhaplieu!$N$8:$N$1070,$G816)=$J$3,IF($G816="","",INDEX(Nhaplieu!$M$8:$M$1070,$G816)),"")))</f>
        <v/>
      </c>
      <c r="E816" s="461" t="str">
        <f>IF($G816="","",IF(AND(INDEX(Nhaplieu!$M$8:$M$1070,$G816)=$J$3,INDEX(Nhaplieu!$P$8:$P$1070,$G816)=$J$2),INDEX(Nhaplieu!$O$8:$O$1070,$G816),0))</f>
        <v/>
      </c>
      <c r="F816" s="461" t="str">
        <f>IF(OR($G816="",E816&gt;0),"",IF(AND(INDEX(Nhaplieu!$N$8:$N$1070,$G816)=$J$3,INDEX(Nhaplieu!$P$8:$P$1070,$G816)=$J$2),INDEX(Nhaplieu!$O$8:$O$1070,$G816),0))</f>
        <v/>
      </c>
      <c r="G816" s="480" t="str">
        <f>IF(TYPE(MATCH($J$2,Nhaplieu!$P$8:$P$1070,0))=16,"",MATCH($J$2,Nhaplieu!$P$8:$P$1070,0))</f>
        <v/>
      </c>
    </row>
    <row r="817" spans="1:7" s="10" customFormat="1" ht="14.25" customHeight="1">
      <c r="A817" s="461" t="str">
        <f>IF($G817="","",IF(OR(INDEX(Nhaplieu!$M$8:$M$1070,$G817)=$J$3,INDEX(Nhaplieu!$N$8:$N$1070,$G817)=$J$3),INDEX(Nhaplieu!$E$8:$E$1070,$G817),""))</f>
        <v/>
      </c>
      <c r="B817" s="477" t="str">
        <f>IF($G817="","",IF(OR(INDEX(Nhaplieu!$M$8:$M$1070,$G817)=$J$3,INDEX(Nhaplieu!$N$8:$N$1070,$G817)=$J$3),INDEX(Nhaplieu!$F$8:$F$1070,$G817),""))</f>
        <v/>
      </c>
      <c r="C817" s="478" t="str">
        <f>IF($G817="","",IF(OR(INDEX(Nhaplieu!$M$8:$M$1070,$G817)=$J$3,INDEX(Nhaplieu!$N$8:$N$1070,$G817)=$J$3),INDEX(Nhaplieu!$L$8:$L$1070,$G817),""))</f>
        <v/>
      </c>
      <c r="D817" s="479" t="str">
        <f>IF($G817="","",IF(INDEX(Nhaplieu!$M$8:$M$1070,$G817)=$J$3,IF($G817="","",INDEX(Nhaplieu!$N$8:$N$1070,$G817)),IF(INDEX(Nhaplieu!$N$8:$N$1070,$G817)=$J$3,IF($G817="","",INDEX(Nhaplieu!$M$8:$M$1070,$G817)),"")))</f>
        <v/>
      </c>
      <c r="E817" s="461" t="str">
        <f>IF($G817="","",IF(AND(INDEX(Nhaplieu!$M$8:$M$1070,$G817)=$J$3,INDEX(Nhaplieu!$P$8:$P$1070,$G817)=$J$2),INDEX(Nhaplieu!$O$8:$O$1070,$G817),0))</f>
        <v/>
      </c>
      <c r="F817" s="461" t="str">
        <f>IF(OR($G817="",E817&gt;0),"",IF(AND(INDEX(Nhaplieu!$N$8:$N$1070,$G817)=$J$3,INDEX(Nhaplieu!$P$8:$P$1070,$G817)=$J$2),INDEX(Nhaplieu!$O$8:$O$1070,$G817),0))</f>
        <v/>
      </c>
      <c r="G817" s="480" t="str">
        <f>IF(TYPE(MATCH($J$2,Nhaplieu!$P$8:$P$1070,0))=16,"",MATCH($J$2,Nhaplieu!$P$8:$P$1070,0))</f>
        <v/>
      </c>
    </row>
    <row r="818" spans="1:7" s="10" customFormat="1" ht="14.25" customHeight="1">
      <c r="A818" s="461" t="str">
        <f>IF($G818="","",IF(OR(INDEX(Nhaplieu!$M$8:$M$1070,$G818)=$J$3,INDEX(Nhaplieu!$N$8:$N$1070,$G818)=$J$3),INDEX(Nhaplieu!$E$8:$E$1070,$G818),""))</f>
        <v/>
      </c>
      <c r="B818" s="477" t="str">
        <f>IF($G818="","",IF(OR(INDEX(Nhaplieu!$M$8:$M$1070,$G818)=$J$3,INDEX(Nhaplieu!$N$8:$N$1070,$G818)=$J$3),INDEX(Nhaplieu!$F$8:$F$1070,$G818),""))</f>
        <v/>
      </c>
      <c r="C818" s="478" t="str">
        <f>IF($G818="","",IF(OR(INDEX(Nhaplieu!$M$8:$M$1070,$G818)=$J$3,INDEX(Nhaplieu!$N$8:$N$1070,$G818)=$J$3),INDEX(Nhaplieu!$L$8:$L$1070,$G818),""))</f>
        <v/>
      </c>
      <c r="D818" s="479" t="str">
        <f>IF($G818="","",IF(INDEX(Nhaplieu!$M$8:$M$1070,$G818)=$J$3,IF($G818="","",INDEX(Nhaplieu!$N$8:$N$1070,$G818)),IF(INDEX(Nhaplieu!$N$8:$N$1070,$G818)=$J$3,IF($G818="","",INDEX(Nhaplieu!$M$8:$M$1070,$G818)),"")))</f>
        <v/>
      </c>
      <c r="E818" s="461" t="str">
        <f>IF($G818="","",IF(AND(INDEX(Nhaplieu!$M$8:$M$1070,$G818)=$J$3,INDEX(Nhaplieu!$P$8:$P$1070,$G818)=$J$2),INDEX(Nhaplieu!$O$8:$O$1070,$G818),0))</f>
        <v/>
      </c>
      <c r="F818" s="461" t="str">
        <f>IF(OR($G818="",E818&gt;0),"",IF(AND(INDEX(Nhaplieu!$N$8:$N$1070,$G818)=$J$3,INDEX(Nhaplieu!$P$8:$P$1070,$G818)=$J$2),INDEX(Nhaplieu!$O$8:$O$1070,$G818),0))</f>
        <v/>
      </c>
      <c r="G818" s="480" t="str">
        <f>IF(TYPE(MATCH($J$2,Nhaplieu!$P$8:$P$1070,0))=16,"",MATCH($J$2,Nhaplieu!$P$8:$P$1070,0))</f>
        <v/>
      </c>
    </row>
    <row r="819" spans="1:7" s="10" customFormat="1" ht="14.25" customHeight="1">
      <c r="A819" s="461" t="str">
        <f>IF($G819="","",IF(OR(INDEX(Nhaplieu!$M$8:$M$1070,$G819)=$J$3,INDEX(Nhaplieu!$N$8:$N$1070,$G819)=$J$3),INDEX(Nhaplieu!$E$8:$E$1070,$G819),""))</f>
        <v/>
      </c>
      <c r="B819" s="477" t="str">
        <f>IF($G819="","",IF(OR(INDEX(Nhaplieu!$M$8:$M$1070,$G819)=$J$3,INDEX(Nhaplieu!$N$8:$N$1070,$G819)=$J$3),INDEX(Nhaplieu!$F$8:$F$1070,$G819),""))</f>
        <v/>
      </c>
      <c r="C819" s="478" t="str">
        <f>IF($G819="","",IF(OR(INDEX(Nhaplieu!$M$8:$M$1070,$G819)=$J$3,INDEX(Nhaplieu!$N$8:$N$1070,$G819)=$J$3),INDEX(Nhaplieu!$L$8:$L$1070,$G819),""))</f>
        <v/>
      </c>
      <c r="D819" s="479" t="str">
        <f>IF($G819="","",IF(INDEX(Nhaplieu!$M$8:$M$1070,$G819)=$J$3,IF($G819="","",INDEX(Nhaplieu!$N$8:$N$1070,$G819)),IF(INDEX(Nhaplieu!$N$8:$N$1070,$G819)=$J$3,IF($G819="","",INDEX(Nhaplieu!$M$8:$M$1070,$G819)),"")))</f>
        <v/>
      </c>
      <c r="E819" s="461" t="str">
        <f>IF($G819="","",IF(AND(INDEX(Nhaplieu!$M$8:$M$1070,$G819)=$J$3,INDEX(Nhaplieu!$P$8:$P$1070,$G819)=$J$2),INDEX(Nhaplieu!$O$8:$O$1070,$G819),0))</f>
        <v/>
      </c>
      <c r="F819" s="461" t="str">
        <f>IF(OR($G819="",E819&gt;0),"",IF(AND(INDEX(Nhaplieu!$N$8:$N$1070,$G819)=$J$3,INDEX(Nhaplieu!$P$8:$P$1070,$G819)=$J$2),INDEX(Nhaplieu!$O$8:$O$1070,$G819),0))</f>
        <v/>
      </c>
      <c r="G819" s="480" t="str">
        <f>IF(TYPE(MATCH($J$2,Nhaplieu!$P$8:$P$1070,0))=16,"",MATCH($J$2,Nhaplieu!$P$8:$P$1070,0))</f>
        <v/>
      </c>
    </row>
    <row r="820" spans="1:7" s="10" customFormat="1" ht="14.25" customHeight="1">
      <c r="A820" s="461" t="str">
        <f>IF($G820="","",IF(OR(INDEX(Nhaplieu!$M$8:$M$1070,$G820)=$J$3,INDEX(Nhaplieu!$N$8:$N$1070,$G820)=$J$3),INDEX(Nhaplieu!$E$8:$E$1070,$G820),""))</f>
        <v/>
      </c>
      <c r="B820" s="477" t="str">
        <f>IF($G820="","",IF(OR(INDEX(Nhaplieu!$M$8:$M$1070,$G820)=$J$3,INDEX(Nhaplieu!$N$8:$N$1070,$G820)=$J$3),INDEX(Nhaplieu!$F$8:$F$1070,$G820),""))</f>
        <v/>
      </c>
      <c r="C820" s="478" t="str">
        <f>IF($G820="","",IF(OR(INDEX(Nhaplieu!$M$8:$M$1070,$G820)=$J$3,INDEX(Nhaplieu!$N$8:$N$1070,$G820)=$J$3),INDEX(Nhaplieu!$L$8:$L$1070,$G820),""))</f>
        <v/>
      </c>
      <c r="D820" s="479" t="str">
        <f>IF($G820="","",IF(INDEX(Nhaplieu!$M$8:$M$1070,$G820)=$J$3,IF($G820="","",INDEX(Nhaplieu!$N$8:$N$1070,$G820)),IF(INDEX(Nhaplieu!$N$8:$N$1070,$G820)=$J$3,IF($G820="","",INDEX(Nhaplieu!$M$8:$M$1070,$G820)),"")))</f>
        <v/>
      </c>
      <c r="E820" s="461" t="str">
        <f>IF($G820="","",IF(AND(INDEX(Nhaplieu!$M$8:$M$1070,$G820)=$J$3,INDEX(Nhaplieu!$P$8:$P$1070,$G820)=$J$2),INDEX(Nhaplieu!$O$8:$O$1070,$G820),0))</f>
        <v/>
      </c>
      <c r="F820" s="461" t="str">
        <f>IF(OR($G820="",E820&gt;0),"",IF(AND(INDEX(Nhaplieu!$N$8:$N$1070,$G820)=$J$3,INDEX(Nhaplieu!$P$8:$P$1070,$G820)=$J$2),INDEX(Nhaplieu!$O$8:$O$1070,$G820),0))</f>
        <v/>
      </c>
      <c r="G820" s="480" t="str">
        <f>IF(TYPE(MATCH($J$2,Nhaplieu!$P$8:$P$1070,0))=16,"",MATCH($J$2,Nhaplieu!$P$8:$P$1070,0))</f>
        <v/>
      </c>
    </row>
    <row r="821" spans="1:7" s="10" customFormat="1" ht="14.25" customHeight="1">
      <c r="A821" s="461" t="str">
        <f>IF($G821="","",IF(OR(INDEX(Nhaplieu!$M$8:$M$1070,$G821)=$J$3,INDEX(Nhaplieu!$N$8:$N$1070,$G821)=$J$3),INDEX(Nhaplieu!$E$8:$E$1070,$G821),""))</f>
        <v/>
      </c>
      <c r="B821" s="477" t="str">
        <f>IF($G821="","",IF(OR(INDEX(Nhaplieu!$M$8:$M$1070,$G821)=$J$3,INDEX(Nhaplieu!$N$8:$N$1070,$G821)=$J$3),INDEX(Nhaplieu!$F$8:$F$1070,$G821),""))</f>
        <v/>
      </c>
      <c r="C821" s="478" t="str">
        <f>IF($G821="","",IF(OR(INDEX(Nhaplieu!$M$8:$M$1070,$G821)=$J$3,INDEX(Nhaplieu!$N$8:$N$1070,$G821)=$J$3),INDEX(Nhaplieu!$L$8:$L$1070,$G821),""))</f>
        <v/>
      </c>
      <c r="D821" s="479" t="str">
        <f>IF($G821="","",IF(INDEX(Nhaplieu!$M$8:$M$1070,$G821)=$J$3,IF($G821="","",INDEX(Nhaplieu!$N$8:$N$1070,$G821)),IF(INDEX(Nhaplieu!$N$8:$N$1070,$G821)=$J$3,IF($G821="","",INDEX(Nhaplieu!$M$8:$M$1070,$G821)),"")))</f>
        <v/>
      </c>
      <c r="E821" s="461" t="str">
        <f>IF($G821="","",IF(AND(INDEX(Nhaplieu!$M$8:$M$1070,$G821)=$J$3,INDEX(Nhaplieu!$P$8:$P$1070,$G821)=$J$2),INDEX(Nhaplieu!$O$8:$O$1070,$G821),0))</f>
        <v/>
      </c>
      <c r="F821" s="461" t="str">
        <f>IF(OR($G821="",E821&gt;0),"",IF(AND(INDEX(Nhaplieu!$N$8:$N$1070,$G821)=$J$3,INDEX(Nhaplieu!$P$8:$P$1070,$G821)=$J$2),INDEX(Nhaplieu!$O$8:$O$1070,$G821),0))</f>
        <v/>
      </c>
      <c r="G821" s="480" t="str">
        <f>IF(TYPE(MATCH($J$2,Nhaplieu!$P$8:$P$1070,0))=16,"",MATCH($J$2,Nhaplieu!$P$8:$P$1070,0))</f>
        <v/>
      </c>
    </row>
    <row r="822" spans="1:7" s="10" customFormat="1" ht="14.25" customHeight="1">
      <c r="A822" s="461" t="str">
        <f>IF($G822="","",IF(OR(INDEX(Nhaplieu!$M$8:$M$1070,$G822)=$J$3,INDEX(Nhaplieu!$N$8:$N$1070,$G822)=$J$3),INDEX(Nhaplieu!$E$8:$E$1070,$G822),""))</f>
        <v/>
      </c>
      <c r="B822" s="477" t="str">
        <f>IF($G822="","",IF(OR(INDEX(Nhaplieu!$M$8:$M$1070,$G822)=$J$3,INDEX(Nhaplieu!$N$8:$N$1070,$G822)=$J$3),INDEX(Nhaplieu!$F$8:$F$1070,$G822),""))</f>
        <v/>
      </c>
      <c r="C822" s="478" t="str">
        <f>IF($G822="","",IF(OR(INDEX(Nhaplieu!$M$8:$M$1070,$G822)=$J$3,INDEX(Nhaplieu!$N$8:$N$1070,$G822)=$J$3),INDEX(Nhaplieu!$L$8:$L$1070,$G822),""))</f>
        <v/>
      </c>
      <c r="D822" s="479" t="str">
        <f>IF($G822="","",IF(INDEX(Nhaplieu!$M$8:$M$1070,$G822)=$J$3,IF($G822="","",INDEX(Nhaplieu!$N$8:$N$1070,$G822)),IF(INDEX(Nhaplieu!$N$8:$N$1070,$G822)=$J$3,IF($G822="","",INDEX(Nhaplieu!$M$8:$M$1070,$G822)),"")))</f>
        <v/>
      </c>
      <c r="E822" s="461" t="str">
        <f>IF($G822="","",IF(AND(INDEX(Nhaplieu!$M$8:$M$1070,$G822)=$J$3,INDEX(Nhaplieu!$P$8:$P$1070,$G822)=$J$2),INDEX(Nhaplieu!$O$8:$O$1070,$G822),0))</f>
        <v/>
      </c>
      <c r="F822" s="461" t="str">
        <f>IF(OR($G822="",E822&gt;0),"",IF(AND(INDEX(Nhaplieu!$N$8:$N$1070,$G822)=$J$3,INDEX(Nhaplieu!$P$8:$P$1070,$G822)=$J$2),INDEX(Nhaplieu!$O$8:$O$1070,$G822),0))</f>
        <v/>
      </c>
      <c r="G822" s="480" t="str">
        <f>IF(TYPE(MATCH($J$2,Nhaplieu!$P$8:$P$1070,0))=16,"",MATCH($J$2,Nhaplieu!$P$8:$P$1070,0))</f>
        <v/>
      </c>
    </row>
    <row r="823" spans="1:7" s="10" customFormat="1" ht="14.25" customHeight="1">
      <c r="A823" s="461" t="str">
        <f>IF($G823="","",IF(OR(INDEX(Nhaplieu!$M$8:$M$1070,$G823)=$J$3,INDEX(Nhaplieu!$N$8:$N$1070,$G823)=$J$3),INDEX(Nhaplieu!$E$8:$E$1070,$G823),""))</f>
        <v/>
      </c>
      <c r="B823" s="477" t="str">
        <f>IF($G823="","",IF(OR(INDEX(Nhaplieu!$M$8:$M$1070,$G823)=$J$3,INDEX(Nhaplieu!$N$8:$N$1070,$G823)=$J$3),INDEX(Nhaplieu!$F$8:$F$1070,$G823),""))</f>
        <v/>
      </c>
      <c r="C823" s="478" t="str">
        <f>IF($G823="","",IF(OR(INDEX(Nhaplieu!$M$8:$M$1070,$G823)=$J$3,INDEX(Nhaplieu!$N$8:$N$1070,$G823)=$J$3),INDEX(Nhaplieu!$L$8:$L$1070,$G823),""))</f>
        <v/>
      </c>
      <c r="D823" s="479" t="str">
        <f>IF($G823="","",IF(INDEX(Nhaplieu!$M$8:$M$1070,$G823)=$J$3,IF($G823="","",INDEX(Nhaplieu!$N$8:$N$1070,$G823)),IF(INDEX(Nhaplieu!$N$8:$N$1070,$G823)=$J$3,IF($G823="","",INDEX(Nhaplieu!$M$8:$M$1070,$G823)),"")))</f>
        <v/>
      </c>
      <c r="E823" s="461" t="str">
        <f>IF($G823="","",IF(AND(INDEX(Nhaplieu!$M$8:$M$1070,$G823)=$J$3,INDEX(Nhaplieu!$P$8:$P$1070,$G823)=$J$2),INDEX(Nhaplieu!$O$8:$O$1070,$G823),0))</f>
        <v/>
      </c>
      <c r="F823" s="461" t="str">
        <f>IF(OR($G823="",E823&gt;0),"",IF(AND(INDEX(Nhaplieu!$N$8:$N$1070,$G823)=$J$3,INDEX(Nhaplieu!$P$8:$P$1070,$G823)=$J$2),INDEX(Nhaplieu!$O$8:$O$1070,$G823),0))</f>
        <v/>
      </c>
      <c r="G823" s="480" t="str">
        <f>IF(TYPE(MATCH($J$2,Nhaplieu!$P$8:$P$1070,0))=16,"",MATCH($J$2,Nhaplieu!$P$8:$P$1070,0))</f>
        <v/>
      </c>
    </row>
    <row r="824" spans="1:7" s="10" customFormat="1" ht="14.25" customHeight="1">
      <c r="A824" s="461" t="str">
        <f>IF($G824="","",IF(OR(INDEX(Nhaplieu!$M$8:$M$1070,$G824)=$J$3,INDEX(Nhaplieu!$N$8:$N$1070,$G824)=$J$3),INDEX(Nhaplieu!$E$8:$E$1070,$G824),""))</f>
        <v/>
      </c>
      <c r="B824" s="477" t="str">
        <f>IF($G824="","",IF(OR(INDEX(Nhaplieu!$M$8:$M$1070,$G824)=$J$3,INDEX(Nhaplieu!$N$8:$N$1070,$G824)=$J$3),INDEX(Nhaplieu!$F$8:$F$1070,$G824),""))</f>
        <v/>
      </c>
      <c r="C824" s="478" t="str">
        <f>IF($G824="","",IF(OR(INDEX(Nhaplieu!$M$8:$M$1070,$G824)=$J$3,INDEX(Nhaplieu!$N$8:$N$1070,$G824)=$J$3),INDEX(Nhaplieu!$L$8:$L$1070,$G824),""))</f>
        <v/>
      </c>
      <c r="D824" s="479" t="str">
        <f>IF($G824="","",IF(INDEX(Nhaplieu!$M$8:$M$1070,$G824)=$J$3,IF($G824="","",INDEX(Nhaplieu!$N$8:$N$1070,$G824)),IF(INDEX(Nhaplieu!$N$8:$N$1070,$G824)=$J$3,IF($G824="","",INDEX(Nhaplieu!$M$8:$M$1070,$G824)),"")))</f>
        <v/>
      </c>
      <c r="E824" s="461" t="str">
        <f>IF($G824="","",IF(AND(INDEX(Nhaplieu!$M$8:$M$1070,$G824)=$J$3,INDEX(Nhaplieu!$P$8:$P$1070,$G824)=$J$2),INDEX(Nhaplieu!$O$8:$O$1070,$G824),0))</f>
        <v/>
      </c>
      <c r="F824" s="461" t="str">
        <f>IF(OR($G824="",E824&gt;0),"",IF(AND(INDEX(Nhaplieu!$N$8:$N$1070,$G824)=$J$3,INDEX(Nhaplieu!$P$8:$P$1070,$G824)=$J$2),INDEX(Nhaplieu!$O$8:$O$1070,$G824),0))</f>
        <v/>
      </c>
      <c r="G824" s="480" t="str">
        <f>IF(TYPE(MATCH($J$2,Nhaplieu!$P$8:$P$1070,0))=16,"",MATCH($J$2,Nhaplieu!$P$8:$P$1070,0))</f>
        <v/>
      </c>
    </row>
    <row r="825" spans="1:7" s="10" customFormat="1" ht="14.25" customHeight="1">
      <c r="A825" s="461" t="str">
        <f>IF($G825="","",IF(OR(INDEX(Nhaplieu!$M$8:$M$1070,$G825)=$J$3,INDEX(Nhaplieu!$N$8:$N$1070,$G825)=$J$3),INDEX(Nhaplieu!$E$8:$E$1070,$G825),""))</f>
        <v/>
      </c>
      <c r="B825" s="477" t="str">
        <f>IF($G825="","",IF(OR(INDEX(Nhaplieu!$M$8:$M$1070,$G825)=$J$3,INDEX(Nhaplieu!$N$8:$N$1070,$G825)=$J$3),INDEX(Nhaplieu!$F$8:$F$1070,$G825),""))</f>
        <v/>
      </c>
      <c r="C825" s="478" t="str">
        <f>IF($G825="","",IF(OR(INDEX(Nhaplieu!$M$8:$M$1070,$G825)=$J$3,INDEX(Nhaplieu!$N$8:$N$1070,$G825)=$J$3),INDEX(Nhaplieu!$L$8:$L$1070,$G825),""))</f>
        <v/>
      </c>
      <c r="D825" s="479" t="str">
        <f>IF($G825="","",IF(INDEX(Nhaplieu!$M$8:$M$1070,$G825)=$J$3,IF($G825="","",INDEX(Nhaplieu!$N$8:$N$1070,$G825)),IF(INDEX(Nhaplieu!$N$8:$N$1070,$G825)=$J$3,IF($G825="","",INDEX(Nhaplieu!$M$8:$M$1070,$G825)),"")))</f>
        <v/>
      </c>
      <c r="E825" s="461" t="str">
        <f>IF($G825="","",IF(AND(INDEX(Nhaplieu!$M$8:$M$1070,$G825)=$J$3,INDEX(Nhaplieu!$P$8:$P$1070,$G825)=$J$2),INDEX(Nhaplieu!$O$8:$O$1070,$G825),0))</f>
        <v/>
      </c>
      <c r="F825" s="461" t="str">
        <f>IF(OR($G825="",E825&gt;0),"",IF(AND(INDEX(Nhaplieu!$N$8:$N$1070,$G825)=$J$3,INDEX(Nhaplieu!$P$8:$P$1070,$G825)=$J$2),INDEX(Nhaplieu!$O$8:$O$1070,$G825),0))</f>
        <v/>
      </c>
      <c r="G825" s="480" t="str">
        <f>IF(TYPE(MATCH($J$2,Nhaplieu!$P$8:$P$1070,0))=16,"",MATCH($J$2,Nhaplieu!$P$8:$P$1070,0))</f>
        <v/>
      </c>
    </row>
    <row r="826" spans="1:7" s="10" customFormat="1" ht="14.25" customHeight="1">
      <c r="A826" s="461" t="str">
        <f>IF($G826="","",IF(OR(INDEX(Nhaplieu!$M$8:$M$1070,$G826)=$J$3,INDEX(Nhaplieu!$N$8:$N$1070,$G826)=$J$3),INDEX(Nhaplieu!$E$8:$E$1070,$G826),""))</f>
        <v/>
      </c>
      <c r="B826" s="477" t="str">
        <f>IF($G826="","",IF(OR(INDEX(Nhaplieu!$M$8:$M$1070,$G826)=$J$3,INDEX(Nhaplieu!$N$8:$N$1070,$G826)=$J$3),INDEX(Nhaplieu!$F$8:$F$1070,$G826),""))</f>
        <v/>
      </c>
      <c r="C826" s="478" t="str">
        <f>IF($G826="","",IF(OR(INDEX(Nhaplieu!$M$8:$M$1070,$G826)=$J$3,INDEX(Nhaplieu!$N$8:$N$1070,$G826)=$J$3),INDEX(Nhaplieu!$L$8:$L$1070,$G826),""))</f>
        <v/>
      </c>
      <c r="D826" s="479" t="str">
        <f>IF($G826="","",IF(INDEX(Nhaplieu!$M$8:$M$1070,$G826)=$J$3,IF($G826="","",INDEX(Nhaplieu!$N$8:$N$1070,$G826)),IF(INDEX(Nhaplieu!$N$8:$N$1070,$G826)=$J$3,IF($G826="","",INDEX(Nhaplieu!$M$8:$M$1070,$G826)),"")))</f>
        <v/>
      </c>
      <c r="E826" s="461" t="str">
        <f>IF($G826="","",IF(AND(INDEX(Nhaplieu!$M$8:$M$1070,$G826)=$J$3,INDEX(Nhaplieu!$P$8:$P$1070,$G826)=$J$2),INDEX(Nhaplieu!$O$8:$O$1070,$G826),0))</f>
        <v/>
      </c>
      <c r="F826" s="461" t="str">
        <f>IF(OR($G826="",E826&gt;0),"",IF(AND(INDEX(Nhaplieu!$N$8:$N$1070,$G826)=$J$3,INDEX(Nhaplieu!$P$8:$P$1070,$G826)=$J$2),INDEX(Nhaplieu!$O$8:$O$1070,$G826),0))</f>
        <v/>
      </c>
      <c r="G826" s="480" t="str">
        <f>IF(TYPE(MATCH($J$2,Nhaplieu!$P$8:$P$1070,0))=16,"",MATCH($J$2,Nhaplieu!$P$8:$P$1070,0))</f>
        <v/>
      </c>
    </row>
    <row r="827" spans="1:7" s="10" customFormat="1" ht="14.25" customHeight="1">
      <c r="A827" s="461" t="str">
        <f>IF($G827="","",IF(OR(INDEX(Nhaplieu!$M$8:$M$1070,$G827)=$J$3,INDEX(Nhaplieu!$N$8:$N$1070,$G827)=$J$3),INDEX(Nhaplieu!$E$8:$E$1070,$G827),""))</f>
        <v/>
      </c>
      <c r="B827" s="477" t="str">
        <f>IF($G827="","",IF(OR(INDEX(Nhaplieu!$M$8:$M$1070,$G827)=$J$3,INDEX(Nhaplieu!$N$8:$N$1070,$G827)=$J$3),INDEX(Nhaplieu!$F$8:$F$1070,$G827),""))</f>
        <v/>
      </c>
      <c r="C827" s="478" t="str">
        <f>IF($G827="","",IF(OR(INDEX(Nhaplieu!$M$8:$M$1070,$G827)=$J$3,INDEX(Nhaplieu!$N$8:$N$1070,$G827)=$J$3),INDEX(Nhaplieu!$L$8:$L$1070,$G827),""))</f>
        <v/>
      </c>
      <c r="D827" s="479" t="str">
        <f>IF($G827="","",IF(INDEX(Nhaplieu!$M$8:$M$1070,$G827)=$J$3,IF($G827="","",INDEX(Nhaplieu!$N$8:$N$1070,$G827)),IF(INDEX(Nhaplieu!$N$8:$N$1070,$G827)=$J$3,IF($G827="","",INDEX(Nhaplieu!$M$8:$M$1070,$G827)),"")))</f>
        <v/>
      </c>
      <c r="E827" s="461" t="str">
        <f>IF($G827="","",IF(AND(INDEX(Nhaplieu!$M$8:$M$1070,$G827)=$J$3,INDEX(Nhaplieu!$P$8:$P$1070,$G827)=$J$2),INDEX(Nhaplieu!$O$8:$O$1070,$G827),0))</f>
        <v/>
      </c>
      <c r="F827" s="461" t="str">
        <f>IF(OR($G827="",E827&gt;0),"",IF(AND(INDEX(Nhaplieu!$N$8:$N$1070,$G827)=$J$3,INDEX(Nhaplieu!$P$8:$P$1070,$G827)=$J$2),INDEX(Nhaplieu!$O$8:$O$1070,$G827),0))</f>
        <v/>
      </c>
      <c r="G827" s="480" t="str">
        <f>IF(TYPE(MATCH($J$2,Nhaplieu!$P$8:$P$1070,0))=16,"",MATCH($J$2,Nhaplieu!$P$8:$P$1070,0))</f>
        <v/>
      </c>
    </row>
    <row r="828" spans="1:7" s="10" customFormat="1" ht="14.25" customHeight="1">
      <c r="A828" s="461" t="str">
        <f>IF($G828="","",IF(OR(INDEX(Nhaplieu!$M$8:$M$1070,$G828)=$J$3,INDEX(Nhaplieu!$N$8:$N$1070,$G828)=$J$3),INDEX(Nhaplieu!$E$8:$E$1070,$G828),""))</f>
        <v/>
      </c>
      <c r="B828" s="477" t="str">
        <f>IF($G828="","",IF(OR(INDEX(Nhaplieu!$M$8:$M$1070,$G828)=$J$3,INDEX(Nhaplieu!$N$8:$N$1070,$G828)=$J$3),INDEX(Nhaplieu!$F$8:$F$1070,$G828),""))</f>
        <v/>
      </c>
      <c r="C828" s="478" t="str">
        <f>IF($G828="","",IF(OR(INDEX(Nhaplieu!$M$8:$M$1070,$G828)=$J$3,INDEX(Nhaplieu!$N$8:$N$1070,$G828)=$J$3),INDEX(Nhaplieu!$L$8:$L$1070,$G828),""))</f>
        <v/>
      </c>
      <c r="D828" s="479" t="str">
        <f>IF($G828="","",IF(INDEX(Nhaplieu!$M$8:$M$1070,$G828)=$J$3,IF($G828="","",INDEX(Nhaplieu!$N$8:$N$1070,$G828)),IF(INDEX(Nhaplieu!$N$8:$N$1070,$G828)=$J$3,IF($G828="","",INDEX(Nhaplieu!$M$8:$M$1070,$G828)),"")))</f>
        <v/>
      </c>
      <c r="E828" s="461" t="str">
        <f>IF($G828="","",IF(AND(INDEX(Nhaplieu!$M$8:$M$1070,$G828)=$J$3,INDEX(Nhaplieu!$P$8:$P$1070,$G828)=$J$2),INDEX(Nhaplieu!$O$8:$O$1070,$G828),0))</f>
        <v/>
      </c>
      <c r="F828" s="461" t="str">
        <f>IF(OR($G828="",E828&gt;0),"",IF(AND(INDEX(Nhaplieu!$N$8:$N$1070,$G828)=$J$3,INDEX(Nhaplieu!$P$8:$P$1070,$G828)=$J$2),INDEX(Nhaplieu!$O$8:$O$1070,$G828),0))</f>
        <v/>
      </c>
      <c r="G828" s="480" t="str">
        <f>IF(TYPE(MATCH($J$2,Nhaplieu!$P$8:$P$1070,0))=16,"",MATCH($J$2,Nhaplieu!$P$8:$P$1070,0))</f>
        <v/>
      </c>
    </row>
    <row r="829" spans="1:7" s="10" customFormat="1" ht="14.25" customHeight="1">
      <c r="A829" s="461" t="str">
        <f>IF($G829="","",IF(OR(INDEX(Nhaplieu!$M$8:$M$1070,$G829)=$J$3,INDEX(Nhaplieu!$N$8:$N$1070,$G829)=$J$3),INDEX(Nhaplieu!$E$8:$E$1070,$G829),""))</f>
        <v/>
      </c>
      <c r="B829" s="477" t="str">
        <f>IF($G829="","",IF(OR(INDEX(Nhaplieu!$M$8:$M$1070,$G829)=$J$3,INDEX(Nhaplieu!$N$8:$N$1070,$G829)=$J$3),INDEX(Nhaplieu!$F$8:$F$1070,$G829),""))</f>
        <v/>
      </c>
      <c r="C829" s="478" t="str">
        <f>IF($G829="","",IF(OR(INDEX(Nhaplieu!$M$8:$M$1070,$G829)=$J$3,INDEX(Nhaplieu!$N$8:$N$1070,$G829)=$J$3),INDEX(Nhaplieu!$L$8:$L$1070,$G829),""))</f>
        <v/>
      </c>
      <c r="D829" s="479" t="str">
        <f>IF($G829="","",IF(INDEX(Nhaplieu!$M$8:$M$1070,$G829)=$J$3,IF($G829="","",INDEX(Nhaplieu!$N$8:$N$1070,$G829)),IF(INDEX(Nhaplieu!$N$8:$N$1070,$G829)=$J$3,IF($G829="","",INDEX(Nhaplieu!$M$8:$M$1070,$G829)),"")))</f>
        <v/>
      </c>
      <c r="E829" s="461" t="str">
        <f>IF($G829="","",IF(AND(INDEX(Nhaplieu!$M$8:$M$1070,$G829)=$J$3,INDEX(Nhaplieu!$P$8:$P$1070,$G829)=$J$2),INDEX(Nhaplieu!$O$8:$O$1070,$G829),0))</f>
        <v/>
      </c>
      <c r="F829" s="461" t="str">
        <f>IF(OR($G829="",E829&gt;0),"",IF(AND(INDEX(Nhaplieu!$N$8:$N$1070,$G829)=$J$3,INDEX(Nhaplieu!$P$8:$P$1070,$G829)=$J$2),INDEX(Nhaplieu!$O$8:$O$1070,$G829),0))</f>
        <v/>
      </c>
      <c r="G829" s="480" t="str">
        <f>IF(TYPE(MATCH($J$2,Nhaplieu!$P$8:$P$1070,0))=16,"",MATCH($J$2,Nhaplieu!$P$8:$P$1070,0))</f>
        <v/>
      </c>
    </row>
    <row r="830" spans="1:7" s="10" customFormat="1" ht="14.25" customHeight="1">
      <c r="A830" s="461" t="str">
        <f>IF($G830="","",IF(OR(INDEX(Nhaplieu!$M$8:$M$1070,$G830)=$J$3,INDEX(Nhaplieu!$N$8:$N$1070,$G830)=$J$3),INDEX(Nhaplieu!$E$8:$E$1070,$G830),""))</f>
        <v/>
      </c>
      <c r="B830" s="477" t="str">
        <f>IF($G830="","",IF(OR(INDEX(Nhaplieu!$M$8:$M$1070,$G830)=$J$3,INDEX(Nhaplieu!$N$8:$N$1070,$G830)=$J$3),INDEX(Nhaplieu!$F$8:$F$1070,$G830),""))</f>
        <v/>
      </c>
      <c r="C830" s="478" t="str">
        <f>IF($G830="","",IF(OR(INDEX(Nhaplieu!$M$8:$M$1070,$G830)=$J$3,INDEX(Nhaplieu!$N$8:$N$1070,$G830)=$J$3),INDEX(Nhaplieu!$L$8:$L$1070,$G830),""))</f>
        <v/>
      </c>
      <c r="D830" s="479" t="str">
        <f>IF($G830="","",IF(INDEX(Nhaplieu!$M$8:$M$1070,$G830)=$J$3,IF($G830="","",INDEX(Nhaplieu!$N$8:$N$1070,$G830)),IF(INDEX(Nhaplieu!$N$8:$N$1070,$G830)=$J$3,IF($G830="","",INDEX(Nhaplieu!$M$8:$M$1070,$G830)),"")))</f>
        <v/>
      </c>
      <c r="E830" s="461" t="str">
        <f>IF($G830="","",IF(AND(INDEX(Nhaplieu!$M$8:$M$1070,$G830)=$J$3,INDEX(Nhaplieu!$P$8:$P$1070,$G830)=$J$2),INDEX(Nhaplieu!$O$8:$O$1070,$G830),0))</f>
        <v/>
      </c>
      <c r="F830" s="461" t="str">
        <f>IF(OR($G830="",E830&gt;0),"",IF(AND(INDEX(Nhaplieu!$N$8:$N$1070,$G830)=$J$3,INDEX(Nhaplieu!$P$8:$P$1070,$G830)=$J$2),INDEX(Nhaplieu!$O$8:$O$1070,$G830),0))</f>
        <v/>
      </c>
      <c r="G830" s="480" t="str">
        <f>IF(TYPE(MATCH($J$2,Nhaplieu!$P$8:$P$1070,0))=16,"",MATCH($J$2,Nhaplieu!$P$8:$P$1070,0))</f>
        <v/>
      </c>
    </row>
    <row r="831" spans="1:7" s="10" customFormat="1" ht="14.25" customHeight="1">
      <c r="A831" s="461" t="str">
        <f>IF($G831="","",IF(OR(INDEX(Nhaplieu!$M$8:$M$1070,$G831)=$J$3,INDEX(Nhaplieu!$N$8:$N$1070,$G831)=$J$3),INDEX(Nhaplieu!$E$8:$E$1070,$G831),""))</f>
        <v/>
      </c>
      <c r="B831" s="477" t="str">
        <f>IF($G831="","",IF(OR(INDEX(Nhaplieu!$M$8:$M$1070,$G831)=$J$3,INDEX(Nhaplieu!$N$8:$N$1070,$G831)=$J$3),INDEX(Nhaplieu!$F$8:$F$1070,$G831),""))</f>
        <v/>
      </c>
      <c r="C831" s="478" t="str">
        <f>IF($G831="","",IF(OR(INDEX(Nhaplieu!$M$8:$M$1070,$G831)=$J$3,INDEX(Nhaplieu!$N$8:$N$1070,$G831)=$J$3),INDEX(Nhaplieu!$L$8:$L$1070,$G831),""))</f>
        <v/>
      </c>
      <c r="D831" s="479" t="str">
        <f>IF($G831="","",IF(INDEX(Nhaplieu!$M$8:$M$1070,$G831)=$J$3,IF($G831="","",INDEX(Nhaplieu!$N$8:$N$1070,$G831)),IF(INDEX(Nhaplieu!$N$8:$N$1070,$G831)=$J$3,IF($G831="","",INDEX(Nhaplieu!$M$8:$M$1070,$G831)),"")))</f>
        <v/>
      </c>
      <c r="E831" s="461" t="str">
        <f>IF($G831="","",IF(AND(INDEX(Nhaplieu!$M$8:$M$1070,$G831)=$J$3,INDEX(Nhaplieu!$P$8:$P$1070,$G831)=$J$2),INDEX(Nhaplieu!$O$8:$O$1070,$G831),0))</f>
        <v/>
      </c>
      <c r="F831" s="461" t="str">
        <f>IF(OR($G831="",E831&gt;0),"",IF(AND(INDEX(Nhaplieu!$N$8:$N$1070,$G831)=$J$3,INDEX(Nhaplieu!$P$8:$P$1070,$G831)=$J$2),INDEX(Nhaplieu!$O$8:$O$1070,$G831),0))</f>
        <v/>
      </c>
      <c r="G831" s="480" t="str">
        <f>IF(TYPE(MATCH($J$2,Nhaplieu!$P$8:$P$1070,0))=16,"",MATCH($J$2,Nhaplieu!$P$8:$P$1070,0))</f>
        <v/>
      </c>
    </row>
    <row r="832" spans="1:7" s="10" customFormat="1" ht="14.25" customHeight="1">
      <c r="A832" s="461" t="str">
        <f>IF($G832="","",IF(OR(INDEX(Nhaplieu!$M$8:$M$1070,$G832)=$J$3,INDEX(Nhaplieu!$N$8:$N$1070,$G832)=$J$3),INDEX(Nhaplieu!$E$8:$E$1070,$G832),""))</f>
        <v/>
      </c>
      <c r="B832" s="477" t="str">
        <f>IF($G832="","",IF(OR(INDEX(Nhaplieu!$M$8:$M$1070,$G832)=$J$3,INDEX(Nhaplieu!$N$8:$N$1070,$G832)=$J$3),INDEX(Nhaplieu!$F$8:$F$1070,$G832),""))</f>
        <v/>
      </c>
      <c r="C832" s="478" t="str">
        <f>IF($G832="","",IF(OR(INDEX(Nhaplieu!$M$8:$M$1070,$G832)=$J$3,INDEX(Nhaplieu!$N$8:$N$1070,$G832)=$J$3),INDEX(Nhaplieu!$L$8:$L$1070,$G832),""))</f>
        <v/>
      </c>
      <c r="D832" s="479" t="str">
        <f>IF($G832="","",IF(INDEX(Nhaplieu!$M$8:$M$1070,$G832)=$J$3,IF($G832="","",INDEX(Nhaplieu!$N$8:$N$1070,$G832)),IF(INDEX(Nhaplieu!$N$8:$N$1070,$G832)=$J$3,IF($G832="","",INDEX(Nhaplieu!$M$8:$M$1070,$G832)),"")))</f>
        <v/>
      </c>
      <c r="E832" s="461" t="str">
        <f>IF($G832="","",IF(AND(INDEX(Nhaplieu!$M$8:$M$1070,$G832)=$J$3,INDEX(Nhaplieu!$P$8:$P$1070,$G832)=$J$2),INDEX(Nhaplieu!$O$8:$O$1070,$G832),0))</f>
        <v/>
      </c>
      <c r="F832" s="461" t="str">
        <f>IF(OR($G832="",E832&gt;0),"",IF(AND(INDEX(Nhaplieu!$N$8:$N$1070,$G832)=$J$3,INDEX(Nhaplieu!$P$8:$P$1070,$G832)=$J$2),INDEX(Nhaplieu!$O$8:$O$1070,$G832),0))</f>
        <v/>
      </c>
      <c r="G832" s="480" t="str">
        <f>IF(TYPE(MATCH($J$2,Nhaplieu!$P$8:$P$1070,0))=16,"",MATCH($J$2,Nhaplieu!$P$8:$P$1070,0))</f>
        <v/>
      </c>
    </row>
    <row r="833" spans="1:7" s="10" customFormat="1" ht="14.25" customHeight="1">
      <c r="A833" s="461" t="str">
        <f>IF($G833="","",IF(OR(INDEX(Nhaplieu!$M$8:$M$1070,$G833)=$J$3,INDEX(Nhaplieu!$N$8:$N$1070,$G833)=$J$3),INDEX(Nhaplieu!$E$8:$E$1070,$G833),""))</f>
        <v/>
      </c>
      <c r="B833" s="477" t="str">
        <f>IF($G833="","",IF(OR(INDEX(Nhaplieu!$M$8:$M$1070,$G833)=$J$3,INDEX(Nhaplieu!$N$8:$N$1070,$G833)=$J$3),INDEX(Nhaplieu!$F$8:$F$1070,$G833),""))</f>
        <v/>
      </c>
      <c r="C833" s="478" t="str">
        <f>IF($G833="","",IF(OR(INDEX(Nhaplieu!$M$8:$M$1070,$G833)=$J$3,INDEX(Nhaplieu!$N$8:$N$1070,$G833)=$J$3),INDEX(Nhaplieu!$L$8:$L$1070,$G833),""))</f>
        <v/>
      </c>
      <c r="D833" s="479" t="str">
        <f>IF($G833="","",IF(INDEX(Nhaplieu!$M$8:$M$1070,$G833)=$J$3,IF($G833="","",INDEX(Nhaplieu!$N$8:$N$1070,$G833)),IF(INDEX(Nhaplieu!$N$8:$N$1070,$G833)=$J$3,IF($G833="","",INDEX(Nhaplieu!$M$8:$M$1070,$G833)),"")))</f>
        <v/>
      </c>
      <c r="E833" s="461" t="str">
        <f>IF($G833="","",IF(AND(INDEX(Nhaplieu!$M$8:$M$1070,$G833)=$J$3,INDEX(Nhaplieu!$P$8:$P$1070,$G833)=$J$2),INDEX(Nhaplieu!$O$8:$O$1070,$G833),0))</f>
        <v/>
      </c>
      <c r="F833" s="461" t="str">
        <f>IF(OR($G833="",E833&gt;0),"",IF(AND(INDEX(Nhaplieu!$N$8:$N$1070,$G833)=$J$3,INDEX(Nhaplieu!$P$8:$P$1070,$G833)=$J$2),INDEX(Nhaplieu!$O$8:$O$1070,$G833),0))</f>
        <v/>
      </c>
      <c r="G833" s="480" t="str">
        <f>IF(TYPE(MATCH($J$2,Nhaplieu!$P$8:$P$1070,0))=16,"",MATCH($J$2,Nhaplieu!$P$8:$P$1070,0))</f>
        <v/>
      </c>
    </row>
    <row r="834" spans="1:7" s="10" customFormat="1" ht="14.25" customHeight="1">
      <c r="A834" s="461" t="str">
        <f>IF($G834="","",IF(OR(INDEX(Nhaplieu!$M$8:$M$1070,$G834)=$J$3,INDEX(Nhaplieu!$N$8:$N$1070,$G834)=$J$3),INDEX(Nhaplieu!$E$8:$E$1070,$G834),""))</f>
        <v/>
      </c>
      <c r="B834" s="477" t="str">
        <f>IF($G834="","",IF(OR(INDEX(Nhaplieu!$M$8:$M$1070,$G834)=$J$3,INDEX(Nhaplieu!$N$8:$N$1070,$G834)=$J$3),INDEX(Nhaplieu!$F$8:$F$1070,$G834),""))</f>
        <v/>
      </c>
      <c r="C834" s="478" t="str">
        <f>IF($G834="","",IF(OR(INDEX(Nhaplieu!$M$8:$M$1070,$G834)=$J$3,INDEX(Nhaplieu!$N$8:$N$1070,$G834)=$J$3),INDEX(Nhaplieu!$L$8:$L$1070,$G834),""))</f>
        <v/>
      </c>
      <c r="D834" s="479" t="str">
        <f>IF($G834="","",IF(INDEX(Nhaplieu!$M$8:$M$1070,$G834)=$J$3,IF($G834="","",INDEX(Nhaplieu!$N$8:$N$1070,$G834)),IF(INDEX(Nhaplieu!$N$8:$N$1070,$G834)=$J$3,IF($G834="","",INDEX(Nhaplieu!$M$8:$M$1070,$G834)),"")))</f>
        <v/>
      </c>
      <c r="E834" s="461" t="str">
        <f>IF($G834="","",IF(AND(INDEX(Nhaplieu!$M$8:$M$1070,$G834)=$J$3,INDEX(Nhaplieu!$P$8:$P$1070,$G834)=$J$2),INDEX(Nhaplieu!$O$8:$O$1070,$G834),0))</f>
        <v/>
      </c>
      <c r="F834" s="461" t="str">
        <f>IF(OR($G834="",E834&gt;0),"",IF(AND(INDEX(Nhaplieu!$N$8:$N$1070,$G834)=$J$3,INDEX(Nhaplieu!$P$8:$P$1070,$G834)=$J$2),INDEX(Nhaplieu!$O$8:$O$1070,$G834),0))</f>
        <v/>
      </c>
      <c r="G834" s="480" t="str">
        <f>IF(TYPE(MATCH($J$2,Nhaplieu!$P$8:$P$1070,0))=16,"",MATCH($J$2,Nhaplieu!$P$8:$P$1070,0))</f>
        <v/>
      </c>
    </row>
    <row r="835" spans="1:7" s="10" customFormat="1" ht="14.25" customHeight="1">
      <c r="A835" s="461" t="str">
        <f>IF($G835="","",IF(OR(INDEX(Nhaplieu!$M$8:$M$1070,$G835)=$J$3,INDEX(Nhaplieu!$N$8:$N$1070,$G835)=$J$3),INDEX(Nhaplieu!$E$8:$E$1070,$G835),""))</f>
        <v/>
      </c>
      <c r="B835" s="477" t="str">
        <f>IF($G835="","",IF(OR(INDEX(Nhaplieu!$M$8:$M$1070,$G835)=$J$3,INDEX(Nhaplieu!$N$8:$N$1070,$G835)=$J$3),INDEX(Nhaplieu!$F$8:$F$1070,$G835),""))</f>
        <v/>
      </c>
      <c r="C835" s="478" t="str">
        <f>IF($G835="","",IF(OR(INDEX(Nhaplieu!$M$8:$M$1070,$G835)=$J$3,INDEX(Nhaplieu!$N$8:$N$1070,$G835)=$J$3),INDEX(Nhaplieu!$L$8:$L$1070,$G835),""))</f>
        <v/>
      </c>
      <c r="D835" s="479" t="str">
        <f>IF($G835="","",IF(INDEX(Nhaplieu!$M$8:$M$1070,$G835)=$J$3,IF($G835="","",INDEX(Nhaplieu!$N$8:$N$1070,$G835)),IF(INDEX(Nhaplieu!$N$8:$N$1070,$G835)=$J$3,IF($G835="","",INDEX(Nhaplieu!$M$8:$M$1070,$G835)),"")))</f>
        <v/>
      </c>
      <c r="E835" s="461" t="str">
        <f>IF($G835="","",IF(AND(INDEX(Nhaplieu!$M$8:$M$1070,$G835)=$J$3,INDEX(Nhaplieu!$P$8:$P$1070,$G835)=$J$2),INDEX(Nhaplieu!$O$8:$O$1070,$G835),0))</f>
        <v/>
      </c>
      <c r="F835" s="461" t="str">
        <f>IF(OR($G835="",E835&gt;0),"",IF(AND(INDEX(Nhaplieu!$N$8:$N$1070,$G835)=$J$3,INDEX(Nhaplieu!$P$8:$P$1070,$G835)=$J$2),INDEX(Nhaplieu!$O$8:$O$1070,$G835),0))</f>
        <v/>
      </c>
      <c r="G835" s="480" t="str">
        <f>IF(TYPE(MATCH($J$2,Nhaplieu!$P$8:$P$1070,0))=16,"",MATCH($J$2,Nhaplieu!$P$8:$P$1070,0))</f>
        <v/>
      </c>
    </row>
    <row r="836" spans="1:7" s="10" customFormat="1" ht="14.25" customHeight="1">
      <c r="A836" s="461" t="str">
        <f>IF($G836="","",IF(OR(INDEX(Nhaplieu!$M$8:$M$1070,$G836)=$J$3,INDEX(Nhaplieu!$N$8:$N$1070,$G836)=$J$3),INDEX(Nhaplieu!$E$8:$E$1070,$G836),""))</f>
        <v/>
      </c>
      <c r="B836" s="477" t="str">
        <f>IF($G836="","",IF(OR(INDEX(Nhaplieu!$M$8:$M$1070,$G836)=$J$3,INDEX(Nhaplieu!$N$8:$N$1070,$G836)=$J$3),INDEX(Nhaplieu!$F$8:$F$1070,$G836),""))</f>
        <v/>
      </c>
      <c r="C836" s="478" t="str">
        <f>IF($G836="","",IF(OR(INDEX(Nhaplieu!$M$8:$M$1070,$G836)=$J$3,INDEX(Nhaplieu!$N$8:$N$1070,$G836)=$J$3),INDEX(Nhaplieu!$L$8:$L$1070,$G836),""))</f>
        <v/>
      </c>
      <c r="D836" s="479" t="str">
        <f>IF($G836="","",IF(INDEX(Nhaplieu!$M$8:$M$1070,$G836)=$J$3,IF($G836="","",INDEX(Nhaplieu!$N$8:$N$1070,$G836)),IF(INDEX(Nhaplieu!$N$8:$N$1070,$G836)=$J$3,IF($G836="","",INDEX(Nhaplieu!$M$8:$M$1070,$G836)),"")))</f>
        <v/>
      </c>
      <c r="E836" s="461" t="str">
        <f>IF($G836="","",IF(AND(INDEX(Nhaplieu!$M$8:$M$1070,$G836)=$J$3,INDEX(Nhaplieu!$P$8:$P$1070,$G836)=$J$2),INDEX(Nhaplieu!$O$8:$O$1070,$G836),0))</f>
        <v/>
      </c>
      <c r="F836" s="461" t="str">
        <f>IF(OR($G836="",E836&gt;0),"",IF(AND(INDEX(Nhaplieu!$N$8:$N$1070,$G836)=$J$3,INDEX(Nhaplieu!$P$8:$P$1070,$G836)=$J$2),INDEX(Nhaplieu!$O$8:$O$1070,$G836),0))</f>
        <v/>
      </c>
      <c r="G836" s="480" t="str">
        <f>IF(TYPE(MATCH($J$2,Nhaplieu!$P$8:$P$1070,0))=16,"",MATCH($J$2,Nhaplieu!$P$8:$P$1070,0))</f>
        <v/>
      </c>
    </row>
    <row r="837" spans="1:7" s="10" customFormat="1" ht="14.25" customHeight="1">
      <c r="A837" s="461" t="str">
        <f>IF($G837="","",IF(OR(INDEX(Nhaplieu!$M$8:$M$1070,$G837)=$J$3,INDEX(Nhaplieu!$N$8:$N$1070,$G837)=$J$3),INDEX(Nhaplieu!$E$8:$E$1070,$G837),""))</f>
        <v/>
      </c>
      <c r="B837" s="477" t="str">
        <f>IF($G837="","",IF(OR(INDEX(Nhaplieu!$M$8:$M$1070,$G837)=$J$3,INDEX(Nhaplieu!$N$8:$N$1070,$G837)=$J$3),INDEX(Nhaplieu!$F$8:$F$1070,$G837),""))</f>
        <v/>
      </c>
      <c r="C837" s="478" t="str">
        <f>IF($G837="","",IF(OR(INDEX(Nhaplieu!$M$8:$M$1070,$G837)=$J$3,INDEX(Nhaplieu!$N$8:$N$1070,$G837)=$J$3),INDEX(Nhaplieu!$L$8:$L$1070,$G837),""))</f>
        <v/>
      </c>
      <c r="D837" s="479" t="str">
        <f>IF($G837="","",IF(INDEX(Nhaplieu!$M$8:$M$1070,$G837)=$J$3,IF($G837="","",INDEX(Nhaplieu!$N$8:$N$1070,$G837)),IF(INDEX(Nhaplieu!$N$8:$N$1070,$G837)=$J$3,IF($G837="","",INDEX(Nhaplieu!$M$8:$M$1070,$G837)),"")))</f>
        <v/>
      </c>
      <c r="E837" s="461" t="str">
        <f>IF($G837="","",IF(AND(INDEX(Nhaplieu!$M$8:$M$1070,$G837)=$J$3,INDEX(Nhaplieu!$P$8:$P$1070,$G837)=$J$2),INDEX(Nhaplieu!$O$8:$O$1070,$G837),0))</f>
        <v/>
      </c>
      <c r="F837" s="461" t="str">
        <f>IF(OR($G837="",E837&gt;0),"",IF(AND(INDEX(Nhaplieu!$N$8:$N$1070,$G837)=$J$3,INDEX(Nhaplieu!$P$8:$P$1070,$G837)=$J$2),INDEX(Nhaplieu!$O$8:$O$1070,$G837),0))</f>
        <v/>
      </c>
      <c r="G837" s="480" t="str">
        <f>IF(TYPE(MATCH($J$2,Nhaplieu!$P$8:$P$1070,0))=16,"",MATCH($J$2,Nhaplieu!$P$8:$P$1070,0))</f>
        <v/>
      </c>
    </row>
    <row r="838" spans="1:7" s="10" customFormat="1" ht="14.25" customHeight="1">
      <c r="A838" s="461" t="str">
        <f>IF($G838="","",IF(OR(INDEX(Nhaplieu!$M$8:$M$1070,$G838)=$J$3,INDEX(Nhaplieu!$N$8:$N$1070,$G838)=$J$3),INDEX(Nhaplieu!$E$8:$E$1070,$G838),""))</f>
        <v/>
      </c>
      <c r="B838" s="477" t="str">
        <f>IF($G838="","",IF(OR(INDEX(Nhaplieu!$M$8:$M$1070,$G838)=$J$3,INDEX(Nhaplieu!$N$8:$N$1070,$G838)=$J$3),INDEX(Nhaplieu!$F$8:$F$1070,$G838),""))</f>
        <v/>
      </c>
      <c r="C838" s="478" t="str">
        <f>IF($G838="","",IF(OR(INDEX(Nhaplieu!$M$8:$M$1070,$G838)=$J$3,INDEX(Nhaplieu!$N$8:$N$1070,$G838)=$J$3),INDEX(Nhaplieu!$L$8:$L$1070,$G838),""))</f>
        <v/>
      </c>
      <c r="D838" s="479" t="str">
        <f>IF($G838="","",IF(INDEX(Nhaplieu!$M$8:$M$1070,$G838)=$J$3,IF($G838="","",INDEX(Nhaplieu!$N$8:$N$1070,$G838)),IF(INDEX(Nhaplieu!$N$8:$N$1070,$G838)=$J$3,IF($G838="","",INDEX(Nhaplieu!$M$8:$M$1070,$G838)),"")))</f>
        <v/>
      </c>
      <c r="E838" s="461" t="str">
        <f>IF($G838="","",IF(AND(INDEX(Nhaplieu!$M$8:$M$1070,$G838)=$J$3,INDEX(Nhaplieu!$P$8:$P$1070,$G838)=$J$2),INDEX(Nhaplieu!$O$8:$O$1070,$G838),0))</f>
        <v/>
      </c>
      <c r="F838" s="461" t="str">
        <f>IF(OR($G838="",E838&gt;0),"",IF(AND(INDEX(Nhaplieu!$N$8:$N$1070,$G838)=$J$3,INDEX(Nhaplieu!$P$8:$P$1070,$G838)=$J$2),INDEX(Nhaplieu!$O$8:$O$1070,$G838),0))</f>
        <v/>
      </c>
      <c r="G838" s="480" t="str">
        <f>IF(TYPE(MATCH($J$2,Nhaplieu!$P$8:$P$1070,0))=16,"",MATCH($J$2,Nhaplieu!$P$8:$P$1070,0))</f>
        <v/>
      </c>
    </row>
    <row r="839" spans="1:7" s="10" customFormat="1" ht="14.25" customHeight="1">
      <c r="A839" s="461" t="str">
        <f>IF($G839="","",IF(OR(INDEX(Nhaplieu!$M$8:$M$1070,$G839)=$J$3,INDEX(Nhaplieu!$N$8:$N$1070,$G839)=$J$3),INDEX(Nhaplieu!$E$8:$E$1070,$G839),""))</f>
        <v/>
      </c>
      <c r="B839" s="477" t="str">
        <f>IF($G839="","",IF(OR(INDEX(Nhaplieu!$M$8:$M$1070,$G839)=$J$3,INDEX(Nhaplieu!$N$8:$N$1070,$G839)=$J$3),INDEX(Nhaplieu!$F$8:$F$1070,$G839),""))</f>
        <v/>
      </c>
      <c r="C839" s="478" t="str">
        <f>IF($G839="","",IF(OR(INDEX(Nhaplieu!$M$8:$M$1070,$G839)=$J$3,INDEX(Nhaplieu!$N$8:$N$1070,$G839)=$J$3),INDEX(Nhaplieu!$L$8:$L$1070,$G839),""))</f>
        <v/>
      </c>
      <c r="D839" s="479" t="str">
        <f>IF($G839="","",IF(INDEX(Nhaplieu!$M$8:$M$1070,$G839)=$J$3,IF($G839="","",INDEX(Nhaplieu!$N$8:$N$1070,$G839)),IF(INDEX(Nhaplieu!$N$8:$N$1070,$G839)=$J$3,IF($G839="","",INDEX(Nhaplieu!$M$8:$M$1070,$G839)),"")))</f>
        <v/>
      </c>
      <c r="E839" s="461" t="str">
        <f>IF($G839="","",IF(AND(INDEX(Nhaplieu!$M$8:$M$1070,$G839)=$J$3,INDEX(Nhaplieu!$P$8:$P$1070,$G839)=$J$2),INDEX(Nhaplieu!$O$8:$O$1070,$G839),0))</f>
        <v/>
      </c>
      <c r="F839" s="461" t="str">
        <f>IF(OR($G839="",E839&gt;0),"",IF(AND(INDEX(Nhaplieu!$N$8:$N$1070,$G839)=$J$3,INDEX(Nhaplieu!$P$8:$P$1070,$G839)=$J$2),INDEX(Nhaplieu!$O$8:$O$1070,$G839),0))</f>
        <v/>
      </c>
      <c r="G839" s="480" t="str">
        <f>IF(TYPE(MATCH($J$2,Nhaplieu!$P$8:$P$1070,0))=16,"",MATCH($J$2,Nhaplieu!$P$8:$P$1070,0))</f>
        <v/>
      </c>
    </row>
    <row r="840" spans="1:7" s="10" customFormat="1" ht="14.25" customHeight="1">
      <c r="A840" s="461" t="str">
        <f>IF($G840="","",IF(OR(INDEX(Nhaplieu!$M$8:$M$1070,$G840)=$J$3,INDEX(Nhaplieu!$N$8:$N$1070,$G840)=$J$3),INDEX(Nhaplieu!$E$8:$E$1070,$G840),""))</f>
        <v/>
      </c>
      <c r="B840" s="477" t="str">
        <f>IF($G840="","",IF(OR(INDEX(Nhaplieu!$M$8:$M$1070,$G840)=$J$3,INDEX(Nhaplieu!$N$8:$N$1070,$G840)=$J$3),INDEX(Nhaplieu!$F$8:$F$1070,$G840),""))</f>
        <v/>
      </c>
      <c r="C840" s="478" t="str">
        <f>IF($G840="","",IF(OR(INDEX(Nhaplieu!$M$8:$M$1070,$G840)=$J$3,INDEX(Nhaplieu!$N$8:$N$1070,$G840)=$J$3),INDEX(Nhaplieu!$L$8:$L$1070,$G840),""))</f>
        <v/>
      </c>
      <c r="D840" s="479" t="str">
        <f>IF($G840="","",IF(INDEX(Nhaplieu!$M$8:$M$1070,$G840)=$J$3,IF($G840="","",INDEX(Nhaplieu!$N$8:$N$1070,$G840)),IF(INDEX(Nhaplieu!$N$8:$N$1070,$G840)=$J$3,IF($G840="","",INDEX(Nhaplieu!$M$8:$M$1070,$G840)),"")))</f>
        <v/>
      </c>
      <c r="E840" s="461" t="str">
        <f>IF($G840="","",IF(AND(INDEX(Nhaplieu!$M$8:$M$1070,$G840)=$J$3,INDEX(Nhaplieu!$P$8:$P$1070,$G840)=$J$2),INDEX(Nhaplieu!$O$8:$O$1070,$G840),0))</f>
        <v/>
      </c>
      <c r="F840" s="461" t="str">
        <f>IF(OR($G840="",E840&gt;0),"",IF(AND(INDEX(Nhaplieu!$N$8:$N$1070,$G840)=$J$3,INDEX(Nhaplieu!$P$8:$P$1070,$G840)=$J$2),INDEX(Nhaplieu!$O$8:$O$1070,$G840),0))</f>
        <v/>
      </c>
      <c r="G840" s="480" t="str">
        <f>IF(TYPE(MATCH($J$2,Nhaplieu!$P$8:$P$1070,0))=16,"",MATCH($J$2,Nhaplieu!$P$8:$P$1070,0))</f>
        <v/>
      </c>
    </row>
    <row r="841" spans="1:7" s="10" customFormat="1" ht="14.25" customHeight="1">
      <c r="A841" s="461" t="str">
        <f>IF($G841="","",IF(OR(INDEX(Nhaplieu!$M$8:$M$1070,$G841)=$J$3,INDEX(Nhaplieu!$N$8:$N$1070,$G841)=$J$3),INDEX(Nhaplieu!$E$8:$E$1070,$G841),""))</f>
        <v/>
      </c>
      <c r="B841" s="477" t="str">
        <f>IF($G841="","",IF(OR(INDEX(Nhaplieu!$M$8:$M$1070,$G841)=$J$3,INDEX(Nhaplieu!$N$8:$N$1070,$G841)=$J$3),INDEX(Nhaplieu!$F$8:$F$1070,$G841),""))</f>
        <v/>
      </c>
      <c r="C841" s="478" t="str">
        <f>IF($G841="","",IF(OR(INDEX(Nhaplieu!$M$8:$M$1070,$G841)=$J$3,INDEX(Nhaplieu!$N$8:$N$1070,$G841)=$J$3),INDEX(Nhaplieu!$L$8:$L$1070,$G841),""))</f>
        <v/>
      </c>
      <c r="D841" s="479" t="str">
        <f>IF($G841="","",IF(INDEX(Nhaplieu!$M$8:$M$1070,$G841)=$J$3,IF($G841="","",INDEX(Nhaplieu!$N$8:$N$1070,$G841)),IF(INDEX(Nhaplieu!$N$8:$N$1070,$G841)=$J$3,IF($G841="","",INDEX(Nhaplieu!$M$8:$M$1070,$G841)),"")))</f>
        <v/>
      </c>
      <c r="E841" s="461" t="str">
        <f>IF($G841="","",IF(AND(INDEX(Nhaplieu!$M$8:$M$1070,$G841)=$J$3,INDEX(Nhaplieu!$P$8:$P$1070,$G841)=$J$2),INDEX(Nhaplieu!$O$8:$O$1070,$G841),0))</f>
        <v/>
      </c>
      <c r="F841" s="461" t="str">
        <f>IF(OR($G841="",E841&gt;0),"",IF(AND(INDEX(Nhaplieu!$N$8:$N$1070,$G841)=$J$3,INDEX(Nhaplieu!$P$8:$P$1070,$G841)=$J$2),INDEX(Nhaplieu!$O$8:$O$1070,$G841),0))</f>
        <v/>
      </c>
      <c r="G841" s="480" t="str">
        <f>IF(TYPE(MATCH($J$2,Nhaplieu!$P$8:$P$1070,0))=16,"",MATCH($J$2,Nhaplieu!$P$8:$P$1070,0))</f>
        <v/>
      </c>
    </row>
    <row r="842" spans="1:7" s="10" customFormat="1" ht="14.25" customHeight="1">
      <c r="A842" s="461" t="str">
        <f>IF($G842="","",IF(OR(INDEX(Nhaplieu!$M$8:$M$1070,$G842)=$J$3,INDEX(Nhaplieu!$N$8:$N$1070,$G842)=$J$3),INDEX(Nhaplieu!$E$8:$E$1070,$G842),""))</f>
        <v/>
      </c>
      <c r="B842" s="477" t="str">
        <f>IF($G842="","",IF(OR(INDEX(Nhaplieu!$M$8:$M$1070,$G842)=$J$3,INDEX(Nhaplieu!$N$8:$N$1070,$G842)=$J$3),INDEX(Nhaplieu!$F$8:$F$1070,$G842),""))</f>
        <v/>
      </c>
      <c r="C842" s="478" t="str">
        <f>IF($G842="","",IF(OR(INDEX(Nhaplieu!$M$8:$M$1070,$G842)=$J$3,INDEX(Nhaplieu!$N$8:$N$1070,$G842)=$J$3),INDEX(Nhaplieu!$L$8:$L$1070,$G842),""))</f>
        <v/>
      </c>
      <c r="D842" s="479" t="str">
        <f>IF($G842="","",IF(INDEX(Nhaplieu!$M$8:$M$1070,$G842)=$J$3,IF($G842="","",INDEX(Nhaplieu!$N$8:$N$1070,$G842)),IF(INDEX(Nhaplieu!$N$8:$N$1070,$G842)=$J$3,IF($G842="","",INDEX(Nhaplieu!$M$8:$M$1070,$G842)),"")))</f>
        <v/>
      </c>
      <c r="E842" s="461" t="str">
        <f>IF($G842="","",IF(AND(INDEX(Nhaplieu!$M$8:$M$1070,$G842)=$J$3,INDEX(Nhaplieu!$P$8:$P$1070,$G842)=$J$2),INDEX(Nhaplieu!$O$8:$O$1070,$G842),0))</f>
        <v/>
      </c>
      <c r="F842" s="461" t="str">
        <f>IF(OR($G842="",E842&gt;0),"",IF(AND(INDEX(Nhaplieu!$N$8:$N$1070,$G842)=$J$3,INDEX(Nhaplieu!$P$8:$P$1070,$G842)=$J$2),INDEX(Nhaplieu!$O$8:$O$1070,$G842),0))</f>
        <v/>
      </c>
      <c r="G842" s="480" t="str">
        <f>IF(TYPE(MATCH($J$2,Nhaplieu!$P$8:$P$1070,0))=16,"",MATCH($J$2,Nhaplieu!$P$8:$P$1070,0))</f>
        <v/>
      </c>
    </row>
    <row r="843" spans="1:7" s="10" customFormat="1" ht="14.25" customHeight="1">
      <c r="A843" s="461" t="str">
        <f>IF($G843="","",IF(OR(INDEX(Nhaplieu!$M$8:$M$1070,$G843)=$J$3,INDEX(Nhaplieu!$N$8:$N$1070,$G843)=$J$3),INDEX(Nhaplieu!$E$8:$E$1070,$G843),""))</f>
        <v/>
      </c>
      <c r="B843" s="477" t="str">
        <f>IF($G843="","",IF(OR(INDEX(Nhaplieu!$M$8:$M$1070,$G843)=$J$3,INDEX(Nhaplieu!$N$8:$N$1070,$G843)=$J$3),INDEX(Nhaplieu!$F$8:$F$1070,$G843),""))</f>
        <v/>
      </c>
      <c r="C843" s="478" t="str">
        <f>IF($G843="","",IF(OR(INDEX(Nhaplieu!$M$8:$M$1070,$G843)=$J$3,INDEX(Nhaplieu!$N$8:$N$1070,$G843)=$J$3),INDEX(Nhaplieu!$L$8:$L$1070,$G843),""))</f>
        <v/>
      </c>
      <c r="D843" s="479" t="str">
        <f>IF($G843="","",IF(INDEX(Nhaplieu!$M$8:$M$1070,$G843)=$J$3,IF($G843="","",INDEX(Nhaplieu!$N$8:$N$1070,$G843)),IF(INDEX(Nhaplieu!$N$8:$N$1070,$G843)=$J$3,IF($G843="","",INDEX(Nhaplieu!$M$8:$M$1070,$G843)),"")))</f>
        <v/>
      </c>
      <c r="E843" s="461" t="str">
        <f>IF($G843="","",IF(AND(INDEX(Nhaplieu!$M$8:$M$1070,$G843)=$J$3,INDEX(Nhaplieu!$P$8:$P$1070,$G843)=$J$2),INDEX(Nhaplieu!$O$8:$O$1070,$G843),0))</f>
        <v/>
      </c>
      <c r="F843" s="461" t="str">
        <f>IF(OR($G843="",E843&gt;0),"",IF(AND(INDEX(Nhaplieu!$N$8:$N$1070,$G843)=$J$3,INDEX(Nhaplieu!$P$8:$P$1070,$G843)=$J$2),INDEX(Nhaplieu!$O$8:$O$1070,$G843),0))</f>
        <v/>
      </c>
      <c r="G843" s="480" t="str">
        <f>IF(TYPE(MATCH($J$2,Nhaplieu!$P$8:$P$1070,0))=16,"",MATCH($J$2,Nhaplieu!$P$8:$P$1070,0))</f>
        <v/>
      </c>
    </row>
    <row r="844" spans="1:7" s="10" customFormat="1" ht="14.25" customHeight="1">
      <c r="A844" s="461" t="str">
        <f>IF($G844="","",IF(OR(INDEX(Nhaplieu!$M$8:$M$1070,$G844)=$J$3,INDEX(Nhaplieu!$N$8:$N$1070,$G844)=$J$3),INDEX(Nhaplieu!$E$8:$E$1070,$G844),""))</f>
        <v/>
      </c>
      <c r="B844" s="477" t="str">
        <f>IF($G844="","",IF(OR(INDEX(Nhaplieu!$M$8:$M$1070,$G844)=$J$3,INDEX(Nhaplieu!$N$8:$N$1070,$G844)=$J$3),INDEX(Nhaplieu!$F$8:$F$1070,$G844),""))</f>
        <v/>
      </c>
      <c r="C844" s="478" t="str">
        <f>IF($G844="","",IF(OR(INDEX(Nhaplieu!$M$8:$M$1070,$G844)=$J$3,INDEX(Nhaplieu!$N$8:$N$1070,$G844)=$J$3),INDEX(Nhaplieu!$L$8:$L$1070,$G844),""))</f>
        <v/>
      </c>
      <c r="D844" s="479" t="str">
        <f>IF($G844="","",IF(INDEX(Nhaplieu!$M$8:$M$1070,$G844)=$J$3,IF($G844="","",INDEX(Nhaplieu!$N$8:$N$1070,$G844)),IF(INDEX(Nhaplieu!$N$8:$N$1070,$G844)=$J$3,IF($G844="","",INDEX(Nhaplieu!$M$8:$M$1070,$G844)),"")))</f>
        <v/>
      </c>
      <c r="E844" s="461" t="str">
        <f>IF($G844="","",IF(AND(INDEX(Nhaplieu!$M$8:$M$1070,$G844)=$J$3,INDEX(Nhaplieu!$P$8:$P$1070,$G844)=$J$2),INDEX(Nhaplieu!$O$8:$O$1070,$G844),0))</f>
        <v/>
      </c>
      <c r="F844" s="461" t="str">
        <f>IF(OR($G844="",E844&gt;0),"",IF(AND(INDEX(Nhaplieu!$N$8:$N$1070,$G844)=$J$3,INDEX(Nhaplieu!$P$8:$P$1070,$G844)=$J$2),INDEX(Nhaplieu!$O$8:$O$1070,$G844),0))</f>
        <v/>
      </c>
      <c r="G844" s="480" t="str">
        <f>IF(TYPE(MATCH($J$2,Nhaplieu!$P$8:$P$1070,0))=16,"",MATCH($J$2,Nhaplieu!$P$8:$P$1070,0))</f>
        <v/>
      </c>
    </row>
    <row r="845" spans="1:7" s="10" customFormat="1" ht="14.25" customHeight="1">
      <c r="A845" s="461" t="str">
        <f>IF($G845="","",IF(OR(INDEX(Nhaplieu!$M$8:$M$1070,$G845)=$J$3,INDEX(Nhaplieu!$N$8:$N$1070,$G845)=$J$3),INDEX(Nhaplieu!$E$8:$E$1070,$G845),""))</f>
        <v/>
      </c>
      <c r="B845" s="477" t="str">
        <f>IF($G845="","",IF(OR(INDEX(Nhaplieu!$M$8:$M$1070,$G845)=$J$3,INDEX(Nhaplieu!$N$8:$N$1070,$G845)=$J$3),INDEX(Nhaplieu!$F$8:$F$1070,$G845),""))</f>
        <v/>
      </c>
      <c r="C845" s="478" t="str">
        <f>IF($G845="","",IF(OR(INDEX(Nhaplieu!$M$8:$M$1070,$G845)=$J$3,INDEX(Nhaplieu!$N$8:$N$1070,$G845)=$J$3),INDEX(Nhaplieu!$L$8:$L$1070,$G845),""))</f>
        <v/>
      </c>
      <c r="D845" s="479" t="str">
        <f>IF($G845="","",IF(INDEX(Nhaplieu!$M$8:$M$1070,$G845)=$J$3,IF($G845="","",INDEX(Nhaplieu!$N$8:$N$1070,$G845)),IF(INDEX(Nhaplieu!$N$8:$N$1070,$G845)=$J$3,IF($G845="","",INDEX(Nhaplieu!$M$8:$M$1070,$G845)),"")))</f>
        <v/>
      </c>
      <c r="E845" s="461" t="str">
        <f>IF($G845="","",IF(AND(INDEX(Nhaplieu!$M$8:$M$1070,$G845)=$J$3,INDEX(Nhaplieu!$P$8:$P$1070,$G845)=$J$2),INDEX(Nhaplieu!$O$8:$O$1070,$G845),0))</f>
        <v/>
      </c>
      <c r="F845" s="461" t="str">
        <f>IF(OR($G845="",E845&gt;0),"",IF(AND(INDEX(Nhaplieu!$N$8:$N$1070,$G845)=$J$3,INDEX(Nhaplieu!$P$8:$P$1070,$G845)=$J$2),INDEX(Nhaplieu!$O$8:$O$1070,$G845),0))</f>
        <v/>
      </c>
      <c r="G845" s="480" t="str">
        <f>IF(TYPE(MATCH($J$2,Nhaplieu!$P$8:$P$1070,0))=16,"",MATCH($J$2,Nhaplieu!$P$8:$P$1070,0))</f>
        <v/>
      </c>
    </row>
    <row r="846" spans="1:7" s="10" customFormat="1" ht="14.25" customHeight="1">
      <c r="A846" s="461" t="str">
        <f>IF($G846="","",IF(OR(INDEX(Nhaplieu!$M$8:$M$1070,$G846)=$J$3,INDEX(Nhaplieu!$N$8:$N$1070,$G846)=$J$3),INDEX(Nhaplieu!$E$8:$E$1070,$G846),""))</f>
        <v/>
      </c>
      <c r="B846" s="477" t="str">
        <f>IF($G846="","",IF(OR(INDEX(Nhaplieu!$M$8:$M$1070,$G846)=$J$3,INDEX(Nhaplieu!$N$8:$N$1070,$G846)=$J$3),INDEX(Nhaplieu!$F$8:$F$1070,$G846),""))</f>
        <v/>
      </c>
      <c r="C846" s="478" t="str">
        <f>IF($G846="","",IF(OR(INDEX(Nhaplieu!$M$8:$M$1070,$G846)=$J$3,INDEX(Nhaplieu!$N$8:$N$1070,$G846)=$J$3),INDEX(Nhaplieu!$L$8:$L$1070,$G846),""))</f>
        <v/>
      </c>
      <c r="D846" s="479" t="str">
        <f>IF($G846="","",IF(INDEX(Nhaplieu!$M$8:$M$1070,$G846)=$J$3,IF($G846="","",INDEX(Nhaplieu!$N$8:$N$1070,$G846)),IF(INDEX(Nhaplieu!$N$8:$N$1070,$G846)=$J$3,IF($G846="","",INDEX(Nhaplieu!$M$8:$M$1070,$G846)),"")))</f>
        <v/>
      </c>
      <c r="E846" s="461" t="str">
        <f>IF($G846="","",IF(AND(INDEX(Nhaplieu!$M$8:$M$1070,$G846)=$J$3,INDEX(Nhaplieu!$P$8:$P$1070,$G846)=$J$2),INDEX(Nhaplieu!$O$8:$O$1070,$G846),0))</f>
        <v/>
      </c>
      <c r="F846" s="461" t="str">
        <f>IF(OR($G846="",E846&gt;0),"",IF(AND(INDEX(Nhaplieu!$N$8:$N$1070,$G846)=$J$3,INDEX(Nhaplieu!$P$8:$P$1070,$G846)=$J$2),INDEX(Nhaplieu!$O$8:$O$1070,$G846),0))</f>
        <v/>
      </c>
      <c r="G846" s="480" t="str">
        <f>IF(TYPE(MATCH($J$2,Nhaplieu!$P$8:$P$1070,0))=16,"",MATCH($J$2,Nhaplieu!$P$8:$P$1070,0))</f>
        <v/>
      </c>
    </row>
    <row r="847" spans="1:7" s="10" customFormat="1" ht="14.25" customHeight="1">
      <c r="A847" s="461" t="str">
        <f>IF($G847="","",IF(OR(INDEX(Nhaplieu!$M$8:$M$1070,$G847)=$J$3,INDEX(Nhaplieu!$N$8:$N$1070,$G847)=$J$3),INDEX(Nhaplieu!$E$8:$E$1070,$G847),""))</f>
        <v/>
      </c>
      <c r="B847" s="477" t="str">
        <f>IF($G847="","",IF(OR(INDEX(Nhaplieu!$M$8:$M$1070,$G847)=$J$3,INDEX(Nhaplieu!$N$8:$N$1070,$G847)=$J$3),INDEX(Nhaplieu!$F$8:$F$1070,$G847),""))</f>
        <v/>
      </c>
      <c r="C847" s="478" t="str">
        <f>IF($G847="","",IF(OR(INDEX(Nhaplieu!$M$8:$M$1070,$G847)=$J$3,INDEX(Nhaplieu!$N$8:$N$1070,$G847)=$J$3),INDEX(Nhaplieu!$L$8:$L$1070,$G847),""))</f>
        <v/>
      </c>
      <c r="D847" s="479" t="str">
        <f>IF($G847="","",IF(INDEX(Nhaplieu!$M$8:$M$1070,$G847)=$J$3,IF($G847="","",INDEX(Nhaplieu!$N$8:$N$1070,$G847)),IF(INDEX(Nhaplieu!$N$8:$N$1070,$G847)=$J$3,IF($G847="","",INDEX(Nhaplieu!$M$8:$M$1070,$G847)),"")))</f>
        <v/>
      </c>
      <c r="E847" s="461" t="str">
        <f>IF($G847="","",IF(AND(INDEX(Nhaplieu!$M$8:$M$1070,$G847)=$J$3,INDEX(Nhaplieu!$P$8:$P$1070,$G847)=$J$2),INDEX(Nhaplieu!$O$8:$O$1070,$G847),0))</f>
        <v/>
      </c>
      <c r="F847" s="461" t="str">
        <f>IF(OR($G847="",E847&gt;0),"",IF(AND(INDEX(Nhaplieu!$N$8:$N$1070,$G847)=$J$3,INDEX(Nhaplieu!$P$8:$P$1070,$G847)=$J$2),INDEX(Nhaplieu!$O$8:$O$1070,$G847),0))</f>
        <v/>
      </c>
      <c r="G847" s="480" t="str">
        <f>IF(TYPE(MATCH($J$2,Nhaplieu!$P$8:$P$1070,0))=16,"",MATCH($J$2,Nhaplieu!$P$8:$P$1070,0))</f>
        <v/>
      </c>
    </row>
    <row r="848" spans="1:7" s="10" customFormat="1" ht="14.25" customHeight="1">
      <c r="A848" s="461" t="str">
        <f>IF($G848="","",IF(OR(INDEX(Nhaplieu!$M$8:$M$1070,$G848)=$J$3,INDEX(Nhaplieu!$N$8:$N$1070,$G848)=$J$3),INDEX(Nhaplieu!$E$8:$E$1070,$G848),""))</f>
        <v/>
      </c>
      <c r="B848" s="477" t="str">
        <f>IF($G848="","",IF(OR(INDEX(Nhaplieu!$M$8:$M$1070,$G848)=$J$3,INDEX(Nhaplieu!$N$8:$N$1070,$G848)=$J$3),INDEX(Nhaplieu!$F$8:$F$1070,$G848),""))</f>
        <v/>
      </c>
      <c r="C848" s="478" t="str">
        <f>IF($G848="","",IF(OR(INDEX(Nhaplieu!$M$8:$M$1070,$G848)=$J$3,INDEX(Nhaplieu!$N$8:$N$1070,$G848)=$J$3),INDEX(Nhaplieu!$L$8:$L$1070,$G848),""))</f>
        <v/>
      </c>
      <c r="D848" s="479" t="str">
        <f>IF($G848="","",IF(INDEX(Nhaplieu!$M$8:$M$1070,$G848)=$J$3,IF($G848="","",INDEX(Nhaplieu!$N$8:$N$1070,$G848)),IF(INDEX(Nhaplieu!$N$8:$N$1070,$G848)=$J$3,IF($G848="","",INDEX(Nhaplieu!$M$8:$M$1070,$G848)),"")))</f>
        <v/>
      </c>
      <c r="E848" s="461" t="str">
        <f>IF($G848="","",IF(AND(INDEX(Nhaplieu!$M$8:$M$1070,$G848)=$J$3,INDEX(Nhaplieu!$P$8:$P$1070,$G848)=$J$2),INDEX(Nhaplieu!$O$8:$O$1070,$G848),0))</f>
        <v/>
      </c>
      <c r="F848" s="461" t="str">
        <f>IF(OR($G848="",E848&gt;0),"",IF(AND(INDEX(Nhaplieu!$N$8:$N$1070,$G848)=$J$3,INDEX(Nhaplieu!$P$8:$P$1070,$G848)=$J$2),INDEX(Nhaplieu!$O$8:$O$1070,$G848),0))</f>
        <v/>
      </c>
      <c r="G848" s="480" t="str">
        <f>IF(TYPE(MATCH($J$2,Nhaplieu!$P$8:$P$1070,0))=16,"",MATCH($J$2,Nhaplieu!$P$8:$P$1070,0))</f>
        <v/>
      </c>
    </row>
    <row r="849" spans="1:7" s="10" customFormat="1" ht="14.25" customHeight="1">
      <c r="A849" s="461" t="str">
        <f>IF($G849="","",IF(OR(INDEX(Nhaplieu!$M$8:$M$1070,$G849)=$J$3,INDEX(Nhaplieu!$N$8:$N$1070,$G849)=$J$3),INDEX(Nhaplieu!$E$8:$E$1070,$G849),""))</f>
        <v/>
      </c>
      <c r="B849" s="477" t="str">
        <f>IF($G849="","",IF(OR(INDEX(Nhaplieu!$M$8:$M$1070,$G849)=$J$3,INDEX(Nhaplieu!$N$8:$N$1070,$G849)=$J$3),INDEX(Nhaplieu!$F$8:$F$1070,$G849),""))</f>
        <v/>
      </c>
      <c r="C849" s="478" t="str">
        <f>IF($G849="","",IF(OR(INDEX(Nhaplieu!$M$8:$M$1070,$G849)=$J$3,INDEX(Nhaplieu!$N$8:$N$1070,$G849)=$J$3),INDEX(Nhaplieu!$L$8:$L$1070,$G849),""))</f>
        <v/>
      </c>
      <c r="D849" s="479" t="str">
        <f>IF($G849="","",IF(INDEX(Nhaplieu!$M$8:$M$1070,$G849)=$J$3,IF($G849="","",INDEX(Nhaplieu!$N$8:$N$1070,$G849)),IF(INDEX(Nhaplieu!$N$8:$N$1070,$G849)=$J$3,IF($G849="","",INDEX(Nhaplieu!$M$8:$M$1070,$G849)),"")))</f>
        <v/>
      </c>
      <c r="E849" s="461" t="str">
        <f>IF($G849="","",IF(AND(INDEX(Nhaplieu!$M$8:$M$1070,$G849)=$J$3,INDEX(Nhaplieu!$P$8:$P$1070,$G849)=$J$2),INDEX(Nhaplieu!$O$8:$O$1070,$G849),0))</f>
        <v/>
      </c>
      <c r="F849" s="461" t="str">
        <f>IF(OR($G849="",E849&gt;0),"",IF(AND(INDEX(Nhaplieu!$N$8:$N$1070,$G849)=$J$3,INDEX(Nhaplieu!$P$8:$P$1070,$G849)=$J$2),INDEX(Nhaplieu!$O$8:$O$1070,$G849),0))</f>
        <v/>
      </c>
      <c r="G849" s="480" t="str">
        <f>IF(TYPE(MATCH($J$2,Nhaplieu!$P$8:$P$1070,0))=16,"",MATCH($J$2,Nhaplieu!$P$8:$P$1070,0))</f>
        <v/>
      </c>
    </row>
    <row r="850" spans="1:7" s="10" customFormat="1" ht="14.25" customHeight="1">
      <c r="A850" s="461" t="str">
        <f>IF($G850="","",IF(OR(INDEX(Nhaplieu!$M$8:$M$1070,$G850)=$J$3,INDEX(Nhaplieu!$N$8:$N$1070,$G850)=$J$3),INDEX(Nhaplieu!$E$8:$E$1070,$G850),""))</f>
        <v/>
      </c>
      <c r="B850" s="477" t="str">
        <f>IF($G850="","",IF(OR(INDEX(Nhaplieu!$M$8:$M$1070,$G850)=$J$3,INDEX(Nhaplieu!$N$8:$N$1070,$G850)=$J$3),INDEX(Nhaplieu!$F$8:$F$1070,$G850),""))</f>
        <v/>
      </c>
      <c r="C850" s="478" t="str">
        <f>IF($G850="","",IF(OR(INDEX(Nhaplieu!$M$8:$M$1070,$G850)=$J$3,INDEX(Nhaplieu!$N$8:$N$1070,$G850)=$J$3),INDEX(Nhaplieu!$L$8:$L$1070,$G850),""))</f>
        <v/>
      </c>
      <c r="D850" s="479" t="str">
        <f>IF($G850="","",IF(INDEX(Nhaplieu!$M$8:$M$1070,$G850)=$J$3,IF($G850="","",INDEX(Nhaplieu!$N$8:$N$1070,$G850)),IF(INDEX(Nhaplieu!$N$8:$N$1070,$G850)=$J$3,IF($G850="","",INDEX(Nhaplieu!$M$8:$M$1070,$G850)),"")))</f>
        <v/>
      </c>
      <c r="E850" s="461" t="str">
        <f>IF($G850="","",IF(AND(INDEX(Nhaplieu!$M$8:$M$1070,$G850)=$J$3,INDEX(Nhaplieu!$P$8:$P$1070,$G850)=$J$2),INDEX(Nhaplieu!$O$8:$O$1070,$G850),0))</f>
        <v/>
      </c>
      <c r="F850" s="461" t="str">
        <f>IF(OR($G850="",E850&gt;0),"",IF(AND(INDEX(Nhaplieu!$N$8:$N$1070,$G850)=$J$3,INDEX(Nhaplieu!$P$8:$P$1070,$G850)=$J$2),INDEX(Nhaplieu!$O$8:$O$1070,$G850),0))</f>
        <v/>
      </c>
      <c r="G850" s="480" t="str">
        <f>IF(TYPE(MATCH($J$2,Nhaplieu!$P$8:$P$1070,0))=16,"",MATCH($J$2,Nhaplieu!$P$8:$P$1070,0))</f>
        <v/>
      </c>
    </row>
    <row r="851" spans="1:7" s="10" customFormat="1" ht="14.25" customHeight="1">
      <c r="A851" s="461" t="str">
        <f>IF($G851="","",IF(OR(INDEX(Nhaplieu!$M$8:$M$1070,$G851)=$J$3,INDEX(Nhaplieu!$N$8:$N$1070,$G851)=$J$3),INDEX(Nhaplieu!$E$8:$E$1070,$G851),""))</f>
        <v/>
      </c>
      <c r="B851" s="477" t="str">
        <f>IF($G851="","",IF(OR(INDEX(Nhaplieu!$M$8:$M$1070,$G851)=$J$3,INDEX(Nhaplieu!$N$8:$N$1070,$G851)=$J$3),INDEX(Nhaplieu!$F$8:$F$1070,$G851),""))</f>
        <v/>
      </c>
      <c r="C851" s="478" t="str">
        <f>IF($G851="","",IF(OR(INDEX(Nhaplieu!$M$8:$M$1070,$G851)=$J$3,INDEX(Nhaplieu!$N$8:$N$1070,$G851)=$J$3),INDEX(Nhaplieu!$L$8:$L$1070,$G851),""))</f>
        <v/>
      </c>
      <c r="D851" s="479" t="str">
        <f>IF($G851="","",IF(INDEX(Nhaplieu!$M$8:$M$1070,$G851)=$J$3,IF($G851="","",INDEX(Nhaplieu!$N$8:$N$1070,$G851)),IF(INDEX(Nhaplieu!$N$8:$N$1070,$G851)=$J$3,IF($G851="","",INDEX(Nhaplieu!$M$8:$M$1070,$G851)),"")))</f>
        <v/>
      </c>
      <c r="E851" s="461" t="str">
        <f>IF($G851="","",IF(AND(INDEX(Nhaplieu!$M$8:$M$1070,$G851)=$J$3,INDEX(Nhaplieu!$P$8:$P$1070,$G851)=$J$2),INDEX(Nhaplieu!$O$8:$O$1070,$G851),0))</f>
        <v/>
      </c>
      <c r="F851" s="461" t="str">
        <f>IF(OR($G851="",E851&gt;0),"",IF(AND(INDEX(Nhaplieu!$N$8:$N$1070,$G851)=$J$3,INDEX(Nhaplieu!$P$8:$P$1070,$G851)=$J$2),INDEX(Nhaplieu!$O$8:$O$1070,$G851),0))</f>
        <v/>
      </c>
      <c r="G851" s="480" t="str">
        <f>IF(TYPE(MATCH($J$2,Nhaplieu!$P$8:$P$1070,0))=16,"",MATCH($J$2,Nhaplieu!$P$8:$P$1070,0))</f>
        <v/>
      </c>
    </row>
    <row r="852" spans="1:7" s="10" customFormat="1" ht="14.25" customHeight="1">
      <c r="A852" s="461" t="str">
        <f>IF($G852="","",IF(OR(INDEX(Nhaplieu!$M$8:$M$1070,$G852)=$J$3,INDEX(Nhaplieu!$N$8:$N$1070,$G852)=$J$3),INDEX(Nhaplieu!$E$8:$E$1070,$G852),""))</f>
        <v/>
      </c>
      <c r="B852" s="477" t="str">
        <f>IF($G852="","",IF(OR(INDEX(Nhaplieu!$M$8:$M$1070,$G852)=$J$3,INDEX(Nhaplieu!$N$8:$N$1070,$G852)=$J$3),INDEX(Nhaplieu!$F$8:$F$1070,$G852),""))</f>
        <v/>
      </c>
      <c r="C852" s="478" t="str">
        <f>IF($G852="","",IF(OR(INDEX(Nhaplieu!$M$8:$M$1070,$G852)=$J$3,INDEX(Nhaplieu!$N$8:$N$1070,$G852)=$J$3),INDEX(Nhaplieu!$L$8:$L$1070,$G852),""))</f>
        <v/>
      </c>
      <c r="D852" s="479" t="str">
        <f>IF($G852="","",IF(INDEX(Nhaplieu!$M$8:$M$1070,$G852)=$J$3,IF($G852="","",INDEX(Nhaplieu!$N$8:$N$1070,$G852)),IF(INDEX(Nhaplieu!$N$8:$N$1070,$G852)=$J$3,IF($G852="","",INDEX(Nhaplieu!$M$8:$M$1070,$G852)),"")))</f>
        <v/>
      </c>
      <c r="E852" s="461" t="str">
        <f>IF($G852="","",IF(AND(INDEX(Nhaplieu!$M$8:$M$1070,$G852)=$J$3,INDEX(Nhaplieu!$P$8:$P$1070,$G852)=$J$2),INDEX(Nhaplieu!$O$8:$O$1070,$G852),0))</f>
        <v/>
      </c>
      <c r="F852" s="461" t="str">
        <f>IF(OR($G852="",E852&gt;0),"",IF(AND(INDEX(Nhaplieu!$N$8:$N$1070,$G852)=$J$3,INDEX(Nhaplieu!$P$8:$P$1070,$G852)=$J$2),INDEX(Nhaplieu!$O$8:$O$1070,$G852),0))</f>
        <v/>
      </c>
      <c r="G852" s="480" t="str">
        <f>IF(TYPE(MATCH($J$2,Nhaplieu!$P$8:$P$1070,0))=16,"",MATCH($J$2,Nhaplieu!$P$8:$P$1070,0))</f>
        <v/>
      </c>
    </row>
    <row r="853" spans="1:7" s="10" customFormat="1" ht="14.25" customHeight="1">
      <c r="A853" s="461" t="str">
        <f>IF($G853="","",IF(OR(INDEX(Nhaplieu!$M$8:$M$1070,$G853)=$J$3,INDEX(Nhaplieu!$N$8:$N$1070,$G853)=$J$3),INDEX(Nhaplieu!$E$8:$E$1070,$G853),""))</f>
        <v/>
      </c>
      <c r="B853" s="477" t="str">
        <f>IF($G853="","",IF(OR(INDEX(Nhaplieu!$M$8:$M$1070,$G853)=$J$3,INDEX(Nhaplieu!$N$8:$N$1070,$G853)=$J$3),INDEX(Nhaplieu!$F$8:$F$1070,$G853),""))</f>
        <v/>
      </c>
      <c r="C853" s="478" t="str">
        <f>IF($G853="","",IF(OR(INDEX(Nhaplieu!$M$8:$M$1070,$G853)=$J$3,INDEX(Nhaplieu!$N$8:$N$1070,$G853)=$J$3),INDEX(Nhaplieu!$L$8:$L$1070,$G853),""))</f>
        <v/>
      </c>
      <c r="D853" s="479" t="str">
        <f>IF($G853="","",IF(INDEX(Nhaplieu!$M$8:$M$1070,$G853)=$J$3,IF($G853="","",INDEX(Nhaplieu!$N$8:$N$1070,$G853)),IF(INDEX(Nhaplieu!$N$8:$N$1070,$G853)=$J$3,IF($G853="","",INDEX(Nhaplieu!$M$8:$M$1070,$G853)),"")))</f>
        <v/>
      </c>
      <c r="E853" s="461" t="str">
        <f>IF($G853="","",IF(AND(INDEX(Nhaplieu!$M$8:$M$1070,$G853)=$J$3,INDEX(Nhaplieu!$P$8:$P$1070,$G853)=$J$2),INDEX(Nhaplieu!$O$8:$O$1070,$G853),0))</f>
        <v/>
      </c>
      <c r="F853" s="461" t="str">
        <f>IF(OR($G853="",E853&gt;0),"",IF(AND(INDEX(Nhaplieu!$N$8:$N$1070,$G853)=$J$3,INDEX(Nhaplieu!$P$8:$P$1070,$G853)=$J$2),INDEX(Nhaplieu!$O$8:$O$1070,$G853),0))</f>
        <v/>
      </c>
      <c r="G853" s="480" t="str">
        <f>IF(TYPE(MATCH($J$2,Nhaplieu!$P$8:$P$1070,0))=16,"",MATCH($J$2,Nhaplieu!$P$8:$P$1070,0))</f>
        <v/>
      </c>
    </row>
    <row r="854" spans="1:7" s="10" customFormat="1" ht="14.25" customHeight="1">
      <c r="A854" s="461" t="str">
        <f>IF($G854="","",IF(OR(INDEX(Nhaplieu!$M$8:$M$1070,$G854)=$J$3,INDEX(Nhaplieu!$N$8:$N$1070,$G854)=$J$3),INDEX(Nhaplieu!$E$8:$E$1070,$G854),""))</f>
        <v/>
      </c>
      <c r="B854" s="477" t="str">
        <f>IF($G854="","",IF(OR(INDEX(Nhaplieu!$M$8:$M$1070,$G854)=$J$3,INDEX(Nhaplieu!$N$8:$N$1070,$G854)=$J$3),INDEX(Nhaplieu!$F$8:$F$1070,$G854),""))</f>
        <v/>
      </c>
      <c r="C854" s="478" t="str">
        <f>IF($G854="","",IF(OR(INDEX(Nhaplieu!$M$8:$M$1070,$G854)=$J$3,INDEX(Nhaplieu!$N$8:$N$1070,$G854)=$J$3),INDEX(Nhaplieu!$L$8:$L$1070,$G854),""))</f>
        <v/>
      </c>
      <c r="D854" s="479" t="str">
        <f>IF($G854="","",IF(INDEX(Nhaplieu!$M$8:$M$1070,$G854)=$J$3,IF($G854="","",INDEX(Nhaplieu!$N$8:$N$1070,$G854)),IF(INDEX(Nhaplieu!$N$8:$N$1070,$G854)=$J$3,IF($G854="","",INDEX(Nhaplieu!$M$8:$M$1070,$G854)),"")))</f>
        <v/>
      </c>
      <c r="E854" s="461" t="str">
        <f>IF($G854="","",IF(AND(INDEX(Nhaplieu!$M$8:$M$1070,$G854)=$J$3,INDEX(Nhaplieu!$P$8:$P$1070,$G854)=$J$2),INDEX(Nhaplieu!$O$8:$O$1070,$G854),0))</f>
        <v/>
      </c>
      <c r="F854" s="461" t="str">
        <f>IF(OR($G854="",E854&gt;0),"",IF(AND(INDEX(Nhaplieu!$N$8:$N$1070,$G854)=$J$3,INDEX(Nhaplieu!$P$8:$P$1070,$G854)=$J$2),INDEX(Nhaplieu!$O$8:$O$1070,$G854),0))</f>
        <v/>
      </c>
      <c r="G854" s="480" t="str">
        <f>IF(TYPE(MATCH($J$2,Nhaplieu!$P$8:$P$1070,0))=16,"",MATCH($J$2,Nhaplieu!$P$8:$P$1070,0))</f>
        <v/>
      </c>
    </row>
    <row r="855" spans="1:7" s="10" customFormat="1" ht="14.25" customHeight="1">
      <c r="A855" s="461" t="str">
        <f>IF($G855="","",IF(OR(INDEX(Nhaplieu!$M$8:$M$1070,$G855)=$J$3,INDEX(Nhaplieu!$N$8:$N$1070,$G855)=$J$3),INDEX(Nhaplieu!$E$8:$E$1070,$G855),""))</f>
        <v/>
      </c>
      <c r="B855" s="477" t="str">
        <f>IF($G855="","",IF(OR(INDEX(Nhaplieu!$M$8:$M$1070,$G855)=$J$3,INDEX(Nhaplieu!$N$8:$N$1070,$G855)=$J$3),INDEX(Nhaplieu!$F$8:$F$1070,$G855),""))</f>
        <v/>
      </c>
      <c r="C855" s="478" t="str">
        <f>IF($G855="","",IF(OR(INDEX(Nhaplieu!$M$8:$M$1070,$G855)=$J$3,INDEX(Nhaplieu!$N$8:$N$1070,$G855)=$J$3),INDEX(Nhaplieu!$L$8:$L$1070,$G855),""))</f>
        <v/>
      </c>
      <c r="D855" s="479" t="str">
        <f>IF($G855="","",IF(INDEX(Nhaplieu!$M$8:$M$1070,$G855)=$J$3,IF($G855="","",INDEX(Nhaplieu!$N$8:$N$1070,$G855)),IF(INDEX(Nhaplieu!$N$8:$N$1070,$G855)=$J$3,IF($G855="","",INDEX(Nhaplieu!$M$8:$M$1070,$G855)),"")))</f>
        <v/>
      </c>
      <c r="E855" s="461" t="str">
        <f>IF($G855="","",IF(AND(INDEX(Nhaplieu!$M$8:$M$1070,$G855)=$J$3,INDEX(Nhaplieu!$P$8:$P$1070,$G855)=$J$2),INDEX(Nhaplieu!$O$8:$O$1070,$G855),0))</f>
        <v/>
      </c>
      <c r="F855" s="461" t="str">
        <f>IF(OR($G855="",E855&gt;0),"",IF(AND(INDEX(Nhaplieu!$N$8:$N$1070,$G855)=$J$3,INDEX(Nhaplieu!$P$8:$P$1070,$G855)=$J$2),INDEX(Nhaplieu!$O$8:$O$1070,$G855),0))</f>
        <v/>
      </c>
      <c r="G855" s="480" t="str">
        <f>IF(TYPE(MATCH($J$2,Nhaplieu!$P$8:$P$1070,0))=16,"",MATCH($J$2,Nhaplieu!$P$8:$P$1070,0))</f>
        <v/>
      </c>
    </row>
    <row r="856" spans="1:7" s="10" customFormat="1" ht="14.25" customHeight="1">
      <c r="A856" s="461" t="str">
        <f>IF($G856="","",IF(OR(INDEX(Nhaplieu!$M$8:$M$1070,$G856)=$J$3,INDEX(Nhaplieu!$N$8:$N$1070,$G856)=$J$3),INDEX(Nhaplieu!$E$8:$E$1070,$G856),""))</f>
        <v/>
      </c>
      <c r="B856" s="477" t="str">
        <f>IF($G856="","",IF(OR(INDEX(Nhaplieu!$M$8:$M$1070,$G856)=$J$3,INDEX(Nhaplieu!$N$8:$N$1070,$G856)=$J$3),INDEX(Nhaplieu!$F$8:$F$1070,$G856),""))</f>
        <v/>
      </c>
      <c r="C856" s="478" t="str">
        <f>IF($G856="","",IF(OR(INDEX(Nhaplieu!$M$8:$M$1070,$G856)=$J$3,INDEX(Nhaplieu!$N$8:$N$1070,$G856)=$J$3),INDEX(Nhaplieu!$L$8:$L$1070,$G856),""))</f>
        <v/>
      </c>
      <c r="D856" s="479" t="str">
        <f>IF($G856="","",IF(INDEX(Nhaplieu!$M$8:$M$1070,$G856)=$J$3,IF($G856="","",INDEX(Nhaplieu!$N$8:$N$1070,$G856)),IF(INDEX(Nhaplieu!$N$8:$N$1070,$G856)=$J$3,IF($G856="","",INDEX(Nhaplieu!$M$8:$M$1070,$G856)),"")))</f>
        <v/>
      </c>
      <c r="E856" s="461" t="str">
        <f>IF($G856="","",IF(AND(INDEX(Nhaplieu!$M$8:$M$1070,$G856)=$J$3,INDEX(Nhaplieu!$P$8:$P$1070,$G856)=$J$2),INDEX(Nhaplieu!$O$8:$O$1070,$G856),0))</f>
        <v/>
      </c>
      <c r="F856" s="461" t="str">
        <f>IF(OR($G856="",E856&gt;0),"",IF(AND(INDEX(Nhaplieu!$N$8:$N$1070,$G856)=$J$3,INDEX(Nhaplieu!$P$8:$P$1070,$G856)=$J$2),INDEX(Nhaplieu!$O$8:$O$1070,$G856),0))</f>
        <v/>
      </c>
      <c r="G856" s="480" t="str">
        <f>IF(TYPE(MATCH($J$2,Nhaplieu!$P$8:$P$1070,0))=16,"",MATCH($J$2,Nhaplieu!$P$8:$P$1070,0))</f>
        <v/>
      </c>
    </row>
    <row r="857" spans="1:7" s="10" customFormat="1" ht="14.25" customHeight="1">
      <c r="A857" s="461" t="str">
        <f>IF($G857="","",IF(OR(INDEX(Nhaplieu!$M$8:$M$1070,$G857)=$J$3,INDEX(Nhaplieu!$N$8:$N$1070,$G857)=$J$3),INDEX(Nhaplieu!$E$8:$E$1070,$G857),""))</f>
        <v/>
      </c>
      <c r="B857" s="477" t="str">
        <f>IF($G857="","",IF(OR(INDEX(Nhaplieu!$M$8:$M$1070,$G857)=$J$3,INDEX(Nhaplieu!$N$8:$N$1070,$G857)=$J$3),INDEX(Nhaplieu!$F$8:$F$1070,$G857),""))</f>
        <v/>
      </c>
      <c r="C857" s="478" t="str">
        <f>IF($G857="","",IF(OR(INDEX(Nhaplieu!$M$8:$M$1070,$G857)=$J$3,INDEX(Nhaplieu!$N$8:$N$1070,$G857)=$J$3),INDEX(Nhaplieu!$L$8:$L$1070,$G857),""))</f>
        <v/>
      </c>
      <c r="D857" s="479" t="str">
        <f>IF($G857="","",IF(INDEX(Nhaplieu!$M$8:$M$1070,$G857)=$J$3,IF($G857="","",INDEX(Nhaplieu!$N$8:$N$1070,$G857)),IF(INDEX(Nhaplieu!$N$8:$N$1070,$G857)=$J$3,IF($G857="","",INDEX(Nhaplieu!$M$8:$M$1070,$G857)),"")))</f>
        <v/>
      </c>
      <c r="E857" s="461" t="str">
        <f>IF($G857="","",IF(AND(INDEX(Nhaplieu!$M$8:$M$1070,$G857)=$J$3,INDEX(Nhaplieu!$P$8:$P$1070,$G857)=$J$2),INDEX(Nhaplieu!$O$8:$O$1070,$G857),0))</f>
        <v/>
      </c>
      <c r="F857" s="461" t="str">
        <f>IF(OR($G857="",E857&gt;0),"",IF(AND(INDEX(Nhaplieu!$N$8:$N$1070,$G857)=$J$3,INDEX(Nhaplieu!$P$8:$P$1070,$G857)=$J$2),INDEX(Nhaplieu!$O$8:$O$1070,$G857),0))</f>
        <v/>
      </c>
      <c r="G857" s="480" t="str">
        <f>IF(TYPE(MATCH($J$2,Nhaplieu!$P$8:$P$1070,0))=16,"",MATCH($J$2,Nhaplieu!$P$8:$P$1070,0))</f>
        <v/>
      </c>
    </row>
    <row r="858" spans="1:7" s="10" customFormat="1" ht="14.25" customHeight="1">
      <c r="A858" s="461" t="str">
        <f>IF($G858="","",IF(OR(INDEX(Nhaplieu!$M$8:$M$1070,$G858)=$J$3,INDEX(Nhaplieu!$N$8:$N$1070,$G858)=$J$3),INDEX(Nhaplieu!$E$8:$E$1070,$G858),""))</f>
        <v/>
      </c>
      <c r="B858" s="477" t="str">
        <f>IF($G858="","",IF(OR(INDEX(Nhaplieu!$M$8:$M$1070,$G858)=$J$3,INDEX(Nhaplieu!$N$8:$N$1070,$G858)=$J$3),INDEX(Nhaplieu!$F$8:$F$1070,$G858),""))</f>
        <v/>
      </c>
      <c r="C858" s="478" t="str">
        <f>IF($G858="","",IF(OR(INDEX(Nhaplieu!$M$8:$M$1070,$G858)=$J$3,INDEX(Nhaplieu!$N$8:$N$1070,$G858)=$J$3),INDEX(Nhaplieu!$L$8:$L$1070,$G858),""))</f>
        <v/>
      </c>
      <c r="D858" s="479" t="str">
        <f>IF($G858="","",IF(INDEX(Nhaplieu!$M$8:$M$1070,$G858)=$J$3,IF($G858="","",INDEX(Nhaplieu!$N$8:$N$1070,$G858)),IF(INDEX(Nhaplieu!$N$8:$N$1070,$G858)=$J$3,IF($G858="","",INDEX(Nhaplieu!$M$8:$M$1070,$G858)),"")))</f>
        <v/>
      </c>
      <c r="E858" s="461" t="str">
        <f>IF($G858="","",IF(AND(INDEX(Nhaplieu!$M$8:$M$1070,$G858)=$J$3,INDEX(Nhaplieu!$P$8:$P$1070,$G858)=$J$2),INDEX(Nhaplieu!$O$8:$O$1070,$G858),0))</f>
        <v/>
      </c>
      <c r="F858" s="461" t="str">
        <f>IF(OR($G858="",E858&gt;0),"",IF(AND(INDEX(Nhaplieu!$N$8:$N$1070,$G858)=$J$3,INDEX(Nhaplieu!$P$8:$P$1070,$G858)=$J$2),INDEX(Nhaplieu!$O$8:$O$1070,$G858),0))</f>
        <v/>
      </c>
      <c r="G858" s="480" t="str">
        <f>IF(TYPE(MATCH($J$2,Nhaplieu!$P$8:$P$1070,0))=16,"",MATCH($J$2,Nhaplieu!$P$8:$P$1070,0))</f>
        <v/>
      </c>
    </row>
    <row r="859" spans="1:7" s="10" customFormat="1" ht="14.25" customHeight="1">
      <c r="A859" s="461" t="str">
        <f>IF($G859="","",IF(OR(INDEX(Nhaplieu!$M$8:$M$1070,$G859)=$J$3,INDEX(Nhaplieu!$N$8:$N$1070,$G859)=$J$3),INDEX(Nhaplieu!$E$8:$E$1070,$G859),""))</f>
        <v/>
      </c>
      <c r="B859" s="477" t="str">
        <f>IF($G859="","",IF(OR(INDEX(Nhaplieu!$M$8:$M$1070,$G859)=$J$3,INDEX(Nhaplieu!$N$8:$N$1070,$G859)=$J$3),INDEX(Nhaplieu!$F$8:$F$1070,$G859),""))</f>
        <v/>
      </c>
      <c r="C859" s="478" t="str">
        <f>IF($G859="","",IF(OR(INDEX(Nhaplieu!$M$8:$M$1070,$G859)=$J$3,INDEX(Nhaplieu!$N$8:$N$1070,$G859)=$J$3),INDEX(Nhaplieu!$L$8:$L$1070,$G859),""))</f>
        <v/>
      </c>
      <c r="D859" s="479" t="str">
        <f>IF($G859="","",IF(INDEX(Nhaplieu!$M$8:$M$1070,$G859)=$J$3,IF($G859="","",INDEX(Nhaplieu!$N$8:$N$1070,$G859)),IF(INDEX(Nhaplieu!$N$8:$N$1070,$G859)=$J$3,IF($G859="","",INDEX(Nhaplieu!$M$8:$M$1070,$G859)),"")))</f>
        <v/>
      </c>
      <c r="E859" s="461" t="str">
        <f>IF($G859="","",IF(AND(INDEX(Nhaplieu!$M$8:$M$1070,$G859)=$J$3,INDEX(Nhaplieu!$P$8:$P$1070,$G859)=$J$2),INDEX(Nhaplieu!$O$8:$O$1070,$G859),0))</f>
        <v/>
      </c>
      <c r="F859" s="461" t="str">
        <f>IF(OR($G859="",E859&gt;0),"",IF(AND(INDEX(Nhaplieu!$N$8:$N$1070,$G859)=$J$3,INDEX(Nhaplieu!$P$8:$P$1070,$G859)=$J$2),INDEX(Nhaplieu!$O$8:$O$1070,$G859),0))</f>
        <v/>
      </c>
      <c r="G859" s="480" t="str">
        <f>IF(TYPE(MATCH($J$2,Nhaplieu!$P$8:$P$1070,0))=16,"",MATCH($J$2,Nhaplieu!$P$8:$P$1070,0))</f>
        <v/>
      </c>
    </row>
    <row r="860" spans="1:7" s="10" customFormat="1" ht="14.25" customHeight="1">
      <c r="A860" s="461" t="str">
        <f>IF($G860="","",IF(OR(INDEX(Nhaplieu!$M$8:$M$1070,$G860)=$J$3,INDEX(Nhaplieu!$N$8:$N$1070,$G860)=$J$3),INDEX(Nhaplieu!$E$8:$E$1070,$G860),""))</f>
        <v/>
      </c>
      <c r="B860" s="477" t="str">
        <f>IF($G860="","",IF(OR(INDEX(Nhaplieu!$M$8:$M$1070,$G860)=$J$3,INDEX(Nhaplieu!$N$8:$N$1070,$G860)=$J$3),INDEX(Nhaplieu!$F$8:$F$1070,$G860),""))</f>
        <v/>
      </c>
      <c r="C860" s="478" t="str">
        <f>IF($G860="","",IF(OR(INDEX(Nhaplieu!$M$8:$M$1070,$G860)=$J$3,INDEX(Nhaplieu!$N$8:$N$1070,$G860)=$J$3),INDEX(Nhaplieu!$L$8:$L$1070,$G860),""))</f>
        <v/>
      </c>
      <c r="D860" s="479" t="str">
        <f>IF($G860="","",IF(INDEX(Nhaplieu!$M$8:$M$1070,$G860)=$J$3,IF($G860="","",INDEX(Nhaplieu!$N$8:$N$1070,$G860)),IF(INDEX(Nhaplieu!$N$8:$N$1070,$G860)=$J$3,IF($G860="","",INDEX(Nhaplieu!$M$8:$M$1070,$G860)),"")))</f>
        <v/>
      </c>
      <c r="E860" s="461" t="str">
        <f>IF($G860="","",IF(AND(INDEX(Nhaplieu!$M$8:$M$1070,$G860)=$J$3,INDEX(Nhaplieu!$P$8:$P$1070,$G860)=$J$2),INDEX(Nhaplieu!$O$8:$O$1070,$G860),0))</f>
        <v/>
      </c>
      <c r="F860" s="461" t="str">
        <f>IF(OR($G860="",E860&gt;0),"",IF(AND(INDEX(Nhaplieu!$N$8:$N$1070,$G860)=$J$3,INDEX(Nhaplieu!$P$8:$P$1070,$G860)=$J$2),INDEX(Nhaplieu!$O$8:$O$1070,$G860),0))</f>
        <v/>
      </c>
      <c r="G860" s="480" t="str">
        <f>IF(TYPE(MATCH($J$2,Nhaplieu!$P$8:$P$1070,0))=16,"",MATCH($J$2,Nhaplieu!$P$8:$P$1070,0))</f>
        <v/>
      </c>
    </row>
    <row r="861" spans="1:7" s="10" customFormat="1" ht="14.25" customHeight="1">
      <c r="A861" s="461" t="str">
        <f>IF($G861="","",IF(OR(INDEX(Nhaplieu!$M$8:$M$1070,$G861)=$J$3,INDEX(Nhaplieu!$N$8:$N$1070,$G861)=$J$3),INDEX(Nhaplieu!$E$8:$E$1070,$G861),""))</f>
        <v/>
      </c>
      <c r="B861" s="477" t="str">
        <f>IF($G861="","",IF(OR(INDEX(Nhaplieu!$M$8:$M$1070,$G861)=$J$3,INDEX(Nhaplieu!$N$8:$N$1070,$G861)=$J$3),INDEX(Nhaplieu!$F$8:$F$1070,$G861),""))</f>
        <v/>
      </c>
      <c r="C861" s="478" t="str">
        <f>IF($G861="","",IF(OR(INDEX(Nhaplieu!$M$8:$M$1070,$G861)=$J$3,INDEX(Nhaplieu!$N$8:$N$1070,$G861)=$J$3),INDEX(Nhaplieu!$L$8:$L$1070,$G861),""))</f>
        <v/>
      </c>
      <c r="D861" s="479" t="str">
        <f>IF($G861="","",IF(INDEX(Nhaplieu!$M$8:$M$1070,$G861)=$J$3,IF($G861="","",INDEX(Nhaplieu!$N$8:$N$1070,$G861)),IF(INDEX(Nhaplieu!$N$8:$N$1070,$G861)=$J$3,IF($G861="","",INDEX(Nhaplieu!$M$8:$M$1070,$G861)),"")))</f>
        <v/>
      </c>
      <c r="E861" s="461" t="str">
        <f>IF($G861="","",IF(AND(INDEX(Nhaplieu!$M$8:$M$1070,$G861)=$J$3,INDEX(Nhaplieu!$P$8:$P$1070,$G861)=$J$2),INDEX(Nhaplieu!$O$8:$O$1070,$G861),0))</f>
        <v/>
      </c>
      <c r="F861" s="461" t="str">
        <f>IF(OR($G861="",E861&gt;0),"",IF(AND(INDEX(Nhaplieu!$N$8:$N$1070,$G861)=$J$3,INDEX(Nhaplieu!$P$8:$P$1070,$G861)=$J$2),INDEX(Nhaplieu!$O$8:$O$1070,$G861),0))</f>
        <v/>
      </c>
      <c r="G861" s="480" t="str">
        <f>IF(TYPE(MATCH($J$2,Nhaplieu!$P$8:$P$1070,0))=16,"",MATCH($J$2,Nhaplieu!$P$8:$P$1070,0))</f>
        <v/>
      </c>
    </row>
    <row r="862" spans="1:7" s="10" customFormat="1" ht="14.25" customHeight="1">
      <c r="A862" s="461" t="str">
        <f>IF($G862="","",IF(OR(INDEX(Nhaplieu!$M$8:$M$1070,$G862)=$J$3,INDEX(Nhaplieu!$N$8:$N$1070,$G862)=$J$3),INDEX(Nhaplieu!$E$8:$E$1070,$G862),""))</f>
        <v/>
      </c>
      <c r="B862" s="477" t="str">
        <f>IF($G862="","",IF(OR(INDEX(Nhaplieu!$M$8:$M$1070,$G862)=$J$3,INDEX(Nhaplieu!$N$8:$N$1070,$G862)=$J$3),INDEX(Nhaplieu!$F$8:$F$1070,$G862),""))</f>
        <v/>
      </c>
      <c r="C862" s="478" t="str">
        <f>IF($G862="","",IF(OR(INDEX(Nhaplieu!$M$8:$M$1070,$G862)=$J$3,INDEX(Nhaplieu!$N$8:$N$1070,$G862)=$J$3),INDEX(Nhaplieu!$L$8:$L$1070,$G862),""))</f>
        <v/>
      </c>
      <c r="D862" s="479" t="str">
        <f>IF($G862="","",IF(INDEX(Nhaplieu!$M$8:$M$1070,$G862)=$J$3,IF($G862="","",INDEX(Nhaplieu!$N$8:$N$1070,$G862)),IF(INDEX(Nhaplieu!$N$8:$N$1070,$G862)=$J$3,IF($G862="","",INDEX(Nhaplieu!$M$8:$M$1070,$G862)),"")))</f>
        <v/>
      </c>
      <c r="E862" s="461" t="str">
        <f>IF($G862="","",IF(AND(INDEX(Nhaplieu!$M$8:$M$1070,$G862)=$J$3,INDEX(Nhaplieu!$P$8:$P$1070,$G862)=$J$2),INDEX(Nhaplieu!$O$8:$O$1070,$G862),0))</f>
        <v/>
      </c>
      <c r="F862" s="461" t="str">
        <f>IF(OR($G862="",E862&gt;0),"",IF(AND(INDEX(Nhaplieu!$N$8:$N$1070,$G862)=$J$3,INDEX(Nhaplieu!$P$8:$P$1070,$G862)=$J$2),INDEX(Nhaplieu!$O$8:$O$1070,$G862),0))</f>
        <v/>
      </c>
      <c r="G862" s="480" t="str">
        <f>IF(TYPE(MATCH($J$2,Nhaplieu!$P$8:$P$1070,0))=16,"",MATCH($J$2,Nhaplieu!$P$8:$P$1070,0))</f>
        <v/>
      </c>
    </row>
    <row r="863" spans="1:7" s="10" customFormat="1" ht="14.25" customHeight="1">
      <c r="A863" s="461" t="str">
        <f>IF($G863="","",IF(OR(INDEX(Nhaplieu!$M$8:$M$1070,$G863)=$J$3,INDEX(Nhaplieu!$N$8:$N$1070,$G863)=$J$3),INDEX(Nhaplieu!$E$8:$E$1070,$G863),""))</f>
        <v/>
      </c>
      <c r="B863" s="477" t="str">
        <f>IF($G863="","",IF(OR(INDEX(Nhaplieu!$M$8:$M$1070,$G863)=$J$3,INDEX(Nhaplieu!$N$8:$N$1070,$G863)=$J$3),INDEX(Nhaplieu!$F$8:$F$1070,$G863),""))</f>
        <v/>
      </c>
      <c r="C863" s="478" t="str">
        <f>IF($G863="","",IF(OR(INDEX(Nhaplieu!$M$8:$M$1070,$G863)=$J$3,INDEX(Nhaplieu!$N$8:$N$1070,$G863)=$J$3),INDEX(Nhaplieu!$L$8:$L$1070,$G863),""))</f>
        <v/>
      </c>
      <c r="D863" s="479" t="str">
        <f>IF($G863="","",IF(INDEX(Nhaplieu!$M$8:$M$1070,$G863)=$J$3,IF($G863="","",INDEX(Nhaplieu!$N$8:$N$1070,$G863)),IF(INDEX(Nhaplieu!$N$8:$N$1070,$G863)=$J$3,IF($G863="","",INDEX(Nhaplieu!$M$8:$M$1070,$G863)),"")))</f>
        <v/>
      </c>
      <c r="E863" s="461" t="str">
        <f>IF($G863="","",IF(AND(INDEX(Nhaplieu!$M$8:$M$1070,$G863)=$J$3,INDEX(Nhaplieu!$P$8:$P$1070,$G863)=$J$2),INDEX(Nhaplieu!$O$8:$O$1070,$G863),0))</f>
        <v/>
      </c>
      <c r="F863" s="461" t="str">
        <f>IF(OR($G863="",E863&gt;0),"",IF(AND(INDEX(Nhaplieu!$N$8:$N$1070,$G863)=$J$3,INDEX(Nhaplieu!$P$8:$P$1070,$G863)=$J$2),INDEX(Nhaplieu!$O$8:$O$1070,$G863),0))</f>
        <v/>
      </c>
      <c r="G863" s="480" t="str">
        <f>IF(TYPE(MATCH($J$2,Nhaplieu!$P$8:$P$1070,0))=16,"",MATCH($J$2,Nhaplieu!$P$8:$P$1070,0))</f>
        <v/>
      </c>
    </row>
    <row r="864" spans="1:7" s="10" customFormat="1" ht="14.25" customHeight="1">
      <c r="A864" s="461" t="str">
        <f>IF($G864="","",IF(OR(INDEX(Nhaplieu!$M$8:$M$1070,$G864)=$J$3,INDEX(Nhaplieu!$N$8:$N$1070,$G864)=$J$3),INDEX(Nhaplieu!$E$8:$E$1070,$G864),""))</f>
        <v/>
      </c>
      <c r="B864" s="477" t="str">
        <f>IF($G864="","",IF(OR(INDEX(Nhaplieu!$M$8:$M$1070,$G864)=$J$3,INDEX(Nhaplieu!$N$8:$N$1070,$G864)=$J$3),INDEX(Nhaplieu!$F$8:$F$1070,$G864),""))</f>
        <v/>
      </c>
      <c r="C864" s="478" t="str">
        <f>IF($G864="","",IF(OR(INDEX(Nhaplieu!$M$8:$M$1070,$G864)=$J$3,INDEX(Nhaplieu!$N$8:$N$1070,$G864)=$J$3),INDEX(Nhaplieu!$L$8:$L$1070,$G864),""))</f>
        <v/>
      </c>
      <c r="D864" s="479" t="str">
        <f>IF($G864="","",IF(INDEX(Nhaplieu!$M$8:$M$1070,$G864)=$J$3,IF($G864="","",INDEX(Nhaplieu!$N$8:$N$1070,$G864)),IF(INDEX(Nhaplieu!$N$8:$N$1070,$G864)=$J$3,IF($G864="","",INDEX(Nhaplieu!$M$8:$M$1070,$G864)),"")))</f>
        <v/>
      </c>
      <c r="E864" s="461" t="str">
        <f>IF($G864="","",IF(AND(INDEX(Nhaplieu!$M$8:$M$1070,$G864)=$J$3,INDEX(Nhaplieu!$P$8:$P$1070,$G864)=$J$2),INDEX(Nhaplieu!$O$8:$O$1070,$G864),0))</f>
        <v/>
      </c>
      <c r="F864" s="461" t="str">
        <f>IF(OR($G864="",E864&gt;0),"",IF(AND(INDEX(Nhaplieu!$N$8:$N$1070,$G864)=$J$3,INDEX(Nhaplieu!$P$8:$P$1070,$G864)=$J$2),INDEX(Nhaplieu!$O$8:$O$1070,$G864),0))</f>
        <v/>
      </c>
      <c r="G864" s="480" t="str">
        <f>IF(TYPE(MATCH($J$2,Nhaplieu!$P$8:$P$1070,0))=16,"",MATCH($J$2,Nhaplieu!$P$8:$P$1070,0))</f>
        <v/>
      </c>
    </row>
    <row r="865" spans="1:7" s="10" customFormat="1" ht="14.25" customHeight="1">
      <c r="A865" s="461" t="str">
        <f>IF($G865="","",IF(OR(INDEX(Nhaplieu!$M$8:$M$1070,$G865)=$J$3,INDEX(Nhaplieu!$N$8:$N$1070,$G865)=$J$3),INDEX(Nhaplieu!$E$8:$E$1070,$G865),""))</f>
        <v/>
      </c>
      <c r="B865" s="477" t="str">
        <f>IF($G865="","",IF(OR(INDEX(Nhaplieu!$M$8:$M$1070,$G865)=$J$3,INDEX(Nhaplieu!$N$8:$N$1070,$G865)=$J$3),INDEX(Nhaplieu!$F$8:$F$1070,$G865),""))</f>
        <v/>
      </c>
      <c r="C865" s="478" t="str">
        <f>IF($G865="","",IF(OR(INDEX(Nhaplieu!$M$8:$M$1070,$G865)=$J$3,INDEX(Nhaplieu!$N$8:$N$1070,$G865)=$J$3),INDEX(Nhaplieu!$L$8:$L$1070,$G865),""))</f>
        <v/>
      </c>
      <c r="D865" s="479" t="str">
        <f>IF($G865="","",IF(INDEX(Nhaplieu!$M$8:$M$1070,$G865)=$J$3,IF($G865="","",INDEX(Nhaplieu!$N$8:$N$1070,$G865)),IF(INDEX(Nhaplieu!$N$8:$N$1070,$G865)=$J$3,IF($G865="","",INDEX(Nhaplieu!$M$8:$M$1070,$G865)),"")))</f>
        <v/>
      </c>
      <c r="E865" s="461" t="str">
        <f>IF($G865="","",IF(AND(INDEX(Nhaplieu!$M$8:$M$1070,$G865)=$J$3,INDEX(Nhaplieu!$P$8:$P$1070,$G865)=$J$2),INDEX(Nhaplieu!$O$8:$O$1070,$G865),0))</f>
        <v/>
      </c>
      <c r="F865" s="461" t="str">
        <f>IF(OR($G865="",E865&gt;0),"",IF(AND(INDEX(Nhaplieu!$N$8:$N$1070,$G865)=$J$3,INDEX(Nhaplieu!$P$8:$P$1070,$G865)=$J$2),INDEX(Nhaplieu!$O$8:$O$1070,$G865),0))</f>
        <v/>
      </c>
      <c r="G865" s="480" t="str">
        <f>IF(TYPE(MATCH($J$2,Nhaplieu!$P$8:$P$1070,0))=16,"",MATCH($J$2,Nhaplieu!$P$8:$P$1070,0))</f>
        <v/>
      </c>
    </row>
    <row r="866" spans="1:7" s="10" customFormat="1" ht="14.25" customHeight="1">
      <c r="A866" s="461" t="str">
        <f>IF($G866="","",IF(OR(INDEX(Nhaplieu!$M$8:$M$1070,$G866)=$J$3,INDEX(Nhaplieu!$N$8:$N$1070,$G866)=$J$3),INDEX(Nhaplieu!$E$8:$E$1070,$G866),""))</f>
        <v/>
      </c>
      <c r="B866" s="477" t="str">
        <f>IF($G866="","",IF(OR(INDEX(Nhaplieu!$M$8:$M$1070,$G866)=$J$3,INDEX(Nhaplieu!$N$8:$N$1070,$G866)=$J$3),INDEX(Nhaplieu!$F$8:$F$1070,$G866),""))</f>
        <v/>
      </c>
      <c r="C866" s="478" t="str">
        <f>IF($G866="","",IF(OR(INDEX(Nhaplieu!$M$8:$M$1070,$G866)=$J$3,INDEX(Nhaplieu!$N$8:$N$1070,$G866)=$J$3),INDEX(Nhaplieu!$L$8:$L$1070,$G866),""))</f>
        <v/>
      </c>
      <c r="D866" s="479" t="str">
        <f>IF($G866="","",IF(INDEX(Nhaplieu!$M$8:$M$1070,$G866)=$J$3,IF($G866="","",INDEX(Nhaplieu!$N$8:$N$1070,$G866)),IF(INDEX(Nhaplieu!$N$8:$N$1070,$G866)=$J$3,IF($G866="","",INDEX(Nhaplieu!$M$8:$M$1070,$G866)),"")))</f>
        <v/>
      </c>
      <c r="E866" s="461" t="str">
        <f>IF($G866="","",IF(AND(INDEX(Nhaplieu!$M$8:$M$1070,$G866)=$J$3,INDEX(Nhaplieu!$P$8:$P$1070,$G866)=$J$2),INDEX(Nhaplieu!$O$8:$O$1070,$G866),0))</f>
        <v/>
      </c>
      <c r="F866" s="461" t="str">
        <f>IF(OR($G866="",E866&gt;0),"",IF(AND(INDEX(Nhaplieu!$N$8:$N$1070,$G866)=$J$3,INDEX(Nhaplieu!$P$8:$P$1070,$G866)=$J$2),INDEX(Nhaplieu!$O$8:$O$1070,$G866),0))</f>
        <v/>
      </c>
      <c r="G866" s="480" t="str">
        <f>IF(TYPE(MATCH($J$2,Nhaplieu!$P$8:$P$1070,0))=16,"",MATCH($J$2,Nhaplieu!$P$8:$P$1070,0))</f>
        <v/>
      </c>
    </row>
    <row r="867" spans="1:7" s="10" customFormat="1" ht="14.25" customHeight="1">
      <c r="A867" s="461" t="str">
        <f>IF($G867="","",IF(OR(INDEX(Nhaplieu!$M$8:$M$1070,$G867)=$J$3,INDEX(Nhaplieu!$N$8:$N$1070,$G867)=$J$3),INDEX(Nhaplieu!$E$8:$E$1070,$G867),""))</f>
        <v/>
      </c>
      <c r="B867" s="477" t="str">
        <f>IF($G867="","",IF(OR(INDEX(Nhaplieu!$M$8:$M$1070,$G867)=$J$3,INDEX(Nhaplieu!$N$8:$N$1070,$G867)=$J$3),INDEX(Nhaplieu!$F$8:$F$1070,$G867),""))</f>
        <v/>
      </c>
      <c r="C867" s="478" t="str">
        <f>IF($G867="","",IF(OR(INDEX(Nhaplieu!$M$8:$M$1070,$G867)=$J$3,INDEX(Nhaplieu!$N$8:$N$1070,$G867)=$J$3),INDEX(Nhaplieu!$L$8:$L$1070,$G867),""))</f>
        <v/>
      </c>
      <c r="D867" s="479" t="str">
        <f>IF($G867="","",IF(INDEX(Nhaplieu!$M$8:$M$1070,$G867)=$J$3,IF($G867="","",INDEX(Nhaplieu!$N$8:$N$1070,$G867)),IF(INDEX(Nhaplieu!$N$8:$N$1070,$G867)=$J$3,IF($G867="","",INDEX(Nhaplieu!$M$8:$M$1070,$G867)),"")))</f>
        <v/>
      </c>
      <c r="E867" s="461" t="str">
        <f>IF($G867="","",IF(AND(INDEX(Nhaplieu!$M$8:$M$1070,$G867)=$J$3,INDEX(Nhaplieu!$P$8:$P$1070,$G867)=$J$2),INDEX(Nhaplieu!$O$8:$O$1070,$G867),0))</f>
        <v/>
      </c>
      <c r="F867" s="461" t="str">
        <f>IF(OR($G867="",E867&gt;0),"",IF(AND(INDEX(Nhaplieu!$N$8:$N$1070,$G867)=$J$3,INDEX(Nhaplieu!$P$8:$P$1070,$G867)=$J$2),INDEX(Nhaplieu!$O$8:$O$1070,$G867),0))</f>
        <v/>
      </c>
      <c r="G867" s="480" t="str">
        <f>IF(TYPE(MATCH($J$2,Nhaplieu!$P$8:$P$1070,0))=16,"",MATCH($J$2,Nhaplieu!$P$8:$P$1070,0))</f>
        <v/>
      </c>
    </row>
    <row r="868" spans="1:7" s="10" customFormat="1" ht="14.25" customHeight="1">
      <c r="A868" s="461" t="str">
        <f>IF($G868="","",IF(OR(INDEX(Nhaplieu!$M$8:$M$1070,$G868)=$J$3,INDEX(Nhaplieu!$N$8:$N$1070,$G868)=$J$3),INDEX(Nhaplieu!$E$8:$E$1070,$G868),""))</f>
        <v/>
      </c>
      <c r="B868" s="477" t="str">
        <f>IF($G868="","",IF(OR(INDEX(Nhaplieu!$M$8:$M$1070,$G868)=$J$3,INDEX(Nhaplieu!$N$8:$N$1070,$G868)=$J$3),INDEX(Nhaplieu!$F$8:$F$1070,$G868),""))</f>
        <v/>
      </c>
      <c r="C868" s="478" t="str">
        <f>IF($G868="","",IF(OR(INDEX(Nhaplieu!$M$8:$M$1070,$G868)=$J$3,INDEX(Nhaplieu!$N$8:$N$1070,$G868)=$J$3),INDEX(Nhaplieu!$L$8:$L$1070,$G868),""))</f>
        <v/>
      </c>
      <c r="D868" s="479" t="str">
        <f>IF($G868="","",IF(INDEX(Nhaplieu!$M$8:$M$1070,$G868)=$J$3,IF($G868="","",INDEX(Nhaplieu!$N$8:$N$1070,$G868)),IF(INDEX(Nhaplieu!$N$8:$N$1070,$G868)=$J$3,IF($G868="","",INDEX(Nhaplieu!$M$8:$M$1070,$G868)),"")))</f>
        <v/>
      </c>
      <c r="E868" s="461" t="str">
        <f>IF($G868="","",IF(AND(INDEX(Nhaplieu!$M$8:$M$1070,$G868)=$J$3,INDEX(Nhaplieu!$P$8:$P$1070,$G868)=$J$2),INDEX(Nhaplieu!$O$8:$O$1070,$G868),0))</f>
        <v/>
      </c>
      <c r="F868" s="461" t="str">
        <f>IF(OR($G868="",E868&gt;0),"",IF(AND(INDEX(Nhaplieu!$N$8:$N$1070,$G868)=$J$3,INDEX(Nhaplieu!$P$8:$P$1070,$G868)=$J$2),INDEX(Nhaplieu!$O$8:$O$1070,$G868),0))</f>
        <v/>
      </c>
      <c r="G868" s="480" t="str">
        <f>IF(TYPE(MATCH($J$2,Nhaplieu!$P$8:$P$1070,0))=16,"",MATCH($J$2,Nhaplieu!$P$8:$P$1070,0))</f>
        <v/>
      </c>
    </row>
    <row r="869" spans="1:7" s="10" customFormat="1" ht="14.25" customHeight="1">
      <c r="A869" s="461" t="str">
        <f>IF($G869="","",IF(OR(INDEX(Nhaplieu!$M$8:$M$1070,$G869)=$J$3,INDEX(Nhaplieu!$N$8:$N$1070,$G869)=$J$3),INDEX(Nhaplieu!$E$8:$E$1070,$G869),""))</f>
        <v/>
      </c>
      <c r="B869" s="477" t="str">
        <f>IF($G869="","",IF(OR(INDEX(Nhaplieu!$M$8:$M$1070,$G869)=$J$3,INDEX(Nhaplieu!$N$8:$N$1070,$G869)=$J$3),INDEX(Nhaplieu!$F$8:$F$1070,$G869),""))</f>
        <v/>
      </c>
      <c r="C869" s="478" t="str">
        <f>IF($G869="","",IF(OR(INDEX(Nhaplieu!$M$8:$M$1070,$G869)=$J$3,INDEX(Nhaplieu!$N$8:$N$1070,$G869)=$J$3),INDEX(Nhaplieu!$L$8:$L$1070,$G869),""))</f>
        <v/>
      </c>
      <c r="D869" s="479" t="str">
        <f>IF($G869="","",IF(INDEX(Nhaplieu!$M$8:$M$1070,$G869)=$J$3,IF($G869="","",INDEX(Nhaplieu!$N$8:$N$1070,$G869)),IF(INDEX(Nhaplieu!$N$8:$N$1070,$G869)=$J$3,IF($G869="","",INDEX(Nhaplieu!$M$8:$M$1070,$G869)),"")))</f>
        <v/>
      </c>
      <c r="E869" s="461" t="str">
        <f>IF($G869="","",IF(AND(INDEX(Nhaplieu!$M$8:$M$1070,$G869)=$J$3,INDEX(Nhaplieu!$P$8:$P$1070,$G869)=$J$2),INDEX(Nhaplieu!$O$8:$O$1070,$G869),0))</f>
        <v/>
      </c>
      <c r="F869" s="461" t="str">
        <f>IF(OR($G869="",E869&gt;0),"",IF(AND(INDEX(Nhaplieu!$N$8:$N$1070,$G869)=$J$3,INDEX(Nhaplieu!$P$8:$P$1070,$G869)=$J$2),INDEX(Nhaplieu!$O$8:$O$1070,$G869),0))</f>
        <v/>
      </c>
      <c r="G869" s="480" t="str">
        <f>IF(TYPE(MATCH($J$2,Nhaplieu!$P$8:$P$1070,0))=16,"",MATCH($J$2,Nhaplieu!$P$8:$P$1070,0))</f>
        <v/>
      </c>
    </row>
    <row r="870" spans="1:7" s="10" customFormat="1" ht="14.25" customHeight="1">
      <c r="A870" s="461" t="str">
        <f>IF($G870="","",IF(OR(INDEX(Nhaplieu!$M$8:$M$1070,$G870)=$J$3,INDEX(Nhaplieu!$N$8:$N$1070,$G870)=$J$3),INDEX(Nhaplieu!$E$8:$E$1070,$G870),""))</f>
        <v/>
      </c>
      <c r="B870" s="477" t="str">
        <f>IF($G870="","",IF(OR(INDEX(Nhaplieu!$M$8:$M$1070,$G870)=$J$3,INDEX(Nhaplieu!$N$8:$N$1070,$G870)=$J$3),INDEX(Nhaplieu!$F$8:$F$1070,$G870),""))</f>
        <v/>
      </c>
      <c r="C870" s="478" t="str">
        <f>IF($G870="","",IF(OR(INDEX(Nhaplieu!$M$8:$M$1070,$G870)=$J$3,INDEX(Nhaplieu!$N$8:$N$1070,$G870)=$J$3),INDEX(Nhaplieu!$L$8:$L$1070,$G870),""))</f>
        <v/>
      </c>
      <c r="D870" s="479" t="str">
        <f>IF($G870="","",IF(INDEX(Nhaplieu!$M$8:$M$1070,$G870)=$J$3,IF($G870="","",INDEX(Nhaplieu!$N$8:$N$1070,$G870)),IF(INDEX(Nhaplieu!$N$8:$N$1070,$G870)=$J$3,IF($G870="","",INDEX(Nhaplieu!$M$8:$M$1070,$G870)),"")))</f>
        <v/>
      </c>
      <c r="E870" s="461" t="str">
        <f>IF($G870="","",IF(AND(INDEX(Nhaplieu!$M$8:$M$1070,$G870)=$J$3,INDEX(Nhaplieu!$P$8:$P$1070,$G870)=$J$2),INDEX(Nhaplieu!$O$8:$O$1070,$G870),0))</f>
        <v/>
      </c>
      <c r="F870" s="461" t="str">
        <f>IF(OR($G870="",E870&gt;0),"",IF(AND(INDEX(Nhaplieu!$N$8:$N$1070,$G870)=$J$3,INDEX(Nhaplieu!$P$8:$P$1070,$G870)=$J$2),INDEX(Nhaplieu!$O$8:$O$1070,$G870),0))</f>
        <v/>
      </c>
      <c r="G870" s="480" t="str">
        <f>IF(TYPE(MATCH($J$2,Nhaplieu!$P$8:$P$1070,0))=16,"",MATCH($J$2,Nhaplieu!$P$8:$P$1070,0))</f>
        <v/>
      </c>
    </row>
    <row r="871" spans="1:7" s="10" customFormat="1" ht="14.25" customHeight="1">
      <c r="A871" s="461" t="str">
        <f>IF($G871="","",IF(OR(INDEX(Nhaplieu!$M$8:$M$1070,$G871)=$J$3,INDEX(Nhaplieu!$N$8:$N$1070,$G871)=$J$3),INDEX(Nhaplieu!$E$8:$E$1070,$G871),""))</f>
        <v/>
      </c>
      <c r="B871" s="477" t="str">
        <f>IF($G871="","",IF(OR(INDEX(Nhaplieu!$M$8:$M$1070,$G871)=$J$3,INDEX(Nhaplieu!$N$8:$N$1070,$G871)=$J$3),INDEX(Nhaplieu!$F$8:$F$1070,$G871),""))</f>
        <v/>
      </c>
      <c r="C871" s="478" t="str">
        <f>IF($G871="","",IF(OR(INDEX(Nhaplieu!$M$8:$M$1070,$G871)=$J$3,INDEX(Nhaplieu!$N$8:$N$1070,$G871)=$J$3),INDEX(Nhaplieu!$L$8:$L$1070,$G871),""))</f>
        <v/>
      </c>
      <c r="D871" s="479" t="str">
        <f>IF($G871="","",IF(INDEX(Nhaplieu!$M$8:$M$1070,$G871)=$J$3,IF($G871="","",INDEX(Nhaplieu!$N$8:$N$1070,$G871)),IF(INDEX(Nhaplieu!$N$8:$N$1070,$G871)=$J$3,IF($G871="","",INDEX(Nhaplieu!$M$8:$M$1070,$G871)),"")))</f>
        <v/>
      </c>
      <c r="E871" s="461" t="str">
        <f>IF($G871="","",IF(AND(INDEX(Nhaplieu!$M$8:$M$1070,$G871)=$J$3,INDEX(Nhaplieu!$P$8:$P$1070,$G871)=$J$2),INDEX(Nhaplieu!$O$8:$O$1070,$G871),0))</f>
        <v/>
      </c>
      <c r="F871" s="461" t="str">
        <f>IF(OR($G871="",E871&gt;0),"",IF(AND(INDEX(Nhaplieu!$N$8:$N$1070,$G871)=$J$3,INDEX(Nhaplieu!$P$8:$P$1070,$G871)=$J$2),INDEX(Nhaplieu!$O$8:$O$1070,$G871),0))</f>
        <v/>
      </c>
      <c r="G871" s="480" t="str">
        <f>IF(TYPE(MATCH($J$2,Nhaplieu!$P$8:$P$1070,0))=16,"",MATCH($J$2,Nhaplieu!$P$8:$P$1070,0))</f>
        <v/>
      </c>
    </row>
    <row r="872" spans="1:7">
      <c r="A872" s="731"/>
      <c r="B872" s="728"/>
      <c r="C872" s="790" t="s">
        <v>413</v>
      </c>
      <c r="D872" s="731"/>
      <c r="E872" s="732">
        <f>SUBTOTAL(9,E13:E871)</f>
        <v>0</v>
      </c>
      <c r="F872" s="732">
        <f>SUBTOTAL(9,F13:F871)</f>
        <v>0</v>
      </c>
      <c r="G872" s="791"/>
    </row>
    <row r="873" spans="1:7">
      <c r="A873" s="731"/>
      <c r="B873" s="728"/>
      <c r="C873" s="790" t="s">
        <v>799</v>
      </c>
      <c r="D873" s="731"/>
      <c r="E873" s="732">
        <f>MAX(0,E12+E872-F872-F12)</f>
        <v>0</v>
      </c>
      <c r="F873" s="732">
        <f>MAX(0,F12+F872-E872-E12)</f>
        <v>0</v>
      </c>
      <c r="G873" s="791"/>
    </row>
    <row r="874" spans="1:7">
      <c r="C874" s="1734">
        <f>MENU!$D$17</f>
        <v>0</v>
      </c>
      <c r="D874" s="1600"/>
      <c r="E874" s="1600"/>
      <c r="F874" s="1600"/>
    </row>
    <row r="875" spans="1:7" ht="31.5" customHeight="1">
      <c r="A875" s="67"/>
      <c r="B875" s="68"/>
      <c r="C875" s="37" t="s">
        <v>98</v>
      </c>
      <c r="D875" s="1599" t="s">
        <v>853</v>
      </c>
      <c r="E875" s="1599"/>
      <c r="F875" s="1599"/>
    </row>
    <row r="877" spans="1:7">
      <c r="F877" s="69"/>
    </row>
    <row r="880" spans="1:7" s="3" customFormat="1">
      <c r="A880" s="39"/>
      <c r="B880" s="1"/>
      <c r="C880" s="387"/>
      <c r="D880" s="1519" t="str">
        <f>MENU!$D$6</f>
        <v>hocketoanthuchanh.com</v>
      </c>
      <c r="E880" s="1519"/>
      <c r="F880" s="1519"/>
      <c r="G880" s="70"/>
    </row>
  </sheetData>
  <autoFilter ref="C12:C875" xr:uid="{00000000-0009-0000-0000-00000B000000}"/>
  <mergeCells count="14">
    <mergeCell ref="G9:G10"/>
    <mergeCell ref="C874:F874"/>
    <mergeCell ref="L2:L3"/>
    <mergeCell ref="A4:D4"/>
    <mergeCell ref="A5:C5"/>
    <mergeCell ref="A6:C6"/>
    <mergeCell ref="A7:C7"/>
    <mergeCell ref="A8:C8"/>
    <mergeCell ref="D875:F875"/>
    <mergeCell ref="D880:F880"/>
    <mergeCell ref="A9:B9"/>
    <mergeCell ref="C9:C10"/>
    <mergeCell ref="D9:D10"/>
    <mergeCell ref="E9:F9"/>
  </mergeCells>
  <dataValidations count="2">
    <dataValidation type="list" allowBlank="1" showInputMessage="1" showErrorMessage="1" sqref="J2" xr:uid="{05CE5484-C017-4A8F-B1E4-465270E95AE7}">
      <formula1>makh</formula1>
    </dataValidation>
    <dataValidation type="list" allowBlank="1" sqref="J3" xr:uid="{C3A3B3BE-3990-4811-912B-68B3164CFFA7}">
      <formula1>HTTK</formula1>
    </dataValidation>
  </dataValidations>
  <pageMargins left="0.57999999999999996" right="0.118110236220472" top="0.43307086614173201" bottom="0.47244094488188998" header="0.27559055118110198" footer="0.196850393700787"/>
  <pageSetup paperSize="9" scale="85" orientation="portrait" r:id="rId1"/>
  <headerFooter alignWithMargins="0">
    <oddFooter>&amp;CPage &amp;P of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1:H168"/>
  <sheetViews>
    <sheetView showGridLines="0" topLeftCell="A61" workbookViewId="0">
      <selection activeCell="A145" sqref="A145:XFD152"/>
    </sheetView>
  </sheetViews>
  <sheetFormatPr defaultColWidth="9.109375" defaultRowHeight="11.4"/>
  <cols>
    <col min="1" max="1" width="6" style="507" customWidth="1"/>
    <col min="2" max="2" width="10.5546875" style="507" customWidth="1"/>
    <col min="3" max="3" width="90" style="540" customWidth="1"/>
    <col min="4" max="4" width="52.109375" style="507" hidden="1" customWidth="1"/>
    <col min="5" max="6" width="9.109375" style="507"/>
    <col min="7" max="8" width="19" style="508" bestFit="1" customWidth="1"/>
    <col min="9" max="16384" width="9.109375" style="507"/>
  </cols>
  <sheetData>
    <row r="1" spans="2:8" s="504" customFormat="1" ht="15" customHeight="1">
      <c r="B1" s="1735" t="s">
        <v>494</v>
      </c>
      <c r="C1" s="1735"/>
      <c r="D1" s="1735"/>
      <c r="G1" s="505"/>
      <c r="H1" s="505"/>
    </row>
    <row r="2" spans="2:8" s="504" customFormat="1" ht="25.5" customHeight="1">
      <c r="B2" s="1736" t="s">
        <v>495</v>
      </c>
      <c r="C2" s="1736"/>
      <c r="D2" s="1736"/>
      <c r="G2" s="505"/>
      <c r="H2" s="505"/>
    </row>
    <row r="3" spans="2:8" s="504" customFormat="1" ht="33.75" customHeight="1">
      <c r="B3" s="1737" t="s">
        <v>496</v>
      </c>
      <c r="C3" s="1737"/>
      <c r="D3" s="718"/>
      <c r="G3" s="505"/>
      <c r="H3" s="505"/>
    </row>
    <row r="4" spans="2:8" ht="30" customHeight="1">
      <c r="B4" s="719" t="s">
        <v>402</v>
      </c>
      <c r="C4" s="720" t="s">
        <v>497</v>
      </c>
      <c r="D4" s="506" t="s">
        <v>498</v>
      </c>
    </row>
    <row r="5" spans="2:8" s="512" customFormat="1" ht="15" customHeight="1">
      <c r="B5" s="509" t="s">
        <v>200</v>
      </c>
      <c r="C5" s="510" t="s">
        <v>201</v>
      </c>
      <c r="D5" s="511" t="s">
        <v>499</v>
      </c>
      <c r="G5" s="513"/>
      <c r="H5" s="513"/>
    </row>
    <row r="6" spans="2:8" s="518" customFormat="1" ht="15" customHeight="1">
      <c r="B6" s="514" t="s">
        <v>102</v>
      </c>
      <c r="C6" s="515" t="s">
        <v>500</v>
      </c>
      <c r="D6" s="517" t="s">
        <v>501</v>
      </c>
      <c r="G6" s="519"/>
      <c r="H6" s="519"/>
    </row>
    <row r="7" spans="2:8" s="518" customFormat="1" ht="15" customHeight="1">
      <c r="B7" s="514" t="s">
        <v>203</v>
      </c>
      <c r="C7" s="515" t="s">
        <v>204</v>
      </c>
      <c r="D7" s="517" t="s">
        <v>502</v>
      </c>
      <c r="G7" s="519"/>
      <c r="H7" s="519"/>
    </row>
    <row r="8" spans="2:8" s="518" customFormat="1" ht="15" customHeight="1">
      <c r="B8" s="514" t="s">
        <v>205</v>
      </c>
      <c r="C8" s="515" t="s">
        <v>206</v>
      </c>
      <c r="D8" s="517" t="s">
        <v>503</v>
      </c>
      <c r="G8" s="519"/>
      <c r="H8" s="519"/>
    </row>
    <row r="9" spans="2:8" s="512" customFormat="1" ht="15" customHeight="1">
      <c r="B9" s="520" t="s">
        <v>504</v>
      </c>
      <c r="C9" s="521" t="s">
        <v>500</v>
      </c>
      <c r="D9" s="522" t="s">
        <v>505</v>
      </c>
      <c r="G9" s="513"/>
      <c r="H9" s="513"/>
    </row>
    <row r="10" spans="2:8" s="518" customFormat="1" ht="15" customHeight="1">
      <c r="B10" s="514" t="s">
        <v>506</v>
      </c>
      <c r="C10" s="515" t="s">
        <v>204</v>
      </c>
      <c r="D10" s="517" t="s">
        <v>501</v>
      </c>
      <c r="G10" s="519"/>
      <c r="H10" s="519"/>
    </row>
    <row r="11" spans="2:8" s="518" customFormat="1" ht="15" customHeight="1">
      <c r="B11" s="514" t="s">
        <v>207</v>
      </c>
      <c r="C11" s="515" t="s">
        <v>507</v>
      </c>
      <c r="D11" s="517" t="s">
        <v>502</v>
      </c>
      <c r="G11" s="519"/>
      <c r="H11" s="519"/>
    </row>
    <row r="12" spans="2:8" s="518" customFormat="1" ht="15" customHeight="1">
      <c r="B12" s="514" t="s">
        <v>209</v>
      </c>
      <c r="C12" s="515" t="s">
        <v>210</v>
      </c>
      <c r="D12" s="517" t="s">
        <v>503</v>
      </c>
      <c r="G12" s="519"/>
      <c r="H12" s="519"/>
    </row>
    <row r="13" spans="2:8" s="512" customFormat="1" ht="15" customHeight="1">
      <c r="B13" s="520" t="s">
        <v>212</v>
      </c>
      <c r="C13" s="521" t="s">
        <v>213</v>
      </c>
      <c r="D13" s="522" t="s">
        <v>508</v>
      </c>
      <c r="G13" s="513"/>
      <c r="H13" s="513"/>
    </row>
    <row r="14" spans="2:8" s="518" customFormat="1" ht="15" customHeight="1">
      <c r="B14" s="514" t="s">
        <v>214</v>
      </c>
      <c r="C14" s="515" t="s">
        <v>215</v>
      </c>
      <c r="D14" s="517" t="s">
        <v>509</v>
      </c>
      <c r="G14" s="519"/>
      <c r="H14" s="519"/>
    </row>
    <row r="15" spans="2:8" s="518" customFormat="1" ht="15" customHeight="1">
      <c r="B15" s="514" t="s">
        <v>92</v>
      </c>
      <c r="C15" s="515" t="s">
        <v>216</v>
      </c>
      <c r="D15" s="517" t="s">
        <v>510</v>
      </c>
      <c r="G15" s="519"/>
      <c r="H15" s="519"/>
    </row>
    <row r="16" spans="2:8" s="512" customFormat="1" ht="15" customHeight="1">
      <c r="B16" s="520" t="s">
        <v>218</v>
      </c>
      <c r="C16" s="521" t="s">
        <v>219</v>
      </c>
      <c r="D16" s="522" t="s">
        <v>511</v>
      </c>
      <c r="G16" s="513"/>
      <c r="H16" s="513"/>
    </row>
    <row r="17" spans="2:8" s="512" customFormat="1" ht="15" customHeight="1">
      <c r="B17" s="520" t="s">
        <v>100</v>
      </c>
      <c r="C17" s="521" t="s">
        <v>512</v>
      </c>
      <c r="D17" s="522" t="s">
        <v>513</v>
      </c>
      <c r="G17" s="513"/>
      <c r="H17" s="513"/>
    </row>
    <row r="18" spans="2:8" s="518" customFormat="1" ht="15" customHeight="1">
      <c r="B18" s="514" t="s">
        <v>221</v>
      </c>
      <c r="C18" s="515" t="s">
        <v>222</v>
      </c>
      <c r="D18" s="517" t="s">
        <v>514</v>
      </c>
      <c r="G18" s="519"/>
      <c r="H18" s="519"/>
    </row>
    <row r="19" spans="2:8" s="518" customFormat="1" ht="15" customHeight="1">
      <c r="B19" s="514" t="s">
        <v>223</v>
      </c>
      <c r="C19" s="515" t="s">
        <v>224</v>
      </c>
      <c r="D19" s="517" t="s">
        <v>515</v>
      </c>
      <c r="G19" s="519"/>
      <c r="H19" s="519"/>
    </row>
    <row r="20" spans="2:8" s="512" customFormat="1" ht="15" customHeight="1">
      <c r="B20" s="520" t="s">
        <v>225</v>
      </c>
      <c r="C20" s="521" t="s">
        <v>516</v>
      </c>
      <c r="D20" s="522" t="s">
        <v>517</v>
      </c>
      <c r="G20" s="513"/>
      <c r="H20" s="513"/>
    </row>
    <row r="21" spans="2:8" s="518" customFormat="1" ht="15" customHeight="1">
      <c r="B21" s="514" t="s">
        <v>228</v>
      </c>
      <c r="C21" s="515" t="s">
        <v>229</v>
      </c>
      <c r="D21" s="517" t="s">
        <v>518</v>
      </c>
      <c r="G21" s="519"/>
      <c r="H21" s="519"/>
    </row>
    <row r="22" spans="2:8" s="518" customFormat="1" ht="15" customHeight="1">
      <c r="B22" s="514" t="s">
        <v>230</v>
      </c>
      <c r="C22" s="515" t="s">
        <v>231</v>
      </c>
      <c r="D22" s="517" t="s">
        <v>519</v>
      </c>
      <c r="G22" s="519"/>
      <c r="H22" s="519"/>
    </row>
    <row r="23" spans="2:8" s="512" customFormat="1" ht="15" customHeight="1">
      <c r="B23" s="520" t="s">
        <v>233</v>
      </c>
      <c r="C23" s="521" t="s">
        <v>234</v>
      </c>
      <c r="D23" s="522" t="s">
        <v>520</v>
      </c>
      <c r="G23" s="513"/>
      <c r="H23" s="513"/>
    </row>
    <row r="24" spans="2:8" s="512" customFormat="1" ht="15" customHeight="1">
      <c r="B24" s="520" t="s">
        <v>235</v>
      </c>
      <c r="C24" s="521" t="s">
        <v>236</v>
      </c>
      <c r="D24" s="522" t="s">
        <v>521</v>
      </c>
      <c r="G24" s="513"/>
      <c r="H24" s="513"/>
    </row>
    <row r="25" spans="2:8" s="512" customFormat="1" ht="15" customHeight="1">
      <c r="B25" s="520" t="s">
        <v>96</v>
      </c>
      <c r="C25" s="521" t="s">
        <v>231</v>
      </c>
      <c r="D25" s="522" t="s">
        <v>522</v>
      </c>
      <c r="G25" s="513"/>
      <c r="H25" s="513"/>
    </row>
    <row r="26" spans="2:8" s="518" customFormat="1" ht="15" customHeight="1">
      <c r="B26" s="514" t="s">
        <v>97</v>
      </c>
      <c r="C26" s="515" t="s">
        <v>237</v>
      </c>
      <c r="D26" s="517" t="s">
        <v>522</v>
      </c>
      <c r="G26" s="519"/>
      <c r="H26" s="519"/>
    </row>
    <row r="27" spans="2:8" s="518" customFormat="1" ht="15" customHeight="1">
      <c r="B27" s="514" t="s">
        <v>254</v>
      </c>
      <c r="C27" s="515" t="s">
        <v>523</v>
      </c>
      <c r="D27" s="517" t="s">
        <v>522</v>
      </c>
      <c r="G27" s="519"/>
      <c r="H27" s="519"/>
    </row>
    <row r="28" spans="2:8" s="518" customFormat="1" ht="15" customHeight="1">
      <c r="B28" s="514" t="s">
        <v>99</v>
      </c>
      <c r="C28" s="515" t="s">
        <v>238</v>
      </c>
      <c r="D28" s="517" t="s">
        <v>522</v>
      </c>
      <c r="G28" s="519"/>
      <c r="H28" s="519"/>
    </row>
    <row r="29" spans="2:8" s="518" customFormat="1" ht="15" customHeight="1">
      <c r="B29" s="514" t="s">
        <v>239</v>
      </c>
      <c r="C29" s="515" t="s">
        <v>524</v>
      </c>
      <c r="D29" s="517" t="s">
        <v>525</v>
      </c>
      <c r="G29" s="519"/>
      <c r="H29" s="519"/>
    </row>
    <row r="30" spans="2:8" s="518" customFormat="1" ht="15" customHeight="1">
      <c r="B30" s="514" t="s">
        <v>241</v>
      </c>
      <c r="C30" s="515" t="s">
        <v>242</v>
      </c>
      <c r="D30" s="517" t="s">
        <v>526</v>
      </c>
      <c r="G30" s="519"/>
      <c r="H30" s="519"/>
    </row>
    <row r="31" spans="2:8" s="518" customFormat="1" ht="15" customHeight="1">
      <c r="B31" s="514" t="s">
        <v>251</v>
      </c>
      <c r="C31" s="515" t="s">
        <v>252</v>
      </c>
      <c r="D31" s="517" t="s">
        <v>527</v>
      </c>
      <c r="G31" s="519"/>
      <c r="H31" s="519"/>
    </row>
    <row r="32" spans="2:8" s="518" customFormat="1" ht="15" customHeight="1">
      <c r="B32" s="514" t="s">
        <v>159</v>
      </c>
      <c r="C32" s="515" t="s">
        <v>253</v>
      </c>
      <c r="D32" s="517" t="s">
        <v>528</v>
      </c>
      <c r="G32" s="519"/>
      <c r="H32" s="519"/>
    </row>
    <row r="33" spans="2:8" s="512" customFormat="1" ht="15" customHeight="1">
      <c r="B33" s="520" t="s">
        <v>529</v>
      </c>
      <c r="C33" s="521" t="s">
        <v>530</v>
      </c>
      <c r="D33" s="522" t="s">
        <v>531</v>
      </c>
      <c r="G33" s="513"/>
      <c r="H33" s="513"/>
    </row>
    <row r="34" spans="2:8" s="512" customFormat="1" ht="15" customHeight="1">
      <c r="B34" s="520" t="s">
        <v>255</v>
      </c>
      <c r="C34" s="521" t="s">
        <v>532</v>
      </c>
      <c r="D34" s="522" t="s">
        <v>533</v>
      </c>
      <c r="G34" s="513"/>
      <c r="H34" s="513"/>
    </row>
    <row r="35" spans="2:8" s="528" customFormat="1" ht="15" customHeight="1">
      <c r="B35" s="524" t="s">
        <v>257</v>
      </c>
      <c r="C35" s="525" t="s">
        <v>534</v>
      </c>
      <c r="D35" s="527" t="s">
        <v>533</v>
      </c>
      <c r="G35" s="529"/>
      <c r="H35" s="529"/>
    </row>
    <row r="36" spans="2:8" s="512" customFormat="1" ht="15" customHeight="1">
      <c r="B36" s="520" t="s">
        <v>259</v>
      </c>
      <c r="C36" s="521" t="s">
        <v>535</v>
      </c>
      <c r="D36" s="522" t="s">
        <v>536</v>
      </c>
      <c r="G36" s="513"/>
      <c r="H36" s="513"/>
    </row>
    <row r="37" spans="2:8" s="512" customFormat="1" ht="15" customHeight="1">
      <c r="B37" s="520" t="s">
        <v>261</v>
      </c>
      <c r="C37" s="521" t="s">
        <v>537</v>
      </c>
      <c r="D37" s="522" t="s">
        <v>538</v>
      </c>
      <c r="G37" s="513"/>
      <c r="H37" s="513"/>
    </row>
    <row r="38" spans="2:8" s="512" customFormat="1" ht="15" customHeight="1">
      <c r="B38" s="520" t="s">
        <v>263</v>
      </c>
      <c r="C38" s="521" t="s">
        <v>264</v>
      </c>
      <c r="D38" s="522" t="s">
        <v>539</v>
      </c>
      <c r="G38" s="513"/>
      <c r="H38" s="513"/>
    </row>
    <row r="39" spans="2:8" s="512" customFormat="1" ht="15" customHeight="1">
      <c r="B39" s="520" t="s">
        <v>265</v>
      </c>
      <c r="C39" s="521" t="s">
        <v>540</v>
      </c>
      <c r="D39" s="522" t="s">
        <v>542</v>
      </c>
      <c r="G39" s="513"/>
      <c r="H39" s="513"/>
    </row>
    <row r="40" spans="2:8" s="518" customFormat="1" ht="15" customHeight="1">
      <c r="B40" s="514" t="s">
        <v>267</v>
      </c>
      <c r="C40" s="515" t="s">
        <v>543</v>
      </c>
      <c r="D40" s="517" t="s">
        <v>542</v>
      </c>
      <c r="G40" s="519"/>
      <c r="H40" s="519"/>
    </row>
    <row r="41" spans="2:8" s="518" customFormat="1" ht="15" customHeight="1">
      <c r="B41" s="514" t="s">
        <v>269</v>
      </c>
      <c r="C41" s="515" t="s">
        <v>270</v>
      </c>
      <c r="D41" s="517" t="s">
        <v>542</v>
      </c>
      <c r="G41" s="519"/>
      <c r="H41" s="519"/>
    </row>
    <row r="42" spans="2:8" s="518" customFormat="1" ht="15" customHeight="1">
      <c r="B42" s="514" t="s">
        <v>271</v>
      </c>
      <c r="C42" s="515" t="s">
        <v>272</v>
      </c>
      <c r="D42" s="517" t="s">
        <v>542</v>
      </c>
      <c r="G42" s="519"/>
      <c r="H42" s="519"/>
    </row>
    <row r="43" spans="2:8" s="512" customFormat="1" ht="15" customHeight="1">
      <c r="B43" s="520" t="s">
        <v>405</v>
      </c>
      <c r="C43" s="521" t="s">
        <v>544</v>
      </c>
      <c r="D43" s="522" t="s">
        <v>545</v>
      </c>
      <c r="G43" s="513"/>
      <c r="H43" s="513"/>
    </row>
    <row r="44" spans="2:8" s="518" customFormat="1" ht="15" customHeight="1">
      <c r="B44" s="514" t="s">
        <v>274</v>
      </c>
      <c r="C44" s="515" t="s">
        <v>275</v>
      </c>
      <c r="D44" s="517" t="s">
        <v>546</v>
      </c>
      <c r="G44" s="519"/>
      <c r="H44" s="519"/>
    </row>
    <row r="45" spans="2:8" s="518" customFormat="1" ht="15" customHeight="1">
      <c r="B45" s="514" t="s">
        <v>547</v>
      </c>
      <c r="C45" s="515" t="s">
        <v>548</v>
      </c>
      <c r="D45" s="517" t="s">
        <v>549</v>
      </c>
      <c r="G45" s="519"/>
      <c r="H45" s="519"/>
    </row>
    <row r="46" spans="2:8" s="518" customFormat="1" ht="15" customHeight="1">
      <c r="B46" s="514" t="s">
        <v>550</v>
      </c>
      <c r="C46" s="515" t="s">
        <v>551</v>
      </c>
      <c r="D46" s="517" t="s">
        <v>552</v>
      </c>
      <c r="G46" s="519"/>
      <c r="H46" s="519"/>
    </row>
    <row r="47" spans="2:8" s="512" customFormat="1" ht="15" customHeight="1">
      <c r="B47" s="520" t="s">
        <v>277</v>
      </c>
      <c r="C47" s="521" t="s">
        <v>553</v>
      </c>
      <c r="D47" s="522" t="s">
        <v>554</v>
      </c>
      <c r="G47" s="513"/>
      <c r="H47" s="513"/>
    </row>
    <row r="48" spans="2:8" s="518" customFormat="1" ht="15" customHeight="1">
      <c r="B48" s="514" t="s">
        <v>555</v>
      </c>
      <c r="C48" s="515" t="s">
        <v>556</v>
      </c>
      <c r="D48" s="517" t="s">
        <v>557</v>
      </c>
      <c r="G48" s="519"/>
      <c r="H48" s="519"/>
    </row>
    <row r="49" spans="2:8" s="518" customFormat="1" ht="15" customHeight="1">
      <c r="B49" s="514" t="s">
        <v>558</v>
      </c>
      <c r="C49" s="515" t="s">
        <v>559</v>
      </c>
      <c r="D49" s="517" t="s">
        <v>560</v>
      </c>
      <c r="G49" s="519"/>
      <c r="H49" s="519"/>
    </row>
    <row r="50" spans="2:8" s="518" customFormat="1" ht="15" customHeight="1">
      <c r="B50" s="514" t="s">
        <v>561</v>
      </c>
      <c r="C50" s="515" t="s">
        <v>562</v>
      </c>
      <c r="D50" s="517" t="s">
        <v>563</v>
      </c>
      <c r="G50" s="519"/>
      <c r="H50" s="519"/>
    </row>
    <row r="51" spans="2:8" s="518" customFormat="1" ht="15" customHeight="1">
      <c r="B51" s="514" t="s">
        <v>564</v>
      </c>
      <c r="C51" s="515" t="s">
        <v>541</v>
      </c>
      <c r="D51" s="517" t="s">
        <v>563</v>
      </c>
      <c r="G51" s="519"/>
      <c r="H51" s="519"/>
    </row>
    <row r="52" spans="2:8" s="512" customFormat="1" ht="15" customHeight="1">
      <c r="B52" s="520" t="s">
        <v>279</v>
      </c>
      <c r="C52" s="521" t="s">
        <v>565</v>
      </c>
      <c r="D52" s="522" t="s">
        <v>554</v>
      </c>
      <c r="G52" s="513"/>
      <c r="H52" s="513"/>
    </row>
    <row r="53" spans="2:8" s="512" customFormat="1" ht="15" customHeight="1">
      <c r="B53" s="520" t="s">
        <v>281</v>
      </c>
      <c r="C53" s="521" t="s">
        <v>566</v>
      </c>
      <c r="D53" s="522" t="s">
        <v>567</v>
      </c>
      <c r="G53" s="513"/>
      <c r="H53" s="513"/>
    </row>
    <row r="54" spans="2:8" s="518" customFormat="1" ht="15" customHeight="1">
      <c r="B54" s="514" t="s">
        <v>283</v>
      </c>
      <c r="C54" s="515" t="s">
        <v>568</v>
      </c>
      <c r="D54" s="517" t="s">
        <v>569</v>
      </c>
      <c r="G54" s="519"/>
      <c r="H54" s="519"/>
    </row>
    <row r="55" spans="2:8" s="518" customFormat="1" ht="15" customHeight="1">
      <c r="B55" s="514" t="s">
        <v>285</v>
      </c>
      <c r="C55" s="515" t="s">
        <v>286</v>
      </c>
      <c r="D55" s="517" t="s">
        <v>569</v>
      </c>
      <c r="G55" s="519"/>
      <c r="H55" s="519"/>
    </row>
    <row r="56" spans="2:8" s="518" customFormat="1" ht="15" customHeight="1">
      <c r="B56" s="514" t="s">
        <v>103</v>
      </c>
      <c r="C56" s="515" t="s">
        <v>288</v>
      </c>
      <c r="D56" s="517" t="s">
        <v>570</v>
      </c>
      <c r="G56" s="519"/>
      <c r="H56" s="519"/>
    </row>
    <row r="57" spans="2:8" s="512" customFormat="1" ht="15" customHeight="1">
      <c r="B57" s="520" t="s">
        <v>94</v>
      </c>
      <c r="C57" s="521" t="s">
        <v>290</v>
      </c>
      <c r="D57" s="522" t="s">
        <v>571</v>
      </c>
      <c r="G57" s="513"/>
      <c r="H57" s="513"/>
    </row>
    <row r="58" spans="2:8" s="512" customFormat="1" ht="15" customHeight="1">
      <c r="B58" s="520" t="s">
        <v>292</v>
      </c>
      <c r="C58" s="521" t="s">
        <v>293</v>
      </c>
      <c r="D58" s="522" t="s">
        <v>572</v>
      </c>
      <c r="G58" s="513"/>
      <c r="H58" s="513"/>
    </row>
    <row r="59" spans="2:8" s="518" customFormat="1" ht="15" customHeight="1">
      <c r="B59" s="514" t="s">
        <v>573</v>
      </c>
      <c r="C59" s="515" t="s">
        <v>574</v>
      </c>
      <c r="D59" s="517" t="s">
        <v>575</v>
      </c>
      <c r="G59" s="519"/>
      <c r="H59" s="519"/>
    </row>
    <row r="60" spans="2:8" s="518" customFormat="1" ht="15" customHeight="1">
      <c r="B60" s="514" t="s">
        <v>294</v>
      </c>
      <c r="C60" s="515" t="s">
        <v>295</v>
      </c>
      <c r="D60" s="517" t="s">
        <v>576</v>
      </c>
      <c r="G60" s="519"/>
      <c r="H60" s="519"/>
    </row>
    <row r="61" spans="2:8" s="518" customFormat="1" ht="15" customHeight="1">
      <c r="B61" s="514" t="s">
        <v>296</v>
      </c>
      <c r="C61" s="515" t="s">
        <v>297</v>
      </c>
      <c r="D61" s="517" t="s">
        <v>577</v>
      </c>
      <c r="G61" s="519"/>
      <c r="H61" s="519"/>
    </row>
    <row r="62" spans="2:8" s="512" customFormat="1" ht="15" customHeight="1">
      <c r="B62" s="520" t="s">
        <v>298</v>
      </c>
      <c r="C62" s="521" t="s">
        <v>299</v>
      </c>
      <c r="D62" s="522" t="s">
        <v>577</v>
      </c>
      <c r="G62" s="513"/>
      <c r="H62" s="513"/>
    </row>
    <row r="63" spans="2:8" s="512" customFormat="1" ht="15" customHeight="1">
      <c r="B63" s="520" t="s">
        <v>300</v>
      </c>
      <c r="C63" s="521" t="s">
        <v>301</v>
      </c>
      <c r="D63" s="522" t="s">
        <v>578</v>
      </c>
      <c r="G63" s="513"/>
      <c r="H63" s="513"/>
    </row>
    <row r="64" spans="2:8" s="512" customFormat="1" ht="15" customHeight="1">
      <c r="B64" s="520" t="s">
        <v>302</v>
      </c>
      <c r="C64" s="521" t="s">
        <v>303</v>
      </c>
      <c r="D64" s="522" t="s">
        <v>579</v>
      </c>
      <c r="G64" s="513"/>
      <c r="H64" s="513"/>
    </row>
    <row r="65" spans="2:8" s="512" customFormat="1" ht="15" customHeight="1">
      <c r="B65" s="520" t="s">
        <v>304</v>
      </c>
      <c r="C65" s="521" t="s">
        <v>305</v>
      </c>
      <c r="D65" s="522" t="s">
        <v>580</v>
      </c>
      <c r="G65" s="513"/>
      <c r="H65" s="513"/>
    </row>
    <row r="66" spans="2:8" s="512" customFormat="1" ht="15" customHeight="1">
      <c r="B66" s="520" t="s">
        <v>306</v>
      </c>
      <c r="C66" s="521" t="s">
        <v>307</v>
      </c>
      <c r="D66" s="522" t="s">
        <v>581</v>
      </c>
      <c r="G66" s="513"/>
      <c r="H66" s="513"/>
    </row>
    <row r="67" spans="2:8" s="512" customFormat="1" ht="15" customHeight="1">
      <c r="B67" s="520" t="s">
        <v>308</v>
      </c>
      <c r="C67" s="521" t="s">
        <v>309</v>
      </c>
      <c r="D67" s="522" t="s">
        <v>582</v>
      </c>
      <c r="G67" s="513"/>
      <c r="H67" s="513"/>
    </row>
    <row r="68" spans="2:8" s="518" customFormat="1" ht="15" customHeight="1">
      <c r="B68" s="514" t="s">
        <v>186</v>
      </c>
      <c r="C68" s="515" t="s">
        <v>583</v>
      </c>
      <c r="D68" s="517" t="s">
        <v>584</v>
      </c>
      <c r="G68" s="519"/>
      <c r="H68" s="519"/>
    </row>
    <row r="69" spans="2:8" s="528" customFormat="1" ht="15" customHeight="1">
      <c r="B69" s="524" t="s">
        <v>585</v>
      </c>
      <c r="C69" s="525" t="s">
        <v>586</v>
      </c>
      <c r="D69" s="527" t="s">
        <v>587</v>
      </c>
      <c r="G69" s="529"/>
      <c r="H69" s="529"/>
    </row>
    <row r="70" spans="2:8" s="528" customFormat="1" ht="15" customHeight="1">
      <c r="B70" s="524" t="s">
        <v>588</v>
      </c>
      <c r="C70" s="525" t="s">
        <v>310</v>
      </c>
      <c r="D70" s="527" t="s">
        <v>589</v>
      </c>
      <c r="G70" s="529"/>
      <c r="H70" s="529"/>
    </row>
    <row r="71" spans="2:8" s="518" customFormat="1" ht="15" customHeight="1">
      <c r="B71" s="514" t="s">
        <v>311</v>
      </c>
      <c r="C71" s="515" t="s">
        <v>312</v>
      </c>
      <c r="D71" s="517" t="s">
        <v>590</v>
      </c>
      <c r="G71" s="519"/>
      <c r="H71" s="519"/>
    </row>
    <row r="72" spans="2:8" s="518" customFormat="1" ht="15" customHeight="1">
      <c r="B72" s="514" t="s">
        <v>314</v>
      </c>
      <c r="C72" s="515" t="s">
        <v>315</v>
      </c>
      <c r="D72" s="517" t="s">
        <v>591</v>
      </c>
      <c r="G72" s="519"/>
      <c r="H72" s="519"/>
    </row>
    <row r="73" spans="2:8" s="518" customFormat="1" ht="15" customHeight="1">
      <c r="B73" s="514" t="s">
        <v>317</v>
      </c>
      <c r="C73" s="515" t="s">
        <v>318</v>
      </c>
      <c r="D73" s="517" t="s">
        <v>592</v>
      </c>
      <c r="G73" s="519"/>
      <c r="H73" s="519"/>
    </row>
    <row r="74" spans="2:8" s="518" customFormat="1" ht="15" customHeight="1">
      <c r="B74" s="514" t="s">
        <v>319</v>
      </c>
      <c r="C74" s="515" t="s">
        <v>320</v>
      </c>
      <c r="D74" s="517" t="s">
        <v>593</v>
      </c>
      <c r="G74" s="519"/>
      <c r="H74" s="519"/>
    </row>
    <row r="75" spans="2:8" s="518" customFormat="1" ht="15" customHeight="1">
      <c r="B75" s="514" t="s">
        <v>321</v>
      </c>
      <c r="C75" s="515" t="s">
        <v>594</v>
      </c>
      <c r="D75" s="517" t="s">
        <v>595</v>
      </c>
      <c r="G75" s="519"/>
      <c r="H75" s="519"/>
    </row>
    <row r="76" spans="2:8" s="518" customFormat="1" ht="15" customHeight="1">
      <c r="B76" s="514" t="s">
        <v>323</v>
      </c>
      <c r="C76" s="515" t="s">
        <v>324</v>
      </c>
      <c r="D76" s="517" t="s">
        <v>596</v>
      </c>
      <c r="G76" s="519"/>
      <c r="H76" s="519"/>
    </row>
    <row r="77" spans="2:8" s="518" customFormat="1" ht="15" customHeight="1">
      <c r="B77" s="514" t="s">
        <v>325</v>
      </c>
      <c r="C77" s="515" t="s">
        <v>326</v>
      </c>
      <c r="D77" s="517" t="s">
        <v>597</v>
      </c>
      <c r="G77" s="519"/>
      <c r="H77" s="519"/>
    </row>
    <row r="78" spans="2:8" s="518" customFormat="1" ht="15" customHeight="1">
      <c r="B78" s="514" t="s">
        <v>327</v>
      </c>
      <c r="C78" s="515" t="s">
        <v>598</v>
      </c>
      <c r="D78" s="517" t="s">
        <v>599</v>
      </c>
      <c r="G78" s="519"/>
      <c r="H78" s="519"/>
    </row>
    <row r="79" spans="2:8" s="512" customFormat="1" ht="15" customHeight="1">
      <c r="B79" s="520" t="s">
        <v>329</v>
      </c>
      <c r="C79" s="521" t="s">
        <v>600</v>
      </c>
      <c r="D79" s="522" t="s">
        <v>601</v>
      </c>
      <c r="G79" s="513"/>
      <c r="H79" s="513"/>
    </row>
    <row r="80" spans="2:8" s="512" customFormat="1" ht="15" customHeight="1">
      <c r="B80" s="520" t="s">
        <v>331</v>
      </c>
      <c r="C80" s="521" t="s">
        <v>602</v>
      </c>
      <c r="D80" s="522" t="s">
        <v>603</v>
      </c>
      <c r="G80" s="513"/>
      <c r="H80" s="513"/>
    </row>
    <row r="81" spans="2:8" s="512" customFormat="1" ht="15" customHeight="1">
      <c r="B81" s="520" t="s">
        <v>332</v>
      </c>
      <c r="C81" s="521" t="s">
        <v>604</v>
      </c>
      <c r="D81" s="522" t="s">
        <v>605</v>
      </c>
      <c r="G81" s="513"/>
      <c r="H81" s="513"/>
    </row>
    <row r="82" spans="2:8" s="518" customFormat="1" ht="15" customHeight="1">
      <c r="B82" s="514" t="s">
        <v>606</v>
      </c>
      <c r="C82" s="515" t="s">
        <v>607</v>
      </c>
      <c r="D82" s="517" t="s">
        <v>608</v>
      </c>
      <c r="G82" s="519"/>
      <c r="H82" s="519"/>
    </row>
    <row r="83" spans="2:8" s="518" customFormat="1" ht="15" customHeight="1">
      <c r="B83" s="514" t="s">
        <v>333</v>
      </c>
      <c r="C83" s="515" t="s">
        <v>609</v>
      </c>
      <c r="D83" s="517" t="s">
        <v>610</v>
      </c>
      <c r="G83" s="519"/>
      <c r="H83" s="519"/>
    </row>
    <row r="84" spans="2:8" s="518" customFormat="1" ht="15" customHeight="1">
      <c r="B84" s="514" t="s">
        <v>334</v>
      </c>
      <c r="C84" s="515" t="s">
        <v>611</v>
      </c>
      <c r="D84" s="517" t="s">
        <v>612</v>
      </c>
      <c r="G84" s="519"/>
      <c r="H84" s="519"/>
    </row>
    <row r="85" spans="2:8" s="518" customFormat="1" ht="15" customHeight="1">
      <c r="B85" s="514" t="s">
        <v>336</v>
      </c>
      <c r="C85" s="515" t="s">
        <v>326</v>
      </c>
      <c r="D85" s="517" t="s">
        <v>613</v>
      </c>
      <c r="G85" s="519"/>
      <c r="H85" s="519"/>
    </row>
    <row r="86" spans="2:8" s="518" customFormat="1" ht="15" customHeight="1">
      <c r="B86" s="514" t="s">
        <v>341</v>
      </c>
      <c r="C86" s="515" t="s">
        <v>614</v>
      </c>
      <c r="D86" s="517" t="s">
        <v>613</v>
      </c>
      <c r="G86" s="519"/>
      <c r="H86" s="519"/>
    </row>
    <row r="87" spans="2:8" s="518" customFormat="1" ht="15" customHeight="1">
      <c r="B87" s="514" t="s">
        <v>615</v>
      </c>
      <c r="C87" s="515" t="s">
        <v>616</v>
      </c>
      <c r="D87" s="517" t="s">
        <v>617</v>
      </c>
      <c r="G87" s="519"/>
      <c r="H87" s="519"/>
    </row>
    <row r="88" spans="2:8" s="518" customFormat="1" ht="15" customHeight="1">
      <c r="B88" s="514" t="s">
        <v>347</v>
      </c>
      <c r="C88" s="515" t="s">
        <v>618</v>
      </c>
      <c r="D88" s="517" t="s">
        <v>619</v>
      </c>
      <c r="G88" s="519"/>
      <c r="H88" s="519"/>
    </row>
    <row r="89" spans="2:8" s="512" customFormat="1" ht="15" customHeight="1">
      <c r="B89" s="520" t="s">
        <v>620</v>
      </c>
      <c r="C89" s="521" t="s">
        <v>621</v>
      </c>
      <c r="D89" s="522" t="s">
        <v>622</v>
      </c>
      <c r="G89" s="513"/>
      <c r="H89" s="513"/>
    </row>
    <row r="90" spans="2:8" s="518" customFormat="1" ht="15" customHeight="1">
      <c r="B90" s="514" t="s">
        <v>623</v>
      </c>
      <c r="C90" s="515" t="s">
        <v>624</v>
      </c>
      <c r="D90" s="517" t="s">
        <v>622</v>
      </c>
      <c r="G90" s="519"/>
      <c r="H90" s="519"/>
    </row>
    <row r="91" spans="2:8" s="518" customFormat="1" ht="15" customHeight="1">
      <c r="B91" s="514" t="s">
        <v>625</v>
      </c>
      <c r="C91" s="515" t="s">
        <v>626</v>
      </c>
      <c r="D91" s="517" t="s">
        <v>627</v>
      </c>
      <c r="G91" s="519"/>
      <c r="H91" s="519"/>
    </row>
    <row r="92" spans="2:8" s="528" customFormat="1" ht="15" customHeight="1">
      <c r="B92" s="524" t="s">
        <v>628</v>
      </c>
      <c r="C92" s="525" t="s">
        <v>629</v>
      </c>
      <c r="D92" s="527" t="s">
        <v>630</v>
      </c>
      <c r="G92" s="529"/>
      <c r="H92" s="529"/>
    </row>
    <row r="93" spans="2:8" s="528" customFormat="1" ht="15" customHeight="1">
      <c r="B93" s="524" t="s">
        <v>350</v>
      </c>
      <c r="C93" s="525" t="s">
        <v>351</v>
      </c>
      <c r="D93" s="527" t="s">
        <v>631</v>
      </c>
      <c r="G93" s="529"/>
      <c r="H93" s="529"/>
    </row>
    <row r="94" spans="2:8" s="528" customFormat="1" ht="15" customHeight="1">
      <c r="B94" s="524" t="s">
        <v>352</v>
      </c>
      <c r="C94" s="525" t="s">
        <v>632</v>
      </c>
      <c r="D94" s="527" t="s">
        <v>633</v>
      </c>
      <c r="G94" s="529"/>
      <c r="H94" s="529"/>
    </row>
    <row r="95" spans="2:8" s="518" customFormat="1" ht="15" customHeight="1">
      <c r="B95" s="514" t="s">
        <v>354</v>
      </c>
      <c r="C95" s="515" t="s">
        <v>355</v>
      </c>
      <c r="D95" s="517" t="s">
        <v>634</v>
      </c>
      <c r="G95" s="519"/>
      <c r="H95" s="519"/>
    </row>
    <row r="96" spans="2:8" s="512" customFormat="1" ht="15" customHeight="1">
      <c r="B96" s="520" t="s">
        <v>356</v>
      </c>
      <c r="C96" s="521" t="s">
        <v>635</v>
      </c>
      <c r="D96" s="522" t="s">
        <v>636</v>
      </c>
      <c r="G96" s="513"/>
      <c r="H96" s="513"/>
    </row>
    <row r="97" spans="2:8" s="512" customFormat="1" ht="15" customHeight="1">
      <c r="B97" s="520" t="s">
        <v>637</v>
      </c>
      <c r="C97" s="521" t="s">
        <v>638</v>
      </c>
      <c r="D97" s="522" t="s">
        <v>639</v>
      </c>
      <c r="G97" s="513"/>
      <c r="H97" s="513"/>
    </row>
    <row r="98" spans="2:8" s="512" customFormat="1" ht="15" customHeight="1">
      <c r="B98" s="520" t="s">
        <v>640</v>
      </c>
      <c r="C98" s="521" t="s">
        <v>641</v>
      </c>
      <c r="D98" s="522" t="s">
        <v>642</v>
      </c>
      <c r="G98" s="513"/>
      <c r="H98" s="513"/>
    </row>
    <row r="99" spans="2:8" s="518" customFormat="1" ht="15" customHeight="1">
      <c r="B99" s="514" t="s">
        <v>643</v>
      </c>
      <c r="C99" s="515" t="s">
        <v>641</v>
      </c>
      <c r="D99" s="517" t="s">
        <v>645</v>
      </c>
      <c r="G99" s="519"/>
      <c r="H99" s="519"/>
    </row>
    <row r="100" spans="2:8" s="518" customFormat="1" ht="15" customHeight="1">
      <c r="B100" s="514" t="s">
        <v>646</v>
      </c>
      <c r="C100" s="515" t="s">
        <v>647</v>
      </c>
      <c r="D100" s="517" t="s">
        <v>649</v>
      </c>
      <c r="G100" s="519"/>
      <c r="H100" s="519"/>
    </row>
    <row r="101" spans="2:8" s="518" customFormat="1" ht="15" customHeight="1">
      <c r="B101" s="514" t="s">
        <v>358</v>
      </c>
      <c r="C101" s="515" t="s">
        <v>359</v>
      </c>
      <c r="D101" s="517" t="s">
        <v>652</v>
      </c>
      <c r="G101" s="519"/>
      <c r="H101" s="519"/>
    </row>
    <row r="102" spans="2:8" s="512" customFormat="1" ht="15" customHeight="1">
      <c r="B102" s="531" t="s">
        <v>644</v>
      </c>
      <c r="C102" s="532" t="s">
        <v>653</v>
      </c>
      <c r="D102" s="522" t="s">
        <v>654</v>
      </c>
      <c r="G102" s="513"/>
      <c r="H102" s="513"/>
    </row>
    <row r="103" spans="2:8" s="512" customFormat="1" ht="15" customHeight="1">
      <c r="B103" s="520" t="s">
        <v>648</v>
      </c>
      <c r="C103" s="521" t="s">
        <v>655</v>
      </c>
      <c r="D103" s="522" t="s">
        <v>656</v>
      </c>
      <c r="G103" s="513"/>
      <c r="H103" s="513"/>
    </row>
    <row r="104" spans="2:8" s="512" customFormat="1" ht="15" customHeight="1">
      <c r="B104" s="520" t="s">
        <v>650</v>
      </c>
      <c r="C104" s="521" t="s">
        <v>651</v>
      </c>
      <c r="D104" s="522" t="s">
        <v>656</v>
      </c>
      <c r="G104" s="513"/>
      <c r="H104" s="513"/>
    </row>
    <row r="105" spans="2:8" s="512" customFormat="1" ht="15" customHeight="1">
      <c r="B105" s="520" t="s">
        <v>361</v>
      </c>
      <c r="C105" s="521" t="s">
        <v>362</v>
      </c>
      <c r="D105" s="522" t="s">
        <v>659</v>
      </c>
      <c r="G105" s="513"/>
      <c r="H105" s="513"/>
    </row>
    <row r="106" spans="2:8" s="518" customFormat="1" ht="15" customHeight="1">
      <c r="B106" s="533" t="s">
        <v>364</v>
      </c>
      <c r="C106" s="534" t="s">
        <v>660</v>
      </c>
      <c r="D106" s="517" t="s">
        <v>661</v>
      </c>
      <c r="G106" s="519"/>
      <c r="H106" s="519"/>
    </row>
    <row r="107" spans="2:8" s="518" customFormat="1" ht="15" customHeight="1">
      <c r="B107" s="533" t="s">
        <v>657</v>
      </c>
      <c r="C107" s="534" t="s">
        <v>658</v>
      </c>
      <c r="D107" s="517" t="s">
        <v>662</v>
      </c>
      <c r="G107" s="519"/>
      <c r="H107" s="519"/>
    </row>
    <row r="108" spans="2:8" s="512" customFormat="1" ht="15" customHeight="1">
      <c r="B108" s="520" t="s">
        <v>367</v>
      </c>
      <c r="C108" s="521" t="s">
        <v>368</v>
      </c>
      <c r="D108" s="522" t="s">
        <v>663</v>
      </c>
      <c r="G108" s="513"/>
      <c r="H108" s="513"/>
    </row>
    <row r="109" spans="2:8" s="518" customFormat="1" ht="15" customHeight="1">
      <c r="B109" s="514" t="s">
        <v>184</v>
      </c>
      <c r="C109" s="515" t="s">
        <v>664</v>
      </c>
      <c r="D109" s="517" t="s">
        <v>665</v>
      </c>
      <c r="G109" s="519"/>
      <c r="H109" s="519"/>
    </row>
    <row r="110" spans="2:8" s="518" customFormat="1" ht="15" customHeight="1">
      <c r="B110" s="514" t="s">
        <v>183</v>
      </c>
      <c r="C110" s="515" t="s">
        <v>370</v>
      </c>
      <c r="D110" s="517" t="s">
        <v>666</v>
      </c>
      <c r="G110" s="519"/>
      <c r="H110" s="519"/>
    </row>
    <row r="111" spans="2:8" s="512" customFormat="1" ht="15" customHeight="1">
      <c r="B111" s="520" t="s">
        <v>371</v>
      </c>
      <c r="C111" s="521" t="s">
        <v>372</v>
      </c>
      <c r="D111" s="522" t="s">
        <v>667</v>
      </c>
      <c r="G111" s="513"/>
      <c r="H111" s="513"/>
    </row>
    <row r="112" spans="2:8" s="518" customFormat="1" ht="15" customHeight="1">
      <c r="B112" s="514" t="s">
        <v>374</v>
      </c>
      <c r="C112" s="515" t="s">
        <v>373</v>
      </c>
      <c r="D112" s="517" t="s">
        <v>668</v>
      </c>
      <c r="G112" s="519"/>
      <c r="H112" s="519"/>
    </row>
    <row r="113" spans="2:8" s="518" customFormat="1" ht="15" customHeight="1">
      <c r="B113" s="514" t="s">
        <v>375</v>
      </c>
      <c r="C113" s="515" t="s">
        <v>376</v>
      </c>
      <c r="D113" s="517" t="s">
        <v>669</v>
      </c>
      <c r="G113" s="519"/>
      <c r="H113" s="519"/>
    </row>
    <row r="114" spans="2:8" s="518" customFormat="1" ht="15" customHeight="1">
      <c r="B114" s="514" t="s">
        <v>377</v>
      </c>
      <c r="C114" s="515" t="s">
        <v>378</v>
      </c>
      <c r="D114" s="517" t="s">
        <v>670</v>
      </c>
      <c r="G114" s="519"/>
      <c r="H114" s="519"/>
    </row>
    <row r="115" spans="2:8" s="518" customFormat="1" ht="15" customHeight="1">
      <c r="B115" s="533" t="s">
        <v>379</v>
      </c>
      <c r="C115" s="534" t="s">
        <v>380</v>
      </c>
      <c r="D115" s="517" t="s">
        <v>671</v>
      </c>
      <c r="G115" s="519"/>
      <c r="H115" s="519"/>
    </row>
    <row r="116" spans="2:8" s="512" customFormat="1" ht="15" customHeight="1">
      <c r="B116" s="536" t="s">
        <v>381</v>
      </c>
      <c r="C116" s="537" t="s">
        <v>414</v>
      </c>
      <c r="D116" s="522" t="s">
        <v>672</v>
      </c>
      <c r="G116" s="513"/>
      <c r="H116" s="513"/>
    </row>
    <row r="117" spans="2:8" s="512" customFormat="1" ht="15" customHeight="1">
      <c r="B117" s="514" t="s">
        <v>673</v>
      </c>
      <c r="C117" s="516" t="s">
        <v>674</v>
      </c>
      <c r="D117" s="522" t="s">
        <v>675</v>
      </c>
      <c r="G117" s="513"/>
      <c r="H117" s="513"/>
    </row>
    <row r="118" spans="2:8" s="518" customFormat="1" ht="15" customHeight="1">
      <c r="B118" s="514" t="s">
        <v>676</v>
      </c>
      <c r="C118" s="516" t="s">
        <v>677</v>
      </c>
      <c r="D118" s="517" t="s">
        <v>678</v>
      </c>
      <c r="G118" s="519"/>
      <c r="H118" s="519"/>
    </row>
    <row r="119" spans="2:8" s="518" customFormat="1" ht="15" customHeight="1">
      <c r="B119" s="514" t="s">
        <v>679</v>
      </c>
      <c r="C119" s="516" t="s">
        <v>680</v>
      </c>
      <c r="D119" s="517" t="s">
        <v>681</v>
      </c>
      <c r="G119" s="519"/>
      <c r="H119" s="519"/>
    </row>
    <row r="120" spans="2:8" s="518" customFormat="1" ht="15" customHeight="1">
      <c r="B120" s="514" t="s">
        <v>682</v>
      </c>
      <c r="C120" s="516" t="s">
        <v>683</v>
      </c>
      <c r="D120" s="517" t="s">
        <v>684</v>
      </c>
      <c r="G120" s="519"/>
      <c r="H120" s="519"/>
    </row>
    <row r="121" spans="2:8" s="518" customFormat="1" ht="15" customHeight="1">
      <c r="B121" s="514" t="s">
        <v>685</v>
      </c>
      <c r="C121" s="516" t="s">
        <v>686</v>
      </c>
      <c r="D121" s="517" t="s">
        <v>687</v>
      </c>
      <c r="G121" s="519"/>
      <c r="H121" s="519"/>
    </row>
    <row r="122" spans="2:8" s="518" customFormat="1" ht="15" customHeight="1">
      <c r="B122" s="514" t="s">
        <v>688</v>
      </c>
      <c r="C122" s="516" t="s">
        <v>689</v>
      </c>
      <c r="D122" s="517" t="s">
        <v>690</v>
      </c>
      <c r="G122" s="519"/>
      <c r="H122" s="519"/>
    </row>
    <row r="123" spans="2:8" s="518" customFormat="1" ht="15" customHeight="1">
      <c r="B123" s="514" t="s">
        <v>691</v>
      </c>
      <c r="C123" s="516" t="s">
        <v>692</v>
      </c>
      <c r="D123" s="517" t="s">
        <v>693</v>
      </c>
      <c r="G123" s="519"/>
      <c r="H123" s="519"/>
    </row>
    <row r="124" spans="2:8" s="518" customFormat="1" ht="15" customHeight="1">
      <c r="B124" s="520" t="s">
        <v>694</v>
      </c>
      <c r="C124" s="521" t="s">
        <v>695</v>
      </c>
      <c r="D124" s="517" t="s">
        <v>696</v>
      </c>
      <c r="G124" s="519"/>
      <c r="H124" s="519"/>
    </row>
    <row r="125" spans="2:8" s="512" customFormat="1" ht="15" customHeight="1">
      <c r="B125" s="514" t="s">
        <v>697</v>
      </c>
      <c r="C125" s="515" t="s">
        <v>698</v>
      </c>
      <c r="D125" s="522" t="s">
        <v>699</v>
      </c>
      <c r="G125" s="513"/>
      <c r="H125" s="513"/>
    </row>
    <row r="126" spans="2:8" s="518" customFormat="1" ht="15" customHeight="1">
      <c r="B126" s="514" t="s">
        <v>383</v>
      </c>
      <c r="C126" s="515" t="s">
        <v>384</v>
      </c>
      <c r="D126" s="517" t="s">
        <v>700</v>
      </c>
      <c r="G126" s="519"/>
      <c r="H126" s="519"/>
    </row>
    <row r="127" spans="2:8" s="518" customFormat="1" ht="15" customHeight="1">
      <c r="B127" s="514" t="s">
        <v>385</v>
      </c>
      <c r="C127" s="515" t="s">
        <v>386</v>
      </c>
      <c r="D127" s="517" t="s">
        <v>701</v>
      </c>
      <c r="G127" s="519"/>
      <c r="H127" s="519"/>
    </row>
    <row r="128" spans="2:8" s="518" customFormat="1" ht="15" customHeight="1">
      <c r="B128" s="514" t="s">
        <v>702</v>
      </c>
      <c r="C128" s="516" t="s">
        <v>703</v>
      </c>
      <c r="D128" s="517" t="s">
        <v>704</v>
      </c>
      <c r="G128" s="519"/>
      <c r="H128" s="519"/>
    </row>
    <row r="129" spans="2:8" s="512" customFormat="1" ht="15" customHeight="1">
      <c r="B129" s="514" t="s">
        <v>705</v>
      </c>
      <c r="C129" s="516" t="s">
        <v>706</v>
      </c>
      <c r="D129" s="522" t="s">
        <v>707</v>
      </c>
      <c r="G129" s="513"/>
      <c r="H129" s="513"/>
    </row>
    <row r="130" spans="2:8" s="512" customFormat="1" ht="15" customHeight="1">
      <c r="B130" s="514" t="s">
        <v>708</v>
      </c>
      <c r="C130" s="516" t="s">
        <v>709</v>
      </c>
      <c r="D130" s="522" t="s">
        <v>710</v>
      </c>
      <c r="G130" s="513"/>
      <c r="H130" s="513"/>
    </row>
    <row r="131" spans="2:8" s="512" customFormat="1" ht="15" customHeight="1">
      <c r="B131" s="514" t="s">
        <v>711</v>
      </c>
      <c r="C131" s="516" t="s">
        <v>712</v>
      </c>
      <c r="D131" s="522" t="s">
        <v>713</v>
      </c>
      <c r="G131" s="513"/>
      <c r="H131" s="513"/>
    </row>
    <row r="132" spans="2:8" s="518" customFormat="1" ht="15" customHeight="1">
      <c r="B132" s="514" t="s">
        <v>714</v>
      </c>
      <c r="C132" s="516" t="s">
        <v>715</v>
      </c>
      <c r="D132" s="517" t="s">
        <v>713</v>
      </c>
      <c r="G132" s="519"/>
      <c r="H132" s="519"/>
    </row>
    <row r="133" spans="2:8" s="518" customFormat="1" ht="15" customHeight="1">
      <c r="B133" s="514" t="s">
        <v>716</v>
      </c>
      <c r="C133" s="516" t="s">
        <v>717</v>
      </c>
      <c r="D133" s="517" t="s">
        <v>713</v>
      </c>
      <c r="G133" s="519"/>
      <c r="H133" s="519"/>
    </row>
    <row r="134" spans="2:8" s="512" customFormat="1" ht="15" customHeight="1">
      <c r="B134" s="514" t="s">
        <v>718</v>
      </c>
      <c r="C134" s="516" t="s">
        <v>719</v>
      </c>
      <c r="D134" s="522" t="s">
        <v>720</v>
      </c>
      <c r="G134" s="513"/>
      <c r="H134" s="513"/>
    </row>
    <row r="135" spans="2:8" s="518" customFormat="1" ht="15" customHeight="1">
      <c r="B135" s="514" t="s">
        <v>387</v>
      </c>
      <c r="C135" s="515" t="s">
        <v>721</v>
      </c>
      <c r="D135" s="517" t="s">
        <v>722</v>
      </c>
      <c r="G135" s="519"/>
      <c r="H135" s="519"/>
    </row>
    <row r="136" spans="2:8" s="518" customFormat="1" ht="15" customHeight="1">
      <c r="B136" s="514" t="s">
        <v>389</v>
      </c>
      <c r="C136" s="515" t="s">
        <v>390</v>
      </c>
      <c r="D136" s="517" t="s">
        <v>723</v>
      </c>
      <c r="G136" s="519"/>
      <c r="H136" s="519"/>
    </row>
    <row r="137" spans="2:8" s="518" customFormat="1" ht="15" customHeight="1">
      <c r="B137" s="524" t="s">
        <v>724</v>
      </c>
      <c r="C137" s="526" t="s">
        <v>725</v>
      </c>
      <c r="D137" s="517" t="s">
        <v>726</v>
      </c>
      <c r="G137" s="519"/>
      <c r="H137" s="519"/>
    </row>
    <row r="138" spans="2:8" s="518" customFormat="1" ht="15" customHeight="1">
      <c r="B138" s="524" t="s">
        <v>727</v>
      </c>
      <c r="C138" s="526" t="s">
        <v>728</v>
      </c>
      <c r="D138" s="517" t="s">
        <v>720</v>
      </c>
      <c r="G138" s="519"/>
      <c r="H138" s="519"/>
    </row>
    <row r="139" spans="2:8" s="518" customFormat="1" ht="15" customHeight="1">
      <c r="B139" s="524" t="s">
        <v>729</v>
      </c>
      <c r="C139" s="526" t="s">
        <v>730</v>
      </c>
      <c r="D139" s="517" t="s">
        <v>731</v>
      </c>
      <c r="G139" s="519"/>
      <c r="H139" s="519"/>
    </row>
    <row r="140" spans="2:8" s="518" customFormat="1" ht="15" customHeight="1">
      <c r="B140" s="524" t="s">
        <v>732</v>
      </c>
      <c r="C140" s="526" t="s">
        <v>733</v>
      </c>
      <c r="D140" s="517" t="s">
        <v>720</v>
      </c>
      <c r="G140" s="519"/>
      <c r="H140" s="519"/>
    </row>
    <row r="141" spans="2:8" s="518" customFormat="1" ht="15" customHeight="1">
      <c r="B141" s="524" t="s">
        <v>734</v>
      </c>
      <c r="C141" s="526" t="s">
        <v>735</v>
      </c>
      <c r="D141" s="517" t="s">
        <v>736</v>
      </c>
      <c r="G141" s="519"/>
      <c r="H141" s="519"/>
    </row>
    <row r="142" spans="2:8" s="512" customFormat="1" ht="15" customHeight="1">
      <c r="B142" s="524" t="s">
        <v>737</v>
      </c>
      <c r="C142" s="526" t="s">
        <v>738</v>
      </c>
      <c r="D142" s="522" t="s">
        <v>721</v>
      </c>
      <c r="G142" s="513"/>
      <c r="H142" s="513"/>
    </row>
    <row r="143" spans="2:8" s="518" customFormat="1" ht="15" customHeight="1">
      <c r="B143" s="524" t="s">
        <v>739</v>
      </c>
      <c r="C143" s="526" t="s">
        <v>740</v>
      </c>
      <c r="D143" s="517" t="s">
        <v>741</v>
      </c>
      <c r="G143" s="519"/>
      <c r="H143" s="519"/>
    </row>
    <row r="144" spans="2:8" s="528" customFormat="1" ht="15" customHeight="1">
      <c r="B144" s="514" t="s">
        <v>185</v>
      </c>
      <c r="C144" s="515" t="s">
        <v>388</v>
      </c>
      <c r="D144" s="527" t="s">
        <v>742</v>
      </c>
      <c r="G144" s="529"/>
      <c r="H144" s="529"/>
    </row>
    <row r="145" spans="2:8" s="528" customFormat="1" ht="15" customHeight="1">
      <c r="B145" s="524" t="s">
        <v>743</v>
      </c>
      <c r="C145" s="526" t="s">
        <v>744</v>
      </c>
      <c r="D145" s="527" t="s">
        <v>745</v>
      </c>
      <c r="E145" s="634" t="s">
        <v>389</v>
      </c>
      <c r="F145" s="635" t="s">
        <v>245</v>
      </c>
      <c r="G145" s="529"/>
      <c r="H145" s="529"/>
    </row>
    <row r="146" spans="2:8" s="528" customFormat="1" ht="15" customHeight="1">
      <c r="B146" s="524" t="s">
        <v>746</v>
      </c>
      <c r="C146" s="530" t="s">
        <v>747</v>
      </c>
      <c r="D146" s="527" t="s">
        <v>748</v>
      </c>
      <c r="E146" s="634" t="s">
        <v>185</v>
      </c>
      <c r="F146" s="635" t="s">
        <v>819</v>
      </c>
      <c r="G146" s="529"/>
      <c r="H146" s="529"/>
    </row>
    <row r="147" spans="2:8" s="528" customFormat="1" ht="15" customHeight="1">
      <c r="B147" s="524" t="s">
        <v>749</v>
      </c>
      <c r="C147" s="530" t="s">
        <v>750</v>
      </c>
      <c r="D147" s="527" t="s">
        <v>554</v>
      </c>
      <c r="E147" s="634" t="s">
        <v>814</v>
      </c>
      <c r="F147" s="635" t="s">
        <v>820</v>
      </c>
      <c r="G147" s="529"/>
      <c r="H147" s="529"/>
    </row>
    <row r="148" spans="2:8" s="528" customFormat="1" ht="15" customHeight="1">
      <c r="B148" s="524" t="s">
        <v>751</v>
      </c>
      <c r="C148" s="530" t="s">
        <v>733</v>
      </c>
      <c r="D148" s="527" t="s">
        <v>752</v>
      </c>
      <c r="E148" s="634" t="s">
        <v>815</v>
      </c>
      <c r="F148" s="635" t="s">
        <v>821</v>
      </c>
      <c r="G148" s="529"/>
      <c r="H148" s="529"/>
    </row>
    <row r="149" spans="2:8" s="528" customFormat="1" ht="15" customHeight="1">
      <c r="B149" s="524" t="s">
        <v>753</v>
      </c>
      <c r="C149" s="530" t="s">
        <v>754</v>
      </c>
      <c r="D149" s="527" t="s">
        <v>755</v>
      </c>
      <c r="E149" s="634" t="s">
        <v>816</v>
      </c>
      <c r="F149" s="635" t="s">
        <v>822</v>
      </c>
      <c r="G149" s="529"/>
      <c r="H149" s="529"/>
    </row>
    <row r="150" spans="2:8" s="528" customFormat="1" ht="15" customHeight="1">
      <c r="B150" s="524" t="s">
        <v>756</v>
      </c>
      <c r="C150" s="526" t="s">
        <v>757</v>
      </c>
      <c r="D150" s="527" t="s">
        <v>758</v>
      </c>
      <c r="E150" s="634" t="s">
        <v>817</v>
      </c>
      <c r="F150" s="635" t="s">
        <v>823</v>
      </c>
      <c r="G150" s="529"/>
      <c r="H150" s="529"/>
    </row>
    <row r="151" spans="2:8" s="518" customFormat="1" ht="15" customHeight="1">
      <c r="B151" s="524" t="s">
        <v>759</v>
      </c>
      <c r="C151" s="530" t="s">
        <v>738</v>
      </c>
      <c r="D151" s="517" t="s">
        <v>760</v>
      </c>
      <c r="E151" s="634" t="s">
        <v>818</v>
      </c>
      <c r="F151" s="635" t="s">
        <v>824</v>
      </c>
      <c r="G151" s="519"/>
      <c r="H151" s="519"/>
    </row>
    <row r="152" spans="2:8" s="528" customFormat="1" ht="15" customHeight="1">
      <c r="B152" s="524" t="s">
        <v>761</v>
      </c>
      <c r="C152" s="530" t="s">
        <v>740</v>
      </c>
      <c r="D152" s="527" t="s">
        <v>762</v>
      </c>
      <c r="E152" s="634" t="s">
        <v>828</v>
      </c>
      <c r="F152" s="635" t="s">
        <v>829</v>
      </c>
      <c r="G152" s="529"/>
      <c r="H152" s="529"/>
    </row>
    <row r="153" spans="2:8" s="528" customFormat="1" ht="15" customHeight="1">
      <c r="B153" s="514" t="s">
        <v>391</v>
      </c>
      <c r="C153" s="515" t="s">
        <v>392</v>
      </c>
      <c r="D153" s="527" t="s">
        <v>763</v>
      </c>
      <c r="G153" s="529"/>
      <c r="H153" s="529"/>
    </row>
    <row r="154" spans="2:8" s="528" customFormat="1" ht="15" customHeight="1">
      <c r="B154" s="514" t="s">
        <v>764</v>
      </c>
      <c r="C154" s="523" t="s">
        <v>765</v>
      </c>
      <c r="D154" s="527" t="s">
        <v>766</v>
      </c>
      <c r="G154" s="529"/>
      <c r="H154" s="529"/>
    </row>
    <row r="155" spans="2:8" s="528" customFormat="1" ht="15" customHeight="1">
      <c r="B155" s="514" t="s">
        <v>767</v>
      </c>
      <c r="C155" s="515" t="s">
        <v>768</v>
      </c>
      <c r="D155" s="527" t="s">
        <v>554</v>
      </c>
      <c r="G155" s="529"/>
      <c r="H155" s="529"/>
    </row>
    <row r="156" spans="2:8" s="528" customFormat="1" ht="15" customHeight="1">
      <c r="B156" s="514" t="s">
        <v>769</v>
      </c>
      <c r="C156" s="516" t="s">
        <v>770</v>
      </c>
      <c r="D156" s="527" t="s">
        <v>771</v>
      </c>
      <c r="G156" s="529"/>
      <c r="H156" s="529"/>
    </row>
    <row r="157" spans="2:8" s="528" customFormat="1" ht="15" customHeight="1">
      <c r="B157" s="514" t="s">
        <v>772</v>
      </c>
      <c r="C157" s="516" t="s">
        <v>773</v>
      </c>
      <c r="D157" s="527" t="s">
        <v>774</v>
      </c>
      <c r="G157" s="529"/>
      <c r="H157" s="529"/>
    </row>
    <row r="158" spans="2:8" s="528" customFormat="1" ht="15" customHeight="1">
      <c r="B158" s="533" t="s">
        <v>775</v>
      </c>
      <c r="C158" s="535" t="s">
        <v>776</v>
      </c>
      <c r="D158" s="527" t="s">
        <v>755</v>
      </c>
      <c r="G158" s="529"/>
      <c r="H158" s="529"/>
    </row>
    <row r="159" spans="2:8" s="528" customFormat="1" ht="15" customHeight="1">
      <c r="B159" s="533" t="s">
        <v>777</v>
      </c>
      <c r="C159" s="535" t="s">
        <v>778</v>
      </c>
      <c r="D159" s="527" t="s">
        <v>758</v>
      </c>
      <c r="G159" s="529"/>
      <c r="H159" s="529"/>
    </row>
    <row r="160" spans="2:8" s="512" customFormat="1" ht="15" customHeight="1">
      <c r="B160" s="514" t="s">
        <v>779</v>
      </c>
      <c r="C160" s="516" t="s">
        <v>780</v>
      </c>
      <c r="D160" s="522" t="s">
        <v>781</v>
      </c>
      <c r="G160" s="513"/>
      <c r="H160" s="513"/>
    </row>
    <row r="161" spans="2:8" s="518" customFormat="1" ht="15" customHeight="1">
      <c r="B161" s="520" t="s">
        <v>393</v>
      </c>
      <c r="C161" s="521" t="s">
        <v>394</v>
      </c>
      <c r="D161" s="517" t="s">
        <v>782</v>
      </c>
      <c r="G161" s="519"/>
      <c r="H161" s="519"/>
    </row>
    <row r="162" spans="2:8" s="518" customFormat="1" ht="15" customHeight="1">
      <c r="B162" s="514" t="s">
        <v>783</v>
      </c>
      <c r="C162" s="516" t="s">
        <v>784</v>
      </c>
      <c r="D162" s="517" t="s">
        <v>785</v>
      </c>
      <c r="G162" s="519"/>
      <c r="H162" s="519"/>
    </row>
    <row r="163" spans="2:8" s="518" customFormat="1" ht="15" customHeight="1">
      <c r="B163" s="514" t="s">
        <v>786</v>
      </c>
      <c r="C163" s="516" t="s">
        <v>787</v>
      </c>
      <c r="D163" s="517" t="s">
        <v>788</v>
      </c>
      <c r="G163" s="519"/>
      <c r="H163" s="519"/>
    </row>
    <row r="164" spans="2:8" s="518" customFormat="1" ht="15" customHeight="1">
      <c r="B164" s="514" t="s">
        <v>789</v>
      </c>
      <c r="C164" s="516" t="s">
        <v>790</v>
      </c>
      <c r="D164" s="517" t="s">
        <v>791</v>
      </c>
      <c r="G164" s="519"/>
      <c r="H164" s="519"/>
    </row>
    <row r="165" spans="2:8" s="518" customFormat="1" ht="15" customHeight="1">
      <c r="B165" s="514" t="s">
        <v>792</v>
      </c>
      <c r="C165" s="516" t="s">
        <v>793</v>
      </c>
      <c r="D165" s="517" t="s">
        <v>794</v>
      </c>
      <c r="G165" s="519"/>
      <c r="H165" s="519"/>
    </row>
    <row r="166" spans="2:8" s="518" customFormat="1" ht="15" customHeight="1">
      <c r="B166" s="514" t="s">
        <v>395</v>
      </c>
      <c r="C166" s="515" t="s">
        <v>795</v>
      </c>
      <c r="D166" s="517" t="s">
        <v>796</v>
      </c>
      <c r="G166" s="519"/>
      <c r="H166" s="519"/>
    </row>
    <row r="167" spans="2:8" s="518" customFormat="1" ht="15" customHeight="1">
      <c r="B167" s="514" t="s">
        <v>397</v>
      </c>
      <c r="C167" s="515" t="s">
        <v>398</v>
      </c>
      <c r="D167" s="517" t="s">
        <v>797</v>
      </c>
      <c r="G167" s="519"/>
      <c r="H167" s="519"/>
    </row>
    <row r="168" spans="2:8" ht="15" customHeight="1">
      <c r="B168" s="538"/>
      <c r="C168" s="539"/>
    </row>
  </sheetData>
  <mergeCells count="3">
    <mergeCell ref="B1:D1"/>
    <mergeCell ref="B2:D2"/>
    <mergeCell ref="B3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A990-9FD4-47A7-8889-924545A75633}">
  <sheetPr>
    <tabColor rgb="FF92D050"/>
  </sheetPr>
  <dimension ref="B1:H168"/>
  <sheetViews>
    <sheetView showGridLines="0" workbookViewId="0">
      <selection activeCell="H19" sqref="H19"/>
    </sheetView>
  </sheetViews>
  <sheetFormatPr defaultColWidth="9.109375" defaultRowHeight="11.4"/>
  <cols>
    <col min="1" max="1" width="6" style="507" customWidth="1"/>
    <col min="2" max="2" width="10.5546875" style="507" customWidth="1"/>
    <col min="3" max="3" width="90" style="540" customWidth="1"/>
    <col min="4" max="4" width="52.109375" style="507" hidden="1" customWidth="1"/>
    <col min="5" max="6" width="9.109375" style="507"/>
    <col min="7" max="8" width="19" style="508" bestFit="1" customWidth="1"/>
    <col min="9" max="16384" width="9.109375" style="507"/>
  </cols>
  <sheetData>
    <row r="1" spans="2:8" s="504" customFormat="1" ht="15" customHeight="1">
      <c r="B1" s="1735" t="s">
        <v>494</v>
      </c>
      <c r="C1" s="1735"/>
      <c r="D1" s="1735"/>
      <c r="G1" s="505"/>
      <c r="H1" s="505"/>
    </row>
    <row r="2" spans="2:8" s="504" customFormat="1" ht="25.5" customHeight="1">
      <c r="B2" s="1736" t="s">
        <v>495</v>
      </c>
      <c r="C2" s="1736"/>
      <c r="D2" s="1736"/>
      <c r="G2" s="505"/>
      <c r="H2" s="505"/>
    </row>
    <row r="3" spans="2:8" s="504" customFormat="1" ht="33.75" customHeight="1">
      <c r="B3" s="1737" t="s">
        <v>496</v>
      </c>
      <c r="C3" s="1737"/>
      <c r="D3" s="718"/>
      <c r="G3" s="505"/>
      <c r="H3" s="505"/>
    </row>
    <row r="4" spans="2:8" ht="30" customHeight="1">
      <c r="B4" s="719" t="s">
        <v>402</v>
      </c>
      <c r="C4" s="720" t="s">
        <v>497</v>
      </c>
      <c r="D4" s="506" t="s">
        <v>498</v>
      </c>
    </row>
    <row r="5" spans="2:8" s="512" customFormat="1" ht="15" customHeight="1">
      <c r="B5" s="509" t="s">
        <v>200</v>
      </c>
      <c r="C5" s="510" t="s">
        <v>201</v>
      </c>
      <c r="D5" s="511" t="s">
        <v>499</v>
      </c>
      <c r="G5" s="513"/>
      <c r="H5" s="513"/>
    </row>
    <row r="6" spans="2:8" s="518" customFormat="1" ht="15" customHeight="1">
      <c r="B6" s="514" t="s">
        <v>102</v>
      </c>
      <c r="C6" s="515" t="s">
        <v>500</v>
      </c>
      <c r="D6" s="517" t="s">
        <v>501</v>
      </c>
      <c r="G6" s="519"/>
      <c r="H6" s="519"/>
    </row>
    <row r="7" spans="2:8" s="518" customFormat="1" ht="15" customHeight="1">
      <c r="B7" s="514" t="s">
        <v>203</v>
      </c>
      <c r="C7" s="515" t="s">
        <v>204</v>
      </c>
      <c r="D7" s="517" t="s">
        <v>502</v>
      </c>
      <c r="G7" s="519"/>
      <c r="H7" s="519"/>
    </row>
    <row r="8" spans="2:8" s="518" customFormat="1" ht="15" customHeight="1">
      <c r="B8" s="514" t="s">
        <v>205</v>
      </c>
      <c r="C8" s="515" t="s">
        <v>206</v>
      </c>
      <c r="D8" s="517" t="s">
        <v>503</v>
      </c>
      <c r="G8" s="519"/>
      <c r="H8" s="519"/>
    </row>
    <row r="9" spans="2:8" s="512" customFormat="1" ht="15" customHeight="1">
      <c r="B9" s="520" t="s">
        <v>504</v>
      </c>
      <c r="C9" s="521" t="s">
        <v>500</v>
      </c>
      <c r="D9" s="522" t="s">
        <v>505</v>
      </c>
      <c r="G9" s="513"/>
      <c r="H9" s="513"/>
    </row>
    <row r="10" spans="2:8" s="518" customFormat="1" ht="15" customHeight="1">
      <c r="B10" s="514" t="s">
        <v>506</v>
      </c>
      <c r="C10" s="515" t="s">
        <v>204</v>
      </c>
      <c r="D10" s="517" t="s">
        <v>501</v>
      </c>
      <c r="G10" s="519"/>
      <c r="H10" s="519"/>
    </row>
    <row r="11" spans="2:8" s="518" customFormat="1" ht="15" customHeight="1">
      <c r="B11" s="514" t="s">
        <v>207</v>
      </c>
      <c r="C11" s="515" t="s">
        <v>507</v>
      </c>
      <c r="D11" s="517" t="s">
        <v>502</v>
      </c>
      <c r="G11" s="519"/>
      <c r="H11" s="519"/>
    </row>
    <row r="12" spans="2:8" s="518" customFormat="1" ht="15" customHeight="1">
      <c r="B12" s="514" t="s">
        <v>209</v>
      </c>
      <c r="C12" s="515" t="s">
        <v>210</v>
      </c>
      <c r="D12" s="517" t="s">
        <v>503</v>
      </c>
      <c r="G12" s="519"/>
      <c r="H12" s="519"/>
    </row>
    <row r="13" spans="2:8" s="512" customFormat="1" ht="15" customHeight="1">
      <c r="B13" s="520" t="s">
        <v>212</v>
      </c>
      <c r="C13" s="521" t="s">
        <v>213</v>
      </c>
      <c r="D13" s="522" t="s">
        <v>508</v>
      </c>
      <c r="G13" s="513"/>
      <c r="H13" s="513"/>
    </row>
    <row r="14" spans="2:8" s="518" customFormat="1" ht="15" customHeight="1">
      <c r="B14" s="514" t="s">
        <v>214</v>
      </c>
      <c r="C14" s="515" t="s">
        <v>215</v>
      </c>
      <c r="D14" s="517" t="s">
        <v>509</v>
      </c>
      <c r="G14" s="519"/>
      <c r="H14" s="519"/>
    </row>
    <row r="15" spans="2:8" s="518" customFormat="1" ht="15" customHeight="1">
      <c r="B15" s="514" t="s">
        <v>92</v>
      </c>
      <c r="C15" s="515" t="s">
        <v>216</v>
      </c>
      <c r="D15" s="517" t="s">
        <v>510</v>
      </c>
      <c r="G15" s="519"/>
      <c r="H15" s="519"/>
    </row>
    <row r="16" spans="2:8" s="512" customFormat="1" ht="15" customHeight="1">
      <c r="B16" s="520" t="s">
        <v>218</v>
      </c>
      <c r="C16" s="521" t="s">
        <v>219</v>
      </c>
      <c r="D16" s="522" t="s">
        <v>511</v>
      </c>
      <c r="G16" s="513"/>
      <c r="H16" s="513"/>
    </row>
    <row r="17" spans="2:8" s="512" customFormat="1" ht="15" customHeight="1">
      <c r="B17" s="520" t="s">
        <v>100</v>
      </c>
      <c r="C17" s="521" t="s">
        <v>512</v>
      </c>
      <c r="D17" s="522" t="s">
        <v>513</v>
      </c>
      <c r="G17" s="513"/>
      <c r="H17" s="513"/>
    </row>
    <row r="18" spans="2:8" s="518" customFormat="1" ht="15" customHeight="1">
      <c r="B18" s="514" t="s">
        <v>221</v>
      </c>
      <c r="C18" s="515" t="s">
        <v>222</v>
      </c>
      <c r="D18" s="517" t="s">
        <v>514</v>
      </c>
      <c r="G18" s="519"/>
      <c r="H18" s="519"/>
    </row>
    <row r="19" spans="2:8" s="518" customFormat="1" ht="15" customHeight="1">
      <c r="B19" s="514" t="s">
        <v>223</v>
      </c>
      <c r="C19" s="515" t="s">
        <v>224</v>
      </c>
      <c r="D19" s="517" t="s">
        <v>515</v>
      </c>
      <c r="G19" s="519"/>
      <c r="H19" s="519"/>
    </row>
    <row r="20" spans="2:8" s="512" customFormat="1" ht="15" customHeight="1">
      <c r="B20" s="520" t="s">
        <v>225</v>
      </c>
      <c r="C20" s="521" t="s">
        <v>516</v>
      </c>
      <c r="D20" s="522" t="s">
        <v>517</v>
      </c>
      <c r="G20" s="513"/>
      <c r="H20" s="513"/>
    </row>
    <row r="21" spans="2:8" s="518" customFormat="1" ht="15" customHeight="1">
      <c r="B21" s="514" t="s">
        <v>228</v>
      </c>
      <c r="C21" s="515" t="s">
        <v>229</v>
      </c>
      <c r="D21" s="517" t="s">
        <v>518</v>
      </c>
      <c r="G21" s="519"/>
      <c r="H21" s="519"/>
    </row>
    <row r="22" spans="2:8" s="518" customFormat="1" ht="15" customHeight="1">
      <c r="B22" s="514" t="s">
        <v>230</v>
      </c>
      <c r="C22" s="515" t="s">
        <v>231</v>
      </c>
      <c r="D22" s="517" t="s">
        <v>519</v>
      </c>
      <c r="G22" s="519"/>
      <c r="H22" s="519"/>
    </row>
    <row r="23" spans="2:8" s="512" customFormat="1" ht="15" customHeight="1">
      <c r="B23" s="520" t="s">
        <v>233</v>
      </c>
      <c r="C23" s="521" t="s">
        <v>234</v>
      </c>
      <c r="D23" s="522" t="s">
        <v>520</v>
      </c>
      <c r="G23" s="513"/>
      <c r="H23" s="513"/>
    </row>
    <row r="24" spans="2:8" s="512" customFormat="1" ht="15" customHeight="1">
      <c r="B24" s="520" t="s">
        <v>235</v>
      </c>
      <c r="C24" s="521" t="s">
        <v>236</v>
      </c>
      <c r="D24" s="522" t="s">
        <v>521</v>
      </c>
      <c r="G24" s="513"/>
      <c r="H24" s="513"/>
    </row>
    <row r="25" spans="2:8" s="512" customFormat="1" ht="15" customHeight="1">
      <c r="B25" s="520" t="s">
        <v>96</v>
      </c>
      <c r="C25" s="521" t="s">
        <v>231</v>
      </c>
      <c r="D25" s="522" t="s">
        <v>522</v>
      </c>
      <c r="G25" s="513"/>
      <c r="H25" s="513"/>
    </row>
    <row r="26" spans="2:8" s="518" customFormat="1" ht="15" customHeight="1">
      <c r="B26" s="514" t="s">
        <v>97</v>
      </c>
      <c r="C26" s="515" t="s">
        <v>237</v>
      </c>
      <c r="D26" s="517" t="s">
        <v>522</v>
      </c>
      <c r="G26" s="519"/>
      <c r="H26" s="519"/>
    </row>
    <row r="27" spans="2:8" s="518" customFormat="1" ht="15" customHeight="1">
      <c r="B27" s="514" t="s">
        <v>254</v>
      </c>
      <c r="C27" s="515" t="s">
        <v>523</v>
      </c>
      <c r="D27" s="517" t="s">
        <v>522</v>
      </c>
      <c r="G27" s="519"/>
      <c r="H27" s="519"/>
    </row>
    <row r="28" spans="2:8" s="518" customFormat="1" ht="15" customHeight="1">
      <c r="B28" s="514" t="s">
        <v>99</v>
      </c>
      <c r="C28" s="515" t="s">
        <v>238</v>
      </c>
      <c r="D28" s="517" t="s">
        <v>522</v>
      </c>
      <c r="G28" s="519"/>
      <c r="H28" s="519"/>
    </row>
    <row r="29" spans="2:8" s="518" customFormat="1" ht="15" customHeight="1">
      <c r="B29" s="514" t="s">
        <v>239</v>
      </c>
      <c r="C29" s="515" t="s">
        <v>524</v>
      </c>
      <c r="D29" s="517" t="s">
        <v>525</v>
      </c>
      <c r="G29" s="519"/>
      <c r="H29" s="519"/>
    </row>
    <row r="30" spans="2:8" s="518" customFormat="1" ht="15" customHeight="1">
      <c r="B30" s="514" t="s">
        <v>241</v>
      </c>
      <c r="C30" s="515" t="s">
        <v>242</v>
      </c>
      <c r="D30" s="517" t="s">
        <v>526</v>
      </c>
      <c r="G30" s="519"/>
      <c r="H30" s="519"/>
    </row>
    <row r="31" spans="2:8" s="518" customFormat="1" ht="15" customHeight="1">
      <c r="B31" s="514" t="s">
        <v>251</v>
      </c>
      <c r="C31" s="515" t="s">
        <v>252</v>
      </c>
      <c r="D31" s="517" t="s">
        <v>527</v>
      </c>
      <c r="G31" s="519"/>
      <c r="H31" s="519"/>
    </row>
    <row r="32" spans="2:8" s="518" customFormat="1" ht="15" customHeight="1">
      <c r="B32" s="514" t="s">
        <v>159</v>
      </c>
      <c r="C32" s="515" t="s">
        <v>253</v>
      </c>
      <c r="D32" s="517" t="s">
        <v>528</v>
      </c>
      <c r="G32" s="519"/>
      <c r="H32" s="519"/>
    </row>
    <row r="33" spans="2:8" s="512" customFormat="1" ht="15" customHeight="1">
      <c r="B33" s="520" t="s">
        <v>529</v>
      </c>
      <c r="C33" s="521" t="s">
        <v>530</v>
      </c>
      <c r="D33" s="522" t="s">
        <v>531</v>
      </c>
      <c r="G33" s="513"/>
      <c r="H33" s="513"/>
    </row>
    <row r="34" spans="2:8" s="512" customFormat="1" ht="15" customHeight="1">
      <c r="B34" s="520" t="s">
        <v>255</v>
      </c>
      <c r="C34" s="521" t="s">
        <v>532</v>
      </c>
      <c r="D34" s="522" t="s">
        <v>533</v>
      </c>
      <c r="G34" s="513"/>
      <c r="H34" s="513"/>
    </row>
    <row r="35" spans="2:8" s="528" customFormat="1" ht="15" customHeight="1">
      <c r="B35" s="524" t="s">
        <v>257</v>
      </c>
      <c r="C35" s="525" t="s">
        <v>534</v>
      </c>
      <c r="D35" s="527" t="s">
        <v>533</v>
      </c>
      <c r="G35" s="529"/>
      <c r="H35" s="529"/>
    </row>
    <row r="36" spans="2:8" s="512" customFormat="1" ht="15" customHeight="1">
      <c r="B36" s="520" t="s">
        <v>259</v>
      </c>
      <c r="C36" s="521" t="s">
        <v>535</v>
      </c>
      <c r="D36" s="522" t="s">
        <v>536</v>
      </c>
      <c r="G36" s="513"/>
      <c r="H36" s="513"/>
    </row>
    <row r="37" spans="2:8" s="512" customFormat="1" ht="15" customHeight="1">
      <c r="B37" s="520" t="s">
        <v>261</v>
      </c>
      <c r="C37" s="521" t="s">
        <v>537</v>
      </c>
      <c r="D37" s="522" t="s">
        <v>538</v>
      </c>
      <c r="G37" s="513"/>
      <c r="H37" s="513"/>
    </row>
    <row r="38" spans="2:8" s="512" customFormat="1" ht="15" customHeight="1">
      <c r="B38" s="520" t="s">
        <v>263</v>
      </c>
      <c r="C38" s="521" t="s">
        <v>264</v>
      </c>
      <c r="D38" s="522" t="s">
        <v>539</v>
      </c>
      <c r="G38" s="513"/>
      <c r="H38" s="513"/>
    </row>
    <row r="39" spans="2:8" s="512" customFormat="1" ht="15" customHeight="1">
      <c r="B39" s="520" t="s">
        <v>265</v>
      </c>
      <c r="C39" s="521" t="s">
        <v>540</v>
      </c>
      <c r="D39" s="522" t="s">
        <v>542</v>
      </c>
      <c r="G39" s="513"/>
      <c r="H39" s="513"/>
    </row>
    <row r="40" spans="2:8" s="518" customFormat="1" ht="15" customHeight="1">
      <c r="B40" s="514" t="s">
        <v>267</v>
      </c>
      <c r="C40" s="515" t="s">
        <v>543</v>
      </c>
      <c r="D40" s="517" t="s">
        <v>542</v>
      </c>
      <c r="G40" s="519"/>
      <c r="H40" s="519"/>
    </row>
    <row r="41" spans="2:8" s="518" customFormat="1" ht="15" customHeight="1">
      <c r="B41" s="514" t="s">
        <v>269</v>
      </c>
      <c r="C41" s="515" t="s">
        <v>270</v>
      </c>
      <c r="D41" s="517" t="s">
        <v>542</v>
      </c>
      <c r="G41" s="519"/>
      <c r="H41" s="519"/>
    </row>
    <row r="42" spans="2:8" s="518" customFormat="1" ht="15" customHeight="1">
      <c r="B42" s="514" t="s">
        <v>271</v>
      </c>
      <c r="C42" s="515" t="s">
        <v>272</v>
      </c>
      <c r="D42" s="517" t="s">
        <v>542</v>
      </c>
      <c r="G42" s="519"/>
      <c r="H42" s="519"/>
    </row>
    <row r="43" spans="2:8" s="512" customFormat="1" ht="15" customHeight="1">
      <c r="B43" s="520" t="s">
        <v>405</v>
      </c>
      <c r="C43" s="521" t="s">
        <v>544</v>
      </c>
      <c r="D43" s="522" t="s">
        <v>545</v>
      </c>
      <c r="G43" s="513"/>
      <c r="H43" s="513"/>
    </row>
    <row r="44" spans="2:8" s="518" customFormat="1" ht="15" customHeight="1">
      <c r="B44" s="514" t="s">
        <v>274</v>
      </c>
      <c r="C44" s="515" t="s">
        <v>275</v>
      </c>
      <c r="D44" s="517" t="s">
        <v>546</v>
      </c>
      <c r="G44" s="519"/>
      <c r="H44" s="519"/>
    </row>
    <row r="45" spans="2:8" s="518" customFormat="1" ht="15" customHeight="1">
      <c r="B45" s="514" t="s">
        <v>547</v>
      </c>
      <c r="C45" s="515" t="s">
        <v>548</v>
      </c>
      <c r="D45" s="517" t="s">
        <v>549</v>
      </c>
      <c r="G45" s="519"/>
      <c r="H45" s="519"/>
    </row>
    <row r="46" spans="2:8" s="518" customFormat="1" ht="15" customHeight="1">
      <c r="B46" s="514" t="s">
        <v>550</v>
      </c>
      <c r="C46" s="515" t="s">
        <v>551</v>
      </c>
      <c r="D46" s="517" t="s">
        <v>552</v>
      </c>
      <c r="G46" s="519"/>
      <c r="H46" s="519"/>
    </row>
    <row r="47" spans="2:8" s="512" customFormat="1" ht="15" customHeight="1">
      <c r="B47" s="520" t="s">
        <v>277</v>
      </c>
      <c r="C47" s="521" t="s">
        <v>553</v>
      </c>
      <c r="D47" s="522" t="s">
        <v>554</v>
      </c>
      <c r="G47" s="513"/>
      <c r="H47" s="513"/>
    </row>
    <row r="48" spans="2:8" s="518" customFormat="1" ht="15" customHeight="1">
      <c r="B48" s="514" t="s">
        <v>555</v>
      </c>
      <c r="C48" s="515" t="s">
        <v>556</v>
      </c>
      <c r="D48" s="517" t="s">
        <v>557</v>
      </c>
      <c r="G48" s="519"/>
      <c r="H48" s="519"/>
    </row>
    <row r="49" spans="2:8" s="518" customFormat="1" ht="15" customHeight="1">
      <c r="B49" s="514" t="s">
        <v>558</v>
      </c>
      <c r="C49" s="515" t="s">
        <v>559</v>
      </c>
      <c r="D49" s="517" t="s">
        <v>560</v>
      </c>
      <c r="G49" s="519"/>
      <c r="H49" s="519"/>
    </row>
    <row r="50" spans="2:8" s="518" customFormat="1" ht="15" customHeight="1">
      <c r="B50" s="514" t="s">
        <v>561</v>
      </c>
      <c r="C50" s="515" t="s">
        <v>562</v>
      </c>
      <c r="D50" s="517" t="s">
        <v>563</v>
      </c>
      <c r="G50" s="519"/>
      <c r="H50" s="519"/>
    </row>
    <row r="51" spans="2:8" s="518" customFormat="1" ht="15" customHeight="1">
      <c r="B51" s="514" t="s">
        <v>564</v>
      </c>
      <c r="C51" s="515" t="s">
        <v>541</v>
      </c>
      <c r="D51" s="517" t="s">
        <v>563</v>
      </c>
      <c r="G51" s="519"/>
      <c r="H51" s="519"/>
    </row>
    <row r="52" spans="2:8" s="512" customFormat="1" ht="15" customHeight="1">
      <c r="B52" s="520" t="s">
        <v>279</v>
      </c>
      <c r="C52" s="521" t="s">
        <v>565</v>
      </c>
      <c r="D52" s="522" t="s">
        <v>554</v>
      </c>
      <c r="G52" s="513"/>
      <c r="H52" s="513"/>
    </row>
    <row r="53" spans="2:8" s="512" customFormat="1" ht="15" customHeight="1">
      <c r="B53" s="520" t="s">
        <v>281</v>
      </c>
      <c r="C53" s="521" t="s">
        <v>566</v>
      </c>
      <c r="D53" s="522" t="s">
        <v>567</v>
      </c>
      <c r="G53" s="513"/>
      <c r="H53" s="513"/>
    </row>
    <row r="54" spans="2:8" s="518" customFormat="1" ht="15" customHeight="1">
      <c r="B54" s="514" t="s">
        <v>283</v>
      </c>
      <c r="C54" s="515" t="s">
        <v>568</v>
      </c>
      <c r="D54" s="517" t="s">
        <v>569</v>
      </c>
      <c r="G54" s="519"/>
      <c r="H54" s="519"/>
    </row>
    <row r="55" spans="2:8" s="518" customFormat="1" ht="15" customHeight="1">
      <c r="B55" s="514" t="s">
        <v>285</v>
      </c>
      <c r="C55" s="515" t="s">
        <v>286</v>
      </c>
      <c r="D55" s="517" t="s">
        <v>569</v>
      </c>
      <c r="G55" s="519"/>
      <c r="H55" s="519"/>
    </row>
    <row r="56" spans="2:8" s="518" customFormat="1" ht="15" customHeight="1">
      <c r="B56" s="514" t="s">
        <v>103</v>
      </c>
      <c r="C56" s="515" t="s">
        <v>288</v>
      </c>
      <c r="D56" s="517" t="s">
        <v>570</v>
      </c>
      <c r="G56" s="519"/>
      <c r="H56" s="519"/>
    </row>
    <row r="57" spans="2:8" s="512" customFormat="1" ht="15" customHeight="1">
      <c r="B57" s="520" t="s">
        <v>94</v>
      </c>
      <c r="C57" s="521" t="s">
        <v>290</v>
      </c>
      <c r="D57" s="522" t="s">
        <v>571</v>
      </c>
      <c r="G57" s="513"/>
      <c r="H57" s="513"/>
    </row>
    <row r="58" spans="2:8" s="512" customFormat="1" ht="15" customHeight="1">
      <c r="B58" s="520" t="s">
        <v>292</v>
      </c>
      <c r="C58" s="521" t="s">
        <v>293</v>
      </c>
      <c r="D58" s="522" t="s">
        <v>572</v>
      </c>
      <c r="G58" s="513"/>
      <c r="H58" s="513"/>
    </row>
    <row r="59" spans="2:8" s="518" customFormat="1" ht="15" customHeight="1">
      <c r="B59" s="514" t="s">
        <v>573</v>
      </c>
      <c r="C59" s="515" t="s">
        <v>574</v>
      </c>
      <c r="D59" s="517" t="s">
        <v>575</v>
      </c>
      <c r="G59" s="519"/>
      <c r="H59" s="519"/>
    </row>
    <row r="60" spans="2:8" s="518" customFormat="1" ht="15" customHeight="1">
      <c r="B60" s="514" t="s">
        <v>294</v>
      </c>
      <c r="C60" s="515" t="s">
        <v>295</v>
      </c>
      <c r="D60" s="517" t="s">
        <v>576</v>
      </c>
      <c r="G60" s="519"/>
      <c r="H60" s="519"/>
    </row>
    <row r="61" spans="2:8" s="518" customFormat="1" ht="15" customHeight="1">
      <c r="B61" s="514" t="s">
        <v>296</v>
      </c>
      <c r="C61" s="515" t="s">
        <v>297</v>
      </c>
      <c r="D61" s="517" t="s">
        <v>577</v>
      </c>
      <c r="G61" s="519"/>
      <c r="H61" s="519"/>
    </row>
    <row r="62" spans="2:8" s="512" customFormat="1" ht="15" customHeight="1">
      <c r="B62" s="520" t="s">
        <v>298</v>
      </c>
      <c r="C62" s="521" t="s">
        <v>299</v>
      </c>
      <c r="D62" s="522" t="s">
        <v>577</v>
      </c>
      <c r="G62" s="513"/>
      <c r="H62" s="513"/>
    </row>
    <row r="63" spans="2:8" s="512" customFormat="1" ht="15" customHeight="1">
      <c r="B63" s="520" t="s">
        <v>300</v>
      </c>
      <c r="C63" s="521" t="s">
        <v>301</v>
      </c>
      <c r="D63" s="522" t="s">
        <v>578</v>
      </c>
      <c r="G63" s="513"/>
      <c r="H63" s="513"/>
    </row>
    <row r="64" spans="2:8" s="512" customFormat="1" ht="15" customHeight="1">
      <c r="B64" s="520" t="s">
        <v>302</v>
      </c>
      <c r="C64" s="521" t="s">
        <v>303</v>
      </c>
      <c r="D64" s="522" t="s">
        <v>579</v>
      </c>
      <c r="G64" s="513"/>
      <c r="H64" s="513"/>
    </row>
    <row r="65" spans="2:8" s="512" customFormat="1" ht="15" customHeight="1">
      <c r="B65" s="520" t="s">
        <v>304</v>
      </c>
      <c r="C65" s="521" t="s">
        <v>305</v>
      </c>
      <c r="D65" s="522" t="s">
        <v>580</v>
      </c>
      <c r="G65" s="513"/>
      <c r="H65" s="513"/>
    </row>
    <row r="66" spans="2:8" s="512" customFormat="1" ht="15" customHeight="1">
      <c r="B66" s="520" t="s">
        <v>306</v>
      </c>
      <c r="C66" s="521" t="s">
        <v>307</v>
      </c>
      <c r="D66" s="522" t="s">
        <v>581</v>
      </c>
      <c r="G66" s="513"/>
      <c r="H66" s="513"/>
    </row>
    <row r="67" spans="2:8" s="512" customFormat="1" ht="15" customHeight="1">
      <c r="B67" s="520" t="s">
        <v>308</v>
      </c>
      <c r="C67" s="521" t="s">
        <v>309</v>
      </c>
      <c r="D67" s="522" t="s">
        <v>582</v>
      </c>
      <c r="G67" s="513"/>
      <c r="H67" s="513"/>
    </row>
    <row r="68" spans="2:8" s="518" customFormat="1" ht="15" customHeight="1">
      <c r="B68" s="514" t="s">
        <v>186</v>
      </c>
      <c r="C68" s="515" t="s">
        <v>583</v>
      </c>
      <c r="D68" s="517" t="s">
        <v>584</v>
      </c>
      <c r="G68" s="519"/>
      <c r="H68" s="519"/>
    </row>
    <row r="69" spans="2:8" s="528" customFormat="1" ht="15" customHeight="1">
      <c r="B69" s="524" t="s">
        <v>585</v>
      </c>
      <c r="C69" s="525" t="s">
        <v>586</v>
      </c>
      <c r="D69" s="527" t="s">
        <v>587</v>
      </c>
      <c r="G69" s="529"/>
      <c r="H69" s="529"/>
    </row>
    <row r="70" spans="2:8" s="528" customFormat="1" ht="15" customHeight="1">
      <c r="B70" s="524" t="s">
        <v>588</v>
      </c>
      <c r="C70" s="525" t="s">
        <v>310</v>
      </c>
      <c r="D70" s="527" t="s">
        <v>589</v>
      </c>
      <c r="G70" s="529"/>
      <c r="H70" s="529"/>
    </row>
    <row r="71" spans="2:8" s="518" customFormat="1" ht="15" customHeight="1">
      <c r="B71" s="514" t="s">
        <v>311</v>
      </c>
      <c r="C71" s="515" t="s">
        <v>312</v>
      </c>
      <c r="D71" s="517" t="s">
        <v>590</v>
      </c>
      <c r="G71" s="519"/>
      <c r="H71" s="519"/>
    </row>
    <row r="72" spans="2:8" s="518" customFormat="1" ht="15" customHeight="1">
      <c r="B72" s="514" t="s">
        <v>314</v>
      </c>
      <c r="C72" s="515" t="s">
        <v>315</v>
      </c>
      <c r="D72" s="517" t="s">
        <v>591</v>
      </c>
      <c r="G72" s="519"/>
      <c r="H72" s="519"/>
    </row>
    <row r="73" spans="2:8" s="518" customFormat="1" ht="15" customHeight="1">
      <c r="B73" s="514" t="s">
        <v>317</v>
      </c>
      <c r="C73" s="515" t="s">
        <v>318</v>
      </c>
      <c r="D73" s="517" t="s">
        <v>592</v>
      </c>
      <c r="G73" s="519"/>
      <c r="H73" s="519"/>
    </row>
    <row r="74" spans="2:8" s="518" customFormat="1" ht="15" customHeight="1">
      <c r="B74" s="514" t="s">
        <v>319</v>
      </c>
      <c r="C74" s="515" t="s">
        <v>320</v>
      </c>
      <c r="D74" s="517" t="s">
        <v>593</v>
      </c>
      <c r="G74" s="519"/>
      <c r="H74" s="519"/>
    </row>
    <row r="75" spans="2:8" s="518" customFormat="1" ht="15" customHeight="1">
      <c r="B75" s="514" t="s">
        <v>321</v>
      </c>
      <c r="C75" s="515" t="s">
        <v>594</v>
      </c>
      <c r="D75" s="517" t="s">
        <v>595</v>
      </c>
      <c r="G75" s="519"/>
      <c r="H75" s="519"/>
    </row>
    <row r="76" spans="2:8" s="518" customFormat="1" ht="15" customHeight="1">
      <c r="B76" s="514" t="s">
        <v>323</v>
      </c>
      <c r="C76" s="515" t="s">
        <v>324</v>
      </c>
      <c r="D76" s="517" t="s">
        <v>596</v>
      </c>
      <c r="G76" s="519"/>
      <c r="H76" s="519"/>
    </row>
    <row r="77" spans="2:8" s="518" customFormat="1" ht="15" customHeight="1">
      <c r="B77" s="514" t="s">
        <v>325</v>
      </c>
      <c r="C77" s="515" t="s">
        <v>326</v>
      </c>
      <c r="D77" s="517" t="s">
        <v>597</v>
      </c>
      <c r="G77" s="519"/>
      <c r="H77" s="519"/>
    </row>
    <row r="78" spans="2:8" s="518" customFormat="1" ht="15" customHeight="1">
      <c r="B78" s="514" t="s">
        <v>327</v>
      </c>
      <c r="C78" s="515" t="s">
        <v>598</v>
      </c>
      <c r="D78" s="517" t="s">
        <v>599</v>
      </c>
      <c r="G78" s="519"/>
      <c r="H78" s="519"/>
    </row>
    <row r="79" spans="2:8" s="512" customFormat="1" ht="15" customHeight="1">
      <c r="B79" s="520" t="s">
        <v>329</v>
      </c>
      <c r="C79" s="521" t="s">
        <v>600</v>
      </c>
      <c r="D79" s="522" t="s">
        <v>601</v>
      </c>
      <c r="G79" s="513"/>
      <c r="H79" s="513"/>
    </row>
    <row r="80" spans="2:8" s="512" customFormat="1" ht="15" customHeight="1">
      <c r="B80" s="520" t="s">
        <v>331</v>
      </c>
      <c r="C80" s="521" t="s">
        <v>602</v>
      </c>
      <c r="D80" s="522" t="s">
        <v>603</v>
      </c>
      <c r="G80" s="513"/>
      <c r="H80" s="513"/>
    </row>
    <row r="81" spans="2:8" s="512" customFormat="1" ht="15" customHeight="1">
      <c r="B81" s="520" t="s">
        <v>332</v>
      </c>
      <c r="C81" s="521" t="s">
        <v>604</v>
      </c>
      <c r="D81" s="522" t="s">
        <v>605</v>
      </c>
      <c r="G81" s="513"/>
      <c r="H81" s="513"/>
    </row>
    <row r="82" spans="2:8" s="518" customFormat="1" ht="15" customHeight="1">
      <c r="B82" s="514" t="s">
        <v>606</v>
      </c>
      <c r="C82" s="515" t="s">
        <v>607</v>
      </c>
      <c r="D82" s="517" t="s">
        <v>608</v>
      </c>
      <c r="G82" s="519"/>
      <c r="H82" s="519"/>
    </row>
    <row r="83" spans="2:8" s="518" customFormat="1" ht="15" customHeight="1">
      <c r="B83" s="514" t="s">
        <v>333</v>
      </c>
      <c r="C83" s="515" t="s">
        <v>609</v>
      </c>
      <c r="D83" s="517" t="s">
        <v>610</v>
      </c>
      <c r="G83" s="519"/>
      <c r="H83" s="519"/>
    </row>
    <row r="84" spans="2:8" s="518" customFormat="1" ht="15" customHeight="1">
      <c r="B84" s="514" t="s">
        <v>334</v>
      </c>
      <c r="C84" s="515" t="s">
        <v>611</v>
      </c>
      <c r="D84" s="517" t="s">
        <v>612</v>
      </c>
      <c r="G84" s="519"/>
      <c r="H84" s="519"/>
    </row>
    <row r="85" spans="2:8" s="518" customFormat="1" ht="15" customHeight="1">
      <c r="B85" s="514" t="s">
        <v>336</v>
      </c>
      <c r="C85" s="515" t="s">
        <v>326</v>
      </c>
      <c r="D85" s="517" t="s">
        <v>613</v>
      </c>
      <c r="G85" s="519"/>
      <c r="H85" s="519"/>
    </row>
    <row r="86" spans="2:8" s="518" customFormat="1" ht="15" customHeight="1">
      <c r="B86" s="514" t="s">
        <v>341</v>
      </c>
      <c r="C86" s="515" t="s">
        <v>614</v>
      </c>
      <c r="D86" s="517" t="s">
        <v>613</v>
      </c>
      <c r="G86" s="519"/>
      <c r="H86" s="519"/>
    </row>
    <row r="87" spans="2:8" s="518" customFormat="1" ht="15" customHeight="1">
      <c r="B87" s="514" t="s">
        <v>615</v>
      </c>
      <c r="C87" s="515" t="s">
        <v>616</v>
      </c>
      <c r="D87" s="517" t="s">
        <v>617</v>
      </c>
      <c r="G87" s="519"/>
      <c r="H87" s="519"/>
    </row>
    <row r="88" spans="2:8" s="518" customFormat="1" ht="15" customHeight="1">
      <c r="B88" s="514" t="s">
        <v>347</v>
      </c>
      <c r="C88" s="515" t="s">
        <v>618</v>
      </c>
      <c r="D88" s="517" t="s">
        <v>619</v>
      </c>
      <c r="G88" s="519"/>
      <c r="H88" s="519"/>
    </row>
    <row r="89" spans="2:8" s="512" customFormat="1" ht="15" customHeight="1">
      <c r="B89" s="520" t="s">
        <v>620</v>
      </c>
      <c r="C89" s="521" t="s">
        <v>621</v>
      </c>
      <c r="D89" s="522" t="s">
        <v>622</v>
      </c>
      <c r="G89" s="513"/>
      <c r="H89" s="513"/>
    </row>
    <row r="90" spans="2:8" s="518" customFormat="1" ht="15" customHeight="1">
      <c r="B90" s="514" t="s">
        <v>623</v>
      </c>
      <c r="C90" s="515" t="s">
        <v>624</v>
      </c>
      <c r="D90" s="517" t="s">
        <v>622</v>
      </c>
      <c r="G90" s="519"/>
      <c r="H90" s="519"/>
    </row>
    <row r="91" spans="2:8" s="518" customFormat="1" ht="15" customHeight="1">
      <c r="B91" s="514" t="s">
        <v>625</v>
      </c>
      <c r="C91" s="515" t="s">
        <v>626</v>
      </c>
      <c r="D91" s="517" t="s">
        <v>627</v>
      </c>
      <c r="G91" s="519"/>
      <c r="H91" s="519"/>
    </row>
    <row r="92" spans="2:8" s="528" customFormat="1" ht="15" customHeight="1">
      <c r="B92" s="524" t="s">
        <v>628</v>
      </c>
      <c r="C92" s="525" t="s">
        <v>629</v>
      </c>
      <c r="D92" s="527" t="s">
        <v>630</v>
      </c>
      <c r="G92" s="529"/>
      <c r="H92" s="529"/>
    </row>
    <row r="93" spans="2:8" s="528" customFormat="1" ht="15" customHeight="1">
      <c r="B93" s="524" t="s">
        <v>350</v>
      </c>
      <c r="C93" s="525" t="s">
        <v>351</v>
      </c>
      <c r="D93" s="527" t="s">
        <v>631</v>
      </c>
      <c r="G93" s="529"/>
      <c r="H93" s="529"/>
    </row>
    <row r="94" spans="2:8" s="528" customFormat="1" ht="15" customHeight="1">
      <c r="B94" s="524" t="s">
        <v>352</v>
      </c>
      <c r="C94" s="525" t="s">
        <v>632</v>
      </c>
      <c r="D94" s="527" t="s">
        <v>633</v>
      </c>
      <c r="G94" s="529"/>
      <c r="H94" s="529"/>
    </row>
    <row r="95" spans="2:8" s="518" customFormat="1" ht="15" customHeight="1">
      <c r="B95" s="514" t="s">
        <v>354</v>
      </c>
      <c r="C95" s="515" t="s">
        <v>355</v>
      </c>
      <c r="D95" s="517" t="s">
        <v>634</v>
      </c>
      <c r="G95" s="519"/>
      <c r="H95" s="519"/>
    </row>
    <row r="96" spans="2:8" s="512" customFormat="1" ht="15" customHeight="1">
      <c r="B96" s="520" t="s">
        <v>356</v>
      </c>
      <c r="C96" s="521" t="s">
        <v>635</v>
      </c>
      <c r="D96" s="522" t="s">
        <v>636</v>
      </c>
      <c r="G96" s="513"/>
      <c r="H96" s="513"/>
    </row>
    <row r="97" spans="2:8" s="512" customFormat="1" ht="15" customHeight="1">
      <c r="B97" s="520" t="s">
        <v>637</v>
      </c>
      <c r="C97" s="521" t="s">
        <v>638</v>
      </c>
      <c r="D97" s="522" t="s">
        <v>639</v>
      </c>
      <c r="G97" s="513"/>
      <c r="H97" s="513"/>
    </row>
    <row r="98" spans="2:8" s="512" customFormat="1" ht="15" customHeight="1">
      <c r="B98" s="520" t="s">
        <v>640</v>
      </c>
      <c r="C98" s="521" t="s">
        <v>641</v>
      </c>
      <c r="D98" s="522" t="s">
        <v>642</v>
      </c>
      <c r="G98" s="513"/>
      <c r="H98" s="513"/>
    </row>
    <row r="99" spans="2:8" s="518" customFormat="1" ht="15" customHeight="1">
      <c r="B99" s="514" t="s">
        <v>643</v>
      </c>
      <c r="C99" s="515" t="s">
        <v>641</v>
      </c>
      <c r="D99" s="517" t="s">
        <v>645</v>
      </c>
      <c r="G99" s="519"/>
      <c r="H99" s="519"/>
    </row>
    <row r="100" spans="2:8" s="518" customFormat="1" ht="15" customHeight="1">
      <c r="B100" s="514" t="s">
        <v>646</v>
      </c>
      <c r="C100" s="515" t="s">
        <v>647</v>
      </c>
      <c r="D100" s="517" t="s">
        <v>649</v>
      </c>
      <c r="G100" s="519"/>
      <c r="H100" s="519"/>
    </row>
    <row r="101" spans="2:8" s="518" customFormat="1" ht="15" customHeight="1">
      <c r="B101" s="514" t="s">
        <v>358</v>
      </c>
      <c r="C101" s="515" t="s">
        <v>359</v>
      </c>
      <c r="D101" s="517" t="s">
        <v>652</v>
      </c>
      <c r="G101" s="519"/>
      <c r="H101" s="519"/>
    </row>
    <row r="102" spans="2:8" s="512" customFormat="1" ht="15" customHeight="1">
      <c r="B102" s="531" t="s">
        <v>644</v>
      </c>
      <c r="C102" s="532" t="s">
        <v>653</v>
      </c>
      <c r="D102" s="522" t="s">
        <v>654</v>
      </c>
      <c r="G102" s="513"/>
      <c r="H102" s="513"/>
    </row>
    <row r="103" spans="2:8" s="512" customFormat="1" ht="15" customHeight="1">
      <c r="B103" s="520" t="s">
        <v>648</v>
      </c>
      <c r="C103" s="521" t="s">
        <v>655</v>
      </c>
      <c r="D103" s="522" t="s">
        <v>656</v>
      </c>
      <c r="G103" s="513"/>
      <c r="H103" s="513"/>
    </row>
    <row r="104" spans="2:8" s="512" customFormat="1" ht="15" customHeight="1">
      <c r="B104" s="520" t="s">
        <v>650</v>
      </c>
      <c r="C104" s="521" t="s">
        <v>651</v>
      </c>
      <c r="D104" s="522" t="s">
        <v>656</v>
      </c>
      <c r="G104" s="513"/>
      <c r="H104" s="513"/>
    </row>
    <row r="105" spans="2:8" s="512" customFormat="1" ht="15" customHeight="1">
      <c r="B105" s="520" t="s">
        <v>361</v>
      </c>
      <c r="C105" s="521" t="s">
        <v>362</v>
      </c>
      <c r="D105" s="522" t="s">
        <v>659</v>
      </c>
      <c r="G105" s="513"/>
      <c r="H105" s="513"/>
    </row>
    <row r="106" spans="2:8" s="518" customFormat="1" ht="15" customHeight="1">
      <c r="B106" s="533" t="s">
        <v>364</v>
      </c>
      <c r="C106" s="534" t="s">
        <v>660</v>
      </c>
      <c r="D106" s="517" t="s">
        <v>661</v>
      </c>
      <c r="G106" s="519"/>
      <c r="H106" s="519"/>
    </row>
    <row r="107" spans="2:8" s="518" customFormat="1" ht="15" customHeight="1">
      <c r="B107" s="533" t="s">
        <v>657</v>
      </c>
      <c r="C107" s="534" t="s">
        <v>658</v>
      </c>
      <c r="D107" s="517" t="s">
        <v>662</v>
      </c>
      <c r="G107" s="519"/>
      <c r="H107" s="519"/>
    </row>
    <row r="108" spans="2:8" s="512" customFormat="1" ht="15" customHeight="1">
      <c r="B108" s="520" t="s">
        <v>367</v>
      </c>
      <c r="C108" s="521" t="s">
        <v>368</v>
      </c>
      <c r="D108" s="522" t="s">
        <v>663</v>
      </c>
      <c r="G108" s="513"/>
      <c r="H108" s="513"/>
    </row>
    <row r="109" spans="2:8" s="518" customFormat="1" ht="15" customHeight="1">
      <c r="B109" s="514" t="s">
        <v>184</v>
      </c>
      <c r="C109" s="515" t="s">
        <v>664</v>
      </c>
      <c r="D109" s="517" t="s">
        <v>665</v>
      </c>
      <c r="G109" s="519"/>
      <c r="H109" s="519"/>
    </row>
    <row r="110" spans="2:8" s="518" customFormat="1" ht="15" customHeight="1">
      <c r="B110" s="514" t="s">
        <v>183</v>
      </c>
      <c r="C110" s="515" t="s">
        <v>370</v>
      </c>
      <c r="D110" s="517" t="s">
        <v>666</v>
      </c>
      <c r="G110" s="519"/>
      <c r="H110" s="519"/>
    </row>
    <row r="111" spans="2:8" s="512" customFormat="1" ht="15" customHeight="1">
      <c r="B111" s="520" t="s">
        <v>371</v>
      </c>
      <c r="C111" s="521" t="s">
        <v>372</v>
      </c>
      <c r="D111" s="522" t="s">
        <v>667</v>
      </c>
      <c r="G111" s="513"/>
      <c r="H111" s="513"/>
    </row>
    <row r="112" spans="2:8" s="518" customFormat="1" ht="15" customHeight="1">
      <c r="B112" s="514" t="s">
        <v>374</v>
      </c>
      <c r="C112" s="515" t="s">
        <v>373</v>
      </c>
      <c r="D112" s="517" t="s">
        <v>668</v>
      </c>
      <c r="G112" s="519"/>
      <c r="H112" s="519"/>
    </row>
    <row r="113" spans="2:8" s="518" customFormat="1" ht="15" customHeight="1">
      <c r="B113" s="514" t="s">
        <v>375</v>
      </c>
      <c r="C113" s="515" t="s">
        <v>376</v>
      </c>
      <c r="D113" s="517" t="s">
        <v>669</v>
      </c>
      <c r="G113" s="519"/>
      <c r="H113" s="519"/>
    </row>
    <row r="114" spans="2:8" s="518" customFormat="1" ht="15" customHeight="1">
      <c r="B114" s="514" t="s">
        <v>377</v>
      </c>
      <c r="C114" s="515" t="s">
        <v>378</v>
      </c>
      <c r="D114" s="517" t="s">
        <v>670</v>
      </c>
      <c r="G114" s="519"/>
      <c r="H114" s="519"/>
    </row>
    <row r="115" spans="2:8" s="518" customFormat="1" ht="15" customHeight="1">
      <c r="B115" s="533" t="s">
        <v>379</v>
      </c>
      <c r="C115" s="534" t="s">
        <v>380</v>
      </c>
      <c r="D115" s="517" t="s">
        <v>671</v>
      </c>
      <c r="G115" s="519"/>
      <c r="H115" s="519"/>
    </row>
    <row r="116" spans="2:8" s="512" customFormat="1" ht="15" customHeight="1">
      <c r="B116" s="536" t="s">
        <v>381</v>
      </c>
      <c r="C116" s="537" t="s">
        <v>414</v>
      </c>
      <c r="D116" s="522" t="s">
        <v>672</v>
      </c>
      <c r="G116" s="513"/>
      <c r="H116" s="513"/>
    </row>
    <row r="117" spans="2:8" s="512" customFormat="1" ht="15" customHeight="1">
      <c r="B117" s="514" t="s">
        <v>673</v>
      </c>
      <c r="C117" s="516" t="s">
        <v>674</v>
      </c>
      <c r="D117" s="522" t="s">
        <v>675</v>
      </c>
      <c r="G117" s="513"/>
      <c r="H117" s="513"/>
    </row>
    <row r="118" spans="2:8" s="518" customFormat="1" ht="15" customHeight="1">
      <c r="B118" s="514" t="s">
        <v>676</v>
      </c>
      <c r="C118" s="516" t="s">
        <v>677</v>
      </c>
      <c r="D118" s="517" t="s">
        <v>678</v>
      </c>
      <c r="G118" s="519"/>
      <c r="H118" s="519"/>
    </row>
    <row r="119" spans="2:8" s="518" customFormat="1" ht="15" customHeight="1">
      <c r="B119" s="514" t="s">
        <v>679</v>
      </c>
      <c r="C119" s="516" t="s">
        <v>680</v>
      </c>
      <c r="D119" s="517" t="s">
        <v>681</v>
      </c>
      <c r="G119" s="519"/>
      <c r="H119" s="519"/>
    </row>
    <row r="120" spans="2:8" s="518" customFormat="1" ht="15" customHeight="1">
      <c r="B120" s="514" t="s">
        <v>682</v>
      </c>
      <c r="C120" s="516" t="s">
        <v>683</v>
      </c>
      <c r="D120" s="517" t="s">
        <v>684</v>
      </c>
      <c r="G120" s="519"/>
      <c r="H120" s="519"/>
    </row>
    <row r="121" spans="2:8" s="518" customFormat="1" ht="15" customHeight="1">
      <c r="B121" s="514" t="s">
        <v>685</v>
      </c>
      <c r="C121" s="516" t="s">
        <v>686</v>
      </c>
      <c r="D121" s="517" t="s">
        <v>687</v>
      </c>
      <c r="G121" s="519"/>
      <c r="H121" s="519"/>
    </row>
    <row r="122" spans="2:8" s="518" customFormat="1" ht="15" customHeight="1">
      <c r="B122" s="514" t="s">
        <v>688</v>
      </c>
      <c r="C122" s="516" t="s">
        <v>689</v>
      </c>
      <c r="D122" s="517" t="s">
        <v>690</v>
      </c>
      <c r="G122" s="519"/>
      <c r="H122" s="519"/>
    </row>
    <row r="123" spans="2:8" s="518" customFormat="1" ht="15" customHeight="1">
      <c r="B123" s="514" t="s">
        <v>691</v>
      </c>
      <c r="C123" s="516" t="s">
        <v>692</v>
      </c>
      <c r="D123" s="517" t="s">
        <v>693</v>
      </c>
      <c r="G123" s="519"/>
      <c r="H123" s="519"/>
    </row>
    <row r="124" spans="2:8" s="518" customFormat="1" ht="15" customHeight="1">
      <c r="B124" s="520" t="s">
        <v>694</v>
      </c>
      <c r="C124" s="521" t="s">
        <v>695</v>
      </c>
      <c r="D124" s="517" t="s">
        <v>696</v>
      </c>
      <c r="G124" s="519"/>
      <c r="H124" s="519"/>
    </row>
    <row r="125" spans="2:8" s="512" customFormat="1" ht="15" customHeight="1">
      <c r="B125" s="514" t="s">
        <v>697</v>
      </c>
      <c r="C125" s="515" t="s">
        <v>698</v>
      </c>
      <c r="D125" s="522" t="s">
        <v>699</v>
      </c>
      <c r="G125" s="513"/>
      <c r="H125" s="513"/>
    </row>
    <row r="126" spans="2:8" s="518" customFormat="1" ht="15" customHeight="1">
      <c r="B126" s="514" t="s">
        <v>383</v>
      </c>
      <c r="C126" s="515" t="s">
        <v>384</v>
      </c>
      <c r="D126" s="517" t="s">
        <v>700</v>
      </c>
      <c r="G126" s="519"/>
      <c r="H126" s="519"/>
    </row>
    <row r="127" spans="2:8" s="518" customFormat="1" ht="15" customHeight="1">
      <c r="B127" s="514" t="s">
        <v>385</v>
      </c>
      <c r="C127" s="515" t="s">
        <v>386</v>
      </c>
      <c r="D127" s="517" t="s">
        <v>701</v>
      </c>
      <c r="G127" s="519"/>
      <c r="H127" s="519"/>
    </row>
    <row r="128" spans="2:8" s="518" customFormat="1" ht="15" customHeight="1">
      <c r="B128" s="514" t="s">
        <v>702</v>
      </c>
      <c r="C128" s="516" t="s">
        <v>703</v>
      </c>
      <c r="D128" s="517" t="s">
        <v>704</v>
      </c>
      <c r="G128" s="519"/>
      <c r="H128" s="519"/>
    </row>
    <row r="129" spans="2:8" s="512" customFormat="1" ht="15" customHeight="1">
      <c r="B129" s="514" t="s">
        <v>705</v>
      </c>
      <c r="C129" s="516" t="s">
        <v>706</v>
      </c>
      <c r="D129" s="522" t="s">
        <v>707</v>
      </c>
      <c r="G129" s="513"/>
      <c r="H129" s="513"/>
    </row>
    <row r="130" spans="2:8" s="512" customFormat="1" ht="15" customHeight="1">
      <c r="B130" s="514" t="s">
        <v>708</v>
      </c>
      <c r="C130" s="516" t="s">
        <v>709</v>
      </c>
      <c r="D130" s="522" t="s">
        <v>710</v>
      </c>
      <c r="G130" s="513"/>
      <c r="H130" s="513"/>
    </row>
    <row r="131" spans="2:8" s="512" customFormat="1" ht="15" customHeight="1">
      <c r="B131" s="514" t="s">
        <v>711</v>
      </c>
      <c r="C131" s="516" t="s">
        <v>712</v>
      </c>
      <c r="D131" s="522" t="s">
        <v>713</v>
      </c>
      <c r="G131" s="513"/>
      <c r="H131" s="513"/>
    </row>
    <row r="132" spans="2:8" s="518" customFormat="1" ht="15" customHeight="1">
      <c r="B132" s="514" t="s">
        <v>714</v>
      </c>
      <c r="C132" s="516" t="s">
        <v>715</v>
      </c>
      <c r="D132" s="517" t="s">
        <v>713</v>
      </c>
      <c r="G132" s="519"/>
      <c r="H132" s="519"/>
    </row>
    <row r="133" spans="2:8" s="518" customFormat="1" ht="15" customHeight="1">
      <c r="B133" s="514" t="s">
        <v>716</v>
      </c>
      <c r="C133" s="516" t="s">
        <v>717</v>
      </c>
      <c r="D133" s="517" t="s">
        <v>713</v>
      </c>
      <c r="G133" s="519"/>
      <c r="H133" s="519"/>
    </row>
    <row r="134" spans="2:8" s="512" customFormat="1" ht="15" customHeight="1">
      <c r="B134" s="514" t="s">
        <v>718</v>
      </c>
      <c r="C134" s="516" t="s">
        <v>719</v>
      </c>
      <c r="D134" s="522" t="s">
        <v>720</v>
      </c>
      <c r="G134" s="513"/>
      <c r="H134" s="513"/>
    </row>
    <row r="135" spans="2:8" s="518" customFormat="1" ht="15" customHeight="1">
      <c r="B135" s="514" t="s">
        <v>387</v>
      </c>
      <c r="C135" s="515" t="s">
        <v>721</v>
      </c>
      <c r="D135" s="517" t="s">
        <v>722</v>
      </c>
      <c r="G135" s="519"/>
      <c r="H135" s="519"/>
    </row>
    <row r="136" spans="2:8" s="518" customFormat="1" ht="15" customHeight="1">
      <c r="B136" s="514" t="s">
        <v>389</v>
      </c>
      <c r="C136" s="515" t="s">
        <v>390</v>
      </c>
      <c r="D136" s="517" t="s">
        <v>723</v>
      </c>
      <c r="G136" s="519"/>
      <c r="H136" s="519"/>
    </row>
    <row r="137" spans="2:8" s="518" customFormat="1" ht="15" customHeight="1">
      <c r="B137" s="524" t="s">
        <v>724</v>
      </c>
      <c r="C137" s="526" t="s">
        <v>725</v>
      </c>
      <c r="D137" s="517" t="s">
        <v>726</v>
      </c>
      <c r="G137" s="519"/>
      <c r="H137" s="519"/>
    </row>
    <row r="138" spans="2:8" s="518" customFormat="1" ht="15" customHeight="1">
      <c r="B138" s="524" t="s">
        <v>727</v>
      </c>
      <c r="C138" s="526" t="s">
        <v>728</v>
      </c>
      <c r="D138" s="517" t="s">
        <v>720</v>
      </c>
      <c r="G138" s="519"/>
      <c r="H138" s="519"/>
    </row>
    <row r="139" spans="2:8" s="518" customFormat="1" ht="15" customHeight="1">
      <c r="B139" s="524" t="s">
        <v>729</v>
      </c>
      <c r="C139" s="526" t="s">
        <v>730</v>
      </c>
      <c r="D139" s="517" t="s">
        <v>731</v>
      </c>
      <c r="G139" s="519"/>
      <c r="H139" s="519"/>
    </row>
    <row r="140" spans="2:8" s="518" customFormat="1" ht="15" customHeight="1">
      <c r="B140" s="524" t="s">
        <v>732</v>
      </c>
      <c r="C140" s="526" t="s">
        <v>733</v>
      </c>
      <c r="D140" s="517" t="s">
        <v>720</v>
      </c>
      <c r="G140" s="519"/>
      <c r="H140" s="519"/>
    </row>
    <row r="141" spans="2:8" s="518" customFormat="1" ht="15" customHeight="1">
      <c r="B141" s="524" t="s">
        <v>734</v>
      </c>
      <c r="C141" s="526" t="s">
        <v>735</v>
      </c>
      <c r="D141" s="517" t="s">
        <v>736</v>
      </c>
      <c r="G141" s="519"/>
      <c r="H141" s="519"/>
    </row>
    <row r="142" spans="2:8" s="512" customFormat="1" ht="15" customHeight="1">
      <c r="B142" s="524" t="s">
        <v>737</v>
      </c>
      <c r="C142" s="526" t="s">
        <v>738</v>
      </c>
      <c r="D142" s="522" t="s">
        <v>721</v>
      </c>
      <c r="G142" s="513"/>
      <c r="H142" s="513"/>
    </row>
    <row r="143" spans="2:8" s="518" customFormat="1" ht="15" customHeight="1">
      <c r="B143" s="524" t="s">
        <v>739</v>
      </c>
      <c r="C143" s="526" t="s">
        <v>740</v>
      </c>
      <c r="D143" s="517" t="s">
        <v>741</v>
      </c>
      <c r="G143" s="519"/>
      <c r="H143" s="519"/>
    </row>
    <row r="144" spans="2:8" s="528" customFormat="1" ht="15" customHeight="1">
      <c r="B144" s="514" t="s">
        <v>185</v>
      </c>
      <c r="C144" s="515" t="s">
        <v>388</v>
      </c>
      <c r="D144" s="527" t="s">
        <v>742</v>
      </c>
      <c r="G144" s="529"/>
      <c r="H144" s="529"/>
    </row>
    <row r="145" spans="2:8" s="528" customFormat="1" ht="15" customHeight="1">
      <c r="B145" s="524" t="s">
        <v>743</v>
      </c>
      <c r="C145" s="526" t="s">
        <v>744</v>
      </c>
      <c r="D145" s="527" t="s">
        <v>745</v>
      </c>
      <c r="G145" s="529"/>
      <c r="H145" s="529"/>
    </row>
    <row r="146" spans="2:8" s="528" customFormat="1" ht="15" customHeight="1">
      <c r="B146" s="524" t="s">
        <v>746</v>
      </c>
      <c r="C146" s="530" t="s">
        <v>747</v>
      </c>
      <c r="D146" s="527" t="s">
        <v>748</v>
      </c>
      <c r="G146" s="529"/>
      <c r="H146" s="529"/>
    </row>
    <row r="147" spans="2:8" s="528" customFormat="1" ht="15" customHeight="1">
      <c r="B147" s="524" t="s">
        <v>749</v>
      </c>
      <c r="C147" s="530" t="s">
        <v>750</v>
      </c>
      <c r="D147" s="527" t="s">
        <v>554</v>
      </c>
      <c r="G147" s="529"/>
      <c r="H147" s="529"/>
    </row>
    <row r="148" spans="2:8" s="528" customFormat="1" ht="15" customHeight="1">
      <c r="B148" s="524" t="s">
        <v>751</v>
      </c>
      <c r="C148" s="530" t="s">
        <v>733</v>
      </c>
      <c r="D148" s="527" t="s">
        <v>752</v>
      </c>
      <c r="G148" s="529"/>
      <c r="H148" s="529"/>
    </row>
    <row r="149" spans="2:8" s="528" customFormat="1" ht="15" customHeight="1">
      <c r="B149" s="524" t="s">
        <v>753</v>
      </c>
      <c r="C149" s="530" t="s">
        <v>754</v>
      </c>
      <c r="D149" s="527" t="s">
        <v>755</v>
      </c>
      <c r="G149" s="529"/>
      <c r="H149" s="529"/>
    </row>
    <row r="150" spans="2:8" s="528" customFormat="1" ht="15" customHeight="1">
      <c r="B150" s="524" t="s">
        <v>756</v>
      </c>
      <c r="C150" s="526" t="s">
        <v>757</v>
      </c>
      <c r="D150" s="527" t="s">
        <v>758</v>
      </c>
      <c r="G150" s="529"/>
      <c r="H150" s="529"/>
    </row>
    <row r="151" spans="2:8" s="518" customFormat="1" ht="15" customHeight="1">
      <c r="B151" s="524" t="s">
        <v>759</v>
      </c>
      <c r="C151" s="530" t="s">
        <v>738</v>
      </c>
      <c r="D151" s="517" t="s">
        <v>760</v>
      </c>
      <c r="G151" s="519"/>
      <c r="H151" s="519"/>
    </row>
    <row r="152" spans="2:8" s="528" customFormat="1" ht="15" customHeight="1">
      <c r="B152" s="524" t="s">
        <v>761</v>
      </c>
      <c r="C152" s="530" t="s">
        <v>740</v>
      </c>
      <c r="D152" s="527" t="s">
        <v>762</v>
      </c>
      <c r="G152" s="529"/>
      <c r="H152" s="529"/>
    </row>
    <row r="153" spans="2:8" s="528" customFormat="1" ht="15" customHeight="1">
      <c r="B153" s="514" t="s">
        <v>391</v>
      </c>
      <c r="C153" s="515" t="s">
        <v>392</v>
      </c>
      <c r="D153" s="527" t="s">
        <v>763</v>
      </c>
      <c r="G153" s="529"/>
      <c r="H153" s="529"/>
    </row>
    <row r="154" spans="2:8" s="528" customFormat="1" ht="15" customHeight="1">
      <c r="B154" s="514" t="s">
        <v>764</v>
      </c>
      <c r="C154" s="523" t="s">
        <v>765</v>
      </c>
      <c r="D154" s="527" t="s">
        <v>766</v>
      </c>
      <c r="G154" s="529"/>
      <c r="H154" s="529"/>
    </row>
    <row r="155" spans="2:8" s="528" customFormat="1" ht="15" customHeight="1">
      <c r="B155" s="514" t="s">
        <v>767</v>
      </c>
      <c r="C155" s="515" t="s">
        <v>768</v>
      </c>
      <c r="D155" s="527" t="s">
        <v>554</v>
      </c>
      <c r="G155" s="529"/>
      <c r="H155" s="529"/>
    </row>
    <row r="156" spans="2:8" s="528" customFormat="1" ht="15" customHeight="1">
      <c r="B156" s="514" t="s">
        <v>769</v>
      </c>
      <c r="C156" s="516" t="s">
        <v>770</v>
      </c>
      <c r="D156" s="527" t="s">
        <v>771</v>
      </c>
      <c r="G156" s="529"/>
      <c r="H156" s="529"/>
    </row>
    <row r="157" spans="2:8" s="528" customFormat="1" ht="15" customHeight="1">
      <c r="B157" s="514" t="s">
        <v>772</v>
      </c>
      <c r="C157" s="516" t="s">
        <v>773</v>
      </c>
      <c r="D157" s="527" t="s">
        <v>774</v>
      </c>
      <c r="G157" s="529"/>
      <c r="H157" s="529"/>
    </row>
    <row r="158" spans="2:8" s="528" customFormat="1" ht="15" customHeight="1">
      <c r="B158" s="533" t="s">
        <v>775</v>
      </c>
      <c r="C158" s="535" t="s">
        <v>776</v>
      </c>
      <c r="D158" s="527" t="s">
        <v>755</v>
      </c>
      <c r="G158" s="529"/>
      <c r="H158" s="529"/>
    </row>
    <row r="159" spans="2:8" s="528" customFormat="1" ht="15" customHeight="1">
      <c r="B159" s="533" t="s">
        <v>777</v>
      </c>
      <c r="C159" s="535" t="s">
        <v>778</v>
      </c>
      <c r="D159" s="527" t="s">
        <v>758</v>
      </c>
      <c r="G159" s="529"/>
      <c r="H159" s="529"/>
    </row>
    <row r="160" spans="2:8" s="512" customFormat="1" ht="15" customHeight="1">
      <c r="B160" s="514" t="s">
        <v>779</v>
      </c>
      <c r="C160" s="516" t="s">
        <v>780</v>
      </c>
      <c r="D160" s="522" t="s">
        <v>781</v>
      </c>
      <c r="G160" s="513"/>
      <c r="H160" s="513"/>
    </row>
    <row r="161" spans="2:8" s="518" customFormat="1" ht="15" customHeight="1">
      <c r="B161" s="520" t="s">
        <v>393</v>
      </c>
      <c r="C161" s="521" t="s">
        <v>394</v>
      </c>
      <c r="D161" s="517" t="s">
        <v>782</v>
      </c>
      <c r="G161" s="519"/>
      <c r="H161" s="519"/>
    </row>
    <row r="162" spans="2:8" s="518" customFormat="1" ht="15" customHeight="1">
      <c r="B162" s="514" t="s">
        <v>783</v>
      </c>
      <c r="C162" s="516" t="s">
        <v>784</v>
      </c>
      <c r="D162" s="517" t="s">
        <v>785</v>
      </c>
      <c r="G162" s="519"/>
      <c r="H162" s="519"/>
    </row>
    <row r="163" spans="2:8" s="518" customFormat="1" ht="15" customHeight="1">
      <c r="B163" s="514" t="s">
        <v>786</v>
      </c>
      <c r="C163" s="516" t="s">
        <v>787</v>
      </c>
      <c r="D163" s="517" t="s">
        <v>788</v>
      </c>
      <c r="G163" s="519"/>
      <c r="H163" s="519"/>
    </row>
    <row r="164" spans="2:8" s="518" customFormat="1" ht="15" customHeight="1">
      <c r="B164" s="514" t="s">
        <v>789</v>
      </c>
      <c r="C164" s="516" t="s">
        <v>790</v>
      </c>
      <c r="D164" s="517" t="s">
        <v>791</v>
      </c>
      <c r="G164" s="519"/>
      <c r="H164" s="519"/>
    </row>
    <row r="165" spans="2:8" s="518" customFormat="1" ht="15" customHeight="1">
      <c r="B165" s="514" t="s">
        <v>792</v>
      </c>
      <c r="C165" s="516" t="s">
        <v>793</v>
      </c>
      <c r="D165" s="517" t="s">
        <v>794</v>
      </c>
      <c r="G165" s="519"/>
      <c r="H165" s="519"/>
    </row>
    <row r="166" spans="2:8" s="518" customFormat="1" ht="15" customHeight="1">
      <c r="B166" s="514" t="s">
        <v>395</v>
      </c>
      <c r="C166" s="515" t="s">
        <v>795</v>
      </c>
      <c r="D166" s="517" t="s">
        <v>796</v>
      </c>
      <c r="G166" s="519"/>
      <c r="H166" s="519"/>
    </row>
    <row r="167" spans="2:8" s="518" customFormat="1" ht="15" customHeight="1">
      <c r="B167" s="514" t="s">
        <v>397</v>
      </c>
      <c r="C167" s="515" t="s">
        <v>398</v>
      </c>
      <c r="D167" s="517" t="s">
        <v>797</v>
      </c>
      <c r="G167" s="519"/>
      <c r="H167" s="519"/>
    </row>
    <row r="168" spans="2:8" ht="15" customHeight="1">
      <c r="B168" s="538"/>
      <c r="C168" s="539"/>
    </row>
  </sheetData>
  <mergeCells count="3">
    <mergeCell ref="B1:D1"/>
    <mergeCell ref="B2:D2"/>
    <mergeCell ref="B3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8051-B73F-4903-99EB-F7DEAE27D131}">
  <sheetPr>
    <tabColor rgb="FFFF0000"/>
  </sheetPr>
  <dimension ref="A1:WVJ254"/>
  <sheetViews>
    <sheetView showGridLines="0" topLeftCell="C4" zoomScale="85" zoomScaleNormal="85" workbookViewId="0">
      <selection activeCell="C4" sqref="C1:D1048576"/>
    </sheetView>
  </sheetViews>
  <sheetFormatPr defaultColWidth="9" defaultRowHeight="15.6"/>
  <cols>
    <col min="1" max="1" width="3.5546875" style="595" hidden="1" customWidth="1"/>
    <col min="2" max="2" width="5.88671875" style="595" hidden="1" customWidth="1"/>
    <col min="3" max="3" width="10.88671875" style="595" customWidth="1"/>
    <col min="4" max="4" width="36" style="595" customWidth="1"/>
    <col min="5" max="5" width="16.109375" style="597" customWidth="1"/>
    <col min="6" max="6" width="17.88671875" style="595" customWidth="1"/>
    <col min="7" max="7" width="18.109375" style="598" customWidth="1"/>
    <col min="8" max="8" width="17.44140625" style="598" customWidth="1"/>
    <col min="9" max="9" width="18.6640625" style="595" customWidth="1"/>
    <col min="10" max="10" width="17.44140625" style="595" customWidth="1"/>
    <col min="11" max="11" width="21.109375" style="595" customWidth="1"/>
    <col min="12" max="12" width="23.33203125" style="595" customWidth="1"/>
    <col min="13" max="13" width="11.6640625" style="595" bestFit="1" customWidth="1"/>
    <col min="14" max="14" width="14" style="595" customWidth="1"/>
    <col min="15" max="15" width="13.33203125" style="598" customWidth="1"/>
    <col min="16" max="16" width="12.33203125" style="595" customWidth="1"/>
    <col min="17" max="17" width="14" style="595" customWidth="1"/>
    <col min="18" max="256" width="9" style="595"/>
    <col min="257" max="258" width="9.109375" style="595" hidden="1" customWidth="1"/>
    <col min="259" max="259" width="10.88671875" style="595" customWidth="1"/>
    <col min="260" max="260" width="25.33203125" style="595" customWidth="1"/>
    <col min="261" max="261" width="22.44140625" style="595" customWidth="1"/>
    <col min="262" max="262" width="20.44140625" style="595" customWidth="1"/>
    <col min="263" max="263" width="28.5546875" style="595" customWidth="1"/>
    <col min="264" max="264" width="24.44140625" style="595" customWidth="1"/>
    <col min="265" max="265" width="21.5546875" style="595" customWidth="1"/>
    <col min="266" max="267" width="21.109375" style="595" customWidth="1"/>
    <col min="268" max="268" width="23.33203125" style="595" customWidth="1"/>
    <col min="269" max="269" width="3.6640625" style="595" customWidth="1"/>
    <col min="270" max="270" width="14" style="595" customWidth="1"/>
    <col min="271" max="271" width="13.33203125" style="595" customWidth="1"/>
    <col min="272" max="272" width="12.33203125" style="595" customWidth="1"/>
    <col min="273" max="512" width="9" style="595"/>
    <col min="513" max="514" width="9.109375" style="595" hidden="1" customWidth="1"/>
    <col min="515" max="515" width="10.88671875" style="595" customWidth="1"/>
    <col min="516" max="516" width="25.33203125" style="595" customWidth="1"/>
    <col min="517" max="517" width="22.44140625" style="595" customWidth="1"/>
    <col min="518" max="518" width="20.44140625" style="595" customWidth="1"/>
    <col min="519" max="519" width="28.5546875" style="595" customWidth="1"/>
    <col min="520" max="520" width="24.44140625" style="595" customWidth="1"/>
    <col min="521" max="521" width="21.5546875" style="595" customWidth="1"/>
    <col min="522" max="523" width="21.109375" style="595" customWidth="1"/>
    <col min="524" max="524" width="23.33203125" style="595" customWidth="1"/>
    <col min="525" max="525" width="3.6640625" style="595" customWidth="1"/>
    <col min="526" max="526" width="14" style="595" customWidth="1"/>
    <col min="527" max="527" width="13.33203125" style="595" customWidth="1"/>
    <col min="528" max="528" width="12.33203125" style="595" customWidth="1"/>
    <col min="529" max="768" width="9" style="595"/>
    <col min="769" max="770" width="9.109375" style="595" hidden="1" customWidth="1"/>
    <col min="771" max="771" width="10.88671875" style="595" customWidth="1"/>
    <col min="772" max="772" width="25.33203125" style="595" customWidth="1"/>
    <col min="773" max="773" width="22.44140625" style="595" customWidth="1"/>
    <col min="774" max="774" width="20.44140625" style="595" customWidth="1"/>
    <col min="775" max="775" width="28.5546875" style="595" customWidth="1"/>
    <col min="776" max="776" width="24.44140625" style="595" customWidth="1"/>
    <col min="777" max="777" width="21.5546875" style="595" customWidth="1"/>
    <col min="778" max="779" width="21.109375" style="595" customWidth="1"/>
    <col min="780" max="780" width="23.33203125" style="595" customWidth="1"/>
    <col min="781" max="781" width="3.6640625" style="595" customWidth="1"/>
    <col min="782" max="782" width="14" style="595" customWidth="1"/>
    <col min="783" max="783" width="13.33203125" style="595" customWidth="1"/>
    <col min="784" max="784" width="12.33203125" style="595" customWidth="1"/>
    <col min="785" max="1024" width="9" style="595"/>
    <col min="1025" max="1026" width="9.109375" style="595" hidden="1" customWidth="1"/>
    <col min="1027" max="1027" width="10.88671875" style="595" customWidth="1"/>
    <col min="1028" max="1028" width="25.33203125" style="595" customWidth="1"/>
    <col min="1029" max="1029" width="22.44140625" style="595" customWidth="1"/>
    <col min="1030" max="1030" width="20.44140625" style="595" customWidth="1"/>
    <col min="1031" max="1031" width="28.5546875" style="595" customWidth="1"/>
    <col min="1032" max="1032" width="24.44140625" style="595" customWidth="1"/>
    <col min="1033" max="1033" width="21.5546875" style="595" customWidth="1"/>
    <col min="1034" max="1035" width="21.109375" style="595" customWidth="1"/>
    <col min="1036" max="1036" width="23.33203125" style="595" customWidth="1"/>
    <col min="1037" max="1037" width="3.6640625" style="595" customWidth="1"/>
    <col min="1038" max="1038" width="14" style="595" customWidth="1"/>
    <col min="1039" max="1039" width="13.33203125" style="595" customWidth="1"/>
    <col min="1040" max="1040" width="12.33203125" style="595" customWidth="1"/>
    <col min="1041" max="1280" width="9" style="595"/>
    <col min="1281" max="1282" width="9.109375" style="595" hidden="1" customWidth="1"/>
    <col min="1283" max="1283" width="10.88671875" style="595" customWidth="1"/>
    <col min="1284" max="1284" width="25.33203125" style="595" customWidth="1"/>
    <col min="1285" max="1285" width="22.44140625" style="595" customWidth="1"/>
    <col min="1286" max="1286" width="20.44140625" style="595" customWidth="1"/>
    <col min="1287" max="1287" width="28.5546875" style="595" customWidth="1"/>
    <col min="1288" max="1288" width="24.44140625" style="595" customWidth="1"/>
    <col min="1289" max="1289" width="21.5546875" style="595" customWidth="1"/>
    <col min="1290" max="1291" width="21.109375" style="595" customWidth="1"/>
    <col min="1292" max="1292" width="23.33203125" style="595" customWidth="1"/>
    <col min="1293" max="1293" width="3.6640625" style="595" customWidth="1"/>
    <col min="1294" max="1294" width="14" style="595" customWidth="1"/>
    <col min="1295" max="1295" width="13.33203125" style="595" customWidth="1"/>
    <col min="1296" max="1296" width="12.33203125" style="595" customWidth="1"/>
    <col min="1297" max="1536" width="9" style="595"/>
    <col min="1537" max="1538" width="9.109375" style="595" hidden="1" customWidth="1"/>
    <col min="1539" max="1539" width="10.88671875" style="595" customWidth="1"/>
    <col min="1540" max="1540" width="25.33203125" style="595" customWidth="1"/>
    <col min="1541" max="1541" width="22.44140625" style="595" customWidth="1"/>
    <col min="1542" max="1542" width="20.44140625" style="595" customWidth="1"/>
    <col min="1543" max="1543" width="28.5546875" style="595" customWidth="1"/>
    <col min="1544" max="1544" width="24.44140625" style="595" customWidth="1"/>
    <col min="1545" max="1545" width="21.5546875" style="595" customWidth="1"/>
    <col min="1546" max="1547" width="21.109375" style="595" customWidth="1"/>
    <col min="1548" max="1548" width="23.33203125" style="595" customWidth="1"/>
    <col min="1549" max="1549" width="3.6640625" style="595" customWidth="1"/>
    <col min="1550" max="1550" width="14" style="595" customWidth="1"/>
    <col min="1551" max="1551" width="13.33203125" style="595" customWidth="1"/>
    <col min="1552" max="1552" width="12.33203125" style="595" customWidth="1"/>
    <col min="1553" max="1792" width="9" style="595"/>
    <col min="1793" max="1794" width="9.109375" style="595" hidden="1" customWidth="1"/>
    <col min="1795" max="1795" width="10.88671875" style="595" customWidth="1"/>
    <col min="1796" max="1796" width="25.33203125" style="595" customWidth="1"/>
    <col min="1797" max="1797" width="22.44140625" style="595" customWidth="1"/>
    <col min="1798" max="1798" width="20.44140625" style="595" customWidth="1"/>
    <col min="1799" max="1799" width="28.5546875" style="595" customWidth="1"/>
    <col min="1800" max="1800" width="24.44140625" style="595" customWidth="1"/>
    <col min="1801" max="1801" width="21.5546875" style="595" customWidth="1"/>
    <col min="1802" max="1803" width="21.109375" style="595" customWidth="1"/>
    <col min="1804" max="1804" width="23.33203125" style="595" customWidth="1"/>
    <col min="1805" max="1805" width="3.6640625" style="595" customWidth="1"/>
    <col min="1806" max="1806" width="14" style="595" customWidth="1"/>
    <col min="1807" max="1807" width="13.33203125" style="595" customWidth="1"/>
    <col min="1808" max="1808" width="12.33203125" style="595" customWidth="1"/>
    <col min="1809" max="2048" width="9" style="595"/>
    <col min="2049" max="2050" width="9.109375" style="595" hidden="1" customWidth="1"/>
    <col min="2051" max="2051" width="10.88671875" style="595" customWidth="1"/>
    <col min="2052" max="2052" width="25.33203125" style="595" customWidth="1"/>
    <col min="2053" max="2053" width="22.44140625" style="595" customWidth="1"/>
    <col min="2054" max="2054" width="20.44140625" style="595" customWidth="1"/>
    <col min="2055" max="2055" width="28.5546875" style="595" customWidth="1"/>
    <col min="2056" max="2056" width="24.44140625" style="595" customWidth="1"/>
    <col min="2057" max="2057" width="21.5546875" style="595" customWidth="1"/>
    <col min="2058" max="2059" width="21.109375" style="595" customWidth="1"/>
    <col min="2060" max="2060" width="23.33203125" style="595" customWidth="1"/>
    <col min="2061" max="2061" width="3.6640625" style="595" customWidth="1"/>
    <col min="2062" max="2062" width="14" style="595" customWidth="1"/>
    <col min="2063" max="2063" width="13.33203125" style="595" customWidth="1"/>
    <col min="2064" max="2064" width="12.33203125" style="595" customWidth="1"/>
    <col min="2065" max="2304" width="9" style="595"/>
    <col min="2305" max="2306" width="9.109375" style="595" hidden="1" customWidth="1"/>
    <col min="2307" max="2307" width="10.88671875" style="595" customWidth="1"/>
    <col min="2308" max="2308" width="25.33203125" style="595" customWidth="1"/>
    <col min="2309" max="2309" width="22.44140625" style="595" customWidth="1"/>
    <col min="2310" max="2310" width="20.44140625" style="595" customWidth="1"/>
    <col min="2311" max="2311" width="28.5546875" style="595" customWidth="1"/>
    <col min="2312" max="2312" width="24.44140625" style="595" customWidth="1"/>
    <col min="2313" max="2313" width="21.5546875" style="595" customWidth="1"/>
    <col min="2314" max="2315" width="21.109375" style="595" customWidth="1"/>
    <col min="2316" max="2316" width="23.33203125" style="595" customWidth="1"/>
    <col min="2317" max="2317" width="3.6640625" style="595" customWidth="1"/>
    <col min="2318" max="2318" width="14" style="595" customWidth="1"/>
    <col min="2319" max="2319" width="13.33203125" style="595" customWidth="1"/>
    <col min="2320" max="2320" width="12.33203125" style="595" customWidth="1"/>
    <col min="2321" max="2560" width="9" style="595"/>
    <col min="2561" max="2562" width="9.109375" style="595" hidden="1" customWidth="1"/>
    <col min="2563" max="2563" width="10.88671875" style="595" customWidth="1"/>
    <col min="2564" max="2564" width="25.33203125" style="595" customWidth="1"/>
    <col min="2565" max="2565" width="22.44140625" style="595" customWidth="1"/>
    <col min="2566" max="2566" width="20.44140625" style="595" customWidth="1"/>
    <col min="2567" max="2567" width="28.5546875" style="595" customWidth="1"/>
    <col min="2568" max="2568" width="24.44140625" style="595" customWidth="1"/>
    <col min="2569" max="2569" width="21.5546875" style="595" customWidth="1"/>
    <col min="2570" max="2571" width="21.109375" style="595" customWidth="1"/>
    <col min="2572" max="2572" width="23.33203125" style="595" customWidth="1"/>
    <col min="2573" max="2573" width="3.6640625" style="595" customWidth="1"/>
    <col min="2574" max="2574" width="14" style="595" customWidth="1"/>
    <col min="2575" max="2575" width="13.33203125" style="595" customWidth="1"/>
    <col min="2576" max="2576" width="12.33203125" style="595" customWidth="1"/>
    <col min="2577" max="2816" width="9" style="595"/>
    <col min="2817" max="2818" width="9.109375" style="595" hidden="1" customWidth="1"/>
    <col min="2819" max="2819" width="10.88671875" style="595" customWidth="1"/>
    <col min="2820" max="2820" width="25.33203125" style="595" customWidth="1"/>
    <col min="2821" max="2821" width="22.44140625" style="595" customWidth="1"/>
    <col min="2822" max="2822" width="20.44140625" style="595" customWidth="1"/>
    <col min="2823" max="2823" width="28.5546875" style="595" customWidth="1"/>
    <col min="2824" max="2824" width="24.44140625" style="595" customWidth="1"/>
    <col min="2825" max="2825" width="21.5546875" style="595" customWidth="1"/>
    <col min="2826" max="2827" width="21.109375" style="595" customWidth="1"/>
    <col min="2828" max="2828" width="23.33203125" style="595" customWidth="1"/>
    <col min="2829" max="2829" width="3.6640625" style="595" customWidth="1"/>
    <col min="2830" max="2830" width="14" style="595" customWidth="1"/>
    <col min="2831" max="2831" width="13.33203125" style="595" customWidth="1"/>
    <col min="2832" max="2832" width="12.33203125" style="595" customWidth="1"/>
    <col min="2833" max="3072" width="9" style="595"/>
    <col min="3073" max="3074" width="9.109375" style="595" hidden="1" customWidth="1"/>
    <col min="3075" max="3075" width="10.88671875" style="595" customWidth="1"/>
    <col min="3076" max="3076" width="25.33203125" style="595" customWidth="1"/>
    <col min="3077" max="3077" width="22.44140625" style="595" customWidth="1"/>
    <col min="3078" max="3078" width="20.44140625" style="595" customWidth="1"/>
    <col min="3079" max="3079" width="28.5546875" style="595" customWidth="1"/>
    <col min="3080" max="3080" width="24.44140625" style="595" customWidth="1"/>
    <col min="3081" max="3081" width="21.5546875" style="595" customWidth="1"/>
    <col min="3082" max="3083" width="21.109375" style="595" customWidth="1"/>
    <col min="3084" max="3084" width="23.33203125" style="595" customWidth="1"/>
    <col min="3085" max="3085" width="3.6640625" style="595" customWidth="1"/>
    <col min="3086" max="3086" width="14" style="595" customWidth="1"/>
    <col min="3087" max="3087" width="13.33203125" style="595" customWidth="1"/>
    <col min="3088" max="3088" width="12.33203125" style="595" customWidth="1"/>
    <col min="3089" max="3328" width="9" style="595"/>
    <col min="3329" max="3330" width="9.109375" style="595" hidden="1" customWidth="1"/>
    <col min="3331" max="3331" width="10.88671875" style="595" customWidth="1"/>
    <col min="3332" max="3332" width="25.33203125" style="595" customWidth="1"/>
    <col min="3333" max="3333" width="22.44140625" style="595" customWidth="1"/>
    <col min="3334" max="3334" width="20.44140625" style="595" customWidth="1"/>
    <col min="3335" max="3335" width="28.5546875" style="595" customWidth="1"/>
    <col min="3336" max="3336" width="24.44140625" style="595" customWidth="1"/>
    <col min="3337" max="3337" width="21.5546875" style="595" customWidth="1"/>
    <col min="3338" max="3339" width="21.109375" style="595" customWidth="1"/>
    <col min="3340" max="3340" width="23.33203125" style="595" customWidth="1"/>
    <col min="3341" max="3341" width="3.6640625" style="595" customWidth="1"/>
    <col min="3342" max="3342" width="14" style="595" customWidth="1"/>
    <col min="3343" max="3343" width="13.33203125" style="595" customWidth="1"/>
    <col min="3344" max="3344" width="12.33203125" style="595" customWidth="1"/>
    <col min="3345" max="3584" width="9" style="595"/>
    <col min="3585" max="3586" width="9.109375" style="595" hidden="1" customWidth="1"/>
    <col min="3587" max="3587" width="10.88671875" style="595" customWidth="1"/>
    <col min="3588" max="3588" width="25.33203125" style="595" customWidth="1"/>
    <col min="3589" max="3589" width="22.44140625" style="595" customWidth="1"/>
    <col min="3590" max="3590" width="20.44140625" style="595" customWidth="1"/>
    <col min="3591" max="3591" width="28.5546875" style="595" customWidth="1"/>
    <col min="3592" max="3592" width="24.44140625" style="595" customWidth="1"/>
    <col min="3593" max="3593" width="21.5546875" style="595" customWidth="1"/>
    <col min="3594" max="3595" width="21.109375" style="595" customWidth="1"/>
    <col min="3596" max="3596" width="23.33203125" style="595" customWidth="1"/>
    <col min="3597" max="3597" width="3.6640625" style="595" customWidth="1"/>
    <col min="3598" max="3598" width="14" style="595" customWidth="1"/>
    <col min="3599" max="3599" width="13.33203125" style="595" customWidth="1"/>
    <col min="3600" max="3600" width="12.33203125" style="595" customWidth="1"/>
    <col min="3601" max="3840" width="9" style="595"/>
    <col min="3841" max="3842" width="9.109375" style="595" hidden="1" customWidth="1"/>
    <col min="3843" max="3843" width="10.88671875" style="595" customWidth="1"/>
    <col min="3844" max="3844" width="25.33203125" style="595" customWidth="1"/>
    <col min="3845" max="3845" width="22.44140625" style="595" customWidth="1"/>
    <col min="3846" max="3846" width="20.44140625" style="595" customWidth="1"/>
    <col min="3847" max="3847" width="28.5546875" style="595" customWidth="1"/>
    <col min="3848" max="3848" width="24.44140625" style="595" customWidth="1"/>
    <col min="3849" max="3849" width="21.5546875" style="595" customWidth="1"/>
    <col min="3850" max="3851" width="21.109375" style="595" customWidth="1"/>
    <col min="3852" max="3852" width="23.33203125" style="595" customWidth="1"/>
    <col min="3853" max="3853" width="3.6640625" style="595" customWidth="1"/>
    <col min="3854" max="3854" width="14" style="595" customWidth="1"/>
    <col min="3855" max="3855" width="13.33203125" style="595" customWidth="1"/>
    <col min="3856" max="3856" width="12.33203125" style="595" customWidth="1"/>
    <col min="3857" max="4096" width="9" style="595"/>
    <col min="4097" max="4098" width="9.109375" style="595" hidden="1" customWidth="1"/>
    <col min="4099" max="4099" width="10.88671875" style="595" customWidth="1"/>
    <col min="4100" max="4100" width="25.33203125" style="595" customWidth="1"/>
    <col min="4101" max="4101" width="22.44140625" style="595" customWidth="1"/>
    <col min="4102" max="4102" width="20.44140625" style="595" customWidth="1"/>
    <col min="4103" max="4103" width="28.5546875" style="595" customWidth="1"/>
    <col min="4104" max="4104" width="24.44140625" style="595" customWidth="1"/>
    <col min="4105" max="4105" width="21.5546875" style="595" customWidth="1"/>
    <col min="4106" max="4107" width="21.109375" style="595" customWidth="1"/>
    <col min="4108" max="4108" width="23.33203125" style="595" customWidth="1"/>
    <col min="4109" max="4109" width="3.6640625" style="595" customWidth="1"/>
    <col min="4110" max="4110" width="14" style="595" customWidth="1"/>
    <col min="4111" max="4111" width="13.33203125" style="595" customWidth="1"/>
    <col min="4112" max="4112" width="12.33203125" style="595" customWidth="1"/>
    <col min="4113" max="4352" width="9" style="595"/>
    <col min="4353" max="4354" width="9.109375" style="595" hidden="1" customWidth="1"/>
    <col min="4355" max="4355" width="10.88671875" style="595" customWidth="1"/>
    <col min="4356" max="4356" width="25.33203125" style="595" customWidth="1"/>
    <col min="4357" max="4357" width="22.44140625" style="595" customWidth="1"/>
    <col min="4358" max="4358" width="20.44140625" style="595" customWidth="1"/>
    <col min="4359" max="4359" width="28.5546875" style="595" customWidth="1"/>
    <col min="4360" max="4360" width="24.44140625" style="595" customWidth="1"/>
    <col min="4361" max="4361" width="21.5546875" style="595" customWidth="1"/>
    <col min="4362" max="4363" width="21.109375" style="595" customWidth="1"/>
    <col min="4364" max="4364" width="23.33203125" style="595" customWidth="1"/>
    <col min="4365" max="4365" width="3.6640625" style="595" customWidth="1"/>
    <col min="4366" max="4366" width="14" style="595" customWidth="1"/>
    <col min="4367" max="4367" width="13.33203125" style="595" customWidth="1"/>
    <col min="4368" max="4368" width="12.33203125" style="595" customWidth="1"/>
    <col min="4369" max="4608" width="9" style="595"/>
    <col min="4609" max="4610" width="9.109375" style="595" hidden="1" customWidth="1"/>
    <col min="4611" max="4611" width="10.88671875" style="595" customWidth="1"/>
    <col min="4612" max="4612" width="25.33203125" style="595" customWidth="1"/>
    <col min="4613" max="4613" width="22.44140625" style="595" customWidth="1"/>
    <col min="4614" max="4614" width="20.44140625" style="595" customWidth="1"/>
    <col min="4615" max="4615" width="28.5546875" style="595" customWidth="1"/>
    <col min="4616" max="4616" width="24.44140625" style="595" customWidth="1"/>
    <col min="4617" max="4617" width="21.5546875" style="595" customWidth="1"/>
    <col min="4618" max="4619" width="21.109375" style="595" customWidth="1"/>
    <col min="4620" max="4620" width="23.33203125" style="595" customWidth="1"/>
    <col min="4621" max="4621" width="3.6640625" style="595" customWidth="1"/>
    <col min="4622" max="4622" width="14" style="595" customWidth="1"/>
    <col min="4623" max="4623" width="13.33203125" style="595" customWidth="1"/>
    <col min="4624" max="4624" width="12.33203125" style="595" customWidth="1"/>
    <col min="4625" max="4864" width="9" style="595"/>
    <col min="4865" max="4866" width="9.109375" style="595" hidden="1" customWidth="1"/>
    <col min="4867" max="4867" width="10.88671875" style="595" customWidth="1"/>
    <col min="4868" max="4868" width="25.33203125" style="595" customWidth="1"/>
    <col min="4869" max="4869" width="22.44140625" style="595" customWidth="1"/>
    <col min="4870" max="4870" width="20.44140625" style="595" customWidth="1"/>
    <col min="4871" max="4871" width="28.5546875" style="595" customWidth="1"/>
    <col min="4872" max="4872" width="24.44140625" style="595" customWidth="1"/>
    <col min="4873" max="4873" width="21.5546875" style="595" customWidth="1"/>
    <col min="4874" max="4875" width="21.109375" style="595" customWidth="1"/>
    <col min="4876" max="4876" width="23.33203125" style="595" customWidth="1"/>
    <col min="4877" max="4877" width="3.6640625" style="595" customWidth="1"/>
    <col min="4878" max="4878" width="14" style="595" customWidth="1"/>
    <col min="4879" max="4879" width="13.33203125" style="595" customWidth="1"/>
    <col min="4880" max="4880" width="12.33203125" style="595" customWidth="1"/>
    <col min="4881" max="5120" width="9" style="595"/>
    <col min="5121" max="5122" width="9.109375" style="595" hidden="1" customWidth="1"/>
    <col min="5123" max="5123" width="10.88671875" style="595" customWidth="1"/>
    <col min="5124" max="5124" width="25.33203125" style="595" customWidth="1"/>
    <col min="5125" max="5125" width="22.44140625" style="595" customWidth="1"/>
    <col min="5126" max="5126" width="20.44140625" style="595" customWidth="1"/>
    <col min="5127" max="5127" width="28.5546875" style="595" customWidth="1"/>
    <col min="5128" max="5128" width="24.44140625" style="595" customWidth="1"/>
    <col min="5129" max="5129" width="21.5546875" style="595" customWidth="1"/>
    <col min="5130" max="5131" width="21.109375" style="595" customWidth="1"/>
    <col min="5132" max="5132" width="23.33203125" style="595" customWidth="1"/>
    <col min="5133" max="5133" width="3.6640625" style="595" customWidth="1"/>
    <col min="5134" max="5134" width="14" style="595" customWidth="1"/>
    <col min="5135" max="5135" width="13.33203125" style="595" customWidth="1"/>
    <col min="5136" max="5136" width="12.33203125" style="595" customWidth="1"/>
    <col min="5137" max="5376" width="9" style="595"/>
    <col min="5377" max="5378" width="9.109375" style="595" hidden="1" customWidth="1"/>
    <col min="5379" max="5379" width="10.88671875" style="595" customWidth="1"/>
    <col min="5380" max="5380" width="25.33203125" style="595" customWidth="1"/>
    <col min="5381" max="5381" width="22.44140625" style="595" customWidth="1"/>
    <col min="5382" max="5382" width="20.44140625" style="595" customWidth="1"/>
    <col min="5383" max="5383" width="28.5546875" style="595" customWidth="1"/>
    <col min="5384" max="5384" width="24.44140625" style="595" customWidth="1"/>
    <col min="5385" max="5385" width="21.5546875" style="595" customWidth="1"/>
    <col min="5386" max="5387" width="21.109375" style="595" customWidth="1"/>
    <col min="5388" max="5388" width="23.33203125" style="595" customWidth="1"/>
    <col min="5389" max="5389" width="3.6640625" style="595" customWidth="1"/>
    <col min="5390" max="5390" width="14" style="595" customWidth="1"/>
    <col min="5391" max="5391" width="13.33203125" style="595" customWidth="1"/>
    <col min="5392" max="5392" width="12.33203125" style="595" customWidth="1"/>
    <col min="5393" max="5632" width="9" style="595"/>
    <col min="5633" max="5634" width="9.109375" style="595" hidden="1" customWidth="1"/>
    <col min="5635" max="5635" width="10.88671875" style="595" customWidth="1"/>
    <col min="5636" max="5636" width="25.33203125" style="595" customWidth="1"/>
    <col min="5637" max="5637" width="22.44140625" style="595" customWidth="1"/>
    <col min="5638" max="5638" width="20.44140625" style="595" customWidth="1"/>
    <col min="5639" max="5639" width="28.5546875" style="595" customWidth="1"/>
    <col min="5640" max="5640" width="24.44140625" style="595" customWidth="1"/>
    <col min="5641" max="5641" width="21.5546875" style="595" customWidth="1"/>
    <col min="5642" max="5643" width="21.109375" style="595" customWidth="1"/>
    <col min="5644" max="5644" width="23.33203125" style="595" customWidth="1"/>
    <col min="5645" max="5645" width="3.6640625" style="595" customWidth="1"/>
    <col min="5646" max="5646" width="14" style="595" customWidth="1"/>
    <col min="5647" max="5647" width="13.33203125" style="595" customWidth="1"/>
    <col min="5648" max="5648" width="12.33203125" style="595" customWidth="1"/>
    <col min="5649" max="5888" width="9" style="595"/>
    <col min="5889" max="5890" width="9.109375" style="595" hidden="1" customWidth="1"/>
    <col min="5891" max="5891" width="10.88671875" style="595" customWidth="1"/>
    <col min="5892" max="5892" width="25.33203125" style="595" customWidth="1"/>
    <col min="5893" max="5893" width="22.44140625" style="595" customWidth="1"/>
    <col min="5894" max="5894" width="20.44140625" style="595" customWidth="1"/>
    <col min="5895" max="5895" width="28.5546875" style="595" customWidth="1"/>
    <col min="5896" max="5896" width="24.44140625" style="595" customWidth="1"/>
    <col min="5897" max="5897" width="21.5546875" style="595" customWidth="1"/>
    <col min="5898" max="5899" width="21.109375" style="595" customWidth="1"/>
    <col min="5900" max="5900" width="23.33203125" style="595" customWidth="1"/>
    <col min="5901" max="5901" width="3.6640625" style="595" customWidth="1"/>
    <col min="5902" max="5902" width="14" style="595" customWidth="1"/>
    <col min="5903" max="5903" width="13.33203125" style="595" customWidth="1"/>
    <col min="5904" max="5904" width="12.33203125" style="595" customWidth="1"/>
    <col min="5905" max="6144" width="9" style="595"/>
    <col min="6145" max="6146" width="9.109375" style="595" hidden="1" customWidth="1"/>
    <col min="6147" max="6147" width="10.88671875" style="595" customWidth="1"/>
    <col min="6148" max="6148" width="25.33203125" style="595" customWidth="1"/>
    <col min="6149" max="6149" width="22.44140625" style="595" customWidth="1"/>
    <col min="6150" max="6150" width="20.44140625" style="595" customWidth="1"/>
    <col min="6151" max="6151" width="28.5546875" style="595" customWidth="1"/>
    <col min="6152" max="6152" width="24.44140625" style="595" customWidth="1"/>
    <col min="6153" max="6153" width="21.5546875" style="595" customWidth="1"/>
    <col min="6154" max="6155" width="21.109375" style="595" customWidth="1"/>
    <col min="6156" max="6156" width="23.33203125" style="595" customWidth="1"/>
    <col min="6157" max="6157" width="3.6640625" style="595" customWidth="1"/>
    <col min="6158" max="6158" width="14" style="595" customWidth="1"/>
    <col min="6159" max="6159" width="13.33203125" style="595" customWidth="1"/>
    <col min="6160" max="6160" width="12.33203125" style="595" customWidth="1"/>
    <col min="6161" max="6400" width="9" style="595"/>
    <col min="6401" max="6402" width="9.109375" style="595" hidden="1" customWidth="1"/>
    <col min="6403" max="6403" width="10.88671875" style="595" customWidth="1"/>
    <col min="6404" max="6404" width="25.33203125" style="595" customWidth="1"/>
    <col min="6405" max="6405" width="22.44140625" style="595" customWidth="1"/>
    <col min="6406" max="6406" width="20.44140625" style="595" customWidth="1"/>
    <col min="6407" max="6407" width="28.5546875" style="595" customWidth="1"/>
    <col min="6408" max="6408" width="24.44140625" style="595" customWidth="1"/>
    <col min="6409" max="6409" width="21.5546875" style="595" customWidth="1"/>
    <col min="6410" max="6411" width="21.109375" style="595" customWidth="1"/>
    <col min="6412" max="6412" width="23.33203125" style="595" customWidth="1"/>
    <col min="6413" max="6413" width="3.6640625" style="595" customWidth="1"/>
    <col min="6414" max="6414" width="14" style="595" customWidth="1"/>
    <col min="6415" max="6415" width="13.33203125" style="595" customWidth="1"/>
    <col min="6416" max="6416" width="12.33203125" style="595" customWidth="1"/>
    <col min="6417" max="6656" width="9" style="595"/>
    <col min="6657" max="6658" width="9.109375" style="595" hidden="1" customWidth="1"/>
    <col min="6659" max="6659" width="10.88671875" style="595" customWidth="1"/>
    <col min="6660" max="6660" width="25.33203125" style="595" customWidth="1"/>
    <col min="6661" max="6661" width="22.44140625" style="595" customWidth="1"/>
    <col min="6662" max="6662" width="20.44140625" style="595" customWidth="1"/>
    <col min="6663" max="6663" width="28.5546875" style="595" customWidth="1"/>
    <col min="6664" max="6664" width="24.44140625" style="595" customWidth="1"/>
    <col min="6665" max="6665" width="21.5546875" style="595" customWidth="1"/>
    <col min="6666" max="6667" width="21.109375" style="595" customWidth="1"/>
    <col min="6668" max="6668" width="23.33203125" style="595" customWidth="1"/>
    <col min="6669" max="6669" width="3.6640625" style="595" customWidth="1"/>
    <col min="6670" max="6670" width="14" style="595" customWidth="1"/>
    <col min="6671" max="6671" width="13.33203125" style="595" customWidth="1"/>
    <col min="6672" max="6672" width="12.33203125" style="595" customWidth="1"/>
    <col min="6673" max="6912" width="9" style="595"/>
    <col min="6913" max="6914" width="9.109375" style="595" hidden="1" customWidth="1"/>
    <col min="6915" max="6915" width="10.88671875" style="595" customWidth="1"/>
    <col min="6916" max="6916" width="25.33203125" style="595" customWidth="1"/>
    <col min="6917" max="6917" width="22.44140625" style="595" customWidth="1"/>
    <col min="6918" max="6918" width="20.44140625" style="595" customWidth="1"/>
    <col min="6919" max="6919" width="28.5546875" style="595" customWidth="1"/>
    <col min="6920" max="6920" width="24.44140625" style="595" customWidth="1"/>
    <col min="6921" max="6921" width="21.5546875" style="595" customWidth="1"/>
    <col min="6922" max="6923" width="21.109375" style="595" customWidth="1"/>
    <col min="6924" max="6924" width="23.33203125" style="595" customWidth="1"/>
    <col min="6925" max="6925" width="3.6640625" style="595" customWidth="1"/>
    <col min="6926" max="6926" width="14" style="595" customWidth="1"/>
    <col min="6927" max="6927" width="13.33203125" style="595" customWidth="1"/>
    <col min="6928" max="6928" width="12.33203125" style="595" customWidth="1"/>
    <col min="6929" max="7168" width="9" style="595"/>
    <col min="7169" max="7170" width="9.109375" style="595" hidden="1" customWidth="1"/>
    <col min="7171" max="7171" width="10.88671875" style="595" customWidth="1"/>
    <col min="7172" max="7172" width="25.33203125" style="595" customWidth="1"/>
    <col min="7173" max="7173" width="22.44140625" style="595" customWidth="1"/>
    <col min="7174" max="7174" width="20.44140625" style="595" customWidth="1"/>
    <col min="7175" max="7175" width="28.5546875" style="595" customWidth="1"/>
    <col min="7176" max="7176" width="24.44140625" style="595" customWidth="1"/>
    <col min="7177" max="7177" width="21.5546875" style="595" customWidth="1"/>
    <col min="7178" max="7179" width="21.109375" style="595" customWidth="1"/>
    <col min="7180" max="7180" width="23.33203125" style="595" customWidth="1"/>
    <col min="7181" max="7181" width="3.6640625" style="595" customWidth="1"/>
    <col min="7182" max="7182" width="14" style="595" customWidth="1"/>
    <col min="7183" max="7183" width="13.33203125" style="595" customWidth="1"/>
    <col min="7184" max="7184" width="12.33203125" style="595" customWidth="1"/>
    <col min="7185" max="7424" width="9" style="595"/>
    <col min="7425" max="7426" width="9.109375" style="595" hidden="1" customWidth="1"/>
    <col min="7427" max="7427" width="10.88671875" style="595" customWidth="1"/>
    <col min="7428" max="7428" width="25.33203125" style="595" customWidth="1"/>
    <col min="7429" max="7429" width="22.44140625" style="595" customWidth="1"/>
    <col min="7430" max="7430" width="20.44140625" style="595" customWidth="1"/>
    <col min="7431" max="7431" width="28.5546875" style="595" customWidth="1"/>
    <col min="7432" max="7432" width="24.44140625" style="595" customWidth="1"/>
    <col min="7433" max="7433" width="21.5546875" style="595" customWidth="1"/>
    <col min="7434" max="7435" width="21.109375" style="595" customWidth="1"/>
    <col min="7436" max="7436" width="23.33203125" style="595" customWidth="1"/>
    <col min="7437" max="7437" width="3.6640625" style="595" customWidth="1"/>
    <col min="7438" max="7438" width="14" style="595" customWidth="1"/>
    <col min="7439" max="7439" width="13.33203125" style="595" customWidth="1"/>
    <col min="7440" max="7440" width="12.33203125" style="595" customWidth="1"/>
    <col min="7441" max="7680" width="9" style="595"/>
    <col min="7681" max="7682" width="9.109375" style="595" hidden="1" customWidth="1"/>
    <col min="7683" max="7683" width="10.88671875" style="595" customWidth="1"/>
    <col min="7684" max="7684" width="25.33203125" style="595" customWidth="1"/>
    <col min="7685" max="7685" width="22.44140625" style="595" customWidth="1"/>
    <col min="7686" max="7686" width="20.44140625" style="595" customWidth="1"/>
    <col min="7687" max="7687" width="28.5546875" style="595" customWidth="1"/>
    <col min="7688" max="7688" width="24.44140625" style="595" customWidth="1"/>
    <col min="7689" max="7689" width="21.5546875" style="595" customWidth="1"/>
    <col min="7690" max="7691" width="21.109375" style="595" customWidth="1"/>
    <col min="7692" max="7692" width="23.33203125" style="595" customWidth="1"/>
    <col min="7693" max="7693" width="3.6640625" style="595" customWidth="1"/>
    <col min="7694" max="7694" width="14" style="595" customWidth="1"/>
    <col min="7695" max="7695" width="13.33203125" style="595" customWidth="1"/>
    <col min="7696" max="7696" width="12.33203125" style="595" customWidth="1"/>
    <col min="7697" max="7936" width="9" style="595"/>
    <col min="7937" max="7938" width="9.109375" style="595" hidden="1" customWidth="1"/>
    <col min="7939" max="7939" width="10.88671875" style="595" customWidth="1"/>
    <col min="7940" max="7940" width="25.33203125" style="595" customWidth="1"/>
    <col min="7941" max="7941" width="22.44140625" style="595" customWidth="1"/>
    <col min="7942" max="7942" width="20.44140625" style="595" customWidth="1"/>
    <col min="7943" max="7943" width="28.5546875" style="595" customWidth="1"/>
    <col min="7944" max="7944" width="24.44140625" style="595" customWidth="1"/>
    <col min="7945" max="7945" width="21.5546875" style="595" customWidth="1"/>
    <col min="7946" max="7947" width="21.109375" style="595" customWidth="1"/>
    <col min="7948" max="7948" width="23.33203125" style="595" customWidth="1"/>
    <col min="7949" max="7949" width="3.6640625" style="595" customWidth="1"/>
    <col min="7950" max="7950" width="14" style="595" customWidth="1"/>
    <col min="7951" max="7951" width="13.33203125" style="595" customWidth="1"/>
    <col min="7952" max="7952" width="12.33203125" style="595" customWidth="1"/>
    <col min="7953" max="8192" width="9" style="595"/>
    <col min="8193" max="8194" width="9.109375" style="595" hidden="1" customWidth="1"/>
    <col min="8195" max="8195" width="10.88671875" style="595" customWidth="1"/>
    <col min="8196" max="8196" width="25.33203125" style="595" customWidth="1"/>
    <col min="8197" max="8197" width="22.44140625" style="595" customWidth="1"/>
    <col min="8198" max="8198" width="20.44140625" style="595" customWidth="1"/>
    <col min="8199" max="8199" width="28.5546875" style="595" customWidth="1"/>
    <col min="8200" max="8200" width="24.44140625" style="595" customWidth="1"/>
    <col min="8201" max="8201" width="21.5546875" style="595" customWidth="1"/>
    <col min="8202" max="8203" width="21.109375" style="595" customWidth="1"/>
    <col min="8204" max="8204" width="23.33203125" style="595" customWidth="1"/>
    <col min="8205" max="8205" width="3.6640625" style="595" customWidth="1"/>
    <col min="8206" max="8206" width="14" style="595" customWidth="1"/>
    <col min="8207" max="8207" width="13.33203125" style="595" customWidth="1"/>
    <col min="8208" max="8208" width="12.33203125" style="595" customWidth="1"/>
    <col min="8209" max="8448" width="9" style="595"/>
    <col min="8449" max="8450" width="9.109375" style="595" hidden="1" customWidth="1"/>
    <col min="8451" max="8451" width="10.88671875" style="595" customWidth="1"/>
    <col min="8452" max="8452" width="25.33203125" style="595" customWidth="1"/>
    <col min="8453" max="8453" width="22.44140625" style="595" customWidth="1"/>
    <col min="8454" max="8454" width="20.44140625" style="595" customWidth="1"/>
    <col min="8455" max="8455" width="28.5546875" style="595" customWidth="1"/>
    <col min="8456" max="8456" width="24.44140625" style="595" customWidth="1"/>
    <col min="8457" max="8457" width="21.5546875" style="595" customWidth="1"/>
    <col min="8458" max="8459" width="21.109375" style="595" customWidth="1"/>
    <col min="8460" max="8460" width="23.33203125" style="595" customWidth="1"/>
    <col min="8461" max="8461" width="3.6640625" style="595" customWidth="1"/>
    <col min="8462" max="8462" width="14" style="595" customWidth="1"/>
    <col min="8463" max="8463" width="13.33203125" style="595" customWidth="1"/>
    <col min="8464" max="8464" width="12.33203125" style="595" customWidth="1"/>
    <col min="8465" max="8704" width="9" style="595"/>
    <col min="8705" max="8706" width="9.109375" style="595" hidden="1" customWidth="1"/>
    <col min="8707" max="8707" width="10.88671875" style="595" customWidth="1"/>
    <col min="8708" max="8708" width="25.33203125" style="595" customWidth="1"/>
    <col min="8709" max="8709" width="22.44140625" style="595" customWidth="1"/>
    <col min="8710" max="8710" width="20.44140625" style="595" customWidth="1"/>
    <col min="8711" max="8711" width="28.5546875" style="595" customWidth="1"/>
    <col min="8712" max="8712" width="24.44140625" style="595" customWidth="1"/>
    <col min="8713" max="8713" width="21.5546875" style="595" customWidth="1"/>
    <col min="8714" max="8715" width="21.109375" style="595" customWidth="1"/>
    <col min="8716" max="8716" width="23.33203125" style="595" customWidth="1"/>
    <col min="8717" max="8717" width="3.6640625" style="595" customWidth="1"/>
    <col min="8718" max="8718" width="14" style="595" customWidth="1"/>
    <col min="8719" max="8719" width="13.33203125" style="595" customWidth="1"/>
    <col min="8720" max="8720" width="12.33203125" style="595" customWidth="1"/>
    <col min="8721" max="8960" width="9" style="595"/>
    <col min="8961" max="8962" width="9.109375" style="595" hidden="1" customWidth="1"/>
    <col min="8963" max="8963" width="10.88671875" style="595" customWidth="1"/>
    <col min="8964" max="8964" width="25.33203125" style="595" customWidth="1"/>
    <col min="8965" max="8965" width="22.44140625" style="595" customWidth="1"/>
    <col min="8966" max="8966" width="20.44140625" style="595" customWidth="1"/>
    <col min="8967" max="8967" width="28.5546875" style="595" customWidth="1"/>
    <col min="8968" max="8968" width="24.44140625" style="595" customWidth="1"/>
    <col min="8969" max="8969" width="21.5546875" style="595" customWidth="1"/>
    <col min="8970" max="8971" width="21.109375" style="595" customWidth="1"/>
    <col min="8972" max="8972" width="23.33203125" style="595" customWidth="1"/>
    <col min="8973" max="8973" width="3.6640625" style="595" customWidth="1"/>
    <col min="8974" max="8974" width="14" style="595" customWidth="1"/>
    <col min="8975" max="8975" width="13.33203125" style="595" customWidth="1"/>
    <col min="8976" max="8976" width="12.33203125" style="595" customWidth="1"/>
    <col min="8977" max="9216" width="9" style="595"/>
    <col min="9217" max="9218" width="9.109375" style="595" hidden="1" customWidth="1"/>
    <col min="9219" max="9219" width="10.88671875" style="595" customWidth="1"/>
    <col min="9220" max="9220" width="25.33203125" style="595" customWidth="1"/>
    <col min="9221" max="9221" width="22.44140625" style="595" customWidth="1"/>
    <col min="9222" max="9222" width="20.44140625" style="595" customWidth="1"/>
    <col min="9223" max="9223" width="28.5546875" style="595" customWidth="1"/>
    <col min="9224" max="9224" width="24.44140625" style="595" customWidth="1"/>
    <col min="9225" max="9225" width="21.5546875" style="595" customWidth="1"/>
    <col min="9226" max="9227" width="21.109375" style="595" customWidth="1"/>
    <col min="9228" max="9228" width="23.33203125" style="595" customWidth="1"/>
    <col min="9229" max="9229" width="3.6640625" style="595" customWidth="1"/>
    <col min="9230" max="9230" width="14" style="595" customWidth="1"/>
    <col min="9231" max="9231" width="13.33203125" style="595" customWidth="1"/>
    <col min="9232" max="9232" width="12.33203125" style="595" customWidth="1"/>
    <col min="9233" max="9472" width="9" style="595"/>
    <col min="9473" max="9474" width="9.109375" style="595" hidden="1" customWidth="1"/>
    <col min="9475" max="9475" width="10.88671875" style="595" customWidth="1"/>
    <col min="9476" max="9476" width="25.33203125" style="595" customWidth="1"/>
    <col min="9477" max="9477" width="22.44140625" style="595" customWidth="1"/>
    <col min="9478" max="9478" width="20.44140625" style="595" customWidth="1"/>
    <col min="9479" max="9479" width="28.5546875" style="595" customWidth="1"/>
    <col min="9480" max="9480" width="24.44140625" style="595" customWidth="1"/>
    <col min="9481" max="9481" width="21.5546875" style="595" customWidth="1"/>
    <col min="9482" max="9483" width="21.109375" style="595" customWidth="1"/>
    <col min="9484" max="9484" width="23.33203125" style="595" customWidth="1"/>
    <col min="9485" max="9485" width="3.6640625" style="595" customWidth="1"/>
    <col min="9486" max="9486" width="14" style="595" customWidth="1"/>
    <col min="9487" max="9487" width="13.33203125" style="595" customWidth="1"/>
    <col min="9488" max="9488" width="12.33203125" style="595" customWidth="1"/>
    <col min="9489" max="9728" width="9" style="595"/>
    <col min="9729" max="9730" width="9.109375" style="595" hidden="1" customWidth="1"/>
    <col min="9731" max="9731" width="10.88671875" style="595" customWidth="1"/>
    <col min="9732" max="9732" width="25.33203125" style="595" customWidth="1"/>
    <col min="9733" max="9733" width="22.44140625" style="595" customWidth="1"/>
    <col min="9734" max="9734" width="20.44140625" style="595" customWidth="1"/>
    <col min="9735" max="9735" width="28.5546875" style="595" customWidth="1"/>
    <col min="9736" max="9736" width="24.44140625" style="595" customWidth="1"/>
    <col min="9737" max="9737" width="21.5546875" style="595" customWidth="1"/>
    <col min="9738" max="9739" width="21.109375" style="595" customWidth="1"/>
    <col min="9740" max="9740" width="23.33203125" style="595" customWidth="1"/>
    <col min="9741" max="9741" width="3.6640625" style="595" customWidth="1"/>
    <col min="9742" max="9742" width="14" style="595" customWidth="1"/>
    <col min="9743" max="9743" width="13.33203125" style="595" customWidth="1"/>
    <col min="9744" max="9744" width="12.33203125" style="595" customWidth="1"/>
    <col min="9745" max="9984" width="9" style="595"/>
    <col min="9985" max="9986" width="9.109375" style="595" hidden="1" customWidth="1"/>
    <col min="9987" max="9987" width="10.88671875" style="595" customWidth="1"/>
    <col min="9988" max="9988" width="25.33203125" style="595" customWidth="1"/>
    <col min="9989" max="9989" width="22.44140625" style="595" customWidth="1"/>
    <col min="9990" max="9990" width="20.44140625" style="595" customWidth="1"/>
    <col min="9991" max="9991" width="28.5546875" style="595" customWidth="1"/>
    <col min="9992" max="9992" width="24.44140625" style="595" customWidth="1"/>
    <col min="9993" max="9993" width="21.5546875" style="595" customWidth="1"/>
    <col min="9994" max="9995" width="21.109375" style="595" customWidth="1"/>
    <col min="9996" max="9996" width="23.33203125" style="595" customWidth="1"/>
    <col min="9997" max="9997" width="3.6640625" style="595" customWidth="1"/>
    <col min="9998" max="9998" width="14" style="595" customWidth="1"/>
    <col min="9999" max="9999" width="13.33203125" style="595" customWidth="1"/>
    <col min="10000" max="10000" width="12.33203125" style="595" customWidth="1"/>
    <col min="10001" max="10240" width="9" style="595"/>
    <col min="10241" max="10242" width="9.109375" style="595" hidden="1" customWidth="1"/>
    <col min="10243" max="10243" width="10.88671875" style="595" customWidth="1"/>
    <col min="10244" max="10244" width="25.33203125" style="595" customWidth="1"/>
    <col min="10245" max="10245" width="22.44140625" style="595" customWidth="1"/>
    <col min="10246" max="10246" width="20.44140625" style="595" customWidth="1"/>
    <col min="10247" max="10247" width="28.5546875" style="595" customWidth="1"/>
    <col min="10248" max="10248" width="24.44140625" style="595" customWidth="1"/>
    <col min="10249" max="10249" width="21.5546875" style="595" customWidth="1"/>
    <col min="10250" max="10251" width="21.109375" style="595" customWidth="1"/>
    <col min="10252" max="10252" width="23.33203125" style="595" customWidth="1"/>
    <col min="10253" max="10253" width="3.6640625" style="595" customWidth="1"/>
    <col min="10254" max="10254" width="14" style="595" customWidth="1"/>
    <col min="10255" max="10255" width="13.33203125" style="595" customWidth="1"/>
    <col min="10256" max="10256" width="12.33203125" style="595" customWidth="1"/>
    <col min="10257" max="10496" width="9" style="595"/>
    <col min="10497" max="10498" width="9.109375" style="595" hidden="1" customWidth="1"/>
    <col min="10499" max="10499" width="10.88671875" style="595" customWidth="1"/>
    <col min="10500" max="10500" width="25.33203125" style="595" customWidth="1"/>
    <col min="10501" max="10501" width="22.44140625" style="595" customWidth="1"/>
    <col min="10502" max="10502" width="20.44140625" style="595" customWidth="1"/>
    <col min="10503" max="10503" width="28.5546875" style="595" customWidth="1"/>
    <col min="10504" max="10504" width="24.44140625" style="595" customWidth="1"/>
    <col min="10505" max="10505" width="21.5546875" style="595" customWidth="1"/>
    <col min="10506" max="10507" width="21.109375" style="595" customWidth="1"/>
    <col min="10508" max="10508" width="23.33203125" style="595" customWidth="1"/>
    <col min="10509" max="10509" width="3.6640625" style="595" customWidth="1"/>
    <col min="10510" max="10510" width="14" style="595" customWidth="1"/>
    <col min="10511" max="10511" width="13.33203125" style="595" customWidth="1"/>
    <col min="10512" max="10512" width="12.33203125" style="595" customWidth="1"/>
    <col min="10513" max="10752" width="9" style="595"/>
    <col min="10753" max="10754" width="9.109375" style="595" hidden="1" customWidth="1"/>
    <col min="10755" max="10755" width="10.88671875" style="595" customWidth="1"/>
    <col min="10756" max="10756" width="25.33203125" style="595" customWidth="1"/>
    <col min="10757" max="10757" width="22.44140625" style="595" customWidth="1"/>
    <col min="10758" max="10758" width="20.44140625" style="595" customWidth="1"/>
    <col min="10759" max="10759" width="28.5546875" style="595" customWidth="1"/>
    <col min="10760" max="10760" width="24.44140625" style="595" customWidth="1"/>
    <col min="10761" max="10761" width="21.5546875" style="595" customWidth="1"/>
    <col min="10762" max="10763" width="21.109375" style="595" customWidth="1"/>
    <col min="10764" max="10764" width="23.33203125" style="595" customWidth="1"/>
    <col min="10765" max="10765" width="3.6640625" style="595" customWidth="1"/>
    <col min="10766" max="10766" width="14" style="595" customWidth="1"/>
    <col min="10767" max="10767" width="13.33203125" style="595" customWidth="1"/>
    <col min="10768" max="10768" width="12.33203125" style="595" customWidth="1"/>
    <col min="10769" max="11008" width="9" style="595"/>
    <col min="11009" max="11010" width="9.109375" style="595" hidden="1" customWidth="1"/>
    <col min="11011" max="11011" width="10.88671875" style="595" customWidth="1"/>
    <col min="11012" max="11012" width="25.33203125" style="595" customWidth="1"/>
    <col min="11013" max="11013" width="22.44140625" style="595" customWidth="1"/>
    <col min="11014" max="11014" width="20.44140625" style="595" customWidth="1"/>
    <col min="11015" max="11015" width="28.5546875" style="595" customWidth="1"/>
    <col min="11016" max="11016" width="24.44140625" style="595" customWidth="1"/>
    <col min="11017" max="11017" width="21.5546875" style="595" customWidth="1"/>
    <col min="11018" max="11019" width="21.109375" style="595" customWidth="1"/>
    <col min="11020" max="11020" width="23.33203125" style="595" customWidth="1"/>
    <col min="11021" max="11021" width="3.6640625" style="595" customWidth="1"/>
    <col min="11022" max="11022" width="14" style="595" customWidth="1"/>
    <col min="11023" max="11023" width="13.33203125" style="595" customWidth="1"/>
    <col min="11024" max="11024" width="12.33203125" style="595" customWidth="1"/>
    <col min="11025" max="11264" width="9" style="595"/>
    <col min="11265" max="11266" width="9.109375" style="595" hidden="1" customWidth="1"/>
    <col min="11267" max="11267" width="10.88671875" style="595" customWidth="1"/>
    <col min="11268" max="11268" width="25.33203125" style="595" customWidth="1"/>
    <col min="11269" max="11269" width="22.44140625" style="595" customWidth="1"/>
    <col min="11270" max="11270" width="20.44140625" style="595" customWidth="1"/>
    <col min="11271" max="11271" width="28.5546875" style="595" customWidth="1"/>
    <col min="11272" max="11272" width="24.44140625" style="595" customWidth="1"/>
    <col min="11273" max="11273" width="21.5546875" style="595" customWidth="1"/>
    <col min="11274" max="11275" width="21.109375" style="595" customWidth="1"/>
    <col min="11276" max="11276" width="23.33203125" style="595" customWidth="1"/>
    <col min="11277" max="11277" width="3.6640625" style="595" customWidth="1"/>
    <col min="11278" max="11278" width="14" style="595" customWidth="1"/>
    <col min="11279" max="11279" width="13.33203125" style="595" customWidth="1"/>
    <col min="11280" max="11280" width="12.33203125" style="595" customWidth="1"/>
    <col min="11281" max="11520" width="9" style="595"/>
    <col min="11521" max="11522" width="9.109375" style="595" hidden="1" customWidth="1"/>
    <col min="11523" max="11523" width="10.88671875" style="595" customWidth="1"/>
    <col min="11524" max="11524" width="25.33203125" style="595" customWidth="1"/>
    <col min="11525" max="11525" width="22.44140625" style="595" customWidth="1"/>
    <col min="11526" max="11526" width="20.44140625" style="595" customWidth="1"/>
    <col min="11527" max="11527" width="28.5546875" style="595" customWidth="1"/>
    <col min="11528" max="11528" width="24.44140625" style="595" customWidth="1"/>
    <col min="11529" max="11529" width="21.5546875" style="595" customWidth="1"/>
    <col min="11530" max="11531" width="21.109375" style="595" customWidth="1"/>
    <col min="11532" max="11532" width="23.33203125" style="595" customWidth="1"/>
    <col min="11533" max="11533" width="3.6640625" style="595" customWidth="1"/>
    <col min="11534" max="11534" width="14" style="595" customWidth="1"/>
    <col min="11535" max="11535" width="13.33203125" style="595" customWidth="1"/>
    <col min="11536" max="11536" width="12.33203125" style="595" customWidth="1"/>
    <col min="11537" max="11776" width="9" style="595"/>
    <col min="11777" max="11778" width="9.109375" style="595" hidden="1" customWidth="1"/>
    <col min="11779" max="11779" width="10.88671875" style="595" customWidth="1"/>
    <col min="11780" max="11780" width="25.33203125" style="595" customWidth="1"/>
    <col min="11781" max="11781" width="22.44140625" style="595" customWidth="1"/>
    <col min="11782" max="11782" width="20.44140625" style="595" customWidth="1"/>
    <col min="11783" max="11783" width="28.5546875" style="595" customWidth="1"/>
    <col min="11784" max="11784" width="24.44140625" style="595" customWidth="1"/>
    <col min="11785" max="11785" width="21.5546875" style="595" customWidth="1"/>
    <col min="11786" max="11787" width="21.109375" style="595" customWidth="1"/>
    <col min="11788" max="11788" width="23.33203125" style="595" customWidth="1"/>
    <col min="11789" max="11789" width="3.6640625" style="595" customWidth="1"/>
    <col min="11790" max="11790" width="14" style="595" customWidth="1"/>
    <col min="11791" max="11791" width="13.33203125" style="595" customWidth="1"/>
    <col min="11792" max="11792" width="12.33203125" style="595" customWidth="1"/>
    <col min="11793" max="12032" width="9" style="595"/>
    <col min="12033" max="12034" width="9.109375" style="595" hidden="1" customWidth="1"/>
    <col min="12035" max="12035" width="10.88671875" style="595" customWidth="1"/>
    <col min="12036" max="12036" width="25.33203125" style="595" customWidth="1"/>
    <col min="12037" max="12037" width="22.44140625" style="595" customWidth="1"/>
    <col min="12038" max="12038" width="20.44140625" style="595" customWidth="1"/>
    <col min="12039" max="12039" width="28.5546875" style="595" customWidth="1"/>
    <col min="12040" max="12040" width="24.44140625" style="595" customWidth="1"/>
    <col min="12041" max="12041" width="21.5546875" style="595" customWidth="1"/>
    <col min="12042" max="12043" width="21.109375" style="595" customWidth="1"/>
    <col min="12044" max="12044" width="23.33203125" style="595" customWidth="1"/>
    <col min="12045" max="12045" width="3.6640625" style="595" customWidth="1"/>
    <col min="12046" max="12046" width="14" style="595" customWidth="1"/>
    <col min="12047" max="12047" width="13.33203125" style="595" customWidth="1"/>
    <col min="12048" max="12048" width="12.33203125" style="595" customWidth="1"/>
    <col min="12049" max="12288" width="9" style="595"/>
    <col min="12289" max="12290" width="9.109375" style="595" hidden="1" customWidth="1"/>
    <col min="12291" max="12291" width="10.88671875" style="595" customWidth="1"/>
    <col min="12292" max="12292" width="25.33203125" style="595" customWidth="1"/>
    <col min="12293" max="12293" width="22.44140625" style="595" customWidth="1"/>
    <col min="12294" max="12294" width="20.44140625" style="595" customWidth="1"/>
    <col min="12295" max="12295" width="28.5546875" style="595" customWidth="1"/>
    <col min="12296" max="12296" width="24.44140625" style="595" customWidth="1"/>
    <col min="12297" max="12297" width="21.5546875" style="595" customWidth="1"/>
    <col min="12298" max="12299" width="21.109375" style="595" customWidth="1"/>
    <col min="12300" max="12300" width="23.33203125" style="595" customWidth="1"/>
    <col min="12301" max="12301" width="3.6640625" style="595" customWidth="1"/>
    <col min="12302" max="12302" width="14" style="595" customWidth="1"/>
    <col min="12303" max="12303" width="13.33203125" style="595" customWidth="1"/>
    <col min="12304" max="12304" width="12.33203125" style="595" customWidth="1"/>
    <col min="12305" max="12544" width="9" style="595"/>
    <col min="12545" max="12546" width="9.109375" style="595" hidden="1" customWidth="1"/>
    <col min="12547" max="12547" width="10.88671875" style="595" customWidth="1"/>
    <col min="12548" max="12548" width="25.33203125" style="595" customWidth="1"/>
    <col min="12549" max="12549" width="22.44140625" style="595" customWidth="1"/>
    <col min="12550" max="12550" width="20.44140625" style="595" customWidth="1"/>
    <col min="12551" max="12551" width="28.5546875" style="595" customWidth="1"/>
    <col min="12552" max="12552" width="24.44140625" style="595" customWidth="1"/>
    <col min="12553" max="12553" width="21.5546875" style="595" customWidth="1"/>
    <col min="12554" max="12555" width="21.109375" style="595" customWidth="1"/>
    <col min="12556" max="12556" width="23.33203125" style="595" customWidth="1"/>
    <col min="12557" max="12557" width="3.6640625" style="595" customWidth="1"/>
    <col min="12558" max="12558" width="14" style="595" customWidth="1"/>
    <col min="12559" max="12559" width="13.33203125" style="595" customWidth="1"/>
    <col min="12560" max="12560" width="12.33203125" style="595" customWidth="1"/>
    <col min="12561" max="12800" width="9" style="595"/>
    <col min="12801" max="12802" width="9.109375" style="595" hidden="1" customWidth="1"/>
    <col min="12803" max="12803" width="10.88671875" style="595" customWidth="1"/>
    <col min="12804" max="12804" width="25.33203125" style="595" customWidth="1"/>
    <col min="12805" max="12805" width="22.44140625" style="595" customWidth="1"/>
    <col min="12806" max="12806" width="20.44140625" style="595" customWidth="1"/>
    <col min="12807" max="12807" width="28.5546875" style="595" customWidth="1"/>
    <col min="12808" max="12808" width="24.44140625" style="595" customWidth="1"/>
    <col min="12809" max="12809" width="21.5546875" style="595" customWidth="1"/>
    <col min="12810" max="12811" width="21.109375" style="595" customWidth="1"/>
    <col min="12812" max="12812" width="23.33203125" style="595" customWidth="1"/>
    <col min="12813" max="12813" width="3.6640625" style="595" customWidth="1"/>
    <col min="12814" max="12814" width="14" style="595" customWidth="1"/>
    <col min="12815" max="12815" width="13.33203125" style="595" customWidth="1"/>
    <col min="12816" max="12816" width="12.33203125" style="595" customWidth="1"/>
    <col min="12817" max="13056" width="9" style="595"/>
    <col min="13057" max="13058" width="9.109375" style="595" hidden="1" customWidth="1"/>
    <col min="13059" max="13059" width="10.88671875" style="595" customWidth="1"/>
    <col min="13060" max="13060" width="25.33203125" style="595" customWidth="1"/>
    <col min="13061" max="13061" width="22.44140625" style="595" customWidth="1"/>
    <col min="13062" max="13062" width="20.44140625" style="595" customWidth="1"/>
    <col min="13063" max="13063" width="28.5546875" style="595" customWidth="1"/>
    <col min="13064" max="13064" width="24.44140625" style="595" customWidth="1"/>
    <col min="13065" max="13065" width="21.5546875" style="595" customWidth="1"/>
    <col min="13066" max="13067" width="21.109375" style="595" customWidth="1"/>
    <col min="13068" max="13068" width="23.33203125" style="595" customWidth="1"/>
    <col min="13069" max="13069" width="3.6640625" style="595" customWidth="1"/>
    <col min="13070" max="13070" width="14" style="595" customWidth="1"/>
    <col min="13071" max="13071" width="13.33203125" style="595" customWidth="1"/>
    <col min="13072" max="13072" width="12.33203125" style="595" customWidth="1"/>
    <col min="13073" max="13312" width="9" style="595"/>
    <col min="13313" max="13314" width="9.109375" style="595" hidden="1" customWidth="1"/>
    <col min="13315" max="13315" width="10.88671875" style="595" customWidth="1"/>
    <col min="13316" max="13316" width="25.33203125" style="595" customWidth="1"/>
    <col min="13317" max="13317" width="22.44140625" style="595" customWidth="1"/>
    <col min="13318" max="13318" width="20.44140625" style="595" customWidth="1"/>
    <col min="13319" max="13319" width="28.5546875" style="595" customWidth="1"/>
    <col min="13320" max="13320" width="24.44140625" style="595" customWidth="1"/>
    <col min="13321" max="13321" width="21.5546875" style="595" customWidth="1"/>
    <col min="13322" max="13323" width="21.109375" style="595" customWidth="1"/>
    <col min="13324" max="13324" width="23.33203125" style="595" customWidth="1"/>
    <col min="13325" max="13325" width="3.6640625" style="595" customWidth="1"/>
    <col min="13326" max="13326" width="14" style="595" customWidth="1"/>
    <col min="13327" max="13327" width="13.33203125" style="595" customWidth="1"/>
    <col min="13328" max="13328" width="12.33203125" style="595" customWidth="1"/>
    <col min="13329" max="13568" width="9" style="595"/>
    <col min="13569" max="13570" width="9.109375" style="595" hidden="1" customWidth="1"/>
    <col min="13571" max="13571" width="10.88671875" style="595" customWidth="1"/>
    <col min="13572" max="13572" width="25.33203125" style="595" customWidth="1"/>
    <col min="13573" max="13573" width="22.44140625" style="595" customWidth="1"/>
    <col min="13574" max="13574" width="20.44140625" style="595" customWidth="1"/>
    <col min="13575" max="13575" width="28.5546875" style="595" customWidth="1"/>
    <col min="13576" max="13576" width="24.44140625" style="595" customWidth="1"/>
    <col min="13577" max="13577" width="21.5546875" style="595" customWidth="1"/>
    <col min="13578" max="13579" width="21.109375" style="595" customWidth="1"/>
    <col min="13580" max="13580" width="23.33203125" style="595" customWidth="1"/>
    <col min="13581" max="13581" width="3.6640625" style="595" customWidth="1"/>
    <col min="13582" max="13582" width="14" style="595" customWidth="1"/>
    <col min="13583" max="13583" width="13.33203125" style="595" customWidth="1"/>
    <col min="13584" max="13584" width="12.33203125" style="595" customWidth="1"/>
    <col min="13585" max="13824" width="9" style="595"/>
    <col min="13825" max="13826" width="9.109375" style="595" hidden="1" customWidth="1"/>
    <col min="13827" max="13827" width="10.88671875" style="595" customWidth="1"/>
    <col min="13828" max="13828" width="25.33203125" style="595" customWidth="1"/>
    <col min="13829" max="13829" width="22.44140625" style="595" customWidth="1"/>
    <col min="13830" max="13830" width="20.44140625" style="595" customWidth="1"/>
    <col min="13831" max="13831" width="28.5546875" style="595" customWidth="1"/>
    <col min="13832" max="13832" width="24.44140625" style="595" customWidth="1"/>
    <col min="13833" max="13833" width="21.5546875" style="595" customWidth="1"/>
    <col min="13834" max="13835" width="21.109375" style="595" customWidth="1"/>
    <col min="13836" max="13836" width="23.33203125" style="595" customWidth="1"/>
    <col min="13837" max="13837" width="3.6640625" style="595" customWidth="1"/>
    <col min="13838" max="13838" width="14" style="595" customWidth="1"/>
    <col min="13839" max="13839" width="13.33203125" style="595" customWidth="1"/>
    <col min="13840" max="13840" width="12.33203125" style="595" customWidth="1"/>
    <col min="13841" max="14080" width="9" style="595"/>
    <col min="14081" max="14082" width="9.109375" style="595" hidden="1" customWidth="1"/>
    <col min="14083" max="14083" width="10.88671875" style="595" customWidth="1"/>
    <col min="14084" max="14084" width="25.33203125" style="595" customWidth="1"/>
    <col min="14085" max="14085" width="22.44140625" style="595" customWidth="1"/>
    <col min="14086" max="14086" width="20.44140625" style="595" customWidth="1"/>
    <col min="14087" max="14087" width="28.5546875" style="595" customWidth="1"/>
    <col min="14088" max="14088" width="24.44140625" style="595" customWidth="1"/>
    <col min="14089" max="14089" width="21.5546875" style="595" customWidth="1"/>
    <col min="14090" max="14091" width="21.109375" style="595" customWidth="1"/>
    <col min="14092" max="14092" width="23.33203125" style="595" customWidth="1"/>
    <col min="14093" max="14093" width="3.6640625" style="595" customWidth="1"/>
    <col min="14094" max="14094" width="14" style="595" customWidth="1"/>
    <col min="14095" max="14095" width="13.33203125" style="595" customWidth="1"/>
    <col min="14096" max="14096" width="12.33203125" style="595" customWidth="1"/>
    <col min="14097" max="14336" width="9" style="595"/>
    <col min="14337" max="14338" width="9.109375" style="595" hidden="1" customWidth="1"/>
    <col min="14339" max="14339" width="10.88671875" style="595" customWidth="1"/>
    <col min="14340" max="14340" width="25.33203125" style="595" customWidth="1"/>
    <col min="14341" max="14341" width="22.44140625" style="595" customWidth="1"/>
    <col min="14342" max="14342" width="20.44140625" style="595" customWidth="1"/>
    <col min="14343" max="14343" width="28.5546875" style="595" customWidth="1"/>
    <col min="14344" max="14344" width="24.44140625" style="595" customWidth="1"/>
    <col min="14345" max="14345" width="21.5546875" style="595" customWidth="1"/>
    <col min="14346" max="14347" width="21.109375" style="595" customWidth="1"/>
    <col min="14348" max="14348" width="23.33203125" style="595" customWidth="1"/>
    <col min="14349" max="14349" width="3.6640625" style="595" customWidth="1"/>
    <col min="14350" max="14350" width="14" style="595" customWidth="1"/>
    <col min="14351" max="14351" width="13.33203125" style="595" customWidth="1"/>
    <col min="14352" max="14352" width="12.33203125" style="595" customWidth="1"/>
    <col min="14353" max="14592" width="9" style="595"/>
    <col min="14593" max="14594" width="9.109375" style="595" hidden="1" customWidth="1"/>
    <col min="14595" max="14595" width="10.88671875" style="595" customWidth="1"/>
    <col min="14596" max="14596" width="25.33203125" style="595" customWidth="1"/>
    <col min="14597" max="14597" width="22.44140625" style="595" customWidth="1"/>
    <col min="14598" max="14598" width="20.44140625" style="595" customWidth="1"/>
    <col min="14599" max="14599" width="28.5546875" style="595" customWidth="1"/>
    <col min="14600" max="14600" width="24.44140625" style="595" customWidth="1"/>
    <col min="14601" max="14601" width="21.5546875" style="595" customWidth="1"/>
    <col min="14602" max="14603" width="21.109375" style="595" customWidth="1"/>
    <col min="14604" max="14604" width="23.33203125" style="595" customWidth="1"/>
    <col min="14605" max="14605" width="3.6640625" style="595" customWidth="1"/>
    <col min="14606" max="14606" width="14" style="595" customWidth="1"/>
    <col min="14607" max="14607" width="13.33203125" style="595" customWidth="1"/>
    <col min="14608" max="14608" width="12.33203125" style="595" customWidth="1"/>
    <col min="14609" max="14848" width="9" style="595"/>
    <col min="14849" max="14850" width="9.109375" style="595" hidden="1" customWidth="1"/>
    <col min="14851" max="14851" width="10.88671875" style="595" customWidth="1"/>
    <col min="14852" max="14852" width="25.33203125" style="595" customWidth="1"/>
    <col min="14853" max="14853" width="22.44140625" style="595" customWidth="1"/>
    <col min="14854" max="14854" width="20.44140625" style="595" customWidth="1"/>
    <col min="14855" max="14855" width="28.5546875" style="595" customWidth="1"/>
    <col min="14856" max="14856" width="24.44140625" style="595" customWidth="1"/>
    <col min="14857" max="14857" width="21.5546875" style="595" customWidth="1"/>
    <col min="14858" max="14859" width="21.109375" style="595" customWidth="1"/>
    <col min="14860" max="14860" width="23.33203125" style="595" customWidth="1"/>
    <col min="14861" max="14861" width="3.6640625" style="595" customWidth="1"/>
    <col min="14862" max="14862" width="14" style="595" customWidth="1"/>
    <col min="14863" max="14863" width="13.33203125" style="595" customWidth="1"/>
    <col min="14864" max="14864" width="12.33203125" style="595" customWidth="1"/>
    <col min="14865" max="15104" width="9" style="595"/>
    <col min="15105" max="15106" width="9.109375" style="595" hidden="1" customWidth="1"/>
    <col min="15107" max="15107" width="10.88671875" style="595" customWidth="1"/>
    <col min="15108" max="15108" width="25.33203125" style="595" customWidth="1"/>
    <col min="15109" max="15109" width="22.44140625" style="595" customWidth="1"/>
    <col min="15110" max="15110" width="20.44140625" style="595" customWidth="1"/>
    <col min="15111" max="15111" width="28.5546875" style="595" customWidth="1"/>
    <col min="15112" max="15112" width="24.44140625" style="595" customWidth="1"/>
    <col min="15113" max="15113" width="21.5546875" style="595" customWidth="1"/>
    <col min="15114" max="15115" width="21.109375" style="595" customWidth="1"/>
    <col min="15116" max="15116" width="23.33203125" style="595" customWidth="1"/>
    <col min="15117" max="15117" width="3.6640625" style="595" customWidth="1"/>
    <col min="15118" max="15118" width="14" style="595" customWidth="1"/>
    <col min="15119" max="15119" width="13.33203125" style="595" customWidth="1"/>
    <col min="15120" max="15120" width="12.33203125" style="595" customWidth="1"/>
    <col min="15121" max="15360" width="9" style="595"/>
    <col min="15361" max="15362" width="9.109375" style="595" hidden="1" customWidth="1"/>
    <col min="15363" max="15363" width="10.88671875" style="595" customWidth="1"/>
    <col min="15364" max="15364" width="25.33203125" style="595" customWidth="1"/>
    <col min="15365" max="15365" width="22.44140625" style="595" customWidth="1"/>
    <col min="15366" max="15366" width="20.44140625" style="595" customWidth="1"/>
    <col min="15367" max="15367" width="28.5546875" style="595" customWidth="1"/>
    <col min="15368" max="15368" width="24.44140625" style="595" customWidth="1"/>
    <col min="15369" max="15369" width="21.5546875" style="595" customWidth="1"/>
    <col min="15370" max="15371" width="21.109375" style="595" customWidth="1"/>
    <col min="15372" max="15372" width="23.33203125" style="595" customWidth="1"/>
    <col min="15373" max="15373" width="3.6640625" style="595" customWidth="1"/>
    <col min="15374" max="15374" width="14" style="595" customWidth="1"/>
    <col min="15375" max="15375" width="13.33203125" style="595" customWidth="1"/>
    <col min="15376" max="15376" width="12.33203125" style="595" customWidth="1"/>
    <col min="15377" max="15616" width="9" style="595"/>
    <col min="15617" max="15618" width="9.109375" style="595" hidden="1" customWidth="1"/>
    <col min="15619" max="15619" width="10.88671875" style="595" customWidth="1"/>
    <col min="15620" max="15620" width="25.33203125" style="595" customWidth="1"/>
    <col min="15621" max="15621" width="22.44140625" style="595" customWidth="1"/>
    <col min="15622" max="15622" width="20.44140625" style="595" customWidth="1"/>
    <col min="15623" max="15623" width="28.5546875" style="595" customWidth="1"/>
    <col min="15624" max="15624" width="24.44140625" style="595" customWidth="1"/>
    <col min="15625" max="15625" width="21.5546875" style="595" customWidth="1"/>
    <col min="15626" max="15627" width="21.109375" style="595" customWidth="1"/>
    <col min="15628" max="15628" width="23.33203125" style="595" customWidth="1"/>
    <col min="15629" max="15629" width="3.6640625" style="595" customWidth="1"/>
    <col min="15630" max="15630" width="14" style="595" customWidth="1"/>
    <col min="15631" max="15631" width="13.33203125" style="595" customWidth="1"/>
    <col min="15632" max="15632" width="12.33203125" style="595" customWidth="1"/>
    <col min="15633" max="15872" width="9" style="595"/>
    <col min="15873" max="15874" width="9.109375" style="595" hidden="1" customWidth="1"/>
    <col min="15875" max="15875" width="10.88671875" style="595" customWidth="1"/>
    <col min="15876" max="15876" width="25.33203125" style="595" customWidth="1"/>
    <col min="15877" max="15877" width="22.44140625" style="595" customWidth="1"/>
    <col min="15878" max="15878" width="20.44140625" style="595" customWidth="1"/>
    <col min="15879" max="15879" width="28.5546875" style="595" customWidth="1"/>
    <col min="15880" max="15880" width="24.44140625" style="595" customWidth="1"/>
    <col min="15881" max="15881" width="21.5546875" style="595" customWidth="1"/>
    <col min="15882" max="15883" width="21.109375" style="595" customWidth="1"/>
    <col min="15884" max="15884" width="23.33203125" style="595" customWidth="1"/>
    <col min="15885" max="15885" width="3.6640625" style="595" customWidth="1"/>
    <col min="15886" max="15886" width="14" style="595" customWidth="1"/>
    <col min="15887" max="15887" width="13.33203125" style="595" customWidth="1"/>
    <col min="15888" max="15888" width="12.33203125" style="595" customWidth="1"/>
    <col min="15889" max="16128" width="9" style="595"/>
    <col min="16129" max="16130" width="9.109375" style="595" hidden="1" customWidth="1"/>
    <col min="16131" max="16131" width="10.88671875" style="595" customWidth="1"/>
    <col min="16132" max="16132" width="25.33203125" style="595" customWidth="1"/>
    <col min="16133" max="16133" width="22.44140625" style="595" customWidth="1"/>
    <col min="16134" max="16134" width="20.44140625" style="595" customWidth="1"/>
    <col min="16135" max="16135" width="28.5546875" style="595" customWidth="1"/>
    <col min="16136" max="16136" width="24.44140625" style="595" customWidth="1"/>
    <col min="16137" max="16137" width="21.5546875" style="595" customWidth="1"/>
    <col min="16138" max="16139" width="21.109375" style="595" customWidth="1"/>
    <col min="16140" max="16140" width="23.33203125" style="595" customWidth="1"/>
    <col min="16141" max="16141" width="3.6640625" style="595" customWidth="1"/>
    <col min="16142" max="16142" width="14" style="595" customWidth="1"/>
    <col min="16143" max="16143" width="13.33203125" style="595" customWidth="1"/>
    <col min="16144" max="16144" width="12.33203125" style="595" customWidth="1"/>
    <col min="16145" max="16384" width="9" style="595"/>
  </cols>
  <sheetData>
    <row r="1" spans="1:17">
      <c r="C1" s="596" t="str">
        <f>MENU!$B$3&amp;" "&amp;MENU!$D$3</f>
        <v>Tên đơn vị:  HỘ KINH DOANH THUẬN VIỆT</v>
      </c>
      <c r="I1" s="599" t="s">
        <v>188</v>
      </c>
      <c r="N1" s="600"/>
      <c r="O1" s="600"/>
    </row>
    <row r="2" spans="1:17" ht="15.75" customHeight="1">
      <c r="C2" s="596" t="str">
        <f>MENU!$B$4&amp;" "&amp;MENU!$D$4</f>
        <v>Địa chỉ: hocketoanthuchanh.com</v>
      </c>
      <c r="H2" s="1530" t="str">
        <f>MENU!$D$9</f>
        <v>(Ban hành kèm theo Thông tư số 88/2021/TT-BTC ngày 11 tháng 10 năm 2021 của Bộ trưởng Bộ Tài chính)</v>
      </c>
      <c r="I2" s="1530"/>
      <c r="J2" s="1530"/>
      <c r="N2" s="600"/>
      <c r="O2" s="600"/>
    </row>
    <row r="3" spans="1:17" ht="15.75" customHeight="1">
      <c r="C3" s="596" t="str">
        <f>MENU!$B$5&amp;" "&amp;MENU!$D$5</f>
        <v>MST:  0310415290</v>
      </c>
      <c r="D3" s="597"/>
      <c r="H3" s="1530"/>
      <c r="I3" s="1530"/>
      <c r="J3" s="1530"/>
      <c r="N3" s="600"/>
      <c r="O3" s="600"/>
    </row>
    <row r="4" spans="1:17">
      <c r="H4" s="601"/>
      <c r="I4" s="601"/>
      <c r="J4" s="601"/>
      <c r="K4" s="602" t="s">
        <v>189</v>
      </c>
      <c r="N4" s="603"/>
      <c r="O4" s="603"/>
    </row>
    <row r="5" spans="1:17" ht="22.8">
      <c r="F5" s="604" t="s">
        <v>190</v>
      </c>
      <c r="G5" s="605"/>
      <c r="H5" s="605"/>
      <c r="I5" s="605"/>
      <c r="J5" s="605"/>
      <c r="K5" s="597">
        <f>E9+E12-F12-F9</f>
        <v>0</v>
      </c>
      <c r="L5" s="605"/>
      <c r="M5" s="605"/>
      <c r="N5" s="605"/>
      <c r="O5" s="606"/>
      <c r="P5" s="605"/>
    </row>
    <row r="6" spans="1:17" s="607" customFormat="1">
      <c r="D6" s="608"/>
      <c r="F6" s="609" t="str">
        <f>MENU!D15</f>
        <v>Từ ngày 01/07/2025   đến 30/09/2025</v>
      </c>
      <c r="H6" s="610"/>
      <c r="J6" s="611"/>
      <c r="K6" s="602" t="s">
        <v>191</v>
      </c>
      <c r="L6" s="599"/>
      <c r="M6" s="599"/>
      <c r="N6" s="611"/>
      <c r="O6" s="612"/>
      <c r="P6" s="611"/>
    </row>
    <row r="7" spans="1:17" s="615" customFormat="1" ht="16.5" customHeight="1">
      <c r="A7" s="613" t="s">
        <v>192</v>
      </c>
      <c r="B7" s="1531" t="s">
        <v>193</v>
      </c>
      <c r="C7" s="1532" t="s">
        <v>194</v>
      </c>
      <c r="D7" s="1689" t="s">
        <v>195</v>
      </c>
      <c r="E7" s="1534" t="s">
        <v>196</v>
      </c>
      <c r="F7" s="1535"/>
      <c r="G7" s="1536" t="s">
        <v>478</v>
      </c>
      <c r="H7" s="1537"/>
      <c r="I7" s="1538" t="s">
        <v>197</v>
      </c>
      <c r="J7" s="1539"/>
      <c r="K7" s="614">
        <f>I9+I12-J12-J9</f>
        <v>0</v>
      </c>
      <c r="O7" s="616"/>
    </row>
    <row r="8" spans="1:17" s="615" customFormat="1" ht="15.75" customHeight="1">
      <c r="A8" s="613" t="s">
        <v>155</v>
      </c>
      <c r="B8" s="1531"/>
      <c r="C8" s="1532"/>
      <c r="D8" s="1689"/>
      <c r="E8" s="617" t="s">
        <v>125</v>
      </c>
      <c r="F8" s="618" t="s">
        <v>126</v>
      </c>
      <c r="G8" s="619" t="s">
        <v>125</v>
      </c>
      <c r="H8" s="619" t="s">
        <v>126</v>
      </c>
      <c r="I8" s="620" t="s">
        <v>125</v>
      </c>
      <c r="J8" s="620" t="s">
        <v>126</v>
      </c>
      <c r="K8" s="621" t="s">
        <v>198</v>
      </c>
      <c r="O8" s="622"/>
    </row>
    <row r="9" spans="1:17" s="630" customFormat="1">
      <c r="A9" s="623">
        <v>3</v>
      </c>
      <c r="B9" s="624" t="s">
        <v>199</v>
      </c>
      <c r="C9" s="625" t="s">
        <v>200</v>
      </c>
      <c r="D9" s="626" t="s">
        <v>201</v>
      </c>
      <c r="E9" s="627">
        <f t="shared" ref="E9:J9" si="0">SUM(E10:E11)</f>
        <v>0</v>
      </c>
      <c r="F9" s="627">
        <f t="shared" si="0"/>
        <v>0</v>
      </c>
      <c r="G9" s="627">
        <f t="shared" si="0"/>
        <v>0</v>
      </c>
      <c r="H9" s="627">
        <f t="shared" si="0"/>
        <v>0</v>
      </c>
      <c r="I9" s="627">
        <f t="shared" si="0"/>
        <v>0</v>
      </c>
      <c r="J9" s="628">
        <f t="shared" si="0"/>
        <v>0</v>
      </c>
      <c r="K9" s="629">
        <f>G9+G12-H12-H9</f>
        <v>0</v>
      </c>
      <c r="M9" s="630" t="s">
        <v>87</v>
      </c>
      <c r="O9" s="631"/>
      <c r="P9" s="632"/>
      <c r="Q9" s="632"/>
    </row>
    <row r="10" spans="1:17" s="637" customFormat="1" hidden="1">
      <c r="A10" s="633" t="s">
        <v>187</v>
      </c>
      <c r="B10" s="624"/>
      <c r="C10" s="634" t="s">
        <v>102</v>
      </c>
      <c r="D10" s="635" t="s">
        <v>202</v>
      </c>
      <c r="E10" s="614">
        <v>0</v>
      </c>
      <c r="F10" s="636">
        <v>0</v>
      </c>
      <c r="G10" s="636">
        <f>SUMIF(TKN,$C10,SPS)</f>
        <v>0</v>
      </c>
      <c r="H10" s="636">
        <f>SUMIF(TKC,$C10,SPS)</f>
        <v>0</v>
      </c>
      <c r="I10" s="636">
        <f>MAX(0,E10+G10-H10-F10)</f>
        <v>0</v>
      </c>
      <c r="J10" s="636">
        <f>MAX(0,F10+H10-G10-E10)</f>
        <v>0</v>
      </c>
      <c r="M10" s="637" t="str">
        <f t="shared" ref="M10:M73" si="1">IF(SUM(E10:J10)=0,"","in")</f>
        <v/>
      </c>
      <c r="N10" s="638"/>
      <c r="O10" s="639"/>
    </row>
    <row r="11" spans="1:17" s="640" customFormat="1" hidden="1">
      <c r="A11" s="633" t="s">
        <v>187</v>
      </c>
      <c r="B11" s="624"/>
      <c r="C11" s="634" t="s">
        <v>203</v>
      </c>
      <c r="D11" s="635" t="s">
        <v>204</v>
      </c>
      <c r="E11" s="636">
        <v>0</v>
      </c>
      <c r="F11" s="636">
        <v>0</v>
      </c>
      <c r="G11" s="636">
        <f>SUMIF(TKN,$C11,SPS)</f>
        <v>0</v>
      </c>
      <c r="H11" s="636">
        <f>SUMIF(TKC,$C11,SPS)</f>
        <v>0</v>
      </c>
      <c r="I11" s="636">
        <f>MAX(0,E11+G11-H11-F11)</f>
        <v>0</v>
      </c>
      <c r="J11" s="636">
        <f>MAX(0,F11+H11-G11-E11)</f>
        <v>0</v>
      </c>
      <c r="M11" s="637" t="str">
        <f t="shared" si="1"/>
        <v/>
      </c>
      <c r="O11" s="641"/>
    </row>
    <row r="12" spans="1:17" s="637" customFormat="1">
      <c r="A12" s="642">
        <v>3</v>
      </c>
      <c r="B12" s="624" t="s">
        <v>199</v>
      </c>
      <c r="C12" s="643" t="s">
        <v>205</v>
      </c>
      <c r="D12" s="644" t="s">
        <v>206</v>
      </c>
      <c r="E12" s="645">
        <f>SUM(E13:E15)</f>
        <v>0</v>
      </c>
      <c r="F12" s="645">
        <f t="shared" ref="F12:I12" si="2">SUM(F13:F15)</f>
        <v>0</v>
      </c>
      <c r="G12" s="645">
        <f t="shared" si="2"/>
        <v>0</v>
      </c>
      <c r="H12" s="645">
        <f t="shared" si="2"/>
        <v>0</v>
      </c>
      <c r="I12" s="645">
        <f t="shared" si="2"/>
        <v>0</v>
      </c>
      <c r="J12" s="645">
        <f>SUM(J13:J15)</f>
        <v>0</v>
      </c>
      <c r="M12" s="637" t="str">
        <f t="shared" si="1"/>
        <v/>
      </c>
      <c r="O12" s="639"/>
    </row>
    <row r="13" spans="1:17" s="637" customFormat="1" hidden="1">
      <c r="A13" s="633" t="s">
        <v>187</v>
      </c>
      <c r="B13" s="624"/>
      <c r="C13" s="634" t="s">
        <v>882</v>
      </c>
      <c r="D13" s="635" t="s">
        <v>470</v>
      </c>
      <c r="E13" s="646">
        <v>0</v>
      </c>
      <c r="F13" s="636">
        <v>0</v>
      </c>
      <c r="G13" s="636">
        <f>SUMIF(TKN,$C13,SPS)</f>
        <v>0</v>
      </c>
      <c r="H13" s="636">
        <f>SUMIF(TKC,$C13,SPS)</f>
        <v>0</v>
      </c>
      <c r="I13" s="636">
        <f>MAX(0,E13+G13-H13-F13)</f>
        <v>0</v>
      </c>
      <c r="J13" s="636">
        <f>MAX(0,F13+H13-G13-E13)</f>
        <v>0</v>
      </c>
      <c r="K13" s="638"/>
      <c r="L13" s="638"/>
      <c r="M13" s="637" t="str">
        <f t="shared" si="1"/>
        <v/>
      </c>
      <c r="O13" s="639"/>
    </row>
    <row r="14" spans="1:17" s="637" customFormat="1" ht="16.2" hidden="1">
      <c r="A14" s="633" t="s">
        <v>187</v>
      </c>
      <c r="B14" s="624"/>
      <c r="C14" s="634" t="s">
        <v>471</v>
      </c>
      <c r="D14" s="635" t="s">
        <v>472</v>
      </c>
      <c r="E14" s="646">
        <v>0</v>
      </c>
      <c r="F14" s="636">
        <v>0</v>
      </c>
      <c r="G14" s="636">
        <f>SUMIF(TKN,$C14,SPS)</f>
        <v>0</v>
      </c>
      <c r="H14" s="636">
        <f>SUMIF(TKC,$C14,SPS)</f>
        <v>0</v>
      </c>
      <c r="I14" s="636">
        <f>MAX(0,E14+G14-H14-F14)</f>
        <v>0</v>
      </c>
      <c r="J14" s="636">
        <f>MAX(0,F14+H14-G14-E14)</f>
        <v>0</v>
      </c>
      <c r="K14" s="647"/>
      <c r="M14" s="637" t="str">
        <f t="shared" si="1"/>
        <v/>
      </c>
      <c r="O14" s="639"/>
    </row>
    <row r="15" spans="1:17" s="637" customFormat="1" ht="16.2" hidden="1">
      <c r="A15" s="633" t="s">
        <v>187</v>
      </c>
      <c r="B15" s="624"/>
      <c r="C15" s="634" t="s">
        <v>473</v>
      </c>
      <c r="D15" s="648" t="s">
        <v>474</v>
      </c>
      <c r="E15" s="646">
        <v>0</v>
      </c>
      <c r="F15" s="636">
        <v>0</v>
      </c>
      <c r="G15" s="636">
        <f>SUMIF(TKN,$C15,SPS)</f>
        <v>0</v>
      </c>
      <c r="H15" s="636">
        <f>SUMIF(TKC,$C15,SPS)</f>
        <v>0</v>
      </c>
      <c r="I15" s="636">
        <f>MAX(0,E15+G15-H15-F15)</f>
        <v>0</v>
      </c>
      <c r="J15" s="636">
        <f>MAX(0,F15+H15-G15-E15)</f>
        <v>0</v>
      </c>
      <c r="K15" s="649"/>
      <c r="M15" s="637" t="str">
        <f t="shared" si="1"/>
        <v/>
      </c>
      <c r="O15" s="639"/>
    </row>
    <row r="16" spans="1:17" s="637" customFormat="1" hidden="1">
      <c r="A16" s="642">
        <v>3</v>
      </c>
      <c r="B16" s="624" t="s">
        <v>207</v>
      </c>
      <c r="C16" s="643" t="s">
        <v>207</v>
      </c>
      <c r="D16" s="644" t="s">
        <v>208</v>
      </c>
      <c r="E16" s="645">
        <v>0</v>
      </c>
      <c r="F16" s="645">
        <v>0</v>
      </c>
      <c r="G16" s="645">
        <f>SUMIF(TKN,$C16,SPS)</f>
        <v>0</v>
      </c>
      <c r="H16" s="645">
        <f>SUMIF(TKC,$C16,SPS)</f>
        <v>0</v>
      </c>
      <c r="I16" s="645">
        <f>MAX(0,E16+G16-H16-F16)</f>
        <v>0</v>
      </c>
      <c r="J16" s="645">
        <f>MAX(0,F16+H16-G16-E16)</f>
        <v>0</v>
      </c>
      <c r="M16" s="637" t="str">
        <f t="shared" si="1"/>
        <v/>
      </c>
      <c r="O16" s="639"/>
    </row>
    <row r="17" spans="1:15" s="637" customFormat="1" hidden="1">
      <c r="A17" s="642">
        <v>3</v>
      </c>
      <c r="B17" s="624"/>
      <c r="C17" s="643" t="s">
        <v>209</v>
      </c>
      <c r="D17" s="644" t="s">
        <v>210</v>
      </c>
      <c r="E17" s="645">
        <f t="shared" ref="E17:J17" si="3">SUM(E18:E19)</f>
        <v>0</v>
      </c>
      <c r="F17" s="645">
        <f t="shared" si="3"/>
        <v>0</v>
      </c>
      <c r="G17" s="645">
        <f t="shared" si="3"/>
        <v>0</v>
      </c>
      <c r="H17" s="645">
        <f t="shared" si="3"/>
        <v>0</v>
      </c>
      <c r="I17" s="645">
        <f t="shared" si="3"/>
        <v>0</v>
      </c>
      <c r="J17" s="645">
        <f t="shared" si="3"/>
        <v>0</v>
      </c>
      <c r="M17" s="637" t="str">
        <f t="shared" si="1"/>
        <v/>
      </c>
      <c r="O17" s="639"/>
    </row>
    <row r="18" spans="1:15" s="637" customFormat="1">
      <c r="A18" s="650" t="s">
        <v>187</v>
      </c>
      <c r="B18" s="624" t="s">
        <v>211</v>
      </c>
      <c r="C18" s="634" t="s">
        <v>212</v>
      </c>
      <c r="D18" s="651" t="s">
        <v>213</v>
      </c>
      <c r="E18" s="646">
        <v>0</v>
      </c>
      <c r="F18" s="636">
        <v>0</v>
      </c>
      <c r="G18" s="636">
        <f>SUMIF(TKN,$C18,SPS)</f>
        <v>0</v>
      </c>
      <c r="H18" s="636">
        <f>SUMIF(TKC,$C18,SPS)</f>
        <v>0</v>
      </c>
      <c r="I18" s="636">
        <f>MAX(0,E18+G18-H18-F18)</f>
        <v>0</v>
      </c>
      <c r="J18" s="636">
        <f>MAX(0,F18+H18-G18-E18)</f>
        <v>0</v>
      </c>
      <c r="M18" s="637" t="str">
        <f t="shared" si="1"/>
        <v/>
      </c>
      <c r="O18" s="639"/>
    </row>
    <row r="19" spans="1:15" s="637" customFormat="1" ht="31.2" hidden="1">
      <c r="A19" s="650" t="s">
        <v>187</v>
      </c>
      <c r="B19" s="624" t="s">
        <v>211</v>
      </c>
      <c r="C19" s="634" t="s">
        <v>214</v>
      </c>
      <c r="D19" s="651" t="s">
        <v>215</v>
      </c>
      <c r="E19" s="646">
        <v>0</v>
      </c>
      <c r="F19" s="636">
        <v>0</v>
      </c>
      <c r="G19" s="636">
        <f>SUMIF(TKN,$C19,SPS)</f>
        <v>0</v>
      </c>
      <c r="H19" s="636">
        <f>SUMIF(TKC,$C19,SPS)</f>
        <v>0</v>
      </c>
      <c r="I19" s="636">
        <f>MAX(0,E19+G19-H19-F19)</f>
        <v>0</v>
      </c>
      <c r="J19" s="636">
        <f>MAX(0,F19+H19-G19-E19)</f>
        <v>0</v>
      </c>
      <c r="M19" s="637" t="str">
        <f t="shared" si="1"/>
        <v/>
      </c>
      <c r="O19" s="639"/>
    </row>
    <row r="20" spans="1:15" s="640" customFormat="1">
      <c r="A20" s="642">
        <v>3</v>
      </c>
      <c r="B20" s="624" t="s">
        <v>92</v>
      </c>
      <c r="C20" s="643" t="s">
        <v>92</v>
      </c>
      <c r="D20" s="644" t="s">
        <v>216</v>
      </c>
      <c r="E20" s="645">
        <f>'Khách hàng'!F26</f>
        <v>0</v>
      </c>
      <c r="F20" s="645">
        <f>'Khách hàng'!G26</f>
        <v>0</v>
      </c>
      <c r="G20" s="645">
        <f>'Khách hàng'!H26</f>
        <v>0</v>
      </c>
      <c r="H20" s="645">
        <f>'Khách hàng'!I26</f>
        <v>0</v>
      </c>
      <c r="I20" s="645">
        <f>'Khách hàng'!J26</f>
        <v>0</v>
      </c>
      <c r="J20" s="645">
        <f>'Khách hàng'!K26</f>
        <v>0</v>
      </c>
      <c r="K20" s="652"/>
      <c r="L20" s="652"/>
      <c r="M20" s="637" t="str">
        <f t="shared" si="1"/>
        <v/>
      </c>
      <c r="O20" s="641"/>
    </row>
    <row r="21" spans="1:15" s="640" customFormat="1" hidden="1">
      <c r="A21" s="642">
        <v>3</v>
      </c>
      <c r="B21" s="624" t="s">
        <v>217</v>
      </c>
      <c r="C21" s="643" t="s">
        <v>218</v>
      </c>
      <c r="D21" s="644" t="s">
        <v>219</v>
      </c>
      <c r="E21" s="645">
        <f t="shared" ref="E21:J21" si="4">SUM(E22:E23)</f>
        <v>0</v>
      </c>
      <c r="F21" s="645">
        <f t="shared" si="4"/>
        <v>0</v>
      </c>
      <c r="G21" s="645">
        <f t="shared" si="4"/>
        <v>0</v>
      </c>
      <c r="H21" s="645">
        <f t="shared" si="4"/>
        <v>0</v>
      </c>
      <c r="I21" s="645">
        <f t="shared" si="4"/>
        <v>0</v>
      </c>
      <c r="J21" s="645">
        <f t="shared" si="4"/>
        <v>0</v>
      </c>
      <c r="L21" s="652"/>
      <c r="M21" s="637" t="str">
        <f t="shared" si="1"/>
        <v/>
      </c>
      <c r="O21" s="641"/>
    </row>
    <row r="22" spans="1:15" s="654" customFormat="1" ht="31.2" hidden="1">
      <c r="A22" s="650" t="s">
        <v>187</v>
      </c>
      <c r="B22" s="624"/>
      <c r="C22" s="634" t="s">
        <v>100</v>
      </c>
      <c r="D22" s="651" t="s">
        <v>220</v>
      </c>
      <c r="E22" s="646">
        <v>0</v>
      </c>
      <c r="F22" s="636">
        <v>0</v>
      </c>
      <c r="G22" s="636">
        <f>SUMIF(TKN,$C22,SPS)</f>
        <v>0</v>
      </c>
      <c r="H22" s="636">
        <f>SUMIF(TKC,$C22,SPS)</f>
        <v>0</v>
      </c>
      <c r="I22" s="636">
        <f>MAX(0,E22+G22-H22-F22)</f>
        <v>0</v>
      </c>
      <c r="J22" s="636">
        <f>MAX(0,F22+H22-G22-E22)</f>
        <v>0</v>
      </c>
      <c r="K22" s="653"/>
      <c r="M22" s="637" t="str">
        <f t="shared" si="1"/>
        <v/>
      </c>
      <c r="O22" s="655"/>
    </row>
    <row r="23" spans="1:15" s="654" customFormat="1" hidden="1">
      <c r="A23" s="650" t="s">
        <v>187</v>
      </c>
      <c r="B23" s="624"/>
      <c r="C23" s="634" t="s">
        <v>221</v>
      </c>
      <c r="D23" s="651" t="s">
        <v>222</v>
      </c>
      <c r="E23" s="646">
        <v>0</v>
      </c>
      <c r="F23" s="636">
        <v>0</v>
      </c>
      <c r="G23" s="636">
        <f>SUMIF(TKN,$C23,SPS)</f>
        <v>0</v>
      </c>
      <c r="H23" s="636">
        <f>SUMIF(TKC,$C23,SPS)</f>
        <v>0</v>
      </c>
      <c r="I23" s="636">
        <f>MAX(0,E23+G23-H23-F23)</f>
        <v>0</v>
      </c>
      <c r="J23" s="636">
        <f>MAX(0,F23+H23-G23-E23)</f>
        <v>0</v>
      </c>
      <c r="K23" s="640"/>
      <c r="M23" s="637" t="str">
        <f t="shared" si="1"/>
        <v/>
      </c>
      <c r="O23" s="655"/>
    </row>
    <row r="24" spans="1:15" s="656" customFormat="1" hidden="1">
      <c r="A24" s="642">
        <v>3</v>
      </c>
      <c r="B24" s="624"/>
      <c r="C24" s="643" t="s">
        <v>223</v>
      </c>
      <c r="D24" s="644" t="s">
        <v>224</v>
      </c>
      <c r="E24" s="645">
        <v>0</v>
      </c>
      <c r="F24" s="645">
        <f>SUM(F25:F26)</f>
        <v>0</v>
      </c>
      <c r="G24" s="645">
        <f>SUM(G25:G26)</f>
        <v>0</v>
      </c>
      <c r="H24" s="645">
        <f>SUM(H25:H26)</f>
        <v>0</v>
      </c>
      <c r="I24" s="645">
        <f>SUM(I25:I26)</f>
        <v>0</v>
      </c>
      <c r="J24" s="645">
        <f>SUM(J25:J26)</f>
        <v>0</v>
      </c>
      <c r="K24" s="640"/>
      <c r="M24" s="637" t="str">
        <f t="shared" si="1"/>
        <v/>
      </c>
      <c r="O24" s="657"/>
    </row>
    <row r="25" spans="1:15" s="637" customFormat="1" hidden="1">
      <c r="A25" s="650" t="s">
        <v>187</v>
      </c>
      <c r="B25" s="624" t="s">
        <v>218</v>
      </c>
      <c r="C25" s="634" t="s">
        <v>225</v>
      </c>
      <c r="D25" s="635" t="s">
        <v>226</v>
      </c>
      <c r="E25" s="636">
        <v>0</v>
      </c>
      <c r="F25" s="636">
        <v>0</v>
      </c>
      <c r="G25" s="636">
        <f>SUMIF(TKN,$C25,SPS)</f>
        <v>0</v>
      </c>
      <c r="H25" s="636">
        <f>SUMIF(TKC,$C25,SPS)</f>
        <v>0</v>
      </c>
      <c r="I25" s="636">
        <f>MAX(0,E25+G25-H25-F25)</f>
        <v>0</v>
      </c>
      <c r="J25" s="636">
        <f>MAX(0,F25+H25-G25-E25)</f>
        <v>0</v>
      </c>
      <c r="K25" s="640"/>
      <c r="M25" s="637" t="str">
        <f t="shared" si="1"/>
        <v/>
      </c>
      <c r="O25" s="639"/>
    </row>
    <row r="26" spans="1:15" s="658" customFormat="1" hidden="1">
      <c r="A26" s="650" t="s">
        <v>187</v>
      </c>
      <c r="B26" s="624" t="s">
        <v>227</v>
      </c>
      <c r="C26" s="634" t="s">
        <v>228</v>
      </c>
      <c r="D26" s="635" t="s">
        <v>229</v>
      </c>
      <c r="E26" s="636">
        <v>0</v>
      </c>
      <c r="F26" s="636">
        <v>0</v>
      </c>
      <c r="G26" s="636">
        <f>SUMIF(TKN,$C26,SPS)</f>
        <v>0</v>
      </c>
      <c r="H26" s="636">
        <f>SUMIF(TKC,$C26,SPS)</f>
        <v>0</v>
      </c>
      <c r="I26" s="636">
        <f>MAX(0,E26+G26-H26-F26)</f>
        <v>0</v>
      </c>
      <c r="J26" s="636">
        <f>MAX(0,F26+H26-G26-E26)</f>
        <v>0</v>
      </c>
      <c r="M26" s="637" t="str">
        <f t="shared" si="1"/>
        <v/>
      </c>
      <c r="O26" s="659"/>
    </row>
    <row r="27" spans="1:15" s="658" customFormat="1" hidden="1">
      <c r="A27" s="642">
        <v>3</v>
      </c>
      <c r="B27" s="624"/>
      <c r="C27" s="643" t="s">
        <v>230</v>
      </c>
      <c r="D27" s="644" t="s">
        <v>231</v>
      </c>
      <c r="E27" s="645">
        <f t="shared" ref="E27:J27" si="5">SUM(E28:E30)</f>
        <v>0</v>
      </c>
      <c r="F27" s="645">
        <f t="shared" si="5"/>
        <v>0</v>
      </c>
      <c r="G27" s="645">
        <f t="shared" si="5"/>
        <v>0</v>
      </c>
      <c r="H27" s="645">
        <f t="shared" si="5"/>
        <v>0</v>
      </c>
      <c r="I27" s="645">
        <f t="shared" si="5"/>
        <v>0</v>
      </c>
      <c r="J27" s="645">
        <f t="shared" si="5"/>
        <v>0</v>
      </c>
      <c r="M27" s="637" t="str">
        <f t="shared" si="1"/>
        <v/>
      </c>
      <c r="O27" s="659"/>
    </row>
    <row r="28" spans="1:15" s="658" customFormat="1" hidden="1">
      <c r="A28" s="650" t="s">
        <v>187</v>
      </c>
      <c r="B28" s="624" t="s">
        <v>232</v>
      </c>
      <c r="C28" s="634" t="s">
        <v>233</v>
      </c>
      <c r="D28" s="635" t="s">
        <v>234</v>
      </c>
      <c r="E28" s="636">
        <v>0</v>
      </c>
      <c r="F28" s="636">
        <v>0</v>
      </c>
      <c r="G28" s="636">
        <f t="shared" ref="G28:G33" si="6">SUMIF(TKN,$C28,SPS)</f>
        <v>0</v>
      </c>
      <c r="H28" s="636">
        <f t="shared" ref="H28:H33" si="7">SUMIF(TKC,$C28,SPS)</f>
        <v>0</v>
      </c>
      <c r="I28" s="636">
        <f t="shared" ref="I28:I33" si="8">MAX(0,E28+G28-H28-F28)</f>
        <v>0</v>
      </c>
      <c r="J28" s="636">
        <f t="shared" ref="J28:J33" si="9">MAX(0,F28+H28-G28-E28)</f>
        <v>0</v>
      </c>
      <c r="M28" s="637" t="str">
        <f t="shared" si="1"/>
        <v/>
      </c>
      <c r="O28" s="659"/>
    </row>
    <row r="29" spans="1:15" s="656" customFormat="1" hidden="1">
      <c r="A29" s="650" t="s">
        <v>187</v>
      </c>
      <c r="B29" s="624" t="s">
        <v>227</v>
      </c>
      <c r="C29" s="634" t="s">
        <v>235</v>
      </c>
      <c r="D29" s="635" t="s">
        <v>236</v>
      </c>
      <c r="E29" s="636">
        <v>0</v>
      </c>
      <c r="F29" s="636">
        <v>0</v>
      </c>
      <c r="G29" s="636">
        <f t="shared" si="6"/>
        <v>0</v>
      </c>
      <c r="H29" s="636">
        <f t="shared" si="7"/>
        <v>0</v>
      </c>
      <c r="I29" s="636">
        <f t="shared" si="8"/>
        <v>0</v>
      </c>
      <c r="J29" s="636">
        <f t="shared" si="9"/>
        <v>0</v>
      </c>
      <c r="M29" s="637" t="str">
        <f t="shared" si="1"/>
        <v/>
      </c>
      <c r="O29" s="657"/>
    </row>
    <row r="30" spans="1:15" s="654" customFormat="1">
      <c r="A30" s="650" t="s">
        <v>187</v>
      </c>
      <c r="B30" s="624" t="s">
        <v>227</v>
      </c>
      <c r="C30" s="634" t="s">
        <v>230</v>
      </c>
      <c r="D30" s="635" t="s">
        <v>231</v>
      </c>
      <c r="E30" s="636">
        <v>0</v>
      </c>
      <c r="F30" s="636">
        <v>0</v>
      </c>
      <c r="G30" s="636">
        <f t="shared" si="6"/>
        <v>0</v>
      </c>
      <c r="H30" s="636">
        <f t="shared" si="7"/>
        <v>0</v>
      </c>
      <c r="I30" s="636">
        <f t="shared" si="8"/>
        <v>0</v>
      </c>
      <c r="J30" s="636">
        <f t="shared" si="9"/>
        <v>0</v>
      </c>
      <c r="K30" s="660"/>
      <c r="M30" s="637" t="str">
        <f t="shared" si="1"/>
        <v/>
      </c>
      <c r="O30" s="655"/>
    </row>
    <row r="31" spans="1:15" s="654" customFormat="1">
      <c r="A31" s="642">
        <v>3</v>
      </c>
      <c r="B31" s="624" t="s">
        <v>227</v>
      </c>
      <c r="C31" s="643" t="s">
        <v>97</v>
      </c>
      <c r="D31" s="644" t="s">
        <v>237</v>
      </c>
      <c r="E31" s="645">
        <v>0</v>
      </c>
      <c r="F31" s="645">
        <v>0</v>
      </c>
      <c r="G31" s="645">
        <f t="shared" si="6"/>
        <v>0</v>
      </c>
      <c r="H31" s="645">
        <f t="shared" si="7"/>
        <v>0</v>
      </c>
      <c r="I31" s="645">
        <f t="shared" si="8"/>
        <v>0</v>
      </c>
      <c r="J31" s="645">
        <f t="shared" si="9"/>
        <v>0</v>
      </c>
      <c r="M31" s="637" t="str">
        <f t="shared" si="1"/>
        <v/>
      </c>
      <c r="O31" s="655"/>
    </row>
    <row r="32" spans="1:15" s="654" customFormat="1">
      <c r="A32" s="642">
        <v>3</v>
      </c>
      <c r="B32" s="624" t="s">
        <v>97</v>
      </c>
      <c r="C32" s="643" t="s">
        <v>99</v>
      </c>
      <c r="D32" s="644" t="s">
        <v>238</v>
      </c>
      <c r="E32" s="645">
        <v>29644593</v>
      </c>
      <c r="F32" s="645">
        <v>0</v>
      </c>
      <c r="G32" s="645">
        <f t="shared" si="6"/>
        <v>0</v>
      </c>
      <c r="H32" s="645">
        <f>SUMIF(TKC,$C32,SPS)</f>
        <v>0</v>
      </c>
      <c r="I32" s="645">
        <f>MAX(E32+G32-H32-F32)</f>
        <v>29644593</v>
      </c>
      <c r="J32" s="645"/>
      <c r="K32" s="661"/>
      <c r="M32" s="637" t="str">
        <f t="shared" si="1"/>
        <v>in</v>
      </c>
      <c r="N32" s="661"/>
      <c r="O32" s="655"/>
    </row>
    <row r="33" spans="1:15" s="656" customFormat="1">
      <c r="A33" s="642">
        <v>3</v>
      </c>
      <c r="B33" s="624" t="s">
        <v>97</v>
      </c>
      <c r="C33" s="643" t="s">
        <v>239</v>
      </c>
      <c r="D33" s="644" t="s">
        <v>240</v>
      </c>
      <c r="E33" s="645">
        <v>0</v>
      </c>
      <c r="F33" s="645">
        <v>0</v>
      </c>
      <c r="G33" s="645">
        <f t="shared" si="6"/>
        <v>0</v>
      </c>
      <c r="H33" s="645">
        <f t="shared" si="7"/>
        <v>0</v>
      </c>
      <c r="I33" s="645">
        <f t="shared" si="8"/>
        <v>0</v>
      </c>
      <c r="J33" s="645">
        <f t="shared" si="9"/>
        <v>0</v>
      </c>
      <c r="M33" s="637" t="str">
        <f t="shared" si="1"/>
        <v/>
      </c>
      <c r="O33" s="657"/>
    </row>
    <row r="34" spans="1:15" s="668" customFormat="1">
      <c r="A34" s="662">
        <v>3</v>
      </c>
      <c r="B34" s="663" t="s">
        <v>97</v>
      </c>
      <c r="C34" s="664" t="s">
        <v>241</v>
      </c>
      <c r="D34" s="665" t="s">
        <v>886</v>
      </c>
      <c r="E34" s="666">
        <f>SUM(E35:E39)</f>
        <v>0</v>
      </c>
      <c r="F34" s="666">
        <f t="shared" ref="F34:J34" si="10">SUM(F35:F39)</f>
        <v>0</v>
      </c>
      <c r="G34" s="666">
        <f t="shared" si="10"/>
        <v>0</v>
      </c>
      <c r="H34" s="666">
        <f t="shared" si="10"/>
        <v>0</v>
      </c>
      <c r="I34" s="666">
        <f t="shared" si="10"/>
        <v>0</v>
      </c>
      <c r="J34" s="666">
        <f t="shared" si="10"/>
        <v>0</v>
      </c>
      <c r="K34" s="667"/>
      <c r="M34" s="637" t="str">
        <f t="shared" si="1"/>
        <v/>
      </c>
      <c r="N34" s="669"/>
      <c r="O34" s="670"/>
    </row>
    <row r="35" spans="1:15" s="674" customFormat="1" ht="16.2">
      <c r="A35" s="671"/>
      <c r="B35" s="672"/>
      <c r="C35" s="634" t="s">
        <v>243</v>
      </c>
      <c r="D35" s="650" t="s">
        <v>244</v>
      </c>
      <c r="E35" s="636">
        <v>0</v>
      </c>
      <c r="F35" s="636"/>
      <c r="G35" s="636">
        <f t="shared" ref="G35:I42" si="11">SUMIF(TKN,$C35,SPS)</f>
        <v>0</v>
      </c>
      <c r="H35" s="636">
        <f t="shared" ref="H35:H41" si="12">SUMIF(TKC,$C35,SPS)</f>
        <v>0</v>
      </c>
      <c r="I35" s="636">
        <f t="shared" ref="I35:I41" si="13">MAX(0,E35+G35-H35-F35)</f>
        <v>0</v>
      </c>
      <c r="J35" s="636">
        <f t="shared" ref="J35:J41" si="14">MAX(0,F35+H35-G35-E35)</f>
        <v>0</v>
      </c>
      <c r="K35" s="673"/>
      <c r="M35" s="637" t="str">
        <f t="shared" si="1"/>
        <v/>
      </c>
      <c r="N35" s="675"/>
      <c r="O35" s="676"/>
    </row>
    <row r="36" spans="1:15" s="674" customFormat="1" ht="16.2">
      <c r="A36" s="671"/>
      <c r="B36" s="672"/>
      <c r="C36" s="634" t="s">
        <v>101</v>
      </c>
      <c r="D36" s="650" t="s">
        <v>245</v>
      </c>
      <c r="E36" s="636">
        <v>0</v>
      </c>
      <c r="F36" s="636"/>
      <c r="G36" s="636">
        <f t="shared" si="11"/>
        <v>0</v>
      </c>
      <c r="H36" s="636">
        <f t="shared" si="12"/>
        <v>0</v>
      </c>
      <c r="I36" s="636">
        <f t="shared" si="13"/>
        <v>0</v>
      </c>
      <c r="J36" s="636">
        <f t="shared" si="14"/>
        <v>0</v>
      </c>
      <c r="K36" s="667"/>
      <c r="M36" s="637" t="str">
        <f t="shared" si="1"/>
        <v/>
      </c>
      <c r="N36" s="675"/>
      <c r="O36" s="676"/>
    </row>
    <row r="37" spans="1:15" s="674" customFormat="1" ht="16.2">
      <c r="A37" s="671"/>
      <c r="B37" s="672"/>
      <c r="C37" s="634" t="s">
        <v>246</v>
      </c>
      <c r="D37" s="650" t="s">
        <v>247</v>
      </c>
      <c r="E37" s="636">
        <v>0</v>
      </c>
      <c r="F37" s="636"/>
      <c r="G37" s="636">
        <f t="shared" si="11"/>
        <v>0</v>
      </c>
      <c r="H37" s="636">
        <f t="shared" si="12"/>
        <v>0</v>
      </c>
      <c r="I37" s="636">
        <f t="shared" si="13"/>
        <v>0</v>
      </c>
      <c r="J37" s="636">
        <f t="shared" si="14"/>
        <v>0</v>
      </c>
      <c r="K37" s="667"/>
      <c r="M37" s="637" t="str">
        <f t="shared" si="1"/>
        <v/>
      </c>
      <c r="N37" s="675"/>
      <c r="O37" s="676"/>
    </row>
    <row r="38" spans="1:15" s="674" customFormat="1" ht="16.2" hidden="1">
      <c r="A38" s="671"/>
      <c r="B38" s="672"/>
      <c r="C38" s="634" t="s">
        <v>248</v>
      </c>
      <c r="D38" s="650" t="s">
        <v>249</v>
      </c>
      <c r="E38" s="636">
        <v>0</v>
      </c>
      <c r="F38" s="636"/>
      <c r="G38" s="636">
        <f t="shared" si="11"/>
        <v>0</v>
      </c>
      <c r="H38" s="636">
        <f t="shared" si="12"/>
        <v>0</v>
      </c>
      <c r="I38" s="636">
        <f t="shared" si="13"/>
        <v>0</v>
      </c>
      <c r="J38" s="636">
        <f t="shared" si="14"/>
        <v>0</v>
      </c>
      <c r="K38" s="673"/>
      <c r="M38" s="637" t="str">
        <f t="shared" si="1"/>
        <v/>
      </c>
      <c r="O38" s="676"/>
    </row>
    <row r="39" spans="1:15" s="674" customFormat="1" ht="16.2" hidden="1">
      <c r="A39" s="671"/>
      <c r="B39" s="672"/>
      <c r="C39" s="634" t="s">
        <v>123</v>
      </c>
      <c r="D39" s="650" t="s">
        <v>250</v>
      </c>
      <c r="E39" s="636">
        <v>0</v>
      </c>
      <c r="F39" s="636"/>
      <c r="G39" s="636">
        <f t="shared" si="11"/>
        <v>0</v>
      </c>
      <c r="H39" s="636">
        <f t="shared" si="12"/>
        <v>0</v>
      </c>
      <c r="I39" s="636">
        <f t="shared" si="13"/>
        <v>0</v>
      </c>
      <c r="J39" s="636">
        <f t="shared" si="14"/>
        <v>0</v>
      </c>
      <c r="K39" s="673"/>
      <c r="M39" s="637" t="str">
        <f t="shared" si="1"/>
        <v/>
      </c>
      <c r="N39" s="675"/>
      <c r="O39" s="676"/>
    </row>
    <row r="40" spans="1:15" s="656" customFormat="1">
      <c r="A40" s="642">
        <v>3</v>
      </c>
      <c r="B40" s="624" t="s">
        <v>97</v>
      </c>
      <c r="C40" s="643" t="s">
        <v>251</v>
      </c>
      <c r="D40" s="644" t="s">
        <v>252</v>
      </c>
      <c r="E40" s="645">
        <v>0</v>
      </c>
      <c r="F40" s="645">
        <v>0</v>
      </c>
      <c r="G40" s="645">
        <f t="shared" si="11"/>
        <v>0</v>
      </c>
      <c r="H40" s="645">
        <f t="shared" si="12"/>
        <v>0</v>
      </c>
      <c r="I40" s="645">
        <f t="shared" si="13"/>
        <v>0</v>
      </c>
      <c r="J40" s="645">
        <f t="shared" si="14"/>
        <v>0</v>
      </c>
      <c r="M40" s="637" t="str">
        <f t="shared" si="1"/>
        <v/>
      </c>
      <c r="O40" s="657"/>
    </row>
    <row r="41" spans="1:15" s="656" customFormat="1">
      <c r="A41" s="642">
        <v>3</v>
      </c>
      <c r="B41" s="624" t="s">
        <v>97</v>
      </c>
      <c r="C41" s="643" t="s">
        <v>159</v>
      </c>
      <c r="D41" s="644" t="s">
        <v>253</v>
      </c>
      <c r="E41" s="645"/>
      <c r="F41" s="645">
        <v>0</v>
      </c>
      <c r="G41" s="645">
        <f t="shared" si="11"/>
        <v>0</v>
      </c>
      <c r="H41" s="645">
        <f t="shared" si="12"/>
        <v>0</v>
      </c>
      <c r="I41" s="645">
        <f t="shared" si="13"/>
        <v>0</v>
      </c>
      <c r="J41" s="645">
        <f t="shared" si="14"/>
        <v>0</v>
      </c>
      <c r="K41" s="677"/>
      <c r="M41" s="637" t="str">
        <f t="shared" si="1"/>
        <v/>
      </c>
      <c r="O41" s="657"/>
    </row>
    <row r="42" spans="1:15" s="656" customFormat="1" ht="26.25" customHeight="1">
      <c r="A42" s="642">
        <v>3</v>
      </c>
      <c r="B42" s="624" t="s">
        <v>254</v>
      </c>
      <c r="C42" s="643" t="s">
        <v>255</v>
      </c>
      <c r="D42" s="644" t="s">
        <v>256</v>
      </c>
      <c r="E42" s="645">
        <f t="shared" ref="E42:J42" si="15">SUM(E43:E45)</f>
        <v>0</v>
      </c>
      <c r="F42" s="645">
        <f t="shared" si="15"/>
        <v>0</v>
      </c>
      <c r="G42" s="636">
        <f t="shared" si="11"/>
        <v>0</v>
      </c>
      <c r="H42" s="636">
        <f t="shared" si="11"/>
        <v>0</v>
      </c>
      <c r="I42" s="636">
        <f t="shared" si="11"/>
        <v>0</v>
      </c>
      <c r="J42" s="645">
        <f t="shared" si="15"/>
        <v>0</v>
      </c>
      <c r="M42" s="637" t="str">
        <f t="shared" si="1"/>
        <v/>
      </c>
      <c r="O42" s="657"/>
    </row>
    <row r="43" spans="1:15" s="678" customFormat="1" ht="16.2" hidden="1">
      <c r="A43" s="633" t="s">
        <v>187</v>
      </c>
      <c r="B43" s="624"/>
      <c r="C43" s="634" t="s">
        <v>257</v>
      </c>
      <c r="D43" s="635" t="s">
        <v>258</v>
      </c>
      <c r="E43" s="636">
        <v>0</v>
      </c>
      <c r="F43" s="636">
        <v>0</v>
      </c>
      <c r="G43" s="636">
        <f>SUMIF(TKN,$C43,SPS)</f>
        <v>0</v>
      </c>
      <c r="H43" s="636">
        <f>SUMIF(TKC,$C43,SPS)</f>
        <v>0</v>
      </c>
      <c r="I43" s="636">
        <f>MAX(0,E43+G43-H43-F43)</f>
        <v>0</v>
      </c>
      <c r="J43" s="636">
        <f>MAX(0,F43+H43-G43-E43)</f>
        <v>0</v>
      </c>
      <c r="K43" s="656"/>
      <c r="M43" s="637" t="str">
        <f t="shared" si="1"/>
        <v/>
      </c>
      <c r="O43" s="679"/>
    </row>
    <row r="44" spans="1:15" s="678" customFormat="1" ht="16.2" hidden="1">
      <c r="A44" s="633" t="s">
        <v>187</v>
      </c>
      <c r="B44" s="624"/>
      <c r="C44" s="634" t="s">
        <v>259</v>
      </c>
      <c r="D44" s="635" t="s">
        <v>260</v>
      </c>
      <c r="E44" s="636">
        <v>0</v>
      </c>
      <c r="F44" s="636">
        <v>0</v>
      </c>
      <c r="G44" s="636">
        <f>SUMIF(TKN,$C44,SPS)</f>
        <v>0</v>
      </c>
      <c r="H44" s="636">
        <f>SUMIF(TKC,$C44,SPS)</f>
        <v>0</v>
      </c>
      <c r="I44" s="636">
        <f>MAX(0,E44+G44-H44-F44)</f>
        <v>0</v>
      </c>
      <c r="J44" s="636">
        <f>MAX(0,F44+H44-G44-E44)</f>
        <v>0</v>
      </c>
      <c r="K44" s="656"/>
      <c r="M44" s="637" t="str">
        <f t="shared" si="1"/>
        <v/>
      </c>
      <c r="O44" s="679"/>
    </row>
    <row r="45" spans="1:15" s="654" customFormat="1" hidden="1">
      <c r="A45" s="633" t="s">
        <v>187</v>
      </c>
      <c r="B45" s="624"/>
      <c r="C45" s="634" t="s">
        <v>261</v>
      </c>
      <c r="D45" s="635" t="s">
        <v>262</v>
      </c>
      <c r="E45" s="636">
        <v>0</v>
      </c>
      <c r="F45" s="636">
        <v>0</v>
      </c>
      <c r="G45" s="636">
        <f>SUMIF(TKN,$C45,SPS)</f>
        <v>0</v>
      </c>
      <c r="H45" s="636">
        <f>SUMIF(TKC,$C45,SPS)</f>
        <v>0</v>
      </c>
      <c r="I45" s="636">
        <f>MAX(0,E45+G45-H45-F45)</f>
        <v>0</v>
      </c>
      <c r="J45" s="636">
        <f>MAX(0,F45+H45-G45-E45)</f>
        <v>0</v>
      </c>
      <c r="M45" s="637" t="str">
        <f t="shared" si="1"/>
        <v/>
      </c>
      <c r="O45" s="655"/>
    </row>
    <row r="46" spans="1:15" s="654" customFormat="1" hidden="1">
      <c r="A46" s="642">
        <v>3</v>
      </c>
      <c r="B46" s="624" t="s">
        <v>99</v>
      </c>
      <c r="C46" s="643" t="s">
        <v>263</v>
      </c>
      <c r="D46" s="644" t="s">
        <v>264</v>
      </c>
      <c r="E46" s="645">
        <f t="shared" ref="E46:J46" si="16">SUM(E47:E50)</f>
        <v>0</v>
      </c>
      <c r="F46" s="645">
        <f t="shared" si="16"/>
        <v>0</v>
      </c>
      <c r="G46" s="645">
        <f t="shared" si="16"/>
        <v>0</v>
      </c>
      <c r="H46" s="645">
        <f t="shared" si="16"/>
        <v>0</v>
      </c>
      <c r="I46" s="645">
        <f t="shared" si="16"/>
        <v>0</v>
      </c>
      <c r="J46" s="645">
        <f t="shared" si="16"/>
        <v>0</v>
      </c>
      <c r="M46" s="637" t="str">
        <f t="shared" si="1"/>
        <v/>
      </c>
      <c r="O46" s="655"/>
    </row>
    <row r="47" spans="1:15" s="654" customFormat="1" hidden="1">
      <c r="A47" s="633" t="s">
        <v>187</v>
      </c>
      <c r="B47" s="624"/>
      <c r="C47" s="634" t="s">
        <v>265</v>
      </c>
      <c r="D47" s="635" t="s">
        <v>266</v>
      </c>
      <c r="E47" s="636">
        <v>0</v>
      </c>
      <c r="F47" s="636">
        <v>0</v>
      </c>
      <c r="G47" s="636">
        <f t="shared" ref="G47:G52" si="17">SUMIF(TKN,$C47,SPS)</f>
        <v>0</v>
      </c>
      <c r="H47" s="636">
        <f t="shared" ref="H47:H52" si="18">SUMIF(TKC,$C47,SPS)</f>
        <v>0</v>
      </c>
      <c r="I47" s="636">
        <f t="shared" ref="I47:I52" si="19">MAX(0,E47+G47-H47-F47)</f>
        <v>0</v>
      </c>
      <c r="J47" s="636">
        <f t="shared" ref="J47:J52" si="20">MAX(0,F47+H47-G47-E47)</f>
        <v>0</v>
      </c>
      <c r="K47" s="661"/>
      <c r="M47" s="637" t="str">
        <f t="shared" si="1"/>
        <v/>
      </c>
      <c r="O47" s="655"/>
    </row>
    <row r="48" spans="1:15" s="654" customFormat="1" hidden="1">
      <c r="A48" s="633" t="s">
        <v>187</v>
      </c>
      <c r="B48" s="624"/>
      <c r="C48" s="634" t="s">
        <v>267</v>
      </c>
      <c r="D48" s="635" t="s">
        <v>268</v>
      </c>
      <c r="E48" s="636">
        <v>0</v>
      </c>
      <c r="F48" s="636">
        <v>0</v>
      </c>
      <c r="G48" s="636">
        <f t="shared" si="17"/>
        <v>0</v>
      </c>
      <c r="H48" s="636">
        <f t="shared" si="18"/>
        <v>0</v>
      </c>
      <c r="I48" s="636">
        <f t="shared" si="19"/>
        <v>0</v>
      </c>
      <c r="J48" s="636">
        <f t="shared" si="20"/>
        <v>0</v>
      </c>
      <c r="M48" s="637" t="str">
        <f t="shared" si="1"/>
        <v/>
      </c>
      <c r="O48" s="655"/>
    </row>
    <row r="49" spans="1:15" s="654" customFormat="1" hidden="1">
      <c r="A49" s="633" t="s">
        <v>187</v>
      </c>
      <c r="B49" s="624"/>
      <c r="C49" s="634" t="s">
        <v>269</v>
      </c>
      <c r="D49" s="635" t="s">
        <v>270</v>
      </c>
      <c r="E49" s="636">
        <v>0</v>
      </c>
      <c r="F49" s="636">
        <v>0</v>
      </c>
      <c r="G49" s="636">
        <f t="shared" si="17"/>
        <v>0</v>
      </c>
      <c r="H49" s="636">
        <f t="shared" si="18"/>
        <v>0</v>
      </c>
      <c r="I49" s="636">
        <f t="shared" si="19"/>
        <v>0</v>
      </c>
      <c r="J49" s="636">
        <f t="shared" si="20"/>
        <v>0</v>
      </c>
      <c r="M49" s="637" t="str">
        <f t="shared" si="1"/>
        <v/>
      </c>
      <c r="O49" s="655"/>
    </row>
    <row r="50" spans="1:15" s="654" customFormat="1" hidden="1">
      <c r="A50" s="633" t="s">
        <v>187</v>
      </c>
      <c r="B50" s="624"/>
      <c r="C50" s="634" t="s">
        <v>271</v>
      </c>
      <c r="D50" s="635" t="s">
        <v>272</v>
      </c>
      <c r="E50" s="636">
        <v>0</v>
      </c>
      <c r="F50" s="636">
        <v>0</v>
      </c>
      <c r="G50" s="636">
        <f t="shared" si="17"/>
        <v>0</v>
      </c>
      <c r="H50" s="636">
        <f t="shared" si="18"/>
        <v>0</v>
      </c>
      <c r="I50" s="636">
        <f t="shared" si="19"/>
        <v>0</v>
      </c>
      <c r="J50" s="636">
        <f t="shared" si="20"/>
        <v>0</v>
      </c>
      <c r="M50" s="637" t="str">
        <f t="shared" si="1"/>
        <v/>
      </c>
      <c r="O50" s="655"/>
    </row>
    <row r="51" spans="1:15" s="656" customFormat="1" hidden="1">
      <c r="A51" s="642">
        <v>3</v>
      </c>
      <c r="B51" s="624" t="s">
        <v>273</v>
      </c>
      <c r="C51" s="643" t="s">
        <v>274</v>
      </c>
      <c r="D51" s="644" t="s">
        <v>275</v>
      </c>
      <c r="E51" s="645">
        <v>0</v>
      </c>
      <c r="F51" s="645">
        <v>0</v>
      </c>
      <c r="G51" s="645">
        <f t="shared" si="17"/>
        <v>0</v>
      </c>
      <c r="H51" s="645">
        <f t="shared" si="18"/>
        <v>0</v>
      </c>
      <c r="I51" s="645">
        <f t="shared" si="19"/>
        <v>0</v>
      </c>
      <c r="J51" s="645">
        <f t="shared" si="20"/>
        <v>0</v>
      </c>
      <c r="M51" s="637" t="str">
        <f t="shared" si="1"/>
        <v/>
      </c>
      <c r="O51" s="657"/>
    </row>
    <row r="52" spans="1:15" s="654" customFormat="1" hidden="1">
      <c r="A52" s="642">
        <v>3</v>
      </c>
      <c r="B52" s="624" t="s">
        <v>276</v>
      </c>
      <c r="C52" s="643" t="s">
        <v>277</v>
      </c>
      <c r="D52" s="644" t="s">
        <v>278</v>
      </c>
      <c r="E52" s="645">
        <v>0</v>
      </c>
      <c r="F52" s="645">
        <v>0</v>
      </c>
      <c r="G52" s="645">
        <f t="shared" si="17"/>
        <v>0</v>
      </c>
      <c r="H52" s="645">
        <f t="shared" si="18"/>
        <v>0</v>
      </c>
      <c r="I52" s="645">
        <f t="shared" si="19"/>
        <v>0</v>
      </c>
      <c r="J52" s="645">
        <f t="shared" si="20"/>
        <v>0</v>
      </c>
      <c r="M52" s="637" t="str">
        <f t="shared" si="1"/>
        <v/>
      </c>
      <c r="O52" s="655"/>
    </row>
    <row r="53" spans="1:15" s="654" customFormat="1" hidden="1">
      <c r="A53" s="642">
        <v>3</v>
      </c>
      <c r="B53" s="624" t="s">
        <v>113</v>
      </c>
      <c r="C53" s="643" t="s">
        <v>279</v>
      </c>
      <c r="D53" s="644" t="s">
        <v>280</v>
      </c>
      <c r="E53" s="645">
        <f t="shared" ref="E53:J53" si="21">SUM(E54:E56)</f>
        <v>0</v>
      </c>
      <c r="F53" s="645">
        <f t="shared" si="21"/>
        <v>0</v>
      </c>
      <c r="G53" s="645">
        <f t="shared" si="21"/>
        <v>0</v>
      </c>
      <c r="H53" s="645">
        <f t="shared" si="21"/>
        <v>0</v>
      </c>
      <c r="I53" s="645">
        <f t="shared" si="21"/>
        <v>0</v>
      </c>
      <c r="J53" s="645">
        <f t="shared" si="21"/>
        <v>0</v>
      </c>
      <c r="M53" s="637" t="str">
        <f t="shared" si="1"/>
        <v/>
      </c>
      <c r="O53" s="655"/>
    </row>
    <row r="54" spans="1:15" s="656" customFormat="1" hidden="1">
      <c r="A54" s="633" t="s">
        <v>187</v>
      </c>
      <c r="B54" s="624"/>
      <c r="C54" s="634" t="s">
        <v>281</v>
      </c>
      <c r="D54" s="635" t="s">
        <v>282</v>
      </c>
      <c r="E54" s="636">
        <v>0</v>
      </c>
      <c r="F54" s="636">
        <v>0</v>
      </c>
      <c r="G54" s="636">
        <f>SUMIF(TKN,$C54,SPS)</f>
        <v>0</v>
      </c>
      <c r="H54" s="636">
        <f>SUMIF(TKC,$C54,SPS)</f>
        <v>0</v>
      </c>
      <c r="I54" s="636">
        <f t="shared" ref="I54:I69" si="22">MAX(0,E54+G54-H54-F54)</f>
        <v>0</v>
      </c>
      <c r="J54" s="636">
        <f t="shared" ref="J54:J69" si="23">MAX(0,F54+H54-G54-E54)</f>
        <v>0</v>
      </c>
      <c r="M54" s="637" t="str">
        <f t="shared" si="1"/>
        <v/>
      </c>
      <c r="O54" s="657"/>
    </row>
    <row r="55" spans="1:15" s="654" customFormat="1" hidden="1">
      <c r="A55" s="633" t="s">
        <v>187</v>
      </c>
      <c r="B55" s="624"/>
      <c r="C55" s="634" t="s">
        <v>283</v>
      </c>
      <c r="D55" s="635" t="s">
        <v>284</v>
      </c>
      <c r="E55" s="636">
        <v>0</v>
      </c>
      <c r="F55" s="636">
        <v>0</v>
      </c>
      <c r="G55" s="636">
        <f>SUMIF(TKN,$C55,SPS)</f>
        <v>0</v>
      </c>
      <c r="H55" s="636">
        <f>SUMIF(TKC,$C55,SPS)</f>
        <v>0</v>
      </c>
      <c r="I55" s="636">
        <f t="shared" si="22"/>
        <v>0</v>
      </c>
      <c r="J55" s="636">
        <f t="shared" si="23"/>
        <v>0</v>
      </c>
      <c r="M55" s="637" t="str">
        <f t="shared" si="1"/>
        <v/>
      </c>
      <c r="O55" s="655"/>
    </row>
    <row r="56" spans="1:15" s="654" customFormat="1" hidden="1">
      <c r="A56" s="633" t="s">
        <v>187</v>
      </c>
      <c r="B56" s="624"/>
      <c r="C56" s="634" t="s">
        <v>285</v>
      </c>
      <c r="D56" s="635" t="s">
        <v>286</v>
      </c>
      <c r="E56" s="636">
        <v>0</v>
      </c>
      <c r="F56" s="636">
        <v>0</v>
      </c>
      <c r="G56" s="636">
        <f>SUMIF(TKN,$C56,SPS)</f>
        <v>0</v>
      </c>
      <c r="H56" s="636">
        <f>SUMIF(TKC,$C56,SPS)</f>
        <v>0</v>
      </c>
      <c r="I56" s="636">
        <f t="shared" si="22"/>
        <v>0</v>
      </c>
      <c r="J56" s="636">
        <f t="shared" si="23"/>
        <v>0</v>
      </c>
      <c r="M56" s="637" t="str">
        <f t="shared" si="1"/>
        <v/>
      </c>
      <c r="O56" s="655"/>
    </row>
    <row r="57" spans="1:15" s="654" customFormat="1" ht="26.25" customHeight="1">
      <c r="A57" s="642">
        <v>3</v>
      </c>
      <c r="B57" s="624" t="s">
        <v>287</v>
      </c>
      <c r="C57" s="643" t="s">
        <v>103</v>
      </c>
      <c r="D57" s="644" t="s">
        <v>288</v>
      </c>
      <c r="E57" s="645">
        <v>0</v>
      </c>
      <c r="F57" s="645">
        <v>0</v>
      </c>
      <c r="G57" s="645">
        <f>SUMIF(TKN,$C57,SPS)</f>
        <v>0</v>
      </c>
      <c r="H57" s="645">
        <f>SUMIF(TKC,$C57,SPS)</f>
        <v>0</v>
      </c>
      <c r="I57" s="645">
        <f t="shared" si="22"/>
        <v>0</v>
      </c>
      <c r="J57" s="645">
        <f t="shared" si="23"/>
        <v>0</v>
      </c>
      <c r="K57" s="667"/>
      <c r="M57" s="637" t="str">
        <f t="shared" si="1"/>
        <v/>
      </c>
      <c r="N57" s="660"/>
      <c r="O57" s="655"/>
    </row>
    <row r="58" spans="1:15" s="654" customFormat="1">
      <c r="A58" s="642">
        <v>3</v>
      </c>
      <c r="B58" s="624" t="s">
        <v>289</v>
      </c>
      <c r="C58" s="643" t="s">
        <v>94</v>
      </c>
      <c r="D58" s="644" t="s">
        <v>290</v>
      </c>
      <c r="E58" s="645">
        <f>'Khách hàng'!F65</f>
        <v>0</v>
      </c>
      <c r="F58" s="645">
        <f>'Khách hàng'!G65</f>
        <v>0</v>
      </c>
      <c r="G58" s="645">
        <f>'Khách hàng'!H65</f>
        <v>0</v>
      </c>
      <c r="H58" s="645">
        <f>'Khách hàng'!I65</f>
        <v>0</v>
      </c>
      <c r="I58" s="645">
        <f>'Khách hàng'!J65</f>
        <v>0</v>
      </c>
      <c r="J58" s="645">
        <f>'Khách hàng'!K65</f>
        <v>0</v>
      </c>
      <c r="M58" s="637" t="str">
        <f t="shared" si="1"/>
        <v/>
      </c>
      <c r="O58" s="655"/>
    </row>
    <row r="59" spans="1:15" s="654" customFormat="1">
      <c r="A59" s="642">
        <v>3</v>
      </c>
      <c r="B59" s="624" t="s">
        <v>291</v>
      </c>
      <c r="C59" s="643" t="s">
        <v>292</v>
      </c>
      <c r="D59" s="644" t="s">
        <v>293</v>
      </c>
      <c r="E59" s="645">
        <f t="shared" ref="E59:J59" si="24">SUM(E60:E67)</f>
        <v>0</v>
      </c>
      <c r="F59" s="645">
        <f t="shared" si="24"/>
        <v>0</v>
      </c>
      <c r="G59" s="645">
        <f t="shared" si="24"/>
        <v>0</v>
      </c>
      <c r="H59" s="645">
        <f t="shared" si="24"/>
        <v>0</v>
      </c>
      <c r="I59" s="645">
        <f t="shared" si="24"/>
        <v>0</v>
      </c>
      <c r="J59" s="645">
        <f t="shared" si="24"/>
        <v>0</v>
      </c>
      <c r="M59" s="637" t="str">
        <f t="shared" si="1"/>
        <v/>
      </c>
      <c r="O59" s="655"/>
    </row>
    <row r="60" spans="1:15" s="654" customFormat="1">
      <c r="A60" s="633" t="s">
        <v>187</v>
      </c>
      <c r="B60" s="624"/>
      <c r="C60" s="634" t="s">
        <v>573</v>
      </c>
      <c r="D60" s="635" t="s">
        <v>295</v>
      </c>
      <c r="E60" s="636">
        <v>0</v>
      </c>
      <c r="F60" s="636"/>
      <c r="G60" s="636">
        <f t="shared" ref="G60:G69" si="25">SUMIF(TKN,$C60,SPS)</f>
        <v>0</v>
      </c>
      <c r="H60" s="636">
        <f t="shared" ref="H60:H69" si="26">SUMIF(TKC,$C60,SPS)</f>
        <v>0</v>
      </c>
      <c r="I60" s="636">
        <f t="shared" si="22"/>
        <v>0</v>
      </c>
      <c r="J60" s="636">
        <f t="shared" si="23"/>
        <v>0</v>
      </c>
      <c r="K60" s="660"/>
      <c r="M60" s="637" t="str">
        <f t="shared" si="1"/>
        <v/>
      </c>
      <c r="O60" s="655"/>
    </row>
    <row r="61" spans="1:15" s="656" customFormat="1" hidden="1">
      <c r="A61" s="633" t="s">
        <v>187</v>
      </c>
      <c r="B61" s="624"/>
      <c r="C61" s="634" t="s">
        <v>298</v>
      </c>
      <c r="D61" s="635" t="s">
        <v>299</v>
      </c>
      <c r="E61" s="636">
        <v>0</v>
      </c>
      <c r="F61" s="636"/>
      <c r="G61" s="636">
        <f t="shared" si="25"/>
        <v>0</v>
      </c>
      <c r="H61" s="636">
        <f t="shared" si="26"/>
        <v>0</v>
      </c>
      <c r="I61" s="636">
        <f t="shared" si="22"/>
        <v>0</v>
      </c>
      <c r="J61" s="636">
        <f t="shared" si="23"/>
        <v>0</v>
      </c>
      <c r="M61" s="637" t="str">
        <f t="shared" si="1"/>
        <v/>
      </c>
      <c r="O61" s="657"/>
    </row>
    <row r="62" spans="1:15" s="654" customFormat="1" hidden="1">
      <c r="A62" s="633" t="s">
        <v>187</v>
      </c>
      <c r="B62" s="624"/>
      <c r="C62" s="634" t="s">
        <v>300</v>
      </c>
      <c r="D62" s="635" t="s">
        <v>301</v>
      </c>
      <c r="E62" s="636">
        <v>0</v>
      </c>
      <c r="F62" s="636">
        <v>0</v>
      </c>
      <c r="G62" s="636">
        <f t="shared" si="25"/>
        <v>0</v>
      </c>
      <c r="H62" s="636">
        <f t="shared" si="26"/>
        <v>0</v>
      </c>
      <c r="I62" s="636">
        <f t="shared" si="22"/>
        <v>0</v>
      </c>
      <c r="J62" s="636">
        <f t="shared" si="23"/>
        <v>0</v>
      </c>
      <c r="M62" s="637" t="str">
        <f t="shared" si="1"/>
        <v/>
      </c>
      <c r="O62" s="655"/>
    </row>
    <row r="63" spans="1:15" s="654" customFormat="1">
      <c r="A63" s="633" t="s">
        <v>187</v>
      </c>
      <c r="B63" s="624"/>
      <c r="C63" s="634" t="s">
        <v>304</v>
      </c>
      <c r="D63" s="635" t="s">
        <v>305</v>
      </c>
      <c r="E63" s="636"/>
      <c r="F63" s="636"/>
      <c r="G63" s="636">
        <f t="shared" si="25"/>
        <v>0</v>
      </c>
      <c r="H63" s="636">
        <f t="shared" si="26"/>
        <v>0</v>
      </c>
      <c r="I63" s="636">
        <f t="shared" si="22"/>
        <v>0</v>
      </c>
      <c r="J63" s="636">
        <f t="shared" si="23"/>
        <v>0</v>
      </c>
      <c r="M63" s="637" t="str">
        <f t="shared" si="1"/>
        <v/>
      </c>
      <c r="O63" s="655"/>
    </row>
    <row r="64" spans="1:15" s="654" customFormat="1" hidden="1">
      <c r="A64" s="633" t="s">
        <v>187</v>
      </c>
      <c r="B64" s="624"/>
      <c r="C64" s="634" t="s">
        <v>306</v>
      </c>
      <c r="D64" s="635" t="s">
        <v>307</v>
      </c>
      <c r="E64" s="636"/>
      <c r="F64" s="636"/>
      <c r="G64" s="636">
        <f t="shared" si="25"/>
        <v>0</v>
      </c>
      <c r="H64" s="636">
        <f t="shared" si="26"/>
        <v>0</v>
      </c>
      <c r="I64" s="636">
        <f t="shared" si="22"/>
        <v>0</v>
      </c>
      <c r="J64" s="636">
        <f t="shared" si="23"/>
        <v>0</v>
      </c>
      <c r="M64" s="637" t="str">
        <f t="shared" si="1"/>
        <v/>
      </c>
      <c r="O64" s="655"/>
    </row>
    <row r="65" spans="1:15" s="656" customFormat="1" hidden="1">
      <c r="A65" s="633" t="s">
        <v>187</v>
      </c>
      <c r="B65" s="624"/>
      <c r="C65" s="634" t="s">
        <v>308</v>
      </c>
      <c r="D65" s="635" t="s">
        <v>309</v>
      </c>
      <c r="E65" s="636"/>
      <c r="F65" s="636"/>
      <c r="G65" s="636">
        <f t="shared" si="25"/>
        <v>0</v>
      </c>
      <c r="H65" s="636">
        <f t="shared" si="26"/>
        <v>0</v>
      </c>
      <c r="I65" s="636">
        <f t="shared" si="22"/>
        <v>0</v>
      </c>
      <c r="J65" s="636">
        <f t="shared" si="23"/>
        <v>0</v>
      </c>
      <c r="M65" s="637" t="str">
        <f t="shared" si="1"/>
        <v/>
      </c>
      <c r="O65" s="657"/>
    </row>
    <row r="66" spans="1:15" s="654" customFormat="1">
      <c r="A66" s="633" t="s">
        <v>187</v>
      </c>
      <c r="B66" s="624"/>
      <c r="C66" s="634" t="s">
        <v>186</v>
      </c>
      <c r="D66" s="635" t="s">
        <v>310</v>
      </c>
      <c r="E66" s="636">
        <v>0</v>
      </c>
      <c r="F66" s="636">
        <v>0</v>
      </c>
      <c r="G66" s="636">
        <f t="shared" si="25"/>
        <v>0</v>
      </c>
      <c r="H66" s="636">
        <f t="shared" si="26"/>
        <v>0</v>
      </c>
      <c r="I66" s="636">
        <f t="shared" si="22"/>
        <v>0</v>
      </c>
      <c r="J66" s="636">
        <f t="shared" si="23"/>
        <v>0</v>
      </c>
      <c r="M66" s="637" t="str">
        <f t="shared" si="1"/>
        <v/>
      </c>
      <c r="O66" s="655"/>
    </row>
    <row r="67" spans="1:15" s="654" customFormat="1" hidden="1">
      <c r="A67" s="633" t="s">
        <v>187</v>
      </c>
      <c r="B67" s="624"/>
      <c r="C67" s="634" t="s">
        <v>311</v>
      </c>
      <c r="D67" s="635" t="s">
        <v>312</v>
      </c>
      <c r="E67" s="636">
        <v>0</v>
      </c>
      <c r="F67" s="636"/>
      <c r="G67" s="636">
        <f t="shared" si="25"/>
        <v>0</v>
      </c>
      <c r="H67" s="636">
        <f t="shared" si="26"/>
        <v>0</v>
      </c>
      <c r="I67" s="636">
        <f t="shared" si="22"/>
        <v>0</v>
      </c>
      <c r="J67" s="636">
        <f t="shared" si="23"/>
        <v>0</v>
      </c>
      <c r="M67" s="637" t="str">
        <f t="shared" si="1"/>
        <v/>
      </c>
      <c r="O67" s="655"/>
    </row>
    <row r="68" spans="1:15" s="654" customFormat="1">
      <c r="A68" s="642">
        <v>3</v>
      </c>
      <c r="B68" s="624" t="s">
        <v>313</v>
      </c>
      <c r="C68" s="643" t="s">
        <v>314</v>
      </c>
      <c r="D68" s="644" t="s">
        <v>315</v>
      </c>
      <c r="E68" s="645">
        <v>0</v>
      </c>
      <c r="F68" s="645"/>
      <c r="G68" s="645">
        <f t="shared" si="25"/>
        <v>0</v>
      </c>
      <c r="H68" s="645">
        <f t="shared" si="26"/>
        <v>0</v>
      </c>
      <c r="I68" s="645">
        <f t="shared" si="22"/>
        <v>0</v>
      </c>
      <c r="J68" s="645">
        <f t="shared" si="23"/>
        <v>0</v>
      </c>
      <c r="M68" s="637" t="str">
        <f t="shared" si="1"/>
        <v/>
      </c>
      <c r="O68" s="655"/>
    </row>
    <row r="69" spans="1:15" s="656" customFormat="1" hidden="1">
      <c r="A69" s="642">
        <v>3</v>
      </c>
      <c r="B69" s="624" t="s">
        <v>316</v>
      </c>
      <c r="C69" s="643" t="s">
        <v>317</v>
      </c>
      <c r="D69" s="644" t="s">
        <v>318</v>
      </c>
      <c r="E69" s="645">
        <v>0</v>
      </c>
      <c r="F69" s="645">
        <v>0</v>
      </c>
      <c r="G69" s="645">
        <f t="shared" si="25"/>
        <v>0</v>
      </c>
      <c r="H69" s="645">
        <f t="shared" si="26"/>
        <v>0</v>
      </c>
      <c r="I69" s="645">
        <f t="shared" si="22"/>
        <v>0</v>
      </c>
      <c r="J69" s="645">
        <f t="shared" si="23"/>
        <v>0</v>
      </c>
      <c r="M69" s="637" t="str">
        <f t="shared" si="1"/>
        <v/>
      </c>
      <c r="O69" s="657"/>
    </row>
    <row r="70" spans="1:15" s="656" customFormat="1" hidden="1">
      <c r="A70" s="642">
        <v>3</v>
      </c>
      <c r="B70" s="624" t="s">
        <v>316</v>
      </c>
      <c r="C70" s="643" t="s">
        <v>319</v>
      </c>
      <c r="D70" s="644" t="s">
        <v>320</v>
      </c>
      <c r="E70" s="645">
        <f t="shared" ref="E70:J70" si="27">SUM(E71:E72)</f>
        <v>0</v>
      </c>
      <c r="F70" s="645">
        <f t="shared" si="27"/>
        <v>0</v>
      </c>
      <c r="G70" s="645">
        <f t="shared" si="27"/>
        <v>0</v>
      </c>
      <c r="H70" s="645">
        <f t="shared" si="27"/>
        <v>0</v>
      </c>
      <c r="I70" s="645">
        <f t="shared" si="27"/>
        <v>0</v>
      </c>
      <c r="J70" s="645">
        <f t="shared" si="27"/>
        <v>0</v>
      </c>
      <c r="M70" s="637" t="str">
        <f t="shared" si="1"/>
        <v/>
      </c>
      <c r="O70" s="657"/>
    </row>
    <row r="71" spans="1:15" s="656" customFormat="1" hidden="1">
      <c r="A71" s="650" t="s">
        <v>187</v>
      </c>
      <c r="B71" s="624"/>
      <c r="C71" s="634" t="s">
        <v>321</v>
      </c>
      <c r="D71" s="680" t="s">
        <v>322</v>
      </c>
      <c r="E71" s="636"/>
      <c r="F71" s="636">
        <v>0</v>
      </c>
      <c r="G71" s="636">
        <f>SUMIF(TKN,$C71,SPS)</f>
        <v>0</v>
      </c>
      <c r="H71" s="636">
        <f>SUMIF(TKC,$C71,SPS)</f>
        <v>0</v>
      </c>
      <c r="I71" s="636">
        <f>MAX(0,E71+G71-H71-F71)</f>
        <v>0</v>
      </c>
      <c r="J71" s="636">
        <f>MAX(0,F71+H71-G71-E71)</f>
        <v>0</v>
      </c>
      <c r="M71" s="637" t="str">
        <f t="shared" si="1"/>
        <v/>
      </c>
      <c r="O71" s="657"/>
    </row>
    <row r="72" spans="1:15" s="656" customFormat="1" hidden="1">
      <c r="A72" s="650" t="s">
        <v>187</v>
      </c>
      <c r="B72" s="624"/>
      <c r="C72" s="634" t="s">
        <v>323</v>
      </c>
      <c r="D72" s="680" t="s">
        <v>324</v>
      </c>
      <c r="E72" s="636"/>
      <c r="F72" s="636"/>
      <c r="G72" s="636">
        <f>SUMIF(TKN,$C72,SPS)</f>
        <v>0</v>
      </c>
      <c r="H72" s="636">
        <f>SUMIF(TKC,$C72,SPS)</f>
        <v>0</v>
      </c>
      <c r="I72" s="636">
        <f>MAX(0,E72+G72-H72-F72)</f>
        <v>0</v>
      </c>
      <c r="J72" s="636">
        <f>MAX(0,F72+H72-G72-E72)</f>
        <v>0</v>
      </c>
      <c r="M72" s="637" t="str">
        <f t="shared" si="1"/>
        <v/>
      </c>
      <c r="O72" s="657"/>
    </row>
    <row r="73" spans="1:15" s="656" customFormat="1" hidden="1">
      <c r="A73" s="642">
        <v>3</v>
      </c>
      <c r="B73" s="624" t="s">
        <v>316</v>
      </c>
      <c r="C73" s="643" t="s">
        <v>325</v>
      </c>
      <c r="D73" s="644" t="s">
        <v>326</v>
      </c>
      <c r="E73" s="645">
        <f t="shared" ref="E73:J73" si="28">SUM(E74:E81)</f>
        <v>0</v>
      </c>
      <c r="F73" s="645">
        <f t="shared" si="28"/>
        <v>0</v>
      </c>
      <c r="G73" s="645">
        <f t="shared" si="28"/>
        <v>0</v>
      </c>
      <c r="H73" s="645">
        <f t="shared" si="28"/>
        <v>0</v>
      </c>
      <c r="I73" s="645">
        <f t="shared" si="28"/>
        <v>0</v>
      </c>
      <c r="J73" s="645">
        <f t="shared" si="28"/>
        <v>0</v>
      </c>
      <c r="M73" s="637" t="str">
        <f t="shared" si="1"/>
        <v/>
      </c>
      <c r="O73" s="657"/>
    </row>
    <row r="74" spans="1:15" s="654" customFormat="1" hidden="1">
      <c r="A74" s="633" t="s">
        <v>187</v>
      </c>
      <c r="B74" s="624"/>
      <c r="C74" s="634" t="s">
        <v>327</v>
      </c>
      <c r="D74" s="635" t="s">
        <v>328</v>
      </c>
      <c r="E74" s="636"/>
      <c r="F74" s="636"/>
      <c r="G74" s="636">
        <f t="shared" ref="G74:G81" si="29">SUMIF(TKN,$C74,SPS)</f>
        <v>0</v>
      </c>
      <c r="H74" s="636">
        <f t="shared" ref="H74:H81" si="30">SUMIF(TKC,$C74,SPS)</f>
        <v>0</v>
      </c>
      <c r="I74" s="636">
        <f>MAX(0,E74+G74-H74-F74)</f>
        <v>0</v>
      </c>
      <c r="J74" s="636">
        <f>MAX(0,F74+H74-G74-E74)</f>
        <v>0</v>
      </c>
      <c r="M74" s="637" t="str">
        <f t="shared" ref="M74:M138" si="31">IF(SUM(E74:J74)=0,"","in")</f>
        <v/>
      </c>
      <c r="O74" s="655"/>
    </row>
    <row r="75" spans="1:15" s="654" customFormat="1" hidden="1">
      <c r="A75" s="633" t="s">
        <v>187</v>
      </c>
      <c r="B75" s="624"/>
      <c r="C75" s="634" t="s">
        <v>329</v>
      </c>
      <c r="D75" s="635" t="s">
        <v>330</v>
      </c>
      <c r="E75" s="636"/>
      <c r="F75" s="636">
        <v>0</v>
      </c>
      <c r="G75" s="636">
        <f t="shared" si="29"/>
        <v>0</v>
      </c>
      <c r="H75" s="636">
        <f t="shared" si="30"/>
        <v>0</v>
      </c>
      <c r="I75" s="636">
        <f t="shared" ref="I75:I81" si="32">MAX(0,E75+G75-H75-F75)</f>
        <v>0</v>
      </c>
      <c r="J75" s="636">
        <f t="shared" ref="J75:J81" si="33">MAX(0,F75+H75-G75-E75)</f>
        <v>0</v>
      </c>
      <c r="M75" s="637" t="str">
        <f t="shared" si="31"/>
        <v/>
      </c>
      <c r="O75" s="655"/>
    </row>
    <row r="76" spans="1:15" s="654" customFormat="1">
      <c r="A76" s="633" t="s">
        <v>187</v>
      </c>
      <c r="B76" s="624"/>
      <c r="C76" s="634" t="s">
        <v>331</v>
      </c>
      <c r="D76" s="635" t="s">
        <v>881</v>
      </c>
      <c r="E76" s="636"/>
      <c r="F76" s="636">
        <v>0</v>
      </c>
      <c r="G76" s="636">
        <f t="shared" si="29"/>
        <v>0</v>
      </c>
      <c r="H76" s="636">
        <f t="shared" si="30"/>
        <v>0</v>
      </c>
      <c r="I76" s="636">
        <f t="shared" si="32"/>
        <v>0</v>
      </c>
      <c r="J76" s="636">
        <f t="shared" si="33"/>
        <v>0</v>
      </c>
      <c r="K76" s="681"/>
      <c r="M76" s="637" t="str">
        <f t="shared" si="31"/>
        <v/>
      </c>
      <c r="O76" s="655"/>
    </row>
    <row r="77" spans="1:15" s="654" customFormat="1" hidden="1">
      <c r="A77" s="633" t="s">
        <v>187</v>
      </c>
      <c r="B77" s="624"/>
      <c r="C77" s="634"/>
      <c r="D77" s="635"/>
      <c r="E77" s="636">
        <v>0</v>
      </c>
      <c r="F77" s="636">
        <v>0</v>
      </c>
      <c r="G77" s="636">
        <f t="shared" si="29"/>
        <v>0</v>
      </c>
      <c r="H77" s="636">
        <f t="shared" si="30"/>
        <v>0</v>
      </c>
      <c r="I77" s="636">
        <f t="shared" si="32"/>
        <v>0</v>
      </c>
      <c r="J77" s="636">
        <f t="shared" si="33"/>
        <v>0</v>
      </c>
      <c r="K77" s="681"/>
      <c r="M77" s="637" t="str">
        <f t="shared" si="31"/>
        <v/>
      </c>
      <c r="O77" s="655"/>
    </row>
    <row r="78" spans="1:15" s="654" customFormat="1">
      <c r="A78" s="633" t="s">
        <v>187</v>
      </c>
      <c r="B78" s="624"/>
      <c r="C78" s="634" t="s">
        <v>338</v>
      </c>
      <c r="D78" s="635" t="s">
        <v>326</v>
      </c>
      <c r="E78" s="636"/>
      <c r="F78" s="636"/>
      <c r="G78" s="636">
        <f t="shared" si="29"/>
        <v>0</v>
      </c>
      <c r="H78" s="636">
        <f t="shared" si="30"/>
        <v>0</v>
      </c>
      <c r="I78" s="636">
        <f t="shared" si="32"/>
        <v>0</v>
      </c>
      <c r="J78" s="636">
        <f t="shared" si="33"/>
        <v>0</v>
      </c>
      <c r="M78" s="637" t="str">
        <f t="shared" si="31"/>
        <v/>
      </c>
      <c r="O78" s="655"/>
    </row>
    <row r="79" spans="1:15" s="654" customFormat="1" hidden="1">
      <c r="A79" s="633" t="s">
        <v>187</v>
      </c>
      <c r="B79" s="624"/>
      <c r="C79" s="634" t="s">
        <v>334</v>
      </c>
      <c r="D79" s="635" t="s">
        <v>335</v>
      </c>
      <c r="E79" s="636"/>
      <c r="F79" s="636"/>
      <c r="G79" s="636">
        <f t="shared" si="29"/>
        <v>0</v>
      </c>
      <c r="H79" s="636">
        <f t="shared" si="30"/>
        <v>0</v>
      </c>
      <c r="I79" s="636">
        <f t="shared" si="32"/>
        <v>0</v>
      </c>
      <c r="J79" s="636">
        <f t="shared" si="33"/>
        <v>0</v>
      </c>
      <c r="K79" s="681"/>
      <c r="M79" s="637" t="str">
        <f t="shared" si="31"/>
        <v/>
      </c>
      <c r="O79" s="655"/>
    </row>
    <row r="80" spans="1:15" s="654" customFormat="1" hidden="1">
      <c r="A80" s="633" t="s">
        <v>187</v>
      </c>
      <c r="B80" s="624"/>
      <c r="C80" s="634" t="s">
        <v>336</v>
      </c>
      <c r="D80" s="635" t="s">
        <v>337</v>
      </c>
      <c r="E80" s="636"/>
      <c r="F80" s="636"/>
      <c r="G80" s="636">
        <f>SUMIF(TKN,$C80,SPS)</f>
        <v>0</v>
      </c>
      <c r="H80" s="636">
        <f t="shared" si="30"/>
        <v>0</v>
      </c>
      <c r="I80" s="636">
        <f t="shared" si="32"/>
        <v>0</v>
      </c>
      <c r="J80" s="636">
        <f t="shared" si="33"/>
        <v>0</v>
      </c>
      <c r="M80" s="637" t="str">
        <f t="shared" si="31"/>
        <v/>
      </c>
      <c r="O80" s="655"/>
    </row>
    <row r="81" spans="1:15" s="654" customFormat="1" hidden="1">
      <c r="A81" s="633"/>
      <c r="B81" s="624"/>
      <c r="C81" s="634" t="s">
        <v>338</v>
      </c>
      <c r="D81" s="635" t="s">
        <v>339</v>
      </c>
      <c r="E81" s="636"/>
      <c r="F81" s="636">
        <v>0</v>
      </c>
      <c r="G81" s="636">
        <f t="shared" si="29"/>
        <v>0</v>
      </c>
      <c r="H81" s="636">
        <f t="shared" si="30"/>
        <v>0</v>
      </c>
      <c r="I81" s="636">
        <f t="shared" si="32"/>
        <v>0</v>
      </c>
      <c r="J81" s="636">
        <f t="shared" si="33"/>
        <v>0</v>
      </c>
      <c r="K81" s="681"/>
      <c r="M81" s="637" t="str">
        <f t="shared" si="31"/>
        <v/>
      </c>
      <c r="O81" s="655"/>
    </row>
    <row r="82" spans="1:15" s="654" customFormat="1">
      <c r="A82" s="642">
        <v>3</v>
      </c>
      <c r="B82" s="624" t="s">
        <v>340</v>
      </c>
      <c r="C82" s="643" t="s">
        <v>341</v>
      </c>
      <c r="D82" s="644" t="s">
        <v>342</v>
      </c>
      <c r="E82" s="645">
        <f t="shared" ref="E82:J82" si="34">SUM(E83:E85)</f>
        <v>0</v>
      </c>
      <c r="F82" s="645">
        <f t="shared" si="34"/>
        <v>0</v>
      </c>
      <c r="G82" s="645">
        <f t="shared" si="34"/>
        <v>0</v>
      </c>
      <c r="H82" s="645">
        <f t="shared" si="34"/>
        <v>0</v>
      </c>
      <c r="I82" s="645">
        <f t="shared" si="34"/>
        <v>0</v>
      </c>
      <c r="J82" s="645">
        <f t="shared" si="34"/>
        <v>0</v>
      </c>
      <c r="M82" s="637" t="str">
        <f t="shared" si="31"/>
        <v/>
      </c>
      <c r="O82" s="655"/>
    </row>
    <row r="83" spans="1:15" s="654" customFormat="1" hidden="1">
      <c r="A83" s="650" t="s">
        <v>187</v>
      </c>
      <c r="B83" s="624"/>
      <c r="C83" s="634" t="s">
        <v>343</v>
      </c>
      <c r="D83" s="680" t="s">
        <v>344</v>
      </c>
      <c r="E83" s="636"/>
      <c r="F83" s="636">
        <v>0</v>
      </c>
      <c r="G83" s="636">
        <f>SUMIF(TKN,$C83,SPS)</f>
        <v>0</v>
      </c>
      <c r="H83" s="636">
        <f>SUMIF(TKC,$C83,SPS)</f>
        <v>0</v>
      </c>
      <c r="I83" s="636">
        <f>MAX(0,E83+G83-H83-F83)</f>
        <v>0</v>
      </c>
      <c r="J83" s="636">
        <f>MAX(0,F83+H83-G83-E83)</f>
        <v>0</v>
      </c>
      <c r="M83" s="637" t="str">
        <f t="shared" si="31"/>
        <v/>
      </c>
      <c r="O83" s="655"/>
    </row>
    <row r="84" spans="1:15" s="654" customFormat="1" hidden="1">
      <c r="A84" s="650" t="s">
        <v>187</v>
      </c>
      <c r="B84" s="624"/>
      <c r="C84" s="634" t="s">
        <v>345</v>
      </c>
      <c r="D84" s="680" t="s">
        <v>346</v>
      </c>
      <c r="E84" s="636"/>
      <c r="F84" s="636">
        <v>0</v>
      </c>
      <c r="G84" s="636">
        <f>SUMIF(TKN,$C84,SPS)</f>
        <v>0</v>
      </c>
      <c r="H84" s="636">
        <f>SUMIF(TKC,$C84,SPS)</f>
        <v>0</v>
      </c>
      <c r="I84" s="636">
        <f>MAX(0,E84+G84-H84-F84)</f>
        <v>0</v>
      </c>
      <c r="J84" s="636">
        <f>MAX(0,F84+H84-G84-E84)</f>
        <v>0</v>
      </c>
      <c r="M84" s="637" t="str">
        <f t="shared" si="31"/>
        <v/>
      </c>
      <c r="O84" s="655"/>
    </row>
    <row r="85" spans="1:15" s="656" customFormat="1" hidden="1">
      <c r="A85" s="650" t="s">
        <v>187</v>
      </c>
      <c r="B85" s="624"/>
      <c r="C85" s="634" t="s">
        <v>347</v>
      </c>
      <c r="D85" s="680" t="s">
        <v>348</v>
      </c>
      <c r="E85" s="636"/>
      <c r="F85" s="636"/>
      <c r="G85" s="636">
        <f>SUMIF(TKN,$C85,SPS)</f>
        <v>0</v>
      </c>
      <c r="H85" s="636">
        <f>SUMIF(TKC,$C85,SPS)</f>
        <v>0</v>
      </c>
      <c r="I85" s="636">
        <f>MAX(0,E85+G85-H85-F85)</f>
        <v>0</v>
      </c>
      <c r="J85" s="636">
        <f>MAX(0,F85+H85-G85-E85)</f>
        <v>0</v>
      </c>
      <c r="M85" s="637" t="str">
        <f t="shared" si="31"/>
        <v/>
      </c>
      <c r="O85" s="657"/>
    </row>
    <row r="86" spans="1:15" s="656" customFormat="1" hidden="1">
      <c r="A86" s="642">
        <v>3</v>
      </c>
      <c r="B86" s="624" t="s">
        <v>349</v>
      </c>
      <c r="C86" s="643" t="s">
        <v>350</v>
      </c>
      <c r="D86" s="644" t="s">
        <v>351</v>
      </c>
      <c r="E86" s="645">
        <f t="shared" ref="E86:J86" si="35">SUM(E87:E89)</f>
        <v>0</v>
      </c>
      <c r="F86" s="645">
        <f t="shared" si="35"/>
        <v>0</v>
      </c>
      <c r="G86" s="645">
        <f t="shared" si="35"/>
        <v>0</v>
      </c>
      <c r="H86" s="645">
        <f t="shared" si="35"/>
        <v>0</v>
      </c>
      <c r="I86" s="645">
        <f t="shared" si="35"/>
        <v>0</v>
      </c>
      <c r="J86" s="645">
        <f t="shared" si="35"/>
        <v>0</v>
      </c>
      <c r="M86" s="637" t="str">
        <f t="shared" si="31"/>
        <v/>
      </c>
      <c r="O86" s="657"/>
    </row>
    <row r="87" spans="1:15" s="656" customFormat="1" hidden="1">
      <c r="A87" s="650" t="s">
        <v>187</v>
      </c>
      <c r="B87" s="624"/>
      <c r="C87" s="634" t="s">
        <v>352</v>
      </c>
      <c r="D87" s="635" t="s">
        <v>353</v>
      </c>
      <c r="E87" s="636"/>
      <c r="F87" s="636"/>
      <c r="G87" s="636">
        <f t="shared" ref="G87:G92" si="36">SUMIF(TKN,$C87,SPS)</f>
        <v>0</v>
      </c>
      <c r="H87" s="636">
        <f t="shared" ref="H87:H92" si="37">SUMIF(TKC,$C87,SPS)</f>
        <v>0</v>
      </c>
      <c r="I87" s="636">
        <f t="shared" ref="I87:I92" si="38">MAX(0,E87+G87-H87-F87)</f>
        <v>0</v>
      </c>
      <c r="J87" s="636">
        <f t="shared" ref="J87:J92" si="39">MAX(0,F87+H87-G87-E87)</f>
        <v>0</v>
      </c>
      <c r="M87" s="637" t="str">
        <f t="shared" si="31"/>
        <v/>
      </c>
      <c r="O87" s="657"/>
    </row>
    <row r="88" spans="1:15" s="654" customFormat="1" hidden="1">
      <c r="A88" s="650" t="s">
        <v>187</v>
      </c>
      <c r="B88" s="624"/>
      <c r="C88" s="634" t="s">
        <v>354</v>
      </c>
      <c r="D88" s="635" t="s">
        <v>355</v>
      </c>
      <c r="E88" s="636"/>
      <c r="F88" s="636"/>
      <c r="G88" s="636">
        <f t="shared" si="36"/>
        <v>0</v>
      </c>
      <c r="H88" s="636">
        <f t="shared" si="37"/>
        <v>0</v>
      </c>
      <c r="I88" s="636">
        <f t="shared" si="38"/>
        <v>0</v>
      </c>
      <c r="J88" s="636">
        <f t="shared" si="39"/>
        <v>0</v>
      </c>
      <c r="M88" s="637" t="str">
        <f t="shared" si="31"/>
        <v/>
      </c>
      <c r="O88" s="655"/>
    </row>
    <row r="89" spans="1:15" s="654" customFormat="1" hidden="1">
      <c r="A89" s="650" t="s">
        <v>187</v>
      </c>
      <c r="B89" s="624"/>
      <c r="C89" s="634" t="s">
        <v>356</v>
      </c>
      <c r="D89" s="635" t="s">
        <v>357</v>
      </c>
      <c r="E89" s="636"/>
      <c r="F89" s="636"/>
      <c r="G89" s="636">
        <f t="shared" si="36"/>
        <v>0</v>
      </c>
      <c r="H89" s="636">
        <f t="shared" si="37"/>
        <v>0</v>
      </c>
      <c r="I89" s="636">
        <f t="shared" si="38"/>
        <v>0</v>
      </c>
      <c r="J89" s="636">
        <f t="shared" si="39"/>
        <v>0</v>
      </c>
      <c r="M89" s="637" t="str">
        <f t="shared" si="31"/>
        <v/>
      </c>
      <c r="O89" s="655"/>
    </row>
    <row r="90" spans="1:15" s="654" customFormat="1">
      <c r="A90" s="642">
        <v>3</v>
      </c>
      <c r="B90" s="624" t="s">
        <v>358</v>
      </c>
      <c r="C90" s="643" t="s">
        <v>358</v>
      </c>
      <c r="D90" s="682" t="s">
        <v>359</v>
      </c>
      <c r="E90" s="645">
        <v>0</v>
      </c>
      <c r="F90" s="645">
        <v>0</v>
      </c>
      <c r="G90" s="645">
        <f t="shared" si="36"/>
        <v>0</v>
      </c>
      <c r="H90" s="645">
        <f t="shared" si="37"/>
        <v>0</v>
      </c>
      <c r="I90" s="645">
        <f t="shared" si="38"/>
        <v>0</v>
      </c>
      <c r="J90" s="645">
        <f t="shared" si="39"/>
        <v>0</v>
      </c>
      <c r="K90" s="681"/>
      <c r="M90" s="637" t="str">
        <f t="shared" si="31"/>
        <v/>
      </c>
      <c r="O90" s="655"/>
    </row>
    <row r="91" spans="1:15" s="654" customFormat="1" hidden="1">
      <c r="A91" s="642">
        <v>3</v>
      </c>
      <c r="B91" s="624" t="s">
        <v>360</v>
      </c>
      <c r="C91" s="643" t="s">
        <v>361</v>
      </c>
      <c r="D91" s="644" t="s">
        <v>362</v>
      </c>
      <c r="E91" s="645">
        <v>0</v>
      </c>
      <c r="F91" s="645">
        <v>0</v>
      </c>
      <c r="G91" s="645">
        <f t="shared" si="36"/>
        <v>0</v>
      </c>
      <c r="H91" s="645">
        <f t="shared" si="37"/>
        <v>0</v>
      </c>
      <c r="I91" s="645">
        <f t="shared" si="38"/>
        <v>0</v>
      </c>
      <c r="J91" s="645">
        <f t="shared" si="39"/>
        <v>0</v>
      </c>
      <c r="M91" s="637" t="str">
        <f t="shared" si="31"/>
        <v/>
      </c>
      <c r="O91" s="655"/>
    </row>
    <row r="92" spans="1:15" s="656" customFormat="1" hidden="1">
      <c r="A92" s="642">
        <v>3</v>
      </c>
      <c r="B92" s="624" t="s">
        <v>363</v>
      </c>
      <c r="C92" s="643" t="s">
        <v>364</v>
      </c>
      <c r="D92" s="644" t="s">
        <v>365</v>
      </c>
      <c r="E92" s="645">
        <v>0</v>
      </c>
      <c r="F92" s="645">
        <v>0</v>
      </c>
      <c r="G92" s="645">
        <f t="shared" si="36"/>
        <v>0</v>
      </c>
      <c r="H92" s="645">
        <f t="shared" si="37"/>
        <v>0</v>
      </c>
      <c r="I92" s="645">
        <f t="shared" si="38"/>
        <v>0</v>
      </c>
      <c r="J92" s="645">
        <f t="shared" si="39"/>
        <v>0</v>
      </c>
      <c r="M92" s="637" t="str">
        <f t="shared" si="31"/>
        <v/>
      </c>
      <c r="O92" s="657"/>
    </row>
    <row r="93" spans="1:15" s="654" customFormat="1">
      <c r="A93" s="642">
        <v>3</v>
      </c>
      <c r="B93" s="624" t="s">
        <v>366</v>
      </c>
      <c r="C93" s="643" t="s">
        <v>367</v>
      </c>
      <c r="D93" s="644" t="s">
        <v>368</v>
      </c>
      <c r="E93" s="645">
        <f>SUM(E94:E95)</f>
        <v>0</v>
      </c>
      <c r="F93" s="645">
        <f>SUM(F94:F95)</f>
        <v>0</v>
      </c>
      <c r="G93" s="645">
        <f t="shared" ref="G93:J93" si="40">SUM(G94:G95)</f>
        <v>0</v>
      </c>
      <c r="H93" s="645">
        <f t="shared" si="40"/>
        <v>0</v>
      </c>
      <c r="I93" s="645">
        <f t="shared" si="40"/>
        <v>0</v>
      </c>
      <c r="J93" s="645">
        <f t="shared" si="40"/>
        <v>0</v>
      </c>
      <c r="M93" s="637" t="str">
        <f t="shared" si="31"/>
        <v/>
      </c>
      <c r="O93" s="655"/>
    </row>
    <row r="94" spans="1:15" s="654" customFormat="1" hidden="1">
      <c r="A94" s="633" t="s">
        <v>187</v>
      </c>
      <c r="B94" s="624"/>
      <c r="C94" s="634" t="s">
        <v>184</v>
      </c>
      <c r="D94" s="635" t="s">
        <v>369</v>
      </c>
      <c r="E94" s="636">
        <v>0</v>
      </c>
      <c r="F94" s="636">
        <v>0</v>
      </c>
      <c r="G94" s="636">
        <f t="shared" ref="G94:G103" si="41">SUMIF(TKN,$C94,SPS)</f>
        <v>0</v>
      </c>
      <c r="H94" s="636">
        <f>SUMIF(TKC,$C94,SPS)</f>
        <v>0</v>
      </c>
      <c r="I94" s="636">
        <f>MAX(0,E94+G94-H94-F94)</f>
        <v>0</v>
      </c>
      <c r="J94" s="636">
        <f>MAX(0,F94+H94-G94-E94)</f>
        <v>0</v>
      </c>
      <c r="M94" s="637" t="str">
        <f t="shared" si="31"/>
        <v/>
      </c>
      <c r="O94" s="655"/>
    </row>
    <row r="95" spans="1:15" s="654" customFormat="1" hidden="1">
      <c r="A95" s="633" t="s">
        <v>187</v>
      </c>
      <c r="B95" s="624"/>
      <c r="C95" s="634" t="s">
        <v>183</v>
      </c>
      <c r="D95" s="635" t="s">
        <v>370</v>
      </c>
      <c r="E95" s="636">
        <v>0</v>
      </c>
      <c r="F95" s="636">
        <v>0</v>
      </c>
      <c r="G95" s="636">
        <f t="shared" si="41"/>
        <v>0</v>
      </c>
      <c r="H95" s="636">
        <f t="shared" ref="H95:H103" si="42">SUMIF(TKC,$C95,SPS)</f>
        <v>0</v>
      </c>
      <c r="I95" s="636">
        <f>MAX(0,E95+G95-H95-F95)</f>
        <v>0</v>
      </c>
      <c r="J95" s="636">
        <f>MAX(0,F95+H95-G95-E95)</f>
        <v>0</v>
      </c>
      <c r="M95" s="637" t="str">
        <f t="shared" si="31"/>
        <v/>
      </c>
      <c r="O95" s="655"/>
    </row>
    <row r="96" spans="1:15" s="654" customFormat="1">
      <c r="A96" s="642">
        <v>3</v>
      </c>
      <c r="B96" s="624"/>
      <c r="C96" s="643" t="s">
        <v>371</v>
      </c>
      <c r="D96" s="644" t="s">
        <v>372</v>
      </c>
      <c r="E96" s="645">
        <f t="shared" ref="E96:J96" si="43">SUM(E97:E100)</f>
        <v>0</v>
      </c>
      <c r="F96" s="645">
        <f t="shared" si="43"/>
        <v>0</v>
      </c>
      <c r="G96" s="645">
        <f t="shared" si="43"/>
        <v>0</v>
      </c>
      <c r="H96" s="645">
        <f t="shared" si="43"/>
        <v>0</v>
      </c>
      <c r="I96" s="645">
        <f t="shared" si="43"/>
        <v>0</v>
      </c>
      <c r="J96" s="645">
        <f t="shared" si="43"/>
        <v>0</v>
      </c>
      <c r="M96" s="637" t="str">
        <f t="shared" si="31"/>
        <v/>
      </c>
      <c r="O96" s="655"/>
    </row>
    <row r="97" spans="1:15" s="688" customFormat="1">
      <c r="A97" s="683"/>
      <c r="B97" s="684"/>
      <c r="C97" s="685" t="s">
        <v>374</v>
      </c>
      <c r="D97" s="686" t="s">
        <v>836</v>
      </c>
      <c r="E97" s="687"/>
      <c r="F97" s="687"/>
      <c r="G97" s="645">
        <f t="shared" si="41"/>
        <v>0</v>
      </c>
      <c r="H97" s="645">
        <f t="shared" si="42"/>
        <v>0</v>
      </c>
      <c r="I97" s="645">
        <f>MAX(0,E97+G97-H97-F97)</f>
        <v>0</v>
      </c>
      <c r="J97" s="645">
        <f>MAX(0,F97+H97-G97-E97)</f>
        <v>0</v>
      </c>
      <c r="M97" s="637" t="str">
        <f t="shared" si="31"/>
        <v/>
      </c>
      <c r="O97" s="689"/>
    </row>
    <row r="98" spans="1:15" s="688" customFormat="1">
      <c r="A98" s="683"/>
      <c r="B98" s="684"/>
      <c r="C98" s="685" t="s">
        <v>375</v>
      </c>
      <c r="D98" s="686" t="s">
        <v>837</v>
      </c>
      <c r="E98" s="687"/>
      <c r="F98" s="687"/>
      <c r="G98" s="645">
        <f t="shared" si="41"/>
        <v>0</v>
      </c>
      <c r="H98" s="645">
        <f t="shared" si="42"/>
        <v>0</v>
      </c>
      <c r="I98" s="645">
        <f>MAX(0,E98+G98-H98-F98)</f>
        <v>0</v>
      </c>
      <c r="J98" s="645">
        <f>MAX(0,F98+H98-G98-E98)</f>
        <v>0</v>
      </c>
      <c r="M98" s="637" t="str">
        <f t="shared" si="31"/>
        <v/>
      </c>
      <c r="O98" s="689"/>
    </row>
    <row r="99" spans="1:15" s="688" customFormat="1">
      <c r="A99" s="683"/>
      <c r="B99" s="684"/>
      <c r="C99" s="685" t="s">
        <v>377</v>
      </c>
      <c r="D99" s="686" t="s">
        <v>838</v>
      </c>
      <c r="E99" s="687"/>
      <c r="F99" s="687"/>
      <c r="G99" s="645">
        <f t="shared" si="41"/>
        <v>0</v>
      </c>
      <c r="H99" s="645">
        <f t="shared" si="42"/>
        <v>0</v>
      </c>
      <c r="I99" s="645">
        <f>MAX(0,E99+G99-H99-F99)</f>
        <v>0</v>
      </c>
      <c r="J99" s="645">
        <f>MAX(0,F99+H99-G99-E99)</f>
        <v>0</v>
      </c>
      <c r="M99" s="637" t="str">
        <f t="shared" si="31"/>
        <v/>
      </c>
      <c r="O99" s="689"/>
    </row>
    <row r="100" spans="1:15" s="688" customFormat="1">
      <c r="A100" s="683"/>
      <c r="B100" s="684"/>
      <c r="C100" s="685" t="s">
        <v>844</v>
      </c>
      <c r="D100" s="686" t="s">
        <v>839</v>
      </c>
      <c r="E100" s="687"/>
      <c r="F100" s="687"/>
      <c r="G100" s="645">
        <f t="shared" si="41"/>
        <v>0</v>
      </c>
      <c r="H100" s="645">
        <f t="shared" si="42"/>
        <v>0</v>
      </c>
      <c r="I100" s="645">
        <f>MAX(0,E100+G100-H100-F100)</f>
        <v>0</v>
      </c>
      <c r="J100" s="645">
        <f>MAX(0,F100+H100-G100-E100)</f>
        <v>0</v>
      </c>
      <c r="M100" s="637" t="str">
        <f t="shared" si="31"/>
        <v/>
      </c>
      <c r="O100" s="689"/>
    </row>
    <row r="101" spans="1:15" s="654" customFormat="1">
      <c r="A101" s="642">
        <v>3</v>
      </c>
      <c r="B101" s="624"/>
      <c r="C101" s="643" t="s">
        <v>381</v>
      </c>
      <c r="D101" s="644" t="s">
        <v>382</v>
      </c>
      <c r="E101" s="645">
        <v>0</v>
      </c>
      <c r="F101" s="645">
        <v>0</v>
      </c>
      <c r="G101" s="645">
        <f t="shared" si="41"/>
        <v>0</v>
      </c>
      <c r="H101" s="645">
        <f t="shared" si="42"/>
        <v>0</v>
      </c>
      <c r="I101" s="645">
        <f t="shared" ref="I101:I116" si="44">MAX(0,E101+G101-H101-F101)</f>
        <v>0</v>
      </c>
      <c r="J101" s="645">
        <f t="shared" ref="J101:J116" si="45">MAX(0,F101+H101-G101-E101)</f>
        <v>0</v>
      </c>
      <c r="M101" s="637" t="str">
        <f t="shared" si="31"/>
        <v/>
      </c>
      <c r="O101" s="655"/>
    </row>
    <row r="102" spans="1:15" s="654" customFormat="1">
      <c r="A102" s="642">
        <v>3</v>
      </c>
      <c r="B102" s="624"/>
      <c r="C102" s="643" t="s">
        <v>383</v>
      </c>
      <c r="D102" s="644" t="s">
        <v>384</v>
      </c>
      <c r="E102" s="645">
        <v>0</v>
      </c>
      <c r="F102" s="645">
        <v>0</v>
      </c>
      <c r="G102" s="645">
        <f t="shared" si="41"/>
        <v>0</v>
      </c>
      <c r="H102" s="645">
        <f t="shared" si="42"/>
        <v>0</v>
      </c>
      <c r="I102" s="645">
        <f t="shared" si="44"/>
        <v>0</v>
      </c>
      <c r="J102" s="645">
        <f t="shared" si="45"/>
        <v>0</v>
      </c>
      <c r="M102" s="637" t="str">
        <f t="shared" si="31"/>
        <v/>
      </c>
      <c r="O102" s="655"/>
    </row>
    <row r="103" spans="1:15" s="654" customFormat="1">
      <c r="A103" s="642">
        <v>3</v>
      </c>
      <c r="B103" s="624"/>
      <c r="C103" s="643" t="s">
        <v>385</v>
      </c>
      <c r="D103" s="644" t="s">
        <v>386</v>
      </c>
      <c r="E103" s="645">
        <v>0</v>
      </c>
      <c r="F103" s="645">
        <v>0</v>
      </c>
      <c r="G103" s="645">
        <f t="shared" si="41"/>
        <v>0</v>
      </c>
      <c r="H103" s="645">
        <f t="shared" si="42"/>
        <v>0</v>
      </c>
      <c r="I103" s="645">
        <f t="shared" si="44"/>
        <v>0</v>
      </c>
      <c r="J103" s="645">
        <f t="shared" si="45"/>
        <v>0</v>
      </c>
      <c r="M103" s="637" t="str">
        <f t="shared" si="31"/>
        <v/>
      </c>
      <c r="O103" s="655"/>
    </row>
    <row r="104" spans="1:15" s="654" customFormat="1" hidden="1">
      <c r="A104" s="642">
        <v>3</v>
      </c>
      <c r="B104" s="624"/>
      <c r="C104" s="643" t="s">
        <v>387</v>
      </c>
      <c r="D104" s="644" t="s">
        <v>388</v>
      </c>
      <c r="E104" s="645">
        <f t="shared" ref="E104:J104" si="46">SUM(E105:E112)</f>
        <v>0</v>
      </c>
      <c r="F104" s="645">
        <f t="shared" si="46"/>
        <v>0</v>
      </c>
      <c r="G104" s="645">
        <f t="shared" si="46"/>
        <v>0</v>
      </c>
      <c r="H104" s="645">
        <f t="shared" si="46"/>
        <v>0</v>
      </c>
      <c r="I104" s="645">
        <f t="shared" si="46"/>
        <v>0</v>
      </c>
      <c r="J104" s="645">
        <f t="shared" si="46"/>
        <v>0</v>
      </c>
      <c r="M104" s="637" t="str">
        <f t="shared" si="31"/>
        <v/>
      </c>
      <c r="O104" s="655"/>
    </row>
    <row r="105" spans="1:15" s="656" customFormat="1">
      <c r="A105" s="633" t="s">
        <v>187</v>
      </c>
      <c r="B105" s="624"/>
      <c r="C105" s="634" t="s">
        <v>389</v>
      </c>
      <c r="D105" s="635" t="s">
        <v>887</v>
      </c>
      <c r="E105" s="636"/>
      <c r="F105" s="636"/>
      <c r="G105" s="636">
        <f t="shared" ref="G105:G116" si="47">SUMIF(TKN,$C105,SPS)</f>
        <v>0</v>
      </c>
      <c r="H105" s="636">
        <f t="shared" ref="H105:H116" si="48">SUMIF(TKC,$C105,SPS)</f>
        <v>0</v>
      </c>
      <c r="I105" s="636">
        <f t="shared" si="44"/>
        <v>0</v>
      </c>
      <c r="J105" s="636">
        <f t="shared" si="45"/>
        <v>0</v>
      </c>
      <c r="M105" s="637" t="str">
        <f t="shared" si="31"/>
        <v/>
      </c>
      <c r="O105" s="657"/>
    </row>
    <row r="106" spans="1:15" s="656" customFormat="1">
      <c r="A106" s="633"/>
      <c r="B106" s="624"/>
      <c r="C106" s="634" t="s">
        <v>185</v>
      </c>
      <c r="D106" s="635" t="s">
        <v>819</v>
      </c>
      <c r="E106" s="636"/>
      <c r="F106" s="636"/>
      <c r="G106" s="636">
        <f t="shared" si="47"/>
        <v>0</v>
      </c>
      <c r="H106" s="636">
        <f t="shared" si="48"/>
        <v>0</v>
      </c>
      <c r="I106" s="636">
        <f t="shared" si="44"/>
        <v>0</v>
      </c>
      <c r="J106" s="636">
        <f t="shared" si="45"/>
        <v>0</v>
      </c>
      <c r="M106" s="637"/>
      <c r="O106" s="657"/>
    </row>
    <row r="107" spans="1:15" s="656" customFormat="1">
      <c r="A107" s="633"/>
      <c r="B107" s="624"/>
      <c r="C107" s="634" t="s">
        <v>814</v>
      </c>
      <c r="D107" s="635" t="s">
        <v>820</v>
      </c>
      <c r="E107" s="636"/>
      <c r="F107" s="636"/>
      <c r="G107" s="636">
        <f t="shared" si="47"/>
        <v>0</v>
      </c>
      <c r="H107" s="636">
        <f t="shared" si="48"/>
        <v>0</v>
      </c>
      <c r="I107" s="636">
        <f t="shared" si="44"/>
        <v>0</v>
      </c>
      <c r="J107" s="636">
        <f t="shared" si="45"/>
        <v>0</v>
      </c>
      <c r="M107" s="637"/>
      <c r="O107" s="657"/>
    </row>
    <row r="108" spans="1:15" s="656" customFormat="1">
      <c r="A108" s="633"/>
      <c r="B108" s="624"/>
      <c r="C108" s="634" t="s">
        <v>815</v>
      </c>
      <c r="D108" s="635" t="s">
        <v>821</v>
      </c>
      <c r="E108" s="636"/>
      <c r="F108" s="636"/>
      <c r="G108" s="636">
        <f t="shared" si="47"/>
        <v>0</v>
      </c>
      <c r="H108" s="636">
        <f t="shared" si="48"/>
        <v>0</v>
      </c>
      <c r="I108" s="636">
        <f t="shared" si="44"/>
        <v>0</v>
      </c>
      <c r="J108" s="636">
        <f t="shared" si="45"/>
        <v>0</v>
      </c>
      <c r="M108" s="637"/>
      <c r="O108" s="657"/>
    </row>
    <row r="109" spans="1:15" s="656" customFormat="1">
      <c r="A109" s="633"/>
      <c r="B109" s="624"/>
      <c r="C109" s="634" t="s">
        <v>816</v>
      </c>
      <c r="D109" s="635" t="s">
        <v>822</v>
      </c>
      <c r="E109" s="636"/>
      <c r="F109" s="636"/>
      <c r="G109" s="636">
        <f t="shared" si="47"/>
        <v>0</v>
      </c>
      <c r="H109" s="636">
        <f t="shared" si="48"/>
        <v>0</v>
      </c>
      <c r="I109" s="636">
        <f t="shared" si="44"/>
        <v>0</v>
      </c>
      <c r="J109" s="636">
        <f t="shared" si="45"/>
        <v>0</v>
      </c>
      <c r="M109" s="637"/>
      <c r="O109" s="657"/>
    </row>
    <row r="110" spans="1:15" s="656" customFormat="1">
      <c r="A110" s="633"/>
      <c r="B110" s="624"/>
      <c r="C110" s="634" t="s">
        <v>817</v>
      </c>
      <c r="D110" s="635" t="s">
        <v>823</v>
      </c>
      <c r="E110" s="636"/>
      <c r="F110" s="636"/>
      <c r="G110" s="636">
        <f t="shared" si="47"/>
        <v>0</v>
      </c>
      <c r="H110" s="636">
        <f t="shared" si="48"/>
        <v>0</v>
      </c>
      <c r="I110" s="636">
        <f t="shared" si="44"/>
        <v>0</v>
      </c>
      <c r="J110" s="636">
        <f t="shared" si="45"/>
        <v>0</v>
      </c>
      <c r="M110" s="637"/>
      <c r="O110" s="657"/>
    </row>
    <row r="111" spans="1:15" s="656" customFormat="1">
      <c r="A111" s="633"/>
      <c r="B111" s="624"/>
      <c r="C111" s="634" t="s">
        <v>818</v>
      </c>
      <c r="D111" s="635" t="s">
        <v>824</v>
      </c>
      <c r="E111" s="636"/>
      <c r="F111" s="636"/>
      <c r="G111" s="636"/>
      <c r="H111" s="636"/>
      <c r="I111" s="636"/>
      <c r="J111" s="636"/>
      <c r="M111" s="637"/>
      <c r="O111" s="657"/>
    </row>
    <row r="112" spans="1:15" s="656" customFormat="1">
      <c r="A112" s="633"/>
      <c r="B112" s="624"/>
      <c r="C112" s="634" t="s">
        <v>828</v>
      </c>
      <c r="D112" s="635" t="s">
        <v>829</v>
      </c>
      <c r="E112" s="636"/>
      <c r="F112" s="636"/>
      <c r="G112" s="636">
        <f t="shared" si="47"/>
        <v>0</v>
      </c>
      <c r="H112" s="636">
        <f t="shared" si="48"/>
        <v>0</v>
      </c>
      <c r="I112" s="636">
        <f t="shared" si="44"/>
        <v>0</v>
      </c>
      <c r="J112" s="636">
        <f t="shared" si="45"/>
        <v>0</v>
      </c>
      <c r="M112" s="637"/>
      <c r="O112" s="657"/>
    </row>
    <row r="113" spans="1:15" s="654" customFormat="1" hidden="1">
      <c r="A113" s="642">
        <v>3</v>
      </c>
      <c r="B113" s="624"/>
      <c r="C113" s="643" t="s">
        <v>391</v>
      </c>
      <c r="D113" s="644" t="s">
        <v>392</v>
      </c>
      <c r="E113" s="645">
        <v>0</v>
      </c>
      <c r="F113" s="645">
        <v>0</v>
      </c>
      <c r="G113" s="645">
        <f t="shared" si="47"/>
        <v>0</v>
      </c>
      <c r="H113" s="645">
        <f t="shared" si="48"/>
        <v>0</v>
      </c>
      <c r="I113" s="645">
        <f t="shared" si="44"/>
        <v>0</v>
      </c>
      <c r="J113" s="645">
        <f t="shared" si="45"/>
        <v>0</v>
      </c>
      <c r="M113" s="637" t="str">
        <f t="shared" si="31"/>
        <v/>
      </c>
      <c r="O113" s="655"/>
    </row>
    <row r="114" spans="1:15" s="656" customFormat="1" hidden="1">
      <c r="A114" s="642">
        <v>3</v>
      </c>
      <c r="B114" s="624"/>
      <c r="C114" s="643" t="s">
        <v>393</v>
      </c>
      <c r="D114" s="644" t="s">
        <v>394</v>
      </c>
      <c r="E114" s="645">
        <v>0</v>
      </c>
      <c r="F114" s="645">
        <v>0</v>
      </c>
      <c r="G114" s="645">
        <f t="shared" si="47"/>
        <v>0</v>
      </c>
      <c r="H114" s="645">
        <f t="shared" si="48"/>
        <v>0</v>
      </c>
      <c r="I114" s="645">
        <f t="shared" si="44"/>
        <v>0</v>
      </c>
      <c r="J114" s="645">
        <f t="shared" si="45"/>
        <v>0</v>
      </c>
      <c r="M114" s="637" t="str">
        <f t="shared" si="31"/>
        <v/>
      </c>
      <c r="O114" s="657"/>
    </row>
    <row r="115" spans="1:15" s="656" customFormat="1" hidden="1">
      <c r="A115" s="642">
        <v>3</v>
      </c>
      <c r="B115" s="624"/>
      <c r="C115" s="643" t="s">
        <v>395</v>
      </c>
      <c r="D115" s="644" t="s">
        <v>396</v>
      </c>
      <c r="E115" s="645">
        <v>0</v>
      </c>
      <c r="F115" s="645">
        <v>0</v>
      </c>
      <c r="G115" s="645">
        <f t="shared" si="47"/>
        <v>0</v>
      </c>
      <c r="H115" s="645">
        <f t="shared" si="48"/>
        <v>0</v>
      </c>
      <c r="I115" s="645">
        <f t="shared" si="44"/>
        <v>0</v>
      </c>
      <c r="J115" s="645">
        <f t="shared" si="45"/>
        <v>0</v>
      </c>
      <c r="M115" s="637" t="str">
        <f t="shared" si="31"/>
        <v/>
      </c>
      <c r="O115" s="657"/>
    </row>
    <row r="116" spans="1:15" s="654" customFormat="1">
      <c r="A116" s="690">
        <v>3</v>
      </c>
      <c r="B116" s="691"/>
      <c r="C116" s="692" t="s">
        <v>397</v>
      </c>
      <c r="D116" s="693" t="s">
        <v>398</v>
      </c>
      <c r="E116" s="694">
        <v>0</v>
      </c>
      <c r="F116" s="694">
        <v>0</v>
      </c>
      <c r="G116" s="694">
        <f t="shared" si="47"/>
        <v>0</v>
      </c>
      <c r="H116" s="694">
        <f t="shared" si="48"/>
        <v>0</v>
      </c>
      <c r="I116" s="694">
        <f t="shared" si="44"/>
        <v>0</v>
      </c>
      <c r="J116" s="694">
        <f t="shared" si="45"/>
        <v>0</v>
      </c>
      <c r="M116" s="637" t="str">
        <f t="shared" si="31"/>
        <v/>
      </c>
      <c r="O116" s="655"/>
    </row>
    <row r="117" spans="1:15" s="695" customFormat="1">
      <c r="C117" s="696"/>
      <c r="D117" s="697" t="s">
        <v>399</v>
      </c>
      <c r="E117" s="698">
        <f t="shared" ref="E117:J117" si="49">SUMIF($A$9:$A$116,3,E9:E116)</f>
        <v>29644593</v>
      </c>
      <c r="F117" s="698">
        <f t="shared" si="49"/>
        <v>0</v>
      </c>
      <c r="G117" s="698">
        <f t="shared" si="49"/>
        <v>0</v>
      </c>
      <c r="H117" s="698">
        <f t="shared" si="49"/>
        <v>0</v>
      </c>
      <c r="I117" s="698">
        <f t="shared" si="49"/>
        <v>29644593</v>
      </c>
      <c r="J117" s="698">
        <f t="shared" si="49"/>
        <v>0</v>
      </c>
      <c r="M117" s="699" t="str">
        <f t="shared" si="31"/>
        <v>in</v>
      </c>
      <c r="O117" s="700"/>
    </row>
    <row r="118" spans="1:15">
      <c r="B118" s="607"/>
      <c r="E118" s="595"/>
      <c r="I118" s="701">
        <f>MENU!$D$17</f>
        <v>0</v>
      </c>
      <c r="J118" s="702">
        <v>1</v>
      </c>
      <c r="M118" s="637" t="str">
        <f t="shared" si="31"/>
        <v>in</v>
      </c>
      <c r="O118" s="595"/>
    </row>
    <row r="119" spans="1:15" ht="47.25" customHeight="1">
      <c r="A119" s="1527"/>
      <c r="B119" s="1527"/>
      <c r="D119" s="703" t="s">
        <v>400</v>
      </c>
      <c r="E119" s="1528" t="s">
        <v>98</v>
      </c>
      <c r="F119" s="1528"/>
      <c r="G119" s="704"/>
      <c r="H119" s="704"/>
      <c r="I119" s="1528" t="s">
        <v>853</v>
      </c>
      <c r="J119" s="1528"/>
      <c r="M119" s="637" t="str">
        <f t="shared" si="31"/>
        <v/>
      </c>
      <c r="O119" s="595"/>
    </row>
    <row r="120" spans="1:15">
      <c r="B120" s="607"/>
      <c r="I120" s="705"/>
      <c r="J120" s="702">
        <v>1</v>
      </c>
      <c r="M120" s="637" t="str">
        <f t="shared" si="31"/>
        <v>in</v>
      </c>
      <c r="O120" s="595"/>
    </row>
    <row r="121" spans="1:15">
      <c r="B121" s="607"/>
      <c r="E121" s="597">
        <f>E117-F117</f>
        <v>29644593</v>
      </c>
      <c r="F121" s="597"/>
      <c r="G121" s="597">
        <f>G117-H117</f>
        <v>0</v>
      </c>
      <c r="H121" s="595"/>
      <c r="I121" s="597">
        <f>I117-J117</f>
        <v>29644593</v>
      </c>
      <c r="J121" s="702">
        <v>1</v>
      </c>
      <c r="M121" s="637" t="str">
        <f t="shared" si="31"/>
        <v>in</v>
      </c>
      <c r="O121" s="595"/>
    </row>
    <row r="122" spans="1:15">
      <c r="B122" s="607"/>
      <c r="E122" s="595"/>
      <c r="I122" s="607"/>
      <c r="J122" s="702">
        <v>1</v>
      </c>
      <c r="M122" s="637" t="str">
        <f t="shared" si="31"/>
        <v>in</v>
      </c>
      <c r="O122" s="595"/>
    </row>
    <row r="123" spans="1:15" s="656" customFormat="1">
      <c r="A123" s="595"/>
      <c r="B123" s="599"/>
      <c r="D123" s="599" t="str">
        <f>MENU!D8</f>
        <v>hocketoanthuchanh.com</v>
      </c>
      <c r="E123" s="1529"/>
      <c r="F123" s="1529"/>
      <c r="G123" s="657"/>
      <c r="H123" s="657"/>
      <c r="I123" s="1529" t="str">
        <f>MENU!D6</f>
        <v>hocketoanthuchanh.com</v>
      </c>
      <c r="J123" s="1529"/>
      <c r="M123" s="637" t="str">
        <f t="shared" si="31"/>
        <v/>
      </c>
    </row>
    <row r="124" spans="1:15">
      <c r="M124" s="637" t="str">
        <f t="shared" si="31"/>
        <v/>
      </c>
    </row>
    <row r="125" spans="1:15">
      <c r="M125" s="637" t="str">
        <f t="shared" si="31"/>
        <v/>
      </c>
    </row>
    <row r="126" spans="1:15">
      <c r="M126" s="637" t="str">
        <f t="shared" si="31"/>
        <v/>
      </c>
    </row>
    <row r="127" spans="1:15">
      <c r="M127" s="637" t="str">
        <f t="shared" si="31"/>
        <v/>
      </c>
    </row>
    <row r="128" spans="1:15">
      <c r="F128" s="597"/>
      <c r="M128" s="637" t="str">
        <f t="shared" si="31"/>
        <v/>
      </c>
    </row>
    <row r="129" spans="6:13">
      <c r="F129" s="597"/>
      <c r="M129" s="637" t="str">
        <f t="shared" si="31"/>
        <v/>
      </c>
    </row>
    <row r="130" spans="6:13">
      <c r="F130" s="597"/>
      <c r="M130" s="637" t="str">
        <f t="shared" si="31"/>
        <v/>
      </c>
    </row>
    <row r="131" spans="6:13">
      <c r="M131" s="637" t="str">
        <f t="shared" si="31"/>
        <v/>
      </c>
    </row>
    <row r="132" spans="6:13">
      <c r="F132" s="597"/>
      <c r="M132" s="637" t="str">
        <f t="shared" si="31"/>
        <v/>
      </c>
    </row>
    <row r="133" spans="6:13">
      <c r="M133" s="637" t="str">
        <f t="shared" si="31"/>
        <v/>
      </c>
    </row>
    <row r="134" spans="6:13">
      <c r="M134" s="637" t="str">
        <f t="shared" si="31"/>
        <v/>
      </c>
    </row>
    <row r="135" spans="6:13">
      <c r="M135" s="637" t="str">
        <f t="shared" si="31"/>
        <v/>
      </c>
    </row>
    <row r="136" spans="6:13">
      <c r="M136" s="637" t="str">
        <f t="shared" si="31"/>
        <v/>
      </c>
    </row>
    <row r="137" spans="6:13">
      <c r="M137" s="637" t="str">
        <f t="shared" si="31"/>
        <v/>
      </c>
    </row>
    <row r="138" spans="6:13">
      <c r="M138" s="637" t="str">
        <f t="shared" si="31"/>
        <v/>
      </c>
    </row>
    <row r="139" spans="6:13">
      <c r="M139" s="637" t="str">
        <f t="shared" ref="M139:M202" si="50">IF(SUM(E139:J139)=0,"","in")</f>
        <v/>
      </c>
    </row>
    <row r="140" spans="6:13">
      <c r="M140" s="637" t="str">
        <f t="shared" si="50"/>
        <v/>
      </c>
    </row>
    <row r="141" spans="6:13">
      <c r="M141" s="637" t="str">
        <f t="shared" si="50"/>
        <v/>
      </c>
    </row>
    <row r="142" spans="6:13">
      <c r="M142" s="637" t="str">
        <f t="shared" si="50"/>
        <v/>
      </c>
    </row>
    <row r="143" spans="6:13">
      <c r="M143" s="637" t="str">
        <f t="shared" si="50"/>
        <v/>
      </c>
    </row>
    <row r="144" spans="6:13">
      <c r="M144" s="637" t="str">
        <f t="shared" si="50"/>
        <v/>
      </c>
    </row>
    <row r="145" spans="13:13">
      <c r="M145" s="637" t="str">
        <f t="shared" si="50"/>
        <v/>
      </c>
    </row>
    <row r="146" spans="13:13">
      <c r="M146" s="637" t="str">
        <f t="shared" si="50"/>
        <v/>
      </c>
    </row>
    <row r="147" spans="13:13">
      <c r="M147" s="637" t="str">
        <f t="shared" si="50"/>
        <v/>
      </c>
    </row>
    <row r="148" spans="13:13">
      <c r="M148" s="637" t="str">
        <f t="shared" si="50"/>
        <v/>
      </c>
    </row>
    <row r="149" spans="13:13">
      <c r="M149" s="637" t="str">
        <f t="shared" si="50"/>
        <v/>
      </c>
    </row>
    <row r="150" spans="13:13">
      <c r="M150" s="637" t="str">
        <f t="shared" si="50"/>
        <v/>
      </c>
    </row>
    <row r="151" spans="13:13">
      <c r="M151" s="637" t="str">
        <f t="shared" si="50"/>
        <v/>
      </c>
    </row>
    <row r="152" spans="13:13">
      <c r="M152" s="637" t="str">
        <f t="shared" si="50"/>
        <v/>
      </c>
    </row>
    <row r="153" spans="13:13">
      <c r="M153" s="637" t="str">
        <f t="shared" si="50"/>
        <v/>
      </c>
    </row>
    <row r="154" spans="13:13">
      <c r="M154" s="637" t="str">
        <f t="shared" si="50"/>
        <v/>
      </c>
    </row>
    <row r="155" spans="13:13">
      <c r="M155" s="637" t="str">
        <f t="shared" si="50"/>
        <v/>
      </c>
    </row>
    <row r="156" spans="13:13">
      <c r="M156" s="637" t="str">
        <f t="shared" si="50"/>
        <v/>
      </c>
    </row>
    <row r="157" spans="13:13">
      <c r="M157" s="637" t="str">
        <f t="shared" si="50"/>
        <v/>
      </c>
    </row>
    <row r="158" spans="13:13">
      <c r="M158" s="637" t="str">
        <f t="shared" si="50"/>
        <v/>
      </c>
    </row>
    <row r="159" spans="13:13">
      <c r="M159" s="637" t="str">
        <f t="shared" si="50"/>
        <v/>
      </c>
    </row>
    <row r="160" spans="13:13">
      <c r="M160" s="637" t="str">
        <f t="shared" si="50"/>
        <v/>
      </c>
    </row>
    <row r="161" spans="13:13">
      <c r="M161" s="637" t="str">
        <f t="shared" si="50"/>
        <v/>
      </c>
    </row>
    <row r="162" spans="13:13">
      <c r="M162" s="637" t="str">
        <f t="shared" si="50"/>
        <v/>
      </c>
    </row>
    <row r="163" spans="13:13">
      <c r="M163" s="637" t="str">
        <f t="shared" si="50"/>
        <v/>
      </c>
    </row>
    <row r="164" spans="13:13">
      <c r="M164" s="637" t="str">
        <f t="shared" si="50"/>
        <v/>
      </c>
    </row>
    <row r="165" spans="13:13">
      <c r="M165" s="637" t="str">
        <f t="shared" si="50"/>
        <v/>
      </c>
    </row>
    <row r="166" spans="13:13">
      <c r="M166" s="637" t="str">
        <f t="shared" si="50"/>
        <v/>
      </c>
    </row>
    <row r="167" spans="13:13">
      <c r="M167" s="637" t="str">
        <f t="shared" si="50"/>
        <v/>
      </c>
    </row>
    <row r="168" spans="13:13">
      <c r="M168" s="637" t="str">
        <f t="shared" si="50"/>
        <v/>
      </c>
    </row>
    <row r="169" spans="13:13">
      <c r="M169" s="637" t="str">
        <f t="shared" si="50"/>
        <v/>
      </c>
    </row>
    <row r="170" spans="13:13">
      <c r="M170" s="637" t="str">
        <f t="shared" si="50"/>
        <v/>
      </c>
    </row>
    <row r="171" spans="13:13">
      <c r="M171" s="637" t="str">
        <f t="shared" si="50"/>
        <v/>
      </c>
    </row>
    <row r="172" spans="13:13">
      <c r="M172" s="637" t="str">
        <f t="shared" si="50"/>
        <v/>
      </c>
    </row>
    <row r="173" spans="13:13">
      <c r="M173" s="637" t="str">
        <f t="shared" si="50"/>
        <v/>
      </c>
    </row>
    <row r="174" spans="13:13">
      <c r="M174" s="637" t="str">
        <f t="shared" si="50"/>
        <v/>
      </c>
    </row>
    <row r="175" spans="13:13">
      <c r="M175" s="637" t="str">
        <f t="shared" si="50"/>
        <v/>
      </c>
    </row>
    <row r="176" spans="13:13">
      <c r="M176" s="637" t="str">
        <f t="shared" si="50"/>
        <v/>
      </c>
    </row>
    <row r="177" spans="13:13">
      <c r="M177" s="637" t="str">
        <f t="shared" si="50"/>
        <v/>
      </c>
    </row>
    <row r="178" spans="13:13">
      <c r="M178" s="637" t="str">
        <f t="shared" si="50"/>
        <v/>
      </c>
    </row>
    <row r="179" spans="13:13">
      <c r="M179" s="637" t="str">
        <f t="shared" si="50"/>
        <v/>
      </c>
    </row>
    <row r="180" spans="13:13">
      <c r="M180" s="637" t="str">
        <f t="shared" si="50"/>
        <v/>
      </c>
    </row>
    <row r="181" spans="13:13">
      <c r="M181" s="637" t="str">
        <f t="shared" si="50"/>
        <v/>
      </c>
    </row>
    <row r="182" spans="13:13">
      <c r="M182" s="637" t="str">
        <f t="shared" si="50"/>
        <v/>
      </c>
    </row>
    <row r="183" spans="13:13">
      <c r="M183" s="637" t="str">
        <f t="shared" si="50"/>
        <v/>
      </c>
    </row>
    <row r="184" spans="13:13">
      <c r="M184" s="637" t="str">
        <f t="shared" si="50"/>
        <v/>
      </c>
    </row>
    <row r="185" spans="13:13">
      <c r="M185" s="637" t="str">
        <f t="shared" si="50"/>
        <v/>
      </c>
    </row>
    <row r="186" spans="13:13">
      <c r="M186" s="637" t="str">
        <f t="shared" si="50"/>
        <v/>
      </c>
    </row>
    <row r="187" spans="13:13">
      <c r="M187" s="637" t="str">
        <f t="shared" si="50"/>
        <v/>
      </c>
    </row>
    <row r="188" spans="13:13">
      <c r="M188" s="637" t="str">
        <f t="shared" si="50"/>
        <v/>
      </c>
    </row>
    <row r="189" spans="13:13">
      <c r="M189" s="637" t="str">
        <f t="shared" si="50"/>
        <v/>
      </c>
    </row>
    <row r="190" spans="13:13">
      <c r="M190" s="637" t="str">
        <f t="shared" si="50"/>
        <v/>
      </c>
    </row>
    <row r="191" spans="13:13">
      <c r="M191" s="637" t="str">
        <f t="shared" si="50"/>
        <v/>
      </c>
    </row>
    <row r="192" spans="13:13">
      <c r="M192" s="637" t="str">
        <f t="shared" si="50"/>
        <v/>
      </c>
    </row>
    <row r="193" spans="13:13">
      <c r="M193" s="637" t="str">
        <f t="shared" si="50"/>
        <v/>
      </c>
    </row>
    <row r="194" spans="13:13">
      <c r="M194" s="637" t="str">
        <f t="shared" si="50"/>
        <v/>
      </c>
    </row>
    <row r="195" spans="13:13">
      <c r="M195" s="637" t="str">
        <f t="shared" si="50"/>
        <v/>
      </c>
    </row>
    <row r="196" spans="13:13">
      <c r="M196" s="637" t="str">
        <f t="shared" si="50"/>
        <v/>
      </c>
    </row>
    <row r="197" spans="13:13">
      <c r="M197" s="637" t="str">
        <f t="shared" si="50"/>
        <v/>
      </c>
    </row>
    <row r="198" spans="13:13">
      <c r="M198" s="637" t="str">
        <f t="shared" si="50"/>
        <v/>
      </c>
    </row>
    <row r="199" spans="13:13">
      <c r="M199" s="637" t="str">
        <f t="shared" si="50"/>
        <v/>
      </c>
    </row>
    <row r="200" spans="13:13">
      <c r="M200" s="637" t="str">
        <f t="shared" si="50"/>
        <v/>
      </c>
    </row>
    <row r="201" spans="13:13">
      <c r="M201" s="637" t="str">
        <f t="shared" si="50"/>
        <v/>
      </c>
    </row>
    <row r="202" spans="13:13">
      <c r="M202" s="637" t="str">
        <f t="shared" si="50"/>
        <v/>
      </c>
    </row>
    <row r="203" spans="13:13">
      <c r="M203" s="637" t="str">
        <f t="shared" ref="M203:M249" si="51">IF(SUM(E203:J203)=0,"","in")</f>
        <v/>
      </c>
    </row>
    <row r="204" spans="13:13">
      <c r="M204" s="637" t="str">
        <f t="shared" si="51"/>
        <v/>
      </c>
    </row>
    <row r="205" spans="13:13">
      <c r="M205" s="637" t="str">
        <f t="shared" si="51"/>
        <v/>
      </c>
    </row>
    <row r="206" spans="13:13">
      <c r="M206" s="637" t="str">
        <f t="shared" si="51"/>
        <v/>
      </c>
    </row>
    <row r="207" spans="13:13">
      <c r="M207" s="637" t="str">
        <f t="shared" si="51"/>
        <v/>
      </c>
    </row>
    <row r="208" spans="13:13">
      <c r="M208" s="637" t="str">
        <f t="shared" si="51"/>
        <v/>
      </c>
    </row>
    <row r="209" spans="13:13">
      <c r="M209" s="637" t="str">
        <f t="shared" si="51"/>
        <v/>
      </c>
    </row>
    <row r="210" spans="13:13">
      <c r="M210" s="637" t="str">
        <f t="shared" si="51"/>
        <v/>
      </c>
    </row>
    <row r="211" spans="13:13">
      <c r="M211" s="637" t="str">
        <f t="shared" si="51"/>
        <v/>
      </c>
    </row>
    <row r="212" spans="13:13">
      <c r="M212" s="637" t="str">
        <f t="shared" si="51"/>
        <v/>
      </c>
    </row>
    <row r="213" spans="13:13">
      <c r="M213" s="637" t="str">
        <f t="shared" si="51"/>
        <v/>
      </c>
    </row>
    <row r="214" spans="13:13">
      <c r="M214" s="637" t="str">
        <f t="shared" si="51"/>
        <v/>
      </c>
    </row>
    <row r="215" spans="13:13">
      <c r="M215" s="637" t="str">
        <f t="shared" si="51"/>
        <v/>
      </c>
    </row>
    <row r="216" spans="13:13">
      <c r="M216" s="637" t="str">
        <f t="shared" si="51"/>
        <v/>
      </c>
    </row>
    <row r="217" spans="13:13">
      <c r="M217" s="637" t="str">
        <f t="shared" si="51"/>
        <v/>
      </c>
    </row>
    <row r="218" spans="13:13">
      <c r="M218" s="637" t="str">
        <f t="shared" si="51"/>
        <v/>
      </c>
    </row>
    <row r="219" spans="13:13">
      <c r="M219" s="637" t="str">
        <f t="shared" si="51"/>
        <v/>
      </c>
    </row>
    <row r="220" spans="13:13">
      <c r="M220" s="637" t="str">
        <f t="shared" si="51"/>
        <v/>
      </c>
    </row>
    <row r="221" spans="13:13">
      <c r="M221" s="637" t="str">
        <f t="shared" si="51"/>
        <v/>
      </c>
    </row>
    <row r="222" spans="13:13">
      <c r="M222" s="637" t="str">
        <f t="shared" si="51"/>
        <v/>
      </c>
    </row>
    <row r="223" spans="13:13">
      <c r="M223" s="637" t="str">
        <f t="shared" si="51"/>
        <v/>
      </c>
    </row>
    <row r="224" spans="13:13">
      <c r="M224" s="637" t="str">
        <f t="shared" si="51"/>
        <v/>
      </c>
    </row>
    <row r="225" spans="13:13">
      <c r="M225" s="637" t="str">
        <f t="shared" si="51"/>
        <v/>
      </c>
    </row>
    <row r="226" spans="13:13">
      <c r="M226" s="637" t="str">
        <f t="shared" si="51"/>
        <v/>
      </c>
    </row>
    <row r="227" spans="13:13">
      <c r="M227" s="637" t="str">
        <f t="shared" si="51"/>
        <v/>
      </c>
    </row>
    <row r="228" spans="13:13">
      <c r="M228" s="637" t="str">
        <f t="shared" si="51"/>
        <v/>
      </c>
    </row>
    <row r="229" spans="13:13">
      <c r="M229" s="637" t="str">
        <f t="shared" si="51"/>
        <v/>
      </c>
    </row>
    <row r="230" spans="13:13">
      <c r="M230" s="637" t="str">
        <f t="shared" si="51"/>
        <v/>
      </c>
    </row>
    <row r="231" spans="13:13">
      <c r="M231" s="637" t="str">
        <f t="shared" si="51"/>
        <v/>
      </c>
    </row>
    <row r="232" spans="13:13">
      <c r="M232" s="637" t="str">
        <f t="shared" si="51"/>
        <v/>
      </c>
    </row>
    <row r="233" spans="13:13">
      <c r="M233" s="637" t="str">
        <f t="shared" si="51"/>
        <v/>
      </c>
    </row>
    <row r="234" spans="13:13">
      <c r="M234" s="637" t="str">
        <f t="shared" si="51"/>
        <v/>
      </c>
    </row>
    <row r="235" spans="13:13">
      <c r="M235" s="637" t="str">
        <f t="shared" si="51"/>
        <v/>
      </c>
    </row>
    <row r="236" spans="13:13">
      <c r="M236" s="637" t="str">
        <f t="shared" si="51"/>
        <v/>
      </c>
    </row>
    <row r="237" spans="13:13">
      <c r="M237" s="637" t="str">
        <f t="shared" si="51"/>
        <v/>
      </c>
    </row>
    <row r="238" spans="13:13">
      <c r="M238" s="637" t="str">
        <f t="shared" si="51"/>
        <v/>
      </c>
    </row>
    <row r="239" spans="13:13">
      <c r="M239" s="637" t="str">
        <f t="shared" si="51"/>
        <v/>
      </c>
    </row>
    <row r="240" spans="13:13">
      <c r="M240" s="637" t="str">
        <f t="shared" si="51"/>
        <v/>
      </c>
    </row>
    <row r="241" spans="4:13">
      <c r="M241" s="637" t="str">
        <f t="shared" si="51"/>
        <v/>
      </c>
    </row>
    <row r="242" spans="4:13">
      <c r="M242" s="637" t="str">
        <f t="shared" si="51"/>
        <v/>
      </c>
    </row>
    <row r="243" spans="4:13">
      <c r="M243" s="637" t="str">
        <f t="shared" si="51"/>
        <v/>
      </c>
    </row>
    <row r="244" spans="4:13">
      <c r="M244" s="637" t="str">
        <f t="shared" si="51"/>
        <v/>
      </c>
    </row>
    <row r="245" spans="4:13">
      <c r="M245" s="637" t="str">
        <f t="shared" si="51"/>
        <v/>
      </c>
    </row>
    <row r="246" spans="4:13">
      <c r="M246" s="637" t="str">
        <f t="shared" si="51"/>
        <v/>
      </c>
    </row>
    <row r="247" spans="4:13">
      <c r="M247" s="637" t="str">
        <f t="shared" si="51"/>
        <v/>
      </c>
    </row>
    <row r="248" spans="4:13">
      <c r="M248" s="637" t="str">
        <f t="shared" si="51"/>
        <v/>
      </c>
    </row>
    <row r="249" spans="4:13">
      <c r="M249" s="637" t="str">
        <f t="shared" si="51"/>
        <v/>
      </c>
    </row>
    <row r="250" spans="4:13">
      <c r="I250" s="597"/>
    </row>
    <row r="251" spans="4:13">
      <c r="D251" s="706"/>
      <c r="I251" s="597"/>
    </row>
    <row r="252" spans="4:13">
      <c r="I252" s="597"/>
    </row>
    <row r="253" spans="4:13">
      <c r="I253" s="597"/>
    </row>
    <row r="254" spans="4:13">
      <c r="I254" s="597"/>
    </row>
  </sheetData>
  <autoFilter ref="M9:M249" xr:uid="{00000000-0009-0000-0000-00000C000000}"/>
  <mergeCells count="12">
    <mergeCell ref="A119:B119"/>
    <mergeCell ref="E119:F119"/>
    <mergeCell ref="I119:J119"/>
    <mergeCell ref="E123:F123"/>
    <mergeCell ref="I123:J123"/>
    <mergeCell ref="H2:J3"/>
    <mergeCell ref="B7:B8"/>
    <mergeCell ref="C7:C8"/>
    <mergeCell ref="D7:D8"/>
    <mergeCell ref="E7:F7"/>
    <mergeCell ref="G7:H7"/>
    <mergeCell ref="I7:J7"/>
  </mergeCells>
  <pageMargins left="0.43958333333333299" right="0.139583333333333" top="0.48958333333333298" bottom="0.36944444444444402" header="0.27986111111111101" footer="0.16944444444444401"/>
  <pageSetup scale="90" orientation="landscape" horizontalDpi="300" verticalDpi="300" r:id="rId1"/>
  <headerFooter alignWithMargins="0">
    <oddFooter>&amp;CPage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6"/>
  <sheetViews>
    <sheetView showGridLines="0" workbookViewId="0">
      <selection activeCell="F48" sqref="F48"/>
    </sheetView>
  </sheetViews>
  <sheetFormatPr defaultColWidth="9" defaultRowHeight="15.6"/>
  <cols>
    <col min="1" max="2" width="9.109375" style="4"/>
    <col min="3" max="3" width="11.5546875" style="4" customWidth="1"/>
    <col min="4" max="8" width="9.109375" style="4"/>
    <col min="9" max="9" width="9" style="4" customWidth="1"/>
    <col min="10" max="10" width="7.109375" style="4" customWidth="1"/>
    <col min="11" max="258" width="9.109375" style="4"/>
    <col min="259" max="259" width="11.5546875" style="4" customWidth="1"/>
    <col min="260" max="264" width="9.109375" style="4"/>
    <col min="265" max="265" width="9" style="4" customWidth="1"/>
    <col min="266" max="266" width="7.109375" style="4" customWidth="1"/>
    <col min="267" max="514" width="9.109375" style="4"/>
    <col min="515" max="515" width="11.5546875" style="4" customWidth="1"/>
    <col min="516" max="520" width="9.109375" style="4"/>
    <col min="521" max="521" width="9" style="4" customWidth="1"/>
    <col min="522" max="522" width="7.109375" style="4" customWidth="1"/>
    <col min="523" max="770" width="9.109375" style="4"/>
    <col min="771" max="771" width="11.5546875" style="4" customWidth="1"/>
    <col min="772" max="776" width="9.109375" style="4"/>
    <col min="777" max="777" width="9" style="4" customWidth="1"/>
    <col min="778" max="778" width="7.109375" style="4" customWidth="1"/>
    <col min="779" max="1026" width="9.109375" style="4"/>
    <col min="1027" max="1027" width="11.5546875" style="4" customWidth="1"/>
    <col min="1028" max="1032" width="9.109375" style="4"/>
    <col min="1033" max="1033" width="9" style="4" customWidth="1"/>
    <col min="1034" max="1034" width="7.109375" style="4" customWidth="1"/>
    <col min="1035" max="1282" width="9.109375" style="4"/>
    <col min="1283" max="1283" width="11.5546875" style="4" customWidth="1"/>
    <col min="1284" max="1288" width="9.109375" style="4"/>
    <col min="1289" max="1289" width="9" style="4" customWidth="1"/>
    <col min="1290" max="1290" width="7.109375" style="4" customWidth="1"/>
    <col min="1291" max="1538" width="9.109375" style="4"/>
    <col min="1539" max="1539" width="11.5546875" style="4" customWidth="1"/>
    <col min="1540" max="1544" width="9.109375" style="4"/>
    <col min="1545" max="1545" width="9" style="4" customWidth="1"/>
    <col min="1546" max="1546" width="7.109375" style="4" customWidth="1"/>
    <col min="1547" max="1794" width="9.109375" style="4"/>
    <col min="1795" max="1795" width="11.5546875" style="4" customWidth="1"/>
    <col min="1796" max="1800" width="9.109375" style="4"/>
    <col min="1801" max="1801" width="9" style="4" customWidth="1"/>
    <col min="1802" max="1802" width="7.109375" style="4" customWidth="1"/>
    <col min="1803" max="2050" width="9.109375" style="4"/>
    <col min="2051" max="2051" width="11.5546875" style="4" customWidth="1"/>
    <col min="2052" max="2056" width="9.109375" style="4"/>
    <col min="2057" max="2057" width="9" style="4" customWidth="1"/>
    <col min="2058" max="2058" width="7.109375" style="4" customWidth="1"/>
    <col min="2059" max="2306" width="9.109375" style="4"/>
    <col min="2307" max="2307" width="11.5546875" style="4" customWidth="1"/>
    <col min="2308" max="2312" width="9.109375" style="4"/>
    <col min="2313" max="2313" width="9" style="4" customWidth="1"/>
    <col min="2314" max="2314" width="7.109375" style="4" customWidth="1"/>
    <col min="2315" max="2562" width="9.109375" style="4"/>
    <col min="2563" max="2563" width="11.5546875" style="4" customWidth="1"/>
    <col min="2564" max="2568" width="9.109375" style="4"/>
    <col min="2569" max="2569" width="9" style="4" customWidth="1"/>
    <col min="2570" max="2570" width="7.109375" style="4" customWidth="1"/>
    <col min="2571" max="2818" width="9.109375" style="4"/>
    <col min="2819" max="2819" width="11.5546875" style="4" customWidth="1"/>
    <col min="2820" max="2824" width="9.109375" style="4"/>
    <col min="2825" max="2825" width="9" style="4" customWidth="1"/>
    <col min="2826" max="2826" width="7.109375" style="4" customWidth="1"/>
    <col min="2827" max="3074" width="9.109375" style="4"/>
    <col min="3075" max="3075" width="11.5546875" style="4" customWidth="1"/>
    <col min="3076" max="3080" width="9.109375" style="4"/>
    <col min="3081" max="3081" width="9" style="4" customWidth="1"/>
    <col min="3082" max="3082" width="7.109375" style="4" customWidth="1"/>
    <col min="3083" max="3330" width="9.109375" style="4"/>
    <col min="3331" max="3331" width="11.5546875" style="4" customWidth="1"/>
    <col min="3332" max="3336" width="9.109375" style="4"/>
    <col min="3337" max="3337" width="9" style="4" customWidth="1"/>
    <col min="3338" max="3338" width="7.109375" style="4" customWidth="1"/>
    <col min="3339" max="3586" width="9.109375" style="4"/>
    <col min="3587" max="3587" width="11.5546875" style="4" customWidth="1"/>
    <col min="3588" max="3592" width="9.109375" style="4"/>
    <col min="3593" max="3593" width="9" style="4" customWidth="1"/>
    <col min="3594" max="3594" width="7.109375" style="4" customWidth="1"/>
    <col min="3595" max="3842" width="9.109375" style="4"/>
    <col min="3843" max="3843" width="11.5546875" style="4" customWidth="1"/>
    <col min="3844" max="3848" width="9.109375" style="4"/>
    <col min="3849" max="3849" width="9" style="4" customWidth="1"/>
    <col min="3850" max="3850" width="7.109375" style="4" customWidth="1"/>
    <col min="3851" max="4098" width="9.109375" style="4"/>
    <col min="4099" max="4099" width="11.5546875" style="4" customWidth="1"/>
    <col min="4100" max="4104" width="9.109375" style="4"/>
    <col min="4105" max="4105" width="9" style="4" customWidth="1"/>
    <col min="4106" max="4106" width="7.109375" style="4" customWidth="1"/>
    <col min="4107" max="4354" width="9.109375" style="4"/>
    <col min="4355" max="4355" width="11.5546875" style="4" customWidth="1"/>
    <col min="4356" max="4360" width="9.109375" style="4"/>
    <col min="4361" max="4361" width="9" style="4" customWidth="1"/>
    <col min="4362" max="4362" width="7.109375" style="4" customWidth="1"/>
    <col min="4363" max="4610" width="9.109375" style="4"/>
    <col min="4611" max="4611" width="11.5546875" style="4" customWidth="1"/>
    <col min="4612" max="4616" width="9.109375" style="4"/>
    <col min="4617" max="4617" width="9" style="4" customWidth="1"/>
    <col min="4618" max="4618" width="7.109375" style="4" customWidth="1"/>
    <col min="4619" max="4866" width="9.109375" style="4"/>
    <col min="4867" max="4867" width="11.5546875" style="4" customWidth="1"/>
    <col min="4868" max="4872" width="9.109375" style="4"/>
    <col min="4873" max="4873" width="9" style="4" customWidth="1"/>
    <col min="4874" max="4874" width="7.109375" style="4" customWidth="1"/>
    <col min="4875" max="5122" width="9.109375" style="4"/>
    <col min="5123" max="5123" width="11.5546875" style="4" customWidth="1"/>
    <col min="5124" max="5128" width="9.109375" style="4"/>
    <col min="5129" max="5129" width="9" style="4" customWidth="1"/>
    <col min="5130" max="5130" width="7.109375" style="4" customWidth="1"/>
    <col min="5131" max="5378" width="9.109375" style="4"/>
    <col min="5379" max="5379" width="11.5546875" style="4" customWidth="1"/>
    <col min="5380" max="5384" width="9.109375" style="4"/>
    <col min="5385" max="5385" width="9" style="4" customWidth="1"/>
    <col min="5386" max="5386" width="7.109375" style="4" customWidth="1"/>
    <col min="5387" max="5634" width="9.109375" style="4"/>
    <col min="5635" max="5635" width="11.5546875" style="4" customWidth="1"/>
    <col min="5636" max="5640" width="9.109375" style="4"/>
    <col min="5641" max="5641" width="9" style="4" customWidth="1"/>
    <col min="5642" max="5642" width="7.109375" style="4" customWidth="1"/>
    <col min="5643" max="5890" width="9.109375" style="4"/>
    <col min="5891" max="5891" width="11.5546875" style="4" customWidth="1"/>
    <col min="5892" max="5896" width="9.109375" style="4"/>
    <col min="5897" max="5897" width="9" style="4" customWidth="1"/>
    <col min="5898" max="5898" width="7.109375" style="4" customWidth="1"/>
    <col min="5899" max="6146" width="9.109375" style="4"/>
    <col min="6147" max="6147" width="11.5546875" style="4" customWidth="1"/>
    <col min="6148" max="6152" width="9.109375" style="4"/>
    <col min="6153" max="6153" width="9" style="4" customWidth="1"/>
    <col min="6154" max="6154" width="7.109375" style="4" customWidth="1"/>
    <col min="6155" max="6402" width="9.109375" style="4"/>
    <col min="6403" max="6403" width="11.5546875" style="4" customWidth="1"/>
    <col min="6404" max="6408" width="9.109375" style="4"/>
    <col min="6409" max="6409" width="9" style="4" customWidth="1"/>
    <col min="6410" max="6410" width="7.109375" style="4" customWidth="1"/>
    <col min="6411" max="6658" width="9.109375" style="4"/>
    <col min="6659" max="6659" width="11.5546875" style="4" customWidth="1"/>
    <col min="6660" max="6664" width="9.109375" style="4"/>
    <col min="6665" max="6665" width="9" style="4" customWidth="1"/>
    <col min="6666" max="6666" width="7.109375" style="4" customWidth="1"/>
    <col min="6667" max="6914" width="9.109375" style="4"/>
    <col min="6915" max="6915" width="11.5546875" style="4" customWidth="1"/>
    <col min="6916" max="6920" width="9.109375" style="4"/>
    <col min="6921" max="6921" width="9" style="4" customWidth="1"/>
    <col min="6922" max="6922" width="7.109375" style="4" customWidth="1"/>
    <col min="6923" max="7170" width="9.109375" style="4"/>
    <col min="7171" max="7171" width="11.5546875" style="4" customWidth="1"/>
    <col min="7172" max="7176" width="9.109375" style="4"/>
    <col min="7177" max="7177" width="9" style="4" customWidth="1"/>
    <col min="7178" max="7178" width="7.109375" style="4" customWidth="1"/>
    <col min="7179" max="7426" width="9.109375" style="4"/>
    <col min="7427" max="7427" width="11.5546875" style="4" customWidth="1"/>
    <col min="7428" max="7432" width="9.109375" style="4"/>
    <col min="7433" max="7433" width="9" style="4" customWidth="1"/>
    <col min="7434" max="7434" width="7.109375" style="4" customWidth="1"/>
    <col min="7435" max="7682" width="9.109375" style="4"/>
    <col min="7683" max="7683" width="11.5546875" style="4" customWidth="1"/>
    <col min="7684" max="7688" width="9.109375" style="4"/>
    <col min="7689" max="7689" width="9" style="4" customWidth="1"/>
    <col min="7690" max="7690" width="7.109375" style="4" customWidth="1"/>
    <col min="7691" max="7938" width="9.109375" style="4"/>
    <col min="7939" max="7939" width="11.5546875" style="4" customWidth="1"/>
    <col min="7940" max="7944" width="9.109375" style="4"/>
    <col min="7945" max="7945" width="9" style="4" customWidth="1"/>
    <col min="7946" max="7946" width="7.109375" style="4" customWidth="1"/>
    <col min="7947" max="8194" width="9.109375" style="4"/>
    <col min="8195" max="8195" width="11.5546875" style="4" customWidth="1"/>
    <col min="8196" max="8200" width="9.109375" style="4"/>
    <col min="8201" max="8201" width="9" style="4" customWidth="1"/>
    <col min="8202" max="8202" width="7.109375" style="4" customWidth="1"/>
    <col min="8203" max="8450" width="9.109375" style="4"/>
    <col min="8451" max="8451" width="11.5546875" style="4" customWidth="1"/>
    <col min="8452" max="8456" width="9.109375" style="4"/>
    <col min="8457" max="8457" width="9" style="4" customWidth="1"/>
    <col min="8458" max="8458" width="7.109375" style="4" customWidth="1"/>
    <col min="8459" max="8706" width="9.109375" style="4"/>
    <col min="8707" max="8707" width="11.5546875" style="4" customWidth="1"/>
    <col min="8708" max="8712" width="9.109375" style="4"/>
    <col min="8713" max="8713" width="9" style="4" customWidth="1"/>
    <col min="8714" max="8714" width="7.109375" style="4" customWidth="1"/>
    <col min="8715" max="8962" width="9.109375" style="4"/>
    <col min="8963" max="8963" width="11.5546875" style="4" customWidth="1"/>
    <col min="8964" max="8968" width="9.109375" style="4"/>
    <col min="8969" max="8969" width="9" style="4" customWidth="1"/>
    <col min="8970" max="8970" width="7.109375" style="4" customWidth="1"/>
    <col min="8971" max="9218" width="9.109375" style="4"/>
    <col min="9219" max="9219" width="11.5546875" style="4" customWidth="1"/>
    <col min="9220" max="9224" width="9.109375" style="4"/>
    <col min="9225" max="9225" width="9" style="4" customWidth="1"/>
    <col min="9226" max="9226" width="7.109375" style="4" customWidth="1"/>
    <col min="9227" max="9474" width="9.109375" style="4"/>
    <col min="9475" max="9475" width="11.5546875" style="4" customWidth="1"/>
    <col min="9476" max="9480" width="9.109375" style="4"/>
    <col min="9481" max="9481" width="9" style="4" customWidth="1"/>
    <col min="9482" max="9482" width="7.109375" style="4" customWidth="1"/>
    <col min="9483" max="9730" width="9.109375" style="4"/>
    <col min="9731" max="9731" width="11.5546875" style="4" customWidth="1"/>
    <col min="9732" max="9736" width="9.109375" style="4"/>
    <col min="9737" max="9737" width="9" style="4" customWidth="1"/>
    <col min="9738" max="9738" width="7.109375" style="4" customWidth="1"/>
    <col min="9739" max="9986" width="9.109375" style="4"/>
    <col min="9987" max="9987" width="11.5546875" style="4" customWidth="1"/>
    <col min="9988" max="9992" width="9.109375" style="4"/>
    <col min="9993" max="9993" width="9" style="4" customWidth="1"/>
    <col min="9994" max="9994" width="7.109375" style="4" customWidth="1"/>
    <col min="9995" max="10242" width="9.109375" style="4"/>
    <col min="10243" max="10243" width="11.5546875" style="4" customWidth="1"/>
    <col min="10244" max="10248" width="9.109375" style="4"/>
    <col min="10249" max="10249" width="9" style="4" customWidth="1"/>
    <col min="10250" max="10250" width="7.109375" style="4" customWidth="1"/>
    <col min="10251" max="10498" width="9.109375" style="4"/>
    <col min="10499" max="10499" width="11.5546875" style="4" customWidth="1"/>
    <col min="10500" max="10504" width="9.109375" style="4"/>
    <col min="10505" max="10505" width="9" style="4" customWidth="1"/>
    <col min="10506" max="10506" width="7.109375" style="4" customWidth="1"/>
    <col min="10507" max="10754" width="9.109375" style="4"/>
    <col min="10755" max="10755" width="11.5546875" style="4" customWidth="1"/>
    <col min="10756" max="10760" width="9.109375" style="4"/>
    <col min="10761" max="10761" width="9" style="4" customWidth="1"/>
    <col min="10762" max="10762" width="7.109375" style="4" customWidth="1"/>
    <col min="10763" max="11010" width="9.109375" style="4"/>
    <col min="11011" max="11011" width="11.5546875" style="4" customWidth="1"/>
    <col min="11012" max="11016" width="9.109375" style="4"/>
    <col min="11017" max="11017" width="9" style="4" customWidth="1"/>
    <col min="11018" max="11018" width="7.109375" style="4" customWidth="1"/>
    <col min="11019" max="11266" width="9.109375" style="4"/>
    <col min="11267" max="11267" width="11.5546875" style="4" customWidth="1"/>
    <col min="11268" max="11272" width="9.109375" style="4"/>
    <col min="11273" max="11273" width="9" style="4" customWidth="1"/>
    <col min="11274" max="11274" width="7.109375" style="4" customWidth="1"/>
    <col min="11275" max="11522" width="9.109375" style="4"/>
    <col min="11523" max="11523" width="11.5546875" style="4" customWidth="1"/>
    <col min="11524" max="11528" width="9.109375" style="4"/>
    <col min="11529" max="11529" width="9" style="4" customWidth="1"/>
    <col min="11530" max="11530" width="7.109375" style="4" customWidth="1"/>
    <col min="11531" max="11778" width="9.109375" style="4"/>
    <col min="11779" max="11779" width="11.5546875" style="4" customWidth="1"/>
    <col min="11780" max="11784" width="9.109375" style="4"/>
    <col min="11785" max="11785" width="9" style="4" customWidth="1"/>
    <col min="11786" max="11786" width="7.109375" style="4" customWidth="1"/>
    <col min="11787" max="12034" width="9.109375" style="4"/>
    <col min="12035" max="12035" width="11.5546875" style="4" customWidth="1"/>
    <col min="12036" max="12040" width="9.109375" style="4"/>
    <col min="12041" max="12041" width="9" style="4" customWidth="1"/>
    <col min="12042" max="12042" width="7.109375" style="4" customWidth="1"/>
    <col min="12043" max="12290" width="9.109375" style="4"/>
    <col min="12291" max="12291" width="11.5546875" style="4" customWidth="1"/>
    <col min="12292" max="12296" width="9.109375" style="4"/>
    <col min="12297" max="12297" width="9" style="4" customWidth="1"/>
    <col min="12298" max="12298" width="7.109375" style="4" customWidth="1"/>
    <col min="12299" max="12546" width="9.109375" style="4"/>
    <col min="12547" max="12547" width="11.5546875" style="4" customWidth="1"/>
    <col min="12548" max="12552" width="9.109375" style="4"/>
    <col min="12553" max="12553" width="9" style="4" customWidth="1"/>
    <col min="12554" max="12554" width="7.109375" style="4" customWidth="1"/>
    <col min="12555" max="12802" width="9.109375" style="4"/>
    <col min="12803" max="12803" width="11.5546875" style="4" customWidth="1"/>
    <col min="12804" max="12808" width="9.109375" style="4"/>
    <col min="12809" max="12809" width="9" style="4" customWidth="1"/>
    <col min="12810" max="12810" width="7.109375" style="4" customWidth="1"/>
    <col min="12811" max="13058" width="9.109375" style="4"/>
    <col min="13059" max="13059" width="11.5546875" style="4" customWidth="1"/>
    <col min="13060" max="13064" width="9.109375" style="4"/>
    <col min="13065" max="13065" width="9" style="4" customWidth="1"/>
    <col min="13066" max="13066" width="7.109375" style="4" customWidth="1"/>
    <col min="13067" max="13314" width="9.109375" style="4"/>
    <col min="13315" max="13315" width="11.5546875" style="4" customWidth="1"/>
    <col min="13316" max="13320" width="9.109375" style="4"/>
    <col min="13321" max="13321" width="9" style="4" customWidth="1"/>
    <col min="13322" max="13322" width="7.109375" style="4" customWidth="1"/>
    <col min="13323" max="13570" width="9.109375" style="4"/>
    <col min="13571" max="13571" width="11.5546875" style="4" customWidth="1"/>
    <col min="13572" max="13576" width="9.109375" style="4"/>
    <col min="13577" max="13577" width="9" style="4" customWidth="1"/>
    <col min="13578" max="13578" width="7.109375" style="4" customWidth="1"/>
    <col min="13579" max="13826" width="9.109375" style="4"/>
    <col min="13827" max="13827" width="11.5546875" style="4" customWidth="1"/>
    <col min="13828" max="13832" width="9.109375" style="4"/>
    <col min="13833" max="13833" width="9" style="4" customWidth="1"/>
    <col min="13834" max="13834" width="7.109375" style="4" customWidth="1"/>
    <col min="13835" max="14082" width="9.109375" style="4"/>
    <col min="14083" max="14083" width="11.5546875" style="4" customWidth="1"/>
    <col min="14084" max="14088" width="9.109375" style="4"/>
    <col min="14089" max="14089" width="9" style="4" customWidth="1"/>
    <col min="14090" max="14090" width="7.109375" style="4" customWidth="1"/>
    <col min="14091" max="14338" width="9.109375" style="4"/>
    <col min="14339" max="14339" width="11.5546875" style="4" customWidth="1"/>
    <col min="14340" max="14344" width="9.109375" style="4"/>
    <col min="14345" max="14345" width="9" style="4" customWidth="1"/>
    <col min="14346" max="14346" width="7.109375" style="4" customWidth="1"/>
    <col min="14347" max="14594" width="9.109375" style="4"/>
    <col min="14595" max="14595" width="11.5546875" style="4" customWidth="1"/>
    <col min="14596" max="14600" width="9.109375" style="4"/>
    <col min="14601" max="14601" width="9" style="4" customWidth="1"/>
    <col min="14602" max="14602" width="7.109375" style="4" customWidth="1"/>
    <col min="14603" max="14850" width="9.109375" style="4"/>
    <col min="14851" max="14851" width="11.5546875" style="4" customWidth="1"/>
    <col min="14852" max="14856" width="9.109375" style="4"/>
    <col min="14857" max="14857" width="9" style="4" customWidth="1"/>
    <col min="14858" max="14858" width="7.109375" style="4" customWidth="1"/>
    <col min="14859" max="15106" width="9.109375" style="4"/>
    <col min="15107" max="15107" width="11.5546875" style="4" customWidth="1"/>
    <col min="15108" max="15112" width="9.109375" style="4"/>
    <col min="15113" max="15113" width="9" style="4" customWidth="1"/>
    <col min="15114" max="15114" width="7.109375" style="4" customWidth="1"/>
    <col min="15115" max="15362" width="9.109375" style="4"/>
    <col min="15363" max="15363" width="11.5546875" style="4" customWidth="1"/>
    <col min="15364" max="15368" width="9.109375" style="4"/>
    <col min="15369" max="15369" width="9" style="4" customWidth="1"/>
    <col min="15370" max="15370" width="7.109375" style="4" customWidth="1"/>
    <col min="15371" max="15618" width="9.109375" style="4"/>
    <col min="15619" max="15619" width="11.5546875" style="4" customWidth="1"/>
    <col min="15620" max="15624" width="9.109375" style="4"/>
    <col min="15625" max="15625" width="9" style="4" customWidth="1"/>
    <col min="15626" max="15626" width="7.109375" style="4" customWidth="1"/>
    <col min="15627" max="15874" width="9.109375" style="4"/>
    <col min="15875" max="15875" width="11.5546875" style="4" customWidth="1"/>
    <col min="15876" max="15880" width="9.109375" style="4"/>
    <col min="15881" max="15881" width="9" style="4" customWidth="1"/>
    <col min="15882" max="15882" width="7.109375" style="4" customWidth="1"/>
    <col min="15883" max="16130" width="9.109375" style="4"/>
    <col min="16131" max="16131" width="11.5546875" style="4" customWidth="1"/>
    <col min="16132" max="16136" width="9.109375" style="4"/>
    <col min="16137" max="16137" width="9" style="4" customWidth="1"/>
    <col min="16138" max="16138" width="7.109375" style="4" customWidth="1"/>
    <col min="16139" max="16384" width="9.109375" style="4"/>
  </cols>
  <sheetData>
    <row r="1" spans="1:10" ht="16.8">
      <c r="A1" s="1505" t="s">
        <v>47</v>
      </c>
      <c r="B1" s="1506"/>
      <c r="C1" s="1506"/>
      <c r="D1" s="1506"/>
      <c r="E1" s="1506"/>
      <c r="F1" s="1506"/>
      <c r="G1" s="1506"/>
      <c r="H1" s="1506"/>
      <c r="I1" s="1506"/>
      <c r="J1" s="1507"/>
    </row>
    <row r="2" spans="1:10" ht="18">
      <c r="A2" s="1508" t="s">
        <v>48</v>
      </c>
      <c r="B2" s="1509"/>
      <c r="C2" s="1509"/>
      <c r="D2" s="1509"/>
      <c r="E2" s="1509"/>
      <c r="F2" s="1509"/>
      <c r="G2" s="1509"/>
      <c r="H2" s="1509"/>
      <c r="I2" s="1509"/>
      <c r="J2" s="1510"/>
    </row>
    <row r="3" spans="1:10">
      <c r="A3" s="260"/>
      <c r="J3" s="270"/>
    </row>
    <row r="4" spans="1:10" ht="69" customHeight="1">
      <c r="A4" s="1511" t="s">
        <v>49</v>
      </c>
      <c r="B4" s="1512"/>
      <c r="C4" s="1512"/>
      <c r="D4" s="1512"/>
      <c r="E4" s="1512"/>
      <c r="F4" s="1512"/>
      <c r="G4" s="1512"/>
      <c r="H4" s="1512"/>
      <c r="I4" s="1512"/>
      <c r="J4" s="1513"/>
    </row>
    <row r="5" spans="1:10" ht="22.8">
      <c r="A5" s="1514" t="str">
        <f>"Niên độ: "&amp;MENU!$D$10</f>
        <v>Niên độ: 2025</v>
      </c>
      <c r="B5" s="1512"/>
      <c r="C5" s="1512"/>
      <c r="D5" s="1512"/>
      <c r="E5" s="1512"/>
      <c r="F5" s="1512"/>
      <c r="G5" s="1512"/>
      <c r="H5" s="1512"/>
      <c r="I5" s="1512"/>
      <c r="J5" s="1513"/>
    </row>
    <row r="6" spans="1:10" ht="22.8">
      <c r="A6" s="262"/>
      <c r="B6" s="261"/>
      <c r="C6" s="261"/>
      <c r="D6" s="261"/>
      <c r="E6" s="261"/>
      <c r="F6" s="261"/>
      <c r="G6" s="261"/>
      <c r="H6" s="261"/>
      <c r="I6" s="261"/>
      <c r="J6" s="271"/>
    </row>
    <row r="7" spans="1:10">
      <c r="A7" s="263"/>
      <c r="B7" s="3" t="s">
        <v>50</v>
      </c>
      <c r="J7" s="270"/>
    </row>
    <row r="8" spans="1:10">
      <c r="A8" s="263"/>
      <c r="B8" s="3" t="s">
        <v>51</v>
      </c>
      <c r="J8" s="270"/>
    </row>
    <row r="9" spans="1:10">
      <c r="A9" s="263"/>
      <c r="B9" s="3" t="s">
        <v>52</v>
      </c>
      <c r="J9" s="270"/>
    </row>
    <row r="10" spans="1:10">
      <c r="A10" s="263"/>
      <c r="B10" s="3" t="s">
        <v>53</v>
      </c>
      <c r="J10" s="270"/>
    </row>
    <row r="11" spans="1:10">
      <c r="A11" s="263"/>
      <c r="B11" s="3" t="s">
        <v>54</v>
      </c>
      <c r="J11" s="270"/>
    </row>
    <row r="12" spans="1:10">
      <c r="A12" s="263"/>
      <c r="B12" s="3" t="s">
        <v>55</v>
      </c>
      <c r="J12" s="270"/>
    </row>
    <row r="13" spans="1:10">
      <c r="A13" s="263"/>
      <c r="B13" s="3" t="s">
        <v>56</v>
      </c>
      <c r="J13" s="270"/>
    </row>
    <row r="14" spans="1:10">
      <c r="A14" s="263"/>
      <c r="B14" s="3" t="s">
        <v>57</v>
      </c>
      <c r="J14" s="270"/>
    </row>
    <row r="15" spans="1:10">
      <c r="A15" s="263"/>
      <c r="B15" s="3" t="s">
        <v>58</v>
      </c>
      <c r="J15" s="270"/>
    </row>
    <row r="16" spans="1:10">
      <c r="A16" s="263"/>
      <c r="B16" s="3" t="s">
        <v>59</v>
      </c>
      <c r="J16" s="270"/>
    </row>
    <row r="17" spans="1:10">
      <c r="A17" s="263"/>
      <c r="B17" s="3" t="s">
        <v>60</v>
      </c>
      <c r="J17" s="270"/>
    </row>
    <row r="18" spans="1:10">
      <c r="A18" s="263"/>
      <c r="B18" s="3" t="s">
        <v>61</v>
      </c>
      <c r="J18" s="270"/>
    </row>
    <row r="19" spans="1:10">
      <c r="A19" s="260"/>
      <c r="J19" s="270"/>
    </row>
    <row r="20" spans="1:10">
      <c r="A20" s="260"/>
      <c r="J20" s="270"/>
    </row>
    <row r="21" spans="1:10">
      <c r="A21" s="260"/>
      <c r="J21" s="270"/>
    </row>
    <row r="22" spans="1:10">
      <c r="A22" s="260"/>
      <c r="J22" s="270"/>
    </row>
    <row r="23" spans="1:10">
      <c r="A23" s="260" t="s">
        <v>62</v>
      </c>
      <c r="C23" s="32">
        <f>ngay1</f>
        <v>45839</v>
      </c>
      <c r="J23" s="270"/>
    </row>
    <row r="24" spans="1:10" ht="21" customHeight="1">
      <c r="A24" s="260" t="s">
        <v>63</v>
      </c>
      <c r="C24" s="32">
        <f>ngay2</f>
        <v>45930</v>
      </c>
      <c r="J24" s="270"/>
    </row>
    <row r="25" spans="1:10" hidden="1">
      <c r="A25" s="260"/>
      <c r="J25" s="270"/>
    </row>
    <row r="26" spans="1:10">
      <c r="A26" s="260"/>
      <c r="J26" s="270"/>
    </row>
    <row r="27" spans="1:10">
      <c r="A27" s="260"/>
      <c r="J27" s="270"/>
    </row>
    <row r="28" spans="1:10">
      <c r="A28" s="260"/>
      <c r="J28" s="270"/>
    </row>
    <row r="29" spans="1:10">
      <c r="A29" s="260"/>
      <c r="J29" s="270"/>
    </row>
    <row r="30" spans="1:10">
      <c r="A30" s="1515" t="s">
        <v>64</v>
      </c>
      <c r="B30" s="1516"/>
      <c r="C30" s="1516"/>
      <c r="D30" s="1516"/>
      <c r="E30" s="1516"/>
      <c r="F30" s="1516"/>
      <c r="G30" s="1516"/>
      <c r="H30" s="1516" t="s">
        <v>65</v>
      </c>
      <c r="I30" s="1516"/>
      <c r="J30" s="1517"/>
    </row>
    <row r="31" spans="1:10">
      <c r="A31" s="260"/>
      <c r="J31" s="270"/>
    </row>
    <row r="32" spans="1:10">
      <c r="A32" s="260"/>
      <c r="J32" s="270"/>
    </row>
    <row r="33" spans="1:10">
      <c r="A33" s="260"/>
      <c r="J33" s="270"/>
    </row>
    <row r="34" spans="1:10">
      <c r="A34" s="260"/>
      <c r="J34" s="270"/>
    </row>
    <row r="35" spans="1:10">
      <c r="A35" s="260"/>
      <c r="J35" s="270"/>
    </row>
    <row r="36" spans="1:10">
      <c r="A36" s="260"/>
      <c r="J36" s="270"/>
    </row>
    <row r="37" spans="1:10">
      <c r="A37" s="1518" t="str">
        <f>MENU!D3</f>
        <v>HỘ KINH DOANH THUẬN VIỆT</v>
      </c>
      <c r="B37" s="1519"/>
      <c r="C37" s="1519"/>
      <c r="D37" s="1519"/>
      <c r="E37" s="1519"/>
      <c r="F37" s="1519"/>
      <c r="G37" s="1519"/>
      <c r="H37" s="1519"/>
      <c r="I37" s="1519"/>
      <c r="J37" s="1520"/>
    </row>
    <row r="38" spans="1:10">
      <c r="A38" s="1518" t="str">
        <f>MENU!D4</f>
        <v>hocketoanthuchanh.com</v>
      </c>
      <c r="B38" s="1519"/>
      <c r="C38" s="1519"/>
      <c r="D38" s="1519"/>
      <c r="E38" s="1519"/>
      <c r="F38" s="1519"/>
      <c r="G38" s="1519"/>
      <c r="H38" s="1519"/>
      <c r="I38" s="1519"/>
      <c r="J38" s="1520"/>
    </row>
    <row r="39" spans="1:10">
      <c r="A39" s="1518" t="str">
        <f>"Mã số thuế : "&amp;MENU!D5</f>
        <v>Mã số thuế : 0310415290</v>
      </c>
      <c r="B39" s="1519"/>
      <c r="C39" s="1519"/>
      <c r="D39" s="1519"/>
      <c r="E39" s="1519"/>
      <c r="F39" s="1519"/>
      <c r="G39" s="1519"/>
      <c r="H39" s="1519"/>
      <c r="I39" s="1519"/>
      <c r="J39" s="1520"/>
    </row>
    <row r="40" spans="1:10" ht="4.5" customHeight="1">
      <c r="A40" s="264"/>
      <c r="B40" s="265"/>
      <c r="C40" s="265"/>
      <c r="D40" s="265"/>
      <c r="E40" s="265"/>
      <c r="F40" s="265"/>
      <c r="G40" s="265"/>
      <c r="H40" s="265"/>
      <c r="I40" s="265"/>
      <c r="J40" s="272"/>
    </row>
    <row r="41" spans="1:10" ht="16.8">
      <c r="A41" s="1505" t="s">
        <v>47</v>
      </c>
      <c r="B41" s="1506"/>
      <c r="C41" s="1506"/>
      <c r="D41" s="1506"/>
      <c r="E41" s="1506"/>
      <c r="F41" s="1506"/>
      <c r="G41" s="1506"/>
      <c r="H41" s="1506"/>
      <c r="I41" s="1506"/>
      <c r="J41" s="1507"/>
    </row>
    <row r="42" spans="1:10" ht="18">
      <c r="A42" s="1508" t="s">
        <v>48</v>
      </c>
      <c r="B42" s="1509"/>
      <c r="C42" s="1509"/>
      <c r="D42" s="1509"/>
      <c r="E42" s="1509"/>
      <c r="F42" s="1509"/>
      <c r="G42" s="1509"/>
      <c r="H42" s="1509"/>
      <c r="I42" s="1509"/>
      <c r="J42" s="1510"/>
    </row>
    <row r="43" spans="1:10">
      <c r="A43" s="260"/>
      <c r="J43" s="270"/>
    </row>
    <row r="44" spans="1:10">
      <c r="A44" s="260"/>
      <c r="J44" s="270"/>
    </row>
    <row r="45" spans="1:10" ht="65.25" customHeight="1">
      <c r="A45" s="1511" t="s">
        <v>66</v>
      </c>
      <c r="B45" s="1512"/>
      <c r="C45" s="1512"/>
      <c r="D45" s="1512"/>
      <c r="E45" s="1512"/>
      <c r="F45" s="1512"/>
      <c r="G45" s="1512"/>
      <c r="H45" s="1512"/>
      <c r="I45" s="1512"/>
      <c r="J45" s="1513"/>
    </row>
    <row r="46" spans="1:10" ht="20.399999999999999">
      <c r="A46" s="1521" t="str">
        <f>"Niên độ: "&amp;MENU!$D$10</f>
        <v>Niên độ: 2025</v>
      </c>
      <c r="B46" s="1522"/>
      <c r="C46" s="1522"/>
      <c r="D46" s="1522"/>
      <c r="E46" s="1522"/>
      <c r="F46" s="1522"/>
      <c r="G46" s="1522"/>
      <c r="H46" s="1522"/>
      <c r="I46" s="1522"/>
      <c r="J46" s="1523"/>
    </row>
    <row r="47" spans="1:10">
      <c r="A47" s="260"/>
      <c r="J47" s="270"/>
    </row>
    <row r="48" spans="1:10" ht="20.399999999999999">
      <c r="A48" s="260"/>
      <c r="B48" s="266" t="s">
        <v>67</v>
      </c>
      <c r="J48" s="270"/>
    </row>
    <row r="49" spans="1:10" ht="18">
      <c r="A49" s="260"/>
      <c r="B49" s="267" t="s">
        <v>68</v>
      </c>
      <c r="J49" s="270"/>
    </row>
    <row r="50" spans="1:10" ht="18">
      <c r="A50" s="260"/>
      <c r="B50" s="380" t="s">
        <v>69</v>
      </c>
      <c r="J50" s="270"/>
    </row>
    <row r="51" spans="1:10" ht="18">
      <c r="A51" s="260"/>
      <c r="B51" s="267" t="s">
        <v>70</v>
      </c>
      <c r="J51" s="270"/>
    </row>
    <row r="52" spans="1:10">
      <c r="A52" s="260"/>
      <c r="J52" s="270"/>
    </row>
    <row r="53" spans="1:10">
      <c r="A53" s="260"/>
      <c r="J53" s="270"/>
    </row>
    <row r="54" spans="1:10">
      <c r="A54" s="260"/>
      <c r="J54" s="270"/>
    </row>
    <row r="55" spans="1:10">
      <c r="A55" s="268"/>
      <c r="B55" s="61"/>
      <c r="C55" s="61"/>
      <c r="D55" s="61"/>
      <c r="E55" s="61"/>
      <c r="F55" s="61"/>
      <c r="G55" s="61"/>
      <c r="H55" s="61"/>
      <c r="I55" s="61"/>
      <c r="J55" s="273"/>
    </row>
    <row r="56" spans="1:10">
      <c r="A56" s="268"/>
      <c r="B56" s="61"/>
      <c r="C56" s="61"/>
      <c r="D56" s="61"/>
      <c r="E56" s="61"/>
      <c r="F56" s="61"/>
      <c r="G56" s="61"/>
      <c r="H56" s="61"/>
      <c r="I56" s="61"/>
      <c r="J56" s="273"/>
    </row>
    <row r="57" spans="1:10">
      <c r="A57" s="268" t="s">
        <v>62</v>
      </c>
      <c r="B57" s="61"/>
      <c r="C57" s="269">
        <v>40544</v>
      </c>
      <c r="D57" s="61"/>
      <c r="E57" s="61"/>
      <c r="F57" s="61"/>
      <c r="G57" s="61"/>
      <c r="H57" s="61"/>
      <c r="I57" s="61"/>
      <c r="J57" s="273"/>
    </row>
    <row r="58" spans="1:10">
      <c r="A58" s="268" t="s">
        <v>63</v>
      </c>
      <c r="B58" s="61"/>
      <c r="C58" s="269">
        <v>40908</v>
      </c>
      <c r="D58" s="61"/>
      <c r="E58" s="61"/>
      <c r="F58" s="61"/>
      <c r="G58" s="61"/>
      <c r="H58" s="61"/>
      <c r="I58" s="61"/>
      <c r="J58" s="273"/>
    </row>
    <row r="59" spans="1:10">
      <c r="A59" s="268"/>
      <c r="B59" s="61"/>
      <c r="C59" s="61"/>
      <c r="D59" s="61"/>
      <c r="E59" s="61"/>
      <c r="F59" s="61"/>
      <c r="G59" s="61"/>
      <c r="H59" s="61"/>
      <c r="I59" s="61"/>
      <c r="J59" s="273"/>
    </row>
    <row r="60" spans="1:10">
      <c r="A60" s="268"/>
      <c r="B60" s="61"/>
      <c r="C60" s="61"/>
      <c r="D60" s="61"/>
      <c r="E60" s="61"/>
      <c r="F60" s="61"/>
      <c r="G60" s="61"/>
      <c r="H60" s="61"/>
      <c r="I60" s="61"/>
      <c r="J60" s="273"/>
    </row>
    <row r="61" spans="1:10">
      <c r="A61" s="268"/>
      <c r="B61" s="61"/>
      <c r="C61" s="61"/>
      <c r="D61" s="61"/>
      <c r="E61" s="61"/>
      <c r="F61" s="61"/>
      <c r="G61" s="61"/>
      <c r="H61" s="61"/>
      <c r="I61" s="61"/>
      <c r="J61" s="273"/>
    </row>
    <row r="62" spans="1:10">
      <c r="A62" s="1524" t="s">
        <v>64</v>
      </c>
      <c r="B62" s="1525"/>
      <c r="C62" s="1525"/>
      <c r="D62" s="1525"/>
      <c r="E62" s="1525"/>
      <c r="F62" s="1525"/>
      <c r="G62" s="1525"/>
      <c r="H62" s="1525" t="s">
        <v>65</v>
      </c>
      <c r="I62" s="1525"/>
      <c r="J62" s="1526"/>
    </row>
    <row r="63" spans="1:10">
      <c r="A63" s="1524"/>
      <c r="B63" s="1525"/>
      <c r="C63" s="1525"/>
      <c r="D63" s="1525"/>
      <c r="E63" s="1525"/>
      <c r="F63" s="1525"/>
      <c r="G63" s="1525"/>
      <c r="H63" s="1525"/>
      <c r="I63" s="1525"/>
      <c r="J63" s="1526"/>
    </row>
    <row r="64" spans="1:10">
      <c r="A64" s="268"/>
      <c r="B64" s="61"/>
      <c r="C64" s="61"/>
      <c r="D64" s="61"/>
      <c r="E64" s="61"/>
      <c r="F64" s="61"/>
      <c r="G64" s="61"/>
      <c r="H64" s="61"/>
      <c r="I64" s="61"/>
      <c r="J64" s="273"/>
    </row>
    <row r="65" spans="1:10">
      <c r="A65" s="268"/>
      <c r="B65" s="61"/>
      <c r="C65" s="61"/>
      <c r="D65" s="61"/>
      <c r="E65" s="61"/>
      <c r="F65" s="61"/>
      <c r="G65" s="61"/>
      <c r="H65" s="61"/>
      <c r="I65" s="61"/>
      <c r="J65" s="273"/>
    </row>
    <row r="66" spans="1:10">
      <c r="A66" s="268"/>
      <c r="B66" s="61"/>
      <c r="C66" s="61"/>
      <c r="D66" s="61"/>
      <c r="E66" s="61"/>
      <c r="F66" s="61"/>
      <c r="G66" s="61"/>
      <c r="H66" s="61"/>
      <c r="I66" s="61"/>
      <c r="J66" s="273"/>
    </row>
    <row r="67" spans="1:10">
      <c r="A67" s="1524"/>
      <c r="B67" s="1525"/>
      <c r="C67" s="1525"/>
      <c r="D67" s="61"/>
      <c r="E67" s="61"/>
      <c r="F67" s="61"/>
      <c r="G67" s="61"/>
      <c r="H67" s="1525"/>
      <c r="I67" s="1525"/>
      <c r="J67" s="1526"/>
    </row>
    <row r="68" spans="1:10">
      <c r="A68" s="268"/>
      <c r="B68" s="61"/>
      <c r="C68" s="61"/>
      <c r="D68" s="61"/>
      <c r="E68" s="61"/>
      <c r="F68" s="61"/>
      <c r="G68" s="61"/>
      <c r="H68" s="61"/>
      <c r="I68" s="61"/>
      <c r="J68" s="273"/>
    </row>
    <row r="69" spans="1:10">
      <c r="A69" s="260"/>
      <c r="J69" s="270"/>
    </row>
    <row r="70" spans="1:10">
      <c r="A70" s="1518" t="str">
        <f>A37</f>
        <v>HỘ KINH DOANH THUẬN VIỆT</v>
      </c>
      <c r="B70" s="1519"/>
      <c r="C70" s="1519"/>
      <c r="D70" s="1519"/>
      <c r="E70" s="1519"/>
      <c r="F70" s="1519"/>
      <c r="G70" s="1519"/>
      <c r="H70" s="1519"/>
      <c r="I70" s="1519"/>
      <c r="J70" s="1520"/>
    </row>
    <row r="71" spans="1:10">
      <c r="A71" s="1518" t="str">
        <f>A38</f>
        <v>hocketoanthuchanh.com</v>
      </c>
      <c r="B71" s="1519"/>
      <c r="C71" s="1519"/>
      <c r="D71" s="1519"/>
      <c r="E71" s="1519"/>
      <c r="F71" s="1519"/>
      <c r="G71" s="1519"/>
      <c r="H71" s="1519"/>
      <c r="I71" s="1519"/>
      <c r="J71" s="1520"/>
    </row>
    <row r="72" spans="1:10">
      <c r="A72" s="1518" t="str">
        <f>A39</f>
        <v>Mã số thuế : 0310415290</v>
      </c>
      <c r="B72" s="1519"/>
      <c r="C72" s="1519"/>
      <c r="D72" s="1519"/>
      <c r="E72" s="1519"/>
      <c r="F72" s="1519"/>
      <c r="G72" s="1519"/>
      <c r="H72" s="1519"/>
      <c r="I72" s="1519"/>
      <c r="J72" s="1520"/>
    </row>
    <row r="73" spans="1:10" ht="5.25" customHeight="1">
      <c r="A73" s="264"/>
      <c r="B73" s="265"/>
      <c r="C73" s="265"/>
      <c r="D73" s="265"/>
      <c r="E73" s="265"/>
      <c r="F73" s="265"/>
      <c r="G73" s="265"/>
      <c r="H73" s="265"/>
      <c r="I73" s="265"/>
      <c r="J73" s="272"/>
    </row>
    <row r="74" spans="1:10" ht="3.75" customHeight="1"/>
    <row r="75" spans="1:10" ht="16.8">
      <c r="A75" s="1505" t="s">
        <v>47</v>
      </c>
      <c r="B75" s="1506"/>
      <c r="C75" s="1506"/>
      <c r="D75" s="1506"/>
      <c r="E75" s="1506"/>
      <c r="F75" s="1506"/>
      <c r="G75" s="1506"/>
      <c r="H75" s="1506"/>
      <c r="I75" s="1506"/>
      <c r="J75" s="1507"/>
    </row>
    <row r="76" spans="1:10" ht="16.5" customHeight="1">
      <c r="A76" s="1508" t="s">
        <v>48</v>
      </c>
      <c r="B76" s="1509"/>
      <c r="C76" s="1509"/>
      <c r="D76" s="1509"/>
      <c r="E76" s="1509"/>
      <c r="F76" s="1509"/>
      <c r="G76" s="1509"/>
      <c r="H76" s="1509"/>
      <c r="I76" s="1509"/>
      <c r="J76" s="1510"/>
    </row>
    <row r="77" spans="1:10" ht="16.5" customHeight="1">
      <c r="A77" s="260"/>
      <c r="J77" s="270"/>
    </row>
    <row r="78" spans="1:10">
      <c r="A78" s="260"/>
      <c r="J78" s="270"/>
    </row>
    <row r="79" spans="1:10">
      <c r="A79" s="260"/>
      <c r="J79" s="270"/>
    </row>
    <row r="80" spans="1:10">
      <c r="A80" s="260"/>
      <c r="J80" s="270"/>
    </row>
    <row r="81" spans="1:10">
      <c r="A81" s="260"/>
      <c r="J81" s="270"/>
    </row>
    <row r="82" spans="1:10">
      <c r="A82" s="260"/>
      <c r="J82" s="270"/>
    </row>
    <row r="83" spans="1:10" ht="22.8">
      <c r="A83" s="260"/>
      <c r="E83" s="274" t="str">
        <f>"NĂM "&amp;MENU!D10</f>
        <v>NĂM 2025</v>
      </c>
      <c r="J83" s="270"/>
    </row>
    <row r="84" spans="1:10">
      <c r="A84" s="260"/>
      <c r="J84" s="270"/>
    </row>
    <row r="85" spans="1:10">
      <c r="A85" s="260"/>
      <c r="J85" s="270"/>
    </row>
    <row r="86" spans="1:10">
      <c r="A86" s="260"/>
      <c r="J86" s="270"/>
    </row>
    <row r="87" spans="1:10" ht="20.399999999999999">
      <c r="A87" s="260"/>
      <c r="B87" s="266" t="s">
        <v>67</v>
      </c>
      <c r="J87" s="270"/>
    </row>
    <row r="88" spans="1:10" ht="18">
      <c r="A88" s="260"/>
      <c r="B88" s="267" t="s">
        <v>71</v>
      </c>
      <c r="G88" s="267" t="s">
        <v>72</v>
      </c>
      <c r="J88" s="270"/>
    </row>
    <row r="89" spans="1:10" ht="18">
      <c r="A89" s="260"/>
      <c r="B89" s="267" t="s">
        <v>73</v>
      </c>
      <c r="G89" s="267" t="s">
        <v>74</v>
      </c>
      <c r="J89" s="270"/>
    </row>
    <row r="90" spans="1:10" ht="18">
      <c r="A90" s="260"/>
      <c r="B90" s="267" t="s">
        <v>75</v>
      </c>
      <c r="G90" s="267" t="s">
        <v>76</v>
      </c>
      <c r="J90" s="270"/>
    </row>
    <row r="91" spans="1:10" ht="18">
      <c r="A91" s="260"/>
      <c r="B91" s="275" t="s">
        <v>77</v>
      </c>
      <c r="G91" s="267" t="s">
        <v>78</v>
      </c>
      <c r="J91" s="270"/>
    </row>
    <row r="92" spans="1:10" ht="18">
      <c r="A92" s="260"/>
      <c r="B92" s="267" t="s">
        <v>79</v>
      </c>
      <c r="G92" s="267" t="s">
        <v>80</v>
      </c>
      <c r="J92" s="270"/>
    </row>
    <row r="93" spans="1:10" ht="18">
      <c r="A93" s="260"/>
      <c r="B93" s="275"/>
      <c r="G93" s="267"/>
      <c r="J93" s="270"/>
    </row>
    <row r="94" spans="1:10" ht="18">
      <c r="A94" s="260"/>
      <c r="B94" s="267"/>
      <c r="G94" s="267"/>
      <c r="J94" s="270"/>
    </row>
    <row r="95" spans="1:10">
      <c r="A95" s="260"/>
      <c r="J95" s="270"/>
    </row>
    <row r="96" spans="1:10">
      <c r="A96" s="260"/>
      <c r="J96" s="270"/>
    </row>
    <row r="97" spans="1:10">
      <c r="A97" s="260"/>
      <c r="J97" s="270"/>
    </row>
    <row r="98" spans="1:10">
      <c r="A98" s="260"/>
      <c r="J98" s="270"/>
    </row>
    <row r="99" spans="1:10">
      <c r="A99" s="260"/>
      <c r="J99" s="270"/>
    </row>
    <row r="100" spans="1:10">
      <c r="A100" s="260"/>
      <c r="J100" s="270"/>
    </row>
    <row r="101" spans="1:10">
      <c r="A101" s="260"/>
      <c r="J101" s="270"/>
    </row>
    <row r="102" spans="1:10">
      <c r="A102" s="260"/>
      <c r="J102" s="270"/>
    </row>
    <row r="103" spans="1:10">
      <c r="A103" s="1518" t="str">
        <f>A37</f>
        <v>HỘ KINH DOANH THUẬN VIỆT</v>
      </c>
      <c r="B103" s="1519"/>
      <c r="C103" s="1519"/>
      <c r="D103" s="1519"/>
      <c r="E103" s="1519"/>
      <c r="F103" s="1519"/>
      <c r="G103" s="1519"/>
      <c r="H103" s="1519"/>
      <c r="I103" s="1519"/>
      <c r="J103" s="1520"/>
    </row>
    <row r="104" spans="1:10">
      <c r="A104" s="1518" t="str">
        <f>A38</f>
        <v>hocketoanthuchanh.com</v>
      </c>
      <c r="B104" s="1519"/>
      <c r="C104" s="1519"/>
      <c r="D104" s="1519"/>
      <c r="E104" s="1519"/>
      <c r="F104" s="1519"/>
      <c r="G104" s="1519"/>
      <c r="H104" s="1519"/>
      <c r="I104" s="1519"/>
      <c r="J104" s="1520"/>
    </row>
    <row r="105" spans="1:10">
      <c r="A105" s="1518" t="str">
        <f>A39</f>
        <v>Mã số thuế : 0310415290</v>
      </c>
      <c r="B105" s="1519"/>
      <c r="C105" s="1519"/>
      <c r="D105" s="1519"/>
      <c r="E105" s="1519"/>
      <c r="F105" s="1519"/>
      <c r="G105" s="1519"/>
      <c r="H105" s="1519"/>
      <c r="I105" s="1519"/>
      <c r="J105" s="1520"/>
    </row>
    <row r="106" spans="1:10" ht="5.25" customHeight="1">
      <c r="A106" s="276"/>
      <c r="B106" s="277"/>
      <c r="C106" s="277"/>
      <c r="D106" s="277"/>
      <c r="E106" s="277"/>
      <c r="F106" s="277"/>
      <c r="G106" s="277"/>
      <c r="H106" s="277"/>
      <c r="I106" s="277"/>
      <c r="J106" s="278"/>
    </row>
  </sheetData>
  <customSheetViews>
    <customSheetView guid="{4A4DE397-B865-4DDF-B7A1-F9C0DB31BEB4}" showGridLines="0" hiddenRows="1">
      <selection activeCell="F48" sqref="F48"/>
      <pageMargins left="0.69930555555555596" right="0.69930555555555596" top="0.75" bottom="0.75" header="0.3" footer="0.3"/>
      <pageSetup orientation="portrait"/>
    </customSheetView>
    <customSheetView guid="{80934465-66A5-44EB-813E-CF5339FE3D0E}" showGridLines="0" hiddenRows="1" state="hidden">
      <selection activeCell="F48" sqref="F48"/>
      <pageMargins left="0.69930555555555596" right="0.69930555555555596" top="0.75" bottom="0.75" header="0.3" footer="0.3"/>
      <pageSetup orientation="portrait"/>
    </customSheetView>
    <customSheetView guid="{911E42B6-171D-4701-9404-357D5EC9EB20}" showGridLines="0" hiddenRows="1">
      <selection activeCell="F48" sqref="F48"/>
      <pageMargins left="0.69930555555555596" right="0.69930555555555596" top="0.75" bottom="0.75" header="0.3" footer="0.3"/>
      <pageSetup orientation="portrait"/>
    </customSheetView>
    <customSheetView guid="{A5DF862A-D2EF-4080-98CB-0F06A3ADD0C9}" showGridLines="0" hiddenRows="1" state="hidden">
      <selection activeCell="F48" sqref="F48"/>
      <pageMargins left="0.69930555555555596" right="0.69930555555555596" top="0.75" bottom="0.75" header="0.3" footer="0.3"/>
      <pageSetup orientation="portrait"/>
    </customSheetView>
  </customSheetViews>
  <mergeCells count="30">
    <mergeCell ref="A103:J103"/>
    <mergeCell ref="A104:J104"/>
    <mergeCell ref="A105:J105"/>
    <mergeCell ref="A70:J70"/>
    <mergeCell ref="A71:J71"/>
    <mergeCell ref="A72:J72"/>
    <mergeCell ref="A75:J75"/>
    <mergeCell ref="A76:J76"/>
    <mergeCell ref="A63:C63"/>
    <mergeCell ref="D63:G63"/>
    <mergeCell ref="H63:J63"/>
    <mergeCell ref="A67:C67"/>
    <mergeCell ref="H67:J67"/>
    <mergeCell ref="A45:J45"/>
    <mergeCell ref="A46:J46"/>
    <mergeCell ref="A62:C62"/>
    <mergeCell ref="D62:G62"/>
    <mergeCell ref="H62:J62"/>
    <mergeCell ref="A37:J37"/>
    <mergeCell ref="A38:J38"/>
    <mergeCell ref="A39:J39"/>
    <mergeCell ref="A41:J41"/>
    <mergeCell ref="A42:J42"/>
    <mergeCell ref="A1:J1"/>
    <mergeCell ref="A2:J2"/>
    <mergeCell ref="A4:J4"/>
    <mergeCell ref="A5:J5"/>
    <mergeCell ref="A30:C30"/>
    <mergeCell ref="D30:G30"/>
    <mergeCell ref="H30:J30"/>
  </mergeCells>
  <pageMargins left="0.69930555555555596" right="0.69930555555555596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9D3D-04A9-4019-9976-33E8F02D518B}">
  <sheetPr>
    <tabColor rgb="FFFF0000"/>
  </sheetPr>
  <dimension ref="A1:WVJ254"/>
  <sheetViews>
    <sheetView showGridLines="0" topLeftCell="C34" zoomScale="85" zoomScaleNormal="85" workbookViewId="0">
      <selection activeCell="C97" sqref="A97:XFD97"/>
    </sheetView>
  </sheetViews>
  <sheetFormatPr defaultColWidth="9" defaultRowHeight="15.6"/>
  <cols>
    <col min="1" max="1" width="3.5546875" style="595" hidden="1" customWidth="1"/>
    <col min="2" max="2" width="5.88671875" style="595" hidden="1" customWidth="1"/>
    <col min="3" max="3" width="10.88671875" style="595" customWidth="1"/>
    <col min="4" max="4" width="55.88671875" style="873" bestFit="1" customWidth="1"/>
    <col min="5" max="5" width="16.109375" style="597" hidden="1" customWidth="1"/>
    <col min="6" max="6" width="17.88671875" style="595" hidden="1" customWidth="1"/>
    <col min="7" max="7" width="18.109375" style="598" hidden="1" customWidth="1"/>
    <col min="8" max="8" width="17.44140625" style="598" hidden="1" customWidth="1"/>
    <col min="9" max="9" width="18.6640625" style="595" hidden="1" customWidth="1"/>
    <col min="10" max="10" width="17.44140625" style="595" hidden="1" customWidth="1"/>
    <col min="11" max="11" width="21.109375" style="595" hidden="1" customWidth="1"/>
    <col min="12" max="12" width="23.33203125" style="595" hidden="1" customWidth="1"/>
    <col min="13" max="13" width="11.6640625" style="595" hidden="1" customWidth="1"/>
    <col min="14" max="14" width="14" style="595" hidden="1" customWidth="1"/>
    <col min="15" max="15" width="59.44140625" style="901" customWidth="1"/>
    <col min="16" max="16" width="12.33203125" style="595" customWidth="1"/>
    <col min="17" max="17" width="14" style="595" customWidth="1"/>
    <col min="18" max="256" width="9" style="595"/>
    <col min="257" max="258" width="9.109375" style="595" hidden="1" customWidth="1"/>
    <col min="259" max="259" width="10.88671875" style="595" customWidth="1"/>
    <col min="260" max="260" width="25.33203125" style="595" customWidth="1"/>
    <col min="261" max="261" width="22.44140625" style="595" customWidth="1"/>
    <col min="262" max="262" width="20.44140625" style="595" customWidth="1"/>
    <col min="263" max="263" width="28.5546875" style="595" customWidth="1"/>
    <col min="264" max="264" width="24.44140625" style="595" customWidth="1"/>
    <col min="265" max="265" width="21.5546875" style="595" customWidth="1"/>
    <col min="266" max="267" width="21.109375" style="595" customWidth="1"/>
    <col min="268" max="268" width="23.33203125" style="595" customWidth="1"/>
    <col min="269" max="269" width="3.6640625" style="595" customWidth="1"/>
    <col min="270" max="270" width="14" style="595" customWidth="1"/>
    <col min="271" max="271" width="13.33203125" style="595" customWidth="1"/>
    <col min="272" max="272" width="12.33203125" style="595" customWidth="1"/>
    <col min="273" max="512" width="9" style="595"/>
    <col min="513" max="514" width="9.109375" style="595" hidden="1" customWidth="1"/>
    <col min="515" max="515" width="10.88671875" style="595" customWidth="1"/>
    <col min="516" max="516" width="25.33203125" style="595" customWidth="1"/>
    <col min="517" max="517" width="22.44140625" style="595" customWidth="1"/>
    <col min="518" max="518" width="20.44140625" style="595" customWidth="1"/>
    <col min="519" max="519" width="28.5546875" style="595" customWidth="1"/>
    <col min="520" max="520" width="24.44140625" style="595" customWidth="1"/>
    <col min="521" max="521" width="21.5546875" style="595" customWidth="1"/>
    <col min="522" max="523" width="21.109375" style="595" customWidth="1"/>
    <col min="524" max="524" width="23.33203125" style="595" customWidth="1"/>
    <col min="525" max="525" width="3.6640625" style="595" customWidth="1"/>
    <col min="526" max="526" width="14" style="595" customWidth="1"/>
    <col min="527" max="527" width="13.33203125" style="595" customWidth="1"/>
    <col min="528" max="528" width="12.33203125" style="595" customWidth="1"/>
    <col min="529" max="768" width="9" style="595"/>
    <col min="769" max="770" width="9.109375" style="595" hidden="1" customWidth="1"/>
    <col min="771" max="771" width="10.88671875" style="595" customWidth="1"/>
    <col min="772" max="772" width="25.33203125" style="595" customWidth="1"/>
    <col min="773" max="773" width="22.44140625" style="595" customWidth="1"/>
    <col min="774" max="774" width="20.44140625" style="595" customWidth="1"/>
    <col min="775" max="775" width="28.5546875" style="595" customWidth="1"/>
    <col min="776" max="776" width="24.44140625" style="595" customWidth="1"/>
    <col min="777" max="777" width="21.5546875" style="595" customWidth="1"/>
    <col min="778" max="779" width="21.109375" style="595" customWidth="1"/>
    <col min="780" max="780" width="23.33203125" style="595" customWidth="1"/>
    <col min="781" max="781" width="3.6640625" style="595" customWidth="1"/>
    <col min="782" max="782" width="14" style="595" customWidth="1"/>
    <col min="783" max="783" width="13.33203125" style="595" customWidth="1"/>
    <col min="784" max="784" width="12.33203125" style="595" customWidth="1"/>
    <col min="785" max="1024" width="9" style="595"/>
    <col min="1025" max="1026" width="9.109375" style="595" hidden="1" customWidth="1"/>
    <col min="1027" max="1027" width="10.88671875" style="595" customWidth="1"/>
    <col min="1028" max="1028" width="25.33203125" style="595" customWidth="1"/>
    <col min="1029" max="1029" width="22.44140625" style="595" customWidth="1"/>
    <col min="1030" max="1030" width="20.44140625" style="595" customWidth="1"/>
    <col min="1031" max="1031" width="28.5546875" style="595" customWidth="1"/>
    <col min="1032" max="1032" width="24.44140625" style="595" customWidth="1"/>
    <col min="1033" max="1033" width="21.5546875" style="595" customWidth="1"/>
    <col min="1034" max="1035" width="21.109375" style="595" customWidth="1"/>
    <col min="1036" max="1036" width="23.33203125" style="595" customWidth="1"/>
    <col min="1037" max="1037" width="3.6640625" style="595" customWidth="1"/>
    <col min="1038" max="1038" width="14" style="595" customWidth="1"/>
    <col min="1039" max="1039" width="13.33203125" style="595" customWidth="1"/>
    <col min="1040" max="1040" width="12.33203125" style="595" customWidth="1"/>
    <col min="1041" max="1280" width="9" style="595"/>
    <col min="1281" max="1282" width="9.109375" style="595" hidden="1" customWidth="1"/>
    <col min="1283" max="1283" width="10.88671875" style="595" customWidth="1"/>
    <col min="1284" max="1284" width="25.33203125" style="595" customWidth="1"/>
    <col min="1285" max="1285" width="22.44140625" style="595" customWidth="1"/>
    <col min="1286" max="1286" width="20.44140625" style="595" customWidth="1"/>
    <col min="1287" max="1287" width="28.5546875" style="595" customWidth="1"/>
    <col min="1288" max="1288" width="24.44140625" style="595" customWidth="1"/>
    <col min="1289" max="1289" width="21.5546875" style="595" customWidth="1"/>
    <col min="1290" max="1291" width="21.109375" style="595" customWidth="1"/>
    <col min="1292" max="1292" width="23.33203125" style="595" customWidth="1"/>
    <col min="1293" max="1293" width="3.6640625" style="595" customWidth="1"/>
    <col min="1294" max="1294" width="14" style="595" customWidth="1"/>
    <col min="1295" max="1295" width="13.33203125" style="595" customWidth="1"/>
    <col min="1296" max="1296" width="12.33203125" style="595" customWidth="1"/>
    <col min="1297" max="1536" width="9" style="595"/>
    <col min="1537" max="1538" width="9.109375" style="595" hidden="1" customWidth="1"/>
    <col min="1539" max="1539" width="10.88671875" style="595" customWidth="1"/>
    <col min="1540" max="1540" width="25.33203125" style="595" customWidth="1"/>
    <col min="1541" max="1541" width="22.44140625" style="595" customWidth="1"/>
    <col min="1542" max="1542" width="20.44140625" style="595" customWidth="1"/>
    <col min="1543" max="1543" width="28.5546875" style="595" customWidth="1"/>
    <col min="1544" max="1544" width="24.44140625" style="595" customWidth="1"/>
    <col min="1545" max="1545" width="21.5546875" style="595" customWidth="1"/>
    <col min="1546" max="1547" width="21.109375" style="595" customWidth="1"/>
    <col min="1548" max="1548" width="23.33203125" style="595" customWidth="1"/>
    <col min="1549" max="1549" width="3.6640625" style="595" customWidth="1"/>
    <col min="1550" max="1550" width="14" style="595" customWidth="1"/>
    <col min="1551" max="1551" width="13.33203125" style="595" customWidth="1"/>
    <col min="1552" max="1552" width="12.33203125" style="595" customWidth="1"/>
    <col min="1553" max="1792" width="9" style="595"/>
    <col min="1793" max="1794" width="9.109375" style="595" hidden="1" customWidth="1"/>
    <col min="1795" max="1795" width="10.88671875" style="595" customWidth="1"/>
    <col min="1796" max="1796" width="25.33203125" style="595" customWidth="1"/>
    <col min="1797" max="1797" width="22.44140625" style="595" customWidth="1"/>
    <col min="1798" max="1798" width="20.44140625" style="595" customWidth="1"/>
    <col min="1799" max="1799" width="28.5546875" style="595" customWidth="1"/>
    <col min="1800" max="1800" width="24.44140625" style="595" customWidth="1"/>
    <col min="1801" max="1801" width="21.5546875" style="595" customWidth="1"/>
    <col min="1802" max="1803" width="21.109375" style="595" customWidth="1"/>
    <col min="1804" max="1804" width="23.33203125" style="595" customWidth="1"/>
    <col min="1805" max="1805" width="3.6640625" style="595" customWidth="1"/>
    <col min="1806" max="1806" width="14" style="595" customWidth="1"/>
    <col min="1807" max="1807" width="13.33203125" style="595" customWidth="1"/>
    <col min="1808" max="1808" width="12.33203125" style="595" customWidth="1"/>
    <col min="1809" max="2048" width="9" style="595"/>
    <col min="2049" max="2050" width="9.109375" style="595" hidden="1" customWidth="1"/>
    <col min="2051" max="2051" width="10.88671875" style="595" customWidth="1"/>
    <col min="2052" max="2052" width="25.33203125" style="595" customWidth="1"/>
    <col min="2053" max="2053" width="22.44140625" style="595" customWidth="1"/>
    <col min="2054" max="2054" width="20.44140625" style="595" customWidth="1"/>
    <col min="2055" max="2055" width="28.5546875" style="595" customWidth="1"/>
    <col min="2056" max="2056" width="24.44140625" style="595" customWidth="1"/>
    <col min="2057" max="2057" width="21.5546875" style="595" customWidth="1"/>
    <col min="2058" max="2059" width="21.109375" style="595" customWidth="1"/>
    <col min="2060" max="2060" width="23.33203125" style="595" customWidth="1"/>
    <col min="2061" max="2061" width="3.6640625" style="595" customWidth="1"/>
    <col min="2062" max="2062" width="14" style="595" customWidth="1"/>
    <col min="2063" max="2063" width="13.33203125" style="595" customWidth="1"/>
    <col min="2064" max="2064" width="12.33203125" style="595" customWidth="1"/>
    <col min="2065" max="2304" width="9" style="595"/>
    <col min="2305" max="2306" width="9.109375" style="595" hidden="1" customWidth="1"/>
    <col min="2307" max="2307" width="10.88671875" style="595" customWidth="1"/>
    <col min="2308" max="2308" width="25.33203125" style="595" customWidth="1"/>
    <col min="2309" max="2309" width="22.44140625" style="595" customWidth="1"/>
    <col min="2310" max="2310" width="20.44140625" style="595" customWidth="1"/>
    <col min="2311" max="2311" width="28.5546875" style="595" customWidth="1"/>
    <col min="2312" max="2312" width="24.44140625" style="595" customWidth="1"/>
    <col min="2313" max="2313" width="21.5546875" style="595" customWidth="1"/>
    <col min="2314" max="2315" width="21.109375" style="595" customWidth="1"/>
    <col min="2316" max="2316" width="23.33203125" style="595" customWidth="1"/>
    <col min="2317" max="2317" width="3.6640625" style="595" customWidth="1"/>
    <col min="2318" max="2318" width="14" style="595" customWidth="1"/>
    <col min="2319" max="2319" width="13.33203125" style="595" customWidth="1"/>
    <col min="2320" max="2320" width="12.33203125" style="595" customWidth="1"/>
    <col min="2321" max="2560" width="9" style="595"/>
    <col min="2561" max="2562" width="9.109375" style="595" hidden="1" customWidth="1"/>
    <col min="2563" max="2563" width="10.88671875" style="595" customWidth="1"/>
    <col min="2564" max="2564" width="25.33203125" style="595" customWidth="1"/>
    <col min="2565" max="2565" width="22.44140625" style="595" customWidth="1"/>
    <col min="2566" max="2566" width="20.44140625" style="595" customWidth="1"/>
    <col min="2567" max="2567" width="28.5546875" style="595" customWidth="1"/>
    <col min="2568" max="2568" width="24.44140625" style="595" customWidth="1"/>
    <col min="2569" max="2569" width="21.5546875" style="595" customWidth="1"/>
    <col min="2570" max="2571" width="21.109375" style="595" customWidth="1"/>
    <col min="2572" max="2572" width="23.33203125" style="595" customWidth="1"/>
    <col min="2573" max="2573" width="3.6640625" style="595" customWidth="1"/>
    <col min="2574" max="2574" width="14" style="595" customWidth="1"/>
    <col min="2575" max="2575" width="13.33203125" style="595" customWidth="1"/>
    <col min="2576" max="2576" width="12.33203125" style="595" customWidth="1"/>
    <col min="2577" max="2816" width="9" style="595"/>
    <col min="2817" max="2818" width="9.109375" style="595" hidden="1" customWidth="1"/>
    <col min="2819" max="2819" width="10.88671875" style="595" customWidth="1"/>
    <col min="2820" max="2820" width="25.33203125" style="595" customWidth="1"/>
    <col min="2821" max="2821" width="22.44140625" style="595" customWidth="1"/>
    <col min="2822" max="2822" width="20.44140625" style="595" customWidth="1"/>
    <col min="2823" max="2823" width="28.5546875" style="595" customWidth="1"/>
    <col min="2824" max="2824" width="24.44140625" style="595" customWidth="1"/>
    <col min="2825" max="2825" width="21.5546875" style="595" customWidth="1"/>
    <col min="2826" max="2827" width="21.109375" style="595" customWidth="1"/>
    <col min="2828" max="2828" width="23.33203125" style="595" customWidth="1"/>
    <col min="2829" max="2829" width="3.6640625" style="595" customWidth="1"/>
    <col min="2830" max="2830" width="14" style="595" customWidth="1"/>
    <col min="2831" max="2831" width="13.33203125" style="595" customWidth="1"/>
    <col min="2832" max="2832" width="12.33203125" style="595" customWidth="1"/>
    <col min="2833" max="3072" width="9" style="595"/>
    <col min="3073" max="3074" width="9.109375" style="595" hidden="1" customWidth="1"/>
    <col min="3075" max="3075" width="10.88671875" style="595" customWidth="1"/>
    <col min="3076" max="3076" width="25.33203125" style="595" customWidth="1"/>
    <col min="3077" max="3077" width="22.44140625" style="595" customWidth="1"/>
    <col min="3078" max="3078" width="20.44140625" style="595" customWidth="1"/>
    <col min="3079" max="3079" width="28.5546875" style="595" customWidth="1"/>
    <col min="3080" max="3080" width="24.44140625" style="595" customWidth="1"/>
    <col min="3081" max="3081" width="21.5546875" style="595" customWidth="1"/>
    <col min="3082" max="3083" width="21.109375" style="595" customWidth="1"/>
    <col min="3084" max="3084" width="23.33203125" style="595" customWidth="1"/>
    <col min="3085" max="3085" width="3.6640625" style="595" customWidth="1"/>
    <col min="3086" max="3086" width="14" style="595" customWidth="1"/>
    <col min="3087" max="3087" width="13.33203125" style="595" customWidth="1"/>
    <col min="3088" max="3088" width="12.33203125" style="595" customWidth="1"/>
    <col min="3089" max="3328" width="9" style="595"/>
    <col min="3329" max="3330" width="9.109375" style="595" hidden="1" customWidth="1"/>
    <col min="3331" max="3331" width="10.88671875" style="595" customWidth="1"/>
    <col min="3332" max="3332" width="25.33203125" style="595" customWidth="1"/>
    <col min="3333" max="3333" width="22.44140625" style="595" customWidth="1"/>
    <col min="3334" max="3334" width="20.44140625" style="595" customWidth="1"/>
    <col min="3335" max="3335" width="28.5546875" style="595" customWidth="1"/>
    <col min="3336" max="3336" width="24.44140625" style="595" customWidth="1"/>
    <col min="3337" max="3337" width="21.5546875" style="595" customWidth="1"/>
    <col min="3338" max="3339" width="21.109375" style="595" customWidth="1"/>
    <col min="3340" max="3340" width="23.33203125" style="595" customWidth="1"/>
    <col min="3341" max="3341" width="3.6640625" style="595" customWidth="1"/>
    <col min="3342" max="3342" width="14" style="595" customWidth="1"/>
    <col min="3343" max="3343" width="13.33203125" style="595" customWidth="1"/>
    <col min="3344" max="3344" width="12.33203125" style="595" customWidth="1"/>
    <col min="3345" max="3584" width="9" style="595"/>
    <col min="3585" max="3586" width="9.109375" style="595" hidden="1" customWidth="1"/>
    <col min="3587" max="3587" width="10.88671875" style="595" customWidth="1"/>
    <col min="3588" max="3588" width="25.33203125" style="595" customWidth="1"/>
    <col min="3589" max="3589" width="22.44140625" style="595" customWidth="1"/>
    <col min="3590" max="3590" width="20.44140625" style="595" customWidth="1"/>
    <col min="3591" max="3591" width="28.5546875" style="595" customWidth="1"/>
    <col min="3592" max="3592" width="24.44140625" style="595" customWidth="1"/>
    <col min="3593" max="3593" width="21.5546875" style="595" customWidth="1"/>
    <col min="3594" max="3595" width="21.109375" style="595" customWidth="1"/>
    <col min="3596" max="3596" width="23.33203125" style="595" customWidth="1"/>
    <col min="3597" max="3597" width="3.6640625" style="595" customWidth="1"/>
    <col min="3598" max="3598" width="14" style="595" customWidth="1"/>
    <col min="3599" max="3599" width="13.33203125" style="595" customWidth="1"/>
    <col min="3600" max="3600" width="12.33203125" style="595" customWidth="1"/>
    <col min="3601" max="3840" width="9" style="595"/>
    <col min="3841" max="3842" width="9.109375" style="595" hidden="1" customWidth="1"/>
    <col min="3843" max="3843" width="10.88671875" style="595" customWidth="1"/>
    <col min="3844" max="3844" width="25.33203125" style="595" customWidth="1"/>
    <col min="3845" max="3845" width="22.44140625" style="595" customWidth="1"/>
    <col min="3846" max="3846" width="20.44140625" style="595" customWidth="1"/>
    <col min="3847" max="3847" width="28.5546875" style="595" customWidth="1"/>
    <col min="3848" max="3848" width="24.44140625" style="595" customWidth="1"/>
    <col min="3849" max="3849" width="21.5546875" style="595" customWidth="1"/>
    <col min="3850" max="3851" width="21.109375" style="595" customWidth="1"/>
    <col min="3852" max="3852" width="23.33203125" style="595" customWidth="1"/>
    <col min="3853" max="3853" width="3.6640625" style="595" customWidth="1"/>
    <col min="3854" max="3854" width="14" style="595" customWidth="1"/>
    <col min="3855" max="3855" width="13.33203125" style="595" customWidth="1"/>
    <col min="3856" max="3856" width="12.33203125" style="595" customWidth="1"/>
    <col min="3857" max="4096" width="9" style="595"/>
    <col min="4097" max="4098" width="9.109375" style="595" hidden="1" customWidth="1"/>
    <col min="4099" max="4099" width="10.88671875" style="595" customWidth="1"/>
    <col min="4100" max="4100" width="25.33203125" style="595" customWidth="1"/>
    <col min="4101" max="4101" width="22.44140625" style="595" customWidth="1"/>
    <col min="4102" max="4102" width="20.44140625" style="595" customWidth="1"/>
    <col min="4103" max="4103" width="28.5546875" style="595" customWidth="1"/>
    <col min="4104" max="4104" width="24.44140625" style="595" customWidth="1"/>
    <col min="4105" max="4105" width="21.5546875" style="595" customWidth="1"/>
    <col min="4106" max="4107" width="21.109375" style="595" customWidth="1"/>
    <col min="4108" max="4108" width="23.33203125" style="595" customWidth="1"/>
    <col min="4109" max="4109" width="3.6640625" style="595" customWidth="1"/>
    <col min="4110" max="4110" width="14" style="595" customWidth="1"/>
    <col min="4111" max="4111" width="13.33203125" style="595" customWidth="1"/>
    <col min="4112" max="4112" width="12.33203125" style="595" customWidth="1"/>
    <col min="4113" max="4352" width="9" style="595"/>
    <col min="4353" max="4354" width="9.109375" style="595" hidden="1" customWidth="1"/>
    <col min="4355" max="4355" width="10.88671875" style="595" customWidth="1"/>
    <col min="4356" max="4356" width="25.33203125" style="595" customWidth="1"/>
    <col min="4357" max="4357" width="22.44140625" style="595" customWidth="1"/>
    <col min="4358" max="4358" width="20.44140625" style="595" customWidth="1"/>
    <col min="4359" max="4359" width="28.5546875" style="595" customWidth="1"/>
    <col min="4360" max="4360" width="24.44140625" style="595" customWidth="1"/>
    <col min="4361" max="4361" width="21.5546875" style="595" customWidth="1"/>
    <col min="4362" max="4363" width="21.109375" style="595" customWidth="1"/>
    <col min="4364" max="4364" width="23.33203125" style="595" customWidth="1"/>
    <col min="4365" max="4365" width="3.6640625" style="595" customWidth="1"/>
    <col min="4366" max="4366" width="14" style="595" customWidth="1"/>
    <col min="4367" max="4367" width="13.33203125" style="595" customWidth="1"/>
    <col min="4368" max="4368" width="12.33203125" style="595" customWidth="1"/>
    <col min="4369" max="4608" width="9" style="595"/>
    <col min="4609" max="4610" width="9.109375" style="595" hidden="1" customWidth="1"/>
    <col min="4611" max="4611" width="10.88671875" style="595" customWidth="1"/>
    <col min="4612" max="4612" width="25.33203125" style="595" customWidth="1"/>
    <col min="4613" max="4613" width="22.44140625" style="595" customWidth="1"/>
    <col min="4614" max="4614" width="20.44140625" style="595" customWidth="1"/>
    <col min="4615" max="4615" width="28.5546875" style="595" customWidth="1"/>
    <col min="4616" max="4616" width="24.44140625" style="595" customWidth="1"/>
    <col min="4617" max="4617" width="21.5546875" style="595" customWidth="1"/>
    <col min="4618" max="4619" width="21.109375" style="595" customWidth="1"/>
    <col min="4620" max="4620" width="23.33203125" style="595" customWidth="1"/>
    <col min="4621" max="4621" width="3.6640625" style="595" customWidth="1"/>
    <col min="4622" max="4622" width="14" style="595" customWidth="1"/>
    <col min="4623" max="4623" width="13.33203125" style="595" customWidth="1"/>
    <col min="4624" max="4624" width="12.33203125" style="595" customWidth="1"/>
    <col min="4625" max="4864" width="9" style="595"/>
    <col min="4865" max="4866" width="9.109375" style="595" hidden="1" customWidth="1"/>
    <col min="4867" max="4867" width="10.88671875" style="595" customWidth="1"/>
    <col min="4868" max="4868" width="25.33203125" style="595" customWidth="1"/>
    <col min="4869" max="4869" width="22.44140625" style="595" customWidth="1"/>
    <col min="4870" max="4870" width="20.44140625" style="595" customWidth="1"/>
    <col min="4871" max="4871" width="28.5546875" style="595" customWidth="1"/>
    <col min="4872" max="4872" width="24.44140625" style="595" customWidth="1"/>
    <col min="4873" max="4873" width="21.5546875" style="595" customWidth="1"/>
    <col min="4874" max="4875" width="21.109375" style="595" customWidth="1"/>
    <col min="4876" max="4876" width="23.33203125" style="595" customWidth="1"/>
    <col min="4877" max="4877" width="3.6640625" style="595" customWidth="1"/>
    <col min="4878" max="4878" width="14" style="595" customWidth="1"/>
    <col min="4879" max="4879" width="13.33203125" style="595" customWidth="1"/>
    <col min="4880" max="4880" width="12.33203125" style="595" customWidth="1"/>
    <col min="4881" max="5120" width="9" style="595"/>
    <col min="5121" max="5122" width="9.109375" style="595" hidden="1" customWidth="1"/>
    <col min="5123" max="5123" width="10.88671875" style="595" customWidth="1"/>
    <col min="5124" max="5124" width="25.33203125" style="595" customWidth="1"/>
    <col min="5125" max="5125" width="22.44140625" style="595" customWidth="1"/>
    <col min="5126" max="5126" width="20.44140625" style="595" customWidth="1"/>
    <col min="5127" max="5127" width="28.5546875" style="595" customWidth="1"/>
    <col min="5128" max="5128" width="24.44140625" style="595" customWidth="1"/>
    <col min="5129" max="5129" width="21.5546875" style="595" customWidth="1"/>
    <col min="5130" max="5131" width="21.109375" style="595" customWidth="1"/>
    <col min="5132" max="5132" width="23.33203125" style="595" customWidth="1"/>
    <col min="5133" max="5133" width="3.6640625" style="595" customWidth="1"/>
    <col min="5134" max="5134" width="14" style="595" customWidth="1"/>
    <col min="5135" max="5135" width="13.33203125" style="595" customWidth="1"/>
    <col min="5136" max="5136" width="12.33203125" style="595" customWidth="1"/>
    <col min="5137" max="5376" width="9" style="595"/>
    <col min="5377" max="5378" width="9.109375" style="595" hidden="1" customWidth="1"/>
    <col min="5379" max="5379" width="10.88671875" style="595" customWidth="1"/>
    <col min="5380" max="5380" width="25.33203125" style="595" customWidth="1"/>
    <col min="5381" max="5381" width="22.44140625" style="595" customWidth="1"/>
    <col min="5382" max="5382" width="20.44140625" style="595" customWidth="1"/>
    <col min="5383" max="5383" width="28.5546875" style="595" customWidth="1"/>
    <col min="5384" max="5384" width="24.44140625" style="595" customWidth="1"/>
    <col min="5385" max="5385" width="21.5546875" style="595" customWidth="1"/>
    <col min="5386" max="5387" width="21.109375" style="595" customWidth="1"/>
    <col min="5388" max="5388" width="23.33203125" style="595" customWidth="1"/>
    <col min="5389" max="5389" width="3.6640625" style="595" customWidth="1"/>
    <col min="5390" max="5390" width="14" style="595" customWidth="1"/>
    <col min="5391" max="5391" width="13.33203125" style="595" customWidth="1"/>
    <col min="5392" max="5392" width="12.33203125" style="595" customWidth="1"/>
    <col min="5393" max="5632" width="9" style="595"/>
    <col min="5633" max="5634" width="9.109375" style="595" hidden="1" customWidth="1"/>
    <col min="5635" max="5635" width="10.88671875" style="595" customWidth="1"/>
    <col min="5636" max="5636" width="25.33203125" style="595" customWidth="1"/>
    <col min="5637" max="5637" width="22.44140625" style="595" customWidth="1"/>
    <col min="5638" max="5638" width="20.44140625" style="595" customWidth="1"/>
    <col min="5639" max="5639" width="28.5546875" style="595" customWidth="1"/>
    <col min="5640" max="5640" width="24.44140625" style="595" customWidth="1"/>
    <col min="5641" max="5641" width="21.5546875" style="595" customWidth="1"/>
    <col min="5642" max="5643" width="21.109375" style="595" customWidth="1"/>
    <col min="5644" max="5644" width="23.33203125" style="595" customWidth="1"/>
    <col min="5645" max="5645" width="3.6640625" style="595" customWidth="1"/>
    <col min="5646" max="5646" width="14" style="595" customWidth="1"/>
    <col min="5647" max="5647" width="13.33203125" style="595" customWidth="1"/>
    <col min="5648" max="5648" width="12.33203125" style="595" customWidth="1"/>
    <col min="5649" max="5888" width="9" style="595"/>
    <col min="5889" max="5890" width="9.109375" style="595" hidden="1" customWidth="1"/>
    <col min="5891" max="5891" width="10.88671875" style="595" customWidth="1"/>
    <col min="5892" max="5892" width="25.33203125" style="595" customWidth="1"/>
    <col min="5893" max="5893" width="22.44140625" style="595" customWidth="1"/>
    <col min="5894" max="5894" width="20.44140625" style="595" customWidth="1"/>
    <col min="5895" max="5895" width="28.5546875" style="595" customWidth="1"/>
    <col min="5896" max="5896" width="24.44140625" style="595" customWidth="1"/>
    <col min="5897" max="5897" width="21.5546875" style="595" customWidth="1"/>
    <col min="5898" max="5899" width="21.109375" style="595" customWidth="1"/>
    <col min="5900" max="5900" width="23.33203125" style="595" customWidth="1"/>
    <col min="5901" max="5901" width="3.6640625" style="595" customWidth="1"/>
    <col min="5902" max="5902" width="14" style="595" customWidth="1"/>
    <col min="5903" max="5903" width="13.33203125" style="595" customWidth="1"/>
    <col min="5904" max="5904" width="12.33203125" style="595" customWidth="1"/>
    <col min="5905" max="6144" width="9" style="595"/>
    <col min="6145" max="6146" width="9.109375" style="595" hidden="1" customWidth="1"/>
    <col min="6147" max="6147" width="10.88671875" style="595" customWidth="1"/>
    <col min="6148" max="6148" width="25.33203125" style="595" customWidth="1"/>
    <col min="6149" max="6149" width="22.44140625" style="595" customWidth="1"/>
    <col min="6150" max="6150" width="20.44140625" style="595" customWidth="1"/>
    <col min="6151" max="6151" width="28.5546875" style="595" customWidth="1"/>
    <col min="6152" max="6152" width="24.44140625" style="595" customWidth="1"/>
    <col min="6153" max="6153" width="21.5546875" style="595" customWidth="1"/>
    <col min="6154" max="6155" width="21.109375" style="595" customWidth="1"/>
    <col min="6156" max="6156" width="23.33203125" style="595" customWidth="1"/>
    <col min="6157" max="6157" width="3.6640625" style="595" customWidth="1"/>
    <col min="6158" max="6158" width="14" style="595" customWidth="1"/>
    <col min="6159" max="6159" width="13.33203125" style="595" customWidth="1"/>
    <col min="6160" max="6160" width="12.33203125" style="595" customWidth="1"/>
    <col min="6161" max="6400" width="9" style="595"/>
    <col min="6401" max="6402" width="9.109375" style="595" hidden="1" customWidth="1"/>
    <col min="6403" max="6403" width="10.88671875" style="595" customWidth="1"/>
    <col min="6404" max="6404" width="25.33203125" style="595" customWidth="1"/>
    <col min="6405" max="6405" width="22.44140625" style="595" customWidth="1"/>
    <col min="6406" max="6406" width="20.44140625" style="595" customWidth="1"/>
    <col min="6407" max="6407" width="28.5546875" style="595" customWidth="1"/>
    <col min="6408" max="6408" width="24.44140625" style="595" customWidth="1"/>
    <col min="6409" max="6409" width="21.5546875" style="595" customWidth="1"/>
    <col min="6410" max="6411" width="21.109375" style="595" customWidth="1"/>
    <col min="6412" max="6412" width="23.33203125" style="595" customWidth="1"/>
    <col min="6413" max="6413" width="3.6640625" style="595" customWidth="1"/>
    <col min="6414" max="6414" width="14" style="595" customWidth="1"/>
    <col min="6415" max="6415" width="13.33203125" style="595" customWidth="1"/>
    <col min="6416" max="6416" width="12.33203125" style="595" customWidth="1"/>
    <col min="6417" max="6656" width="9" style="595"/>
    <col min="6657" max="6658" width="9.109375" style="595" hidden="1" customWidth="1"/>
    <col min="6659" max="6659" width="10.88671875" style="595" customWidth="1"/>
    <col min="6660" max="6660" width="25.33203125" style="595" customWidth="1"/>
    <col min="6661" max="6661" width="22.44140625" style="595" customWidth="1"/>
    <col min="6662" max="6662" width="20.44140625" style="595" customWidth="1"/>
    <col min="6663" max="6663" width="28.5546875" style="595" customWidth="1"/>
    <col min="6664" max="6664" width="24.44140625" style="595" customWidth="1"/>
    <col min="6665" max="6665" width="21.5546875" style="595" customWidth="1"/>
    <col min="6666" max="6667" width="21.109375" style="595" customWidth="1"/>
    <col min="6668" max="6668" width="23.33203125" style="595" customWidth="1"/>
    <col min="6669" max="6669" width="3.6640625" style="595" customWidth="1"/>
    <col min="6670" max="6670" width="14" style="595" customWidth="1"/>
    <col min="6671" max="6671" width="13.33203125" style="595" customWidth="1"/>
    <col min="6672" max="6672" width="12.33203125" style="595" customWidth="1"/>
    <col min="6673" max="6912" width="9" style="595"/>
    <col min="6913" max="6914" width="9.109375" style="595" hidden="1" customWidth="1"/>
    <col min="6915" max="6915" width="10.88671875" style="595" customWidth="1"/>
    <col min="6916" max="6916" width="25.33203125" style="595" customWidth="1"/>
    <col min="6917" max="6917" width="22.44140625" style="595" customWidth="1"/>
    <col min="6918" max="6918" width="20.44140625" style="595" customWidth="1"/>
    <col min="6919" max="6919" width="28.5546875" style="595" customWidth="1"/>
    <col min="6920" max="6920" width="24.44140625" style="595" customWidth="1"/>
    <col min="6921" max="6921" width="21.5546875" style="595" customWidth="1"/>
    <col min="6922" max="6923" width="21.109375" style="595" customWidth="1"/>
    <col min="6924" max="6924" width="23.33203125" style="595" customWidth="1"/>
    <col min="6925" max="6925" width="3.6640625" style="595" customWidth="1"/>
    <col min="6926" max="6926" width="14" style="595" customWidth="1"/>
    <col min="6927" max="6927" width="13.33203125" style="595" customWidth="1"/>
    <col min="6928" max="6928" width="12.33203125" style="595" customWidth="1"/>
    <col min="6929" max="7168" width="9" style="595"/>
    <col min="7169" max="7170" width="9.109375" style="595" hidden="1" customWidth="1"/>
    <col min="7171" max="7171" width="10.88671875" style="595" customWidth="1"/>
    <col min="7172" max="7172" width="25.33203125" style="595" customWidth="1"/>
    <col min="7173" max="7173" width="22.44140625" style="595" customWidth="1"/>
    <col min="7174" max="7174" width="20.44140625" style="595" customWidth="1"/>
    <col min="7175" max="7175" width="28.5546875" style="595" customWidth="1"/>
    <col min="7176" max="7176" width="24.44140625" style="595" customWidth="1"/>
    <col min="7177" max="7177" width="21.5546875" style="595" customWidth="1"/>
    <col min="7178" max="7179" width="21.109375" style="595" customWidth="1"/>
    <col min="7180" max="7180" width="23.33203125" style="595" customWidth="1"/>
    <col min="7181" max="7181" width="3.6640625" style="595" customWidth="1"/>
    <col min="7182" max="7182" width="14" style="595" customWidth="1"/>
    <col min="7183" max="7183" width="13.33203125" style="595" customWidth="1"/>
    <col min="7184" max="7184" width="12.33203125" style="595" customWidth="1"/>
    <col min="7185" max="7424" width="9" style="595"/>
    <col min="7425" max="7426" width="9.109375" style="595" hidden="1" customWidth="1"/>
    <col min="7427" max="7427" width="10.88671875" style="595" customWidth="1"/>
    <col min="7428" max="7428" width="25.33203125" style="595" customWidth="1"/>
    <col min="7429" max="7429" width="22.44140625" style="595" customWidth="1"/>
    <col min="7430" max="7430" width="20.44140625" style="595" customWidth="1"/>
    <col min="7431" max="7431" width="28.5546875" style="595" customWidth="1"/>
    <col min="7432" max="7432" width="24.44140625" style="595" customWidth="1"/>
    <col min="7433" max="7433" width="21.5546875" style="595" customWidth="1"/>
    <col min="7434" max="7435" width="21.109375" style="595" customWidth="1"/>
    <col min="7436" max="7436" width="23.33203125" style="595" customWidth="1"/>
    <col min="7437" max="7437" width="3.6640625" style="595" customWidth="1"/>
    <col min="7438" max="7438" width="14" style="595" customWidth="1"/>
    <col min="7439" max="7439" width="13.33203125" style="595" customWidth="1"/>
    <col min="7440" max="7440" width="12.33203125" style="595" customWidth="1"/>
    <col min="7441" max="7680" width="9" style="595"/>
    <col min="7681" max="7682" width="9.109375" style="595" hidden="1" customWidth="1"/>
    <col min="7683" max="7683" width="10.88671875" style="595" customWidth="1"/>
    <col min="7684" max="7684" width="25.33203125" style="595" customWidth="1"/>
    <col min="7685" max="7685" width="22.44140625" style="595" customWidth="1"/>
    <col min="7686" max="7686" width="20.44140625" style="595" customWidth="1"/>
    <col min="7687" max="7687" width="28.5546875" style="595" customWidth="1"/>
    <col min="7688" max="7688" width="24.44140625" style="595" customWidth="1"/>
    <col min="7689" max="7689" width="21.5546875" style="595" customWidth="1"/>
    <col min="7690" max="7691" width="21.109375" style="595" customWidth="1"/>
    <col min="7692" max="7692" width="23.33203125" style="595" customWidth="1"/>
    <col min="7693" max="7693" width="3.6640625" style="595" customWidth="1"/>
    <col min="7694" max="7694" width="14" style="595" customWidth="1"/>
    <col min="7695" max="7695" width="13.33203125" style="595" customWidth="1"/>
    <col min="7696" max="7696" width="12.33203125" style="595" customWidth="1"/>
    <col min="7697" max="7936" width="9" style="595"/>
    <col min="7937" max="7938" width="9.109375" style="595" hidden="1" customWidth="1"/>
    <col min="7939" max="7939" width="10.88671875" style="595" customWidth="1"/>
    <col min="7940" max="7940" width="25.33203125" style="595" customWidth="1"/>
    <col min="7941" max="7941" width="22.44140625" style="595" customWidth="1"/>
    <col min="7942" max="7942" width="20.44140625" style="595" customWidth="1"/>
    <col min="7943" max="7943" width="28.5546875" style="595" customWidth="1"/>
    <col min="7944" max="7944" width="24.44140625" style="595" customWidth="1"/>
    <col min="7945" max="7945" width="21.5546875" style="595" customWidth="1"/>
    <col min="7946" max="7947" width="21.109375" style="595" customWidth="1"/>
    <col min="7948" max="7948" width="23.33203125" style="595" customWidth="1"/>
    <col min="7949" max="7949" width="3.6640625" style="595" customWidth="1"/>
    <col min="7950" max="7950" width="14" style="595" customWidth="1"/>
    <col min="7951" max="7951" width="13.33203125" style="595" customWidth="1"/>
    <col min="7952" max="7952" width="12.33203125" style="595" customWidth="1"/>
    <col min="7953" max="8192" width="9" style="595"/>
    <col min="8193" max="8194" width="9.109375" style="595" hidden="1" customWidth="1"/>
    <col min="8195" max="8195" width="10.88671875" style="595" customWidth="1"/>
    <col min="8196" max="8196" width="25.33203125" style="595" customWidth="1"/>
    <col min="8197" max="8197" width="22.44140625" style="595" customWidth="1"/>
    <col min="8198" max="8198" width="20.44140625" style="595" customWidth="1"/>
    <col min="8199" max="8199" width="28.5546875" style="595" customWidth="1"/>
    <col min="8200" max="8200" width="24.44140625" style="595" customWidth="1"/>
    <col min="8201" max="8201" width="21.5546875" style="595" customWidth="1"/>
    <col min="8202" max="8203" width="21.109375" style="595" customWidth="1"/>
    <col min="8204" max="8204" width="23.33203125" style="595" customWidth="1"/>
    <col min="8205" max="8205" width="3.6640625" style="595" customWidth="1"/>
    <col min="8206" max="8206" width="14" style="595" customWidth="1"/>
    <col min="8207" max="8207" width="13.33203125" style="595" customWidth="1"/>
    <col min="8208" max="8208" width="12.33203125" style="595" customWidth="1"/>
    <col min="8209" max="8448" width="9" style="595"/>
    <col min="8449" max="8450" width="9.109375" style="595" hidden="1" customWidth="1"/>
    <col min="8451" max="8451" width="10.88671875" style="595" customWidth="1"/>
    <col min="8452" max="8452" width="25.33203125" style="595" customWidth="1"/>
    <col min="8453" max="8453" width="22.44140625" style="595" customWidth="1"/>
    <col min="8454" max="8454" width="20.44140625" style="595" customWidth="1"/>
    <col min="8455" max="8455" width="28.5546875" style="595" customWidth="1"/>
    <col min="8456" max="8456" width="24.44140625" style="595" customWidth="1"/>
    <col min="8457" max="8457" width="21.5546875" style="595" customWidth="1"/>
    <col min="8458" max="8459" width="21.109375" style="595" customWidth="1"/>
    <col min="8460" max="8460" width="23.33203125" style="595" customWidth="1"/>
    <col min="8461" max="8461" width="3.6640625" style="595" customWidth="1"/>
    <col min="8462" max="8462" width="14" style="595" customWidth="1"/>
    <col min="8463" max="8463" width="13.33203125" style="595" customWidth="1"/>
    <col min="8464" max="8464" width="12.33203125" style="595" customWidth="1"/>
    <col min="8465" max="8704" width="9" style="595"/>
    <col min="8705" max="8706" width="9.109375" style="595" hidden="1" customWidth="1"/>
    <col min="8707" max="8707" width="10.88671875" style="595" customWidth="1"/>
    <col min="8708" max="8708" width="25.33203125" style="595" customWidth="1"/>
    <col min="8709" max="8709" width="22.44140625" style="595" customWidth="1"/>
    <col min="8710" max="8710" width="20.44140625" style="595" customWidth="1"/>
    <col min="8711" max="8711" width="28.5546875" style="595" customWidth="1"/>
    <col min="8712" max="8712" width="24.44140625" style="595" customWidth="1"/>
    <col min="8713" max="8713" width="21.5546875" style="595" customWidth="1"/>
    <col min="8714" max="8715" width="21.109375" style="595" customWidth="1"/>
    <col min="8716" max="8716" width="23.33203125" style="595" customWidth="1"/>
    <col min="8717" max="8717" width="3.6640625" style="595" customWidth="1"/>
    <col min="8718" max="8718" width="14" style="595" customWidth="1"/>
    <col min="8719" max="8719" width="13.33203125" style="595" customWidth="1"/>
    <col min="8720" max="8720" width="12.33203125" style="595" customWidth="1"/>
    <col min="8721" max="8960" width="9" style="595"/>
    <col min="8961" max="8962" width="9.109375" style="595" hidden="1" customWidth="1"/>
    <col min="8963" max="8963" width="10.88671875" style="595" customWidth="1"/>
    <col min="8964" max="8964" width="25.33203125" style="595" customWidth="1"/>
    <col min="8965" max="8965" width="22.44140625" style="595" customWidth="1"/>
    <col min="8966" max="8966" width="20.44140625" style="595" customWidth="1"/>
    <col min="8967" max="8967" width="28.5546875" style="595" customWidth="1"/>
    <col min="8968" max="8968" width="24.44140625" style="595" customWidth="1"/>
    <col min="8969" max="8969" width="21.5546875" style="595" customWidth="1"/>
    <col min="8970" max="8971" width="21.109375" style="595" customWidth="1"/>
    <col min="8972" max="8972" width="23.33203125" style="595" customWidth="1"/>
    <col min="8973" max="8973" width="3.6640625" style="595" customWidth="1"/>
    <col min="8974" max="8974" width="14" style="595" customWidth="1"/>
    <col min="8975" max="8975" width="13.33203125" style="595" customWidth="1"/>
    <col min="8976" max="8976" width="12.33203125" style="595" customWidth="1"/>
    <col min="8977" max="9216" width="9" style="595"/>
    <col min="9217" max="9218" width="9.109375" style="595" hidden="1" customWidth="1"/>
    <col min="9219" max="9219" width="10.88671875" style="595" customWidth="1"/>
    <col min="9220" max="9220" width="25.33203125" style="595" customWidth="1"/>
    <col min="9221" max="9221" width="22.44140625" style="595" customWidth="1"/>
    <col min="9222" max="9222" width="20.44140625" style="595" customWidth="1"/>
    <col min="9223" max="9223" width="28.5546875" style="595" customWidth="1"/>
    <col min="9224" max="9224" width="24.44140625" style="595" customWidth="1"/>
    <col min="9225" max="9225" width="21.5546875" style="595" customWidth="1"/>
    <col min="9226" max="9227" width="21.109375" style="595" customWidth="1"/>
    <col min="9228" max="9228" width="23.33203125" style="595" customWidth="1"/>
    <col min="9229" max="9229" width="3.6640625" style="595" customWidth="1"/>
    <col min="9230" max="9230" width="14" style="595" customWidth="1"/>
    <col min="9231" max="9231" width="13.33203125" style="595" customWidth="1"/>
    <col min="9232" max="9232" width="12.33203125" style="595" customWidth="1"/>
    <col min="9233" max="9472" width="9" style="595"/>
    <col min="9473" max="9474" width="9.109375" style="595" hidden="1" customWidth="1"/>
    <col min="9475" max="9475" width="10.88671875" style="595" customWidth="1"/>
    <col min="9476" max="9476" width="25.33203125" style="595" customWidth="1"/>
    <col min="9477" max="9477" width="22.44140625" style="595" customWidth="1"/>
    <col min="9478" max="9478" width="20.44140625" style="595" customWidth="1"/>
    <col min="9479" max="9479" width="28.5546875" style="595" customWidth="1"/>
    <col min="9480" max="9480" width="24.44140625" style="595" customWidth="1"/>
    <col min="9481" max="9481" width="21.5546875" style="595" customWidth="1"/>
    <col min="9482" max="9483" width="21.109375" style="595" customWidth="1"/>
    <col min="9484" max="9484" width="23.33203125" style="595" customWidth="1"/>
    <col min="9485" max="9485" width="3.6640625" style="595" customWidth="1"/>
    <col min="9486" max="9486" width="14" style="595" customWidth="1"/>
    <col min="9487" max="9487" width="13.33203125" style="595" customWidth="1"/>
    <col min="9488" max="9488" width="12.33203125" style="595" customWidth="1"/>
    <col min="9489" max="9728" width="9" style="595"/>
    <col min="9729" max="9730" width="9.109375" style="595" hidden="1" customWidth="1"/>
    <col min="9731" max="9731" width="10.88671875" style="595" customWidth="1"/>
    <col min="9732" max="9732" width="25.33203125" style="595" customWidth="1"/>
    <col min="9733" max="9733" width="22.44140625" style="595" customWidth="1"/>
    <col min="9734" max="9734" width="20.44140625" style="595" customWidth="1"/>
    <col min="9735" max="9735" width="28.5546875" style="595" customWidth="1"/>
    <col min="9736" max="9736" width="24.44140625" style="595" customWidth="1"/>
    <col min="9737" max="9737" width="21.5546875" style="595" customWidth="1"/>
    <col min="9738" max="9739" width="21.109375" style="595" customWidth="1"/>
    <col min="9740" max="9740" width="23.33203125" style="595" customWidth="1"/>
    <col min="9741" max="9741" width="3.6640625" style="595" customWidth="1"/>
    <col min="9742" max="9742" width="14" style="595" customWidth="1"/>
    <col min="9743" max="9743" width="13.33203125" style="595" customWidth="1"/>
    <col min="9744" max="9744" width="12.33203125" style="595" customWidth="1"/>
    <col min="9745" max="9984" width="9" style="595"/>
    <col min="9985" max="9986" width="9.109375" style="595" hidden="1" customWidth="1"/>
    <col min="9987" max="9987" width="10.88671875" style="595" customWidth="1"/>
    <col min="9988" max="9988" width="25.33203125" style="595" customWidth="1"/>
    <col min="9989" max="9989" width="22.44140625" style="595" customWidth="1"/>
    <col min="9990" max="9990" width="20.44140625" style="595" customWidth="1"/>
    <col min="9991" max="9991" width="28.5546875" style="595" customWidth="1"/>
    <col min="9992" max="9992" width="24.44140625" style="595" customWidth="1"/>
    <col min="9993" max="9993" width="21.5546875" style="595" customWidth="1"/>
    <col min="9994" max="9995" width="21.109375" style="595" customWidth="1"/>
    <col min="9996" max="9996" width="23.33203125" style="595" customWidth="1"/>
    <col min="9997" max="9997" width="3.6640625" style="595" customWidth="1"/>
    <col min="9998" max="9998" width="14" style="595" customWidth="1"/>
    <col min="9999" max="9999" width="13.33203125" style="595" customWidth="1"/>
    <col min="10000" max="10000" width="12.33203125" style="595" customWidth="1"/>
    <col min="10001" max="10240" width="9" style="595"/>
    <col min="10241" max="10242" width="9.109375" style="595" hidden="1" customWidth="1"/>
    <col min="10243" max="10243" width="10.88671875" style="595" customWidth="1"/>
    <col min="10244" max="10244" width="25.33203125" style="595" customWidth="1"/>
    <col min="10245" max="10245" width="22.44140625" style="595" customWidth="1"/>
    <col min="10246" max="10246" width="20.44140625" style="595" customWidth="1"/>
    <col min="10247" max="10247" width="28.5546875" style="595" customWidth="1"/>
    <col min="10248" max="10248" width="24.44140625" style="595" customWidth="1"/>
    <col min="10249" max="10249" width="21.5546875" style="595" customWidth="1"/>
    <col min="10250" max="10251" width="21.109375" style="595" customWidth="1"/>
    <col min="10252" max="10252" width="23.33203125" style="595" customWidth="1"/>
    <col min="10253" max="10253" width="3.6640625" style="595" customWidth="1"/>
    <col min="10254" max="10254" width="14" style="595" customWidth="1"/>
    <col min="10255" max="10255" width="13.33203125" style="595" customWidth="1"/>
    <col min="10256" max="10256" width="12.33203125" style="595" customWidth="1"/>
    <col min="10257" max="10496" width="9" style="595"/>
    <col min="10497" max="10498" width="9.109375" style="595" hidden="1" customWidth="1"/>
    <col min="10499" max="10499" width="10.88671875" style="595" customWidth="1"/>
    <col min="10500" max="10500" width="25.33203125" style="595" customWidth="1"/>
    <col min="10501" max="10501" width="22.44140625" style="595" customWidth="1"/>
    <col min="10502" max="10502" width="20.44140625" style="595" customWidth="1"/>
    <col min="10503" max="10503" width="28.5546875" style="595" customWidth="1"/>
    <col min="10504" max="10504" width="24.44140625" style="595" customWidth="1"/>
    <col min="10505" max="10505" width="21.5546875" style="595" customWidth="1"/>
    <col min="10506" max="10507" width="21.109375" style="595" customWidth="1"/>
    <col min="10508" max="10508" width="23.33203125" style="595" customWidth="1"/>
    <col min="10509" max="10509" width="3.6640625" style="595" customWidth="1"/>
    <col min="10510" max="10510" width="14" style="595" customWidth="1"/>
    <col min="10511" max="10511" width="13.33203125" style="595" customWidth="1"/>
    <col min="10512" max="10512" width="12.33203125" style="595" customWidth="1"/>
    <col min="10513" max="10752" width="9" style="595"/>
    <col min="10753" max="10754" width="9.109375" style="595" hidden="1" customWidth="1"/>
    <col min="10755" max="10755" width="10.88671875" style="595" customWidth="1"/>
    <col min="10756" max="10756" width="25.33203125" style="595" customWidth="1"/>
    <col min="10757" max="10757" width="22.44140625" style="595" customWidth="1"/>
    <col min="10758" max="10758" width="20.44140625" style="595" customWidth="1"/>
    <col min="10759" max="10759" width="28.5546875" style="595" customWidth="1"/>
    <col min="10760" max="10760" width="24.44140625" style="595" customWidth="1"/>
    <col min="10761" max="10761" width="21.5546875" style="595" customWidth="1"/>
    <col min="10762" max="10763" width="21.109375" style="595" customWidth="1"/>
    <col min="10764" max="10764" width="23.33203125" style="595" customWidth="1"/>
    <col min="10765" max="10765" width="3.6640625" style="595" customWidth="1"/>
    <col min="10766" max="10766" width="14" style="595" customWidth="1"/>
    <col min="10767" max="10767" width="13.33203125" style="595" customWidth="1"/>
    <col min="10768" max="10768" width="12.33203125" style="595" customWidth="1"/>
    <col min="10769" max="11008" width="9" style="595"/>
    <col min="11009" max="11010" width="9.109375" style="595" hidden="1" customWidth="1"/>
    <col min="11011" max="11011" width="10.88671875" style="595" customWidth="1"/>
    <col min="11012" max="11012" width="25.33203125" style="595" customWidth="1"/>
    <col min="11013" max="11013" width="22.44140625" style="595" customWidth="1"/>
    <col min="11014" max="11014" width="20.44140625" style="595" customWidth="1"/>
    <col min="11015" max="11015" width="28.5546875" style="595" customWidth="1"/>
    <col min="11016" max="11016" width="24.44140625" style="595" customWidth="1"/>
    <col min="11017" max="11017" width="21.5546875" style="595" customWidth="1"/>
    <col min="11018" max="11019" width="21.109375" style="595" customWidth="1"/>
    <col min="11020" max="11020" width="23.33203125" style="595" customWidth="1"/>
    <col min="11021" max="11021" width="3.6640625" style="595" customWidth="1"/>
    <col min="11022" max="11022" width="14" style="595" customWidth="1"/>
    <col min="11023" max="11023" width="13.33203125" style="595" customWidth="1"/>
    <col min="11024" max="11024" width="12.33203125" style="595" customWidth="1"/>
    <col min="11025" max="11264" width="9" style="595"/>
    <col min="11265" max="11266" width="9.109375" style="595" hidden="1" customWidth="1"/>
    <col min="11267" max="11267" width="10.88671875" style="595" customWidth="1"/>
    <col min="11268" max="11268" width="25.33203125" style="595" customWidth="1"/>
    <col min="11269" max="11269" width="22.44140625" style="595" customWidth="1"/>
    <col min="11270" max="11270" width="20.44140625" style="595" customWidth="1"/>
    <col min="11271" max="11271" width="28.5546875" style="595" customWidth="1"/>
    <col min="11272" max="11272" width="24.44140625" style="595" customWidth="1"/>
    <col min="11273" max="11273" width="21.5546875" style="595" customWidth="1"/>
    <col min="11274" max="11275" width="21.109375" style="595" customWidth="1"/>
    <col min="11276" max="11276" width="23.33203125" style="595" customWidth="1"/>
    <col min="11277" max="11277" width="3.6640625" style="595" customWidth="1"/>
    <col min="11278" max="11278" width="14" style="595" customWidth="1"/>
    <col min="11279" max="11279" width="13.33203125" style="595" customWidth="1"/>
    <col min="11280" max="11280" width="12.33203125" style="595" customWidth="1"/>
    <col min="11281" max="11520" width="9" style="595"/>
    <col min="11521" max="11522" width="9.109375" style="595" hidden="1" customWidth="1"/>
    <col min="11523" max="11523" width="10.88671875" style="595" customWidth="1"/>
    <col min="11524" max="11524" width="25.33203125" style="595" customWidth="1"/>
    <col min="11525" max="11525" width="22.44140625" style="595" customWidth="1"/>
    <col min="11526" max="11526" width="20.44140625" style="595" customWidth="1"/>
    <col min="11527" max="11527" width="28.5546875" style="595" customWidth="1"/>
    <col min="11528" max="11528" width="24.44140625" style="595" customWidth="1"/>
    <col min="11529" max="11529" width="21.5546875" style="595" customWidth="1"/>
    <col min="11530" max="11531" width="21.109375" style="595" customWidth="1"/>
    <col min="11532" max="11532" width="23.33203125" style="595" customWidth="1"/>
    <col min="11533" max="11533" width="3.6640625" style="595" customWidth="1"/>
    <col min="11534" max="11534" width="14" style="595" customWidth="1"/>
    <col min="11535" max="11535" width="13.33203125" style="595" customWidth="1"/>
    <col min="11536" max="11536" width="12.33203125" style="595" customWidth="1"/>
    <col min="11537" max="11776" width="9" style="595"/>
    <col min="11777" max="11778" width="9.109375" style="595" hidden="1" customWidth="1"/>
    <col min="11779" max="11779" width="10.88671875" style="595" customWidth="1"/>
    <col min="11780" max="11780" width="25.33203125" style="595" customWidth="1"/>
    <col min="11781" max="11781" width="22.44140625" style="595" customWidth="1"/>
    <col min="11782" max="11782" width="20.44140625" style="595" customWidth="1"/>
    <col min="11783" max="11783" width="28.5546875" style="595" customWidth="1"/>
    <col min="11784" max="11784" width="24.44140625" style="595" customWidth="1"/>
    <col min="11785" max="11785" width="21.5546875" style="595" customWidth="1"/>
    <col min="11786" max="11787" width="21.109375" style="595" customWidth="1"/>
    <col min="11788" max="11788" width="23.33203125" style="595" customWidth="1"/>
    <col min="11789" max="11789" width="3.6640625" style="595" customWidth="1"/>
    <col min="11790" max="11790" width="14" style="595" customWidth="1"/>
    <col min="11791" max="11791" width="13.33203125" style="595" customWidth="1"/>
    <col min="11792" max="11792" width="12.33203125" style="595" customWidth="1"/>
    <col min="11793" max="12032" width="9" style="595"/>
    <col min="12033" max="12034" width="9.109375" style="595" hidden="1" customWidth="1"/>
    <col min="12035" max="12035" width="10.88671875" style="595" customWidth="1"/>
    <col min="12036" max="12036" width="25.33203125" style="595" customWidth="1"/>
    <col min="12037" max="12037" width="22.44140625" style="595" customWidth="1"/>
    <col min="12038" max="12038" width="20.44140625" style="595" customWidth="1"/>
    <col min="12039" max="12039" width="28.5546875" style="595" customWidth="1"/>
    <col min="12040" max="12040" width="24.44140625" style="595" customWidth="1"/>
    <col min="12041" max="12041" width="21.5546875" style="595" customWidth="1"/>
    <col min="12042" max="12043" width="21.109375" style="595" customWidth="1"/>
    <col min="12044" max="12044" width="23.33203125" style="595" customWidth="1"/>
    <col min="12045" max="12045" width="3.6640625" style="595" customWidth="1"/>
    <col min="12046" max="12046" width="14" style="595" customWidth="1"/>
    <col min="12047" max="12047" width="13.33203125" style="595" customWidth="1"/>
    <col min="12048" max="12048" width="12.33203125" style="595" customWidth="1"/>
    <col min="12049" max="12288" width="9" style="595"/>
    <col min="12289" max="12290" width="9.109375" style="595" hidden="1" customWidth="1"/>
    <col min="12291" max="12291" width="10.88671875" style="595" customWidth="1"/>
    <col min="12292" max="12292" width="25.33203125" style="595" customWidth="1"/>
    <col min="12293" max="12293" width="22.44140625" style="595" customWidth="1"/>
    <col min="12294" max="12294" width="20.44140625" style="595" customWidth="1"/>
    <col min="12295" max="12295" width="28.5546875" style="595" customWidth="1"/>
    <col min="12296" max="12296" width="24.44140625" style="595" customWidth="1"/>
    <col min="12297" max="12297" width="21.5546875" style="595" customWidth="1"/>
    <col min="12298" max="12299" width="21.109375" style="595" customWidth="1"/>
    <col min="12300" max="12300" width="23.33203125" style="595" customWidth="1"/>
    <col min="12301" max="12301" width="3.6640625" style="595" customWidth="1"/>
    <col min="12302" max="12302" width="14" style="595" customWidth="1"/>
    <col min="12303" max="12303" width="13.33203125" style="595" customWidth="1"/>
    <col min="12304" max="12304" width="12.33203125" style="595" customWidth="1"/>
    <col min="12305" max="12544" width="9" style="595"/>
    <col min="12545" max="12546" width="9.109375" style="595" hidden="1" customWidth="1"/>
    <col min="12547" max="12547" width="10.88671875" style="595" customWidth="1"/>
    <col min="12548" max="12548" width="25.33203125" style="595" customWidth="1"/>
    <col min="12549" max="12549" width="22.44140625" style="595" customWidth="1"/>
    <col min="12550" max="12550" width="20.44140625" style="595" customWidth="1"/>
    <col min="12551" max="12551" width="28.5546875" style="595" customWidth="1"/>
    <col min="12552" max="12552" width="24.44140625" style="595" customWidth="1"/>
    <col min="12553" max="12553" width="21.5546875" style="595" customWidth="1"/>
    <col min="12554" max="12555" width="21.109375" style="595" customWidth="1"/>
    <col min="12556" max="12556" width="23.33203125" style="595" customWidth="1"/>
    <col min="12557" max="12557" width="3.6640625" style="595" customWidth="1"/>
    <col min="12558" max="12558" width="14" style="595" customWidth="1"/>
    <col min="12559" max="12559" width="13.33203125" style="595" customWidth="1"/>
    <col min="12560" max="12560" width="12.33203125" style="595" customWidth="1"/>
    <col min="12561" max="12800" width="9" style="595"/>
    <col min="12801" max="12802" width="9.109375" style="595" hidden="1" customWidth="1"/>
    <col min="12803" max="12803" width="10.88671875" style="595" customWidth="1"/>
    <col min="12804" max="12804" width="25.33203125" style="595" customWidth="1"/>
    <col min="12805" max="12805" width="22.44140625" style="595" customWidth="1"/>
    <col min="12806" max="12806" width="20.44140625" style="595" customWidth="1"/>
    <col min="12807" max="12807" width="28.5546875" style="595" customWidth="1"/>
    <col min="12808" max="12808" width="24.44140625" style="595" customWidth="1"/>
    <col min="12809" max="12809" width="21.5546875" style="595" customWidth="1"/>
    <col min="12810" max="12811" width="21.109375" style="595" customWidth="1"/>
    <col min="12812" max="12812" width="23.33203125" style="595" customWidth="1"/>
    <col min="12813" max="12813" width="3.6640625" style="595" customWidth="1"/>
    <col min="12814" max="12814" width="14" style="595" customWidth="1"/>
    <col min="12815" max="12815" width="13.33203125" style="595" customWidth="1"/>
    <col min="12816" max="12816" width="12.33203125" style="595" customWidth="1"/>
    <col min="12817" max="13056" width="9" style="595"/>
    <col min="13057" max="13058" width="9.109375" style="595" hidden="1" customWidth="1"/>
    <col min="13059" max="13059" width="10.88671875" style="595" customWidth="1"/>
    <col min="13060" max="13060" width="25.33203125" style="595" customWidth="1"/>
    <col min="13061" max="13061" width="22.44140625" style="595" customWidth="1"/>
    <col min="13062" max="13062" width="20.44140625" style="595" customWidth="1"/>
    <col min="13063" max="13063" width="28.5546875" style="595" customWidth="1"/>
    <col min="13064" max="13064" width="24.44140625" style="595" customWidth="1"/>
    <col min="13065" max="13065" width="21.5546875" style="595" customWidth="1"/>
    <col min="13066" max="13067" width="21.109375" style="595" customWidth="1"/>
    <col min="13068" max="13068" width="23.33203125" style="595" customWidth="1"/>
    <col min="13069" max="13069" width="3.6640625" style="595" customWidth="1"/>
    <col min="13070" max="13070" width="14" style="595" customWidth="1"/>
    <col min="13071" max="13071" width="13.33203125" style="595" customWidth="1"/>
    <col min="13072" max="13072" width="12.33203125" style="595" customWidth="1"/>
    <col min="13073" max="13312" width="9" style="595"/>
    <col min="13313" max="13314" width="9.109375" style="595" hidden="1" customWidth="1"/>
    <col min="13315" max="13315" width="10.88671875" style="595" customWidth="1"/>
    <col min="13316" max="13316" width="25.33203125" style="595" customWidth="1"/>
    <col min="13317" max="13317" width="22.44140625" style="595" customWidth="1"/>
    <col min="13318" max="13318" width="20.44140625" style="595" customWidth="1"/>
    <col min="13319" max="13319" width="28.5546875" style="595" customWidth="1"/>
    <col min="13320" max="13320" width="24.44140625" style="595" customWidth="1"/>
    <col min="13321" max="13321" width="21.5546875" style="595" customWidth="1"/>
    <col min="13322" max="13323" width="21.109375" style="595" customWidth="1"/>
    <col min="13324" max="13324" width="23.33203125" style="595" customWidth="1"/>
    <col min="13325" max="13325" width="3.6640625" style="595" customWidth="1"/>
    <col min="13326" max="13326" width="14" style="595" customWidth="1"/>
    <col min="13327" max="13327" width="13.33203125" style="595" customWidth="1"/>
    <col min="13328" max="13328" width="12.33203125" style="595" customWidth="1"/>
    <col min="13329" max="13568" width="9" style="595"/>
    <col min="13569" max="13570" width="9.109375" style="595" hidden="1" customWidth="1"/>
    <col min="13571" max="13571" width="10.88671875" style="595" customWidth="1"/>
    <col min="13572" max="13572" width="25.33203125" style="595" customWidth="1"/>
    <col min="13573" max="13573" width="22.44140625" style="595" customWidth="1"/>
    <col min="13574" max="13574" width="20.44140625" style="595" customWidth="1"/>
    <col min="13575" max="13575" width="28.5546875" style="595" customWidth="1"/>
    <col min="13576" max="13576" width="24.44140625" style="595" customWidth="1"/>
    <col min="13577" max="13577" width="21.5546875" style="595" customWidth="1"/>
    <col min="13578" max="13579" width="21.109375" style="595" customWidth="1"/>
    <col min="13580" max="13580" width="23.33203125" style="595" customWidth="1"/>
    <col min="13581" max="13581" width="3.6640625" style="595" customWidth="1"/>
    <col min="13582" max="13582" width="14" style="595" customWidth="1"/>
    <col min="13583" max="13583" width="13.33203125" style="595" customWidth="1"/>
    <col min="13584" max="13584" width="12.33203125" style="595" customWidth="1"/>
    <col min="13585" max="13824" width="9" style="595"/>
    <col min="13825" max="13826" width="9.109375" style="595" hidden="1" customWidth="1"/>
    <col min="13827" max="13827" width="10.88671875" style="595" customWidth="1"/>
    <col min="13828" max="13828" width="25.33203125" style="595" customWidth="1"/>
    <col min="13829" max="13829" width="22.44140625" style="595" customWidth="1"/>
    <col min="13830" max="13830" width="20.44140625" style="595" customWidth="1"/>
    <col min="13831" max="13831" width="28.5546875" style="595" customWidth="1"/>
    <col min="13832" max="13832" width="24.44140625" style="595" customWidth="1"/>
    <col min="13833" max="13833" width="21.5546875" style="595" customWidth="1"/>
    <col min="13834" max="13835" width="21.109375" style="595" customWidth="1"/>
    <col min="13836" max="13836" width="23.33203125" style="595" customWidth="1"/>
    <col min="13837" max="13837" width="3.6640625" style="595" customWidth="1"/>
    <col min="13838" max="13838" width="14" style="595" customWidth="1"/>
    <col min="13839" max="13839" width="13.33203125" style="595" customWidth="1"/>
    <col min="13840" max="13840" width="12.33203125" style="595" customWidth="1"/>
    <col min="13841" max="14080" width="9" style="595"/>
    <col min="14081" max="14082" width="9.109375" style="595" hidden="1" customWidth="1"/>
    <col min="14083" max="14083" width="10.88671875" style="595" customWidth="1"/>
    <col min="14084" max="14084" width="25.33203125" style="595" customWidth="1"/>
    <col min="14085" max="14085" width="22.44140625" style="595" customWidth="1"/>
    <col min="14086" max="14086" width="20.44140625" style="595" customWidth="1"/>
    <col min="14087" max="14087" width="28.5546875" style="595" customWidth="1"/>
    <col min="14088" max="14088" width="24.44140625" style="595" customWidth="1"/>
    <col min="14089" max="14089" width="21.5546875" style="595" customWidth="1"/>
    <col min="14090" max="14091" width="21.109375" style="595" customWidth="1"/>
    <col min="14092" max="14092" width="23.33203125" style="595" customWidth="1"/>
    <col min="14093" max="14093" width="3.6640625" style="595" customWidth="1"/>
    <col min="14094" max="14094" width="14" style="595" customWidth="1"/>
    <col min="14095" max="14095" width="13.33203125" style="595" customWidth="1"/>
    <col min="14096" max="14096" width="12.33203125" style="595" customWidth="1"/>
    <col min="14097" max="14336" width="9" style="595"/>
    <col min="14337" max="14338" width="9.109375" style="595" hidden="1" customWidth="1"/>
    <col min="14339" max="14339" width="10.88671875" style="595" customWidth="1"/>
    <col min="14340" max="14340" width="25.33203125" style="595" customWidth="1"/>
    <col min="14341" max="14341" width="22.44140625" style="595" customWidth="1"/>
    <col min="14342" max="14342" width="20.44140625" style="595" customWidth="1"/>
    <col min="14343" max="14343" width="28.5546875" style="595" customWidth="1"/>
    <col min="14344" max="14344" width="24.44140625" style="595" customWidth="1"/>
    <col min="14345" max="14345" width="21.5546875" style="595" customWidth="1"/>
    <col min="14346" max="14347" width="21.109375" style="595" customWidth="1"/>
    <col min="14348" max="14348" width="23.33203125" style="595" customWidth="1"/>
    <col min="14349" max="14349" width="3.6640625" style="595" customWidth="1"/>
    <col min="14350" max="14350" width="14" style="595" customWidth="1"/>
    <col min="14351" max="14351" width="13.33203125" style="595" customWidth="1"/>
    <col min="14352" max="14352" width="12.33203125" style="595" customWidth="1"/>
    <col min="14353" max="14592" width="9" style="595"/>
    <col min="14593" max="14594" width="9.109375" style="595" hidden="1" customWidth="1"/>
    <col min="14595" max="14595" width="10.88671875" style="595" customWidth="1"/>
    <col min="14596" max="14596" width="25.33203125" style="595" customWidth="1"/>
    <col min="14597" max="14597" width="22.44140625" style="595" customWidth="1"/>
    <col min="14598" max="14598" width="20.44140625" style="595" customWidth="1"/>
    <col min="14599" max="14599" width="28.5546875" style="595" customWidth="1"/>
    <col min="14600" max="14600" width="24.44140625" style="595" customWidth="1"/>
    <col min="14601" max="14601" width="21.5546875" style="595" customWidth="1"/>
    <col min="14602" max="14603" width="21.109375" style="595" customWidth="1"/>
    <col min="14604" max="14604" width="23.33203125" style="595" customWidth="1"/>
    <col min="14605" max="14605" width="3.6640625" style="595" customWidth="1"/>
    <col min="14606" max="14606" width="14" style="595" customWidth="1"/>
    <col min="14607" max="14607" width="13.33203125" style="595" customWidth="1"/>
    <col min="14608" max="14608" width="12.33203125" style="595" customWidth="1"/>
    <col min="14609" max="14848" width="9" style="595"/>
    <col min="14849" max="14850" width="9.109375" style="595" hidden="1" customWidth="1"/>
    <col min="14851" max="14851" width="10.88671875" style="595" customWidth="1"/>
    <col min="14852" max="14852" width="25.33203125" style="595" customWidth="1"/>
    <col min="14853" max="14853" width="22.44140625" style="595" customWidth="1"/>
    <col min="14854" max="14854" width="20.44140625" style="595" customWidth="1"/>
    <col min="14855" max="14855" width="28.5546875" style="595" customWidth="1"/>
    <col min="14856" max="14856" width="24.44140625" style="595" customWidth="1"/>
    <col min="14857" max="14857" width="21.5546875" style="595" customWidth="1"/>
    <col min="14858" max="14859" width="21.109375" style="595" customWidth="1"/>
    <col min="14860" max="14860" width="23.33203125" style="595" customWidth="1"/>
    <col min="14861" max="14861" width="3.6640625" style="595" customWidth="1"/>
    <col min="14862" max="14862" width="14" style="595" customWidth="1"/>
    <col min="14863" max="14863" width="13.33203125" style="595" customWidth="1"/>
    <col min="14864" max="14864" width="12.33203125" style="595" customWidth="1"/>
    <col min="14865" max="15104" width="9" style="595"/>
    <col min="15105" max="15106" width="9.109375" style="595" hidden="1" customWidth="1"/>
    <col min="15107" max="15107" width="10.88671875" style="595" customWidth="1"/>
    <col min="15108" max="15108" width="25.33203125" style="595" customWidth="1"/>
    <col min="15109" max="15109" width="22.44140625" style="595" customWidth="1"/>
    <col min="15110" max="15110" width="20.44140625" style="595" customWidth="1"/>
    <col min="15111" max="15111" width="28.5546875" style="595" customWidth="1"/>
    <col min="15112" max="15112" width="24.44140625" style="595" customWidth="1"/>
    <col min="15113" max="15113" width="21.5546875" style="595" customWidth="1"/>
    <col min="15114" max="15115" width="21.109375" style="595" customWidth="1"/>
    <col min="15116" max="15116" width="23.33203125" style="595" customWidth="1"/>
    <col min="15117" max="15117" width="3.6640625" style="595" customWidth="1"/>
    <col min="15118" max="15118" width="14" style="595" customWidth="1"/>
    <col min="15119" max="15119" width="13.33203125" style="595" customWidth="1"/>
    <col min="15120" max="15120" width="12.33203125" style="595" customWidth="1"/>
    <col min="15121" max="15360" width="9" style="595"/>
    <col min="15361" max="15362" width="9.109375" style="595" hidden="1" customWidth="1"/>
    <col min="15363" max="15363" width="10.88671875" style="595" customWidth="1"/>
    <col min="15364" max="15364" width="25.33203125" style="595" customWidth="1"/>
    <col min="15365" max="15365" width="22.44140625" style="595" customWidth="1"/>
    <col min="15366" max="15366" width="20.44140625" style="595" customWidth="1"/>
    <col min="15367" max="15367" width="28.5546875" style="595" customWidth="1"/>
    <col min="15368" max="15368" width="24.44140625" style="595" customWidth="1"/>
    <col min="15369" max="15369" width="21.5546875" style="595" customWidth="1"/>
    <col min="15370" max="15371" width="21.109375" style="595" customWidth="1"/>
    <col min="15372" max="15372" width="23.33203125" style="595" customWidth="1"/>
    <col min="15373" max="15373" width="3.6640625" style="595" customWidth="1"/>
    <col min="15374" max="15374" width="14" style="595" customWidth="1"/>
    <col min="15375" max="15375" width="13.33203125" style="595" customWidth="1"/>
    <col min="15376" max="15376" width="12.33203125" style="595" customWidth="1"/>
    <col min="15377" max="15616" width="9" style="595"/>
    <col min="15617" max="15618" width="9.109375" style="595" hidden="1" customWidth="1"/>
    <col min="15619" max="15619" width="10.88671875" style="595" customWidth="1"/>
    <col min="15620" max="15620" width="25.33203125" style="595" customWidth="1"/>
    <col min="15621" max="15621" width="22.44140625" style="595" customWidth="1"/>
    <col min="15622" max="15622" width="20.44140625" style="595" customWidth="1"/>
    <col min="15623" max="15623" width="28.5546875" style="595" customWidth="1"/>
    <col min="15624" max="15624" width="24.44140625" style="595" customWidth="1"/>
    <col min="15625" max="15625" width="21.5546875" style="595" customWidth="1"/>
    <col min="15626" max="15627" width="21.109375" style="595" customWidth="1"/>
    <col min="15628" max="15628" width="23.33203125" style="595" customWidth="1"/>
    <col min="15629" max="15629" width="3.6640625" style="595" customWidth="1"/>
    <col min="15630" max="15630" width="14" style="595" customWidth="1"/>
    <col min="15631" max="15631" width="13.33203125" style="595" customWidth="1"/>
    <col min="15632" max="15632" width="12.33203125" style="595" customWidth="1"/>
    <col min="15633" max="15872" width="9" style="595"/>
    <col min="15873" max="15874" width="9.109375" style="595" hidden="1" customWidth="1"/>
    <col min="15875" max="15875" width="10.88671875" style="595" customWidth="1"/>
    <col min="15876" max="15876" width="25.33203125" style="595" customWidth="1"/>
    <col min="15877" max="15877" width="22.44140625" style="595" customWidth="1"/>
    <col min="15878" max="15878" width="20.44140625" style="595" customWidth="1"/>
    <col min="15879" max="15879" width="28.5546875" style="595" customWidth="1"/>
    <col min="15880" max="15880" width="24.44140625" style="595" customWidth="1"/>
    <col min="15881" max="15881" width="21.5546875" style="595" customWidth="1"/>
    <col min="15882" max="15883" width="21.109375" style="595" customWidth="1"/>
    <col min="15884" max="15884" width="23.33203125" style="595" customWidth="1"/>
    <col min="15885" max="15885" width="3.6640625" style="595" customWidth="1"/>
    <col min="15886" max="15886" width="14" style="595" customWidth="1"/>
    <col min="15887" max="15887" width="13.33203125" style="595" customWidth="1"/>
    <col min="15888" max="15888" width="12.33203125" style="595" customWidth="1"/>
    <col min="15889" max="16128" width="9" style="595"/>
    <col min="16129" max="16130" width="9.109375" style="595" hidden="1" customWidth="1"/>
    <col min="16131" max="16131" width="10.88671875" style="595" customWidth="1"/>
    <col min="16132" max="16132" width="25.33203125" style="595" customWidth="1"/>
    <col min="16133" max="16133" width="22.44140625" style="595" customWidth="1"/>
    <col min="16134" max="16134" width="20.44140625" style="595" customWidth="1"/>
    <col min="16135" max="16135" width="28.5546875" style="595" customWidth="1"/>
    <col min="16136" max="16136" width="24.44140625" style="595" customWidth="1"/>
    <col min="16137" max="16137" width="21.5546875" style="595" customWidth="1"/>
    <col min="16138" max="16139" width="21.109375" style="595" customWidth="1"/>
    <col min="16140" max="16140" width="23.33203125" style="595" customWidth="1"/>
    <col min="16141" max="16141" width="3.6640625" style="595" customWidth="1"/>
    <col min="16142" max="16142" width="14" style="595" customWidth="1"/>
    <col min="16143" max="16143" width="13.33203125" style="595" customWidth="1"/>
    <col min="16144" max="16144" width="12.33203125" style="595" customWidth="1"/>
    <col min="16145" max="16384" width="9" style="595"/>
  </cols>
  <sheetData>
    <row r="1" spans="1:17">
      <c r="C1" s="596" t="str">
        <f>MENU!$B$3&amp;" "&amp;MENU!$D$3</f>
        <v>Tên đơn vị:  HỘ KINH DOANH THUẬN VIỆT</v>
      </c>
      <c r="I1" s="599" t="s">
        <v>188</v>
      </c>
      <c r="N1" s="600"/>
      <c r="O1" s="886"/>
    </row>
    <row r="2" spans="1:17" ht="15.75" customHeight="1">
      <c r="C2" s="596" t="str">
        <f>MENU!$B$4&amp;" "&amp;MENU!$D$4</f>
        <v>Địa chỉ: hocketoanthuchanh.com</v>
      </c>
      <c r="H2" s="1530" t="str">
        <f>MENU!$D$9</f>
        <v>(Ban hành kèm theo Thông tư số 88/2021/TT-BTC ngày 11 tháng 10 năm 2021 của Bộ trưởng Bộ Tài chính)</v>
      </c>
      <c r="I2" s="1530"/>
      <c r="J2" s="1530"/>
      <c r="N2" s="600"/>
      <c r="O2" s="886"/>
    </row>
    <row r="3" spans="1:17" ht="15.75" customHeight="1">
      <c r="C3" s="596" t="str">
        <f>MENU!$B$5&amp;" "&amp;MENU!$D$5</f>
        <v>MST:  0310415290</v>
      </c>
      <c r="D3" s="874"/>
      <c r="H3" s="1530"/>
      <c r="I3" s="1530"/>
      <c r="J3" s="1530"/>
      <c r="N3" s="600"/>
      <c r="O3" s="886"/>
    </row>
    <row r="4" spans="1:17">
      <c r="H4" s="601"/>
      <c r="I4" s="601"/>
      <c r="J4" s="601"/>
      <c r="K4" s="602" t="s">
        <v>189</v>
      </c>
      <c r="N4" s="603"/>
      <c r="O4" s="887"/>
    </row>
    <row r="5" spans="1:17" ht="22.8" customHeight="1">
      <c r="C5" s="1522" t="s">
        <v>893</v>
      </c>
      <c r="D5" s="1522"/>
      <c r="E5" s="1522"/>
      <c r="F5" s="1522"/>
      <c r="G5" s="1522"/>
      <c r="H5" s="1522"/>
      <c r="I5" s="1522"/>
      <c r="J5" s="1522"/>
      <c r="K5" s="1522"/>
      <c r="L5" s="1522"/>
      <c r="M5" s="1522"/>
      <c r="N5" s="1522"/>
      <c r="O5" s="1522"/>
      <c r="P5" s="605"/>
    </row>
    <row r="6" spans="1:17" s="607" customFormat="1">
      <c r="D6" s="875"/>
      <c r="F6" s="609" t="str">
        <f>MENU!D15</f>
        <v>Từ ngày 01/07/2025   đến 30/09/2025</v>
      </c>
      <c r="H6" s="610"/>
      <c r="J6" s="611"/>
      <c r="K6" s="602" t="s">
        <v>191</v>
      </c>
      <c r="L6" s="599"/>
      <c r="M6" s="599"/>
      <c r="N6" s="611"/>
      <c r="O6" s="888"/>
      <c r="P6" s="611"/>
    </row>
    <row r="7" spans="1:17" s="615" customFormat="1" ht="16.5" customHeight="1">
      <c r="A7" s="613" t="s">
        <v>192</v>
      </c>
      <c r="B7" s="1531" t="s">
        <v>193</v>
      </c>
      <c r="C7" s="1532" t="s">
        <v>194</v>
      </c>
      <c r="D7" s="1533" t="s">
        <v>195</v>
      </c>
      <c r="E7" s="1534" t="s">
        <v>196</v>
      </c>
      <c r="F7" s="1535"/>
      <c r="G7" s="1536" t="s">
        <v>478</v>
      </c>
      <c r="H7" s="1537"/>
      <c r="I7" s="1538" t="s">
        <v>197</v>
      </c>
      <c r="J7" s="1539"/>
      <c r="K7" s="614">
        <f>I9+I12-J12-J9</f>
        <v>0</v>
      </c>
      <c r="O7" s="889" t="s">
        <v>923</v>
      </c>
    </row>
    <row r="8" spans="1:17" s="615" customFormat="1" ht="15.75" customHeight="1">
      <c r="A8" s="613" t="s">
        <v>155</v>
      </c>
      <c r="B8" s="1531"/>
      <c r="C8" s="1532"/>
      <c r="D8" s="1533"/>
      <c r="E8" s="617" t="s">
        <v>125</v>
      </c>
      <c r="F8" s="618" t="s">
        <v>126</v>
      </c>
      <c r="G8" s="619" t="s">
        <v>125</v>
      </c>
      <c r="H8" s="619" t="s">
        <v>126</v>
      </c>
      <c r="I8" s="620" t="s">
        <v>125</v>
      </c>
      <c r="J8" s="620" t="s">
        <v>126</v>
      </c>
      <c r="K8" s="621" t="s">
        <v>198</v>
      </c>
      <c r="O8" s="889"/>
    </row>
    <row r="9" spans="1:17" s="630" customFormat="1">
      <c r="A9" s="623">
        <v>3</v>
      </c>
      <c r="B9" s="624" t="s">
        <v>199</v>
      </c>
      <c r="C9" s="625" t="s">
        <v>200</v>
      </c>
      <c r="D9" s="876" t="s">
        <v>201</v>
      </c>
      <c r="E9" s="627">
        <f t="shared" ref="E9:J9" si="0">SUM(E10:E11)</f>
        <v>0</v>
      </c>
      <c r="F9" s="627">
        <f t="shared" si="0"/>
        <v>0</v>
      </c>
      <c r="G9" s="627">
        <f t="shared" si="0"/>
        <v>0</v>
      </c>
      <c r="H9" s="627">
        <f t="shared" si="0"/>
        <v>0</v>
      </c>
      <c r="I9" s="627">
        <f t="shared" si="0"/>
        <v>0</v>
      </c>
      <c r="J9" s="628">
        <f t="shared" si="0"/>
        <v>0</v>
      </c>
      <c r="K9" s="629">
        <f>G9+G12-H12-H9</f>
        <v>0</v>
      </c>
      <c r="M9" s="630" t="s">
        <v>87</v>
      </c>
      <c r="O9" s="890" t="s">
        <v>924</v>
      </c>
      <c r="P9" s="632"/>
      <c r="Q9" s="632"/>
    </row>
    <row r="10" spans="1:17" s="637" customFormat="1" hidden="1">
      <c r="A10" s="633" t="s">
        <v>187</v>
      </c>
      <c r="B10" s="624"/>
      <c r="C10" s="634" t="s">
        <v>102</v>
      </c>
      <c r="D10" s="650" t="s">
        <v>202</v>
      </c>
      <c r="E10" s="614">
        <v>0</v>
      </c>
      <c r="F10" s="636">
        <v>0</v>
      </c>
      <c r="G10" s="636">
        <f>SUMIF(TKN,$C10,SPS)</f>
        <v>0</v>
      </c>
      <c r="H10" s="636">
        <f>SUMIF(TKC,$C10,SPS)</f>
        <v>0</v>
      </c>
      <c r="I10" s="636">
        <f>MAX(0,E10+G10-H10-F10)</f>
        <v>0</v>
      </c>
      <c r="J10" s="636">
        <f>MAX(0,F10+H10-G10-E10)</f>
        <v>0</v>
      </c>
      <c r="M10" s="637" t="str">
        <f t="shared" ref="M10:M73" si="1">IF(SUM(E10:J10)=0,"","in")</f>
        <v/>
      </c>
      <c r="N10" s="638"/>
      <c r="O10" s="891"/>
    </row>
    <row r="11" spans="1:17" s="640" customFormat="1" hidden="1">
      <c r="A11" s="633" t="s">
        <v>187</v>
      </c>
      <c r="B11" s="624"/>
      <c r="C11" s="634" t="s">
        <v>203</v>
      </c>
      <c r="D11" s="650" t="s">
        <v>204</v>
      </c>
      <c r="E11" s="636">
        <v>0</v>
      </c>
      <c r="F11" s="636">
        <v>0</v>
      </c>
      <c r="G11" s="636">
        <f>SUMIF(TKN,$C11,SPS)</f>
        <v>0</v>
      </c>
      <c r="H11" s="636">
        <f>SUMIF(TKC,$C11,SPS)</f>
        <v>0</v>
      </c>
      <c r="I11" s="636">
        <f>MAX(0,E11+G11-H11-F11)</f>
        <v>0</v>
      </c>
      <c r="J11" s="636">
        <f>MAX(0,F11+H11-G11-E11)</f>
        <v>0</v>
      </c>
      <c r="M11" s="637" t="str">
        <f t="shared" si="1"/>
        <v/>
      </c>
      <c r="O11" s="892"/>
    </row>
    <row r="12" spans="1:17" s="637" customFormat="1">
      <c r="A12" s="642">
        <v>3</v>
      </c>
      <c r="B12" s="624" t="s">
        <v>199</v>
      </c>
      <c r="C12" s="643" t="s">
        <v>205</v>
      </c>
      <c r="D12" s="877" t="s">
        <v>206</v>
      </c>
      <c r="E12" s="645">
        <f>SUM(E13:E15)</f>
        <v>0</v>
      </c>
      <c r="F12" s="645">
        <f t="shared" ref="F12:I12" si="2">SUM(F13:F15)</f>
        <v>0</v>
      </c>
      <c r="G12" s="645">
        <f t="shared" si="2"/>
        <v>0</v>
      </c>
      <c r="H12" s="645">
        <f t="shared" si="2"/>
        <v>0</v>
      </c>
      <c r="I12" s="645">
        <f t="shared" si="2"/>
        <v>0</v>
      </c>
      <c r="J12" s="645">
        <f>SUM(J13:J15)</f>
        <v>0</v>
      </c>
      <c r="M12" s="637" t="str">
        <f t="shared" si="1"/>
        <v/>
      </c>
      <c r="O12" s="891" t="s">
        <v>925</v>
      </c>
    </row>
    <row r="13" spans="1:17" s="637" customFormat="1" hidden="1">
      <c r="A13" s="633" t="s">
        <v>187</v>
      </c>
      <c r="B13" s="624"/>
      <c r="C13" s="634" t="s">
        <v>882</v>
      </c>
      <c r="D13" s="650" t="s">
        <v>470</v>
      </c>
      <c r="E13" s="646">
        <v>0</v>
      </c>
      <c r="F13" s="636">
        <v>0</v>
      </c>
      <c r="G13" s="636">
        <f>SUMIF(TKN,$C13,SPS)</f>
        <v>0</v>
      </c>
      <c r="H13" s="636">
        <f>SUMIF(TKC,$C13,SPS)</f>
        <v>0</v>
      </c>
      <c r="I13" s="636">
        <f>MAX(0,E13+G13-H13-F13)</f>
        <v>0</v>
      </c>
      <c r="J13" s="636">
        <f>MAX(0,F13+H13-G13-E13)</f>
        <v>0</v>
      </c>
      <c r="K13" s="638"/>
      <c r="L13" s="638"/>
      <c r="M13" s="637" t="str">
        <f t="shared" si="1"/>
        <v/>
      </c>
      <c r="O13" s="891"/>
    </row>
    <row r="14" spans="1:17" s="637" customFormat="1" ht="16.2" hidden="1">
      <c r="A14" s="633" t="s">
        <v>187</v>
      </c>
      <c r="B14" s="624"/>
      <c r="C14" s="634" t="s">
        <v>471</v>
      </c>
      <c r="D14" s="650" t="s">
        <v>472</v>
      </c>
      <c r="E14" s="646">
        <v>0</v>
      </c>
      <c r="F14" s="636">
        <v>0</v>
      </c>
      <c r="G14" s="636">
        <f>SUMIF(TKN,$C14,SPS)</f>
        <v>0</v>
      </c>
      <c r="H14" s="636">
        <f>SUMIF(TKC,$C14,SPS)</f>
        <v>0</v>
      </c>
      <c r="I14" s="636">
        <f>MAX(0,E14+G14-H14-F14)</f>
        <v>0</v>
      </c>
      <c r="J14" s="636">
        <f>MAX(0,F14+H14-G14-E14)</f>
        <v>0</v>
      </c>
      <c r="K14" s="647"/>
      <c r="M14" s="637" t="str">
        <f t="shared" si="1"/>
        <v/>
      </c>
      <c r="O14" s="891"/>
    </row>
    <row r="15" spans="1:17" s="637" customFormat="1" ht="16.2" hidden="1">
      <c r="A15" s="633" t="s">
        <v>187</v>
      </c>
      <c r="B15" s="624"/>
      <c r="C15" s="634" t="s">
        <v>473</v>
      </c>
      <c r="D15" s="878" t="s">
        <v>474</v>
      </c>
      <c r="E15" s="646">
        <v>0</v>
      </c>
      <c r="F15" s="636">
        <v>0</v>
      </c>
      <c r="G15" s="636">
        <f>SUMIF(TKN,$C15,SPS)</f>
        <v>0</v>
      </c>
      <c r="H15" s="636">
        <f>SUMIF(TKC,$C15,SPS)</f>
        <v>0</v>
      </c>
      <c r="I15" s="636">
        <f>MAX(0,E15+G15-H15-F15)</f>
        <v>0</v>
      </c>
      <c r="J15" s="636">
        <f>MAX(0,F15+H15-G15-E15)</f>
        <v>0</v>
      </c>
      <c r="K15" s="649"/>
      <c r="M15" s="637" t="str">
        <f t="shared" si="1"/>
        <v/>
      </c>
      <c r="O15" s="891"/>
    </row>
    <row r="16" spans="1:17" s="637" customFormat="1" hidden="1">
      <c r="A16" s="642">
        <v>3</v>
      </c>
      <c r="B16" s="624" t="s">
        <v>207</v>
      </c>
      <c r="C16" s="643" t="s">
        <v>207</v>
      </c>
      <c r="D16" s="877" t="s">
        <v>208</v>
      </c>
      <c r="E16" s="645">
        <v>0</v>
      </c>
      <c r="F16" s="645">
        <v>0</v>
      </c>
      <c r="G16" s="645">
        <f>SUMIF(TKN,$C16,SPS)</f>
        <v>0</v>
      </c>
      <c r="H16" s="645">
        <f>SUMIF(TKC,$C16,SPS)</f>
        <v>0</v>
      </c>
      <c r="I16" s="645">
        <f>MAX(0,E16+G16-H16-F16)</f>
        <v>0</v>
      </c>
      <c r="J16" s="645">
        <f>MAX(0,F16+H16-G16-E16)</f>
        <v>0</v>
      </c>
      <c r="M16" s="637" t="str">
        <f t="shared" si="1"/>
        <v/>
      </c>
      <c r="O16" s="891"/>
    </row>
    <row r="17" spans="1:15" s="637" customFormat="1" hidden="1">
      <c r="A17" s="642">
        <v>3</v>
      </c>
      <c r="B17" s="624"/>
      <c r="C17" s="643" t="s">
        <v>209</v>
      </c>
      <c r="D17" s="877" t="s">
        <v>210</v>
      </c>
      <c r="E17" s="645">
        <f t="shared" ref="E17:J17" si="3">SUM(E18:E19)</f>
        <v>0</v>
      </c>
      <c r="F17" s="645">
        <f t="shared" si="3"/>
        <v>0</v>
      </c>
      <c r="G17" s="645">
        <f t="shared" si="3"/>
        <v>0</v>
      </c>
      <c r="H17" s="645">
        <f t="shared" si="3"/>
        <v>0</v>
      </c>
      <c r="I17" s="645">
        <f t="shared" si="3"/>
        <v>0</v>
      </c>
      <c r="J17" s="645">
        <f t="shared" si="3"/>
        <v>0</v>
      </c>
      <c r="M17" s="637" t="str">
        <f t="shared" si="1"/>
        <v/>
      </c>
      <c r="O17" s="891"/>
    </row>
    <row r="18" spans="1:15" s="637" customFormat="1">
      <c r="A18" s="650" t="s">
        <v>187</v>
      </c>
      <c r="B18" s="624" t="s">
        <v>211</v>
      </c>
      <c r="C18" s="634" t="s">
        <v>209</v>
      </c>
      <c r="D18" s="879" t="s">
        <v>213</v>
      </c>
      <c r="E18" s="646">
        <v>0</v>
      </c>
      <c r="F18" s="636">
        <v>0</v>
      </c>
      <c r="G18" s="636">
        <f>SUMIF(TKN,$C18,SPS)</f>
        <v>0</v>
      </c>
      <c r="H18" s="636">
        <f>SUMIF(TKC,$C18,SPS)</f>
        <v>0</v>
      </c>
      <c r="I18" s="636">
        <f>MAX(0,E18+G18-H18-F18)</f>
        <v>0</v>
      </c>
      <c r="J18" s="636">
        <f>MAX(0,F18+H18-G18-E18)</f>
        <v>0</v>
      </c>
      <c r="M18" s="637" t="str">
        <f t="shared" si="1"/>
        <v/>
      </c>
      <c r="O18" s="891" t="s">
        <v>926</v>
      </c>
    </row>
    <row r="19" spans="1:15" s="637" customFormat="1" hidden="1">
      <c r="A19" s="650" t="s">
        <v>187</v>
      </c>
      <c r="B19" s="624" t="s">
        <v>211</v>
      </c>
      <c r="C19" s="634" t="s">
        <v>214</v>
      </c>
      <c r="D19" s="879" t="s">
        <v>215</v>
      </c>
      <c r="E19" s="646">
        <v>0</v>
      </c>
      <c r="F19" s="636">
        <v>0</v>
      </c>
      <c r="G19" s="636">
        <f>SUMIF(TKN,$C19,SPS)</f>
        <v>0</v>
      </c>
      <c r="H19" s="636">
        <f>SUMIF(TKC,$C19,SPS)</f>
        <v>0</v>
      </c>
      <c r="I19" s="636">
        <f>MAX(0,E19+G19-H19-F19)</f>
        <v>0</v>
      </c>
      <c r="J19" s="636">
        <f>MAX(0,F19+H19-G19-E19)</f>
        <v>0</v>
      </c>
      <c r="M19" s="637" t="str">
        <f t="shared" si="1"/>
        <v/>
      </c>
      <c r="O19" s="891"/>
    </row>
    <row r="20" spans="1:15" s="640" customFormat="1">
      <c r="A20" s="642">
        <v>3</v>
      </c>
      <c r="B20" s="624" t="s">
        <v>92</v>
      </c>
      <c r="C20" s="643" t="s">
        <v>92</v>
      </c>
      <c r="D20" s="877" t="s">
        <v>216</v>
      </c>
      <c r="E20" s="645">
        <f>'Khách hàng'!F26</f>
        <v>0</v>
      </c>
      <c r="F20" s="645">
        <f>'Khách hàng'!G26</f>
        <v>0</v>
      </c>
      <c r="G20" s="645">
        <f>'Khách hàng'!H26</f>
        <v>0</v>
      </c>
      <c r="H20" s="645">
        <f>'Khách hàng'!I26</f>
        <v>0</v>
      </c>
      <c r="I20" s="645">
        <f>'Khách hàng'!J26</f>
        <v>0</v>
      </c>
      <c r="J20" s="645">
        <f>'Khách hàng'!K26</f>
        <v>0</v>
      </c>
      <c r="K20" s="652"/>
      <c r="L20" s="652"/>
      <c r="M20" s="637" t="str">
        <f t="shared" si="1"/>
        <v/>
      </c>
      <c r="O20" s="892" t="s">
        <v>927</v>
      </c>
    </row>
    <row r="21" spans="1:15" s="640" customFormat="1" hidden="1">
      <c r="A21" s="642">
        <v>3</v>
      </c>
      <c r="B21" s="624" t="s">
        <v>217</v>
      </c>
      <c r="C21" s="643" t="s">
        <v>218</v>
      </c>
      <c r="D21" s="877" t="s">
        <v>219</v>
      </c>
      <c r="E21" s="645">
        <f t="shared" ref="E21:J21" si="4">SUM(E22:E23)</f>
        <v>0</v>
      </c>
      <c r="F21" s="645">
        <f t="shared" si="4"/>
        <v>0</v>
      </c>
      <c r="G21" s="645">
        <f t="shared" si="4"/>
        <v>0</v>
      </c>
      <c r="H21" s="645">
        <f t="shared" si="4"/>
        <v>0</v>
      </c>
      <c r="I21" s="645">
        <f t="shared" si="4"/>
        <v>0</v>
      </c>
      <c r="J21" s="645">
        <f t="shared" si="4"/>
        <v>0</v>
      </c>
      <c r="L21" s="652"/>
      <c r="M21" s="637" t="str">
        <f t="shared" si="1"/>
        <v/>
      </c>
      <c r="O21" s="892"/>
    </row>
    <row r="22" spans="1:15" s="654" customFormat="1" hidden="1">
      <c r="A22" s="650" t="s">
        <v>187</v>
      </c>
      <c r="B22" s="624"/>
      <c r="C22" s="634" t="s">
        <v>100</v>
      </c>
      <c r="D22" s="879" t="s">
        <v>220</v>
      </c>
      <c r="E22" s="646">
        <v>0</v>
      </c>
      <c r="F22" s="636">
        <v>0</v>
      </c>
      <c r="G22" s="636">
        <f>SUMIF(TKN,$C22,SPS)</f>
        <v>0</v>
      </c>
      <c r="H22" s="636">
        <f>SUMIF(TKC,$C22,SPS)</f>
        <v>0</v>
      </c>
      <c r="I22" s="636">
        <f>MAX(0,E22+G22-H22-F22)</f>
        <v>0</v>
      </c>
      <c r="J22" s="636">
        <f>MAX(0,F22+H22-G22-E22)</f>
        <v>0</v>
      </c>
      <c r="K22" s="653"/>
      <c r="M22" s="637" t="str">
        <f t="shared" si="1"/>
        <v/>
      </c>
      <c r="O22" s="893"/>
    </row>
    <row r="23" spans="1:15" s="654" customFormat="1" hidden="1">
      <c r="A23" s="650" t="s">
        <v>187</v>
      </c>
      <c r="B23" s="624"/>
      <c r="C23" s="634" t="s">
        <v>221</v>
      </c>
      <c r="D23" s="879" t="s">
        <v>222</v>
      </c>
      <c r="E23" s="646">
        <v>0</v>
      </c>
      <c r="F23" s="636">
        <v>0</v>
      </c>
      <c r="G23" s="636">
        <f>SUMIF(TKN,$C23,SPS)</f>
        <v>0</v>
      </c>
      <c r="H23" s="636">
        <f>SUMIF(TKC,$C23,SPS)</f>
        <v>0</v>
      </c>
      <c r="I23" s="636">
        <f>MAX(0,E23+G23-H23-F23)</f>
        <v>0</v>
      </c>
      <c r="J23" s="636">
        <f>MAX(0,F23+H23-G23-E23)</f>
        <v>0</v>
      </c>
      <c r="K23" s="640"/>
      <c r="M23" s="637" t="str">
        <f t="shared" si="1"/>
        <v/>
      </c>
      <c r="O23" s="893"/>
    </row>
    <row r="24" spans="1:15" s="656" customFormat="1" hidden="1">
      <c r="A24" s="642">
        <v>3</v>
      </c>
      <c r="B24" s="624"/>
      <c r="C24" s="643" t="s">
        <v>223</v>
      </c>
      <c r="D24" s="877" t="s">
        <v>224</v>
      </c>
      <c r="E24" s="645">
        <v>0</v>
      </c>
      <c r="F24" s="645">
        <f>SUM(F25:F26)</f>
        <v>0</v>
      </c>
      <c r="G24" s="645">
        <f>SUM(G25:G26)</f>
        <v>0</v>
      </c>
      <c r="H24" s="645">
        <f>SUM(H25:H26)</f>
        <v>0</v>
      </c>
      <c r="I24" s="645">
        <f>SUM(I25:I26)</f>
        <v>0</v>
      </c>
      <c r="J24" s="645">
        <f>SUM(J25:J26)</f>
        <v>0</v>
      </c>
      <c r="K24" s="640"/>
      <c r="M24" s="637" t="str">
        <f t="shared" si="1"/>
        <v/>
      </c>
      <c r="O24" s="894"/>
    </row>
    <row r="25" spans="1:15" s="637" customFormat="1" hidden="1">
      <c r="A25" s="650" t="s">
        <v>187</v>
      </c>
      <c r="B25" s="624" t="s">
        <v>218</v>
      </c>
      <c r="C25" s="634" t="s">
        <v>225</v>
      </c>
      <c r="D25" s="650" t="s">
        <v>226</v>
      </c>
      <c r="E25" s="636">
        <v>0</v>
      </c>
      <c r="F25" s="636">
        <v>0</v>
      </c>
      <c r="G25" s="636">
        <f>SUMIF(TKN,$C25,SPS)</f>
        <v>0</v>
      </c>
      <c r="H25" s="636">
        <f>SUMIF(TKC,$C25,SPS)</f>
        <v>0</v>
      </c>
      <c r="I25" s="636">
        <f>MAX(0,E25+G25-H25-F25)</f>
        <v>0</v>
      </c>
      <c r="J25" s="636">
        <f>MAX(0,F25+H25-G25-E25)</f>
        <v>0</v>
      </c>
      <c r="K25" s="640"/>
      <c r="M25" s="637" t="str">
        <f t="shared" si="1"/>
        <v/>
      </c>
      <c r="O25" s="891"/>
    </row>
    <row r="26" spans="1:15" s="658" customFormat="1" hidden="1">
      <c r="A26" s="650" t="s">
        <v>187</v>
      </c>
      <c r="B26" s="624" t="s">
        <v>227</v>
      </c>
      <c r="C26" s="634" t="s">
        <v>228</v>
      </c>
      <c r="D26" s="650" t="s">
        <v>229</v>
      </c>
      <c r="E26" s="636">
        <v>0</v>
      </c>
      <c r="F26" s="636">
        <v>0</v>
      </c>
      <c r="G26" s="636">
        <f>SUMIF(TKN,$C26,SPS)</f>
        <v>0</v>
      </c>
      <c r="H26" s="636">
        <f>SUMIF(TKC,$C26,SPS)</f>
        <v>0</v>
      </c>
      <c r="I26" s="636">
        <f>MAX(0,E26+G26-H26-F26)</f>
        <v>0</v>
      </c>
      <c r="J26" s="636">
        <f>MAX(0,F26+H26-G26-E26)</f>
        <v>0</v>
      </c>
      <c r="M26" s="637" t="str">
        <f t="shared" si="1"/>
        <v/>
      </c>
      <c r="O26" s="895"/>
    </row>
    <row r="27" spans="1:15" s="658" customFormat="1" hidden="1">
      <c r="A27" s="642">
        <v>3</v>
      </c>
      <c r="B27" s="624"/>
      <c r="C27" s="643" t="s">
        <v>230</v>
      </c>
      <c r="D27" s="877" t="s">
        <v>231</v>
      </c>
      <c r="E27" s="645">
        <f t="shared" ref="E27:J27" si="5">SUM(E28:E30)</f>
        <v>0</v>
      </c>
      <c r="F27" s="645">
        <f t="shared" si="5"/>
        <v>0</v>
      </c>
      <c r="G27" s="645">
        <f t="shared" si="5"/>
        <v>0</v>
      </c>
      <c r="H27" s="645">
        <f t="shared" si="5"/>
        <v>0</v>
      </c>
      <c r="I27" s="645">
        <f t="shared" si="5"/>
        <v>0</v>
      </c>
      <c r="J27" s="645">
        <f t="shared" si="5"/>
        <v>0</v>
      </c>
      <c r="M27" s="637" t="str">
        <f t="shared" si="1"/>
        <v/>
      </c>
      <c r="O27" s="895"/>
    </row>
    <row r="28" spans="1:15" s="658" customFormat="1" hidden="1">
      <c r="A28" s="650" t="s">
        <v>187</v>
      </c>
      <c r="B28" s="624" t="s">
        <v>232</v>
      </c>
      <c r="C28" s="634" t="s">
        <v>233</v>
      </c>
      <c r="D28" s="650" t="s">
        <v>234</v>
      </c>
      <c r="E28" s="636">
        <v>0</v>
      </c>
      <c r="F28" s="636">
        <v>0</v>
      </c>
      <c r="G28" s="636">
        <f t="shared" ref="G28:G33" si="6">SUMIF(TKN,$C28,SPS)</f>
        <v>0</v>
      </c>
      <c r="H28" s="636">
        <f t="shared" ref="H28:H33" si="7">SUMIF(TKC,$C28,SPS)</f>
        <v>0</v>
      </c>
      <c r="I28" s="636">
        <f t="shared" ref="I28:I33" si="8">MAX(0,E28+G28-H28-F28)</f>
        <v>0</v>
      </c>
      <c r="J28" s="636">
        <f t="shared" ref="J28:J33" si="9">MAX(0,F28+H28-G28-E28)</f>
        <v>0</v>
      </c>
      <c r="M28" s="637" t="str">
        <f t="shared" si="1"/>
        <v/>
      </c>
      <c r="O28" s="895"/>
    </row>
    <row r="29" spans="1:15" s="656" customFormat="1" hidden="1">
      <c r="A29" s="650" t="s">
        <v>187</v>
      </c>
      <c r="B29" s="624" t="s">
        <v>227</v>
      </c>
      <c r="C29" s="634" t="s">
        <v>235</v>
      </c>
      <c r="D29" s="650" t="s">
        <v>236</v>
      </c>
      <c r="E29" s="636">
        <v>0</v>
      </c>
      <c r="F29" s="636">
        <v>0</v>
      </c>
      <c r="G29" s="636">
        <f t="shared" si="6"/>
        <v>0</v>
      </c>
      <c r="H29" s="636">
        <f t="shared" si="7"/>
        <v>0</v>
      </c>
      <c r="I29" s="636">
        <f t="shared" si="8"/>
        <v>0</v>
      </c>
      <c r="J29" s="636">
        <f t="shared" si="9"/>
        <v>0</v>
      </c>
      <c r="M29" s="637" t="str">
        <f t="shared" si="1"/>
        <v/>
      </c>
      <c r="O29" s="894"/>
    </row>
    <row r="30" spans="1:15" s="654" customFormat="1">
      <c r="A30" s="650" t="s">
        <v>187</v>
      </c>
      <c r="B30" s="624" t="s">
        <v>227</v>
      </c>
      <c r="C30" s="634" t="s">
        <v>230</v>
      </c>
      <c r="D30" s="650" t="s">
        <v>231</v>
      </c>
      <c r="E30" s="636">
        <v>0</v>
      </c>
      <c r="F30" s="636">
        <v>0</v>
      </c>
      <c r="G30" s="636">
        <f t="shared" si="6"/>
        <v>0</v>
      </c>
      <c r="H30" s="636">
        <f t="shared" si="7"/>
        <v>0</v>
      </c>
      <c r="I30" s="636">
        <f t="shared" si="8"/>
        <v>0</v>
      </c>
      <c r="J30" s="636">
        <f t="shared" si="9"/>
        <v>0</v>
      </c>
      <c r="K30" s="660"/>
      <c r="M30" s="637" t="str">
        <f t="shared" si="1"/>
        <v/>
      </c>
      <c r="O30" s="893" t="s">
        <v>928</v>
      </c>
    </row>
    <row r="31" spans="1:15" s="654" customFormat="1">
      <c r="A31" s="642">
        <v>3</v>
      </c>
      <c r="B31" s="624" t="s">
        <v>227</v>
      </c>
      <c r="C31" s="643" t="s">
        <v>97</v>
      </c>
      <c r="D31" s="877" t="s">
        <v>892</v>
      </c>
      <c r="E31" s="645">
        <v>0</v>
      </c>
      <c r="F31" s="645">
        <v>0</v>
      </c>
      <c r="G31" s="645">
        <f t="shared" si="6"/>
        <v>0</v>
      </c>
      <c r="H31" s="645">
        <f t="shared" si="7"/>
        <v>0</v>
      </c>
      <c r="I31" s="645">
        <f t="shared" si="8"/>
        <v>0</v>
      </c>
      <c r="J31" s="645">
        <f t="shared" si="9"/>
        <v>0</v>
      </c>
      <c r="M31" s="637" t="str">
        <f t="shared" si="1"/>
        <v/>
      </c>
      <c r="O31" s="893" t="s">
        <v>929</v>
      </c>
    </row>
    <row r="32" spans="1:15" s="654" customFormat="1">
      <c r="A32" s="642">
        <v>3</v>
      </c>
      <c r="B32" s="624" t="s">
        <v>97</v>
      </c>
      <c r="C32" s="643" t="s">
        <v>99</v>
      </c>
      <c r="D32" s="877" t="s">
        <v>238</v>
      </c>
      <c r="E32" s="645">
        <v>29644593</v>
      </c>
      <c r="F32" s="645">
        <v>0</v>
      </c>
      <c r="G32" s="645">
        <f t="shared" si="6"/>
        <v>0</v>
      </c>
      <c r="H32" s="645">
        <f>SUMIF(TKC,$C32,SPS)</f>
        <v>0</v>
      </c>
      <c r="I32" s="645">
        <f>MAX(E32+G32-H32-F32)</f>
        <v>29644593</v>
      </c>
      <c r="J32" s="645"/>
      <c r="K32" s="661"/>
      <c r="M32" s="637" t="str">
        <f t="shared" si="1"/>
        <v>in</v>
      </c>
      <c r="N32" s="661"/>
      <c r="O32" s="893" t="s">
        <v>930</v>
      </c>
    </row>
    <row r="33" spans="1:15" s="656" customFormat="1" hidden="1">
      <c r="A33" s="642">
        <v>3</v>
      </c>
      <c r="B33" s="624" t="s">
        <v>97</v>
      </c>
      <c r="C33" s="643" t="s">
        <v>239</v>
      </c>
      <c r="D33" s="877" t="s">
        <v>240</v>
      </c>
      <c r="E33" s="645">
        <v>0</v>
      </c>
      <c r="F33" s="645">
        <v>0</v>
      </c>
      <c r="G33" s="645">
        <f t="shared" si="6"/>
        <v>0</v>
      </c>
      <c r="H33" s="645">
        <f t="shared" si="7"/>
        <v>0</v>
      </c>
      <c r="I33" s="645">
        <f t="shared" si="8"/>
        <v>0</v>
      </c>
      <c r="J33" s="645">
        <f t="shared" si="9"/>
        <v>0</v>
      </c>
      <c r="M33" s="637" t="str">
        <f t="shared" si="1"/>
        <v/>
      </c>
      <c r="O33" s="894"/>
    </row>
    <row r="34" spans="1:15" s="668" customFormat="1" ht="34.799999999999997" customHeight="1">
      <c r="A34" s="662">
        <v>3</v>
      </c>
      <c r="B34" s="663" t="s">
        <v>97</v>
      </c>
      <c r="C34" s="905" t="s">
        <v>241</v>
      </c>
      <c r="D34" s="906" t="s">
        <v>886</v>
      </c>
      <c r="E34" s="902">
        <f>SUM(E35:E39)</f>
        <v>0</v>
      </c>
      <c r="F34" s="902">
        <f t="shared" ref="F34:J34" si="10">SUM(F35:F39)</f>
        <v>0</v>
      </c>
      <c r="G34" s="902">
        <f t="shared" si="10"/>
        <v>0</v>
      </c>
      <c r="H34" s="902">
        <f t="shared" si="10"/>
        <v>0</v>
      </c>
      <c r="I34" s="902">
        <f t="shared" si="10"/>
        <v>0</v>
      </c>
      <c r="J34" s="902">
        <f t="shared" si="10"/>
        <v>0</v>
      </c>
      <c r="K34" s="476"/>
      <c r="L34" s="4"/>
      <c r="M34" s="4" t="str">
        <f t="shared" si="1"/>
        <v/>
      </c>
      <c r="N34" s="903"/>
      <c r="O34" s="904" t="s">
        <v>969</v>
      </c>
    </row>
    <row r="35" spans="1:15" s="674" customFormat="1" ht="16.2" hidden="1">
      <c r="A35" s="671"/>
      <c r="B35" s="672"/>
      <c r="C35" s="634" t="s">
        <v>241</v>
      </c>
      <c r="D35" s="650" t="s">
        <v>888</v>
      </c>
      <c r="E35" s="636">
        <v>0</v>
      </c>
      <c r="F35" s="636"/>
      <c r="G35" s="636">
        <f t="shared" ref="G35:I42" si="11">SUMIF(TKN,$C35,SPS)</f>
        <v>0</v>
      </c>
      <c r="H35" s="636">
        <f t="shared" ref="H35:H41" si="12">SUMIF(TKC,$C35,SPS)</f>
        <v>0</v>
      </c>
      <c r="I35" s="636">
        <f t="shared" ref="I35:I41" si="13">MAX(0,E35+G35-H35-F35)</f>
        <v>0</v>
      </c>
      <c r="J35" s="636">
        <f t="shared" ref="J35:J41" si="14">MAX(0,F35+H35-G35-E35)</f>
        <v>0</v>
      </c>
      <c r="K35" s="673"/>
      <c r="M35" s="637" t="str">
        <f t="shared" si="1"/>
        <v/>
      </c>
      <c r="N35" s="675"/>
      <c r="O35" s="650" t="s">
        <v>888</v>
      </c>
    </row>
    <row r="36" spans="1:15" s="674" customFormat="1" ht="16.2" hidden="1">
      <c r="A36" s="671"/>
      <c r="B36" s="672"/>
      <c r="C36" s="634" t="s">
        <v>101</v>
      </c>
      <c r="D36" s="650" t="s">
        <v>889</v>
      </c>
      <c r="E36" s="636">
        <v>0</v>
      </c>
      <c r="F36" s="636"/>
      <c r="G36" s="636">
        <f t="shared" si="11"/>
        <v>0</v>
      </c>
      <c r="H36" s="636">
        <f t="shared" si="12"/>
        <v>0</v>
      </c>
      <c r="I36" s="636">
        <f t="shared" si="13"/>
        <v>0</v>
      </c>
      <c r="J36" s="636">
        <f t="shared" si="14"/>
        <v>0</v>
      </c>
      <c r="K36" s="667"/>
      <c r="M36" s="637" t="str">
        <f t="shared" si="1"/>
        <v/>
      </c>
      <c r="N36" s="675"/>
      <c r="O36" s="650" t="s">
        <v>889</v>
      </c>
    </row>
    <row r="37" spans="1:15" s="674" customFormat="1" ht="16.2" hidden="1">
      <c r="A37" s="671"/>
      <c r="B37" s="672"/>
      <c r="C37" s="634" t="s">
        <v>246</v>
      </c>
      <c r="D37" s="650" t="s">
        <v>247</v>
      </c>
      <c r="E37" s="636">
        <v>0</v>
      </c>
      <c r="F37" s="636"/>
      <c r="G37" s="636">
        <f t="shared" si="11"/>
        <v>0</v>
      </c>
      <c r="H37" s="636">
        <f t="shared" si="12"/>
        <v>0</v>
      </c>
      <c r="I37" s="636">
        <f t="shared" si="13"/>
        <v>0</v>
      </c>
      <c r="J37" s="636">
        <f t="shared" si="14"/>
        <v>0</v>
      </c>
      <c r="K37" s="667"/>
      <c r="M37" s="637" t="str">
        <f t="shared" si="1"/>
        <v/>
      </c>
      <c r="N37" s="675"/>
      <c r="O37" s="650" t="s">
        <v>247</v>
      </c>
    </row>
    <row r="38" spans="1:15" s="674" customFormat="1" ht="16.2" hidden="1">
      <c r="A38" s="671"/>
      <c r="B38" s="672"/>
      <c r="C38" s="634" t="s">
        <v>248</v>
      </c>
      <c r="D38" s="650" t="s">
        <v>249</v>
      </c>
      <c r="E38" s="636">
        <v>0</v>
      </c>
      <c r="F38" s="636"/>
      <c r="G38" s="636">
        <f t="shared" si="11"/>
        <v>0</v>
      </c>
      <c r="H38" s="636">
        <f t="shared" si="12"/>
        <v>0</v>
      </c>
      <c r="I38" s="636">
        <f t="shared" si="13"/>
        <v>0</v>
      </c>
      <c r="J38" s="636">
        <f t="shared" si="14"/>
        <v>0</v>
      </c>
      <c r="K38" s="673"/>
      <c r="M38" s="637" t="str">
        <f t="shared" si="1"/>
        <v/>
      </c>
      <c r="O38" s="896"/>
    </row>
    <row r="39" spans="1:15" s="674" customFormat="1" ht="16.2" hidden="1">
      <c r="A39" s="671"/>
      <c r="B39" s="672"/>
      <c r="C39" s="634" t="s">
        <v>123</v>
      </c>
      <c r="D39" s="650" t="s">
        <v>250</v>
      </c>
      <c r="E39" s="636">
        <v>0</v>
      </c>
      <c r="F39" s="636"/>
      <c r="G39" s="636">
        <f t="shared" si="11"/>
        <v>0</v>
      </c>
      <c r="H39" s="636">
        <f t="shared" si="12"/>
        <v>0</v>
      </c>
      <c r="I39" s="636">
        <f t="shared" si="13"/>
        <v>0</v>
      </c>
      <c r="J39" s="636">
        <f t="shared" si="14"/>
        <v>0</v>
      </c>
      <c r="K39" s="673"/>
      <c r="M39" s="637" t="str">
        <f t="shared" si="1"/>
        <v/>
      </c>
      <c r="N39" s="675"/>
      <c r="O39" s="896"/>
    </row>
    <row r="40" spans="1:15" s="656" customFormat="1">
      <c r="A40" s="642">
        <v>3</v>
      </c>
      <c r="B40" s="624" t="s">
        <v>97</v>
      </c>
      <c r="C40" s="643" t="s">
        <v>251</v>
      </c>
      <c r="D40" s="877" t="s">
        <v>252</v>
      </c>
      <c r="E40" s="645">
        <v>0</v>
      </c>
      <c r="F40" s="645">
        <v>0</v>
      </c>
      <c r="G40" s="645">
        <f t="shared" si="11"/>
        <v>0</v>
      </c>
      <c r="H40" s="645">
        <f t="shared" si="12"/>
        <v>0</v>
      </c>
      <c r="I40" s="645">
        <f t="shared" si="13"/>
        <v>0</v>
      </c>
      <c r="J40" s="645">
        <f t="shared" si="14"/>
        <v>0</v>
      </c>
      <c r="M40" s="637" t="str">
        <f t="shared" si="1"/>
        <v/>
      </c>
      <c r="O40" s="894" t="s">
        <v>955</v>
      </c>
    </row>
    <row r="41" spans="1:15" s="656" customFormat="1">
      <c r="A41" s="642">
        <v>3</v>
      </c>
      <c r="B41" s="624" t="s">
        <v>97</v>
      </c>
      <c r="C41" s="643" t="s">
        <v>159</v>
      </c>
      <c r="D41" s="877" t="s">
        <v>253</v>
      </c>
      <c r="E41" s="645">
        <v>380323957</v>
      </c>
      <c r="F41" s="645">
        <v>0</v>
      </c>
      <c r="G41" s="645">
        <f t="shared" si="11"/>
        <v>0</v>
      </c>
      <c r="H41" s="645">
        <f t="shared" si="12"/>
        <v>0</v>
      </c>
      <c r="I41" s="645">
        <f t="shared" si="13"/>
        <v>380323957</v>
      </c>
      <c r="J41" s="645">
        <f t="shared" si="14"/>
        <v>0</v>
      </c>
      <c r="K41" s="677"/>
      <c r="M41" s="637" t="str">
        <f t="shared" si="1"/>
        <v>in</v>
      </c>
      <c r="O41" s="894" t="s">
        <v>956</v>
      </c>
    </row>
    <row r="42" spans="1:15" s="656" customFormat="1" ht="26.25" customHeight="1">
      <c r="A42" s="642">
        <v>3</v>
      </c>
      <c r="B42" s="624" t="s">
        <v>254</v>
      </c>
      <c r="C42" s="643" t="s">
        <v>255</v>
      </c>
      <c r="D42" s="877" t="s">
        <v>256</v>
      </c>
      <c r="E42" s="645">
        <f t="shared" ref="E42:J42" si="15">SUM(E43:E45)</f>
        <v>0</v>
      </c>
      <c r="F42" s="645">
        <f t="shared" si="15"/>
        <v>0</v>
      </c>
      <c r="G42" s="636">
        <f t="shared" si="11"/>
        <v>0</v>
      </c>
      <c r="H42" s="636">
        <f t="shared" si="11"/>
        <v>0</v>
      </c>
      <c r="I42" s="636">
        <f t="shared" si="11"/>
        <v>0</v>
      </c>
      <c r="J42" s="645">
        <f t="shared" si="15"/>
        <v>0</v>
      </c>
      <c r="M42" s="637" t="str">
        <f t="shared" si="1"/>
        <v/>
      </c>
      <c r="O42" s="894" t="s">
        <v>957</v>
      </c>
    </row>
    <row r="43" spans="1:15" s="678" customFormat="1" ht="16.2" hidden="1">
      <c r="A43" s="633" t="s">
        <v>187</v>
      </c>
      <c r="B43" s="624"/>
      <c r="C43" s="634" t="s">
        <v>257</v>
      </c>
      <c r="D43" s="650" t="s">
        <v>258</v>
      </c>
      <c r="E43" s="636">
        <v>0</v>
      </c>
      <c r="F43" s="636">
        <v>0</v>
      </c>
      <c r="G43" s="636">
        <f>SUMIF(TKN,$C43,SPS)</f>
        <v>0</v>
      </c>
      <c r="H43" s="636">
        <f>SUMIF(TKC,$C43,SPS)</f>
        <v>0</v>
      </c>
      <c r="I43" s="636">
        <f>MAX(0,E43+G43-H43-F43)</f>
        <v>0</v>
      </c>
      <c r="J43" s="636">
        <f>MAX(0,F43+H43-G43-E43)</f>
        <v>0</v>
      </c>
      <c r="K43" s="656"/>
      <c r="M43" s="637" t="str">
        <f t="shared" si="1"/>
        <v/>
      </c>
      <c r="O43" s="897"/>
    </row>
    <row r="44" spans="1:15" s="678" customFormat="1" ht="16.2" hidden="1">
      <c r="A44" s="633" t="s">
        <v>187</v>
      </c>
      <c r="B44" s="624"/>
      <c r="C44" s="634" t="s">
        <v>259</v>
      </c>
      <c r="D44" s="650" t="s">
        <v>260</v>
      </c>
      <c r="E44" s="636">
        <v>0</v>
      </c>
      <c r="F44" s="636">
        <v>0</v>
      </c>
      <c r="G44" s="636">
        <f>SUMIF(TKN,$C44,SPS)</f>
        <v>0</v>
      </c>
      <c r="H44" s="636">
        <f>SUMIF(TKC,$C44,SPS)</f>
        <v>0</v>
      </c>
      <c r="I44" s="636">
        <f>MAX(0,E44+G44-H44-F44)</f>
        <v>0</v>
      </c>
      <c r="J44" s="636">
        <f>MAX(0,F44+H44-G44-E44)</f>
        <v>0</v>
      </c>
      <c r="K44" s="656"/>
      <c r="M44" s="637" t="str">
        <f t="shared" si="1"/>
        <v/>
      </c>
      <c r="O44" s="897"/>
    </row>
    <row r="45" spans="1:15" s="654" customFormat="1" hidden="1">
      <c r="A45" s="633" t="s">
        <v>187</v>
      </c>
      <c r="B45" s="624"/>
      <c r="C45" s="634" t="s">
        <v>261</v>
      </c>
      <c r="D45" s="650" t="s">
        <v>262</v>
      </c>
      <c r="E45" s="636">
        <v>0</v>
      </c>
      <c r="F45" s="636">
        <v>0</v>
      </c>
      <c r="G45" s="636">
        <f>SUMIF(TKN,$C45,SPS)</f>
        <v>0</v>
      </c>
      <c r="H45" s="636">
        <f>SUMIF(TKC,$C45,SPS)</f>
        <v>0</v>
      </c>
      <c r="I45" s="636">
        <f>MAX(0,E45+G45-H45-F45)</f>
        <v>0</v>
      </c>
      <c r="J45" s="636">
        <f>MAX(0,F45+H45-G45-E45)</f>
        <v>0</v>
      </c>
      <c r="M45" s="637" t="str">
        <f t="shared" si="1"/>
        <v/>
      </c>
      <c r="O45" s="893"/>
    </row>
    <row r="46" spans="1:15" s="654" customFormat="1" hidden="1">
      <c r="A46" s="642">
        <v>3</v>
      </c>
      <c r="B46" s="624" t="s">
        <v>99</v>
      </c>
      <c r="C46" s="643" t="s">
        <v>263</v>
      </c>
      <c r="D46" s="877" t="s">
        <v>264</v>
      </c>
      <c r="E46" s="645">
        <f t="shared" ref="E46:J46" si="16">SUM(E47:E50)</f>
        <v>0</v>
      </c>
      <c r="F46" s="645">
        <f t="shared" si="16"/>
        <v>0</v>
      </c>
      <c r="G46" s="645">
        <f t="shared" si="16"/>
        <v>0</v>
      </c>
      <c r="H46" s="645">
        <f t="shared" si="16"/>
        <v>0</v>
      </c>
      <c r="I46" s="645">
        <f t="shared" si="16"/>
        <v>0</v>
      </c>
      <c r="J46" s="645">
        <f t="shared" si="16"/>
        <v>0</v>
      </c>
      <c r="M46" s="637" t="str">
        <f t="shared" si="1"/>
        <v/>
      </c>
      <c r="O46" s="893"/>
    </row>
    <row r="47" spans="1:15" s="654" customFormat="1" hidden="1">
      <c r="A47" s="633" t="s">
        <v>187</v>
      </c>
      <c r="B47" s="624"/>
      <c r="C47" s="634" t="s">
        <v>265</v>
      </c>
      <c r="D47" s="650" t="s">
        <v>266</v>
      </c>
      <c r="E47" s="636">
        <v>0</v>
      </c>
      <c r="F47" s="636">
        <v>0</v>
      </c>
      <c r="G47" s="636">
        <f t="shared" ref="G47:G52" si="17">SUMIF(TKN,$C47,SPS)</f>
        <v>0</v>
      </c>
      <c r="H47" s="636">
        <f t="shared" ref="H47:H52" si="18">SUMIF(TKC,$C47,SPS)</f>
        <v>0</v>
      </c>
      <c r="I47" s="636">
        <f t="shared" ref="I47:I52" si="19">MAX(0,E47+G47-H47-F47)</f>
        <v>0</v>
      </c>
      <c r="J47" s="636">
        <f t="shared" ref="J47:J52" si="20">MAX(0,F47+H47-G47-E47)</f>
        <v>0</v>
      </c>
      <c r="K47" s="661"/>
      <c r="M47" s="637" t="str">
        <f t="shared" si="1"/>
        <v/>
      </c>
      <c r="O47" s="893"/>
    </row>
    <row r="48" spans="1:15" s="654" customFormat="1" hidden="1">
      <c r="A48" s="633" t="s">
        <v>187</v>
      </c>
      <c r="B48" s="624"/>
      <c r="C48" s="634" t="s">
        <v>267</v>
      </c>
      <c r="D48" s="650" t="s">
        <v>268</v>
      </c>
      <c r="E48" s="636">
        <v>0</v>
      </c>
      <c r="F48" s="636">
        <v>0</v>
      </c>
      <c r="G48" s="636">
        <f t="shared" si="17"/>
        <v>0</v>
      </c>
      <c r="H48" s="636">
        <f t="shared" si="18"/>
        <v>0</v>
      </c>
      <c r="I48" s="636">
        <f t="shared" si="19"/>
        <v>0</v>
      </c>
      <c r="J48" s="636">
        <f t="shared" si="20"/>
        <v>0</v>
      </c>
      <c r="M48" s="637" t="str">
        <f t="shared" si="1"/>
        <v/>
      </c>
      <c r="O48" s="893"/>
    </row>
    <row r="49" spans="1:15" s="654" customFormat="1" hidden="1">
      <c r="A49" s="633" t="s">
        <v>187</v>
      </c>
      <c r="B49" s="624"/>
      <c r="C49" s="634" t="s">
        <v>269</v>
      </c>
      <c r="D49" s="650" t="s">
        <v>270</v>
      </c>
      <c r="E49" s="636">
        <v>0</v>
      </c>
      <c r="F49" s="636">
        <v>0</v>
      </c>
      <c r="G49" s="636">
        <f t="shared" si="17"/>
        <v>0</v>
      </c>
      <c r="H49" s="636">
        <f t="shared" si="18"/>
        <v>0</v>
      </c>
      <c r="I49" s="636">
        <f t="shared" si="19"/>
        <v>0</v>
      </c>
      <c r="J49" s="636">
        <f t="shared" si="20"/>
        <v>0</v>
      </c>
      <c r="M49" s="637" t="str">
        <f t="shared" si="1"/>
        <v/>
      </c>
      <c r="O49" s="893"/>
    </row>
    <row r="50" spans="1:15" s="654" customFormat="1" hidden="1">
      <c r="A50" s="633" t="s">
        <v>187</v>
      </c>
      <c r="B50" s="624"/>
      <c r="C50" s="634" t="s">
        <v>271</v>
      </c>
      <c r="D50" s="650" t="s">
        <v>272</v>
      </c>
      <c r="E50" s="636">
        <v>0</v>
      </c>
      <c r="F50" s="636">
        <v>0</v>
      </c>
      <c r="G50" s="636">
        <f t="shared" si="17"/>
        <v>0</v>
      </c>
      <c r="H50" s="636">
        <f t="shared" si="18"/>
        <v>0</v>
      </c>
      <c r="I50" s="636">
        <f t="shared" si="19"/>
        <v>0</v>
      </c>
      <c r="J50" s="636">
        <f t="shared" si="20"/>
        <v>0</v>
      </c>
      <c r="M50" s="637" t="str">
        <f t="shared" si="1"/>
        <v/>
      </c>
      <c r="O50" s="893"/>
    </row>
    <row r="51" spans="1:15" s="656" customFormat="1" hidden="1">
      <c r="A51" s="642">
        <v>3</v>
      </c>
      <c r="B51" s="624" t="s">
        <v>273</v>
      </c>
      <c r="C51" s="643" t="s">
        <v>274</v>
      </c>
      <c r="D51" s="877" t="s">
        <v>275</v>
      </c>
      <c r="E51" s="645">
        <v>0</v>
      </c>
      <c r="F51" s="645">
        <v>0</v>
      </c>
      <c r="G51" s="645">
        <f t="shared" si="17"/>
        <v>0</v>
      </c>
      <c r="H51" s="645">
        <f t="shared" si="18"/>
        <v>0</v>
      </c>
      <c r="I51" s="645">
        <f t="shared" si="19"/>
        <v>0</v>
      </c>
      <c r="J51" s="645">
        <f t="shared" si="20"/>
        <v>0</v>
      </c>
      <c r="M51" s="637" t="str">
        <f t="shared" si="1"/>
        <v/>
      </c>
      <c r="O51" s="894"/>
    </row>
    <row r="52" spans="1:15" s="654" customFormat="1" hidden="1">
      <c r="A52" s="642">
        <v>3</v>
      </c>
      <c r="B52" s="624" t="s">
        <v>276</v>
      </c>
      <c r="C52" s="643" t="s">
        <v>277</v>
      </c>
      <c r="D52" s="877" t="s">
        <v>278</v>
      </c>
      <c r="E52" s="645">
        <v>0</v>
      </c>
      <c r="F52" s="645">
        <v>0</v>
      </c>
      <c r="G52" s="645">
        <f t="shared" si="17"/>
        <v>0</v>
      </c>
      <c r="H52" s="645">
        <f t="shared" si="18"/>
        <v>0</v>
      </c>
      <c r="I52" s="645">
        <f t="shared" si="19"/>
        <v>0</v>
      </c>
      <c r="J52" s="645">
        <f t="shared" si="20"/>
        <v>0</v>
      </c>
      <c r="M52" s="637" t="str">
        <f t="shared" si="1"/>
        <v/>
      </c>
      <c r="O52" s="893"/>
    </row>
    <row r="53" spans="1:15" s="654" customFormat="1" hidden="1">
      <c r="A53" s="642">
        <v>3</v>
      </c>
      <c r="B53" s="624" t="s">
        <v>113</v>
      </c>
      <c r="C53" s="643" t="s">
        <v>279</v>
      </c>
      <c r="D53" s="877" t="s">
        <v>280</v>
      </c>
      <c r="E53" s="645">
        <f t="shared" ref="E53:J53" si="21">SUM(E54:E56)</f>
        <v>0</v>
      </c>
      <c r="F53" s="645">
        <f t="shared" si="21"/>
        <v>0</v>
      </c>
      <c r="G53" s="645">
        <f t="shared" si="21"/>
        <v>0</v>
      </c>
      <c r="H53" s="645">
        <f t="shared" si="21"/>
        <v>0</v>
      </c>
      <c r="I53" s="645">
        <f t="shared" si="21"/>
        <v>0</v>
      </c>
      <c r="J53" s="645">
        <f t="shared" si="21"/>
        <v>0</v>
      </c>
      <c r="M53" s="637" t="str">
        <f t="shared" si="1"/>
        <v/>
      </c>
      <c r="O53" s="893"/>
    </row>
    <row r="54" spans="1:15" s="656" customFormat="1" hidden="1">
      <c r="A54" s="633" t="s">
        <v>187</v>
      </c>
      <c r="B54" s="624"/>
      <c r="C54" s="634" t="s">
        <v>281</v>
      </c>
      <c r="D54" s="650" t="s">
        <v>282</v>
      </c>
      <c r="E54" s="636">
        <v>0</v>
      </c>
      <c r="F54" s="636">
        <v>0</v>
      </c>
      <c r="G54" s="636">
        <f>SUMIF(TKN,$C54,SPS)</f>
        <v>0</v>
      </c>
      <c r="H54" s="636">
        <f>SUMIF(TKC,$C54,SPS)</f>
        <v>0</v>
      </c>
      <c r="I54" s="636">
        <f t="shared" ref="I54:I69" si="22">MAX(0,E54+G54-H54-F54)</f>
        <v>0</v>
      </c>
      <c r="J54" s="636">
        <f t="shared" ref="J54:J69" si="23">MAX(0,F54+H54-G54-E54)</f>
        <v>0</v>
      </c>
      <c r="M54" s="637" t="str">
        <f t="shared" si="1"/>
        <v/>
      </c>
      <c r="O54" s="894"/>
    </row>
    <row r="55" spans="1:15" s="654" customFormat="1" hidden="1">
      <c r="A55" s="633" t="s">
        <v>187</v>
      </c>
      <c r="B55" s="624"/>
      <c r="C55" s="634" t="s">
        <v>283</v>
      </c>
      <c r="D55" s="650" t="s">
        <v>284</v>
      </c>
      <c r="E55" s="636">
        <v>0</v>
      </c>
      <c r="F55" s="636">
        <v>0</v>
      </c>
      <c r="G55" s="636">
        <f>SUMIF(TKN,$C55,SPS)</f>
        <v>0</v>
      </c>
      <c r="H55" s="636">
        <f>SUMIF(TKC,$C55,SPS)</f>
        <v>0</v>
      </c>
      <c r="I55" s="636">
        <f t="shared" si="22"/>
        <v>0</v>
      </c>
      <c r="J55" s="636">
        <f t="shared" si="23"/>
        <v>0</v>
      </c>
      <c r="M55" s="637" t="str">
        <f t="shared" si="1"/>
        <v/>
      </c>
      <c r="O55" s="893"/>
    </row>
    <row r="56" spans="1:15" s="654" customFormat="1" hidden="1">
      <c r="A56" s="633" t="s">
        <v>187</v>
      </c>
      <c r="B56" s="624"/>
      <c r="C56" s="634" t="s">
        <v>285</v>
      </c>
      <c r="D56" s="650" t="s">
        <v>286</v>
      </c>
      <c r="E56" s="636">
        <v>0</v>
      </c>
      <c r="F56" s="636">
        <v>0</v>
      </c>
      <c r="G56" s="636">
        <f>SUMIF(TKN,$C56,SPS)</f>
        <v>0</v>
      </c>
      <c r="H56" s="636">
        <f>SUMIF(TKC,$C56,SPS)</f>
        <v>0</v>
      </c>
      <c r="I56" s="636">
        <f t="shared" si="22"/>
        <v>0</v>
      </c>
      <c r="J56" s="636">
        <f t="shared" si="23"/>
        <v>0</v>
      </c>
      <c r="M56" s="637" t="str">
        <f t="shared" si="1"/>
        <v/>
      </c>
      <c r="O56" s="893"/>
    </row>
    <row r="57" spans="1:15" s="654" customFormat="1" ht="26.25" customHeight="1">
      <c r="A57" s="642">
        <v>3</v>
      </c>
      <c r="B57" s="624" t="s">
        <v>287</v>
      </c>
      <c r="C57" s="643" t="s">
        <v>103</v>
      </c>
      <c r="D57" s="877" t="s">
        <v>934</v>
      </c>
      <c r="E57" s="645">
        <v>0</v>
      </c>
      <c r="F57" s="645">
        <v>0</v>
      </c>
      <c r="G57" s="645">
        <f>SUMIF(TKN,$C57,SPS)</f>
        <v>0</v>
      </c>
      <c r="H57" s="645">
        <f>SUMIF(TKC,$C57,SPS)</f>
        <v>0</v>
      </c>
      <c r="I57" s="645">
        <f t="shared" si="22"/>
        <v>0</v>
      </c>
      <c r="J57" s="645">
        <f t="shared" si="23"/>
        <v>0</v>
      </c>
      <c r="K57" s="667"/>
      <c r="M57" s="637" t="str">
        <f t="shared" si="1"/>
        <v/>
      </c>
      <c r="N57" s="660"/>
      <c r="O57" s="893" t="s">
        <v>958</v>
      </c>
    </row>
    <row r="58" spans="1:15" s="654" customFormat="1">
      <c r="A58" s="642">
        <v>3</v>
      </c>
      <c r="B58" s="624" t="s">
        <v>289</v>
      </c>
      <c r="C58" s="643" t="s">
        <v>94</v>
      </c>
      <c r="D58" s="877" t="s">
        <v>290</v>
      </c>
      <c r="E58" s="645">
        <f>'Khách hàng'!F65</f>
        <v>0</v>
      </c>
      <c r="F58" s="645">
        <f>'Khách hàng'!G65</f>
        <v>0</v>
      </c>
      <c r="G58" s="645">
        <f>'Khách hàng'!H65</f>
        <v>0</v>
      </c>
      <c r="H58" s="645">
        <f>'Khách hàng'!I65</f>
        <v>0</v>
      </c>
      <c r="I58" s="645">
        <f>'Khách hàng'!J65</f>
        <v>0</v>
      </c>
      <c r="J58" s="645">
        <f>'Khách hàng'!K65</f>
        <v>0</v>
      </c>
      <c r="M58" s="637" t="str">
        <f t="shared" si="1"/>
        <v/>
      </c>
      <c r="O58" s="893" t="s">
        <v>959</v>
      </c>
    </row>
    <row r="59" spans="1:15" s="654" customFormat="1">
      <c r="A59" s="642">
        <v>3</v>
      </c>
      <c r="B59" s="624" t="s">
        <v>291</v>
      </c>
      <c r="C59" s="643" t="s">
        <v>292</v>
      </c>
      <c r="D59" s="877" t="s">
        <v>293</v>
      </c>
      <c r="E59" s="645">
        <f t="shared" ref="E59:J59" si="24">SUM(E60:E67)</f>
        <v>0</v>
      </c>
      <c r="F59" s="645">
        <f t="shared" si="24"/>
        <v>0</v>
      </c>
      <c r="G59" s="645">
        <f t="shared" si="24"/>
        <v>0</v>
      </c>
      <c r="H59" s="645">
        <f t="shared" si="24"/>
        <v>0</v>
      </c>
      <c r="I59" s="645">
        <f t="shared" si="24"/>
        <v>0</v>
      </c>
      <c r="J59" s="645">
        <f t="shared" si="24"/>
        <v>0</v>
      </c>
      <c r="M59" s="637" t="str">
        <f t="shared" si="1"/>
        <v/>
      </c>
      <c r="O59" s="893"/>
    </row>
    <row r="60" spans="1:15" s="654" customFormat="1">
      <c r="A60" s="633" t="s">
        <v>187</v>
      </c>
      <c r="B60" s="624"/>
      <c r="C60" s="634" t="s">
        <v>573</v>
      </c>
      <c r="D60" s="650" t="s">
        <v>966</v>
      </c>
      <c r="E60" s="636">
        <v>0</v>
      </c>
      <c r="F60" s="636"/>
      <c r="G60" s="636">
        <f t="shared" ref="G60:G69" si="25">SUMIF(TKN,$C60,SPS)</f>
        <v>0</v>
      </c>
      <c r="H60" s="636">
        <f t="shared" ref="H60:H69" si="26">SUMIF(TKC,$C60,SPS)</f>
        <v>0</v>
      </c>
      <c r="I60" s="636">
        <f t="shared" si="22"/>
        <v>0</v>
      </c>
      <c r="J60" s="636">
        <f t="shared" si="23"/>
        <v>0</v>
      </c>
      <c r="K60" s="660"/>
      <c r="M60" s="637" t="str">
        <f t="shared" si="1"/>
        <v/>
      </c>
      <c r="O60" s="650" t="s">
        <v>966</v>
      </c>
    </row>
    <row r="61" spans="1:15" s="656" customFormat="1" hidden="1">
      <c r="A61" s="633" t="s">
        <v>187</v>
      </c>
      <c r="B61" s="624"/>
      <c r="C61" s="634" t="s">
        <v>298</v>
      </c>
      <c r="D61" s="650" t="s">
        <v>299</v>
      </c>
      <c r="E61" s="636">
        <v>0</v>
      </c>
      <c r="F61" s="636"/>
      <c r="G61" s="636">
        <f t="shared" si="25"/>
        <v>0</v>
      </c>
      <c r="H61" s="636">
        <f t="shared" si="26"/>
        <v>0</v>
      </c>
      <c r="I61" s="636">
        <f t="shared" si="22"/>
        <v>0</v>
      </c>
      <c r="J61" s="636">
        <f t="shared" si="23"/>
        <v>0</v>
      </c>
      <c r="M61" s="637" t="str">
        <f t="shared" si="1"/>
        <v/>
      </c>
      <c r="O61" s="650" t="s">
        <v>299</v>
      </c>
    </row>
    <row r="62" spans="1:15" s="654" customFormat="1" hidden="1">
      <c r="A62" s="633" t="s">
        <v>187</v>
      </c>
      <c r="B62" s="624"/>
      <c r="C62" s="634" t="s">
        <v>300</v>
      </c>
      <c r="D62" s="650" t="s">
        <v>301</v>
      </c>
      <c r="E62" s="636">
        <v>0</v>
      </c>
      <c r="F62" s="636">
        <v>0</v>
      </c>
      <c r="G62" s="636">
        <f t="shared" si="25"/>
        <v>0</v>
      </c>
      <c r="H62" s="636">
        <f t="shared" si="26"/>
        <v>0</v>
      </c>
      <c r="I62" s="636">
        <f t="shared" si="22"/>
        <v>0</v>
      </c>
      <c r="J62" s="636">
        <f t="shared" si="23"/>
        <v>0</v>
      </c>
      <c r="M62" s="637" t="str">
        <f t="shared" si="1"/>
        <v/>
      </c>
      <c r="O62" s="650" t="s">
        <v>301</v>
      </c>
    </row>
    <row r="63" spans="1:15" s="654" customFormat="1">
      <c r="A63" s="633" t="s">
        <v>187</v>
      </c>
      <c r="B63" s="624"/>
      <c r="C63" s="634" t="s">
        <v>304</v>
      </c>
      <c r="D63" s="650" t="s">
        <v>305</v>
      </c>
      <c r="E63" s="636"/>
      <c r="F63" s="636"/>
      <c r="G63" s="636">
        <f t="shared" si="25"/>
        <v>0</v>
      </c>
      <c r="H63" s="636">
        <f t="shared" si="26"/>
        <v>0</v>
      </c>
      <c r="I63" s="636">
        <f t="shared" si="22"/>
        <v>0</v>
      </c>
      <c r="J63" s="636">
        <f t="shared" si="23"/>
        <v>0</v>
      </c>
      <c r="M63" s="637" t="str">
        <f t="shared" si="1"/>
        <v/>
      </c>
      <c r="O63" s="650" t="s">
        <v>305</v>
      </c>
    </row>
    <row r="64" spans="1:15" s="654" customFormat="1" hidden="1">
      <c r="A64" s="633" t="s">
        <v>187</v>
      </c>
      <c r="B64" s="624"/>
      <c r="C64" s="634" t="s">
        <v>306</v>
      </c>
      <c r="D64" s="650" t="s">
        <v>307</v>
      </c>
      <c r="E64" s="636"/>
      <c r="F64" s="636"/>
      <c r="G64" s="636">
        <f t="shared" si="25"/>
        <v>0</v>
      </c>
      <c r="H64" s="636">
        <f t="shared" si="26"/>
        <v>0</v>
      </c>
      <c r="I64" s="636">
        <f t="shared" si="22"/>
        <v>0</v>
      </c>
      <c r="J64" s="636">
        <f t="shared" si="23"/>
        <v>0</v>
      </c>
      <c r="M64" s="637" t="str">
        <f t="shared" si="1"/>
        <v/>
      </c>
      <c r="O64" s="650" t="s">
        <v>307</v>
      </c>
    </row>
    <row r="65" spans="1:15" s="656" customFormat="1" hidden="1">
      <c r="A65" s="633" t="s">
        <v>187</v>
      </c>
      <c r="B65" s="624"/>
      <c r="C65" s="634" t="s">
        <v>308</v>
      </c>
      <c r="D65" s="650" t="s">
        <v>309</v>
      </c>
      <c r="E65" s="636"/>
      <c r="F65" s="636"/>
      <c r="G65" s="636">
        <f t="shared" si="25"/>
        <v>0</v>
      </c>
      <c r="H65" s="636">
        <f t="shared" si="26"/>
        <v>0</v>
      </c>
      <c r="I65" s="636">
        <f t="shared" si="22"/>
        <v>0</v>
      </c>
      <c r="J65" s="636">
        <f t="shared" si="23"/>
        <v>0</v>
      </c>
      <c r="M65" s="637" t="str">
        <f t="shared" si="1"/>
        <v/>
      </c>
      <c r="O65" s="650" t="s">
        <v>309</v>
      </c>
    </row>
    <row r="66" spans="1:15" s="654" customFormat="1">
      <c r="A66" s="633" t="s">
        <v>187</v>
      </c>
      <c r="B66" s="624"/>
      <c r="C66" s="634" t="s">
        <v>186</v>
      </c>
      <c r="D66" s="650" t="s">
        <v>310</v>
      </c>
      <c r="E66" s="636">
        <v>0</v>
      </c>
      <c r="F66" s="636">
        <v>0</v>
      </c>
      <c r="G66" s="636">
        <f t="shared" si="25"/>
        <v>0</v>
      </c>
      <c r="H66" s="636">
        <f t="shared" si="26"/>
        <v>0</v>
      </c>
      <c r="I66" s="636">
        <f t="shared" si="22"/>
        <v>0</v>
      </c>
      <c r="J66" s="636">
        <f t="shared" si="23"/>
        <v>0</v>
      </c>
      <c r="M66" s="637" t="str">
        <f t="shared" si="1"/>
        <v/>
      </c>
      <c r="O66" s="650" t="s">
        <v>310</v>
      </c>
    </row>
    <row r="67" spans="1:15" s="654" customFormat="1" hidden="1">
      <c r="A67" s="633" t="s">
        <v>187</v>
      </c>
      <c r="B67" s="624"/>
      <c r="C67" s="634" t="s">
        <v>311</v>
      </c>
      <c r="D67" s="650" t="s">
        <v>312</v>
      </c>
      <c r="E67" s="636">
        <v>0</v>
      </c>
      <c r="F67" s="636"/>
      <c r="G67" s="636">
        <f t="shared" si="25"/>
        <v>0</v>
      </c>
      <c r="H67" s="636">
        <f t="shared" si="26"/>
        <v>0</v>
      </c>
      <c r="I67" s="636">
        <f t="shared" si="22"/>
        <v>0</v>
      </c>
      <c r="J67" s="636">
        <f t="shared" si="23"/>
        <v>0</v>
      </c>
      <c r="M67" s="637" t="str">
        <f t="shared" si="1"/>
        <v/>
      </c>
      <c r="O67" s="893"/>
    </row>
    <row r="68" spans="1:15" s="654" customFormat="1">
      <c r="A68" s="642">
        <v>3</v>
      </c>
      <c r="B68" s="624" t="s">
        <v>313</v>
      </c>
      <c r="C68" s="643" t="s">
        <v>314</v>
      </c>
      <c r="D68" s="877" t="s">
        <v>315</v>
      </c>
      <c r="E68" s="645">
        <v>0</v>
      </c>
      <c r="F68" s="645"/>
      <c r="G68" s="645">
        <f t="shared" si="25"/>
        <v>0</v>
      </c>
      <c r="H68" s="645">
        <f t="shared" si="26"/>
        <v>0</v>
      </c>
      <c r="I68" s="645">
        <f t="shared" si="22"/>
        <v>0</v>
      </c>
      <c r="J68" s="645">
        <f t="shared" si="23"/>
        <v>0</v>
      </c>
      <c r="M68" s="637" t="str">
        <f t="shared" si="1"/>
        <v/>
      </c>
      <c r="O68" s="893" t="s">
        <v>960</v>
      </c>
    </row>
    <row r="69" spans="1:15" s="656" customFormat="1" hidden="1">
      <c r="A69" s="642">
        <v>3</v>
      </c>
      <c r="B69" s="624" t="s">
        <v>316</v>
      </c>
      <c r="C69" s="643" t="s">
        <v>317</v>
      </c>
      <c r="D69" s="877" t="s">
        <v>318</v>
      </c>
      <c r="E69" s="645">
        <v>0</v>
      </c>
      <c r="F69" s="645">
        <v>0</v>
      </c>
      <c r="G69" s="645">
        <f t="shared" si="25"/>
        <v>0</v>
      </c>
      <c r="H69" s="645">
        <f t="shared" si="26"/>
        <v>0</v>
      </c>
      <c r="I69" s="645">
        <f t="shared" si="22"/>
        <v>0</v>
      </c>
      <c r="J69" s="645">
        <f t="shared" si="23"/>
        <v>0</v>
      </c>
      <c r="M69" s="637" t="str">
        <f t="shared" si="1"/>
        <v/>
      </c>
      <c r="O69" s="894"/>
    </row>
    <row r="70" spans="1:15" s="656" customFormat="1" hidden="1">
      <c r="A70" s="642">
        <v>3</v>
      </c>
      <c r="B70" s="624" t="s">
        <v>316</v>
      </c>
      <c r="C70" s="643" t="s">
        <v>319</v>
      </c>
      <c r="D70" s="877" t="s">
        <v>320</v>
      </c>
      <c r="E70" s="645">
        <f t="shared" ref="E70:J70" si="27">SUM(E71:E72)</f>
        <v>0</v>
      </c>
      <c r="F70" s="645">
        <f t="shared" si="27"/>
        <v>0</v>
      </c>
      <c r="G70" s="645">
        <f t="shared" si="27"/>
        <v>0</v>
      </c>
      <c r="H70" s="645">
        <f t="shared" si="27"/>
        <v>0</v>
      </c>
      <c r="I70" s="645">
        <f t="shared" si="27"/>
        <v>0</v>
      </c>
      <c r="J70" s="645">
        <f t="shared" si="27"/>
        <v>0</v>
      </c>
      <c r="M70" s="637" t="str">
        <f t="shared" si="1"/>
        <v/>
      </c>
      <c r="O70" s="894"/>
    </row>
    <row r="71" spans="1:15" s="656" customFormat="1" hidden="1">
      <c r="A71" s="650" t="s">
        <v>187</v>
      </c>
      <c r="B71" s="624"/>
      <c r="C71" s="634" t="s">
        <v>321</v>
      </c>
      <c r="D71" s="671" t="s">
        <v>322</v>
      </c>
      <c r="E71" s="636"/>
      <c r="F71" s="636">
        <v>0</v>
      </c>
      <c r="G71" s="636">
        <f>SUMIF(TKN,$C71,SPS)</f>
        <v>0</v>
      </c>
      <c r="H71" s="636">
        <f>SUMIF(TKC,$C71,SPS)</f>
        <v>0</v>
      </c>
      <c r="I71" s="636">
        <f>MAX(0,E71+G71-H71-F71)</f>
        <v>0</v>
      </c>
      <c r="J71" s="636">
        <f>MAX(0,F71+H71-G71-E71)</f>
        <v>0</v>
      </c>
      <c r="M71" s="637" t="str">
        <f t="shared" si="1"/>
        <v/>
      </c>
      <c r="O71" s="894"/>
    </row>
    <row r="72" spans="1:15" s="656" customFormat="1" hidden="1">
      <c r="A72" s="650" t="s">
        <v>187</v>
      </c>
      <c r="B72" s="624"/>
      <c r="C72" s="634" t="s">
        <v>323</v>
      </c>
      <c r="D72" s="671" t="s">
        <v>324</v>
      </c>
      <c r="E72" s="636"/>
      <c r="F72" s="636"/>
      <c r="G72" s="636">
        <f>SUMIF(TKN,$C72,SPS)</f>
        <v>0</v>
      </c>
      <c r="H72" s="636">
        <f>SUMIF(TKC,$C72,SPS)</f>
        <v>0</v>
      </c>
      <c r="I72" s="636">
        <f>MAX(0,E72+G72-H72-F72)</f>
        <v>0</v>
      </c>
      <c r="J72" s="636">
        <f>MAX(0,F72+H72-G72-E72)</f>
        <v>0</v>
      </c>
      <c r="M72" s="637" t="str">
        <f t="shared" si="1"/>
        <v/>
      </c>
      <c r="O72" s="894"/>
    </row>
    <row r="73" spans="1:15" s="656" customFormat="1" hidden="1">
      <c r="A73" s="642">
        <v>3</v>
      </c>
      <c r="B73" s="624" t="s">
        <v>316</v>
      </c>
      <c r="C73" s="643" t="s">
        <v>325</v>
      </c>
      <c r="D73" s="877" t="s">
        <v>326</v>
      </c>
      <c r="E73" s="645">
        <f t="shared" ref="E73:J73" si="28">SUM(E74:E81)</f>
        <v>0</v>
      </c>
      <c r="F73" s="645">
        <f t="shared" si="28"/>
        <v>0</v>
      </c>
      <c r="G73" s="645">
        <f t="shared" si="28"/>
        <v>0</v>
      </c>
      <c r="H73" s="645">
        <f t="shared" si="28"/>
        <v>0</v>
      </c>
      <c r="I73" s="645">
        <f t="shared" si="28"/>
        <v>0</v>
      </c>
      <c r="J73" s="645">
        <f t="shared" si="28"/>
        <v>0</v>
      </c>
      <c r="M73" s="637" t="str">
        <f t="shared" si="1"/>
        <v/>
      </c>
      <c r="O73" s="894"/>
    </row>
    <row r="74" spans="1:15" s="654" customFormat="1" hidden="1">
      <c r="A74" s="633" t="s">
        <v>187</v>
      </c>
      <c r="B74" s="624"/>
      <c r="C74" s="634" t="s">
        <v>327</v>
      </c>
      <c r="D74" s="650" t="s">
        <v>328</v>
      </c>
      <c r="E74" s="636"/>
      <c r="F74" s="636"/>
      <c r="G74" s="636">
        <f t="shared" ref="G74:G81" si="29">SUMIF(TKN,$C74,SPS)</f>
        <v>0</v>
      </c>
      <c r="H74" s="636">
        <f t="shared" ref="H74:H81" si="30">SUMIF(TKC,$C74,SPS)</f>
        <v>0</v>
      </c>
      <c r="I74" s="636">
        <f>MAX(0,E74+G74-H74-F74)</f>
        <v>0</v>
      </c>
      <c r="J74" s="636">
        <f>MAX(0,F74+H74-G74-E74)</f>
        <v>0</v>
      </c>
      <c r="M74" s="637" t="str">
        <f t="shared" ref="M74:M138" si="31">IF(SUM(E74:J74)=0,"","in")</f>
        <v/>
      </c>
      <c r="O74" s="893"/>
    </row>
    <row r="75" spans="1:15" s="654" customFormat="1" hidden="1">
      <c r="A75" s="633" t="s">
        <v>187</v>
      </c>
      <c r="B75" s="624"/>
      <c r="C75" s="634" t="s">
        <v>329</v>
      </c>
      <c r="D75" s="650" t="s">
        <v>330</v>
      </c>
      <c r="E75" s="636"/>
      <c r="F75" s="636">
        <v>0</v>
      </c>
      <c r="G75" s="636">
        <f t="shared" si="29"/>
        <v>0</v>
      </c>
      <c r="H75" s="636">
        <f t="shared" si="30"/>
        <v>0</v>
      </c>
      <c r="I75" s="636">
        <f t="shared" ref="I75:I81" si="32">MAX(0,E75+G75-H75-F75)</f>
        <v>0</v>
      </c>
      <c r="J75" s="636">
        <f t="shared" ref="J75:J81" si="33">MAX(0,F75+H75-G75-E75)</f>
        <v>0</v>
      </c>
      <c r="M75" s="637" t="str">
        <f t="shared" si="31"/>
        <v/>
      </c>
      <c r="O75" s="893"/>
    </row>
    <row r="76" spans="1:15" s="654" customFormat="1">
      <c r="A76" s="633" t="s">
        <v>187</v>
      </c>
      <c r="B76" s="624"/>
      <c r="C76" s="634" t="s">
        <v>331</v>
      </c>
      <c r="D76" s="650" t="s">
        <v>881</v>
      </c>
      <c r="E76" s="636"/>
      <c r="F76" s="636">
        <v>0</v>
      </c>
      <c r="G76" s="636">
        <f t="shared" si="29"/>
        <v>0</v>
      </c>
      <c r="H76" s="636">
        <f t="shared" si="30"/>
        <v>0</v>
      </c>
      <c r="I76" s="636">
        <f t="shared" si="32"/>
        <v>0</v>
      </c>
      <c r="J76" s="636">
        <f t="shared" si="33"/>
        <v>0</v>
      </c>
      <c r="K76" s="681"/>
      <c r="M76" s="637" t="str">
        <f t="shared" si="31"/>
        <v/>
      </c>
      <c r="O76" s="893"/>
    </row>
    <row r="77" spans="1:15" s="654" customFormat="1" hidden="1">
      <c r="A77" s="633" t="s">
        <v>187</v>
      </c>
      <c r="B77" s="624"/>
      <c r="C77" s="634"/>
      <c r="D77" s="650"/>
      <c r="E77" s="636">
        <v>0</v>
      </c>
      <c r="F77" s="636">
        <v>0</v>
      </c>
      <c r="G77" s="636">
        <f t="shared" si="29"/>
        <v>0</v>
      </c>
      <c r="H77" s="636">
        <f t="shared" si="30"/>
        <v>0</v>
      </c>
      <c r="I77" s="636">
        <f t="shared" si="32"/>
        <v>0</v>
      </c>
      <c r="J77" s="636">
        <f t="shared" si="33"/>
        <v>0</v>
      </c>
      <c r="K77" s="681"/>
      <c r="M77" s="637" t="str">
        <f t="shared" si="31"/>
        <v/>
      </c>
      <c r="O77" s="893"/>
    </row>
    <row r="78" spans="1:15" s="654" customFormat="1">
      <c r="A78" s="633" t="s">
        <v>187</v>
      </c>
      <c r="B78" s="624"/>
      <c r="C78" s="634" t="s">
        <v>338</v>
      </c>
      <c r="D78" s="650" t="s">
        <v>326</v>
      </c>
      <c r="E78" s="636"/>
      <c r="F78" s="636"/>
      <c r="G78" s="636">
        <f t="shared" si="29"/>
        <v>0</v>
      </c>
      <c r="H78" s="636">
        <f t="shared" si="30"/>
        <v>0</v>
      </c>
      <c r="I78" s="636">
        <f t="shared" si="32"/>
        <v>0</v>
      </c>
      <c r="J78" s="636">
        <f t="shared" si="33"/>
        <v>0</v>
      </c>
      <c r="M78" s="637" t="str">
        <f t="shared" si="31"/>
        <v/>
      </c>
      <c r="O78" s="893"/>
    </row>
    <row r="79" spans="1:15" s="654" customFormat="1" hidden="1">
      <c r="A79" s="633" t="s">
        <v>187</v>
      </c>
      <c r="B79" s="624"/>
      <c r="C79" s="634" t="s">
        <v>334</v>
      </c>
      <c r="D79" s="650" t="s">
        <v>335</v>
      </c>
      <c r="E79" s="636"/>
      <c r="F79" s="636"/>
      <c r="G79" s="636">
        <f t="shared" si="29"/>
        <v>0</v>
      </c>
      <c r="H79" s="636">
        <f t="shared" si="30"/>
        <v>0</v>
      </c>
      <c r="I79" s="636">
        <f t="shared" si="32"/>
        <v>0</v>
      </c>
      <c r="J79" s="636">
        <f t="shared" si="33"/>
        <v>0</v>
      </c>
      <c r="K79" s="681"/>
      <c r="M79" s="637" t="str">
        <f t="shared" si="31"/>
        <v/>
      </c>
      <c r="O79" s="893"/>
    </row>
    <row r="80" spans="1:15" s="654" customFormat="1" hidden="1">
      <c r="A80" s="633" t="s">
        <v>187</v>
      </c>
      <c r="B80" s="624"/>
      <c r="C80" s="634" t="s">
        <v>336</v>
      </c>
      <c r="D80" s="650" t="s">
        <v>337</v>
      </c>
      <c r="E80" s="636"/>
      <c r="F80" s="636"/>
      <c r="G80" s="636">
        <f>SUMIF(TKN,$C80,SPS)</f>
        <v>0</v>
      </c>
      <c r="H80" s="636">
        <f t="shared" si="30"/>
        <v>0</v>
      </c>
      <c r="I80" s="636">
        <f t="shared" si="32"/>
        <v>0</v>
      </c>
      <c r="J80" s="636">
        <f t="shared" si="33"/>
        <v>0</v>
      </c>
      <c r="M80" s="637" t="str">
        <f t="shared" si="31"/>
        <v/>
      </c>
      <c r="O80" s="893"/>
    </row>
    <row r="81" spans="1:15" s="654" customFormat="1" hidden="1">
      <c r="A81" s="633"/>
      <c r="B81" s="624"/>
      <c r="C81" s="634" t="s">
        <v>338</v>
      </c>
      <c r="D81" s="650" t="s">
        <v>339</v>
      </c>
      <c r="E81" s="636"/>
      <c r="F81" s="636">
        <v>0</v>
      </c>
      <c r="G81" s="636">
        <f t="shared" si="29"/>
        <v>0</v>
      </c>
      <c r="H81" s="636">
        <f t="shared" si="30"/>
        <v>0</v>
      </c>
      <c r="I81" s="636">
        <f t="shared" si="32"/>
        <v>0</v>
      </c>
      <c r="J81" s="636">
        <f t="shared" si="33"/>
        <v>0</v>
      </c>
      <c r="K81" s="681"/>
      <c r="M81" s="637" t="str">
        <f t="shared" si="31"/>
        <v/>
      </c>
      <c r="O81" s="893"/>
    </row>
    <row r="82" spans="1:15" s="654" customFormat="1">
      <c r="A82" s="642">
        <v>3</v>
      </c>
      <c r="B82" s="624" t="s">
        <v>340</v>
      </c>
      <c r="C82" s="643" t="s">
        <v>341</v>
      </c>
      <c r="D82" s="877" t="s">
        <v>890</v>
      </c>
      <c r="E82" s="645">
        <f t="shared" ref="E82:J82" si="34">SUM(E83:E85)</f>
        <v>0</v>
      </c>
      <c r="F82" s="645">
        <f t="shared" si="34"/>
        <v>0</v>
      </c>
      <c r="G82" s="645">
        <f t="shared" si="34"/>
        <v>0</v>
      </c>
      <c r="H82" s="645">
        <f t="shared" si="34"/>
        <v>0</v>
      </c>
      <c r="I82" s="645">
        <f t="shared" si="34"/>
        <v>0</v>
      </c>
      <c r="J82" s="645">
        <f t="shared" si="34"/>
        <v>0</v>
      </c>
      <c r="M82" s="637" t="str">
        <f t="shared" si="31"/>
        <v/>
      </c>
      <c r="O82" s="893" t="s">
        <v>961</v>
      </c>
    </row>
    <row r="83" spans="1:15" s="654" customFormat="1" hidden="1">
      <c r="A83" s="650" t="s">
        <v>187</v>
      </c>
      <c r="B83" s="624"/>
      <c r="C83" s="634" t="s">
        <v>343</v>
      </c>
      <c r="D83" s="671" t="s">
        <v>344</v>
      </c>
      <c r="E83" s="636"/>
      <c r="F83" s="636">
        <v>0</v>
      </c>
      <c r="G83" s="636">
        <f>SUMIF(TKN,$C83,SPS)</f>
        <v>0</v>
      </c>
      <c r="H83" s="636">
        <f>SUMIF(TKC,$C83,SPS)</f>
        <v>0</v>
      </c>
      <c r="I83" s="636">
        <f>MAX(0,E83+G83-H83-F83)</f>
        <v>0</v>
      </c>
      <c r="J83" s="636">
        <f>MAX(0,F83+H83-G83-E83)</f>
        <v>0</v>
      </c>
      <c r="M83" s="637" t="str">
        <f t="shared" si="31"/>
        <v/>
      </c>
      <c r="O83" s="893"/>
    </row>
    <row r="84" spans="1:15" s="654" customFormat="1" hidden="1">
      <c r="A84" s="650" t="s">
        <v>187</v>
      </c>
      <c r="B84" s="624"/>
      <c r="C84" s="634" t="s">
        <v>345</v>
      </c>
      <c r="D84" s="671" t="s">
        <v>346</v>
      </c>
      <c r="E84" s="636"/>
      <c r="F84" s="636">
        <v>0</v>
      </c>
      <c r="G84" s="636">
        <f>SUMIF(TKN,$C84,SPS)</f>
        <v>0</v>
      </c>
      <c r="H84" s="636">
        <f>SUMIF(TKC,$C84,SPS)</f>
        <v>0</v>
      </c>
      <c r="I84" s="636">
        <f>MAX(0,E84+G84-H84-F84)</f>
        <v>0</v>
      </c>
      <c r="J84" s="636">
        <f>MAX(0,F84+H84-G84-E84)</f>
        <v>0</v>
      </c>
      <c r="M84" s="637" t="str">
        <f t="shared" si="31"/>
        <v/>
      </c>
      <c r="O84" s="893"/>
    </row>
    <row r="85" spans="1:15" s="656" customFormat="1" hidden="1">
      <c r="A85" s="650" t="s">
        <v>187</v>
      </c>
      <c r="B85" s="624"/>
      <c r="C85" s="634" t="s">
        <v>347</v>
      </c>
      <c r="D85" s="671" t="s">
        <v>348</v>
      </c>
      <c r="E85" s="636"/>
      <c r="F85" s="636"/>
      <c r="G85" s="636">
        <f>SUMIF(TKN,$C85,SPS)</f>
        <v>0</v>
      </c>
      <c r="H85" s="636">
        <f>SUMIF(TKC,$C85,SPS)</f>
        <v>0</v>
      </c>
      <c r="I85" s="636">
        <f>MAX(0,E85+G85-H85-F85)</f>
        <v>0</v>
      </c>
      <c r="J85" s="636">
        <f>MAX(0,F85+H85-G85-E85)</f>
        <v>0</v>
      </c>
      <c r="M85" s="637" t="str">
        <f t="shared" si="31"/>
        <v/>
      </c>
      <c r="O85" s="894"/>
    </row>
    <row r="86" spans="1:15" s="656" customFormat="1" hidden="1">
      <c r="A86" s="642">
        <v>3</v>
      </c>
      <c r="B86" s="624" t="s">
        <v>349</v>
      </c>
      <c r="C86" s="643" t="s">
        <v>350</v>
      </c>
      <c r="D86" s="877" t="s">
        <v>351</v>
      </c>
      <c r="E86" s="645">
        <f t="shared" ref="E86:J86" si="35">SUM(E87:E89)</f>
        <v>0</v>
      </c>
      <c r="F86" s="645">
        <f t="shared" si="35"/>
        <v>0</v>
      </c>
      <c r="G86" s="645">
        <f t="shared" si="35"/>
        <v>0</v>
      </c>
      <c r="H86" s="645">
        <f t="shared" si="35"/>
        <v>0</v>
      </c>
      <c r="I86" s="645">
        <f t="shared" si="35"/>
        <v>0</v>
      </c>
      <c r="J86" s="645">
        <f t="shared" si="35"/>
        <v>0</v>
      </c>
      <c r="M86" s="637" t="str">
        <f t="shared" si="31"/>
        <v/>
      </c>
      <c r="O86" s="894"/>
    </row>
    <row r="87" spans="1:15" s="656" customFormat="1" hidden="1">
      <c r="A87" s="650" t="s">
        <v>187</v>
      </c>
      <c r="B87" s="624"/>
      <c r="C87" s="634" t="s">
        <v>352</v>
      </c>
      <c r="D87" s="650" t="s">
        <v>353</v>
      </c>
      <c r="E87" s="636"/>
      <c r="F87" s="636"/>
      <c r="G87" s="636">
        <f t="shared" ref="G87:G92" si="36">SUMIF(TKN,$C87,SPS)</f>
        <v>0</v>
      </c>
      <c r="H87" s="636">
        <f t="shared" ref="H87:H92" si="37">SUMIF(TKC,$C87,SPS)</f>
        <v>0</v>
      </c>
      <c r="I87" s="636">
        <f t="shared" ref="I87:I92" si="38">MAX(0,E87+G87-H87-F87)</f>
        <v>0</v>
      </c>
      <c r="J87" s="636">
        <f t="shared" ref="J87:J92" si="39">MAX(0,F87+H87-G87-E87)</f>
        <v>0</v>
      </c>
      <c r="M87" s="637" t="str">
        <f t="shared" si="31"/>
        <v/>
      </c>
      <c r="O87" s="894"/>
    </row>
    <row r="88" spans="1:15" s="654" customFormat="1" hidden="1">
      <c r="A88" s="650" t="s">
        <v>187</v>
      </c>
      <c r="B88" s="624"/>
      <c r="C88" s="634" t="s">
        <v>354</v>
      </c>
      <c r="D88" s="650" t="s">
        <v>355</v>
      </c>
      <c r="E88" s="636"/>
      <c r="F88" s="636"/>
      <c r="G88" s="636">
        <f t="shared" si="36"/>
        <v>0</v>
      </c>
      <c r="H88" s="636">
        <f t="shared" si="37"/>
        <v>0</v>
      </c>
      <c r="I88" s="636">
        <f t="shared" si="38"/>
        <v>0</v>
      </c>
      <c r="J88" s="636">
        <f t="shared" si="39"/>
        <v>0</v>
      </c>
      <c r="M88" s="637" t="str">
        <f t="shared" si="31"/>
        <v/>
      </c>
      <c r="O88" s="893"/>
    </row>
    <row r="89" spans="1:15" s="654" customFormat="1" hidden="1">
      <c r="A89" s="650" t="s">
        <v>187</v>
      </c>
      <c r="B89" s="624"/>
      <c r="C89" s="634" t="s">
        <v>356</v>
      </c>
      <c r="D89" s="650" t="s">
        <v>357</v>
      </c>
      <c r="E89" s="636"/>
      <c r="F89" s="636"/>
      <c r="G89" s="636">
        <f t="shared" si="36"/>
        <v>0</v>
      </c>
      <c r="H89" s="636">
        <f t="shared" si="37"/>
        <v>0</v>
      </c>
      <c r="I89" s="636">
        <f t="shared" si="38"/>
        <v>0</v>
      </c>
      <c r="J89" s="636">
        <f t="shared" si="39"/>
        <v>0</v>
      </c>
      <c r="M89" s="637" t="str">
        <f t="shared" si="31"/>
        <v/>
      </c>
      <c r="O89" s="893"/>
    </row>
    <row r="90" spans="1:15" s="654" customFormat="1">
      <c r="A90" s="642">
        <v>3</v>
      </c>
      <c r="B90" s="624" t="s">
        <v>358</v>
      </c>
      <c r="C90" s="643" t="s">
        <v>358</v>
      </c>
      <c r="D90" s="880" t="s">
        <v>962</v>
      </c>
      <c r="E90" s="645">
        <v>0</v>
      </c>
      <c r="F90" s="645">
        <v>0</v>
      </c>
      <c r="G90" s="645">
        <f t="shared" si="36"/>
        <v>0</v>
      </c>
      <c r="H90" s="645">
        <f t="shared" si="37"/>
        <v>0</v>
      </c>
      <c r="I90" s="645">
        <f t="shared" si="38"/>
        <v>0</v>
      </c>
      <c r="J90" s="645">
        <f t="shared" si="39"/>
        <v>0</v>
      </c>
      <c r="K90" s="681"/>
      <c r="M90" s="637" t="str">
        <f t="shared" si="31"/>
        <v/>
      </c>
      <c r="O90" s="893"/>
    </row>
    <row r="91" spans="1:15" s="654" customFormat="1" hidden="1">
      <c r="A91" s="642">
        <v>3</v>
      </c>
      <c r="B91" s="624" t="s">
        <v>360</v>
      </c>
      <c r="C91" s="643" t="s">
        <v>361</v>
      </c>
      <c r="D91" s="877" t="s">
        <v>362</v>
      </c>
      <c r="E91" s="645">
        <v>0</v>
      </c>
      <c r="F91" s="645">
        <v>0</v>
      </c>
      <c r="G91" s="645">
        <f t="shared" si="36"/>
        <v>0</v>
      </c>
      <c r="H91" s="645">
        <f t="shared" si="37"/>
        <v>0</v>
      </c>
      <c r="I91" s="645">
        <f t="shared" si="38"/>
        <v>0</v>
      </c>
      <c r="J91" s="645">
        <f t="shared" si="39"/>
        <v>0</v>
      </c>
      <c r="M91" s="637" t="str">
        <f t="shared" si="31"/>
        <v/>
      </c>
      <c r="O91" s="893"/>
    </row>
    <row r="92" spans="1:15" s="656" customFormat="1" hidden="1">
      <c r="A92" s="642">
        <v>3</v>
      </c>
      <c r="B92" s="624" t="s">
        <v>363</v>
      </c>
      <c r="C92" s="643" t="s">
        <v>364</v>
      </c>
      <c r="D92" s="877" t="s">
        <v>365</v>
      </c>
      <c r="E92" s="645">
        <v>0</v>
      </c>
      <c r="F92" s="645">
        <v>0</v>
      </c>
      <c r="G92" s="645">
        <f t="shared" si="36"/>
        <v>0</v>
      </c>
      <c r="H92" s="645">
        <f t="shared" si="37"/>
        <v>0</v>
      </c>
      <c r="I92" s="645">
        <f t="shared" si="38"/>
        <v>0</v>
      </c>
      <c r="J92" s="645">
        <f t="shared" si="39"/>
        <v>0</v>
      </c>
      <c r="M92" s="637" t="str">
        <f t="shared" si="31"/>
        <v/>
      </c>
      <c r="O92" s="894"/>
    </row>
    <row r="93" spans="1:15" s="654" customFormat="1">
      <c r="A93" s="642">
        <v>3</v>
      </c>
      <c r="B93" s="624" t="s">
        <v>366</v>
      </c>
      <c r="C93" s="643" t="s">
        <v>367</v>
      </c>
      <c r="D93" s="877" t="s">
        <v>891</v>
      </c>
      <c r="E93" s="645">
        <f>SUM(E94:E95)</f>
        <v>0</v>
      </c>
      <c r="F93" s="645">
        <f>SUM(F94:F95)</f>
        <v>0</v>
      </c>
      <c r="G93" s="645">
        <f t="shared" ref="G93:J93" si="40">SUM(G94:G95)</f>
        <v>0</v>
      </c>
      <c r="H93" s="645">
        <f t="shared" si="40"/>
        <v>0</v>
      </c>
      <c r="I93" s="645">
        <f t="shared" si="40"/>
        <v>0</v>
      </c>
      <c r="J93" s="645">
        <f t="shared" si="40"/>
        <v>0</v>
      </c>
      <c r="M93" s="637" t="str">
        <f t="shared" si="31"/>
        <v/>
      </c>
      <c r="O93" s="893"/>
    </row>
    <row r="94" spans="1:15" s="654" customFormat="1" hidden="1">
      <c r="A94" s="633" t="s">
        <v>187</v>
      </c>
      <c r="B94" s="624"/>
      <c r="C94" s="634" t="s">
        <v>184</v>
      </c>
      <c r="D94" s="650" t="s">
        <v>369</v>
      </c>
      <c r="E94" s="636">
        <v>0</v>
      </c>
      <c r="F94" s="636">
        <v>0</v>
      </c>
      <c r="G94" s="636">
        <f t="shared" ref="G94:G103" si="41">SUMIF(TKN,$C94,SPS)</f>
        <v>0</v>
      </c>
      <c r="H94" s="636">
        <f>SUMIF(TKC,$C94,SPS)</f>
        <v>0</v>
      </c>
      <c r="I94" s="636">
        <f>MAX(0,E94+G94-H94-F94)</f>
        <v>0</v>
      </c>
      <c r="J94" s="636">
        <f>MAX(0,F94+H94-G94-E94)</f>
        <v>0</v>
      </c>
      <c r="M94" s="637" t="str">
        <f t="shared" si="31"/>
        <v/>
      </c>
      <c r="O94" s="893"/>
    </row>
    <row r="95" spans="1:15" s="654" customFormat="1" hidden="1">
      <c r="A95" s="633" t="s">
        <v>187</v>
      </c>
      <c r="B95" s="624"/>
      <c r="C95" s="634" t="s">
        <v>183</v>
      </c>
      <c r="D95" s="650" t="s">
        <v>370</v>
      </c>
      <c r="E95" s="636">
        <v>0</v>
      </c>
      <c r="F95" s="636">
        <v>0</v>
      </c>
      <c r="G95" s="636">
        <f t="shared" si="41"/>
        <v>0</v>
      </c>
      <c r="H95" s="636">
        <f t="shared" ref="H95:H103" si="42">SUMIF(TKC,$C95,SPS)</f>
        <v>0</v>
      </c>
      <c r="I95" s="636">
        <f>MAX(0,E95+G95-H95-F95)</f>
        <v>0</v>
      </c>
      <c r="J95" s="636">
        <f>MAX(0,F95+H95-G95-E95)</f>
        <v>0</v>
      </c>
      <c r="M95" s="637" t="str">
        <f t="shared" si="31"/>
        <v/>
      </c>
      <c r="O95" s="893"/>
    </row>
    <row r="96" spans="1:15" s="654" customFormat="1">
      <c r="A96" s="642">
        <v>3</v>
      </c>
      <c r="B96" s="624"/>
      <c r="C96" s="643" t="s">
        <v>371</v>
      </c>
      <c r="D96" s="877" t="s">
        <v>372</v>
      </c>
      <c r="E96" s="645">
        <f t="shared" ref="E96:J96" si="43">SUM(E97:E100)</f>
        <v>0</v>
      </c>
      <c r="F96" s="645">
        <f t="shared" si="43"/>
        <v>0</v>
      </c>
      <c r="G96" s="645">
        <f t="shared" si="43"/>
        <v>0</v>
      </c>
      <c r="H96" s="645">
        <f t="shared" si="43"/>
        <v>0</v>
      </c>
      <c r="I96" s="645">
        <f t="shared" si="43"/>
        <v>0</v>
      </c>
      <c r="J96" s="645">
        <f t="shared" si="43"/>
        <v>0</v>
      </c>
      <c r="M96" s="637" t="str">
        <f t="shared" si="31"/>
        <v/>
      </c>
      <c r="O96" s="893"/>
    </row>
    <row r="97" spans="1:15" s="688" customFormat="1">
      <c r="A97" s="683"/>
      <c r="B97" s="684"/>
      <c r="C97" s="685" t="s">
        <v>374</v>
      </c>
      <c r="D97" s="881" t="s">
        <v>836</v>
      </c>
      <c r="E97" s="687"/>
      <c r="F97" s="687"/>
      <c r="G97" s="645">
        <f t="shared" si="41"/>
        <v>0</v>
      </c>
      <c r="H97" s="645">
        <f t="shared" si="42"/>
        <v>0</v>
      </c>
      <c r="I97" s="645">
        <f>MAX(0,E97+G97-H97-F97)</f>
        <v>0</v>
      </c>
      <c r="J97" s="645">
        <f>MAX(0,F97+H97-G97-E97)</f>
        <v>0</v>
      </c>
      <c r="M97" s="637" t="str">
        <f t="shared" si="31"/>
        <v/>
      </c>
      <c r="O97" s="898"/>
    </row>
    <row r="98" spans="1:15" s="688" customFormat="1">
      <c r="A98" s="683"/>
      <c r="B98" s="684"/>
      <c r="C98" s="685" t="s">
        <v>375</v>
      </c>
      <c r="D98" s="881" t="s">
        <v>837</v>
      </c>
      <c r="E98" s="687"/>
      <c r="F98" s="687"/>
      <c r="G98" s="645">
        <f t="shared" si="41"/>
        <v>0</v>
      </c>
      <c r="H98" s="645">
        <f t="shared" si="42"/>
        <v>0</v>
      </c>
      <c r="I98" s="645">
        <f>MAX(0,E98+G98-H98-F98)</f>
        <v>0</v>
      </c>
      <c r="J98" s="645">
        <f>MAX(0,F98+H98-G98-E98)</f>
        <v>0</v>
      </c>
      <c r="M98" s="637" t="str">
        <f t="shared" si="31"/>
        <v/>
      </c>
      <c r="O98" s="898"/>
    </row>
    <row r="99" spans="1:15" s="688" customFormat="1" ht="31.2">
      <c r="A99" s="683"/>
      <c r="B99" s="684"/>
      <c r="C99" s="685" t="s">
        <v>377</v>
      </c>
      <c r="D99" s="881" t="s">
        <v>838</v>
      </c>
      <c r="E99" s="687"/>
      <c r="F99" s="687"/>
      <c r="G99" s="645">
        <f t="shared" si="41"/>
        <v>0</v>
      </c>
      <c r="H99" s="645">
        <f t="shared" si="42"/>
        <v>0</v>
      </c>
      <c r="I99" s="645">
        <f>MAX(0,E99+G99-H99-F99)</f>
        <v>0</v>
      </c>
      <c r="J99" s="645">
        <f>MAX(0,F99+H99-G99-E99)</f>
        <v>0</v>
      </c>
      <c r="M99" s="637" t="str">
        <f t="shared" si="31"/>
        <v/>
      </c>
      <c r="O99" s="898"/>
    </row>
    <row r="100" spans="1:15" s="688" customFormat="1">
      <c r="A100" s="683"/>
      <c r="B100" s="684"/>
      <c r="C100" s="685" t="s">
        <v>844</v>
      </c>
      <c r="D100" s="881" t="s">
        <v>839</v>
      </c>
      <c r="E100" s="687"/>
      <c r="F100" s="687"/>
      <c r="G100" s="645">
        <f t="shared" si="41"/>
        <v>0</v>
      </c>
      <c r="H100" s="645">
        <f t="shared" si="42"/>
        <v>0</v>
      </c>
      <c r="I100" s="645">
        <f>MAX(0,E100+G100-H100-F100)</f>
        <v>0</v>
      </c>
      <c r="J100" s="645">
        <f>MAX(0,F100+H100-G100-E100)</f>
        <v>0</v>
      </c>
      <c r="M100" s="637" t="str">
        <f t="shared" si="31"/>
        <v/>
      </c>
      <c r="O100" s="898"/>
    </row>
    <row r="101" spans="1:15" s="654" customFormat="1" ht="31.2">
      <c r="A101" s="642">
        <v>3</v>
      </c>
      <c r="B101" s="624"/>
      <c r="C101" s="643" t="s">
        <v>381</v>
      </c>
      <c r="D101" s="877" t="s">
        <v>382</v>
      </c>
      <c r="E101" s="645">
        <v>0</v>
      </c>
      <c r="F101" s="645">
        <v>0</v>
      </c>
      <c r="G101" s="645">
        <f t="shared" si="41"/>
        <v>0</v>
      </c>
      <c r="H101" s="645">
        <f t="shared" si="42"/>
        <v>0</v>
      </c>
      <c r="I101" s="645">
        <f t="shared" ref="I101:I116" si="44">MAX(0,E101+G101-H101-F101)</f>
        <v>0</v>
      </c>
      <c r="J101" s="645">
        <f t="shared" ref="J101:J116" si="45">MAX(0,F101+H101-G101-E101)</f>
        <v>0</v>
      </c>
      <c r="M101" s="637" t="str">
        <f t="shared" si="31"/>
        <v/>
      </c>
      <c r="O101" s="893" t="s">
        <v>963</v>
      </c>
    </row>
    <row r="102" spans="1:15" s="654" customFormat="1" ht="31.2">
      <c r="A102" s="642">
        <v>3</v>
      </c>
      <c r="B102" s="624"/>
      <c r="C102" s="643" t="s">
        <v>383</v>
      </c>
      <c r="D102" s="877" t="s">
        <v>384</v>
      </c>
      <c r="E102" s="645">
        <v>0</v>
      </c>
      <c r="F102" s="645">
        <v>0</v>
      </c>
      <c r="G102" s="645">
        <f t="shared" si="41"/>
        <v>0</v>
      </c>
      <c r="H102" s="645">
        <f t="shared" si="42"/>
        <v>0</v>
      </c>
      <c r="I102" s="645">
        <f t="shared" si="44"/>
        <v>0</v>
      </c>
      <c r="J102" s="645">
        <f t="shared" si="45"/>
        <v>0</v>
      </c>
      <c r="M102" s="637" t="str">
        <f t="shared" si="31"/>
        <v/>
      </c>
      <c r="O102" s="893" t="s">
        <v>964</v>
      </c>
    </row>
    <row r="103" spans="1:15" s="654" customFormat="1">
      <c r="A103" s="642">
        <v>3</v>
      </c>
      <c r="B103" s="624"/>
      <c r="C103" s="643" t="s">
        <v>385</v>
      </c>
      <c r="D103" s="877" t="s">
        <v>386</v>
      </c>
      <c r="E103" s="645">
        <v>0</v>
      </c>
      <c r="F103" s="645">
        <v>0</v>
      </c>
      <c r="G103" s="645">
        <f t="shared" si="41"/>
        <v>0</v>
      </c>
      <c r="H103" s="645">
        <f t="shared" si="42"/>
        <v>0</v>
      </c>
      <c r="I103" s="645">
        <f t="shared" si="44"/>
        <v>0</v>
      </c>
      <c r="J103" s="645">
        <f t="shared" si="45"/>
        <v>0</v>
      </c>
      <c r="M103" s="637" t="str">
        <f t="shared" si="31"/>
        <v/>
      </c>
      <c r="O103" s="893" t="s">
        <v>965</v>
      </c>
    </row>
    <row r="104" spans="1:15" s="654" customFormat="1" hidden="1">
      <c r="A104" s="642">
        <v>3</v>
      </c>
      <c r="B104" s="624"/>
      <c r="C104" s="643" t="s">
        <v>387</v>
      </c>
      <c r="D104" s="877" t="s">
        <v>388</v>
      </c>
      <c r="E104" s="645">
        <f t="shared" ref="E104:J104" si="46">SUM(E105:E112)</f>
        <v>0</v>
      </c>
      <c r="F104" s="645">
        <f t="shared" si="46"/>
        <v>0</v>
      </c>
      <c r="G104" s="645">
        <f t="shared" si="46"/>
        <v>0</v>
      </c>
      <c r="H104" s="645">
        <f t="shared" si="46"/>
        <v>0</v>
      </c>
      <c r="I104" s="645">
        <f t="shared" si="46"/>
        <v>0</v>
      </c>
      <c r="J104" s="645">
        <f t="shared" si="46"/>
        <v>0</v>
      </c>
      <c r="M104" s="637" t="str">
        <f t="shared" si="31"/>
        <v/>
      </c>
      <c r="O104" s="893"/>
    </row>
    <row r="105" spans="1:15" s="656" customFormat="1">
      <c r="A105" s="633" t="s">
        <v>187</v>
      </c>
      <c r="B105" s="624"/>
      <c r="C105" s="634" t="s">
        <v>389</v>
      </c>
      <c r="D105" s="650" t="s">
        <v>887</v>
      </c>
      <c r="E105" s="636"/>
      <c r="F105" s="636"/>
      <c r="G105" s="636">
        <f t="shared" ref="G105:G116" si="47">SUMIF(TKN,$C105,SPS)</f>
        <v>0</v>
      </c>
      <c r="H105" s="636">
        <f t="shared" ref="H105:H116" si="48">SUMIF(TKC,$C105,SPS)</f>
        <v>0</v>
      </c>
      <c r="I105" s="636">
        <f t="shared" si="44"/>
        <v>0</v>
      </c>
      <c r="J105" s="636">
        <f t="shared" si="45"/>
        <v>0</v>
      </c>
      <c r="M105" s="637" t="str">
        <f t="shared" si="31"/>
        <v/>
      </c>
      <c r="O105" s="894"/>
    </row>
    <row r="106" spans="1:15" s="656" customFormat="1">
      <c r="A106" s="633"/>
      <c r="B106" s="624"/>
      <c r="C106" s="634" t="s">
        <v>185</v>
      </c>
      <c r="D106" s="650" t="s">
        <v>819</v>
      </c>
      <c r="E106" s="636"/>
      <c r="F106" s="636"/>
      <c r="G106" s="636">
        <f t="shared" si="47"/>
        <v>0</v>
      </c>
      <c r="H106" s="636">
        <f t="shared" si="48"/>
        <v>0</v>
      </c>
      <c r="I106" s="636">
        <f t="shared" si="44"/>
        <v>0</v>
      </c>
      <c r="J106" s="636">
        <f t="shared" si="45"/>
        <v>0</v>
      </c>
      <c r="M106" s="637"/>
      <c r="O106" s="894"/>
    </row>
    <row r="107" spans="1:15" s="656" customFormat="1">
      <c r="A107" s="633"/>
      <c r="B107" s="624"/>
      <c r="C107" s="634" t="s">
        <v>814</v>
      </c>
      <c r="D107" s="650" t="s">
        <v>820</v>
      </c>
      <c r="E107" s="636"/>
      <c r="F107" s="636"/>
      <c r="G107" s="636">
        <f t="shared" si="47"/>
        <v>0</v>
      </c>
      <c r="H107" s="636">
        <f t="shared" si="48"/>
        <v>0</v>
      </c>
      <c r="I107" s="636">
        <f t="shared" si="44"/>
        <v>0</v>
      </c>
      <c r="J107" s="636">
        <f t="shared" si="45"/>
        <v>0</v>
      </c>
      <c r="M107" s="637"/>
      <c r="O107" s="894"/>
    </row>
    <row r="108" spans="1:15" s="656" customFormat="1">
      <c r="A108" s="633"/>
      <c r="B108" s="624"/>
      <c r="C108" s="634" t="s">
        <v>815</v>
      </c>
      <c r="D108" s="650" t="s">
        <v>821</v>
      </c>
      <c r="E108" s="636"/>
      <c r="F108" s="636"/>
      <c r="G108" s="636">
        <f t="shared" si="47"/>
        <v>0</v>
      </c>
      <c r="H108" s="636">
        <f t="shared" si="48"/>
        <v>0</v>
      </c>
      <c r="I108" s="636">
        <f t="shared" si="44"/>
        <v>0</v>
      </c>
      <c r="J108" s="636">
        <f t="shared" si="45"/>
        <v>0</v>
      </c>
      <c r="M108" s="637"/>
      <c r="O108" s="894"/>
    </row>
    <row r="109" spans="1:15" s="656" customFormat="1">
      <c r="A109" s="633"/>
      <c r="B109" s="624"/>
      <c r="C109" s="634" t="s">
        <v>816</v>
      </c>
      <c r="D109" s="650" t="s">
        <v>822</v>
      </c>
      <c r="E109" s="636"/>
      <c r="F109" s="636"/>
      <c r="G109" s="636">
        <f t="shared" si="47"/>
        <v>0</v>
      </c>
      <c r="H109" s="636">
        <f t="shared" si="48"/>
        <v>0</v>
      </c>
      <c r="I109" s="636">
        <f t="shared" si="44"/>
        <v>0</v>
      </c>
      <c r="J109" s="636">
        <f t="shared" si="45"/>
        <v>0</v>
      </c>
      <c r="M109" s="637"/>
      <c r="O109" s="894"/>
    </row>
    <row r="110" spans="1:15" s="656" customFormat="1">
      <c r="A110" s="633"/>
      <c r="B110" s="624"/>
      <c r="C110" s="634" t="s">
        <v>817</v>
      </c>
      <c r="D110" s="650" t="s">
        <v>823</v>
      </c>
      <c r="E110" s="636"/>
      <c r="F110" s="636"/>
      <c r="G110" s="636">
        <f t="shared" si="47"/>
        <v>0</v>
      </c>
      <c r="H110" s="636">
        <f t="shared" si="48"/>
        <v>0</v>
      </c>
      <c r="I110" s="636">
        <f t="shared" si="44"/>
        <v>0</v>
      </c>
      <c r="J110" s="636">
        <f t="shared" si="45"/>
        <v>0</v>
      </c>
      <c r="M110" s="637"/>
      <c r="O110" s="894"/>
    </row>
    <row r="111" spans="1:15" s="656" customFormat="1" ht="31.2">
      <c r="A111" s="633"/>
      <c r="B111" s="624"/>
      <c r="C111" s="634" t="s">
        <v>818</v>
      </c>
      <c r="D111" s="650" t="s">
        <v>824</v>
      </c>
      <c r="E111" s="636"/>
      <c r="F111" s="636"/>
      <c r="G111" s="636"/>
      <c r="H111" s="636"/>
      <c r="I111" s="636"/>
      <c r="J111" s="636"/>
      <c r="M111" s="637"/>
      <c r="O111" s="894"/>
    </row>
    <row r="112" spans="1:15" s="656" customFormat="1">
      <c r="A112" s="633"/>
      <c r="B112" s="624"/>
      <c r="C112" s="634" t="s">
        <v>828</v>
      </c>
      <c r="D112" s="650" t="s">
        <v>829</v>
      </c>
      <c r="E112" s="636"/>
      <c r="F112" s="636"/>
      <c r="G112" s="636">
        <f t="shared" si="47"/>
        <v>0</v>
      </c>
      <c r="H112" s="636">
        <f t="shared" si="48"/>
        <v>0</v>
      </c>
      <c r="I112" s="636">
        <f t="shared" si="44"/>
        <v>0</v>
      </c>
      <c r="J112" s="636">
        <f t="shared" si="45"/>
        <v>0</v>
      </c>
      <c r="M112" s="637"/>
      <c r="O112" s="894"/>
    </row>
    <row r="113" spans="1:15" s="654" customFormat="1" hidden="1">
      <c r="A113" s="642">
        <v>3</v>
      </c>
      <c r="B113" s="624"/>
      <c r="C113" s="643" t="s">
        <v>391</v>
      </c>
      <c r="D113" s="877" t="s">
        <v>392</v>
      </c>
      <c r="E113" s="645">
        <v>0</v>
      </c>
      <c r="F113" s="645">
        <v>0</v>
      </c>
      <c r="G113" s="645">
        <f t="shared" si="47"/>
        <v>0</v>
      </c>
      <c r="H113" s="645">
        <f t="shared" si="48"/>
        <v>0</v>
      </c>
      <c r="I113" s="645">
        <f t="shared" si="44"/>
        <v>0</v>
      </c>
      <c r="J113" s="645">
        <f t="shared" si="45"/>
        <v>0</v>
      </c>
      <c r="M113" s="637" t="str">
        <f t="shared" si="31"/>
        <v/>
      </c>
      <c r="O113" s="893"/>
    </row>
    <row r="114" spans="1:15" s="656" customFormat="1" hidden="1">
      <c r="A114" s="642">
        <v>3</v>
      </c>
      <c r="B114" s="624"/>
      <c r="C114" s="643" t="s">
        <v>393</v>
      </c>
      <c r="D114" s="877" t="s">
        <v>394</v>
      </c>
      <c r="E114" s="645">
        <v>0</v>
      </c>
      <c r="F114" s="645">
        <v>0</v>
      </c>
      <c r="G114" s="645">
        <f t="shared" si="47"/>
        <v>0</v>
      </c>
      <c r="H114" s="645">
        <f t="shared" si="48"/>
        <v>0</v>
      </c>
      <c r="I114" s="645">
        <f t="shared" si="44"/>
        <v>0</v>
      </c>
      <c r="J114" s="645">
        <f t="shared" si="45"/>
        <v>0</v>
      </c>
      <c r="M114" s="637" t="str">
        <f t="shared" si="31"/>
        <v/>
      </c>
      <c r="O114" s="894"/>
    </row>
    <row r="115" spans="1:15" s="656" customFormat="1" hidden="1">
      <c r="A115" s="642">
        <v>3</v>
      </c>
      <c r="B115" s="624"/>
      <c r="C115" s="643" t="s">
        <v>395</v>
      </c>
      <c r="D115" s="877" t="s">
        <v>396</v>
      </c>
      <c r="E115" s="645">
        <v>0</v>
      </c>
      <c r="F115" s="645">
        <v>0</v>
      </c>
      <c r="G115" s="645">
        <f t="shared" si="47"/>
        <v>0</v>
      </c>
      <c r="H115" s="645">
        <f t="shared" si="48"/>
        <v>0</v>
      </c>
      <c r="I115" s="645">
        <f t="shared" si="44"/>
        <v>0</v>
      </c>
      <c r="J115" s="645">
        <f t="shared" si="45"/>
        <v>0</v>
      </c>
      <c r="M115" s="637" t="str">
        <f t="shared" si="31"/>
        <v/>
      </c>
      <c r="O115" s="894"/>
    </row>
    <row r="116" spans="1:15" s="654" customFormat="1">
      <c r="A116" s="690">
        <v>3</v>
      </c>
      <c r="B116" s="691"/>
      <c r="C116" s="692" t="s">
        <v>397</v>
      </c>
      <c r="D116" s="882" t="s">
        <v>398</v>
      </c>
      <c r="E116" s="694">
        <v>0</v>
      </c>
      <c r="F116" s="694">
        <v>0</v>
      </c>
      <c r="G116" s="694">
        <f t="shared" si="47"/>
        <v>0</v>
      </c>
      <c r="H116" s="694">
        <f t="shared" si="48"/>
        <v>0</v>
      </c>
      <c r="I116" s="694">
        <f t="shared" si="44"/>
        <v>0</v>
      </c>
      <c r="J116" s="694">
        <f t="shared" si="45"/>
        <v>0</v>
      </c>
      <c r="M116" s="637" t="str">
        <f t="shared" si="31"/>
        <v/>
      </c>
      <c r="O116" s="893"/>
    </row>
    <row r="117" spans="1:15" s="695" customFormat="1" hidden="1">
      <c r="C117" s="696"/>
      <c r="D117" s="883" t="s">
        <v>399</v>
      </c>
      <c r="E117" s="698">
        <f t="shared" ref="E117:J117" si="49">SUMIF($A$9:$A$116,3,E9:E116)</f>
        <v>409968550</v>
      </c>
      <c r="F117" s="698">
        <f t="shared" si="49"/>
        <v>0</v>
      </c>
      <c r="G117" s="698">
        <f t="shared" si="49"/>
        <v>0</v>
      </c>
      <c r="H117" s="698">
        <f t="shared" si="49"/>
        <v>0</v>
      </c>
      <c r="I117" s="698">
        <f t="shared" si="49"/>
        <v>409968550</v>
      </c>
      <c r="J117" s="698">
        <f t="shared" si="49"/>
        <v>0</v>
      </c>
      <c r="M117" s="699" t="str">
        <f t="shared" si="31"/>
        <v>in</v>
      </c>
      <c r="O117" s="899"/>
    </row>
    <row r="118" spans="1:15" hidden="1">
      <c r="B118" s="607"/>
      <c r="E118" s="595"/>
      <c r="I118" s="701">
        <f>MENU!$D$17</f>
        <v>0</v>
      </c>
      <c r="J118" s="702">
        <v>1</v>
      </c>
      <c r="M118" s="637" t="str">
        <f t="shared" si="31"/>
        <v>in</v>
      </c>
      <c r="O118" s="873"/>
    </row>
    <row r="119" spans="1:15" ht="47.25" hidden="1" customHeight="1">
      <c r="A119" s="1527"/>
      <c r="B119" s="1527"/>
      <c r="D119" s="703" t="s">
        <v>400</v>
      </c>
      <c r="E119" s="1528" t="s">
        <v>98</v>
      </c>
      <c r="F119" s="1528"/>
      <c r="G119" s="704"/>
      <c r="H119" s="704"/>
      <c r="I119" s="1528" t="s">
        <v>853</v>
      </c>
      <c r="J119" s="1528"/>
      <c r="M119" s="637" t="str">
        <f t="shared" si="31"/>
        <v/>
      </c>
      <c r="O119" s="873"/>
    </row>
    <row r="120" spans="1:15" hidden="1">
      <c r="B120" s="607"/>
      <c r="I120" s="705"/>
      <c r="J120" s="702">
        <v>1</v>
      </c>
      <c r="M120" s="637" t="str">
        <f t="shared" si="31"/>
        <v>in</v>
      </c>
      <c r="O120" s="873"/>
    </row>
    <row r="121" spans="1:15" hidden="1">
      <c r="B121" s="607"/>
      <c r="E121" s="597">
        <f>E117-F117</f>
        <v>409968550</v>
      </c>
      <c r="F121" s="597"/>
      <c r="G121" s="597">
        <f>G117-H117</f>
        <v>0</v>
      </c>
      <c r="H121" s="595"/>
      <c r="I121" s="597">
        <f>I117-J117</f>
        <v>409968550</v>
      </c>
      <c r="J121" s="702">
        <v>1</v>
      </c>
      <c r="M121" s="637" t="str">
        <f t="shared" si="31"/>
        <v>in</v>
      </c>
      <c r="O121" s="873"/>
    </row>
    <row r="122" spans="1:15" hidden="1">
      <c r="B122" s="607"/>
      <c r="E122" s="595"/>
      <c r="I122" s="607"/>
      <c r="J122" s="702">
        <v>1</v>
      </c>
      <c r="M122" s="637" t="str">
        <f t="shared" si="31"/>
        <v>in</v>
      </c>
      <c r="O122" s="873"/>
    </row>
    <row r="123" spans="1:15" s="656" customFormat="1" hidden="1">
      <c r="A123" s="595"/>
      <c r="B123" s="599"/>
      <c r="D123" s="884" t="str">
        <f>MENU!D8</f>
        <v>hocketoanthuchanh.com</v>
      </c>
      <c r="E123" s="1529"/>
      <c r="F123" s="1529"/>
      <c r="G123" s="657"/>
      <c r="H123" s="657"/>
      <c r="I123" s="1529" t="str">
        <f>MENU!D6</f>
        <v>hocketoanthuchanh.com</v>
      </c>
      <c r="J123" s="1529"/>
      <c r="M123" s="637" t="str">
        <f t="shared" si="31"/>
        <v/>
      </c>
      <c r="O123" s="900"/>
    </row>
    <row r="124" spans="1:15" hidden="1">
      <c r="M124" s="637" t="str">
        <f t="shared" si="31"/>
        <v/>
      </c>
    </row>
    <row r="125" spans="1:15" hidden="1">
      <c r="M125" s="637" t="str">
        <f t="shared" si="31"/>
        <v/>
      </c>
    </row>
    <row r="126" spans="1:15">
      <c r="M126" s="637" t="str">
        <f t="shared" si="31"/>
        <v/>
      </c>
    </row>
    <row r="127" spans="1:15">
      <c r="M127" s="637" t="str">
        <f t="shared" si="31"/>
        <v/>
      </c>
    </row>
    <row r="128" spans="1:15">
      <c r="F128" s="597"/>
      <c r="M128" s="637" t="str">
        <f t="shared" si="31"/>
        <v/>
      </c>
    </row>
    <row r="129" spans="6:13">
      <c r="F129" s="597"/>
      <c r="M129" s="637" t="str">
        <f t="shared" si="31"/>
        <v/>
      </c>
    </row>
    <row r="130" spans="6:13">
      <c r="F130" s="597"/>
      <c r="M130" s="637" t="str">
        <f t="shared" si="31"/>
        <v/>
      </c>
    </row>
    <row r="131" spans="6:13">
      <c r="M131" s="637" t="str">
        <f t="shared" si="31"/>
        <v/>
      </c>
    </row>
    <row r="132" spans="6:13">
      <c r="F132" s="597"/>
      <c r="M132" s="637" t="str">
        <f t="shared" si="31"/>
        <v/>
      </c>
    </row>
    <row r="133" spans="6:13">
      <c r="M133" s="637" t="str">
        <f t="shared" si="31"/>
        <v/>
      </c>
    </row>
    <row r="134" spans="6:13">
      <c r="M134" s="637" t="str">
        <f t="shared" si="31"/>
        <v/>
      </c>
    </row>
    <row r="135" spans="6:13">
      <c r="M135" s="637" t="str">
        <f t="shared" si="31"/>
        <v/>
      </c>
    </row>
    <row r="136" spans="6:13">
      <c r="M136" s="637" t="str">
        <f t="shared" si="31"/>
        <v/>
      </c>
    </row>
    <row r="137" spans="6:13">
      <c r="M137" s="637" t="str">
        <f t="shared" si="31"/>
        <v/>
      </c>
    </row>
    <row r="138" spans="6:13">
      <c r="M138" s="637" t="str">
        <f t="shared" si="31"/>
        <v/>
      </c>
    </row>
    <row r="139" spans="6:13">
      <c r="M139" s="637" t="str">
        <f t="shared" ref="M139:M202" si="50">IF(SUM(E139:J139)=0,"","in")</f>
        <v/>
      </c>
    </row>
    <row r="140" spans="6:13">
      <c r="M140" s="637" t="str">
        <f t="shared" si="50"/>
        <v/>
      </c>
    </row>
    <row r="141" spans="6:13">
      <c r="M141" s="637" t="str">
        <f t="shared" si="50"/>
        <v/>
      </c>
    </row>
    <row r="142" spans="6:13">
      <c r="M142" s="637" t="str">
        <f t="shared" si="50"/>
        <v/>
      </c>
    </row>
    <row r="143" spans="6:13">
      <c r="M143" s="637" t="str">
        <f t="shared" si="50"/>
        <v/>
      </c>
    </row>
    <row r="144" spans="6:13">
      <c r="M144" s="637" t="str">
        <f t="shared" si="50"/>
        <v/>
      </c>
    </row>
    <row r="145" spans="13:13">
      <c r="M145" s="637" t="str">
        <f t="shared" si="50"/>
        <v/>
      </c>
    </row>
    <row r="146" spans="13:13">
      <c r="M146" s="637" t="str">
        <f t="shared" si="50"/>
        <v/>
      </c>
    </row>
    <row r="147" spans="13:13">
      <c r="M147" s="637" t="str">
        <f t="shared" si="50"/>
        <v/>
      </c>
    </row>
    <row r="148" spans="13:13">
      <c r="M148" s="637" t="str">
        <f t="shared" si="50"/>
        <v/>
      </c>
    </row>
    <row r="149" spans="13:13">
      <c r="M149" s="637" t="str">
        <f t="shared" si="50"/>
        <v/>
      </c>
    </row>
    <row r="150" spans="13:13">
      <c r="M150" s="637" t="str">
        <f t="shared" si="50"/>
        <v/>
      </c>
    </row>
    <row r="151" spans="13:13">
      <c r="M151" s="637" t="str">
        <f t="shared" si="50"/>
        <v/>
      </c>
    </row>
    <row r="152" spans="13:13">
      <c r="M152" s="637" t="str">
        <f t="shared" si="50"/>
        <v/>
      </c>
    </row>
    <row r="153" spans="13:13">
      <c r="M153" s="637" t="str">
        <f t="shared" si="50"/>
        <v/>
      </c>
    </row>
    <row r="154" spans="13:13">
      <c r="M154" s="637" t="str">
        <f t="shared" si="50"/>
        <v/>
      </c>
    </row>
    <row r="155" spans="13:13">
      <c r="M155" s="637" t="str">
        <f t="shared" si="50"/>
        <v/>
      </c>
    </row>
    <row r="156" spans="13:13">
      <c r="M156" s="637" t="str">
        <f t="shared" si="50"/>
        <v/>
      </c>
    </row>
    <row r="157" spans="13:13">
      <c r="M157" s="637" t="str">
        <f t="shared" si="50"/>
        <v/>
      </c>
    </row>
    <row r="158" spans="13:13">
      <c r="M158" s="637" t="str">
        <f t="shared" si="50"/>
        <v/>
      </c>
    </row>
    <row r="159" spans="13:13">
      <c r="M159" s="637" t="str">
        <f t="shared" si="50"/>
        <v/>
      </c>
    </row>
    <row r="160" spans="13:13">
      <c r="M160" s="637" t="str">
        <f t="shared" si="50"/>
        <v/>
      </c>
    </row>
    <row r="161" spans="13:13">
      <c r="M161" s="637" t="str">
        <f t="shared" si="50"/>
        <v/>
      </c>
    </row>
    <row r="162" spans="13:13">
      <c r="M162" s="637" t="str">
        <f t="shared" si="50"/>
        <v/>
      </c>
    </row>
    <row r="163" spans="13:13">
      <c r="M163" s="637" t="str">
        <f t="shared" si="50"/>
        <v/>
      </c>
    </row>
    <row r="164" spans="13:13">
      <c r="M164" s="637" t="str">
        <f t="shared" si="50"/>
        <v/>
      </c>
    </row>
    <row r="165" spans="13:13">
      <c r="M165" s="637" t="str">
        <f t="shared" si="50"/>
        <v/>
      </c>
    </row>
    <row r="166" spans="13:13">
      <c r="M166" s="637" t="str">
        <f t="shared" si="50"/>
        <v/>
      </c>
    </row>
    <row r="167" spans="13:13">
      <c r="M167" s="637" t="str">
        <f t="shared" si="50"/>
        <v/>
      </c>
    </row>
    <row r="168" spans="13:13">
      <c r="M168" s="637" t="str">
        <f t="shared" si="50"/>
        <v/>
      </c>
    </row>
    <row r="169" spans="13:13">
      <c r="M169" s="637" t="str">
        <f t="shared" si="50"/>
        <v/>
      </c>
    </row>
    <row r="170" spans="13:13">
      <c r="M170" s="637" t="str">
        <f t="shared" si="50"/>
        <v/>
      </c>
    </row>
    <row r="171" spans="13:13">
      <c r="M171" s="637" t="str">
        <f t="shared" si="50"/>
        <v/>
      </c>
    </row>
    <row r="172" spans="13:13">
      <c r="M172" s="637" t="str">
        <f t="shared" si="50"/>
        <v/>
      </c>
    </row>
    <row r="173" spans="13:13">
      <c r="M173" s="637" t="str">
        <f t="shared" si="50"/>
        <v/>
      </c>
    </row>
    <row r="174" spans="13:13">
      <c r="M174" s="637" t="str">
        <f t="shared" si="50"/>
        <v/>
      </c>
    </row>
    <row r="175" spans="13:13">
      <c r="M175" s="637" t="str">
        <f t="shared" si="50"/>
        <v/>
      </c>
    </row>
    <row r="176" spans="13:13">
      <c r="M176" s="637" t="str">
        <f t="shared" si="50"/>
        <v/>
      </c>
    </row>
    <row r="177" spans="13:13">
      <c r="M177" s="637" t="str">
        <f t="shared" si="50"/>
        <v/>
      </c>
    </row>
    <row r="178" spans="13:13">
      <c r="M178" s="637" t="str">
        <f t="shared" si="50"/>
        <v/>
      </c>
    </row>
    <row r="179" spans="13:13">
      <c r="M179" s="637" t="str">
        <f t="shared" si="50"/>
        <v/>
      </c>
    </row>
    <row r="180" spans="13:13">
      <c r="M180" s="637" t="str">
        <f t="shared" si="50"/>
        <v/>
      </c>
    </row>
    <row r="181" spans="13:13">
      <c r="M181" s="637" t="str">
        <f t="shared" si="50"/>
        <v/>
      </c>
    </row>
    <row r="182" spans="13:13">
      <c r="M182" s="637" t="str">
        <f t="shared" si="50"/>
        <v/>
      </c>
    </row>
    <row r="183" spans="13:13">
      <c r="M183" s="637" t="str">
        <f t="shared" si="50"/>
        <v/>
      </c>
    </row>
    <row r="184" spans="13:13">
      <c r="M184" s="637" t="str">
        <f t="shared" si="50"/>
        <v/>
      </c>
    </row>
    <row r="185" spans="13:13">
      <c r="M185" s="637" t="str">
        <f t="shared" si="50"/>
        <v/>
      </c>
    </row>
    <row r="186" spans="13:13">
      <c r="M186" s="637" t="str">
        <f t="shared" si="50"/>
        <v/>
      </c>
    </row>
    <row r="187" spans="13:13">
      <c r="M187" s="637" t="str">
        <f t="shared" si="50"/>
        <v/>
      </c>
    </row>
    <row r="188" spans="13:13">
      <c r="M188" s="637" t="str">
        <f t="shared" si="50"/>
        <v/>
      </c>
    </row>
    <row r="189" spans="13:13">
      <c r="M189" s="637" t="str">
        <f t="shared" si="50"/>
        <v/>
      </c>
    </row>
    <row r="190" spans="13:13">
      <c r="M190" s="637" t="str">
        <f t="shared" si="50"/>
        <v/>
      </c>
    </row>
    <row r="191" spans="13:13">
      <c r="M191" s="637" t="str">
        <f t="shared" si="50"/>
        <v/>
      </c>
    </row>
    <row r="192" spans="13:13">
      <c r="M192" s="637" t="str">
        <f t="shared" si="50"/>
        <v/>
      </c>
    </row>
    <row r="193" spans="13:13">
      <c r="M193" s="637" t="str">
        <f t="shared" si="50"/>
        <v/>
      </c>
    </row>
    <row r="194" spans="13:13">
      <c r="M194" s="637" t="str">
        <f t="shared" si="50"/>
        <v/>
      </c>
    </row>
    <row r="195" spans="13:13">
      <c r="M195" s="637" t="str">
        <f t="shared" si="50"/>
        <v/>
      </c>
    </row>
    <row r="196" spans="13:13">
      <c r="M196" s="637" t="str">
        <f t="shared" si="50"/>
        <v/>
      </c>
    </row>
    <row r="197" spans="13:13">
      <c r="M197" s="637" t="str">
        <f t="shared" si="50"/>
        <v/>
      </c>
    </row>
    <row r="198" spans="13:13">
      <c r="M198" s="637" t="str">
        <f t="shared" si="50"/>
        <v/>
      </c>
    </row>
    <row r="199" spans="13:13">
      <c r="M199" s="637" t="str">
        <f t="shared" si="50"/>
        <v/>
      </c>
    </row>
    <row r="200" spans="13:13">
      <c r="M200" s="637" t="str">
        <f t="shared" si="50"/>
        <v/>
      </c>
    </row>
    <row r="201" spans="13:13">
      <c r="M201" s="637" t="str">
        <f t="shared" si="50"/>
        <v/>
      </c>
    </row>
    <row r="202" spans="13:13">
      <c r="M202" s="637" t="str">
        <f t="shared" si="50"/>
        <v/>
      </c>
    </row>
    <row r="203" spans="13:13">
      <c r="M203" s="637" t="str">
        <f t="shared" ref="M203:M249" si="51">IF(SUM(E203:J203)=0,"","in")</f>
        <v/>
      </c>
    </row>
    <row r="204" spans="13:13">
      <c r="M204" s="637" t="str">
        <f t="shared" si="51"/>
        <v/>
      </c>
    </row>
    <row r="205" spans="13:13">
      <c r="M205" s="637" t="str">
        <f t="shared" si="51"/>
        <v/>
      </c>
    </row>
    <row r="206" spans="13:13">
      <c r="M206" s="637" t="str">
        <f t="shared" si="51"/>
        <v/>
      </c>
    </row>
    <row r="207" spans="13:13">
      <c r="M207" s="637" t="str">
        <f t="shared" si="51"/>
        <v/>
      </c>
    </row>
    <row r="208" spans="13:13">
      <c r="M208" s="637" t="str">
        <f t="shared" si="51"/>
        <v/>
      </c>
    </row>
    <row r="209" spans="13:13">
      <c r="M209" s="637" t="str">
        <f t="shared" si="51"/>
        <v/>
      </c>
    </row>
    <row r="210" spans="13:13">
      <c r="M210" s="637" t="str">
        <f t="shared" si="51"/>
        <v/>
      </c>
    </row>
    <row r="211" spans="13:13">
      <c r="M211" s="637" t="str">
        <f t="shared" si="51"/>
        <v/>
      </c>
    </row>
    <row r="212" spans="13:13">
      <c r="M212" s="637" t="str">
        <f t="shared" si="51"/>
        <v/>
      </c>
    </row>
    <row r="213" spans="13:13">
      <c r="M213" s="637" t="str">
        <f t="shared" si="51"/>
        <v/>
      </c>
    </row>
    <row r="214" spans="13:13">
      <c r="M214" s="637" t="str">
        <f t="shared" si="51"/>
        <v/>
      </c>
    </row>
    <row r="215" spans="13:13">
      <c r="M215" s="637" t="str">
        <f t="shared" si="51"/>
        <v/>
      </c>
    </row>
    <row r="216" spans="13:13">
      <c r="M216" s="637" t="str">
        <f t="shared" si="51"/>
        <v/>
      </c>
    </row>
    <row r="217" spans="13:13">
      <c r="M217" s="637" t="str">
        <f t="shared" si="51"/>
        <v/>
      </c>
    </row>
    <row r="218" spans="13:13">
      <c r="M218" s="637" t="str">
        <f t="shared" si="51"/>
        <v/>
      </c>
    </row>
    <row r="219" spans="13:13">
      <c r="M219" s="637" t="str">
        <f t="shared" si="51"/>
        <v/>
      </c>
    </row>
    <row r="220" spans="13:13">
      <c r="M220" s="637" t="str">
        <f t="shared" si="51"/>
        <v/>
      </c>
    </row>
    <row r="221" spans="13:13">
      <c r="M221" s="637" t="str">
        <f t="shared" si="51"/>
        <v/>
      </c>
    </row>
    <row r="222" spans="13:13">
      <c r="M222" s="637" t="str">
        <f t="shared" si="51"/>
        <v/>
      </c>
    </row>
    <row r="223" spans="13:13">
      <c r="M223" s="637" t="str">
        <f t="shared" si="51"/>
        <v/>
      </c>
    </row>
    <row r="224" spans="13:13">
      <c r="M224" s="637" t="str">
        <f t="shared" si="51"/>
        <v/>
      </c>
    </row>
    <row r="225" spans="13:13">
      <c r="M225" s="637" t="str">
        <f t="shared" si="51"/>
        <v/>
      </c>
    </row>
    <row r="226" spans="13:13">
      <c r="M226" s="637" t="str">
        <f t="shared" si="51"/>
        <v/>
      </c>
    </row>
    <row r="227" spans="13:13">
      <c r="M227" s="637" t="str">
        <f t="shared" si="51"/>
        <v/>
      </c>
    </row>
    <row r="228" spans="13:13">
      <c r="M228" s="637" t="str">
        <f t="shared" si="51"/>
        <v/>
      </c>
    </row>
    <row r="229" spans="13:13">
      <c r="M229" s="637" t="str">
        <f t="shared" si="51"/>
        <v/>
      </c>
    </row>
    <row r="230" spans="13:13">
      <c r="M230" s="637" t="str">
        <f t="shared" si="51"/>
        <v/>
      </c>
    </row>
    <row r="231" spans="13:13">
      <c r="M231" s="637" t="str">
        <f t="shared" si="51"/>
        <v/>
      </c>
    </row>
    <row r="232" spans="13:13">
      <c r="M232" s="637" t="str">
        <f t="shared" si="51"/>
        <v/>
      </c>
    </row>
    <row r="233" spans="13:13">
      <c r="M233" s="637" t="str">
        <f t="shared" si="51"/>
        <v/>
      </c>
    </row>
    <row r="234" spans="13:13">
      <c r="M234" s="637" t="str">
        <f t="shared" si="51"/>
        <v/>
      </c>
    </row>
    <row r="235" spans="13:13">
      <c r="M235" s="637" t="str">
        <f t="shared" si="51"/>
        <v/>
      </c>
    </row>
    <row r="236" spans="13:13">
      <c r="M236" s="637" t="str">
        <f t="shared" si="51"/>
        <v/>
      </c>
    </row>
    <row r="237" spans="13:13">
      <c r="M237" s="637" t="str">
        <f t="shared" si="51"/>
        <v/>
      </c>
    </row>
    <row r="238" spans="13:13">
      <c r="M238" s="637" t="str">
        <f t="shared" si="51"/>
        <v/>
      </c>
    </row>
    <row r="239" spans="13:13">
      <c r="M239" s="637" t="str">
        <f t="shared" si="51"/>
        <v/>
      </c>
    </row>
    <row r="240" spans="13:13">
      <c r="M240" s="637" t="str">
        <f t="shared" si="51"/>
        <v/>
      </c>
    </row>
    <row r="241" spans="4:13">
      <c r="M241" s="637" t="str">
        <f t="shared" si="51"/>
        <v/>
      </c>
    </row>
    <row r="242" spans="4:13">
      <c r="M242" s="637" t="str">
        <f t="shared" si="51"/>
        <v/>
      </c>
    </row>
    <row r="243" spans="4:13">
      <c r="M243" s="637" t="str">
        <f t="shared" si="51"/>
        <v/>
      </c>
    </row>
    <row r="244" spans="4:13">
      <c r="M244" s="637" t="str">
        <f t="shared" si="51"/>
        <v/>
      </c>
    </row>
    <row r="245" spans="4:13">
      <c r="M245" s="637" t="str">
        <f t="shared" si="51"/>
        <v/>
      </c>
    </row>
    <row r="246" spans="4:13">
      <c r="M246" s="637" t="str">
        <f t="shared" si="51"/>
        <v/>
      </c>
    </row>
    <row r="247" spans="4:13">
      <c r="M247" s="637" t="str">
        <f t="shared" si="51"/>
        <v/>
      </c>
    </row>
    <row r="248" spans="4:13">
      <c r="M248" s="637" t="str">
        <f t="shared" si="51"/>
        <v/>
      </c>
    </row>
    <row r="249" spans="4:13">
      <c r="M249" s="637" t="str">
        <f t="shared" si="51"/>
        <v/>
      </c>
    </row>
    <row r="250" spans="4:13">
      <c r="I250" s="597"/>
    </row>
    <row r="251" spans="4:13">
      <c r="D251" s="885"/>
      <c r="I251" s="597"/>
    </row>
    <row r="252" spans="4:13">
      <c r="I252" s="597"/>
    </row>
    <row r="253" spans="4:13">
      <c r="I253" s="597"/>
    </row>
    <row r="254" spans="4:13">
      <c r="I254" s="597"/>
    </row>
  </sheetData>
  <autoFilter ref="M9:M249" xr:uid="{00000000-0009-0000-0000-00000C000000}"/>
  <mergeCells count="13">
    <mergeCell ref="C5:O5"/>
    <mergeCell ref="H2:J3"/>
    <mergeCell ref="B7:B8"/>
    <mergeCell ref="C7:C8"/>
    <mergeCell ref="D7:D8"/>
    <mergeCell ref="E7:F7"/>
    <mergeCell ref="G7:H7"/>
    <mergeCell ref="I7:J7"/>
    <mergeCell ref="A119:B119"/>
    <mergeCell ref="E119:F119"/>
    <mergeCell ref="I119:J119"/>
    <mergeCell ref="E123:F123"/>
    <mergeCell ref="I123:J123"/>
  </mergeCells>
  <pageMargins left="0.43958333333333299" right="0.139583333333333" top="0.48958333333333298" bottom="0.36944444444444402" header="0.27986111111111101" footer="0.16944444444444401"/>
  <pageSetup scale="90" orientation="landscape" horizontalDpi="300" verticalDpi="300" r:id="rId1"/>
  <headerFooter alignWithMargins="0">
    <oddFooter>&amp;CPage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9DA1-210B-4515-A03F-AE33FCD003F9}">
  <sheetPr>
    <tabColor rgb="FFFFC000"/>
  </sheetPr>
  <dimension ref="B2:L123"/>
  <sheetViews>
    <sheetView zoomScale="85" zoomScaleNormal="85" workbookViewId="0">
      <selection activeCell="E118" sqref="E118"/>
    </sheetView>
  </sheetViews>
  <sheetFormatPr defaultColWidth="9.109375" defaultRowHeight="13.8"/>
  <cols>
    <col min="1" max="1" width="4.5546875" style="805" customWidth="1"/>
    <col min="2" max="2" width="64.44140625" style="805" customWidth="1"/>
    <col min="3" max="3" width="11.77734375" style="805" customWidth="1"/>
    <col min="4" max="4" width="13.5546875" style="805" customWidth="1"/>
    <col min="5" max="9" width="9.109375" style="805"/>
    <col min="10" max="10" width="14.33203125" style="805" bestFit="1" customWidth="1"/>
    <col min="11" max="11" width="13.21875" style="805" bestFit="1" customWidth="1"/>
    <col min="12" max="16384" width="9.109375" style="805"/>
  </cols>
  <sheetData>
    <row r="2" spans="2:5" ht="27.75" customHeight="1">
      <c r="B2" s="907" t="s">
        <v>943</v>
      </c>
      <c r="C2" s="908"/>
      <c r="D2" s="908"/>
      <c r="E2" s="908"/>
    </row>
    <row r="3" spans="2:5" ht="27.75" customHeight="1">
      <c r="B3" s="909"/>
      <c r="C3" s="910"/>
      <c r="D3" s="910"/>
      <c r="E3" s="910"/>
    </row>
    <row r="4" spans="2:5" s="911" customFormat="1" ht="15" customHeight="1">
      <c r="B4" s="806" t="s">
        <v>946</v>
      </c>
      <c r="C4" s="806"/>
      <c r="D4" s="806"/>
    </row>
    <row r="5" spans="2:5" ht="15" customHeight="1">
      <c r="B5" s="1540" t="s">
        <v>178</v>
      </c>
      <c r="C5" s="1540" t="s">
        <v>456</v>
      </c>
      <c r="D5" s="1540"/>
    </row>
    <row r="6" spans="2:5" ht="15" customHeight="1">
      <c r="B6" s="1540"/>
      <c r="C6" s="807" t="s">
        <v>90</v>
      </c>
      <c r="D6" s="807" t="s">
        <v>91</v>
      </c>
    </row>
    <row r="7" spans="2:5" ht="18">
      <c r="B7" s="808" t="s">
        <v>944</v>
      </c>
      <c r="C7" s="808">
        <v>111</v>
      </c>
      <c r="D7" s="809"/>
      <c r="E7" s="912"/>
    </row>
    <row r="8" spans="2:5" ht="18">
      <c r="B8" s="810" t="s">
        <v>480</v>
      </c>
      <c r="C8" s="811">
        <v>111</v>
      </c>
      <c r="D8" s="812">
        <v>4111</v>
      </c>
      <c r="E8" s="912"/>
    </row>
    <row r="9" spans="2:5" ht="18">
      <c r="B9" s="810" t="s">
        <v>481</v>
      </c>
      <c r="C9" s="811">
        <v>111</v>
      </c>
      <c r="D9" s="812">
        <v>141</v>
      </c>
      <c r="E9" s="912"/>
    </row>
    <row r="10" spans="2:5" ht="18">
      <c r="B10" s="810" t="s">
        <v>884</v>
      </c>
      <c r="C10" s="811">
        <v>111</v>
      </c>
      <c r="D10" s="812">
        <v>511</v>
      </c>
      <c r="E10" s="912"/>
    </row>
    <row r="11" spans="2:5" ht="18">
      <c r="B11" s="810" t="s">
        <v>482</v>
      </c>
      <c r="C11" s="811">
        <v>111</v>
      </c>
      <c r="D11" s="812">
        <v>131</v>
      </c>
      <c r="E11" s="912"/>
    </row>
    <row r="12" spans="2:5" ht="18">
      <c r="B12" s="810" t="s">
        <v>484</v>
      </c>
      <c r="C12" s="811">
        <v>111</v>
      </c>
      <c r="D12" s="812">
        <v>515</v>
      </c>
      <c r="E12" s="912"/>
    </row>
    <row r="13" spans="2:5" ht="18">
      <c r="B13" s="810" t="s">
        <v>883</v>
      </c>
      <c r="C13" s="811">
        <v>111</v>
      </c>
      <c r="D13" s="812">
        <v>1388</v>
      </c>
      <c r="E13" s="912"/>
    </row>
    <row r="14" spans="2:5" ht="18">
      <c r="B14" s="813" t="s">
        <v>885</v>
      </c>
      <c r="C14" s="811">
        <v>111</v>
      </c>
      <c r="D14" s="811">
        <v>1121</v>
      </c>
      <c r="E14" s="912"/>
    </row>
    <row r="15" spans="2:5" ht="34.799999999999997">
      <c r="B15" s="810"/>
      <c r="C15" s="807" t="s">
        <v>456</v>
      </c>
      <c r="D15" s="807"/>
      <c r="E15" s="912"/>
    </row>
    <row r="16" spans="2:5" ht="17.399999999999999">
      <c r="B16" s="808" t="s">
        <v>945</v>
      </c>
      <c r="C16" s="807" t="s">
        <v>90</v>
      </c>
      <c r="D16" s="807" t="s">
        <v>91</v>
      </c>
      <c r="E16" s="912"/>
    </row>
    <row r="17" spans="2:6" ht="15" customHeight="1">
      <c r="B17" s="810" t="s">
        <v>894</v>
      </c>
      <c r="C17" s="812">
        <v>334</v>
      </c>
      <c r="D17" s="811">
        <v>111</v>
      </c>
      <c r="E17" s="912"/>
    </row>
    <row r="18" spans="2:6" ht="18">
      <c r="B18" s="814" t="s">
        <v>1015</v>
      </c>
      <c r="C18" s="808">
        <v>3383</v>
      </c>
      <c r="D18" s="811">
        <v>111</v>
      </c>
      <c r="E18" s="912"/>
    </row>
    <row r="19" spans="2:6" ht="18">
      <c r="B19" s="814" t="s">
        <v>1016</v>
      </c>
      <c r="C19" s="937">
        <v>3384</v>
      </c>
      <c r="D19" s="938">
        <v>111</v>
      </c>
      <c r="E19" s="912"/>
    </row>
    <row r="20" spans="2:6" ht="18">
      <c r="B20" s="814" t="s">
        <v>1017</v>
      </c>
      <c r="C20" s="937">
        <v>3385</v>
      </c>
      <c r="D20" s="938">
        <v>111</v>
      </c>
      <c r="E20" s="912"/>
    </row>
    <row r="21" spans="2:6" ht="18">
      <c r="B21" s="810" t="s">
        <v>486</v>
      </c>
      <c r="C21" s="812">
        <v>3338</v>
      </c>
      <c r="D21" s="811">
        <v>111</v>
      </c>
      <c r="E21" s="912"/>
    </row>
    <row r="22" spans="2:6" ht="18">
      <c r="B22" s="810" t="s">
        <v>487</v>
      </c>
      <c r="C22" s="812">
        <v>3331</v>
      </c>
      <c r="D22" s="811">
        <v>111</v>
      </c>
      <c r="E22" s="912"/>
      <c r="F22" s="805" t="s">
        <v>991</v>
      </c>
    </row>
    <row r="23" spans="2:6" ht="18">
      <c r="B23" s="810" t="s">
        <v>897</v>
      </c>
      <c r="C23" s="812">
        <v>3335</v>
      </c>
      <c r="D23" s="811">
        <v>111</v>
      </c>
      <c r="E23" s="912"/>
    </row>
    <row r="24" spans="2:6" ht="18">
      <c r="B24" s="810" t="s">
        <v>895</v>
      </c>
      <c r="C24" s="812">
        <v>6422</v>
      </c>
      <c r="D24" s="811">
        <v>111</v>
      </c>
      <c r="E24" s="912"/>
    </row>
    <row r="25" spans="2:6" ht="18">
      <c r="B25" s="810" t="s">
        <v>896</v>
      </c>
      <c r="C25" s="812">
        <v>6423</v>
      </c>
      <c r="D25" s="811">
        <v>111</v>
      </c>
      <c r="E25" s="912"/>
    </row>
    <row r="26" spans="2:6" ht="18">
      <c r="B26" s="815" t="s">
        <v>822</v>
      </c>
      <c r="C26" s="816" t="s">
        <v>816</v>
      </c>
      <c r="D26" s="811">
        <v>111</v>
      </c>
      <c r="E26" s="912"/>
    </row>
    <row r="27" spans="2:6" ht="18">
      <c r="B27" s="815" t="s">
        <v>823</v>
      </c>
      <c r="C27" s="816" t="s">
        <v>817</v>
      </c>
      <c r="D27" s="811">
        <v>111</v>
      </c>
      <c r="E27" s="912"/>
    </row>
    <row r="28" spans="2:6" ht="18">
      <c r="B28" s="815" t="s">
        <v>824</v>
      </c>
      <c r="C28" s="816" t="s">
        <v>818</v>
      </c>
      <c r="D28" s="811">
        <v>111</v>
      </c>
      <c r="E28" s="912"/>
    </row>
    <row r="29" spans="2:6" ht="18">
      <c r="B29" s="815" t="s">
        <v>829</v>
      </c>
      <c r="C29" s="816" t="s">
        <v>828</v>
      </c>
      <c r="D29" s="811">
        <v>111</v>
      </c>
      <c r="E29" s="912"/>
    </row>
    <row r="30" spans="2:6" ht="18">
      <c r="B30" s="817" t="s">
        <v>898</v>
      </c>
      <c r="C30" s="818">
        <v>156</v>
      </c>
      <c r="D30" s="811">
        <v>111</v>
      </c>
      <c r="E30" s="912"/>
    </row>
    <row r="31" spans="2:6" ht="18">
      <c r="B31" s="817" t="s">
        <v>899</v>
      </c>
      <c r="C31" s="818">
        <v>156</v>
      </c>
      <c r="D31" s="811">
        <v>111</v>
      </c>
      <c r="E31" s="912"/>
    </row>
    <row r="32" spans="2:6" ht="18">
      <c r="B32" s="810" t="s">
        <v>415</v>
      </c>
      <c r="C32" s="812">
        <v>141</v>
      </c>
      <c r="D32" s="811">
        <v>111</v>
      </c>
      <c r="E32" s="912"/>
    </row>
    <row r="33" spans="2:5" ht="18">
      <c r="B33" s="819" t="s">
        <v>490</v>
      </c>
      <c r="C33" s="820">
        <v>154</v>
      </c>
      <c r="D33" s="811">
        <v>111</v>
      </c>
      <c r="E33" s="912"/>
    </row>
    <row r="34" spans="2:5" ht="18">
      <c r="B34" s="817" t="s">
        <v>900</v>
      </c>
      <c r="C34" s="818">
        <v>331</v>
      </c>
      <c r="D34" s="811">
        <v>111</v>
      </c>
      <c r="E34" s="912"/>
    </row>
    <row r="35" spans="2:5" ht="18">
      <c r="B35" s="821"/>
      <c r="C35" s="822"/>
      <c r="D35" s="822"/>
      <c r="E35" s="912"/>
    </row>
    <row r="36" spans="2:5" ht="18">
      <c r="B36" s="823" t="s">
        <v>902</v>
      </c>
      <c r="C36" s="823"/>
      <c r="D36" s="824"/>
      <c r="E36" s="912"/>
    </row>
    <row r="37" spans="2:5" ht="17.399999999999999">
      <c r="B37" s="1540" t="s">
        <v>178</v>
      </c>
      <c r="C37" s="1540" t="s">
        <v>456</v>
      </c>
      <c r="D37" s="1540"/>
      <c r="E37" s="912"/>
    </row>
    <row r="38" spans="2:5" ht="17.399999999999999">
      <c r="B38" s="1540"/>
      <c r="C38" s="807" t="s">
        <v>90</v>
      </c>
      <c r="D38" s="807" t="s">
        <v>91</v>
      </c>
      <c r="E38" s="912"/>
    </row>
    <row r="39" spans="2:5" ht="18">
      <c r="B39" s="808" t="s">
        <v>901</v>
      </c>
      <c r="C39" s="808">
        <v>1111</v>
      </c>
      <c r="D39" s="809"/>
      <c r="E39" s="912"/>
    </row>
    <row r="40" spans="2:5" ht="18">
      <c r="B40" s="810" t="s">
        <v>480</v>
      </c>
      <c r="C40" s="811">
        <v>112</v>
      </c>
      <c r="D40" s="812">
        <v>4111</v>
      </c>
      <c r="E40" s="912"/>
    </row>
    <row r="41" spans="2:5" ht="18">
      <c r="B41" s="810" t="s">
        <v>481</v>
      </c>
      <c r="C41" s="811">
        <v>112</v>
      </c>
      <c r="D41" s="812">
        <v>141</v>
      </c>
      <c r="E41" s="912"/>
    </row>
    <row r="42" spans="2:5" ht="18">
      <c r="B42" s="810" t="s">
        <v>482</v>
      </c>
      <c r="C42" s="811">
        <v>112</v>
      </c>
      <c r="D42" s="812">
        <v>131</v>
      </c>
      <c r="E42" s="912"/>
    </row>
    <row r="43" spans="2:5" ht="18">
      <c r="B43" s="810" t="s">
        <v>484</v>
      </c>
      <c r="C43" s="811">
        <v>112</v>
      </c>
      <c r="D43" s="812">
        <v>515</v>
      </c>
      <c r="E43" s="912"/>
    </row>
    <row r="44" spans="2:5" ht="18">
      <c r="B44" s="810" t="s">
        <v>883</v>
      </c>
      <c r="C44" s="811">
        <v>112</v>
      </c>
      <c r="D44" s="812">
        <v>1388</v>
      </c>
      <c r="E44" s="912"/>
    </row>
    <row r="45" spans="2:5" ht="18">
      <c r="B45" s="813" t="s">
        <v>903</v>
      </c>
      <c r="C45" s="811">
        <v>112</v>
      </c>
      <c r="D45" s="811">
        <v>111</v>
      </c>
      <c r="E45" s="912"/>
    </row>
    <row r="46" spans="2:5" ht="18">
      <c r="B46" s="813" t="s">
        <v>485</v>
      </c>
      <c r="C46" s="811">
        <v>112</v>
      </c>
      <c r="D46" s="811">
        <v>515</v>
      </c>
      <c r="E46" s="912"/>
    </row>
    <row r="47" spans="2:5" ht="17.399999999999999">
      <c r="B47" s="808" t="s">
        <v>921</v>
      </c>
      <c r="C47" s="807" t="s">
        <v>90</v>
      </c>
      <c r="D47" s="807" t="s">
        <v>91</v>
      </c>
      <c r="E47" s="912"/>
    </row>
    <row r="48" spans="2:5" ht="18">
      <c r="B48" s="810" t="s">
        <v>894</v>
      </c>
      <c r="C48" s="812">
        <v>334</v>
      </c>
      <c r="D48" s="811">
        <v>112</v>
      </c>
      <c r="E48" s="912"/>
    </row>
    <row r="49" spans="2:6" s="911" customFormat="1" ht="18">
      <c r="B49" s="825" t="s">
        <v>1015</v>
      </c>
      <c r="C49" s="826">
        <v>3383</v>
      </c>
      <c r="D49" s="826">
        <v>112</v>
      </c>
    </row>
    <row r="50" spans="2:6" s="911" customFormat="1" ht="18">
      <c r="B50" s="825" t="s">
        <v>1062</v>
      </c>
      <c r="C50" s="826">
        <v>3384</v>
      </c>
      <c r="D50" s="826">
        <v>112</v>
      </c>
    </row>
    <row r="51" spans="2:6" s="911" customFormat="1" ht="18">
      <c r="B51" s="825" t="s">
        <v>1063</v>
      </c>
      <c r="C51" s="826">
        <v>3386</v>
      </c>
      <c r="D51" s="826">
        <v>112</v>
      </c>
    </row>
    <row r="52" spans="2:6" ht="18">
      <c r="B52" s="810" t="s">
        <v>486</v>
      </c>
      <c r="C52" s="812">
        <v>3338</v>
      </c>
      <c r="D52" s="811">
        <v>112</v>
      </c>
      <c r="E52" s="912"/>
    </row>
    <row r="53" spans="2:6" ht="18">
      <c r="B53" s="810" t="s">
        <v>487</v>
      </c>
      <c r="C53" s="812">
        <v>3331</v>
      </c>
      <c r="D53" s="811">
        <v>112</v>
      </c>
      <c r="E53" s="912"/>
    </row>
    <row r="54" spans="2:6" ht="18">
      <c r="B54" s="810" t="s">
        <v>897</v>
      </c>
      <c r="C54" s="812">
        <v>3335</v>
      </c>
      <c r="D54" s="811">
        <v>112</v>
      </c>
      <c r="E54" s="912"/>
    </row>
    <row r="55" spans="2:6" ht="18">
      <c r="B55" s="819" t="s">
        <v>483</v>
      </c>
      <c r="C55" s="820">
        <v>6426</v>
      </c>
      <c r="D55" s="820">
        <v>112</v>
      </c>
      <c r="E55" s="912"/>
    </row>
    <row r="56" spans="2:6" ht="18">
      <c r="B56" s="810" t="s">
        <v>415</v>
      </c>
      <c r="C56" s="812">
        <v>141</v>
      </c>
      <c r="D56" s="811">
        <v>112</v>
      </c>
      <c r="E56" s="912"/>
    </row>
    <row r="57" spans="2:6" ht="18">
      <c r="B57" s="817" t="s">
        <v>900</v>
      </c>
      <c r="C57" s="818">
        <v>331</v>
      </c>
      <c r="D57" s="811">
        <v>112</v>
      </c>
      <c r="E57" s="912"/>
    </row>
    <row r="58" spans="2:6" ht="18">
      <c r="B58" s="827"/>
      <c r="C58" s="828"/>
      <c r="D58" s="829"/>
      <c r="E58" s="912"/>
    </row>
    <row r="59" spans="2:6" ht="18">
      <c r="B59" s="830" t="s">
        <v>904</v>
      </c>
      <c r="C59" s="831"/>
      <c r="D59" s="832"/>
      <c r="E59" s="912"/>
    </row>
    <row r="60" spans="2:6" ht="18" thickBot="1">
      <c r="B60" s="1541" t="s">
        <v>178</v>
      </c>
      <c r="C60" s="1541" t="s">
        <v>456</v>
      </c>
      <c r="D60" s="1541"/>
      <c r="E60" s="912"/>
    </row>
    <row r="61" spans="2:6" ht="18" thickBot="1">
      <c r="B61" s="1542"/>
      <c r="C61" s="833" t="s">
        <v>90</v>
      </c>
      <c r="D61" s="833" t="s">
        <v>91</v>
      </c>
      <c r="E61" s="912"/>
    </row>
    <row r="62" spans="2:6" ht="18" thickBot="1">
      <c r="B62" s="834" t="s">
        <v>909</v>
      </c>
      <c r="C62" s="835"/>
      <c r="D62" s="835"/>
      <c r="E62" s="912"/>
    </row>
    <row r="63" spans="2:6" ht="18.600000000000001" thickBot="1">
      <c r="B63" s="836" t="s">
        <v>912</v>
      </c>
      <c r="C63" s="837">
        <v>156</v>
      </c>
      <c r="D63" s="837">
        <v>111</v>
      </c>
      <c r="E63" s="912"/>
      <c r="F63" s="805" t="s">
        <v>988</v>
      </c>
    </row>
    <row r="64" spans="2:6" ht="18.600000000000001" thickBot="1">
      <c r="B64" s="836" t="s">
        <v>913</v>
      </c>
      <c r="C64" s="837">
        <v>152</v>
      </c>
      <c r="D64" s="837">
        <v>111</v>
      </c>
      <c r="E64" s="912"/>
      <c r="F64" s="805" t="s">
        <v>988</v>
      </c>
    </row>
    <row r="65" spans="2:12" ht="18.600000000000001" hidden="1" thickBot="1">
      <c r="B65" s="836" t="s">
        <v>907</v>
      </c>
      <c r="C65" s="837">
        <v>642</v>
      </c>
      <c r="D65" s="837">
        <v>111</v>
      </c>
      <c r="E65" s="912"/>
    </row>
    <row r="66" spans="2:12" ht="18" thickBot="1">
      <c r="B66" s="834" t="s">
        <v>908</v>
      </c>
      <c r="C66" s="835"/>
      <c r="D66" s="835"/>
      <c r="E66" s="912"/>
    </row>
    <row r="67" spans="2:12" ht="18.600000000000001" thickBot="1">
      <c r="B67" s="836" t="s">
        <v>905</v>
      </c>
      <c r="C67" s="837">
        <v>156</v>
      </c>
      <c r="D67" s="837">
        <v>331</v>
      </c>
      <c r="E67" s="912" t="s">
        <v>985</v>
      </c>
      <c r="F67" s="805" t="s">
        <v>987</v>
      </c>
    </row>
    <row r="68" spans="2:12" ht="18.600000000000001" thickBot="1">
      <c r="B68" s="836" t="s">
        <v>906</v>
      </c>
      <c r="C68" s="837">
        <v>152</v>
      </c>
      <c r="D68" s="837">
        <v>331</v>
      </c>
      <c r="E68" s="912" t="s">
        <v>986</v>
      </c>
      <c r="F68" s="805" t="s">
        <v>987</v>
      </c>
    </row>
    <row r="69" spans="2:12" ht="18.600000000000001" hidden="1" thickBot="1">
      <c r="B69" s="836" t="s">
        <v>907</v>
      </c>
      <c r="C69" s="837">
        <v>642</v>
      </c>
      <c r="D69" s="837">
        <v>331</v>
      </c>
      <c r="E69" s="912"/>
    </row>
    <row r="70" spans="2:12" ht="18">
      <c r="B70" s="838"/>
      <c r="C70" s="839"/>
      <c r="D70" s="840"/>
      <c r="E70" s="912"/>
    </row>
    <row r="71" spans="2:12" ht="18">
      <c r="B71" s="840" t="s">
        <v>910</v>
      </c>
      <c r="C71" s="839"/>
      <c r="D71" s="840"/>
      <c r="E71" s="912"/>
    </row>
    <row r="72" spans="2:12" ht="18">
      <c r="B72" s="841" t="s">
        <v>947</v>
      </c>
      <c r="C72" s="842">
        <v>111</v>
      </c>
      <c r="D72" s="843">
        <v>5111</v>
      </c>
      <c r="E72" s="912" t="s">
        <v>983</v>
      </c>
    </row>
    <row r="73" spans="2:12" s="1130" customFormat="1" ht="18">
      <c r="B73" s="1126" t="s">
        <v>948</v>
      </c>
      <c r="C73" s="1127">
        <v>131</v>
      </c>
      <c r="D73" s="1128">
        <v>5111</v>
      </c>
      <c r="E73" s="1129" t="s">
        <v>984</v>
      </c>
      <c r="L73" s="1130" t="s">
        <v>1029</v>
      </c>
    </row>
    <row r="74" spans="2:12" ht="18">
      <c r="B74" s="841" t="s">
        <v>947</v>
      </c>
      <c r="C74" s="842">
        <v>111</v>
      </c>
      <c r="D74" s="843">
        <v>5112</v>
      </c>
      <c r="E74" s="912" t="s">
        <v>983</v>
      </c>
    </row>
    <row r="75" spans="2:12" s="1130" customFormat="1" ht="18">
      <c r="B75" s="1126" t="s">
        <v>948</v>
      </c>
      <c r="C75" s="1127">
        <v>131</v>
      </c>
      <c r="D75" s="1128">
        <v>5112</v>
      </c>
      <c r="E75" s="1129" t="s">
        <v>984</v>
      </c>
      <c r="L75" s="1130" t="s">
        <v>1029</v>
      </c>
    </row>
    <row r="76" spans="2:12" ht="18">
      <c r="B76" s="841" t="s">
        <v>947</v>
      </c>
      <c r="C76" s="842">
        <v>111</v>
      </c>
      <c r="D76" s="843">
        <v>5113</v>
      </c>
      <c r="E76" s="912" t="s">
        <v>983</v>
      </c>
    </row>
    <row r="77" spans="2:12" s="1130" customFormat="1" ht="18">
      <c r="B77" s="1126" t="s">
        <v>948</v>
      </c>
      <c r="C77" s="1127">
        <v>131</v>
      </c>
      <c r="D77" s="1128">
        <v>5113</v>
      </c>
      <c r="E77" s="1129" t="s">
        <v>984</v>
      </c>
      <c r="L77" s="1130" t="s">
        <v>1029</v>
      </c>
    </row>
    <row r="78" spans="2:12" ht="18">
      <c r="B78" s="844"/>
      <c r="C78" s="844"/>
      <c r="D78" s="844"/>
    </row>
    <row r="79" spans="2:12" ht="18">
      <c r="B79" s="845" t="s">
        <v>911</v>
      </c>
      <c r="C79" s="844"/>
      <c r="D79" s="844"/>
    </row>
    <row r="80" spans="2:12" s="1130" customFormat="1" ht="18">
      <c r="B80" s="1131" t="s">
        <v>914</v>
      </c>
      <c r="C80" s="1131">
        <v>632</v>
      </c>
      <c r="D80" s="1131">
        <v>156</v>
      </c>
      <c r="E80" s="1130" t="s">
        <v>982</v>
      </c>
      <c r="L80" s="1130" t="s">
        <v>1030</v>
      </c>
    </row>
    <row r="81" spans="2:11" ht="18">
      <c r="B81" s="846" t="s">
        <v>915</v>
      </c>
      <c r="C81" s="846">
        <v>154</v>
      </c>
      <c r="D81" s="846">
        <v>152</v>
      </c>
    </row>
    <row r="82" spans="2:11" ht="18">
      <c r="B82" s="847" t="s">
        <v>968</v>
      </c>
      <c r="C82" s="868">
        <v>155</v>
      </c>
      <c r="D82" s="868">
        <v>154</v>
      </c>
    </row>
    <row r="83" spans="2:11" ht="18">
      <c r="B83" s="1131" t="s">
        <v>916</v>
      </c>
      <c r="C83" s="1131">
        <v>632</v>
      </c>
      <c r="D83" s="1131">
        <v>155</v>
      </c>
      <c r="E83" s="805" t="s">
        <v>1050</v>
      </c>
    </row>
    <row r="84" spans="2:11" ht="18">
      <c r="B84" s="844"/>
      <c r="C84" s="844"/>
      <c r="D84" s="844"/>
    </row>
    <row r="85" spans="2:11" ht="18">
      <c r="B85" s="867" t="s">
        <v>917</v>
      </c>
      <c r="C85" s="844"/>
      <c r="D85" s="844"/>
    </row>
    <row r="86" spans="2:11" ht="18">
      <c r="B86" s="870" t="s">
        <v>931</v>
      </c>
      <c r="C86" s="846"/>
      <c r="D86" s="846"/>
    </row>
    <row r="87" spans="2:11" ht="18">
      <c r="B87" s="846" t="s">
        <v>932</v>
      </c>
      <c r="C87" s="846">
        <v>154</v>
      </c>
      <c r="D87" s="846">
        <v>334</v>
      </c>
      <c r="E87" s="805" t="s">
        <v>989</v>
      </c>
      <c r="I87" s="805">
        <f>6080*3</f>
        <v>18240</v>
      </c>
      <c r="J87" s="805">
        <f>4850*6</f>
        <v>29100</v>
      </c>
    </row>
    <row r="88" spans="2:11" ht="18">
      <c r="B88" s="846" t="s">
        <v>919</v>
      </c>
      <c r="C88" s="846">
        <v>6421</v>
      </c>
      <c r="D88" s="846">
        <v>334</v>
      </c>
      <c r="E88" s="805" t="s">
        <v>990</v>
      </c>
      <c r="I88" s="805">
        <f>6580*3</f>
        <v>19740</v>
      </c>
    </row>
    <row r="89" spans="2:11" ht="18">
      <c r="B89" s="846"/>
      <c r="C89" s="846"/>
      <c r="D89" s="846"/>
    </row>
    <row r="90" spans="2:11" ht="18">
      <c r="B90" s="869" t="s">
        <v>933</v>
      </c>
      <c r="C90" s="846"/>
      <c r="D90" s="846"/>
    </row>
    <row r="91" spans="2:11" ht="18">
      <c r="B91" s="846" t="s">
        <v>918</v>
      </c>
      <c r="C91" s="846">
        <v>154</v>
      </c>
      <c r="D91" s="846">
        <v>3383</v>
      </c>
      <c r="E91" s="805" t="s">
        <v>1070</v>
      </c>
      <c r="I91" s="1442">
        <v>0.17499999999999999</v>
      </c>
      <c r="J91" s="1444">
        <v>14550000</v>
      </c>
      <c r="K91" s="1444">
        <f>J91*I91</f>
        <v>2546250</v>
      </c>
    </row>
    <row r="92" spans="2:11" ht="18">
      <c r="B92" s="846" t="s">
        <v>1064</v>
      </c>
      <c r="C92" s="846">
        <v>154</v>
      </c>
      <c r="D92" s="846">
        <v>3384</v>
      </c>
      <c r="E92" s="805" t="s">
        <v>1071</v>
      </c>
      <c r="I92" s="1443">
        <v>0.03</v>
      </c>
      <c r="J92" s="1444">
        <v>14550000</v>
      </c>
      <c r="K92" s="1444">
        <f t="shared" ref="K92:K99" si="0">J92*I92</f>
        <v>436500</v>
      </c>
    </row>
    <row r="93" spans="2:11" ht="18">
      <c r="B93" s="846" t="s">
        <v>1065</v>
      </c>
      <c r="C93" s="846">
        <v>154</v>
      </c>
      <c r="D93" s="846">
        <v>3386</v>
      </c>
      <c r="E93" s="805" t="s">
        <v>1072</v>
      </c>
      <c r="I93" s="1443">
        <v>0.01</v>
      </c>
      <c r="J93" s="1444">
        <v>14550000</v>
      </c>
      <c r="K93" s="1444">
        <f t="shared" si="0"/>
        <v>145500</v>
      </c>
    </row>
    <row r="94" spans="2:11" ht="24.6" customHeight="1">
      <c r="B94" s="846" t="s">
        <v>920</v>
      </c>
      <c r="C94" s="846">
        <v>6421</v>
      </c>
      <c r="D94" s="846">
        <v>3383</v>
      </c>
      <c r="E94" s="805" t="s">
        <v>1070</v>
      </c>
      <c r="I94" s="1442">
        <v>0.17499999999999999</v>
      </c>
      <c r="J94" s="1444">
        <v>14550000</v>
      </c>
      <c r="K94" s="1444">
        <f t="shared" si="0"/>
        <v>2546250</v>
      </c>
    </row>
    <row r="95" spans="2:11" ht="24.6" customHeight="1">
      <c r="B95" s="846" t="s">
        <v>1066</v>
      </c>
      <c r="C95" s="846">
        <v>6421</v>
      </c>
      <c r="D95" s="846">
        <v>3384</v>
      </c>
      <c r="E95" s="805" t="s">
        <v>1071</v>
      </c>
      <c r="I95" s="1443">
        <v>0.03</v>
      </c>
      <c r="J95" s="1444">
        <v>14550000</v>
      </c>
      <c r="K95" s="1444">
        <f t="shared" si="0"/>
        <v>436500</v>
      </c>
    </row>
    <row r="96" spans="2:11" ht="24.6" customHeight="1">
      <c r="B96" s="846" t="s">
        <v>1067</v>
      </c>
      <c r="C96" s="846">
        <v>6421</v>
      </c>
      <c r="D96" s="846">
        <v>3386</v>
      </c>
      <c r="E96" s="805" t="s">
        <v>1072</v>
      </c>
      <c r="I96" s="1443">
        <v>0.01</v>
      </c>
      <c r="J96" s="1444">
        <v>14550000</v>
      </c>
      <c r="K96" s="1444">
        <f t="shared" si="0"/>
        <v>145500</v>
      </c>
    </row>
    <row r="97" spans="2:11" ht="18">
      <c r="B97" s="846" t="s">
        <v>922</v>
      </c>
      <c r="C97" s="846">
        <v>334</v>
      </c>
      <c r="D97" s="846">
        <v>3383</v>
      </c>
      <c r="E97" s="805" t="s">
        <v>1073</v>
      </c>
      <c r="I97" s="1443">
        <v>0.08</v>
      </c>
      <c r="J97" s="1444">
        <f>2*14550000</f>
        <v>29100000</v>
      </c>
      <c r="K97" s="1444">
        <f t="shared" si="0"/>
        <v>2328000</v>
      </c>
    </row>
    <row r="98" spans="2:11" ht="18">
      <c r="B98" s="846" t="s">
        <v>1068</v>
      </c>
      <c r="C98" s="846">
        <v>334</v>
      </c>
      <c r="D98" s="846">
        <v>3384</v>
      </c>
      <c r="E98" s="805" t="s">
        <v>1074</v>
      </c>
      <c r="I98" s="1442">
        <v>1.4999999999999999E-2</v>
      </c>
      <c r="J98" s="1444">
        <f t="shared" ref="J98:J99" si="1">2*14550000</f>
        <v>29100000</v>
      </c>
      <c r="K98" s="1444">
        <f t="shared" si="0"/>
        <v>436500</v>
      </c>
    </row>
    <row r="99" spans="2:11" ht="18">
      <c r="B99" s="846" t="s">
        <v>1069</v>
      </c>
      <c r="C99" s="846">
        <v>334</v>
      </c>
      <c r="D99" s="846">
        <v>3386</v>
      </c>
      <c r="E99" s="805" t="s">
        <v>1072</v>
      </c>
      <c r="I99" s="1443">
        <v>0.01</v>
      </c>
      <c r="J99" s="1444">
        <f t="shared" si="1"/>
        <v>29100000</v>
      </c>
      <c r="K99" s="1444">
        <f t="shared" si="0"/>
        <v>291000</v>
      </c>
    </row>
    <row r="100" spans="2:11" ht="18">
      <c r="B100" s="844"/>
      <c r="C100" s="844"/>
      <c r="D100" s="844"/>
    </row>
    <row r="101" spans="2:11" ht="18">
      <c r="B101" s="844"/>
      <c r="C101" s="844"/>
      <c r="D101" s="844"/>
    </row>
    <row r="102" spans="2:11" ht="18">
      <c r="B102" s="866" t="s">
        <v>937</v>
      </c>
      <c r="C102" s="844"/>
      <c r="D102" s="844"/>
    </row>
    <row r="103" spans="2:11" ht="18">
      <c r="B103" s="848" t="s">
        <v>954</v>
      </c>
      <c r="C103" s="848">
        <v>242</v>
      </c>
      <c r="D103" s="848">
        <v>331</v>
      </c>
      <c r="E103" s="805" t="s">
        <v>1031</v>
      </c>
    </row>
    <row r="104" spans="2:11" ht="18">
      <c r="B104" s="862" t="s">
        <v>938</v>
      </c>
      <c r="C104" s="871">
        <v>6426</v>
      </c>
      <c r="D104" s="872">
        <v>242</v>
      </c>
      <c r="E104" s="805" t="s">
        <v>1033</v>
      </c>
      <c r="G104" s="805" t="s">
        <v>1055</v>
      </c>
      <c r="I104" s="805" t="s">
        <v>1058</v>
      </c>
    </row>
    <row r="105" spans="2:11" ht="18">
      <c r="B105" s="861"/>
      <c r="C105" s="861"/>
      <c r="D105" s="861"/>
    </row>
    <row r="106" spans="2:11" ht="18">
      <c r="B106" s="864" t="s">
        <v>935</v>
      </c>
      <c r="C106" s="849"/>
      <c r="D106" s="850"/>
    </row>
    <row r="107" spans="2:11" ht="18">
      <c r="B107" s="848" t="s">
        <v>939</v>
      </c>
      <c r="C107" s="848">
        <v>211</v>
      </c>
      <c r="D107" s="848">
        <v>331</v>
      </c>
      <c r="E107" s="805" t="s">
        <v>1032</v>
      </c>
    </row>
    <row r="108" spans="2:11" ht="18">
      <c r="B108" s="851" t="s">
        <v>936</v>
      </c>
      <c r="C108" s="852"/>
      <c r="D108" s="852"/>
    </row>
    <row r="109" spans="2:11" ht="18">
      <c r="B109" s="853" t="s">
        <v>488</v>
      </c>
      <c r="C109" s="854">
        <v>6426</v>
      </c>
      <c r="D109" s="855">
        <v>211</v>
      </c>
      <c r="E109" s="805" t="s">
        <v>1033</v>
      </c>
    </row>
    <row r="110" spans="2:11" ht="18">
      <c r="B110" s="853" t="s">
        <v>489</v>
      </c>
      <c r="C110" s="854">
        <v>154</v>
      </c>
      <c r="D110" s="855">
        <v>211</v>
      </c>
      <c r="E110" s="805" t="s">
        <v>1033</v>
      </c>
      <c r="G110" s="805" t="s">
        <v>1056</v>
      </c>
    </row>
    <row r="111" spans="2:11" ht="18">
      <c r="B111" s="856"/>
      <c r="C111" s="857"/>
      <c r="D111" s="858"/>
      <c r="G111" s="805" t="s">
        <v>1057</v>
      </c>
    </row>
    <row r="112" spans="2:11" ht="18">
      <c r="B112" s="865" t="s">
        <v>949</v>
      </c>
      <c r="C112" s="857"/>
      <c r="D112" s="858"/>
    </row>
    <row r="113" spans="2:4" ht="18">
      <c r="B113" s="853" t="s">
        <v>950</v>
      </c>
      <c r="C113" s="854"/>
      <c r="D113" s="855"/>
    </row>
    <row r="114" spans="2:4" ht="18">
      <c r="B114" s="953" t="s">
        <v>951</v>
      </c>
      <c r="C114" s="954">
        <v>6428</v>
      </c>
      <c r="D114" s="955">
        <v>3331</v>
      </c>
    </row>
    <row r="115" spans="2:4" ht="18">
      <c r="B115" s="953" t="s">
        <v>952</v>
      </c>
      <c r="C115" s="954">
        <v>6428</v>
      </c>
      <c r="D115" s="955">
        <v>3335</v>
      </c>
    </row>
    <row r="116" spans="2:4" ht="18">
      <c r="B116" s="853" t="s">
        <v>953</v>
      </c>
      <c r="C116" s="854">
        <v>6428</v>
      </c>
      <c r="D116" s="855">
        <v>3338</v>
      </c>
    </row>
    <row r="117" spans="2:4" ht="18">
      <c r="B117" s="863" t="s">
        <v>940</v>
      </c>
      <c r="C117" s="848"/>
      <c r="D117" s="848"/>
    </row>
    <row r="118" spans="2:4" ht="18">
      <c r="B118" s="859" t="s">
        <v>941</v>
      </c>
      <c r="C118" s="855">
        <v>511</v>
      </c>
      <c r="D118" s="855">
        <v>911</v>
      </c>
    </row>
    <row r="119" spans="2:4" ht="18">
      <c r="B119" s="859" t="s">
        <v>491</v>
      </c>
      <c r="C119" s="855">
        <v>515</v>
      </c>
      <c r="D119" s="855">
        <v>911</v>
      </c>
    </row>
    <row r="120" spans="2:4" ht="18">
      <c r="B120" s="859" t="s">
        <v>401</v>
      </c>
      <c r="C120" s="855">
        <v>911</v>
      </c>
      <c r="D120" s="855">
        <v>632</v>
      </c>
    </row>
    <row r="121" spans="2:4" ht="18">
      <c r="B121" s="859" t="s">
        <v>942</v>
      </c>
      <c r="C121" s="855">
        <v>911</v>
      </c>
      <c r="D121" s="855">
        <v>642</v>
      </c>
    </row>
    <row r="122" spans="2:4" ht="18">
      <c r="B122" s="859" t="s">
        <v>492</v>
      </c>
      <c r="C122" s="855">
        <v>421</v>
      </c>
      <c r="D122" s="855">
        <v>911</v>
      </c>
    </row>
    <row r="123" spans="2:4" ht="18">
      <c r="B123" s="860" t="s">
        <v>493</v>
      </c>
      <c r="C123" s="854">
        <v>911</v>
      </c>
      <c r="D123" s="854">
        <v>421</v>
      </c>
    </row>
  </sheetData>
  <mergeCells count="6">
    <mergeCell ref="B37:B38"/>
    <mergeCell ref="C37:D37"/>
    <mergeCell ref="B60:B61"/>
    <mergeCell ref="C60:D60"/>
    <mergeCell ref="B5:B6"/>
    <mergeCell ref="C5:D5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4A58F884-ACCF-4195-B849-BF6D3D93330C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B18:B20</xm:sqref>
        </x14:conditionalFormatting>
        <x14:conditionalFormatting xmlns:xm="http://schemas.microsoft.com/office/excel/2006/main">
          <x14:cfRule type="expression" priority="1" id="{70D069CB-E66D-4EC4-9E6E-02BAEE2E2EF2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expression" priority="28" id="{1E4F02BB-9B5A-4D58-B4B5-60A68DDF8DE0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29" id="{710D2B98-DFCC-4FEF-B9AA-351C47A31384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30" id="{B79A1F22-01D2-477A-B0FA-02670B7C5146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31" id="{2487A964-7CB4-46F3-B740-59BEB81275AA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32" id="{373A33BC-BDDB-40CC-8133-267EE36B535B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33" id="{3328330A-1C3F-4E12-B7D1-45C6388078F7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34" id="{1EB9B4CD-A20A-4CD1-824B-E362A1E52DDC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B37:C37 C38:D38</xm:sqref>
        </x14:conditionalFormatting>
        <x14:conditionalFormatting xmlns:xm="http://schemas.microsoft.com/office/excel/2006/main">
          <x14:cfRule type="expression" priority="4" id="{2CC0A7D3-A5E4-4647-8ED4-E4C26E596637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5" id="{6C4CC25D-D678-41D9-8510-65294E625036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6" id="{3F07556E-B7ED-4AA2-B856-9CC179525ADB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7" id="{BDB67DFC-12BF-4053-A027-0ABBAF5ED7D1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8" id="{D017FDD3-C537-4B50-9F25-8B7502F952FE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9" id="{B2163AD7-4306-4A77-8935-AC570908AD31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10" id="{F77EC9EF-9B54-409A-B5EE-1BFA858F4A55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B60:C60 C61:D61</xm:sqref>
        </x14:conditionalFormatting>
        <x14:conditionalFormatting xmlns:xm="http://schemas.microsoft.com/office/excel/2006/main">
          <x14:cfRule type="expression" priority="52" id="{2AF09470-45B3-4075-81FC-F2F79309EFC5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B7:D7 B62:D62</xm:sqref>
        </x14:conditionalFormatting>
        <x14:conditionalFormatting xmlns:xm="http://schemas.microsoft.com/office/excel/2006/main">
          <x14:cfRule type="expression" priority="27" id="{20731FB7-9A72-4370-9247-148B0BB6FF6D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B39:D39</xm:sqref>
        </x14:conditionalFormatting>
        <x14:conditionalFormatting xmlns:xm="http://schemas.microsoft.com/office/excel/2006/main">
          <x14:cfRule type="expression" priority="19" id="{494FE58D-26BC-46FF-A394-83906A52B6E7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B47:D47</xm:sqref>
        </x14:conditionalFormatting>
        <x14:conditionalFormatting xmlns:xm="http://schemas.microsoft.com/office/excel/2006/main">
          <x14:cfRule type="expression" priority="2" id="{728BA32F-4644-4586-B119-C0400BCDBDE1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B66:D66</xm:sqref>
        </x14:conditionalFormatting>
        <x14:conditionalFormatting xmlns:xm="http://schemas.microsoft.com/office/excel/2006/main">
          <x14:cfRule type="expression" priority="11" id="{004CA081-E6D9-4058-9C60-87EBBC275D33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C15 B16:D16</xm:sqref>
        </x14:conditionalFormatting>
        <x14:conditionalFormatting xmlns:xm="http://schemas.microsoft.com/office/excel/2006/main">
          <x14:cfRule type="expression" priority="12" id="{D0F80A0D-F71D-4677-BED9-9A79D6ECA6D1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13" id="{4BFD1813-BA56-4F7F-A831-DBB563AE9323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14" id="{95973E6A-CFE8-438E-B9A5-938BB4F4561C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15" id="{4283F0C0-66DF-471B-9EBE-5FF840F656E8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16" id="{54C928C7-12E2-463E-8C5D-43840867F6AB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17" id="{0F4674C4-2FFE-4AE3-870C-88AA9E8532BF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C15 C16:D16</xm:sqref>
        </x14:conditionalFormatting>
        <x14:conditionalFormatting xmlns:xm="http://schemas.microsoft.com/office/excel/2006/main">
          <x14:cfRule type="expression" priority="35" id="{16D2523A-2A86-4654-A659-F9364FF1DFA9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36" id="{F643C9DF-E768-4067-B9C0-70ABA5C9F806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37" id="{7D2B2040-F7B5-4C75-904C-F1827A6D4991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38" id="{162F729F-F1CB-44E1-B5A3-AA7952360325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39" id="{6DA0492B-D6F1-4EE9-A94A-344365B0EB37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40" id="{786538E3-6E6B-4DDE-8120-D5DA26133365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41" id="{D489F72F-DBD0-4C84-B7E1-2338685A26AD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C17:C20</xm:sqref>
        </x14:conditionalFormatting>
        <x14:conditionalFormatting xmlns:xm="http://schemas.microsoft.com/office/excel/2006/main">
          <x14:cfRule type="expression" priority="53" id="{5B66A9F3-5D2C-48B2-84BF-111FAF2F2CF1}">
            <xm:f>'D:\VBA\FILE EXCEL KE TOAN\FILE EXCEL TỔNG HỢP THEO QĐ 15-200\[H2-ACCOUNT-2.1.4.xlsm]MENU'!#REF!="Trắng"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54" id="{25AC2E5C-1BEC-4934-A726-550B84D43894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55" id="{2FCBB06B-94D6-4143-B295-B2CFFC267724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56" id="{1C2EFCE7-32F9-4AF9-B8A9-78ADB542F125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57" id="{16B87CFC-5AF9-4606-A31C-059C6BD30D03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58" id="{B09142F8-D329-418E-AC92-D6FFFC67A660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59" id="{E8CEF79B-FE43-47EB-838D-747C636FD84E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C4:D4 B5:C5 C6:D6</xm:sqref>
        </x14:conditionalFormatting>
        <x14:conditionalFormatting xmlns:xm="http://schemas.microsoft.com/office/excel/2006/main">
          <x14:cfRule type="expression" priority="20" id="{DCC7E48F-007B-41B0-B289-6FB1EC0071FB}">
            <xm:f>'D:\VBA\FILE EXCEL KE TOAN\FILE EXCEL TỔNG HỢP THEO QĐ 15-200\[H2-ACCOUNT-2.1.4.xlsm]MENU'!#REF!="Vàng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21" id="{C7CEF68E-CAF2-4002-8515-190AFBEBA00B}">
            <xm:f>'D:\VBA\FILE EXCEL KE TOAN\FILE EXCEL TỔNG HỢP THEO QĐ 15-200\[H2-ACCOUNT-2.1.4.xlsm]MENU'!#REF!="Hồng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22" id="{37F52A99-3B76-46C4-926A-97E94C68BE1C}">
            <xm:f>'D:\VBA\FILE EXCEL KE TOAN\FILE EXCEL TỔNG HỢP THEO QĐ 15-200\[H2-ACCOUNT-2.1.4.xlsm]MENU'!#REF!="Da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23" id="{9A847368-5C32-4502-9DBE-4045B364B1A7}">
            <xm:f>'D:\VBA\FILE EXCEL KE TOAN\FILE EXCEL TỔNG HỢP THEO QĐ 15-200\[H2-ACCOUNT-2.1.4.xlsm]MENU'!#REF!="Tím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24" id="{1D5F5478-C485-45F9-A019-A765E987CA24}">
            <xm:f>'D:\VBA\FILE EXCEL KE TOAN\FILE EXCEL TỔNG HỢP THEO QĐ 15-200\[H2-ACCOUNT-2.1.4.xlsm]MENU'!#REF!="Đỏ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25" id="{775D1E8D-8882-4C9F-B0E3-85D7F30A7AEF}">
            <xm:f>'D:\VBA\FILE EXCEL KE TOAN\FILE EXCEL TỔNG HỢP THEO QĐ 15-200\[H2-ACCOUNT-2.1.4.xlsm]MENU'!#REF!="Xanh lá"</xm:f>
            <x14:dxf>
              <fill>
                <patternFill>
                  <bgColor rgb="FF60C000"/>
                </patternFill>
              </fill>
            </x14:dxf>
          </x14:cfRule>
          <xm:sqref>C47:D47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C1084"/>
  <sheetViews>
    <sheetView showGridLines="0" showZeros="0" zoomScale="70" zoomScaleNormal="70" workbookViewId="0">
      <pane xSplit="5" ySplit="7" topLeftCell="F77" activePane="bottomRight" state="frozen"/>
      <selection activeCell="H9" sqref="H9"/>
      <selection pane="topRight" activeCell="H9" sqref="H9"/>
      <selection pane="bottomLeft" activeCell="H9" sqref="H9"/>
      <selection pane="bottomRight" activeCell="P1" sqref="P1:P1048576"/>
    </sheetView>
  </sheetViews>
  <sheetFormatPr defaultColWidth="9.109375" defaultRowHeight="13.2"/>
  <cols>
    <col min="1" max="1" width="5.5546875" style="1162" customWidth="1"/>
    <col min="2" max="2" width="9" style="1072" customWidth="1"/>
    <col min="3" max="3" width="6.33203125" style="957" customWidth="1"/>
    <col min="4" max="4" width="11.109375" style="1168" customWidth="1"/>
    <col min="5" max="5" width="13.5546875" style="1392" customWidth="1"/>
    <col min="6" max="6" width="16.33203125" style="958" customWidth="1"/>
    <col min="7" max="7" width="10.6640625" style="1078" bestFit="1" customWidth="1"/>
    <col min="8" max="8" width="9.5546875" style="959" bestFit="1" customWidth="1"/>
    <col min="9" max="9" width="9.88671875" style="960" customWidth="1"/>
    <col min="10" max="10" width="10.109375" style="960" bestFit="1" customWidth="1"/>
    <col min="11" max="11" width="12.77734375" style="960" customWidth="1"/>
    <col min="12" max="12" width="29.21875" style="961" customWidth="1"/>
    <col min="13" max="13" width="7.109375" style="962" customWidth="1"/>
    <col min="14" max="14" width="8.44140625" style="962" customWidth="1"/>
    <col min="15" max="15" width="16.44140625" style="963" customWidth="1"/>
    <col min="16" max="16" width="10.6640625" style="1149" customWidth="1"/>
    <col min="17" max="17" width="5.33203125" style="964" customWidth="1"/>
    <col min="18" max="18" width="7" style="1087" customWidth="1"/>
    <col min="19" max="19" width="12.5546875" style="1087" customWidth="1"/>
    <col min="20" max="20" width="13.33203125" style="1087" customWidth="1"/>
    <col min="21" max="21" width="12.109375" style="1087" customWidth="1"/>
    <col min="22" max="22" width="13.88671875" style="1088" customWidth="1"/>
    <col min="23" max="23" width="9" style="1088" customWidth="1"/>
    <col min="24" max="24" width="14.5546875" style="1088" customWidth="1"/>
    <col min="25" max="26" width="5.6640625" style="1088" customWidth="1"/>
    <col min="27" max="27" width="36.44140625" style="1072" customWidth="1"/>
    <col min="28" max="28" width="93.33203125" style="1072" bestFit="1" customWidth="1"/>
    <col min="29" max="29" width="14.44140625" style="956" customWidth="1"/>
    <col min="30" max="30" width="12" style="956" customWidth="1"/>
    <col min="31" max="16384" width="9.109375" style="956"/>
  </cols>
  <sheetData>
    <row r="1" spans="1:29" ht="15.6">
      <c r="C1" s="966" t="str">
        <f>MENU!$B$3&amp;" "&amp;MENU!$D$3</f>
        <v>Tên đơn vị:  HỘ KINH DOANH THUẬN VIỆT</v>
      </c>
      <c r="L1" s="1390" t="s">
        <v>1051</v>
      </c>
      <c r="M1" s="1391" t="s">
        <v>1054</v>
      </c>
      <c r="AB1" s="1462"/>
    </row>
    <row r="2" spans="1:29" ht="15.6">
      <c r="C2" s="966" t="str">
        <f>MENU!$B$4&amp;" "&amp;MENU!$D$4</f>
        <v>Địa chỉ: hocketoanthuchanh.com</v>
      </c>
      <c r="L2" s="1390" t="s">
        <v>1052</v>
      </c>
      <c r="M2" s="1391" t="s">
        <v>1053</v>
      </c>
    </row>
    <row r="3" spans="1:29" ht="15.6">
      <c r="C3" s="966" t="str">
        <f>MENU!$B$5&amp;" "&amp;MENU!$D$5</f>
        <v>MST:  0310415290</v>
      </c>
      <c r="L3" s="1390" t="s">
        <v>1059</v>
      </c>
      <c r="M3" s="1071" t="s">
        <v>1060</v>
      </c>
    </row>
    <row r="4" spans="1:29" s="967" customFormat="1" ht="24.6">
      <c r="A4" s="1162"/>
      <c r="B4" s="1072"/>
      <c r="C4" s="1139"/>
      <c r="D4" s="965"/>
      <c r="E4" s="1393"/>
      <c r="F4" s="965"/>
      <c r="G4" s="1079"/>
      <c r="H4" s="968"/>
      <c r="I4" s="969" t="s">
        <v>811</v>
      </c>
      <c r="J4" s="970"/>
      <c r="K4" s="970"/>
      <c r="L4" s="971"/>
      <c r="M4" s="972"/>
      <c r="N4" s="973"/>
      <c r="O4" s="974"/>
      <c r="P4" s="1150"/>
      <c r="Q4" s="975"/>
      <c r="R4" s="1100"/>
      <c r="S4" s="1089"/>
      <c r="T4" s="1089"/>
      <c r="U4" s="1089"/>
      <c r="V4" s="1089"/>
      <c r="W4" s="1089"/>
      <c r="X4" s="1089"/>
      <c r="Y4" s="1089"/>
      <c r="Z4" s="1089"/>
      <c r="AA4" s="1100"/>
      <c r="AB4" s="1100"/>
    </row>
    <row r="5" spans="1:29" ht="31.8">
      <c r="C5" s="976"/>
      <c r="D5" s="1169"/>
      <c r="E5" s="1394"/>
      <c r="F5" s="977" t="s">
        <v>993</v>
      </c>
      <c r="G5" s="1080"/>
      <c r="H5" s="978"/>
      <c r="I5" s="979" t="str">
        <f>MENU!$D$15</f>
        <v>Từ ngày 01/07/2025   đến 30/09/2025</v>
      </c>
      <c r="J5" s="980"/>
      <c r="K5" s="980"/>
      <c r="L5" s="981"/>
      <c r="M5" s="972" t="s">
        <v>992</v>
      </c>
      <c r="N5" s="972" t="s">
        <v>992</v>
      </c>
      <c r="O5" s="982">
        <f>O1071</f>
        <v>0</v>
      </c>
      <c r="P5" s="1150" t="s">
        <v>1021</v>
      </c>
      <c r="Q5" s="975"/>
      <c r="R5" s="1112"/>
      <c r="S5" s="1090"/>
      <c r="T5" s="1090"/>
      <c r="U5" s="1090"/>
      <c r="V5" s="1091"/>
      <c r="W5" s="1091"/>
      <c r="X5" s="1091"/>
      <c r="Y5" s="1091"/>
      <c r="Z5" s="1091"/>
      <c r="AA5" s="1101" t="s">
        <v>160</v>
      </c>
      <c r="AB5" s="1102"/>
    </row>
    <row r="6" spans="1:29" s="984" customFormat="1" ht="15.75" customHeight="1">
      <c r="A6" s="1543" t="s">
        <v>136</v>
      </c>
      <c r="B6" s="1545" t="s">
        <v>161</v>
      </c>
      <c r="C6" s="1556" t="s">
        <v>162</v>
      </c>
      <c r="D6" s="1557"/>
      <c r="E6" s="1557"/>
      <c r="F6" s="1557"/>
      <c r="G6" s="1558"/>
      <c r="H6" s="1547" t="s">
        <v>163</v>
      </c>
      <c r="I6" s="1553" t="s">
        <v>164</v>
      </c>
      <c r="J6" s="1554"/>
      <c r="K6" s="1555"/>
      <c r="L6" s="983" t="s">
        <v>138</v>
      </c>
      <c r="M6" s="1549" t="s">
        <v>165</v>
      </c>
      <c r="N6" s="1551" t="s">
        <v>166</v>
      </c>
      <c r="O6" s="1564" t="s">
        <v>167</v>
      </c>
      <c r="P6" s="1566" t="s">
        <v>168</v>
      </c>
      <c r="Q6" s="1568" t="s">
        <v>169</v>
      </c>
      <c r="R6" s="1570" t="s">
        <v>170</v>
      </c>
      <c r="S6" s="1559" t="s">
        <v>156</v>
      </c>
      <c r="T6" s="1560"/>
      <c r="U6" s="1560"/>
      <c r="V6" s="1560"/>
      <c r="W6" s="1560"/>
      <c r="X6" s="1561"/>
      <c r="Y6" s="1572" t="s">
        <v>165</v>
      </c>
      <c r="Z6" s="1573" t="s">
        <v>166</v>
      </c>
      <c r="AA6" s="1562" t="s">
        <v>171</v>
      </c>
      <c r="AB6" s="1563"/>
    </row>
    <row r="7" spans="1:29" s="984" customFormat="1" ht="41.4">
      <c r="A7" s="1544"/>
      <c r="B7" s="1546"/>
      <c r="C7" s="1140" t="s">
        <v>172</v>
      </c>
      <c r="D7" s="1170" t="s">
        <v>140</v>
      </c>
      <c r="E7" s="1395" t="s">
        <v>173</v>
      </c>
      <c r="F7" s="1135" t="s">
        <v>174</v>
      </c>
      <c r="G7" s="1136" t="s">
        <v>175</v>
      </c>
      <c r="H7" s="1548"/>
      <c r="I7" s="1137" t="s">
        <v>176</v>
      </c>
      <c r="J7" s="1137" t="s">
        <v>177</v>
      </c>
      <c r="K7" s="1137" t="s">
        <v>967</v>
      </c>
      <c r="L7" s="1138" t="s">
        <v>178</v>
      </c>
      <c r="M7" s="1550"/>
      <c r="N7" s="1552"/>
      <c r="O7" s="1565"/>
      <c r="P7" s="1567"/>
      <c r="Q7" s="1569"/>
      <c r="R7" s="1571"/>
      <c r="S7" s="1092" t="s">
        <v>176</v>
      </c>
      <c r="T7" s="1092" t="s">
        <v>179</v>
      </c>
      <c r="U7" s="1092" t="s">
        <v>177</v>
      </c>
      <c r="V7" s="1092" t="s">
        <v>180</v>
      </c>
      <c r="W7" s="1103" t="s">
        <v>479</v>
      </c>
      <c r="X7" s="1092" t="s">
        <v>181</v>
      </c>
      <c r="Y7" s="1572"/>
      <c r="Z7" s="1574"/>
      <c r="AA7" s="1104" t="s">
        <v>182</v>
      </c>
      <c r="AB7" s="1104" t="s">
        <v>84</v>
      </c>
    </row>
    <row r="8" spans="1:29" s="964" customFormat="1">
      <c r="A8" s="1180" t="str">
        <f>IF(D8="","",MONTH(D8))</f>
        <v/>
      </c>
      <c r="B8" s="1181" t="str">
        <f t="shared" ref="B8:B15" si="0">IF(F8="","",IF(OR(MONTH(F8)=1,MONTH(F8)=2,MONTH(F8)=3),"Q1",IF(OR(MONTH(F8)=4,MONTH(F8)=5,MONTH(F8)=6),"Q2",IF(OR(MONTH(F8)=7,MONTH(F8)=8,MONTH(F8)=9),"Q3","Q4"))))</f>
        <v/>
      </c>
      <c r="C8" s="1182"/>
      <c r="D8" s="1183"/>
      <c r="E8" s="1396"/>
      <c r="F8" s="1183"/>
      <c r="G8" s="1185" t="str">
        <f t="shared" ref="G8:G75" si="1">IF(OR(M8="152",M8="156",M8="155"),"PN-"&amp;C8,IF(OR(N8="152",N8="156",N8="155"),"PX-"&amp;C8,""))</f>
        <v/>
      </c>
      <c r="H8" s="1186"/>
      <c r="I8" s="1187"/>
      <c r="J8" s="1188"/>
      <c r="K8" s="1188"/>
      <c r="L8" s="1189"/>
      <c r="M8" s="1190"/>
      <c r="N8" s="1190"/>
      <c r="O8" s="1188"/>
      <c r="P8" s="1738"/>
      <c r="Q8" s="1191"/>
      <c r="R8" s="1192" t="str">
        <f>IF(H8="","",VLOOKUP($H8,'Nhập xuất tồn S02'!$B$12:$AB$51,3,0))</f>
        <v/>
      </c>
      <c r="S8" s="1193">
        <f t="shared" ref="S8:S9" si="2">IF(OR(LEFT(G8,2)="PN",M8="152",M8="155",M8="156"),O8/I8,0)</f>
        <v>0</v>
      </c>
      <c r="T8" s="1193">
        <f t="shared" ref="T8:T9" si="3">IF(OR(LEFT(G8,2)="PN",M8="152",M8="155",M8="156"),O8,0)</f>
        <v>0</v>
      </c>
      <c r="U8" s="1194">
        <f>IF(J8&gt;0,VLOOKUP($H8,'Nhập xuất tồn S02'!$B$12:$AB$51,27,0),0)</f>
        <v>0</v>
      </c>
      <c r="V8" s="1194">
        <f t="shared" ref="V8:V9" si="4">IF(J8&gt;0,J8*U8,0)</f>
        <v>0</v>
      </c>
      <c r="W8" s="1195" t="str">
        <f>IF(H8="","",VLOOKUP(H8,'Nhập xuất tồn S02'!$B$12:$X$4901,22,0))</f>
        <v/>
      </c>
      <c r="X8" s="1196" t="str">
        <f>IF(H8="","",VLOOKUP(H8,'Nhập xuất tồn S02'!$B$12:$X$4901,23,0))</f>
        <v/>
      </c>
      <c r="Y8" s="1196" t="str">
        <f t="shared" ref="Y8:Y9" si="5">LEFT(M8,3)</f>
        <v/>
      </c>
      <c r="Z8" s="1196" t="str">
        <f t="shared" ref="Z8:Z9" si="6">LEFT(N8,3)</f>
        <v/>
      </c>
      <c r="AA8" s="1197" t="str">
        <f>IF(P8="","",IFERROR(VLOOKUP(P8,'Khách hàng'!$B$6:$E$1391,2,0),VLOOKUP(P8,NCC!$B$6:$D$1391,2,0)))</f>
        <v/>
      </c>
      <c r="AB8" s="1197" t="str">
        <f>IF(P8="","",IFERROR(VLOOKUP(P8,'Khách hàng'!$B$6:$E$1391,3,0),VLOOKUP(P8,NCC!$B$6:$D$1391,3,0)))</f>
        <v/>
      </c>
      <c r="AC8" s="1198"/>
    </row>
    <row r="9" spans="1:29" s="964" customFormat="1" ht="13.8" thickBot="1">
      <c r="A9" s="1180" t="str">
        <f t="shared" ref="A9:A98" si="7">IF(D9="","",MONTH(D9))</f>
        <v/>
      </c>
      <c r="B9" s="1181" t="str">
        <f t="shared" si="0"/>
        <v/>
      </c>
      <c r="C9" s="1199"/>
      <c r="D9" s="1183"/>
      <c r="E9" s="1396"/>
      <c r="F9" s="1183"/>
      <c r="G9" s="1185" t="str">
        <f t="shared" si="1"/>
        <v/>
      </c>
      <c r="H9" s="1200"/>
      <c r="I9" s="1187"/>
      <c r="J9" s="1188"/>
      <c r="K9" s="1188"/>
      <c r="L9" s="1189"/>
      <c r="M9" s="1190"/>
      <c r="N9" s="1190"/>
      <c r="O9" s="1188"/>
      <c r="P9" s="1738"/>
      <c r="Q9" s="1201"/>
      <c r="R9" s="1192" t="str">
        <f>IF(H9="","",VLOOKUP($H9,'Nhập xuất tồn S02'!$B$12:$AB$51,3,0))</f>
        <v/>
      </c>
      <c r="S9" s="1193">
        <f t="shared" si="2"/>
        <v>0</v>
      </c>
      <c r="T9" s="1193">
        <f t="shared" si="3"/>
        <v>0</v>
      </c>
      <c r="U9" s="1194">
        <f>IF(J9&gt;0,VLOOKUP($H9,'Nhập xuất tồn S02'!$B$12:$AB$51,27,0),0)</f>
        <v>0</v>
      </c>
      <c r="V9" s="1194">
        <f t="shared" si="4"/>
        <v>0</v>
      </c>
      <c r="W9" s="1195" t="str">
        <f>IF(H9="","",VLOOKUP(H9,'Nhập xuất tồn S02'!$B$12:$X$4901,22,0))</f>
        <v/>
      </c>
      <c r="X9" s="1196" t="str">
        <f>IF(H9="","",VLOOKUP(H9,'Nhập xuất tồn S02'!$B$12:$X$4901,23,0))</f>
        <v/>
      </c>
      <c r="Y9" s="1196" t="str">
        <f t="shared" si="5"/>
        <v/>
      </c>
      <c r="Z9" s="1196" t="str">
        <f t="shared" si="6"/>
        <v/>
      </c>
      <c r="AA9" s="1197" t="str">
        <f>IF(P9="","",IFERROR(VLOOKUP(P9,'Khách hàng'!$B$6:$E$1391,2,0),VLOOKUP(P9,NCC!$B$6:$D$1391,2,0)))</f>
        <v/>
      </c>
      <c r="AB9" s="1197" t="str">
        <f>IF(P9="","",IFERROR(VLOOKUP(P9,'Khách hàng'!$B$6:$E$1391,3,0),VLOOKUP(P9,NCC!$B$6:$D$1391,3,0)))</f>
        <v/>
      </c>
      <c r="AC9" s="1198"/>
    </row>
    <row r="10" spans="1:29" s="1068" customFormat="1" ht="14.4" thickBot="1">
      <c r="A10" s="1321" t="str">
        <f t="shared" si="7"/>
        <v/>
      </c>
      <c r="B10" s="1181" t="str">
        <f t="shared" si="0"/>
        <v/>
      </c>
      <c r="C10" s="1323"/>
      <c r="D10" s="1183"/>
      <c r="E10" s="1396"/>
      <c r="F10" s="1183"/>
      <c r="G10" s="1324" t="str">
        <f t="shared" si="1"/>
        <v/>
      </c>
      <c r="H10" s="1325"/>
      <c r="I10" s="1188"/>
      <c r="J10" s="1188"/>
      <c r="K10" s="1207"/>
      <c r="L10" s="1207"/>
      <c r="M10" s="1190"/>
      <c r="N10" s="1190"/>
      <c r="O10" s="1336"/>
      <c r="P10" s="1739"/>
      <c r="Q10" s="1326"/>
      <c r="R10" s="1327" t="str">
        <f>IF(H10="","",VLOOKUP($H10,'Nhập xuất tồn S02'!$B$12:$AB$51,3,0))</f>
        <v/>
      </c>
      <c r="S10" s="1328">
        <f t="shared" ref="S10:S77" si="8">IF(OR(LEFT(G10,2)="PN",M10="152",M10="155",M10="156"),O10/I10,0)</f>
        <v>0</v>
      </c>
      <c r="T10" s="1328">
        <f t="shared" ref="T10:T77" si="9">IF(OR(LEFT(G10,2)="PN",M10="152",M10="155",M10="156"),O10,0)</f>
        <v>0</v>
      </c>
      <c r="U10" s="1329">
        <f>IF(J10&gt;0,VLOOKUP($H10,'Nhập xuất tồn S02'!$B$12:$AB$51,27,0),0)</f>
        <v>0</v>
      </c>
      <c r="V10" s="1329">
        <f t="shared" ref="V10:V77" si="10">IF(J10&gt;0,J10*U10,0)</f>
        <v>0</v>
      </c>
      <c r="W10" s="1330" t="str">
        <f>IF(H10="","",VLOOKUP(H10,'Nhập xuất tồn S02'!$B$12:$X$4901,22,0))</f>
        <v/>
      </c>
      <c r="X10" s="1331" t="str">
        <f>IF(H10="","",VLOOKUP(H10,'Nhập xuất tồn S02'!$B$12:$X$4901,23,0))</f>
        <v/>
      </c>
      <c r="Y10" s="1331" t="str">
        <f t="shared" ref="Y10:Y77" si="11">LEFT(M10,3)</f>
        <v/>
      </c>
      <c r="Z10" s="1331" t="str">
        <f t="shared" ref="Z10:Z77" si="12">LEFT(N10,3)</f>
        <v/>
      </c>
      <c r="AA10" s="1197" t="str">
        <f>IF(P10="","",IFERROR(VLOOKUP(P10,'Khách hàng'!$B$6:$E$1391,2,0),VLOOKUP(P10,NCC!$B$6:$D$1391,2,0)))</f>
        <v/>
      </c>
      <c r="AB10" s="1197" t="str">
        <f>IF(P10="","",IFERROR(VLOOKUP(P10,'Khách hàng'!$B$6:$E$1391,3,0),VLOOKUP(P10,NCC!$B$6:$D$1391,3,0)))</f>
        <v/>
      </c>
      <c r="AC10" s="1208"/>
    </row>
    <row r="11" spans="1:29" s="1068" customFormat="1">
      <c r="A11" s="1321" t="str">
        <f t="shared" si="7"/>
        <v/>
      </c>
      <c r="B11" s="1181" t="str">
        <f t="shared" si="0"/>
        <v/>
      </c>
      <c r="C11" s="1323"/>
      <c r="D11" s="1183"/>
      <c r="E11" s="1396"/>
      <c r="F11" s="1183"/>
      <c r="G11" s="1324" t="str">
        <f t="shared" si="1"/>
        <v/>
      </c>
      <c r="H11" s="1325"/>
      <c r="I11" s="1188"/>
      <c r="J11" s="1188"/>
      <c r="K11" s="1207"/>
      <c r="L11" s="1207"/>
      <c r="M11" s="1190"/>
      <c r="N11" s="1190"/>
      <c r="O11" s="1207"/>
      <c r="P11" s="1739"/>
      <c r="Q11" s="1326"/>
      <c r="R11" s="1327" t="str">
        <f>IF(H11="","",VLOOKUP($H11,'Nhập xuất tồn S02'!$B$12:$AB$51,3,0))</f>
        <v/>
      </c>
      <c r="S11" s="1328">
        <f t="shared" si="8"/>
        <v>0</v>
      </c>
      <c r="T11" s="1328">
        <f t="shared" si="9"/>
        <v>0</v>
      </c>
      <c r="U11" s="1329">
        <f>IF(J11&gt;0,VLOOKUP($H11,'Nhập xuất tồn S02'!$B$12:$AB$51,27,0),0)</f>
        <v>0</v>
      </c>
      <c r="V11" s="1329">
        <f t="shared" si="10"/>
        <v>0</v>
      </c>
      <c r="W11" s="1330" t="str">
        <f>IF(H11="","",VLOOKUP(H11,'Nhập xuất tồn S02'!$B$12:$X$4901,22,0))</f>
        <v/>
      </c>
      <c r="X11" s="1331" t="str">
        <f>IF(H11="","",VLOOKUP(H11,'Nhập xuất tồn S02'!$B$12:$X$4901,23,0))</f>
        <v/>
      </c>
      <c r="Y11" s="1331" t="str">
        <f t="shared" si="11"/>
        <v/>
      </c>
      <c r="Z11" s="1331" t="str">
        <f t="shared" si="12"/>
        <v/>
      </c>
      <c r="AA11" s="1197" t="str">
        <f>IF(P11="","",IFERROR(VLOOKUP(P11,'Khách hàng'!$B$6:$E$1391,2,0),VLOOKUP(P11,NCC!$B$6:$D$1391,2,0)))</f>
        <v/>
      </c>
      <c r="AB11" s="1197" t="str">
        <f>IF(P11="","",IFERROR(VLOOKUP(P11,'Khách hàng'!$B$6:$E$1391,3,0),VLOOKUP(P11,NCC!$B$6:$D$1391,3,0)))</f>
        <v/>
      </c>
      <c r="AC11" s="1208"/>
    </row>
    <row r="12" spans="1:29" s="1068" customFormat="1">
      <c r="A12" s="1321" t="str">
        <f t="shared" si="7"/>
        <v/>
      </c>
      <c r="B12" s="1181" t="str">
        <f t="shared" si="0"/>
        <v/>
      </c>
      <c r="C12" s="1323"/>
      <c r="D12" s="1183"/>
      <c r="E12" s="1396"/>
      <c r="F12" s="1183"/>
      <c r="G12" s="1324" t="str">
        <f t="shared" si="1"/>
        <v/>
      </c>
      <c r="H12" s="1325"/>
      <c r="I12" s="1188"/>
      <c r="J12" s="1184"/>
      <c r="K12" s="1188"/>
      <c r="L12" s="1207"/>
      <c r="M12" s="1190"/>
      <c r="N12" s="1190"/>
      <c r="O12" s="1207"/>
      <c r="P12" s="1739"/>
      <c r="Q12" s="1201"/>
      <c r="R12" s="1327" t="str">
        <f>IF(H12="","",VLOOKUP($H12,'Nhập xuất tồn S02'!$B$12:$AB$51,3,0))</f>
        <v/>
      </c>
      <c r="S12" s="1328">
        <f t="shared" si="8"/>
        <v>0</v>
      </c>
      <c r="T12" s="1328">
        <f t="shared" si="9"/>
        <v>0</v>
      </c>
      <c r="U12" s="1329">
        <f>IF(J12&gt;0,VLOOKUP($H12,'Nhập xuất tồn S02'!$B$12:$AB$51,27,0),0)</f>
        <v>0</v>
      </c>
      <c r="V12" s="1329">
        <f t="shared" si="10"/>
        <v>0</v>
      </c>
      <c r="W12" s="1330" t="str">
        <f>IF(H12="","",VLOOKUP(H12,'Nhập xuất tồn S02'!$B$12:$X$4901,22,0))</f>
        <v/>
      </c>
      <c r="X12" s="1331" t="str">
        <f>IF(H12="","",VLOOKUP(H12,'Nhập xuất tồn S02'!$B$12:$X$4901,23,0))</f>
        <v/>
      </c>
      <c r="Y12" s="1331" t="str">
        <f t="shared" si="11"/>
        <v/>
      </c>
      <c r="Z12" s="1331" t="str">
        <f t="shared" si="12"/>
        <v/>
      </c>
      <c r="AA12" s="1197" t="str">
        <f>IF(P12="","",IFERROR(VLOOKUP(P12,'Khách hàng'!$B$6:$E$1391,2,0),VLOOKUP(P12,NCC!$B$6:$D$1391,2,0)))</f>
        <v/>
      </c>
      <c r="AB12" s="1197" t="str">
        <f>IF(P12="","",IFERROR(VLOOKUP(P12,'Khách hàng'!$B$6:$E$1391,3,0),VLOOKUP(P12,NCC!$B$6:$D$1391,3,0)))</f>
        <v/>
      </c>
      <c r="AC12" s="1208"/>
    </row>
    <row r="13" spans="1:29" s="1068" customFormat="1">
      <c r="A13" s="1180" t="str">
        <f t="shared" si="7"/>
        <v/>
      </c>
      <c r="B13" s="1181" t="str">
        <f t="shared" si="0"/>
        <v/>
      </c>
      <c r="C13" s="1182"/>
      <c r="D13" s="1183"/>
      <c r="E13" s="1396"/>
      <c r="F13" s="1183"/>
      <c r="G13" s="1185" t="str">
        <f t="shared" si="1"/>
        <v/>
      </c>
      <c r="H13" s="1200"/>
      <c r="I13" s="1188"/>
      <c r="J13" s="1187"/>
      <c r="K13" s="1189"/>
      <c r="L13" s="1207"/>
      <c r="M13" s="1190"/>
      <c r="N13" s="1190"/>
      <c r="O13" s="1189"/>
      <c r="P13" s="1739"/>
      <c r="Q13" s="1201"/>
      <c r="R13" s="1192" t="str">
        <f>IF(H13="","",VLOOKUP($H13,'Nhập xuất tồn S02'!$B$12:$AB$51,3,0))</f>
        <v/>
      </c>
      <c r="S13" s="1193">
        <f t="shared" si="8"/>
        <v>0</v>
      </c>
      <c r="T13" s="1193">
        <f t="shared" si="9"/>
        <v>0</v>
      </c>
      <c r="U13" s="1194">
        <f>IF(J13&gt;0,VLOOKUP($H13,'Nhập xuất tồn S02'!$B$12:$AB$51,27,0),0)</f>
        <v>0</v>
      </c>
      <c r="V13" s="1194">
        <f t="shared" si="10"/>
        <v>0</v>
      </c>
      <c r="W13" s="1195" t="str">
        <f>IF(H13="","",VLOOKUP(H13,'Nhập xuất tồn S02'!$B$12:$X$4901,22,0))</f>
        <v/>
      </c>
      <c r="X13" s="1196" t="str">
        <f>IF(H13="","",VLOOKUP(H13,'Nhập xuất tồn S02'!$B$12:$X$4901,23,0))</f>
        <v/>
      </c>
      <c r="Y13" s="1196" t="str">
        <f t="shared" si="11"/>
        <v/>
      </c>
      <c r="Z13" s="1196" t="str">
        <f t="shared" si="12"/>
        <v/>
      </c>
      <c r="AA13" s="1197" t="str">
        <f>IF(P13="","",IFERROR(VLOOKUP(P13,'Khách hàng'!$B$6:$E$1391,2,0),VLOOKUP(P13,NCC!$B$6:$D$1391,2,0)))</f>
        <v/>
      </c>
      <c r="AB13" s="1197" t="str">
        <f>IF(P13="","",IFERROR(VLOOKUP(P13,'Khách hàng'!$B$6:$E$1391,3,0),VLOOKUP(P13,NCC!$B$6:$D$1391,3,0)))</f>
        <v/>
      </c>
      <c r="AC13" s="1208"/>
    </row>
    <row r="14" spans="1:29" s="1068" customFormat="1">
      <c r="A14" s="1180" t="str">
        <f t="shared" si="7"/>
        <v/>
      </c>
      <c r="B14" s="1181" t="str">
        <f t="shared" si="0"/>
        <v/>
      </c>
      <c r="C14" s="1182"/>
      <c r="D14" s="1183"/>
      <c r="E14" s="1396"/>
      <c r="F14" s="1183"/>
      <c r="G14" s="1185" t="str">
        <f t="shared" si="1"/>
        <v/>
      </c>
      <c r="H14" s="1200"/>
      <c r="I14" s="1188"/>
      <c r="J14" s="1187"/>
      <c r="K14" s="1189"/>
      <c r="L14" s="1207"/>
      <c r="M14" s="1190"/>
      <c r="N14" s="1190"/>
      <c r="O14" s="1188"/>
      <c r="P14" s="1739"/>
      <c r="Q14" s="1201"/>
      <c r="R14" s="1192" t="str">
        <f>IF(H14="","",VLOOKUP($H14,'Nhập xuất tồn S02'!$B$12:$AB$51,3,0))</f>
        <v/>
      </c>
      <c r="S14" s="1193">
        <f t="shared" si="8"/>
        <v>0</v>
      </c>
      <c r="T14" s="1193">
        <f t="shared" si="9"/>
        <v>0</v>
      </c>
      <c r="U14" s="1194">
        <f>IF(J14&gt;0,VLOOKUP($H14,'Nhập xuất tồn S02'!$B$12:$AB$51,27,0),0)</f>
        <v>0</v>
      </c>
      <c r="V14" s="1194">
        <f t="shared" si="10"/>
        <v>0</v>
      </c>
      <c r="W14" s="1195" t="str">
        <f>IF(H14="","",VLOOKUP(H14,'Nhập xuất tồn S02'!$B$12:$X$4901,22,0))</f>
        <v/>
      </c>
      <c r="X14" s="1196" t="str">
        <f>IF(H14="","",VLOOKUP(H14,'Nhập xuất tồn S02'!$B$12:$X$4901,23,0))</f>
        <v/>
      </c>
      <c r="Y14" s="1196" t="str">
        <f t="shared" si="11"/>
        <v/>
      </c>
      <c r="Z14" s="1196" t="str">
        <f t="shared" si="12"/>
        <v/>
      </c>
      <c r="AA14" s="1197" t="str">
        <f>IF(P14="","",IFERROR(VLOOKUP(P14,'Khách hàng'!$B$6:$E$1391,2,0),VLOOKUP(P14,NCC!$B$6:$D$1391,2,0)))</f>
        <v/>
      </c>
      <c r="AB14" s="1197" t="str">
        <f>IF(P14="","",IFERROR(VLOOKUP(P14,'Khách hàng'!$B$6:$E$1391,3,0),VLOOKUP(P14,NCC!$B$6:$D$1391,3,0)))</f>
        <v/>
      </c>
      <c r="AC14" s="1208"/>
    </row>
    <row r="15" spans="1:29" s="1068" customFormat="1">
      <c r="A15" s="1180" t="str">
        <f t="shared" si="7"/>
        <v/>
      </c>
      <c r="B15" s="1181" t="str">
        <f t="shared" si="0"/>
        <v/>
      </c>
      <c r="C15" s="1182"/>
      <c r="D15" s="1183"/>
      <c r="E15" s="1396"/>
      <c r="F15" s="1183"/>
      <c r="G15" s="1185" t="str">
        <f t="shared" si="1"/>
        <v/>
      </c>
      <c r="H15" s="1200"/>
      <c r="I15" s="1188"/>
      <c r="J15" s="1187"/>
      <c r="K15" s="1189"/>
      <c r="L15" s="1207"/>
      <c r="M15" s="1190"/>
      <c r="N15" s="1190"/>
      <c r="O15" s="1188"/>
      <c r="P15" s="1739"/>
      <c r="Q15" s="1201"/>
      <c r="R15" s="1192" t="str">
        <f>IF(H15="","",VLOOKUP($H15,'Nhập xuất tồn S02'!$B$12:$AB$51,3,0))</f>
        <v/>
      </c>
      <c r="S15" s="1193">
        <f t="shared" si="8"/>
        <v>0</v>
      </c>
      <c r="T15" s="1193">
        <f t="shared" si="9"/>
        <v>0</v>
      </c>
      <c r="U15" s="1194">
        <f>IF(J15&gt;0,VLOOKUP($H15,'Nhập xuất tồn S02'!$B$12:$AB$51,27,0),0)</f>
        <v>0</v>
      </c>
      <c r="V15" s="1194">
        <f t="shared" si="10"/>
        <v>0</v>
      </c>
      <c r="W15" s="1195" t="str">
        <f>IF(H15="","",VLOOKUP(H15,'Nhập xuất tồn S02'!$B$12:$X$4901,22,0))</f>
        <v/>
      </c>
      <c r="X15" s="1196" t="str">
        <f>IF(H15="","",VLOOKUP(H15,'Nhập xuất tồn S02'!$B$12:$X$4901,23,0))</f>
        <v/>
      </c>
      <c r="Y15" s="1196" t="str">
        <f t="shared" si="11"/>
        <v/>
      </c>
      <c r="Z15" s="1196" t="str">
        <f t="shared" si="12"/>
        <v/>
      </c>
      <c r="AA15" s="1197" t="str">
        <f>IF(P15="","",IFERROR(VLOOKUP(P15,'Khách hàng'!$B$6:$E$1391,2,0),VLOOKUP(P15,NCC!$B$6:$D$1391,2,0)))</f>
        <v/>
      </c>
      <c r="AB15" s="1197" t="str">
        <f>IF(P15="","",IFERROR(VLOOKUP(P15,'Khách hàng'!$B$6:$E$1391,3,0),VLOOKUP(P15,NCC!$B$6:$D$1391,3,0)))</f>
        <v/>
      </c>
      <c r="AC15" s="1208"/>
    </row>
    <row r="16" spans="1:29" s="1068" customFormat="1">
      <c r="A16" s="1180" t="str">
        <f t="shared" si="7"/>
        <v/>
      </c>
      <c r="B16" s="1181" t="str">
        <f t="shared" ref="B16:B98" si="13">IF(F16="","",IF(OR(MONTH(F16)=1,MONTH(F16)=2,MONTH(F16)=3),"Q1",IF(OR(MONTH(F16)=4,MONTH(F16)=5,MONTH(F16)=6),"Q2",IF(OR(MONTH(F16)=7,MONTH(F16)=8,MONTH(F16)=9),"Q3","Q4"))))</f>
        <v/>
      </c>
      <c r="C16" s="1199"/>
      <c r="D16" s="1183"/>
      <c r="E16" s="1396"/>
      <c r="F16" s="1183"/>
      <c r="G16" s="1185" t="str">
        <f t="shared" si="1"/>
        <v/>
      </c>
      <c r="H16" s="1186"/>
      <c r="I16" s="1187"/>
      <c r="J16" s="1188"/>
      <c r="K16" s="1188"/>
      <c r="L16" s="1189"/>
      <c r="M16" s="1190"/>
      <c r="N16" s="1190"/>
      <c r="O16" s="1189"/>
      <c r="P16" s="1738"/>
      <c r="Q16" s="1201"/>
      <c r="R16" s="1192" t="str">
        <f>IF(H16="","",VLOOKUP($H16,'Nhập xuất tồn S02'!$B$12:$AB$51,3,0))</f>
        <v/>
      </c>
      <c r="S16" s="1193">
        <f t="shared" si="8"/>
        <v>0</v>
      </c>
      <c r="T16" s="1193">
        <f t="shared" si="9"/>
        <v>0</v>
      </c>
      <c r="U16" s="1194">
        <f>IF(J16&gt;0,VLOOKUP($H16,'Nhập xuất tồn S02'!$B$12:$AB$51,27,0),0)</f>
        <v>0</v>
      </c>
      <c r="V16" s="1194">
        <f t="shared" si="10"/>
        <v>0</v>
      </c>
      <c r="W16" s="1195" t="str">
        <f>IF(H16="","",VLOOKUP(H16,'Nhập xuất tồn S02'!$B$12:$X$4901,22,0))</f>
        <v/>
      </c>
      <c r="X16" s="1196" t="str">
        <f>IF(H16="","",VLOOKUP(H16,'Nhập xuất tồn S02'!$B$12:$X$4901,23,0))</f>
        <v/>
      </c>
      <c r="Y16" s="1196" t="str">
        <f t="shared" si="11"/>
        <v/>
      </c>
      <c r="Z16" s="1196" t="str">
        <f t="shared" si="12"/>
        <v/>
      </c>
      <c r="AA16" s="1197" t="str">
        <f>IF(P16="","",IFERROR(VLOOKUP(P16,'Khách hàng'!$B$6:$E$1391,2,0),VLOOKUP(P16,NCC!$B$6:$D$1391,2,0)))</f>
        <v/>
      </c>
      <c r="AB16" s="1197" t="str">
        <f>IF(P16="","",IFERROR(VLOOKUP(P16,'Khách hàng'!$B$6:$E$1391,3,0),VLOOKUP(P16,NCC!$B$6:$D$1391,3,0)))</f>
        <v/>
      </c>
      <c r="AC16" s="1198"/>
    </row>
    <row r="17" spans="1:29" s="1068" customFormat="1">
      <c r="A17" s="1180" t="str">
        <f t="shared" si="7"/>
        <v/>
      </c>
      <c r="B17" s="1181" t="str">
        <f t="shared" si="13"/>
        <v/>
      </c>
      <c r="C17" s="1182"/>
      <c r="D17" s="1183"/>
      <c r="E17" s="1396"/>
      <c r="F17" s="1183"/>
      <c r="G17" s="1185" t="str">
        <f t="shared" si="1"/>
        <v/>
      </c>
      <c r="H17" s="1186"/>
      <c r="I17" s="1187"/>
      <c r="J17" s="1188"/>
      <c r="K17" s="1188"/>
      <c r="L17" s="1209"/>
      <c r="M17" s="1190"/>
      <c r="N17" s="1190"/>
      <c r="O17" s="1188"/>
      <c r="P17" s="1738"/>
      <c r="Q17" s="1201"/>
      <c r="R17" s="1192" t="str">
        <f>IF(H17="","",VLOOKUP($H17,'Nhập xuất tồn S02'!$B$12:$AB$51,3,0))</f>
        <v/>
      </c>
      <c r="S17" s="1193">
        <f t="shared" si="8"/>
        <v>0</v>
      </c>
      <c r="T17" s="1193">
        <f t="shared" si="9"/>
        <v>0</v>
      </c>
      <c r="U17" s="1194">
        <f>IF(J17&gt;0,VLOOKUP($H17,'Nhập xuất tồn S02'!$B$12:$AB$51,27,0),0)</f>
        <v>0</v>
      </c>
      <c r="V17" s="1194">
        <f t="shared" si="10"/>
        <v>0</v>
      </c>
      <c r="W17" s="1195" t="str">
        <f>IF(H17="","",VLOOKUP(H17,'Nhập xuất tồn S02'!$B$12:$X$4901,22,0))</f>
        <v/>
      </c>
      <c r="X17" s="1196" t="str">
        <f>IF(H17="","",VLOOKUP(H17,'Nhập xuất tồn S02'!$B$12:$X$4901,23,0))</f>
        <v/>
      </c>
      <c r="Y17" s="1196" t="str">
        <f t="shared" si="11"/>
        <v/>
      </c>
      <c r="Z17" s="1196" t="str">
        <f t="shared" si="12"/>
        <v/>
      </c>
      <c r="AA17" s="1197" t="str">
        <f>IF(P17="","",IFERROR(VLOOKUP(P17,'Khách hàng'!$B$6:$E$1391,2,0),VLOOKUP(P17,NCC!$B$6:$D$1391,2,0)))</f>
        <v/>
      </c>
      <c r="AB17" s="1197" t="str">
        <f>IF(P17="","",IFERROR(VLOOKUP(P17,'Khách hàng'!$B$6:$E$1391,3,0),VLOOKUP(P17,NCC!$B$6:$D$1391,3,0)))</f>
        <v/>
      </c>
      <c r="AC17" s="1198"/>
    </row>
    <row r="18" spans="1:29" s="1068" customFormat="1">
      <c r="A18" s="1180" t="str">
        <f t="shared" si="7"/>
        <v/>
      </c>
      <c r="B18" s="1181" t="str">
        <f t="shared" si="13"/>
        <v/>
      </c>
      <c r="C18" s="1182"/>
      <c r="D18" s="1183"/>
      <c r="E18" s="1396"/>
      <c r="F18" s="1183"/>
      <c r="G18" s="1185" t="str">
        <f t="shared" si="1"/>
        <v/>
      </c>
      <c r="H18" s="1186"/>
      <c r="I18" s="1187"/>
      <c r="J18" s="1188"/>
      <c r="K18" s="1188"/>
      <c r="L18" s="1209"/>
      <c r="M18" s="1190"/>
      <c r="N18" s="1190"/>
      <c r="O18" s="1188"/>
      <c r="P18" s="1738"/>
      <c r="Q18" s="1201"/>
      <c r="R18" s="1192" t="str">
        <f>IF(H18="","",VLOOKUP($H18,'Nhập xuất tồn S02'!$B$12:$AB$51,3,0))</f>
        <v/>
      </c>
      <c r="S18" s="1193">
        <f t="shared" si="8"/>
        <v>0</v>
      </c>
      <c r="T18" s="1193">
        <f t="shared" si="9"/>
        <v>0</v>
      </c>
      <c r="U18" s="1194">
        <f>IF(J18&gt;0,VLOOKUP($H18,'Nhập xuất tồn S02'!$B$12:$AB$51,27,0),0)</f>
        <v>0</v>
      </c>
      <c r="V18" s="1194">
        <f t="shared" si="10"/>
        <v>0</v>
      </c>
      <c r="W18" s="1195" t="str">
        <f>IF(H18="","",VLOOKUP(H18,'Nhập xuất tồn S02'!$B$12:$X$4901,22,0))</f>
        <v/>
      </c>
      <c r="X18" s="1196" t="str">
        <f>IF(H18="","",VLOOKUP(H18,'Nhập xuất tồn S02'!$B$12:$X$4901,23,0))</f>
        <v/>
      </c>
      <c r="Y18" s="1196" t="str">
        <f t="shared" si="11"/>
        <v/>
      </c>
      <c r="Z18" s="1196" t="str">
        <f t="shared" si="12"/>
        <v/>
      </c>
      <c r="AA18" s="1197" t="str">
        <f>IF(P18="","",IFERROR(VLOOKUP(P18,'Khách hàng'!$B$6:$E$1391,2,0),VLOOKUP(P18,NCC!$B$6:$D$1391,2,0)))</f>
        <v/>
      </c>
      <c r="AB18" s="1197" t="str">
        <f>IF(P18="","",IFERROR(VLOOKUP(P18,'Khách hàng'!$B$6:$E$1391,3,0),VLOOKUP(P18,NCC!$B$6:$D$1391,3,0)))</f>
        <v/>
      </c>
      <c r="AC18" s="1198"/>
    </row>
    <row r="19" spans="1:29" s="1068" customFormat="1">
      <c r="A19" s="1321" t="str">
        <f t="shared" si="7"/>
        <v/>
      </c>
      <c r="B19" s="1322" t="str">
        <f t="shared" si="13"/>
        <v/>
      </c>
      <c r="C19" s="1332"/>
      <c r="D19" s="1183"/>
      <c r="E19" s="1396"/>
      <c r="F19" s="1183"/>
      <c r="G19" s="1324" t="str">
        <f t="shared" si="1"/>
        <v/>
      </c>
      <c r="H19" s="1186"/>
      <c r="I19" s="1187"/>
      <c r="J19" s="1214"/>
      <c r="K19" s="1188"/>
      <c r="L19" s="1333"/>
      <c r="M19" s="1190"/>
      <c r="N19" s="1190"/>
      <c r="O19" s="1188"/>
      <c r="P19" s="1740"/>
      <c r="Q19" s="1201"/>
      <c r="R19" s="1327" t="str">
        <f>IF(H19="","",VLOOKUP($H19,'Nhập xuất tồn S02'!$B$12:$AB$51,3,0))</f>
        <v/>
      </c>
      <c r="S19" s="1328">
        <f t="shared" si="8"/>
        <v>0</v>
      </c>
      <c r="T19" s="1328">
        <f t="shared" si="9"/>
        <v>0</v>
      </c>
      <c r="U19" s="1329">
        <f>IF(J19&gt;0,VLOOKUP($H19,'Nhập xuất tồn S02'!$B$12:$AB$51,27,0),0)</f>
        <v>0</v>
      </c>
      <c r="V19" s="1329">
        <f t="shared" si="10"/>
        <v>0</v>
      </c>
      <c r="W19" s="1330" t="str">
        <f>IF(H19="","",VLOOKUP(H19,'Nhập xuất tồn S02'!$B$12:$X$4901,22,0))</f>
        <v/>
      </c>
      <c r="X19" s="1331" t="str">
        <f>IF(H19="","",VLOOKUP(H19,'Nhập xuất tồn S02'!$B$12:$X$4901,23,0))</f>
        <v/>
      </c>
      <c r="Y19" s="1331" t="str">
        <f t="shared" si="11"/>
        <v/>
      </c>
      <c r="Z19" s="1331" t="str">
        <f t="shared" si="12"/>
        <v/>
      </c>
      <c r="AA19" s="1197" t="str">
        <f>IF(P19="","",IFERROR(VLOOKUP(P19,'Khách hàng'!$B$6:$E$1391,2,0),VLOOKUP(P19,NCC!$B$6:$D$1391,2,0)))</f>
        <v/>
      </c>
      <c r="AB19" s="1197" t="str">
        <f>IF(P19="","",IFERROR(VLOOKUP(P19,'Khách hàng'!$B$6:$E$1391,3,0),VLOOKUP(P19,NCC!$B$6:$D$1391,3,0)))</f>
        <v/>
      </c>
      <c r="AC19" s="1198"/>
    </row>
    <row r="20" spans="1:29" s="1068" customFormat="1">
      <c r="A20" s="1180" t="str">
        <f t="shared" si="7"/>
        <v/>
      </c>
      <c r="B20" s="1181" t="str">
        <f t="shared" si="13"/>
        <v/>
      </c>
      <c r="C20" s="1182"/>
      <c r="D20" s="1183"/>
      <c r="E20" s="1396"/>
      <c r="F20" s="1183"/>
      <c r="G20" s="1185" t="str">
        <f t="shared" si="1"/>
        <v/>
      </c>
      <c r="H20" s="1200"/>
      <c r="I20" s="1188"/>
      <c r="J20" s="1213"/>
      <c r="K20" s="1189"/>
      <c r="L20" s="1189"/>
      <c r="M20" s="1190"/>
      <c r="N20" s="1190"/>
      <c r="O20" s="1189"/>
      <c r="P20" s="1741"/>
      <c r="Q20" s="1201"/>
      <c r="R20" s="1192" t="str">
        <f>IF(H20="","",VLOOKUP($H20,'Nhập xuất tồn S02'!$B$12:$AB$51,3,0))</f>
        <v/>
      </c>
      <c r="S20" s="1193">
        <f t="shared" si="8"/>
        <v>0</v>
      </c>
      <c r="T20" s="1193">
        <f t="shared" si="9"/>
        <v>0</v>
      </c>
      <c r="U20" s="1194">
        <f>IF(J20&gt;0,VLOOKUP($H20,'Nhập xuất tồn S02'!$B$12:$AB$51,27,0),0)</f>
        <v>0</v>
      </c>
      <c r="V20" s="1194">
        <f t="shared" si="10"/>
        <v>0</v>
      </c>
      <c r="W20" s="1195" t="str">
        <f>IF(H20="","",VLOOKUP(H20,'Nhập xuất tồn S02'!$B$12:$X$4901,22,0))</f>
        <v/>
      </c>
      <c r="X20" s="1196" t="str">
        <f>IF(H20="","",VLOOKUP(H20,'Nhập xuất tồn S02'!$B$12:$X$4901,23,0))</f>
        <v/>
      </c>
      <c r="Y20" s="1196" t="str">
        <f t="shared" si="11"/>
        <v/>
      </c>
      <c r="Z20" s="1196" t="str">
        <f t="shared" si="12"/>
        <v/>
      </c>
      <c r="AA20" s="1197" t="str">
        <f>IF(P20="","",IFERROR(VLOOKUP(P20,'Khách hàng'!$B$6:$E$1391,2,0),VLOOKUP(P20,NCC!$B$6:$D$1391,2,0)))</f>
        <v/>
      </c>
      <c r="AB20" s="1197" t="str">
        <f>IF(P20="","",IFERROR(VLOOKUP(P20,'Khách hàng'!$B$6:$E$1391,3,0),VLOOKUP(P20,NCC!$B$6:$D$1391,3,0)))</f>
        <v/>
      </c>
      <c r="AC20" s="1208"/>
    </row>
    <row r="21" spans="1:29" s="1068" customFormat="1">
      <c r="A21" s="1180" t="str">
        <f t="shared" ref="A21:A23" si="14">IF(D21="","",MONTH(D21))</f>
        <v/>
      </c>
      <c r="B21" s="1181" t="str">
        <f t="shared" ref="B21:B23" si="15">IF(F21="","",IF(OR(MONTH(F21)=1,MONTH(F21)=2,MONTH(F21)=3),"Q1",IF(OR(MONTH(F21)=4,MONTH(F21)=5,MONTH(F21)=6),"Q2",IF(OR(MONTH(F21)=7,MONTH(F21)=8,MONTH(F21)=9),"Q3","Q4"))))</f>
        <v/>
      </c>
      <c r="C21" s="1182"/>
      <c r="D21" s="1183"/>
      <c r="E21" s="1396"/>
      <c r="F21" s="1183"/>
      <c r="G21" s="1185" t="str">
        <f t="shared" ref="G21:G23" si="16">IF(OR(M21="152",M21="156",M21="155"),"PN-"&amp;C21,IF(OR(N21="152",N21="156",N21="155"),"PX-"&amp;C21,""))</f>
        <v/>
      </c>
      <c r="H21" s="1200"/>
      <c r="I21" s="1188"/>
      <c r="J21" s="1213"/>
      <c r="K21" s="1189"/>
      <c r="L21" s="1189"/>
      <c r="M21" s="1190"/>
      <c r="N21" s="1190"/>
      <c r="O21" s="1189"/>
      <c r="P21" s="1741"/>
      <c r="Q21" s="1201"/>
      <c r="R21" s="1192" t="str">
        <f>IF(H21="","",VLOOKUP($H21,'Nhập xuất tồn S02'!$B$12:$AB$51,3,0))</f>
        <v/>
      </c>
      <c r="S21" s="1193">
        <f t="shared" ref="S21:S23" si="17">IF(OR(LEFT(G21,2)="PN",M21="152",M21="155",M21="156"),O21/I21,0)</f>
        <v>0</v>
      </c>
      <c r="T21" s="1193">
        <f t="shared" ref="T21:T23" si="18">IF(OR(LEFT(G21,2)="PN",M21="152",M21="155",M21="156"),O21,0)</f>
        <v>0</v>
      </c>
      <c r="U21" s="1194">
        <f>IF(J21&gt;0,VLOOKUP($H21,'Nhập xuất tồn S02'!$B$12:$AB$51,27,0),0)</f>
        <v>0</v>
      </c>
      <c r="V21" s="1194">
        <f t="shared" ref="V21:V23" si="19">IF(J21&gt;0,J21*U21,0)</f>
        <v>0</v>
      </c>
      <c r="W21" s="1195" t="str">
        <f>IF(H21="","",VLOOKUP(H21,'Nhập xuất tồn S02'!$B$12:$X$4901,22,0))</f>
        <v/>
      </c>
      <c r="X21" s="1196" t="str">
        <f>IF(H21="","",VLOOKUP(H21,'Nhập xuất tồn S02'!$B$12:$X$4901,23,0))</f>
        <v/>
      </c>
      <c r="Y21" s="1196" t="str">
        <f t="shared" ref="Y21:Y23" si="20">LEFT(M21,3)</f>
        <v/>
      </c>
      <c r="Z21" s="1196" t="str">
        <f t="shared" ref="Z21:Z23" si="21">LEFT(N21,3)</f>
        <v/>
      </c>
      <c r="AA21" s="1197" t="str">
        <f>IF(P21="","",IFERROR(VLOOKUP(P21,'Khách hàng'!$B$6:$E$1391,2,0),VLOOKUP(P21,NCC!$B$6:$D$1391,2,0)))</f>
        <v/>
      </c>
      <c r="AB21" s="1197" t="str">
        <f>IF(P21="","",IFERROR(VLOOKUP(P21,'Khách hàng'!$B$6:$E$1391,3,0),VLOOKUP(P21,NCC!$B$6:$D$1391,3,0)))</f>
        <v/>
      </c>
      <c r="AC21" s="1208"/>
    </row>
    <row r="22" spans="1:29" s="1068" customFormat="1">
      <c r="A22" s="1180" t="str">
        <f t="shared" si="14"/>
        <v/>
      </c>
      <c r="B22" s="1181" t="str">
        <f t="shared" si="15"/>
        <v/>
      </c>
      <c r="C22" s="1182"/>
      <c r="D22" s="1183"/>
      <c r="E22" s="1396"/>
      <c r="F22" s="1183"/>
      <c r="G22" s="1185" t="str">
        <f t="shared" si="16"/>
        <v/>
      </c>
      <c r="H22" s="1200"/>
      <c r="I22" s="1188"/>
      <c r="J22" s="1213"/>
      <c r="K22" s="1189"/>
      <c r="L22" s="1189"/>
      <c r="M22" s="1190"/>
      <c r="N22" s="1190"/>
      <c r="O22" s="1189"/>
      <c r="P22" s="1741"/>
      <c r="Q22" s="1201"/>
      <c r="R22" s="1192" t="str">
        <f>IF(H22="","",VLOOKUP($H22,'Nhập xuất tồn S02'!$B$12:$AB$51,3,0))</f>
        <v/>
      </c>
      <c r="S22" s="1193">
        <f t="shared" si="17"/>
        <v>0</v>
      </c>
      <c r="T22" s="1193">
        <f t="shared" si="18"/>
        <v>0</v>
      </c>
      <c r="U22" s="1194">
        <f>IF(J22&gt;0,VLOOKUP($H22,'Nhập xuất tồn S02'!$B$12:$AB$51,27,0),0)</f>
        <v>0</v>
      </c>
      <c r="V22" s="1194">
        <f t="shared" si="19"/>
        <v>0</v>
      </c>
      <c r="W22" s="1195" t="str">
        <f>IF(H22="","",VLOOKUP(H22,'Nhập xuất tồn S02'!$B$12:$X$4901,22,0))</f>
        <v/>
      </c>
      <c r="X22" s="1196" t="str">
        <f>IF(H22="","",VLOOKUP(H22,'Nhập xuất tồn S02'!$B$12:$X$4901,23,0))</f>
        <v/>
      </c>
      <c r="Y22" s="1196" t="str">
        <f t="shared" si="20"/>
        <v/>
      </c>
      <c r="Z22" s="1196" t="str">
        <f t="shared" si="21"/>
        <v/>
      </c>
      <c r="AA22" s="1197" t="str">
        <f>IF(P22="","",IFERROR(VLOOKUP(P22,'Khách hàng'!$B$6:$E$1391,2,0),VLOOKUP(P22,NCC!$B$6:$D$1391,2,0)))</f>
        <v/>
      </c>
      <c r="AB22" s="1197" t="str">
        <f>IF(P22="","",IFERROR(VLOOKUP(P22,'Khách hàng'!$B$6:$E$1391,3,0),VLOOKUP(P22,NCC!$B$6:$D$1391,3,0)))</f>
        <v/>
      </c>
      <c r="AC22" s="1208"/>
    </row>
    <row r="23" spans="1:29" s="1068" customFormat="1" ht="13.8" customHeight="1">
      <c r="A23" s="1180" t="str">
        <f t="shared" si="14"/>
        <v/>
      </c>
      <c r="B23" s="1181" t="str">
        <f t="shared" si="15"/>
        <v/>
      </c>
      <c r="C23" s="1182"/>
      <c r="D23" s="1183"/>
      <c r="E23" s="1396"/>
      <c r="F23" s="1183"/>
      <c r="G23" s="1185" t="str">
        <f t="shared" si="16"/>
        <v/>
      </c>
      <c r="H23" s="1200"/>
      <c r="I23" s="1188"/>
      <c r="J23" s="1213"/>
      <c r="K23" s="1188"/>
      <c r="L23" s="1189"/>
      <c r="M23" s="1190"/>
      <c r="N23" s="1190"/>
      <c r="O23" s="1189"/>
      <c r="P23" s="1741"/>
      <c r="Q23" s="1201"/>
      <c r="R23" s="1192" t="str">
        <f>IF(H23="","",VLOOKUP($H23,'Nhập xuất tồn S02'!$B$12:$AB$51,3,0))</f>
        <v/>
      </c>
      <c r="S23" s="1193">
        <f t="shared" si="17"/>
        <v>0</v>
      </c>
      <c r="T23" s="1193">
        <f t="shared" si="18"/>
        <v>0</v>
      </c>
      <c r="U23" s="1194">
        <f>IF(J23&gt;0,VLOOKUP($H23,'Nhập xuất tồn S02'!$B$12:$AB$51,27,0),0)</f>
        <v>0</v>
      </c>
      <c r="V23" s="1194">
        <f t="shared" si="19"/>
        <v>0</v>
      </c>
      <c r="W23" s="1195" t="str">
        <f>IF(H23="","",VLOOKUP(H23,'Nhập xuất tồn S02'!$B$12:$X$4901,22,0))</f>
        <v/>
      </c>
      <c r="X23" s="1196" t="str">
        <f>IF(H23="","",VLOOKUP(H23,'Nhập xuất tồn S02'!$B$12:$X$4901,23,0))</f>
        <v/>
      </c>
      <c r="Y23" s="1196" t="str">
        <f t="shared" si="20"/>
        <v/>
      </c>
      <c r="Z23" s="1196" t="str">
        <f t="shared" si="21"/>
        <v/>
      </c>
      <c r="AA23" s="1197" t="str">
        <f>IF(P23="","",IFERROR(VLOOKUP(P23,'Khách hàng'!$B$6:$E$1391,2,0),VLOOKUP(P23,NCC!$B$6:$D$1391,2,0)))</f>
        <v/>
      </c>
      <c r="AB23" s="1197" t="str">
        <f>IF(P23="","",IFERROR(VLOOKUP(P23,'Khách hàng'!$B$6:$E$1391,3,0),VLOOKUP(P23,NCC!$B$6:$D$1391,3,0)))</f>
        <v/>
      </c>
      <c r="AC23" s="1208"/>
    </row>
    <row r="24" spans="1:29" s="1068" customFormat="1" ht="13.8" customHeight="1">
      <c r="A24" s="1180" t="str">
        <f t="shared" si="7"/>
        <v/>
      </c>
      <c r="B24" s="1181" t="str">
        <f t="shared" si="13"/>
        <v/>
      </c>
      <c r="C24" s="1182"/>
      <c r="D24" s="1183"/>
      <c r="E24" s="1396"/>
      <c r="F24" s="1183"/>
      <c r="G24" s="1185" t="str">
        <f t="shared" si="1"/>
        <v/>
      </c>
      <c r="H24" s="1200"/>
      <c r="I24" s="1188"/>
      <c r="J24" s="1214"/>
      <c r="K24" s="1188"/>
      <c r="L24" s="1189"/>
      <c r="M24" s="1190"/>
      <c r="N24" s="1190"/>
      <c r="O24" s="1189"/>
      <c r="P24" s="1741"/>
      <c r="Q24" s="1201"/>
      <c r="R24" s="1192" t="str">
        <f>IF(H24="","",VLOOKUP($H24,'Nhập xuất tồn S02'!$B$12:$AB$51,3,0))</f>
        <v/>
      </c>
      <c r="S24" s="1193">
        <f t="shared" si="8"/>
        <v>0</v>
      </c>
      <c r="T24" s="1193">
        <f t="shared" si="9"/>
        <v>0</v>
      </c>
      <c r="U24" s="1194">
        <f>IF(J24&gt;0,VLOOKUP($H24,'Nhập xuất tồn S02'!$B$12:$AB$51,27,0),0)</f>
        <v>0</v>
      </c>
      <c r="V24" s="1194">
        <f t="shared" si="10"/>
        <v>0</v>
      </c>
      <c r="W24" s="1195" t="str">
        <f>IF(H24="","",VLOOKUP(H24,'Nhập xuất tồn S02'!$B$12:$X$4901,22,0))</f>
        <v/>
      </c>
      <c r="X24" s="1196" t="str">
        <f>IF(H24="","",VLOOKUP(H24,'Nhập xuất tồn S02'!$B$12:$X$4901,23,0))</f>
        <v/>
      </c>
      <c r="Y24" s="1196" t="str">
        <f t="shared" si="11"/>
        <v/>
      </c>
      <c r="Z24" s="1196" t="str">
        <f t="shared" si="12"/>
        <v/>
      </c>
      <c r="AA24" s="1197" t="str">
        <f>IF(P24="","",IFERROR(VLOOKUP(P24,'Khách hàng'!$B$6:$E$1391,2,0),VLOOKUP(P24,NCC!$B$6:$D$1391,2,0)))</f>
        <v/>
      </c>
      <c r="AB24" s="1197" t="str">
        <f>IF(P24="","",IFERROR(VLOOKUP(P24,'Khách hàng'!$B$6:$E$1391,3,0),VLOOKUP(P24,NCC!$B$6:$D$1391,3,0)))</f>
        <v/>
      </c>
      <c r="AC24" s="1208"/>
    </row>
    <row r="25" spans="1:29" s="1068" customFormat="1">
      <c r="A25" s="1180" t="str">
        <f t="shared" si="7"/>
        <v/>
      </c>
      <c r="B25" s="1181" t="str">
        <f t="shared" si="13"/>
        <v/>
      </c>
      <c r="C25" s="1182"/>
      <c r="D25" s="1183"/>
      <c r="E25" s="1396"/>
      <c r="F25" s="1183"/>
      <c r="G25" s="1185" t="str">
        <f t="shared" si="1"/>
        <v/>
      </c>
      <c r="H25" s="1200"/>
      <c r="I25" s="1188"/>
      <c r="J25" s="1214"/>
      <c r="K25" s="1188"/>
      <c r="L25" s="1189"/>
      <c r="M25" s="1190"/>
      <c r="N25" s="1190"/>
      <c r="O25" s="1189"/>
      <c r="P25" s="1740"/>
      <c r="Q25" s="1201"/>
      <c r="R25" s="1192" t="str">
        <f>IF(H25="","",VLOOKUP($H25,'Nhập xuất tồn S02'!$B$12:$AB$51,3,0))</f>
        <v/>
      </c>
      <c r="S25" s="1193">
        <f t="shared" si="8"/>
        <v>0</v>
      </c>
      <c r="T25" s="1193">
        <f t="shared" si="9"/>
        <v>0</v>
      </c>
      <c r="U25" s="1194">
        <f>IF(J25&gt;0,VLOOKUP($H25,'Nhập xuất tồn S02'!$B$12:$AB$51,27,0),0)</f>
        <v>0</v>
      </c>
      <c r="V25" s="1194">
        <f t="shared" si="10"/>
        <v>0</v>
      </c>
      <c r="W25" s="1195" t="str">
        <f>IF(H25="","",VLOOKUP(H25,'Nhập xuất tồn S02'!$B$12:$X$4901,22,0))</f>
        <v/>
      </c>
      <c r="X25" s="1196" t="str">
        <f>IF(H25="","",VLOOKUP(H25,'Nhập xuất tồn S02'!$B$12:$X$4901,23,0))</f>
        <v/>
      </c>
      <c r="Y25" s="1196" t="str">
        <f t="shared" si="11"/>
        <v/>
      </c>
      <c r="Z25" s="1196" t="str">
        <f t="shared" si="12"/>
        <v/>
      </c>
      <c r="AA25" s="1197" t="str">
        <f>IF(P25="","",IFERROR(VLOOKUP(P25,'Khách hàng'!$B$6:$E$1391,2,0),VLOOKUP(P25,NCC!$B$6:$D$1391,2,0)))</f>
        <v/>
      </c>
      <c r="AB25" s="1197" t="str">
        <f>IF(P25="","",IFERROR(VLOOKUP(P25,'Khách hàng'!$B$6:$E$1391,3,0),VLOOKUP(P25,NCC!$B$6:$D$1391,3,0)))</f>
        <v/>
      </c>
      <c r="AC25" s="1198"/>
    </row>
    <row r="26" spans="1:29" s="1068" customFormat="1" ht="13.8" customHeight="1">
      <c r="A26" s="1180" t="str">
        <f t="shared" si="7"/>
        <v/>
      </c>
      <c r="B26" s="1181" t="str">
        <f t="shared" si="13"/>
        <v/>
      </c>
      <c r="C26" s="1182"/>
      <c r="D26" s="1183"/>
      <c r="E26" s="1396"/>
      <c r="F26" s="1183"/>
      <c r="G26" s="1185" t="str">
        <f t="shared" si="1"/>
        <v/>
      </c>
      <c r="H26" s="1186"/>
      <c r="I26" s="1187"/>
      <c r="J26" s="1214"/>
      <c r="K26" s="1188"/>
      <c r="L26" s="1189"/>
      <c r="M26" s="1190"/>
      <c r="N26" s="1190"/>
      <c r="O26" s="1188"/>
      <c r="P26" s="1741"/>
      <c r="Q26" s="1201"/>
      <c r="R26" s="1192" t="str">
        <f>IF(H26="","",VLOOKUP($H26,'Nhập xuất tồn S02'!$B$12:$AB$51,3,0))</f>
        <v/>
      </c>
      <c r="S26" s="1193">
        <f t="shared" si="8"/>
        <v>0</v>
      </c>
      <c r="T26" s="1193">
        <f t="shared" si="9"/>
        <v>0</v>
      </c>
      <c r="U26" s="1194">
        <f>IF(J26&gt;0,VLOOKUP($H26,'Nhập xuất tồn S02'!$B$12:$AB$51,27,0),0)</f>
        <v>0</v>
      </c>
      <c r="V26" s="1194">
        <f t="shared" si="10"/>
        <v>0</v>
      </c>
      <c r="W26" s="1195" t="str">
        <f>IF(H26="","",VLOOKUP(H26,'Nhập xuất tồn S02'!$B$12:$X$4901,22,0))</f>
        <v/>
      </c>
      <c r="X26" s="1196" t="str">
        <f>IF(H26="","",VLOOKUP(H26,'Nhập xuất tồn S02'!$B$12:$X$4901,23,0))</f>
        <v/>
      </c>
      <c r="Y26" s="1196" t="str">
        <f t="shared" si="11"/>
        <v/>
      </c>
      <c r="Z26" s="1196" t="str">
        <f t="shared" si="12"/>
        <v/>
      </c>
      <c r="AA26" s="1197" t="str">
        <f>IF(P26="","",IFERROR(VLOOKUP(P26,'Khách hàng'!$B$6:$E$1391,2,0),VLOOKUP(P26,NCC!$B$6:$D$1391,2,0)))</f>
        <v/>
      </c>
      <c r="AB26" s="1197" t="str">
        <f>IF(P26="","",IFERROR(VLOOKUP(P26,'Khách hàng'!$B$6:$E$1391,3,0),VLOOKUP(P26,NCC!$B$6:$D$1391,3,0)))</f>
        <v/>
      </c>
      <c r="AC26" s="1198"/>
    </row>
    <row r="27" spans="1:29" s="1068" customFormat="1">
      <c r="A27" s="1277" t="str">
        <f t="shared" si="7"/>
        <v/>
      </c>
      <c r="B27" s="1278" t="str">
        <f t="shared" si="13"/>
        <v/>
      </c>
      <c r="C27" s="1279"/>
      <c r="D27" s="1280"/>
      <c r="E27" s="1396"/>
      <c r="F27" s="1280"/>
      <c r="G27" s="1281" t="str">
        <f t="shared" si="1"/>
        <v/>
      </c>
      <c r="H27" s="1282"/>
      <c r="I27" s="1283"/>
      <c r="J27" s="1284"/>
      <c r="K27" s="1285"/>
      <c r="L27" s="1285"/>
      <c r="M27" s="1286"/>
      <c r="N27" s="1286"/>
      <c r="O27" s="1287"/>
      <c r="P27" s="1742"/>
      <c r="Q27" s="1288"/>
      <c r="R27" s="1289" t="str">
        <f>IF(H27="","",VLOOKUP($H27,'Nhập xuất tồn S02'!$B$12:$AB$51,3,0))</f>
        <v/>
      </c>
      <c r="S27" s="1193">
        <f t="shared" si="8"/>
        <v>0</v>
      </c>
      <c r="T27" s="1193">
        <f t="shared" si="9"/>
        <v>0</v>
      </c>
      <c r="U27" s="1194">
        <f>IF(J27&gt;0,VLOOKUP($H27,'Nhập xuất tồn S02'!$B$12:$AB$51,27,0),0)</f>
        <v>0</v>
      </c>
      <c r="V27" s="1194">
        <f t="shared" si="10"/>
        <v>0</v>
      </c>
      <c r="W27" s="1195" t="str">
        <f>IF(H27="","",VLOOKUP(H27,'Nhập xuất tồn S02'!$B$12:$X$4901,22,0))</f>
        <v/>
      </c>
      <c r="X27" s="1196" t="str">
        <f>IF(H27="","",VLOOKUP(H27,'Nhập xuất tồn S02'!$B$12:$X$4901,23,0))</f>
        <v/>
      </c>
      <c r="Y27" s="1196" t="str">
        <f t="shared" si="11"/>
        <v/>
      </c>
      <c r="Z27" s="1196" t="str">
        <f t="shared" si="12"/>
        <v/>
      </c>
      <c r="AA27" s="1197" t="str">
        <f>IF(P27="","",IFERROR(VLOOKUP(P27,'Khách hàng'!$B$6:$E$1391,2,0),VLOOKUP(P27,NCC!$B$6:$D$1391,2,0)))</f>
        <v/>
      </c>
      <c r="AB27" s="1197" t="str">
        <f>IF(P27="","",IFERROR(VLOOKUP(P27,'Khách hàng'!$B$6:$E$1391,3,0),VLOOKUP(P27,NCC!$B$6:$D$1391,3,0)))</f>
        <v/>
      </c>
      <c r="AC27" s="1198"/>
    </row>
    <row r="28" spans="1:29" s="1068" customFormat="1" ht="13.8">
      <c r="A28" s="1298" t="str">
        <f t="shared" si="7"/>
        <v/>
      </c>
      <c r="B28" s="1077" t="str">
        <f t="shared" si="13"/>
        <v/>
      </c>
      <c r="C28" s="1304"/>
      <c r="D28" s="1305"/>
      <c r="E28" s="1396"/>
      <c r="F28" s="1305"/>
      <c r="G28" s="1306" t="str">
        <f t="shared" si="1"/>
        <v/>
      </c>
      <c r="H28" s="1307"/>
      <c r="I28" s="1308"/>
      <c r="J28" s="1309"/>
      <c r="K28" s="1310"/>
      <c r="L28" s="1310"/>
      <c r="M28" s="1311"/>
      <c r="N28" s="1311"/>
      <c r="O28" s="1309"/>
      <c r="P28" s="1743"/>
      <c r="Q28" s="1302"/>
      <c r="R28" s="1077" t="str">
        <f>IF(H28="","",VLOOKUP($H28,'Nhập xuất tồn S02'!$B$12:$AB$51,3,0))</f>
        <v/>
      </c>
      <c r="S28" s="1193">
        <f t="shared" si="8"/>
        <v>0</v>
      </c>
      <c r="T28" s="1193">
        <f t="shared" si="9"/>
        <v>0</v>
      </c>
      <c r="U28" s="1194">
        <f>IF(J28&gt;0,VLOOKUP($H28,'Nhập xuất tồn S02'!$B$12:$AB$51,27,0),0)</f>
        <v>0</v>
      </c>
      <c r="V28" s="1194">
        <f t="shared" si="10"/>
        <v>0</v>
      </c>
      <c r="W28" s="1195" t="str">
        <f>IF(H28="","",VLOOKUP(H28,'Nhập xuất tồn S02'!$B$12:$X$4901,22,0))</f>
        <v/>
      </c>
      <c r="X28" s="1196" t="str">
        <f>IF(H28="","",VLOOKUP(H28,'Nhập xuất tồn S02'!$B$12:$X$4901,23,0))</f>
        <v/>
      </c>
      <c r="Y28" s="1196" t="str">
        <f t="shared" si="11"/>
        <v/>
      </c>
      <c r="Z28" s="1196" t="str">
        <f t="shared" si="12"/>
        <v/>
      </c>
      <c r="AA28" s="1197" t="str">
        <f>IF(P28="","",IFERROR(VLOOKUP(P28,'Khách hàng'!$B$6:$E$1391,2,0),VLOOKUP(P28,NCC!$B$6:$D$1391,2,0)))</f>
        <v/>
      </c>
      <c r="AB28" s="1197" t="str">
        <f>IF(P28="","",IFERROR(VLOOKUP(P28,'Khách hàng'!$B$6:$E$1391,3,0),VLOOKUP(P28,NCC!$B$6:$D$1391,3,0)))</f>
        <v/>
      </c>
      <c r="AC28" s="1198"/>
    </row>
    <row r="29" spans="1:29" s="1068" customFormat="1" ht="13.8">
      <c r="A29" s="1298" t="str">
        <f t="shared" si="7"/>
        <v/>
      </c>
      <c r="B29" s="1077" t="str">
        <f t="shared" si="13"/>
        <v/>
      </c>
      <c r="C29" s="1312"/>
      <c r="D29" s="1123"/>
      <c r="E29" s="1396"/>
      <c r="F29" s="1123"/>
      <c r="G29" s="1299" t="str">
        <f t="shared" si="1"/>
        <v/>
      </c>
      <c r="H29" s="1313"/>
      <c r="I29" s="987"/>
      <c r="J29" s="1301"/>
      <c r="K29" s="1124"/>
      <c r="L29" s="1312"/>
      <c r="M29" s="1311"/>
      <c r="N29" s="1311"/>
      <c r="O29" s="1310"/>
      <c r="P29" s="1348"/>
      <c r="Q29" s="1302"/>
      <c r="R29" s="1077" t="str">
        <f>IF(H29="","",VLOOKUP($H29,'Nhập xuất tồn S02'!$B$12:$AB$51,3,0))</f>
        <v/>
      </c>
      <c r="S29" s="1193">
        <f t="shared" si="8"/>
        <v>0</v>
      </c>
      <c r="T29" s="1193">
        <f t="shared" si="9"/>
        <v>0</v>
      </c>
      <c r="U29" s="1194">
        <f>IF(J29&gt;0,VLOOKUP($H29,'Nhập xuất tồn S02'!$B$12:$AB$51,27,0),0)</f>
        <v>0</v>
      </c>
      <c r="V29" s="1194">
        <f t="shared" si="10"/>
        <v>0</v>
      </c>
      <c r="W29" s="1195" t="str">
        <f>IF(H29="","",VLOOKUP(H29,'Nhập xuất tồn S02'!$B$12:$X$4901,22,0))</f>
        <v/>
      </c>
      <c r="X29" s="1196" t="str">
        <f>IF(H29="","",VLOOKUP(H29,'Nhập xuất tồn S02'!$B$12:$X$4901,23,0))</f>
        <v/>
      </c>
      <c r="Y29" s="1196" t="str">
        <f t="shared" si="11"/>
        <v/>
      </c>
      <c r="Z29" s="1196" t="str">
        <f t="shared" si="12"/>
        <v/>
      </c>
      <c r="AA29" s="1197" t="str">
        <f>IF(P29="","",IFERROR(VLOOKUP(P29,'Khách hàng'!$B$6:$E$1391,2,0),VLOOKUP(P29,NCC!$B$6:$D$1391,2,0)))</f>
        <v/>
      </c>
      <c r="AB29" s="1197" t="str">
        <f>IF(P29="","",IFERROR(VLOOKUP(P29,'Khách hàng'!$B$6:$E$1391,3,0),VLOOKUP(P29,NCC!$B$6:$D$1391,3,0)))</f>
        <v/>
      </c>
      <c r="AC29" s="1198"/>
    </row>
    <row r="30" spans="1:29" s="1068" customFormat="1" ht="14.4" thickBot="1">
      <c r="A30" s="1298" t="str">
        <f t="shared" si="7"/>
        <v/>
      </c>
      <c r="B30" s="1077" t="str">
        <f t="shared" si="13"/>
        <v/>
      </c>
      <c r="C30" s="1314"/>
      <c r="D30" s="1123"/>
      <c r="E30" s="1396"/>
      <c r="F30" s="1123"/>
      <c r="G30" s="1299" t="str">
        <f t="shared" si="1"/>
        <v/>
      </c>
      <c r="H30" s="986"/>
      <c r="I30" s="987"/>
      <c r="J30" s="1301"/>
      <c r="K30" s="1124"/>
      <c r="L30" s="1132"/>
      <c r="M30" s="935"/>
      <c r="N30" s="935"/>
      <c r="O30" s="1309"/>
      <c r="P30" s="1743"/>
      <c r="Q30" s="1302"/>
      <c r="R30" s="1077" t="str">
        <f>IF(H30="","",VLOOKUP($H30,'Nhập xuất tồn S02'!$B$12:$AB$51,3,0))</f>
        <v/>
      </c>
      <c r="S30" s="1193">
        <f t="shared" si="8"/>
        <v>0</v>
      </c>
      <c r="T30" s="1193">
        <f t="shared" si="9"/>
        <v>0</v>
      </c>
      <c r="U30" s="1194">
        <f>IF(J30&gt;0,VLOOKUP($H30,'Nhập xuất tồn S02'!$B$12:$AB$51,27,0),0)</f>
        <v>0</v>
      </c>
      <c r="V30" s="1194">
        <f t="shared" si="10"/>
        <v>0</v>
      </c>
      <c r="W30" s="1195" t="str">
        <f>IF(H30="","",VLOOKUP(H30,'Nhập xuất tồn S02'!$B$12:$X$4901,22,0))</f>
        <v/>
      </c>
      <c r="X30" s="1196" t="str">
        <f>IF(H30="","",VLOOKUP(H30,'Nhập xuất tồn S02'!$B$12:$X$4901,23,0))</f>
        <v/>
      </c>
      <c r="Y30" s="1196" t="str">
        <f t="shared" si="11"/>
        <v/>
      </c>
      <c r="Z30" s="1196" t="str">
        <f t="shared" si="12"/>
        <v/>
      </c>
      <c r="AA30" s="1197" t="str">
        <f>IF(P30="","",IFERROR(VLOOKUP(P30,'Khách hàng'!$B$6:$E$1391,2,0),VLOOKUP(P30,NCC!$B$6:$D$1391,2,0)))</f>
        <v/>
      </c>
      <c r="AB30" s="1197" t="str">
        <f>IF(P30="","",IFERROR(VLOOKUP(P30,'Khách hàng'!$B$6:$E$1391,3,0),VLOOKUP(P30,NCC!$B$6:$D$1391,3,0)))</f>
        <v/>
      </c>
      <c r="AC30" s="1198"/>
    </row>
    <row r="31" spans="1:29" s="1068" customFormat="1" ht="14.4" thickBot="1">
      <c r="A31" s="1298" t="str">
        <f t="shared" si="7"/>
        <v/>
      </c>
      <c r="B31" s="1077" t="str">
        <f t="shared" si="13"/>
        <v/>
      </c>
      <c r="C31" s="1314"/>
      <c r="D31" s="1123"/>
      <c r="E31" s="1396"/>
      <c r="F31" s="1123"/>
      <c r="G31" s="1299" t="str">
        <f t="shared" si="1"/>
        <v/>
      </c>
      <c r="H31" s="1313"/>
      <c r="I31" s="987"/>
      <c r="J31" s="1301"/>
      <c r="K31" s="1337"/>
      <c r="L31" s="1312"/>
      <c r="M31" s="935"/>
      <c r="N31" s="935"/>
      <c r="O31" s="1309"/>
      <c r="P31" s="1743"/>
      <c r="Q31" s="1302"/>
      <c r="R31" s="1077" t="str">
        <f>IF(H31="","",VLOOKUP($H31,'Nhập xuất tồn S02'!$B$12:$AB$51,3,0))</f>
        <v/>
      </c>
      <c r="S31" s="1193">
        <f t="shared" si="8"/>
        <v>0</v>
      </c>
      <c r="T31" s="1193">
        <f t="shared" si="9"/>
        <v>0</v>
      </c>
      <c r="U31" s="1194">
        <f>IF(J31&gt;0,VLOOKUP($H31,'Nhập xuất tồn S02'!$B$12:$AB$51,27,0),0)</f>
        <v>0</v>
      </c>
      <c r="V31" s="1194">
        <f t="shared" si="10"/>
        <v>0</v>
      </c>
      <c r="W31" s="1195" t="str">
        <f>IF(H31="","",VLOOKUP(H31,'Nhập xuất tồn S02'!$B$12:$X$4901,22,0))</f>
        <v/>
      </c>
      <c r="X31" s="1196" t="str">
        <f>IF(H31="","",VLOOKUP(H31,'Nhập xuất tồn S02'!$B$12:$X$4901,23,0))</f>
        <v/>
      </c>
      <c r="Y31" s="1196" t="str">
        <f t="shared" si="11"/>
        <v/>
      </c>
      <c r="Z31" s="1196" t="str">
        <f t="shared" si="12"/>
        <v/>
      </c>
      <c r="AA31" s="1197" t="str">
        <f>IF(P31="","",IFERROR(VLOOKUP(P31,'Khách hàng'!$B$6:$E$1391,2,0),VLOOKUP(P31,NCC!$B$6:$D$1391,2,0)))</f>
        <v/>
      </c>
      <c r="AB31" s="1197" t="str">
        <f>IF(P31="","",IFERROR(VLOOKUP(P31,'Khách hàng'!$B$6:$E$1391,3,0),VLOOKUP(P31,NCC!$B$6:$D$1391,3,0)))</f>
        <v/>
      </c>
      <c r="AC31" s="1198"/>
    </row>
    <row r="32" spans="1:29" s="1068" customFormat="1" ht="14.4" thickBot="1">
      <c r="A32" s="1298" t="str">
        <f t="shared" si="7"/>
        <v/>
      </c>
      <c r="B32" s="1077" t="str">
        <f t="shared" si="13"/>
        <v/>
      </c>
      <c r="C32" s="1314"/>
      <c r="D32" s="1123"/>
      <c r="E32" s="1396"/>
      <c r="F32" s="1123"/>
      <c r="G32" s="1299" t="str">
        <f t="shared" si="1"/>
        <v/>
      </c>
      <c r="H32" s="1313"/>
      <c r="I32" s="987"/>
      <c r="J32" s="1301"/>
      <c r="K32" s="1337"/>
      <c r="L32" s="1312"/>
      <c r="M32" s="935"/>
      <c r="N32" s="935"/>
      <c r="O32" s="1309"/>
      <c r="P32" s="1743"/>
      <c r="Q32" s="1302"/>
      <c r="R32" s="1077" t="str">
        <f>IF(H32="","",VLOOKUP($H32,'Nhập xuất tồn S02'!$B$12:$AB$51,3,0))</f>
        <v/>
      </c>
      <c r="S32" s="1193">
        <f t="shared" si="8"/>
        <v>0</v>
      </c>
      <c r="T32" s="1193">
        <f t="shared" si="9"/>
        <v>0</v>
      </c>
      <c r="U32" s="1194">
        <f>IF(J32&gt;0,VLOOKUP($H32,'Nhập xuất tồn S02'!$B$12:$AB$51,27,0),0)</f>
        <v>0</v>
      </c>
      <c r="V32" s="1194">
        <f t="shared" si="10"/>
        <v>0</v>
      </c>
      <c r="W32" s="1195" t="str">
        <f>IF(H32="","",VLOOKUP(H32,'Nhập xuất tồn S02'!$B$12:$X$4901,22,0))</f>
        <v/>
      </c>
      <c r="X32" s="1196" t="str">
        <f>IF(H32="","",VLOOKUP(H32,'Nhập xuất tồn S02'!$B$12:$X$4901,23,0))</f>
        <v/>
      </c>
      <c r="Y32" s="1196" t="str">
        <f t="shared" si="11"/>
        <v/>
      </c>
      <c r="Z32" s="1196" t="str">
        <f t="shared" si="12"/>
        <v/>
      </c>
      <c r="AA32" s="1197" t="str">
        <f>IF(P32="","",IFERROR(VLOOKUP(P32,'Khách hàng'!$B$6:$E$1391,2,0),VLOOKUP(P32,NCC!$B$6:$D$1391,2,0)))</f>
        <v/>
      </c>
      <c r="AB32" s="1197" t="str">
        <f>IF(P32="","",IFERROR(VLOOKUP(P32,'Khách hàng'!$B$6:$E$1391,3,0),VLOOKUP(P32,NCC!$B$6:$D$1391,3,0)))</f>
        <v/>
      </c>
      <c r="AC32" s="1198"/>
    </row>
    <row r="33" spans="1:29" s="1068" customFormat="1" ht="13.8">
      <c r="A33" s="1298" t="str">
        <f t="shared" si="7"/>
        <v/>
      </c>
      <c r="B33" s="1077" t="str">
        <f t="shared" si="13"/>
        <v/>
      </c>
      <c r="C33" s="1312"/>
      <c r="D33" s="1123"/>
      <c r="E33" s="1396"/>
      <c r="F33" s="1123"/>
      <c r="G33" s="1299" t="str">
        <f t="shared" si="1"/>
        <v/>
      </c>
      <c r="H33" s="1313"/>
      <c r="I33" s="987"/>
      <c r="J33" s="1301"/>
      <c r="K33" s="1124"/>
      <c r="L33" s="1312"/>
      <c r="M33" s="935"/>
      <c r="N33" s="935"/>
      <c r="O33" s="1310"/>
      <c r="P33" s="1348"/>
      <c r="Q33" s="1302"/>
      <c r="R33" s="1077" t="str">
        <f>IF(H33="","",VLOOKUP($H33,'Nhập xuất tồn S02'!$B$12:$AB$51,3,0))</f>
        <v/>
      </c>
      <c r="S33" s="1193">
        <f t="shared" si="8"/>
        <v>0</v>
      </c>
      <c r="T33" s="1193">
        <f t="shared" si="9"/>
        <v>0</v>
      </c>
      <c r="U33" s="1194">
        <f>IF(J33&gt;0,VLOOKUP($H33,'Nhập xuất tồn S02'!$B$12:$AB$51,27,0),0)</f>
        <v>0</v>
      </c>
      <c r="V33" s="1194">
        <f t="shared" si="10"/>
        <v>0</v>
      </c>
      <c r="W33" s="1195" t="str">
        <f>IF(H33="","",VLOOKUP(H33,'Nhập xuất tồn S02'!$B$12:$X$4901,22,0))</f>
        <v/>
      </c>
      <c r="X33" s="1196" t="str">
        <f>IF(H33="","",VLOOKUP(H33,'Nhập xuất tồn S02'!$B$12:$X$4901,23,0))</f>
        <v/>
      </c>
      <c r="Y33" s="1196" t="str">
        <f t="shared" si="11"/>
        <v/>
      </c>
      <c r="Z33" s="1196" t="str">
        <f t="shared" si="12"/>
        <v/>
      </c>
      <c r="AA33" s="1197" t="str">
        <f>IF(P33="","",IFERROR(VLOOKUP(P33,'Khách hàng'!$B$6:$E$1391,2,0),VLOOKUP(P33,NCC!$B$6:$D$1391,2,0)))</f>
        <v/>
      </c>
      <c r="AB33" s="1197" t="str">
        <f>IF(P33="","",IFERROR(VLOOKUP(P33,'Khách hàng'!$B$6:$E$1391,3,0),VLOOKUP(P33,NCC!$B$6:$D$1391,3,0)))</f>
        <v/>
      </c>
      <c r="AC33" s="1198"/>
    </row>
    <row r="34" spans="1:29" s="1068" customFormat="1" ht="13.8">
      <c r="A34" s="1298" t="str">
        <f t="shared" si="7"/>
        <v/>
      </c>
      <c r="B34" s="1077" t="str">
        <f t="shared" si="13"/>
        <v/>
      </c>
      <c r="C34" s="1312"/>
      <c r="D34" s="1123"/>
      <c r="E34" s="1396"/>
      <c r="F34" s="1123"/>
      <c r="G34" s="1299" t="str">
        <f t="shared" si="1"/>
        <v/>
      </c>
      <c r="H34" s="1313"/>
      <c r="I34" s="987"/>
      <c r="J34" s="1301"/>
      <c r="K34" s="1124"/>
      <c r="L34" s="1312"/>
      <c r="M34" s="935"/>
      <c r="N34" s="935"/>
      <c r="O34" s="1309"/>
      <c r="P34" s="1348"/>
      <c r="Q34" s="1302"/>
      <c r="R34" s="1077" t="str">
        <f>IF(H34="","",VLOOKUP($H34,'Nhập xuất tồn S02'!$B$12:$AB$51,3,0))</f>
        <v/>
      </c>
      <c r="S34" s="1193">
        <f t="shared" si="8"/>
        <v>0</v>
      </c>
      <c r="T34" s="1193">
        <f t="shared" si="9"/>
        <v>0</v>
      </c>
      <c r="U34" s="1194">
        <f>IF(J34&gt;0,VLOOKUP($H34,'Nhập xuất tồn S02'!$B$12:$AB$51,27,0),0)</f>
        <v>0</v>
      </c>
      <c r="V34" s="1194">
        <f t="shared" si="10"/>
        <v>0</v>
      </c>
      <c r="W34" s="1195" t="str">
        <f>IF(H34="","",VLOOKUP(H34,'Nhập xuất tồn S02'!$B$12:$X$4901,22,0))</f>
        <v/>
      </c>
      <c r="X34" s="1196" t="str">
        <f>IF(H34="","",VLOOKUP(H34,'Nhập xuất tồn S02'!$B$12:$X$4901,23,0))</f>
        <v/>
      </c>
      <c r="Y34" s="1196" t="str">
        <f t="shared" si="11"/>
        <v/>
      </c>
      <c r="Z34" s="1196" t="str">
        <f t="shared" si="12"/>
        <v/>
      </c>
      <c r="AA34" s="1197" t="str">
        <f>IF(P34="","",IFERROR(VLOOKUP(P34,'Khách hàng'!$B$6:$E$1391,2,0),VLOOKUP(P34,NCC!$B$6:$D$1391,2,0)))</f>
        <v/>
      </c>
      <c r="AB34" s="1197" t="str">
        <f>IF(P34="","",IFERROR(VLOOKUP(P34,'Khách hàng'!$B$6:$E$1391,3,0),VLOOKUP(P34,NCC!$B$6:$D$1391,3,0)))</f>
        <v/>
      </c>
      <c r="AC34" s="1198"/>
    </row>
    <row r="35" spans="1:29" s="1068" customFormat="1" ht="13.8">
      <c r="A35" s="1298" t="str">
        <f t="shared" si="7"/>
        <v/>
      </c>
      <c r="B35" s="1077" t="str">
        <f t="shared" si="13"/>
        <v/>
      </c>
      <c r="C35" s="1314"/>
      <c r="D35" s="1123"/>
      <c r="E35" s="1396"/>
      <c r="F35" s="1123"/>
      <c r="G35" s="1299" t="str">
        <f t="shared" si="1"/>
        <v/>
      </c>
      <c r="H35" s="1409"/>
      <c r="I35" s="987"/>
      <c r="J35" s="1301"/>
      <c r="K35" s="1124"/>
      <c r="L35" s="1315"/>
      <c r="M35" s="935"/>
      <c r="N35" s="935"/>
      <c r="O35" s="1309"/>
      <c r="P35" s="1348"/>
      <c r="Q35" s="1302"/>
      <c r="R35" s="1077" t="str">
        <f>IF(H35="","",VLOOKUP($H35,'Nhập xuất tồn S02'!$B$12:$AB$51,3,0))</f>
        <v/>
      </c>
      <c r="S35" s="1193">
        <f t="shared" si="8"/>
        <v>0</v>
      </c>
      <c r="T35" s="1193">
        <f t="shared" si="9"/>
        <v>0</v>
      </c>
      <c r="U35" s="1194">
        <f>IF(J35&gt;0,VLOOKUP($H35,'Nhập xuất tồn S02'!$B$12:$AB$51,27,0),0)</f>
        <v>0</v>
      </c>
      <c r="V35" s="1194">
        <f t="shared" si="10"/>
        <v>0</v>
      </c>
      <c r="W35" s="1195" t="str">
        <f>IF(H35="","",VLOOKUP(H35,'Nhập xuất tồn S02'!$B$12:$X$4901,22,0))</f>
        <v/>
      </c>
      <c r="X35" s="1196" t="str">
        <f>IF(H35="","",VLOOKUP(H35,'Nhập xuất tồn S02'!$B$12:$X$4901,23,0))</f>
        <v/>
      </c>
      <c r="Y35" s="1196" t="str">
        <f t="shared" si="11"/>
        <v/>
      </c>
      <c r="Z35" s="1196" t="str">
        <f t="shared" si="12"/>
        <v/>
      </c>
      <c r="AA35" s="1197" t="str">
        <f>IF(P35="","",IFERROR(VLOOKUP(P35,'Khách hàng'!$B$6:$E$1391,2,0),VLOOKUP(P35,NCC!$B$6:$D$1391,2,0)))</f>
        <v/>
      </c>
      <c r="AB35" s="1197" t="str">
        <f>IF(P35="","",IFERROR(VLOOKUP(P35,'Khách hàng'!$B$6:$E$1391,3,0),VLOOKUP(P35,NCC!$B$6:$D$1391,3,0)))</f>
        <v/>
      </c>
      <c r="AC35" s="1198"/>
    </row>
    <row r="36" spans="1:29" s="1068" customFormat="1" ht="13.8">
      <c r="A36" s="1298" t="str">
        <f t="shared" si="7"/>
        <v/>
      </c>
      <c r="B36" s="1077" t="str">
        <f t="shared" si="13"/>
        <v/>
      </c>
      <c r="C36" s="1312"/>
      <c r="D36" s="1123"/>
      <c r="E36" s="1396"/>
      <c r="F36" s="1123"/>
      <c r="G36" s="1299" t="str">
        <f t="shared" si="1"/>
        <v/>
      </c>
      <c r="H36" s="1409"/>
      <c r="I36" s="987"/>
      <c r="J36" s="1301"/>
      <c r="K36" s="1124"/>
      <c r="L36" s="1312"/>
      <c r="M36" s="935"/>
      <c r="N36" s="935"/>
      <c r="O36" s="1309"/>
      <c r="P36" s="1348"/>
      <c r="Q36" s="1302"/>
      <c r="R36" s="1077" t="str">
        <f>IF(H36="","",VLOOKUP($H36,'Nhập xuất tồn S02'!$B$12:$AB$51,3,0))</f>
        <v/>
      </c>
      <c r="S36" s="1193">
        <f t="shared" si="8"/>
        <v>0</v>
      </c>
      <c r="T36" s="1193">
        <f t="shared" si="9"/>
        <v>0</v>
      </c>
      <c r="U36" s="1194">
        <f>IF(J36&gt;0,VLOOKUP($H36,'Nhập xuất tồn S02'!$B$12:$AB$51,27,0),0)</f>
        <v>0</v>
      </c>
      <c r="V36" s="1194">
        <f t="shared" si="10"/>
        <v>0</v>
      </c>
      <c r="W36" s="1195" t="str">
        <f>IF(H36="","",VLOOKUP(H36,'Nhập xuất tồn S02'!$B$12:$X$4901,22,0))</f>
        <v/>
      </c>
      <c r="X36" s="1196" t="str">
        <f>IF(H36="","",VLOOKUP(H36,'Nhập xuất tồn S02'!$B$12:$X$4901,23,0))</f>
        <v/>
      </c>
      <c r="Y36" s="1196" t="str">
        <f t="shared" si="11"/>
        <v/>
      </c>
      <c r="Z36" s="1196" t="str">
        <f t="shared" si="12"/>
        <v/>
      </c>
      <c r="AA36" s="1197" t="str">
        <f>IF(P36="","",IFERROR(VLOOKUP(P36,'Khách hàng'!$B$6:$E$1391,2,0),VLOOKUP(P36,NCC!$B$6:$D$1391,2,0)))</f>
        <v/>
      </c>
      <c r="AB36" s="1197" t="str">
        <f>IF(P36="","",IFERROR(VLOOKUP(P36,'Khách hàng'!$B$6:$E$1391,3,0),VLOOKUP(P36,NCC!$B$6:$D$1391,3,0)))</f>
        <v/>
      </c>
      <c r="AC36" s="1198"/>
    </row>
    <row r="37" spans="1:29" s="1068" customFormat="1" ht="13.8">
      <c r="A37" s="1298" t="str">
        <f t="shared" si="7"/>
        <v/>
      </c>
      <c r="B37" s="1077" t="str">
        <f t="shared" si="13"/>
        <v/>
      </c>
      <c r="C37" s="1312"/>
      <c r="D37" s="1123"/>
      <c r="E37" s="1397"/>
      <c r="F37" s="1123"/>
      <c r="G37" s="1299" t="str">
        <f t="shared" si="1"/>
        <v/>
      </c>
      <c r="H37" s="986"/>
      <c r="I37" s="987"/>
      <c r="J37" s="1301"/>
      <c r="K37" s="1124"/>
      <c r="L37" s="1312"/>
      <c r="M37" s="1311"/>
      <c r="N37" s="1311"/>
      <c r="O37" s="1310"/>
      <c r="P37" s="1348"/>
      <c r="Q37" s="1302"/>
      <c r="R37" s="1077" t="str">
        <f>IF(H37="","",VLOOKUP($H37,'Nhập xuất tồn S02'!$B$12:$AB$51,3,0))</f>
        <v/>
      </c>
      <c r="S37" s="1193">
        <f t="shared" si="8"/>
        <v>0</v>
      </c>
      <c r="T37" s="1193">
        <f t="shared" si="9"/>
        <v>0</v>
      </c>
      <c r="U37" s="1194">
        <f>IF(J37&gt;0,VLOOKUP($H37,'Nhập xuất tồn S02'!$B$12:$AB$51,27,0),0)</f>
        <v>0</v>
      </c>
      <c r="V37" s="1194">
        <f t="shared" si="10"/>
        <v>0</v>
      </c>
      <c r="W37" s="1195" t="str">
        <f>IF(H37="","",VLOOKUP(H37,'Nhập xuất tồn S02'!$B$12:$X$4901,22,0))</f>
        <v/>
      </c>
      <c r="X37" s="1196" t="str">
        <f>IF(H37="","",VLOOKUP(H37,'Nhập xuất tồn S02'!$B$12:$X$4901,23,0))</f>
        <v/>
      </c>
      <c r="Y37" s="1196" t="str">
        <f t="shared" si="11"/>
        <v/>
      </c>
      <c r="Z37" s="1196" t="str">
        <f t="shared" si="12"/>
        <v/>
      </c>
      <c r="AA37" s="1197" t="str">
        <f>IF(P37="","",IFERROR(VLOOKUP(P37,'Khách hàng'!$B$6:$E$1391,2,0),VLOOKUP(P37,NCC!$B$6:$D$1391,2,0)))</f>
        <v/>
      </c>
      <c r="AB37" s="1197" t="str">
        <f>IF(P37="","",IFERROR(VLOOKUP(P37,'Khách hàng'!$B$6:$E$1391,3,0),VLOOKUP(P37,NCC!$B$6:$D$1391,3,0)))</f>
        <v/>
      </c>
      <c r="AC37" s="1198"/>
    </row>
    <row r="38" spans="1:29" s="1068" customFormat="1" ht="13.8">
      <c r="A38" s="1298" t="str">
        <f t="shared" si="7"/>
        <v/>
      </c>
      <c r="B38" s="1077" t="str">
        <f t="shared" si="13"/>
        <v/>
      </c>
      <c r="C38" s="1312"/>
      <c r="D38" s="1123"/>
      <c r="E38" s="1396"/>
      <c r="F38" s="1123"/>
      <c r="G38" s="1299" t="str">
        <f t="shared" si="1"/>
        <v/>
      </c>
      <c r="H38" s="1313"/>
      <c r="I38" s="987"/>
      <c r="J38" s="1301"/>
      <c r="K38" s="1124"/>
      <c r="L38" s="1312"/>
      <c r="M38" s="935"/>
      <c r="N38" s="935"/>
      <c r="O38" s="1309"/>
      <c r="P38" s="1348"/>
      <c r="Q38" s="1302"/>
      <c r="R38" s="1077" t="str">
        <f>IF(H38="","",VLOOKUP($H38,'Nhập xuất tồn S02'!$B$12:$AB$51,3,0))</f>
        <v/>
      </c>
      <c r="S38" s="1193">
        <f>IF(OR(LEFT(G38,2)="PN",M38="152",M38="155",M38="156"),O38/I38,0)</f>
        <v>0</v>
      </c>
      <c r="T38" s="1193">
        <f t="shared" si="9"/>
        <v>0</v>
      </c>
      <c r="U38" s="1194">
        <f>IF(J38&gt;0,VLOOKUP($H38,'Nhập xuất tồn S02'!$B$12:$AB$51,27,0),0)</f>
        <v>0</v>
      </c>
      <c r="V38" s="1194">
        <f t="shared" si="10"/>
        <v>0</v>
      </c>
      <c r="W38" s="1195" t="str">
        <f>IF(H38="","",VLOOKUP(H38,'Nhập xuất tồn S02'!$B$12:$X$4901,22,0))</f>
        <v/>
      </c>
      <c r="X38" s="1196" t="str">
        <f>IF(H38="","",VLOOKUP(H38,'Nhập xuất tồn S02'!$B$12:$X$4901,23,0))</f>
        <v/>
      </c>
      <c r="Y38" s="1196" t="str">
        <f t="shared" si="11"/>
        <v/>
      </c>
      <c r="Z38" s="1196" t="str">
        <f t="shared" si="12"/>
        <v/>
      </c>
      <c r="AA38" s="1197" t="str">
        <f>IF(P38="","",IFERROR(VLOOKUP(P38,'Khách hàng'!$B$6:$E$1391,2,0),VLOOKUP(P38,NCC!$B$6:$D$1391,2,0)))</f>
        <v/>
      </c>
      <c r="AB38" s="1197" t="str">
        <f>IF(P38="","",IFERROR(VLOOKUP(P38,'Khách hàng'!$B$6:$E$1391,3,0),VLOOKUP(P38,NCC!$B$6:$D$1391,3,0)))</f>
        <v/>
      </c>
      <c r="AC38" s="1198"/>
    </row>
    <row r="39" spans="1:29" s="1068" customFormat="1" ht="13.8">
      <c r="A39" s="1298" t="str">
        <f t="shared" si="7"/>
        <v/>
      </c>
      <c r="B39" s="1077" t="str">
        <f t="shared" si="13"/>
        <v/>
      </c>
      <c r="C39" s="1314"/>
      <c r="D39" s="1123"/>
      <c r="E39" s="1396"/>
      <c r="F39" s="1123"/>
      <c r="G39" s="1299" t="str">
        <f t="shared" si="1"/>
        <v/>
      </c>
      <c r="H39" s="986"/>
      <c r="I39" s="987"/>
      <c r="J39" s="1301"/>
      <c r="K39" s="1124"/>
      <c r="L39" s="1132"/>
      <c r="M39" s="935"/>
      <c r="N39" s="935"/>
      <c r="O39" s="1310"/>
      <c r="P39" s="1743"/>
      <c r="Q39" s="1302"/>
      <c r="R39" s="1077" t="str">
        <f>IF(H39="","",VLOOKUP($H39,'Nhập xuất tồn S02'!$B$12:$AB$51,3,0))</f>
        <v/>
      </c>
      <c r="S39" s="1193">
        <f t="shared" si="8"/>
        <v>0</v>
      </c>
      <c r="T39" s="1193">
        <f t="shared" si="9"/>
        <v>0</v>
      </c>
      <c r="U39" s="1194">
        <f>IF(J39&gt;0,VLOOKUP($H39,'Nhập xuất tồn S02'!$B$12:$AB$51,27,0),0)</f>
        <v>0</v>
      </c>
      <c r="V39" s="1194">
        <f t="shared" si="10"/>
        <v>0</v>
      </c>
      <c r="W39" s="1195" t="str">
        <f>IF(H39="","",VLOOKUP(H39,'Nhập xuất tồn S02'!$B$12:$X$4901,22,0))</f>
        <v/>
      </c>
      <c r="X39" s="1196" t="str">
        <f>IF(H39="","",VLOOKUP(H39,'Nhập xuất tồn S02'!$B$12:$X$4901,23,0))</f>
        <v/>
      </c>
      <c r="Y39" s="1196" t="str">
        <f t="shared" si="11"/>
        <v/>
      </c>
      <c r="Z39" s="1196" t="str">
        <f t="shared" si="12"/>
        <v/>
      </c>
      <c r="AA39" s="1197" t="str">
        <f>IF(P39="","",IFERROR(VLOOKUP(P39,'Khách hàng'!$B$6:$E$1391,2,0),VLOOKUP(P39,NCC!$B$6:$D$1391,2,0)))</f>
        <v/>
      </c>
      <c r="AB39" s="1197" t="str">
        <f>IF(P39="","",IFERROR(VLOOKUP(P39,'Khách hàng'!$B$6:$E$1391,3,0),VLOOKUP(P39,NCC!$B$6:$D$1391,3,0)))</f>
        <v/>
      </c>
      <c r="AC39" s="1198"/>
    </row>
    <row r="40" spans="1:29" s="1068" customFormat="1" ht="13.8">
      <c r="A40" s="1298" t="str">
        <f t="shared" si="7"/>
        <v/>
      </c>
      <c r="B40" s="1077" t="str">
        <f t="shared" si="13"/>
        <v/>
      </c>
      <c r="C40" s="1314"/>
      <c r="D40" s="1123"/>
      <c r="E40" s="1396"/>
      <c r="F40" s="1123"/>
      <c r="G40" s="1299" t="str">
        <f t="shared" si="1"/>
        <v/>
      </c>
      <c r="H40" s="1313"/>
      <c r="I40" s="987"/>
      <c r="J40" s="1301"/>
      <c r="K40" s="1310"/>
      <c r="L40" s="1312"/>
      <c r="M40" s="935"/>
      <c r="N40" s="935"/>
      <c r="O40" s="1309"/>
      <c r="P40" s="1743"/>
      <c r="Q40" s="1302"/>
      <c r="R40" s="1077" t="str">
        <f>IF(H40="","",VLOOKUP($H40,'Nhập xuất tồn S02'!$B$12:$AB$51,3,0))</f>
        <v/>
      </c>
      <c r="S40" s="1193">
        <f t="shared" si="8"/>
        <v>0</v>
      </c>
      <c r="T40" s="1193">
        <f t="shared" si="9"/>
        <v>0</v>
      </c>
      <c r="U40" s="1194">
        <f>IF(J40&gt;0,VLOOKUP($H40,'Nhập xuất tồn S02'!$B$12:$AB$51,27,0),0)</f>
        <v>0</v>
      </c>
      <c r="V40" s="1194">
        <f t="shared" si="10"/>
        <v>0</v>
      </c>
      <c r="W40" s="1195" t="str">
        <f>IF(H40="","",VLOOKUP(H40,'Nhập xuất tồn S02'!$B$12:$X$4901,22,0))</f>
        <v/>
      </c>
      <c r="X40" s="1196" t="str">
        <f>IF(H40="","",VLOOKUP(H40,'Nhập xuất tồn S02'!$B$12:$X$4901,23,0))</f>
        <v/>
      </c>
      <c r="Y40" s="1196" t="str">
        <f t="shared" si="11"/>
        <v/>
      </c>
      <c r="Z40" s="1196" t="str">
        <f t="shared" si="12"/>
        <v/>
      </c>
      <c r="AA40" s="1197" t="str">
        <f>IF(P40="","",IFERROR(VLOOKUP(P40,'Khách hàng'!$B$6:$E$1391,2,0),VLOOKUP(P40,NCC!$B$6:$D$1391,2,0)))</f>
        <v/>
      </c>
      <c r="AB40" s="1197" t="str">
        <f>IF(P40="","",IFERROR(VLOOKUP(P40,'Khách hàng'!$B$6:$E$1391,3,0),VLOOKUP(P40,NCC!$B$6:$D$1391,3,0)))</f>
        <v/>
      </c>
      <c r="AC40" s="1198"/>
    </row>
    <row r="41" spans="1:29" s="1068" customFormat="1" ht="13.8" customHeight="1">
      <c r="A41" s="1298" t="str">
        <f t="shared" si="7"/>
        <v/>
      </c>
      <c r="B41" s="1077" t="str">
        <f t="shared" si="13"/>
        <v/>
      </c>
      <c r="C41" s="1314"/>
      <c r="D41" s="1123"/>
      <c r="E41" s="1396"/>
      <c r="F41" s="1123"/>
      <c r="G41" s="1299" t="str">
        <f t="shared" si="1"/>
        <v/>
      </c>
      <c r="H41" s="1313"/>
      <c r="I41" s="987"/>
      <c r="J41" s="1301"/>
      <c r="K41" s="1310"/>
      <c r="L41" s="1312"/>
      <c r="M41" s="935"/>
      <c r="N41" s="935"/>
      <c r="O41" s="1309"/>
      <c r="P41" s="1743"/>
      <c r="Q41" s="1302"/>
      <c r="R41" s="1077" t="str">
        <f>IF(H41="","",VLOOKUP($H41,'Nhập xuất tồn S02'!$B$12:$AB$51,3,0))</f>
        <v/>
      </c>
      <c r="S41" s="1193">
        <f t="shared" si="8"/>
        <v>0</v>
      </c>
      <c r="T41" s="1193">
        <f t="shared" si="9"/>
        <v>0</v>
      </c>
      <c r="U41" s="1194">
        <f>IF(J41&gt;0,VLOOKUP($H41,'Nhập xuất tồn S02'!$B$12:$AB$51,27,0),0)</f>
        <v>0</v>
      </c>
      <c r="V41" s="1194">
        <f t="shared" si="10"/>
        <v>0</v>
      </c>
      <c r="W41" s="1195" t="str">
        <f>IF(H41="","",VLOOKUP(H41,'Nhập xuất tồn S02'!$B$12:$X$4901,22,0))</f>
        <v/>
      </c>
      <c r="X41" s="1196" t="str">
        <f>IF(H41="","",VLOOKUP(H41,'Nhập xuất tồn S02'!$B$12:$X$4901,23,0))</f>
        <v/>
      </c>
      <c r="Y41" s="1196" t="str">
        <f t="shared" si="11"/>
        <v/>
      </c>
      <c r="Z41" s="1196" t="str">
        <f t="shared" si="12"/>
        <v/>
      </c>
      <c r="AA41" s="1197" t="str">
        <f>IF(P41="","",IFERROR(VLOOKUP(P41,'Khách hàng'!$B$6:$E$1391,2,0),VLOOKUP(P41,NCC!$B$6:$D$1391,2,0)))</f>
        <v/>
      </c>
      <c r="AB41" s="1197" t="str">
        <f>IF(P41="","",IFERROR(VLOOKUP(P41,'Khách hàng'!$B$6:$E$1391,3,0),VLOOKUP(P41,NCC!$B$6:$D$1391,3,0)))</f>
        <v/>
      </c>
      <c r="AC41" s="1198"/>
    </row>
    <row r="42" spans="1:29" s="1068" customFormat="1" ht="13.8" customHeight="1">
      <c r="A42" s="1298" t="str">
        <f t="shared" si="7"/>
        <v/>
      </c>
      <c r="B42" s="1077" t="str">
        <f t="shared" si="13"/>
        <v/>
      </c>
      <c r="C42" s="1314"/>
      <c r="D42" s="1123"/>
      <c r="E42" s="1396"/>
      <c r="F42" s="1123"/>
      <c r="G42" s="1299" t="str">
        <f t="shared" si="1"/>
        <v/>
      </c>
      <c r="H42" s="1313"/>
      <c r="I42" s="987"/>
      <c r="J42" s="1301"/>
      <c r="K42" s="1310"/>
      <c r="L42" s="1312"/>
      <c r="M42" s="935"/>
      <c r="N42" s="935"/>
      <c r="O42" s="1309"/>
      <c r="P42" s="1743"/>
      <c r="Q42" s="1302"/>
      <c r="R42" s="1077" t="str">
        <f>IF(H42="","",VLOOKUP($H42,'Nhập xuất tồn S02'!$B$12:$AB$51,3,0))</f>
        <v/>
      </c>
      <c r="S42" s="1193">
        <f t="shared" si="8"/>
        <v>0</v>
      </c>
      <c r="T42" s="1193">
        <f t="shared" si="9"/>
        <v>0</v>
      </c>
      <c r="U42" s="1194">
        <f>IF(J42&gt;0,VLOOKUP($H42,'Nhập xuất tồn S02'!$B$12:$AB$51,27,0),0)</f>
        <v>0</v>
      </c>
      <c r="V42" s="1194">
        <f t="shared" si="10"/>
        <v>0</v>
      </c>
      <c r="W42" s="1195" t="str">
        <f>IF(H42="","",VLOOKUP(H42,'Nhập xuất tồn S02'!$B$12:$X$4901,22,0))</f>
        <v/>
      </c>
      <c r="X42" s="1196" t="str">
        <f>IF(H42="","",VLOOKUP(H42,'Nhập xuất tồn S02'!$B$12:$X$4901,23,0))</f>
        <v/>
      </c>
      <c r="Y42" s="1196" t="str">
        <f t="shared" si="11"/>
        <v/>
      </c>
      <c r="Z42" s="1196" t="str">
        <f t="shared" si="12"/>
        <v/>
      </c>
      <c r="AA42" s="1197" t="str">
        <f>IF(P42="","",IFERROR(VLOOKUP(P42,'Khách hàng'!$B$6:$E$1391,2,0),VLOOKUP(P42,NCC!$B$6:$D$1391,2,0)))</f>
        <v/>
      </c>
      <c r="AB42" s="1197" t="str">
        <f>IF(P42="","",IFERROR(VLOOKUP(P42,'Khách hàng'!$B$6:$E$1391,3,0),VLOOKUP(P42,NCC!$B$6:$D$1391,3,0)))</f>
        <v/>
      </c>
      <c r="AC42" s="1198"/>
    </row>
    <row r="43" spans="1:29" s="1206" customFormat="1" ht="13.8" customHeight="1">
      <c r="A43" s="1338" t="str">
        <f t="shared" si="7"/>
        <v/>
      </c>
      <c r="B43" s="1339" t="str">
        <f t="shared" si="13"/>
        <v/>
      </c>
      <c r="C43" s="1340"/>
      <c r="D43" s="1341"/>
      <c r="E43" s="1397"/>
      <c r="F43" s="1341"/>
      <c r="G43" s="1342" t="str">
        <f t="shared" si="1"/>
        <v/>
      </c>
      <c r="H43" s="1343"/>
      <c r="I43" s="1344"/>
      <c r="J43" s="1334"/>
      <c r="K43" s="1345"/>
      <c r="L43" s="1346"/>
      <c r="M43" s="1347"/>
      <c r="N43" s="1347"/>
      <c r="O43" s="1335"/>
      <c r="P43" s="1348"/>
      <c r="Q43" s="1349"/>
      <c r="R43" s="1339" t="str">
        <f>IF(H43="","",VLOOKUP($H43,'Nhập xuất tồn S02'!$B$12:$AB$51,3,0))</f>
        <v/>
      </c>
      <c r="S43" s="1202">
        <f t="shared" si="8"/>
        <v>0</v>
      </c>
      <c r="T43" s="1202">
        <f t="shared" si="9"/>
        <v>0</v>
      </c>
      <c r="U43" s="1203">
        <f>IF(J43&gt;0,VLOOKUP($H43,'Nhập xuất tồn S02'!$B$12:$AB$51,27,0),0)</f>
        <v>0</v>
      </c>
      <c r="V43" s="1203">
        <f t="shared" si="10"/>
        <v>0</v>
      </c>
      <c r="W43" s="1204" t="str">
        <f>IF(H43="","",VLOOKUP(H43,'Nhập xuất tồn S02'!$B$12:$X$4901,22,0))</f>
        <v/>
      </c>
      <c r="X43" s="1205" t="str">
        <f>IF(H43="","",VLOOKUP(H43,'Nhập xuất tồn S02'!$B$12:$X$4901,23,0))</f>
        <v/>
      </c>
      <c r="Y43" s="1205" t="str">
        <f t="shared" si="11"/>
        <v/>
      </c>
      <c r="Z43" s="1205" t="str">
        <f t="shared" si="12"/>
        <v/>
      </c>
      <c r="AA43" s="1197" t="str">
        <f>IF(P43="","",IFERROR(VLOOKUP(P43,'Khách hàng'!$B$6:$E$1391,2,0),VLOOKUP(P43,NCC!$B$6:$D$1391,2,0)))</f>
        <v/>
      </c>
      <c r="AB43" s="1197" t="str">
        <f>IF(P43="","",IFERROR(VLOOKUP(P43,'Khách hàng'!$B$6:$E$1391,3,0),VLOOKUP(P43,NCC!$B$6:$D$1391,3,0)))</f>
        <v/>
      </c>
      <c r="AC43" s="1210"/>
    </row>
    <row r="44" spans="1:29" s="1206" customFormat="1" ht="13.8" customHeight="1">
      <c r="A44" s="1338" t="str">
        <f t="shared" si="7"/>
        <v/>
      </c>
      <c r="B44" s="1339" t="str">
        <f t="shared" si="13"/>
        <v/>
      </c>
      <c r="C44" s="1350"/>
      <c r="D44" s="1341"/>
      <c r="E44" s="1396"/>
      <c r="F44" s="1341"/>
      <c r="G44" s="1342" t="str">
        <f t="shared" si="1"/>
        <v/>
      </c>
      <c r="H44" s="1351"/>
      <c r="I44" s="1344"/>
      <c r="J44" s="1334"/>
      <c r="K44" s="1345"/>
      <c r="L44" s="1346"/>
      <c r="M44" s="1352"/>
      <c r="N44" s="1352"/>
      <c r="O44" s="1335"/>
      <c r="P44" s="1348"/>
      <c r="Q44" s="1349"/>
      <c r="R44" s="1339" t="str">
        <f>IF(H44="","",VLOOKUP($H44,'Nhập xuất tồn S02'!$B$12:$AB$51,3,0))</f>
        <v/>
      </c>
      <c r="S44" s="1202">
        <f t="shared" si="8"/>
        <v>0</v>
      </c>
      <c r="T44" s="1202">
        <f t="shared" si="9"/>
        <v>0</v>
      </c>
      <c r="U44" s="1203">
        <f>IF(J44&gt;0,VLOOKUP($H44,'Nhập xuất tồn S02'!$B$12:$AB$51,27,0),0)</f>
        <v>0</v>
      </c>
      <c r="V44" s="1203">
        <f t="shared" si="10"/>
        <v>0</v>
      </c>
      <c r="W44" s="1204" t="str">
        <f>IF(H44="","",VLOOKUP(H44,'Nhập xuất tồn S02'!$B$12:$X$4901,22,0))</f>
        <v/>
      </c>
      <c r="X44" s="1205" t="str">
        <f>IF(H44="","",VLOOKUP(H44,'Nhập xuất tồn S02'!$B$12:$X$4901,23,0))</f>
        <v/>
      </c>
      <c r="Y44" s="1205" t="str">
        <f t="shared" si="11"/>
        <v/>
      </c>
      <c r="Z44" s="1205" t="str">
        <f t="shared" si="12"/>
        <v/>
      </c>
      <c r="AA44" s="1197" t="str">
        <f>IF(P44="","",IFERROR(VLOOKUP(P44,'Khách hàng'!$B$6:$E$1391,2,0),VLOOKUP(P44,NCC!$B$6:$D$1391,2,0)))</f>
        <v/>
      </c>
      <c r="AB44" s="1197" t="str">
        <f>IF(P44="","",IFERROR(VLOOKUP(P44,'Khách hàng'!$B$6:$E$1391,3,0),VLOOKUP(P44,NCC!$B$6:$D$1391,3,0)))</f>
        <v/>
      </c>
      <c r="AC44" s="1210"/>
    </row>
    <row r="45" spans="1:29" s="1206" customFormat="1" ht="13.8">
      <c r="A45" s="1338" t="str">
        <f t="shared" si="7"/>
        <v/>
      </c>
      <c r="B45" s="1339" t="str">
        <f t="shared" si="13"/>
        <v/>
      </c>
      <c r="C45" s="1350"/>
      <c r="D45" s="1341"/>
      <c r="E45" s="1396"/>
      <c r="F45" s="1341"/>
      <c r="G45" s="1342" t="str">
        <f t="shared" si="1"/>
        <v/>
      </c>
      <c r="H45" s="1351"/>
      <c r="I45" s="1344"/>
      <c r="J45" s="1334"/>
      <c r="K45" s="1345"/>
      <c r="L45" s="1346"/>
      <c r="M45" s="1352"/>
      <c r="N45" s="1352"/>
      <c r="O45" s="1353"/>
      <c r="P45" s="1348"/>
      <c r="Q45" s="1349"/>
      <c r="R45" s="1339" t="str">
        <f>IF(H45="","",VLOOKUP($H45,'Nhập xuất tồn S02'!$B$12:$AB$51,3,0))</f>
        <v/>
      </c>
      <c r="S45" s="1202">
        <f t="shared" si="8"/>
        <v>0</v>
      </c>
      <c r="T45" s="1202">
        <f t="shared" si="9"/>
        <v>0</v>
      </c>
      <c r="U45" s="1203">
        <f>IF(J45&gt;0,VLOOKUP($H45,'Nhập xuất tồn S02'!$B$12:$AB$51,27,0),0)</f>
        <v>0</v>
      </c>
      <c r="V45" s="1203">
        <f t="shared" si="10"/>
        <v>0</v>
      </c>
      <c r="W45" s="1204" t="str">
        <f>IF(H45="","",VLOOKUP(H45,'Nhập xuất tồn S02'!$B$12:$X$4901,22,0))</f>
        <v/>
      </c>
      <c r="X45" s="1205" t="str">
        <f>IF(H45="","",VLOOKUP(H45,'Nhập xuất tồn S02'!$B$12:$X$4901,23,0))</f>
        <v/>
      </c>
      <c r="Y45" s="1205" t="str">
        <f t="shared" si="11"/>
        <v/>
      </c>
      <c r="Z45" s="1205" t="str">
        <f t="shared" si="12"/>
        <v/>
      </c>
      <c r="AA45" s="1197" t="str">
        <f>IF(P45="","",IFERROR(VLOOKUP(P45,'Khách hàng'!$B$6:$E$1391,2,0),VLOOKUP(P45,NCC!$B$6:$D$1391,2,0)))</f>
        <v/>
      </c>
      <c r="AB45" s="1197" t="str">
        <f>IF(P45="","",IFERROR(VLOOKUP(P45,'Khách hàng'!$B$6:$E$1391,3,0),VLOOKUP(P45,NCC!$B$6:$D$1391,3,0)))</f>
        <v/>
      </c>
      <c r="AC45" s="1210"/>
    </row>
    <row r="46" spans="1:29" s="1068" customFormat="1" ht="13.8">
      <c r="A46" s="1298" t="str">
        <f t="shared" si="7"/>
        <v/>
      </c>
      <c r="B46" s="1077" t="str">
        <f t="shared" si="13"/>
        <v/>
      </c>
      <c r="C46" s="1314"/>
      <c r="D46" s="1123"/>
      <c r="E46" s="1396"/>
      <c r="F46" s="1123"/>
      <c r="G46" s="1299" t="str">
        <f t="shared" si="1"/>
        <v/>
      </c>
      <c r="H46" s="1409"/>
      <c r="I46" s="987"/>
      <c r="J46" s="1301"/>
      <c r="K46" s="1124"/>
      <c r="L46" s="1315"/>
      <c r="M46" s="935"/>
      <c r="N46" s="935"/>
      <c r="O46" s="1309"/>
      <c r="P46" s="1348"/>
      <c r="Q46" s="1302"/>
      <c r="R46" s="1077" t="str">
        <f>IF(H46="","",VLOOKUP($H46,'Nhập xuất tồn S02'!$B$12:$AB$51,3,0))</f>
        <v/>
      </c>
      <c r="S46" s="1193">
        <f t="shared" si="8"/>
        <v>0</v>
      </c>
      <c r="T46" s="1193">
        <f t="shared" si="9"/>
        <v>0</v>
      </c>
      <c r="U46" s="1194">
        <f>IF(J46&gt;0,VLOOKUP($H46,'Nhập xuất tồn S02'!$B$12:$AB$51,27,0),0)</f>
        <v>0</v>
      </c>
      <c r="V46" s="1194">
        <f t="shared" si="10"/>
        <v>0</v>
      </c>
      <c r="W46" s="1195" t="str">
        <f>IF(H46="","",VLOOKUP(H46,'Nhập xuất tồn S02'!$B$12:$X$4901,22,0))</f>
        <v/>
      </c>
      <c r="X46" s="1196" t="str">
        <f>IF(H46="","",VLOOKUP(H46,'Nhập xuất tồn S02'!$B$12:$X$4901,23,0))</f>
        <v/>
      </c>
      <c r="Y46" s="1196" t="str">
        <f t="shared" si="11"/>
        <v/>
      </c>
      <c r="Z46" s="1196" t="str">
        <f t="shared" si="12"/>
        <v/>
      </c>
      <c r="AA46" s="1197" t="str">
        <f>IF(P46="","",IFERROR(VLOOKUP(P46,'Khách hàng'!$B$6:$E$1391,2,0),VLOOKUP(P46,NCC!$B$6:$D$1391,2,0)))</f>
        <v/>
      </c>
      <c r="AB46" s="1197" t="str">
        <f>IF(P46="","",IFERROR(VLOOKUP(P46,'Khách hàng'!$B$6:$E$1391,3,0),VLOOKUP(P46,NCC!$B$6:$D$1391,3,0)))</f>
        <v/>
      </c>
      <c r="AC46" s="1198"/>
    </row>
    <row r="47" spans="1:29" s="1068" customFormat="1" ht="13.8">
      <c r="A47" s="1298" t="str">
        <f t="shared" si="7"/>
        <v/>
      </c>
      <c r="B47" s="1077" t="str">
        <f t="shared" si="13"/>
        <v/>
      </c>
      <c r="C47" s="1312"/>
      <c r="D47" s="1123"/>
      <c r="E47" s="1396"/>
      <c r="F47" s="1123"/>
      <c r="G47" s="1299" t="str">
        <f t="shared" si="1"/>
        <v/>
      </c>
      <c r="H47" s="1114"/>
      <c r="I47" s="987"/>
      <c r="J47" s="1301"/>
      <c r="K47" s="1124"/>
      <c r="L47" s="1312"/>
      <c r="M47" s="935"/>
      <c r="N47" s="935"/>
      <c r="O47" s="1309"/>
      <c r="P47" s="1348"/>
      <c r="Q47" s="1302"/>
      <c r="R47" s="1077" t="str">
        <f>IF(H47="","",VLOOKUP($H47,'Nhập xuất tồn S02'!$B$12:$AB$51,3,0))</f>
        <v/>
      </c>
      <c r="S47" s="1193">
        <f t="shared" si="8"/>
        <v>0</v>
      </c>
      <c r="T47" s="1193">
        <f t="shared" si="9"/>
        <v>0</v>
      </c>
      <c r="U47" s="1194">
        <f>IF(J47&gt;0,VLOOKUP($H47,'Nhập xuất tồn S02'!$B$12:$AB$51,27,0),0)</f>
        <v>0</v>
      </c>
      <c r="V47" s="1194">
        <f t="shared" si="10"/>
        <v>0</v>
      </c>
      <c r="W47" s="1195" t="str">
        <f>IF(H47="","",VLOOKUP(H47,'Nhập xuất tồn S02'!$B$12:$X$4901,22,0))</f>
        <v/>
      </c>
      <c r="X47" s="1196" t="str">
        <f>IF(H47="","",VLOOKUP(H47,'Nhập xuất tồn S02'!$B$12:$X$4901,23,0))</f>
        <v/>
      </c>
      <c r="Y47" s="1196" t="str">
        <f t="shared" si="11"/>
        <v/>
      </c>
      <c r="Z47" s="1196" t="str">
        <f t="shared" si="12"/>
        <v/>
      </c>
      <c r="AA47" s="1197" t="str">
        <f>IF(P47="","",IFERROR(VLOOKUP(P47,'Khách hàng'!$B$6:$E$1391,2,0),VLOOKUP(P47,NCC!$B$6:$D$1391,2,0)))</f>
        <v/>
      </c>
      <c r="AB47" s="1197" t="str">
        <f>IF(P47="","",IFERROR(VLOOKUP(P47,'Khách hàng'!$B$6:$E$1391,3,0),VLOOKUP(P47,NCC!$B$6:$D$1391,3,0)))</f>
        <v/>
      </c>
      <c r="AC47" s="1198"/>
    </row>
    <row r="48" spans="1:29" s="1068" customFormat="1" ht="13.8">
      <c r="A48" s="1298" t="str">
        <f t="shared" si="7"/>
        <v/>
      </c>
      <c r="B48" s="1077" t="str">
        <f t="shared" si="13"/>
        <v/>
      </c>
      <c r="C48" s="1316"/>
      <c r="D48" s="1123"/>
      <c r="E48" s="1397"/>
      <c r="F48" s="1123"/>
      <c r="G48" s="1299" t="str">
        <f t="shared" si="1"/>
        <v/>
      </c>
      <c r="H48" s="986"/>
      <c r="I48" s="987"/>
      <c r="J48" s="1301"/>
      <c r="K48" s="1317"/>
      <c r="L48" s="1312"/>
      <c r="M48" s="1318"/>
      <c r="N48" s="1311"/>
      <c r="O48" s="1310"/>
      <c r="P48" s="1348"/>
      <c r="Q48" s="1302"/>
      <c r="R48" s="1077" t="str">
        <f>IF(H48="","",VLOOKUP($H48,'Nhập xuất tồn S02'!$B$12:$AB$51,3,0))</f>
        <v/>
      </c>
      <c r="S48" s="1193">
        <f t="shared" si="8"/>
        <v>0</v>
      </c>
      <c r="T48" s="1193">
        <f t="shared" si="9"/>
        <v>0</v>
      </c>
      <c r="U48" s="1194">
        <f>IF(J48&gt;0,VLOOKUP($H48,'Nhập xuất tồn S02'!$B$12:$AB$51,27,0),0)</f>
        <v>0</v>
      </c>
      <c r="V48" s="1194">
        <f t="shared" si="10"/>
        <v>0</v>
      </c>
      <c r="W48" s="1195" t="str">
        <f>IF(H48="","",VLOOKUP(H48,'Nhập xuất tồn S02'!$B$12:$X$4901,22,0))</f>
        <v/>
      </c>
      <c r="X48" s="1196" t="str">
        <f>IF(H48="","",VLOOKUP(H48,'Nhập xuất tồn S02'!$B$12:$X$4901,23,0))</f>
        <v/>
      </c>
      <c r="Y48" s="1196" t="str">
        <f t="shared" si="11"/>
        <v/>
      </c>
      <c r="Z48" s="1196" t="str">
        <f t="shared" si="12"/>
        <v/>
      </c>
      <c r="AA48" s="1197" t="str">
        <f>IF(P48="","",IFERROR(VLOOKUP(P48,'Khách hàng'!$B$6:$E$1391,2,0),VLOOKUP(P48,NCC!$B$6:$D$1391,2,0)))</f>
        <v/>
      </c>
      <c r="AB48" s="1197" t="str">
        <f>IF(P48="","",IFERROR(VLOOKUP(P48,'Khách hàng'!$B$6:$E$1391,3,0),VLOOKUP(P48,NCC!$B$6:$D$1391,3,0)))</f>
        <v/>
      </c>
      <c r="AC48" s="1198"/>
    </row>
    <row r="49" spans="1:29" s="1068" customFormat="1" ht="13.8">
      <c r="A49" s="1298" t="str">
        <f t="shared" si="7"/>
        <v/>
      </c>
      <c r="B49" s="1077" t="str">
        <f t="shared" si="13"/>
        <v/>
      </c>
      <c r="C49" s="1316"/>
      <c r="D49" s="1123"/>
      <c r="E49" s="1397"/>
      <c r="F49" s="1123"/>
      <c r="G49" s="1299" t="str">
        <f t="shared" si="1"/>
        <v/>
      </c>
      <c r="H49" s="986"/>
      <c r="I49" s="987"/>
      <c r="J49" s="1301"/>
      <c r="K49" s="1317"/>
      <c r="L49" s="1312"/>
      <c r="M49" s="1318"/>
      <c r="N49" s="1311"/>
      <c r="O49" s="1310"/>
      <c r="P49" s="1348"/>
      <c r="Q49" s="1302"/>
      <c r="R49" s="1077" t="str">
        <f>IF(H49="","",VLOOKUP($H49,'Nhập xuất tồn S02'!$B$12:$AB$51,3,0))</f>
        <v/>
      </c>
      <c r="S49" s="1193">
        <f>IF(OR(LEFT(G49,2)="PN",M49="152",M49="155",M49="156"),O49/I49,0)</f>
        <v>0</v>
      </c>
      <c r="T49" s="1193">
        <f t="shared" si="9"/>
        <v>0</v>
      </c>
      <c r="U49" s="1194">
        <f>IF(J49&gt;0,VLOOKUP($H49,'Nhập xuất tồn S02'!$B$12:$AB$51,27,0),0)</f>
        <v>0</v>
      </c>
      <c r="V49" s="1194">
        <f t="shared" si="10"/>
        <v>0</v>
      </c>
      <c r="W49" s="1195" t="str">
        <f>IF(H49="","",VLOOKUP(H49,'Nhập xuất tồn S02'!$B$12:$X$4901,22,0))</f>
        <v/>
      </c>
      <c r="X49" s="1196" t="str">
        <f>IF(H49="","",VLOOKUP(H49,'Nhập xuất tồn S02'!$B$12:$X$4901,23,0))</f>
        <v/>
      </c>
      <c r="Y49" s="1196" t="str">
        <f t="shared" si="11"/>
        <v/>
      </c>
      <c r="Z49" s="1196" t="str">
        <f t="shared" si="12"/>
        <v/>
      </c>
      <c r="AA49" s="1197" t="str">
        <f>IF(P49="","",IFERROR(VLOOKUP(P49,'Khách hàng'!$B$6:$E$1391,2,0),VLOOKUP(P49,NCC!$B$6:$D$1391,2,0)))</f>
        <v/>
      </c>
      <c r="AB49" s="1197" t="str">
        <f>IF(P49="","",IFERROR(VLOOKUP(P49,'Khách hàng'!$B$6:$E$1391,3,0),VLOOKUP(P49,NCC!$B$6:$D$1391,3,0)))</f>
        <v/>
      </c>
      <c r="AC49" s="1198"/>
    </row>
    <row r="50" spans="1:29" s="1068" customFormat="1" ht="13.8">
      <c r="A50" s="1298" t="str">
        <f t="shared" si="7"/>
        <v/>
      </c>
      <c r="B50" s="1077" t="str">
        <f t="shared" si="13"/>
        <v/>
      </c>
      <c r="C50" s="1316"/>
      <c r="D50" s="1123"/>
      <c r="E50" s="1397"/>
      <c r="F50" s="1123"/>
      <c r="G50" s="1299" t="str">
        <f t="shared" si="1"/>
        <v/>
      </c>
      <c r="H50" s="986"/>
      <c r="I50" s="987"/>
      <c r="J50" s="1301"/>
      <c r="K50" s="1124"/>
      <c r="L50" s="1319"/>
      <c r="M50" s="1311"/>
      <c r="N50" s="1311"/>
      <c r="O50" s="1309"/>
      <c r="P50" s="1348"/>
      <c r="Q50" s="1302"/>
      <c r="R50" s="1077" t="str">
        <f>IF(H50="","",VLOOKUP($H50,'Nhập xuất tồn S02'!$B$12:$AB$51,3,0))</f>
        <v/>
      </c>
      <c r="S50" s="1193">
        <f t="shared" si="8"/>
        <v>0</v>
      </c>
      <c r="T50" s="1193">
        <f t="shared" si="9"/>
        <v>0</v>
      </c>
      <c r="U50" s="1194">
        <f>IF(J50&gt;0,VLOOKUP($H50,'Nhập xuất tồn S02'!$B$12:$AB$51,27,0),0)</f>
        <v>0</v>
      </c>
      <c r="V50" s="1194">
        <f t="shared" si="10"/>
        <v>0</v>
      </c>
      <c r="W50" s="1195" t="str">
        <f>IF(H50="","",VLOOKUP(H50,'Nhập xuất tồn S02'!$B$12:$X$4901,22,0))</f>
        <v/>
      </c>
      <c r="X50" s="1196" t="str">
        <f>IF(H50="","",VLOOKUP(H50,'Nhập xuất tồn S02'!$B$12:$X$4901,23,0))</f>
        <v/>
      </c>
      <c r="Y50" s="1196" t="str">
        <f t="shared" si="11"/>
        <v/>
      </c>
      <c r="Z50" s="1196" t="str">
        <f t="shared" si="12"/>
        <v/>
      </c>
      <c r="AA50" s="1197" t="str">
        <f>IF(P50="","",IFERROR(VLOOKUP(P50,'Khách hàng'!$B$6:$E$1391,2,0),VLOOKUP(P50,NCC!$B$6:$D$1391,2,0)))</f>
        <v/>
      </c>
      <c r="AB50" s="1197" t="str">
        <f>IF(P50="","",IFERROR(VLOOKUP(P50,'Khách hàng'!$B$6:$E$1391,3,0),VLOOKUP(P50,NCC!$B$6:$D$1391,3,0)))</f>
        <v/>
      </c>
      <c r="AC50" s="1198"/>
    </row>
    <row r="51" spans="1:29" s="1068" customFormat="1" ht="13.8">
      <c r="A51" s="1298" t="str">
        <f t="shared" si="7"/>
        <v/>
      </c>
      <c r="B51" s="1077" t="str">
        <f t="shared" si="13"/>
        <v/>
      </c>
      <c r="C51" s="1314"/>
      <c r="D51" s="1123"/>
      <c r="E51" s="1397"/>
      <c r="F51" s="1123"/>
      <c r="G51" s="1299" t="str">
        <f t="shared" si="1"/>
        <v/>
      </c>
      <c r="H51" s="986"/>
      <c r="I51" s="987"/>
      <c r="J51" s="1301"/>
      <c r="K51" s="1124"/>
      <c r="L51" s="1315"/>
      <c r="M51" s="1318"/>
      <c r="N51" s="1311"/>
      <c r="O51" s="1309"/>
      <c r="P51" s="1348"/>
      <c r="Q51" s="1302"/>
      <c r="R51" s="1077" t="str">
        <f>IF(H51="","",VLOOKUP($H51,'Nhập xuất tồn S02'!$B$12:$AB$51,3,0))</f>
        <v/>
      </c>
      <c r="S51" s="1193">
        <f t="shared" si="8"/>
        <v>0</v>
      </c>
      <c r="T51" s="1193">
        <f t="shared" si="9"/>
        <v>0</v>
      </c>
      <c r="U51" s="1194">
        <f>IF(J51&gt;0,VLOOKUP($H51,'Nhập xuất tồn S02'!$B$12:$AB$51,27,0),0)</f>
        <v>0</v>
      </c>
      <c r="V51" s="1194">
        <f t="shared" si="10"/>
        <v>0</v>
      </c>
      <c r="W51" s="1195" t="str">
        <f>IF(H51="","",VLOOKUP(H51,'Nhập xuất tồn S02'!$B$12:$X$4901,22,0))</f>
        <v/>
      </c>
      <c r="X51" s="1196" t="str">
        <f>IF(H51="","",VLOOKUP(H51,'Nhập xuất tồn S02'!$B$12:$X$4901,23,0))</f>
        <v/>
      </c>
      <c r="Y51" s="1196" t="str">
        <f t="shared" si="11"/>
        <v/>
      </c>
      <c r="Z51" s="1196" t="str">
        <f t="shared" si="12"/>
        <v/>
      </c>
      <c r="AA51" s="1197" t="str">
        <f>IF(P51="","",IFERROR(VLOOKUP(P51,'Khách hàng'!$B$6:$E$1391,2,0),VLOOKUP(P51,NCC!$B$6:$D$1391,2,0)))</f>
        <v/>
      </c>
      <c r="AB51" s="1197" t="str">
        <f>IF(P51="","",IFERROR(VLOOKUP(P51,'Khách hàng'!$B$6:$E$1391,3,0),VLOOKUP(P51,NCC!$B$6:$D$1391,3,0)))</f>
        <v/>
      </c>
      <c r="AC51" s="1198"/>
    </row>
    <row r="52" spans="1:29" s="1068" customFormat="1" ht="13.8">
      <c r="A52" s="1298" t="str">
        <f t="shared" si="7"/>
        <v/>
      </c>
      <c r="B52" s="1077" t="str">
        <f t="shared" si="13"/>
        <v/>
      </c>
      <c r="C52" s="1314"/>
      <c r="D52" s="1123"/>
      <c r="E52" s="1396"/>
      <c r="F52" s="1133"/>
      <c r="G52" s="1299" t="str">
        <f t="shared" si="1"/>
        <v/>
      </c>
      <c r="H52" s="991"/>
      <c r="I52" s="992"/>
      <c r="J52" s="992"/>
      <c r="K52" s="993"/>
      <c r="L52" s="1312"/>
      <c r="M52" s="936"/>
      <c r="N52" s="936"/>
      <c r="O52" s="1310"/>
      <c r="P52" s="1743"/>
      <c r="Q52" s="1300"/>
      <c r="R52" s="1077" t="str">
        <f>IF(H52="","",VLOOKUP($H52,'Nhập xuất tồn S02'!$B$12:$AB$51,3,0))</f>
        <v/>
      </c>
      <c r="S52" s="1193">
        <f t="shared" si="8"/>
        <v>0</v>
      </c>
      <c r="T52" s="1193">
        <f t="shared" si="9"/>
        <v>0</v>
      </c>
      <c r="U52" s="1194">
        <f>IF(J52&gt;0,VLOOKUP($H52,'Nhập xuất tồn S02'!$B$12:$AB$51,27,0),0)</f>
        <v>0</v>
      </c>
      <c r="V52" s="1194">
        <f t="shared" si="10"/>
        <v>0</v>
      </c>
      <c r="W52" s="1195" t="str">
        <f>IF(H52="","",VLOOKUP(H52,'Nhập xuất tồn S02'!$B$12:$X$4901,22,0))</f>
        <v/>
      </c>
      <c r="X52" s="1196" t="str">
        <f>IF(H52="","",VLOOKUP(H52,'Nhập xuất tồn S02'!$B$12:$X$4901,23,0))</f>
        <v/>
      </c>
      <c r="Y52" s="1196" t="str">
        <f t="shared" si="11"/>
        <v/>
      </c>
      <c r="Z52" s="1196" t="str">
        <f t="shared" si="12"/>
        <v/>
      </c>
      <c r="AA52" s="1197" t="str">
        <f>IF(P52="","",IFERROR(VLOOKUP(P52,'Khách hàng'!$B$6:$E$1391,2,0),VLOOKUP(P52,NCC!$B$6:$D$1391,2,0)))</f>
        <v/>
      </c>
      <c r="AB52" s="1197" t="str">
        <f>IF(P52="","",IFERROR(VLOOKUP(P52,'Khách hàng'!$B$6:$E$1391,3,0),VLOOKUP(P52,NCC!$B$6:$D$1391,3,0)))</f>
        <v/>
      </c>
      <c r="AC52" s="1211"/>
    </row>
    <row r="53" spans="1:29" s="1212" customFormat="1" ht="13.8">
      <c r="A53" s="1298" t="str">
        <f t="shared" si="7"/>
        <v/>
      </c>
      <c r="B53" s="1077" t="str">
        <f t="shared" si="13"/>
        <v/>
      </c>
      <c r="C53" s="1314"/>
      <c r="D53" s="1123"/>
      <c r="E53" s="1396"/>
      <c r="F53" s="1133"/>
      <c r="G53" s="1299" t="str">
        <f t="shared" si="1"/>
        <v/>
      </c>
      <c r="H53" s="1320"/>
      <c r="I53" s="992"/>
      <c r="J53" s="992"/>
      <c r="K53" s="1317"/>
      <c r="L53" s="1312"/>
      <c r="M53" s="936"/>
      <c r="N53" s="936"/>
      <c r="O53" s="1309"/>
      <c r="P53" s="1743"/>
      <c r="Q53" s="1300"/>
      <c r="R53" s="1077" t="str">
        <f>IF(H53="","",VLOOKUP($H53,'Nhập xuất tồn S02'!$B$12:$AB$51,3,0))</f>
        <v/>
      </c>
      <c r="S53" s="1193">
        <f t="shared" si="8"/>
        <v>0</v>
      </c>
      <c r="T53" s="1193">
        <f t="shared" si="9"/>
        <v>0</v>
      </c>
      <c r="U53" s="1194">
        <f>IF(J53&gt;0,VLOOKUP($H53,'Nhập xuất tồn S02'!$B$12:$AB$51,27,0),0)</f>
        <v>0</v>
      </c>
      <c r="V53" s="1194">
        <f t="shared" si="10"/>
        <v>0</v>
      </c>
      <c r="W53" s="1195" t="str">
        <f>IF(H53="","",VLOOKUP(H53,'Nhập xuất tồn S02'!$B$12:$X$4901,22,0))</f>
        <v/>
      </c>
      <c r="X53" s="1196" t="str">
        <f>IF(H53="","",VLOOKUP(H53,'Nhập xuất tồn S02'!$B$12:$X$4901,23,0))</f>
        <v/>
      </c>
      <c r="Y53" s="1196" t="str">
        <f t="shared" si="11"/>
        <v/>
      </c>
      <c r="Z53" s="1196" t="str">
        <f t="shared" si="12"/>
        <v/>
      </c>
      <c r="AA53" s="1197" t="str">
        <f>IF(P53="","",IFERROR(VLOOKUP(P53,'Khách hàng'!$B$6:$E$1391,2,0),VLOOKUP(P53,NCC!$B$6:$D$1391,2,0)))</f>
        <v/>
      </c>
      <c r="AB53" s="1197" t="str">
        <f>IF(P53="","",IFERROR(VLOOKUP(P53,'Khách hàng'!$B$6:$E$1391,3,0),VLOOKUP(P53,NCC!$B$6:$D$1391,3,0)))</f>
        <v/>
      </c>
      <c r="AC53" s="1211"/>
    </row>
    <row r="54" spans="1:29" s="995" customFormat="1" ht="13.8">
      <c r="A54" s="1298" t="str">
        <f t="shared" si="7"/>
        <v/>
      </c>
      <c r="B54" s="1077" t="str">
        <f t="shared" si="13"/>
        <v/>
      </c>
      <c r="C54" s="1314"/>
      <c r="D54" s="1123"/>
      <c r="E54" s="1396"/>
      <c r="F54" s="1133"/>
      <c r="G54" s="1299" t="str">
        <f t="shared" si="1"/>
        <v/>
      </c>
      <c r="H54" s="991"/>
      <c r="I54" s="992"/>
      <c r="J54" s="992"/>
      <c r="K54" s="993"/>
      <c r="L54" s="1312"/>
      <c r="M54" s="936"/>
      <c r="N54" s="936"/>
      <c r="O54" s="1310"/>
      <c r="P54" s="1743"/>
      <c r="Q54" s="1300"/>
      <c r="R54" s="1077" t="str">
        <f>IF(H54="","",VLOOKUP($H54,'Nhập xuất tồn S02'!$B$12:$AB$51,3,0))</f>
        <v/>
      </c>
      <c r="S54" s="1093">
        <f t="shared" si="8"/>
        <v>0</v>
      </c>
      <c r="T54" s="1093">
        <f t="shared" si="9"/>
        <v>0</v>
      </c>
      <c r="U54" s="1094">
        <f>IF(J54&gt;0,VLOOKUP($H54,'Nhập xuất tồn S02'!$B$12:$AB$51,27,0),0)</f>
        <v>0</v>
      </c>
      <c r="V54" s="1094">
        <f t="shared" si="10"/>
        <v>0</v>
      </c>
      <c r="W54" s="1105" t="str">
        <f>IF(H54="","",VLOOKUP(H54,'Nhập xuất tồn S02'!$B$12:$X$4901,22,0))</f>
        <v/>
      </c>
      <c r="X54" s="1096" t="str">
        <f>IF(H54="","",VLOOKUP(H54,'Nhập xuất tồn S02'!$B$12:$X$4901,23,0))</f>
        <v/>
      </c>
      <c r="Y54" s="1096" t="str">
        <f t="shared" si="11"/>
        <v/>
      </c>
      <c r="Z54" s="1096" t="str">
        <f t="shared" si="12"/>
        <v/>
      </c>
      <c r="AA54" s="1197" t="str">
        <f>IF(P54="","",IFERROR(VLOOKUP(P54,'Khách hàng'!$B$6:$E$1391,2,0),VLOOKUP(P54,NCC!$B$6:$D$1391,2,0)))</f>
        <v/>
      </c>
      <c r="AB54" s="1197" t="str">
        <f>IF(P54="","",IFERROR(VLOOKUP(P54,'Khách hàng'!$B$6:$E$1391,3,0),VLOOKUP(P54,NCC!$B$6:$D$1391,3,0)))</f>
        <v/>
      </c>
    </row>
    <row r="55" spans="1:29" s="995" customFormat="1" ht="13.8">
      <c r="A55" s="1298" t="str">
        <f t="shared" si="7"/>
        <v/>
      </c>
      <c r="B55" s="1077" t="str">
        <f t="shared" si="13"/>
        <v/>
      </c>
      <c r="C55" s="1314"/>
      <c r="D55" s="1123"/>
      <c r="E55" s="1396"/>
      <c r="F55" s="1133"/>
      <c r="G55" s="1299" t="str">
        <f t="shared" si="1"/>
        <v/>
      </c>
      <c r="H55" s="1320"/>
      <c r="I55" s="992"/>
      <c r="J55" s="992"/>
      <c r="K55" s="1317"/>
      <c r="L55" s="1312"/>
      <c r="M55" s="936"/>
      <c r="N55" s="936"/>
      <c r="O55" s="1309"/>
      <c r="P55" s="1743"/>
      <c r="Q55" s="1300"/>
      <c r="R55" s="1077" t="str">
        <f>IF(H55="","",VLOOKUP($H55,'Nhập xuất tồn S02'!$B$12:$AB$51,3,0))</f>
        <v/>
      </c>
      <c r="S55" s="1093">
        <f t="shared" si="8"/>
        <v>0</v>
      </c>
      <c r="T55" s="1093">
        <f t="shared" si="9"/>
        <v>0</v>
      </c>
      <c r="U55" s="1094">
        <f>IF(J55&gt;0,VLOOKUP($H55,'Nhập xuất tồn S02'!$B$12:$AB$51,27,0),0)</f>
        <v>0</v>
      </c>
      <c r="V55" s="1094">
        <f t="shared" si="10"/>
        <v>0</v>
      </c>
      <c r="W55" s="1105" t="str">
        <f>IF(H55="","",VLOOKUP(H55,'Nhập xuất tồn S02'!$B$12:$X$4901,22,0))</f>
        <v/>
      </c>
      <c r="X55" s="1096" t="str">
        <f>IF(H55="","",VLOOKUP(H55,'Nhập xuất tồn S02'!$B$12:$X$4901,23,0))</f>
        <v/>
      </c>
      <c r="Y55" s="1096" t="str">
        <f t="shared" si="11"/>
        <v/>
      </c>
      <c r="Z55" s="1096" t="str">
        <f t="shared" si="12"/>
        <v/>
      </c>
      <c r="AA55" s="1197" t="str">
        <f>IF(P55="","",IFERROR(VLOOKUP(P55,'Khách hàng'!$B$6:$E$1391,2,0),VLOOKUP(P55,NCC!$B$6:$D$1391,2,0)))</f>
        <v/>
      </c>
      <c r="AB55" s="1197" t="str">
        <f>IF(P55="","",IFERROR(VLOOKUP(P55,'Khách hàng'!$B$6:$E$1391,3,0),VLOOKUP(P55,NCC!$B$6:$D$1391,3,0)))</f>
        <v/>
      </c>
    </row>
    <row r="56" spans="1:29" s="995" customFormat="1" ht="13.8">
      <c r="A56" s="1298" t="str">
        <f t="shared" si="7"/>
        <v/>
      </c>
      <c r="B56" s="1077" t="str">
        <f t="shared" si="13"/>
        <v/>
      </c>
      <c r="C56" s="1314"/>
      <c r="D56" s="1123"/>
      <c r="E56" s="1396"/>
      <c r="F56" s="1133"/>
      <c r="G56" s="1299" t="str">
        <f t="shared" si="1"/>
        <v/>
      </c>
      <c r="H56" s="991"/>
      <c r="I56" s="992"/>
      <c r="J56" s="992"/>
      <c r="K56" s="993"/>
      <c r="L56" s="1312"/>
      <c r="M56" s="936"/>
      <c r="N56" s="936"/>
      <c r="O56" s="1310"/>
      <c r="P56" s="1743"/>
      <c r="Q56" s="1300"/>
      <c r="R56" s="1077" t="str">
        <f>IF(H56="","",VLOOKUP($H56,'Nhập xuất tồn S02'!$B$12:$AB$51,3,0))</f>
        <v/>
      </c>
      <c r="S56" s="1093">
        <f t="shared" si="8"/>
        <v>0</v>
      </c>
      <c r="T56" s="1093">
        <f t="shared" si="9"/>
        <v>0</v>
      </c>
      <c r="U56" s="1094">
        <f>IF(J56&gt;0,VLOOKUP($H56,'Nhập xuất tồn S02'!$B$12:$AB$51,27,0),0)</f>
        <v>0</v>
      </c>
      <c r="V56" s="1094">
        <f t="shared" si="10"/>
        <v>0</v>
      </c>
      <c r="W56" s="1105" t="str">
        <f>IF(H56="","",VLOOKUP(H56,'Nhập xuất tồn S02'!$B$12:$X$4901,22,0))</f>
        <v/>
      </c>
      <c r="X56" s="1096" t="str">
        <f>IF(H56="","",VLOOKUP(H56,'Nhập xuất tồn S02'!$B$12:$X$4901,23,0))</f>
        <v/>
      </c>
      <c r="Y56" s="1096" t="str">
        <f t="shared" si="11"/>
        <v/>
      </c>
      <c r="Z56" s="1096" t="str">
        <f t="shared" si="12"/>
        <v/>
      </c>
      <c r="AA56" s="1197" t="str">
        <f>IF(P56="","",IFERROR(VLOOKUP(P56,'Khách hàng'!$B$6:$E$1391,2,0),VLOOKUP(P56,NCC!$B$6:$D$1391,2,0)))</f>
        <v/>
      </c>
      <c r="AB56" s="1197" t="str">
        <f>IF(P56="","",IFERROR(VLOOKUP(P56,'Khách hàng'!$B$6:$E$1391,3,0),VLOOKUP(P56,NCC!$B$6:$D$1391,3,0)))</f>
        <v/>
      </c>
    </row>
    <row r="57" spans="1:29" s="995" customFormat="1" ht="13.8">
      <c r="A57" s="1298" t="str">
        <f t="shared" si="7"/>
        <v/>
      </c>
      <c r="B57" s="1077" t="str">
        <f t="shared" si="13"/>
        <v/>
      </c>
      <c r="C57" s="1314"/>
      <c r="D57" s="1123"/>
      <c r="E57" s="1396"/>
      <c r="F57" s="1123"/>
      <c r="G57" s="1299" t="str">
        <f t="shared" si="1"/>
        <v/>
      </c>
      <c r="H57" s="1320"/>
      <c r="I57" s="987"/>
      <c r="J57" s="1301"/>
      <c r="K57" s="1317"/>
      <c r="L57" s="1312"/>
      <c r="M57" s="936"/>
      <c r="N57" s="936"/>
      <c r="O57" s="1309"/>
      <c r="P57" s="1743"/>
      <c r="Q57" s="1302"/>
      <c r="R57" s="1077" t="str">
        <f>IF(H57="","",VLOOKUP($H57,'Nhập xuất tồn S02'!$B$12:$AB$51,3,0))</f>
        <v/>
      </c>
      <c r="S57" s="1093">
        <f t="shared" si="8"/>
        <v>0</v>
      </c>
      <c r="T57" s="1093">
        <f t="shared" si="9"/>
        <v>0</v>
      </c>
      <c r="U57" s="1094">
        <f>IF(J57&gt;0,VLOOKUP($H57,'Nhập xuất tồn S02'!$B$12:$AB$51,27,0),0)</f>
        <v>0</v>
      </c>
      <c r="V57" s="1094">
        <f t="shared" si="10"/>
        <v>0</v>
      </c>
      <c r="W57" s="1105" t="str">
        <f>IF(H57="","",VLOOKUP(H57,'Nhập xuất tồn S02'!$B$12:$X$4901,22,0))</f>
        <v/>
      </c>
      <c r="X57" s="1096" t="str">
        <f>IF(H57="","",VLOOKUP(H57,'Nhập xuất tồn S02'!$B$12:$X$4901,23,0))</f>
        <v/>
      </c>
      <c r="Y57" s="1096" t="str">
        <f t="shared" si="11"/>
        <v/>
      </c>
      <c r="Z57" s="1096" t="str">
        <f t="shared" si="12"/>
        <v/>
      </c>
      <c r="AA57" s="1197" t="str">
        <f>IF(P57="","",IFERROR(VLOOKUP(P57,'Khách hàng'!$B$6:$E$1391,2,0),VLOOKUP(P57,NCC!$B$6:$D$1391,2,0)))</f>
        <v/>
      </c>
      <c r="AB57" s="1197" t="str">
        <f>IF(P57="","",IFERROR(VLOOKUP(P57,'Khách hàng'!$B$6:$E$1391,3,0),VLOOKUP(P57,NCC!$B$6:$D$1391,3,0)))</f>
        <v/>
      </c>
      <c r="AC57" s="1134"/>
    </row>
    <row r="58" spans="1:29" s="995" customFormat="1" ht="13.8">
      <c r="A58" s="1298" t="str">
        <f t="shared" si="7"/>
        <v/>
      </c>
      <c r="B58" s="1077"/>
      <c r="C58" s="1314"/>
      <c r="D58" s="1123"/>
      <c r="E58" s="1396"/>
      <c r="F58" s="1123"/>
      <c r="G58" s="1299" t="str">
        <f t="shared" si="1"/>
        <v/>
      </c>
      <c r="H58" s="1320"/>
      <c r="I58" s="987"/>
      <c r="J58" s="1301"/>
      <c r="K58" s="1317"/>
      <c r="L58" s="1312"/>
      <c r="M58" s="936"/>
      <c r="N58" s="936"/>
      <c r="O58" s="1309"/>
      <c r="P58" s="1743"/>
      <c r="Q58" s="1302"/>
      <c r="R58" s="1077" t="str">
        <f>IF(H58="","",VLOOKUP($H58,'Nhập xuất tồn S02'!$B$12:$AB$51,3,0))</f>
        <v/>
      </c>
      <c r="S58" s="1093">
        <f t="shared" si="8"/>
        <v>0</v>
      </c>
      <c r="T58" s="1093">
        <f t="shared" si="9"/>
        <v>0</v>
      </c>
      <c r="U58" s="1094">
        <f>IF(J58&gt;0,VLOOKUP($H58,'Nhập xuất tồn S02'!$B$12:$AB$51,27,0),0)</f>
        <v>0</v>
      </c>
      <c r="V58" s="1094">
        <f t="shared" si="10"/>
        <v>0</v>
      </c>
      <c r="W58" s="1105" t="str">
        <f>IF(H58="","",VLOOKUP(H58,'Nhập xuất tồn S02'!$B$12:$X$4901,22,0))</f>
        <v/>
      </c>
      <c r="X58" s="1096" t="str">
        <f>IF(H58="","",VLOOKUP(H58,'Nhập xuất tồn S02'!$B$12:$X$4901,23,0))</f>
        <v/>
      </c>
      <c r="Y58" s="1096" t="str">
        <f t="shared" si="11"/>
        <v/>
      </c>
      <c r="Z58" s="1096" t="str">
        <f t="shared" si="12"/>
        <v/>
      </c>
      <c r="AA58" s="1197" t="str">
        <f>IF(P58="","",IFERROR(VLOOKUP(P58,'Khách hàng'!$B$6:$E$1391,2,0),VLOOKUP(P58,NCC!$B$6:$D$1391,2,0)))</f>
        <v/>
      </c>
      <c r="AB58" s="1197" t="str">
        <f>IF(P58="","",IFERROR(VLOOKUP(P58,'Khách hàng'!$B$6:$E$1391,3,0),VLOOKUP(P58,NCC!$B$6:$D$1391,3,0)))</f>
        <v/>
      </c>
      <c r="AC58" s="1134"/>
    </row>
    <row r="59" spans="1:29" s="995" customFormat="1" ht="13.8">
      <c r="A59" s="1298" t="str">
        <f t="shared" si="7"/>
        <v/>
      </c>
      <c r="B59" s="1077"/>
      <c r="C59" s="1314"/>
      <c r="D59" s="1123"/>
      <c r="E59" s="1396"/>
      <c r="F59" s="1123"/>
      <c r="G59" s="1299" t="str">
        <f t="shared" si="1"/>
        <v/>
      </c>
      <c r="H59" s="1320"/>
      <c r="I59" s="987"/>
      <c r="J59" s="1301"/>
      <c r="K59" s="1317"/>
      <c r="L59" s="1312"/>
      <c r="M59" s="936"/>
      <c r="N59" s="936"/>
      <c r="O59" s="1309"/>
      <c r="P59" s="1743"/>
      <c r="Q59" s="1302"/>
      <c r="R59" s="1077" t="str">
        <f>IF(H59="","",VLOOKUP($H59,'Nhập xuất tồn S02'!$B$12:$AB$51,3,0))</f>
        <v/>
      </c>
      <c r="S59" s="1093">
        <f t="shared" si="8"/>
        <v>0</v>
      </c>
      <c r="T59" s="1093">
        <f t="shared" si="9"/>
        <v>0</v>
      </c>
      <c r="U59" s="1094">
        <f>IF(J59&gt;0,VLOOKUP($H59,'Nhập xuất tồn S02'!$B$12:$AB$51,27,0),0)</f>
        <v>0</v>
      </c>
      <c r="V59" s="1094">
        <f t="shared" si="10"/>
        <v>0</v>
      </c>
      <c r="W59" s="1105" t="str">
        <f>IF(H59="","",VLOOKUP(H59,'Nhập xuất tồn S02'!$B$12:$X$4901,22,0))</f>
        <v/>
      </c>
      <c r="X59" s="1096" t="str">
        <f>IF(H59="","",VLOOKUP(H59,'Nhập xuất tồn S02'!$B$12:$X$4901,23,0))</f>
        <v/>
      </c>
      <c r="Y59" s="1096" t="str">
        <f t="shared" si="11"/>
        <v/>
      </c>
      <c r="Z59" s="1096" t="str">
        <f t="shared" si="12"/>
        <v/>
      </c>
      <c r="AA59" s="1197" t="str">
        <f>IF(P59="","",IFERROR(VLOOKUP(P59,'Khách hàng'!$B$6:$E$1391,2,0),VLOOKUP(P59,NCC!$B$6:$D$1391,2,0)))</f>
        <v/>
      </c>
      <c r="AB59" s="1197" t="str">
        <f>IF(P59="","",IFERROR(VLOOKUP(P59,'Khách hàng'!$B$6:$E$1391,3,0),VLOOKUP(P59,NCC!$B$6:$D$1391,3,0)))</f>
        <v/>
      </c>
      <c r="AC59" s="996"/>
    </row>
    <row r="60" spans="1:29" s="995" customFormat="1" ht="13.8">
      <c r="A60" s="1298" t="str">
        <f t="shared" si="7"/>
        <v/>
      </c>
      <c r="B60" s="1077"/>
      <c r="C60" s="1314"/>
      <c r="D60" s="1123"/>
      <c r="E60" s="1396"/>
      <c r="F60" s="1123"/>
      <c r="G60" s="1299" t="str">
        <f t="shared" si="1"/>
        <v/>
      </c>
      <c r="H60" s="986"/>
      <c r="I60" s="987"/>
      <c r="J60" s="1301"/>
      <c r="K60" s="1124"/>
      <c r="L60" s="1312"/>
      <c r="M60" s="936"/>
      <c r="N60" s="936"/>
      <c r="O60" s="1309"/>
      <c r="P60" s="1743"/>
      <c r="Q60" s="1302"/>
      <c r="R60" s="1077" t="str">
        <f>IF(H60="","",VLOOKUP($H60,'Nhập xuất tồn S02'!$B$12:$AB$51,3,0))</f>
        <v/>
      </c>
      <c r="S60" s="1093">
        <f t="shared" si="8"/>
        <v>0</v>
      </c>
      <c r="T60" s="1093">
        <f t="shared" si="9"/>
        <v>0</v>
      </c>
      <c r="U60" s="1094">
        <f>IF(J60&gt;0,VLOOKUP($H60,'Nhập xuất tồn S02'!$B$12:$AB$51,27,0),0)</f>
        <v>0</v>
      </c>
      <c r="V60" s="1094">
        <f t="shared" ref="V60" si="22">IF(J60&gt;0,J60*U60,0)</f>
        <v>0</v>
      </c>
      <c r="W60" s="1105" t="str">
        <f>IF(H60="","",VLOOKUP(H60,'Nhập xuất tồn S02'!$B$12:$X$4901,22,0))</f>
        <v/>
      </c>
      <c r="X60" s="1096" t="str">
        <f>IF(H60="","",VLOOKUP(H60,'Nhập xuất tồn S02'!$B$12:$X$4901,23,0))</f>
        <v/>
      </c>
      <c r="Y60" s="1096" t="str">
        <f t="shared" si="11"/>
        <v/>
      </c>
      <c r="Z60" s="1096" t="str">
        <f t="shared" si="12"/>
        <v/>
      </c>
      <c r="AA60" s="1197" t="str">
        <f>IF(P60="","",IFERROR(VLOOKUP(P60,'Khách hàng'!$B$6:$E$1391,2,0),VLOOKUP(P60,NCC!$B$6:$D$1391,2,0)))</f>
        <v/>
      </c>
      <c r="AB60" s="1197" t="str">
        <f>IF(P60="","",IFERROR(VLOOKUP(P60,'Khách hàng'!$B$6:$E$1391,3,0),VLOOKUP(P60,NCC!$B$6:$D$1391,3,0)))</f>
        <v/>
      </c>
      <c r="AC60" s="996"/>
    </row>
    <row r="61" spans="1:29" s="995" customFormat="1" ht="13.8">
      <c r="A61" s="1298" t="str">
        <f t="shared" si="7"/>
        <v/>
      </c>
      <c r="B61" s="1077"/>
      <c r="C61" s="1314"/>
      <c r="D61" s="1123"/>
      <c r="E61" s="1396"/>
      <c r="F61" s="1123"/>
      <c r="G61" s="1299" t="str">
        <f t="shared" si="1"/>
        <v/>
      </c>
      <c r="H61" s="1320"/>
      <c r="I61" s="987"/>
      <c r="J61" s="1301"/>
      <c r="K61" s="1317"/>
      <c r="L61" s="1312"/>
      <c r="M61" s="936"/>
      <c r="N61" s="936"/>
      <c r="O61" s="1309"/>
      <c r="P61" s="1743"/>
      <c r="Q61" s="1302"/>
      <c r="R61" s="1077" t="str">
        <f>IF(H61="","",VLOOKUP($H61,'Nhập xuất tồn S02'!$B$12:$AB$51,3,0))</f>
        <v/>
      </c>
      <c r="S61" s="1093">
        <f t="shared" si="8"/>
        <v>0</v>
      </c>
      <c r="T61" s="1093">
        <f t="shared" si="9"/>
        <v>0</v>
      </c>
      <c r="U61" s="1094">
        <f>IF(J61&gt;0,VLOOKUP($H61,'Nhập xuất tồn S02'!$B$12:$AB$51,27,0),0)</f>
        <v>0</v>
      </c>
      <c r="V61" s="1094">
        <f t="shared" si="10"/>
        <v>0</v>
      </c>
      <c r="W61" s="1105" t="str">
        <f>IF(H61="","",VLOOKUP(H61,'Nhập xuất tồn S02'!$B$12:$X$4901,22,0))</f>
        <v/>
      </c>
      <c r="X61" s="1096" t="str">
        <f>IF(H61="","",VLOOKUP(H61,'Nhập xuất tồn S02'!$B$12:$X$4901,23,0))</f>
        <v/>
      </c>
      <c r="Y61" s="1096" t="str">
        <f t="shared" si="11"/>
        <v/>
      </c>
      <c r="Z61" s="1096" t="str">
        <f t="shared" si="12"/>
        <v/>
      </c>
      <c r="AA61" s="1197" t="str">
        <f>IF(P61="","",IFERROR(VLOOKUP(P61,'Khách hàng'!$B$6:$E$1391,2,0),VLOOKUP(P61,NCC!$B$6:$D$1391,2,0)))</f>
        <v/>
      </c>
      <c r="AB61" s="1197" t="str">
        <f>IF(P61="","",IFERROR(VLOOKUP(P61,'Khách hàng'!$B$6:$E$1391,3,0),VLOOKUP(P61,NCC!$B$6:$D$1391,3,0)))</f>
        <v/>
      </c>
      <c r="AC61" s="996"/>
    </row>
    <row r="62" spans="1:29" s="995" customFormat="1" ht="13.8">
      <c r="A62" s="1298" t="str">
        <f t="shared" si="7"/>
        <v/>
      </c>
      <c r="B62" s="1077"/>
      <c r="C62" s="1314"/>
      <c r="D62" s="1123"/>
      <c r="E62" s="1396"/>
      <c r="F62" s="1303"/>
      <c r="G62" s="1299" t="str">
        <f t="shared" si="1"/>
        <v/>
      </c>
      <c r="H62" s="986"/>
      <c r="I62" s="987"/>
      <c r="J62" s="1301"/>
      <c r="K62" s="1124"/>
      <c r="L62" s="1312"/>
      <c r="M62" s="936"/>
      <c r="N62" s="936"/>
      <c r="O62" s="1310"/>
      <c r="P62" s="1743"/>
      <c r="Q62" s="1302"/>
      <c r="R62" s="1077" t="str">
        <f>IF(H62="","",VLOOKUP($H62,'Nhập xuất tồn S02'!$B$12:$AB$51,3,0))</f>
        <v/>
      </c>
      <c r="S62" s="1093">
        <f t="shared" si="8"/>
        <v>0</v>
      </c>
      <c r="T62" s="1093">
        <f t="shared" si="9"/>
        <v>0</v>
      </c>
      <c r="U62" s="1094">
        <f>IF(J62&gt;0,VLOOKUP($H62,'Nhập xuất tồn S02'!$B$12:$AB$51,27,0),0)</f>
        <v>0</v>
      </c>
      <c r="V62" s="1094">
        <f t="shared" si="10"/>
        <v>0</v>
      </c>
      <c r="W62" s="1105" t="str">
        <f>IF(H62="","",VLOOKUP(H62,'Nhập xuất tồn S02'!$B$12:$X$4901,22,0))</f>
        <v/>
      </c>
      <c r="X62" s="1096" t="str">
        <f>IF(H62="","",VLOOKUP(H62,'Nhập xuất tồn S02'!$B$12:$X$4901,23,0))</f>
        <v/>
      </c>
      <c r="Y62" s="1096" t="str">
        <f t="shared" si="11"/>
        <v/>
      </c>
      <c r="Z62" s="1096" t="str">
        <f t="shared" si="12"/>
        <v/>
      </c>
      <c r="AA62" s="1197" t="str">
        <f>IF(P62="","",IFERROR(VLOOKUP(P62,'Khách hàng'!$B$6:$E$1391,2,0),VLOOKUP(P62,NCC!$B$6:$D$1391,2,0)))</f>
        <v/>
      </c>
      <c r="AB62" s="1197" t="str">
        <f>IF(P62="","",IFERROR(VLOOKUP(P62,'Khách hàng'!$B$6:$E$1391,3,0),VLOOKUP(P62,NCC!$B$6:$D$1391,3,0)))</f>
        <v/>
      </c>
      <c r="AC62" s="996"/>
    </row>
    <row r="63" spans="1:29" s="995" customFormat="1" ht="13.8">
      <c r="A63" s="1298" t="str">
        <f t="shared" si="7"/>
        <v/>
      </c>
      <c r="B63" s="1077"/>
      <c r="C63" s="1314"/>
      <c r="D63" s="1123"/>
      <c r="E63" s="1396"/>
      <c r="F63" s="1123"/>
      <c r="G63" s="1299" t="str">
        <f t="shared" si="1"/>
        <v/>
      </c>
      <c r="H63" s="1320"/>
      <c r="I63" s="987"/>
      <c r="J63" s="1301"/>
      <c r="K63" s="1317"/>
      <c r="L63" s="1312"/>
      <c r="M63" s="936"/>
      <c r="N63" s="936"/>
      <c r="O63" s="1309"/>
      <c r="P63" s="1743"/>
      <c r="Q63" s="1302"/>
      <c r="R63" s="1077" t="str">
        <f>IF(H63="","",VLOOKUP($H63,'Nhập xuất tồn S02'!$B$12:$AB$51,3,0))</f>
        <v/>
      </c>
      <c r="S63" s="1093">
        <f t="shared" si="8"/>
        <v>0</v>
      </c>
      <c r="T63" s="1093">
        <f t="shared" si="9"/>
        <v>0</v>
      </c>
      <c r="U63" s="1094">
        <f>IF(J63&gt;0,VLOOKUP($H63,'Nhập xuất tồn S02'!$B$12:$AB$51,27,0),0)</f>
        <v>0</v>
      </c>
      <c r="V63" s="1094">
        <f t="shared" si="10"/>
        <v>0</v>
      </c>
      <c r="W63" s="1105" t="str">
        <f>IF(H63="","",VLOOKUP(H63,'Nhập xuất tồn S02'!$B$12:$X$4901,22,0))</f>
        <v/>
      </c>
      <c r="X63" s="1096" t="str">
        <f>IF(H63="","",VLOOKUP(H63,'Nhập xuất tồn S02'!$B$12:$X$4901,23,0))</f>
        <v/>
      </c>
      <c r="Y63" s="1096" t="str">
        <f t="shared" si="11"/>
        <v/>
      </c>
      <c r="Z63" s="1096" t="str">
        <f t="shared" si="12"/>
        <v/>
      </c>
      <c r="AA63" s="1197" t="str">
        <f>IF(P63="","",IFERROR(VLOOKUP(P63,'Khách hàng'!$B$6:$E$1391,2,0),VLOOKUP(P63,NCC!$B$6:$D$1391,2,0)))</f>
        <v/>
      </c>
      <c r="AB63" s="1197" t="str">
        <f>IF(P63="","",IFERROR(VLOOKUP(P63,'Khách hàng'!$B$6:$E$1391,3,0),VLOOKUP(P63,NCC!$B$6:$D$1391,3,0)))</f>
        <v/>
      </c>
      <c r="AC63" s="996"/>
    </row>
    <row r="64" spans="1:29" s="995" customFormat="1" ht="13.8">
      <c r="A64" s="1298" t="str">
        <f t="shared" si="7"/>
        <v/>
      </c>
      <c r="B64" s="1077"/>
      <c r="C64" s="1314"/>
      <c r="D64" s="1133"/>
      <c r="E64" s="1396"/>
      <c r="F64" s="1123"/>
      <c r="G64" s="1299" t="str">
        <f t="shared" si="1"/>
        <v/>
      </c>
      <c r="H64" s="986"/>
      <c r="I64" s="987"/>
      <c r="J64" s="1301"/>
      <c r="K64" s="1124"/>
      <c r="L64" s="1312"/>
      <c r="M64" s="936"/>
      <c r="N64" s="936"/>
      <c r="O64" s="1310"/>
      <c r="P64" s="1743"/>
      <c r="Q64" s="1302"/>
      <c r="R64" s="1077" t="str">
        <f>IF(H64="","",VLOOKUP($H64,'Nhập xuất tồn S02'!$B$12:$AB$51,3,0))</f>
        <v/>
      </c>
      <c r="S64" s="1093">
        <f>IF(OR(LEFT(G64,2)="PN",M64="152",M64="155",M64="156"),O64/I64,0)</f>
        <v>0</v>
      </c>
      <c r="T64" s="1093">
        <f t="shared" si="9"/>
        <v>0</v>
      </c>
      <c r="U64" s="1094">
        <f>IF(J64&gt;0,VLOOKUP($H64,'Nhập xuất tồn S02'!$B$12:$AB$51,27,0),0)</f>
        <v>0</v>
      </c>
      <c r="V64" s="1094">
        <f t="shared" si="10"/>
        <v>0</v>
      </c>
      <c r="W64" s="1105" t="str">
        <f>IF(H64="","",VLOOKUP(H64,'Nhập xuất tồn S02'!$B$12:$X$4901,22,0))</f>
        <v/>
      </c>
      <c r="X64" s="1096" t="str">
        <f>IF(H64="","",VLOOKUP(H64,'Nhập xuất tồn S02'!$B$12:$X$4901,23,0))</f>
        <v/>
      </c>
      <c r="Y64" s="1096" t="str">
        <f t="shared" si="11"/>
        <v/>
      </c>
      <c r="Z64" s="1096" t="str">
        <f t="shared" si="12"/>
        <v/>
      </c>
      <c r="AA64" s="1197" t="str">
        <f>IF(P64="","",IFERROR(VLOOKUP(P64,'Khách hàng'!$B$6:$E$1391,2,0),VLOOKUP(P64,NCC!$B$6:$D$1391,2,0)))</f>
        <v/>
      </c>
      <c r="AB64" s="1197" t="str">
        <f>IF(P64="","",IFERROR(VLOOKUP(P64,'Khách hàng'!$B$6:$E$1391,3,0),VLOOKUP(P64,NCC!$B$6:$D$1391,3,0)))</f>
        <v/>
      </c>
      <c r="AC64" s="1134"/>
    </row>
    <row r="65" spans="1:29" s="995" customFormat="1" ht="13.8">
      <c r="A65" s="1298" t="str">
        <f t="shared" si="7"/>
        <v/>
      </c>
      <c r="B65" s="1077"/>
      <c r="C65" s="1314"/>
      <c r="D65" s="1133"/>
      <c r="E65" s="1396"/>
      <c r="F65" s="1123"/>
      <c r="G65" s="1299" t="str">
        <f t="shared" si="1"/>
        <v/>
      </c>
      <c r="H65" s="1320"/>
      <c r="I65" s="987"/>
      <c r="J65" s="1301"/>
      <c r="K65" s="1317"/>
      <c r="L65" s="1312"/>
      <c r="M65" s="936"/>
      <c r="N65" s="936"/>
      <c r="O65" s="1310"/>
      <c r="P65" s="1743"/>
      <c r="Q65" s="1302"/>
      <c r="R65" s="1077" t="str">
        <f>IF(H65="","",VLOOKUP($H65,'Nhập xuất tồn S02'!$B$12:$AB$51,3,0))</f>
        <v/>
      </c>
      <c r="S65" s="1093">
        <f t="shared" si="8"/>
        <v>0</v>
      </c>
      <c r="T65" s="1093">
        <f t="shared" si="9"/>
        <v>0</v>
      </c>
      <c r="U65" s="1094">
        <f>IF(J65&gt;0,VLOOKUP($H65,'Nhập xuất tồn S02'!$B$12:$AB$51,27,0),0)</f>
        <v>0</v>
      </c>
      <c r="V65" s="1094">
        <f t="shared" si="10"/>
        <v>0</v>
      </c>
      <c r="W65" s="1105" t="str">
        <f>IF(H65="","",VLOOKUP(H65,'Nhập xuất tồn S02'!$B$12:$X$4901,22,0))</f>
        <v/>
      </c>
      <c r="X65" s="1096" t="str">
        <f>IF(H65="","",VLOOKUP(H65,'Nhập xuất tồn S02'!$B$12:$X$4901,23,0))</f>
        <v/>
      </c>
      <c r="Y65" s="1096" t="str">
        <f t="shared" si="11"/>
        <v/>
      </c>
      <c r="Z65" s="1096" t="str">
        <f t="shared" si="12"/>
        <v/>
      </c>
      <c r="AA65" s="1197" t="str">
        <f>IF(P65="","",IFERROR(VLOOKUP(P65,'Khách hàng'!$B$6:$E$1391,2,0),VLOOKUP(P65,NCC!$B$6:$D$1391,2,0)))</f>
        <v/>
      </c>
      <c r="AB65" s="1197" t="str">
        <f>IF(P65="","",IFERROR(VLOOKUP(P65,'Khách hàng'!$B$6:$E$1391,3,0),VLOOKUP(P65,NCC!$B$6:$D$1391,3,0)))</f>
        <v/>
      </c>
      <c r="AC65" s="1134"/>
    </row>
    <row r="66" spans="1:29" s="995" customFormat="1" ht="13.8">
      <c r="A66" s="1354" t="str">
        <f t="shared" si="7"/>
        <v/>
      </c>
      <c r="B66" s="1290"/>
      <c r="C66" s="1355"/>
      <c r="D66" s="1356"/>
      <c r="E66" s="1396"/>
      <c r="F66" s="1356"/>
      <c r="G66" s="1291" t="str">
        <f t="shared" si="1"/>
        <v/>
      </c>
      <c r="H66" s="1292"/>
      <c r="I66" s="1293"/>
      <c r="J66" s="1357"/>
      <c r="K66" s="1358"/>
      <c r="L66" s="1359"/>
      <c r="M66" s="1294"/>
      <c r="N66" s="801"/>
      <c r="O66" s="1360"/>
      <c r="P66" s="1295"/>
      <c r="Q66" s="1296"/>
      <c r="R66" s="1297" t="str">
        <f>IF(H66="","",VLOOKUP($H66,'Nhập xuất tồn S02'!$B$12:$AB$51,3,0))</f>
        <v/>
      </c>
      <c r="S66" s="1093">
        <f t="shared" si="8"/>
        <v>0</v>
      </c>
      <c r="T66" s="1093">
        <f t="shared" si="9"/>
        <v>0</v>
      </c>
      <c r="U66" s="1094">
        <f>IF(J66&gt;0,VLOOKUP($H66,'Nhập xuất tồn S02'!$B$12:$AB$51,27,0),0)</f>
        <v>0</v>
      </c>
      <c r="V66" s="1094">
        <f t="shared" si="10"/>
        <v>0</v>
      </c>
      <c r="W66" s="1105" t="str">
        <f>IF(H66="","",VLOOKUP(H66,'Nhập xuất tồn S02'!$B$12:$X$4901,22,0))</f>
        <v/>
      </c>
      <c r="X66" s="1096" t="str">
        <f>IF(H66="","",VLOOKUP(H66,'Nhập xuất tồn S02'!$B$12:$X$4901,23,0))</f>
        <v/>
      </c>
      <c r="Y66" s="1096" t="str">
        <f t="shared" si="11"/>
        <v/>
      </c>
      <c r="Z66" s="1096" t="str">
        <f t="shared" si="12"/>
        <v/>
      </c>
      <c r="AA66" s="1197" t="str">
        <f>IF(P66="","",IFERROR(VLOOKUP(P66,'Khách hàng'!$B$6:$E$1391,2,0),VLOOKUP(P66,NCC!$B$6:$D$1391,2,0)))</f>
        <v/>
      </c>
      <c r="AB66" s="1197" t="str">
        <f>IF(P66="","",IFERROR(VLOOKUP(P66,'Khách hàng'!$B$6:$E$1391,3,0),VLOOKUP(P66,NCC!$B$6:$D$1391,3,0)))</f>
        <v/>
      </c>
      <c r="AC66" s="1134"/>
    </row>
    <row r="67" spans="1:29" s="995" customFormat="1" ht="13.8">
      <c r="A67" s="1163" t="str">
        <f t="shared" si="7"/>
        <v/>
      </c>
      <c r="B67" s="1077"/>
      <c r="C67" s="1125"/>
      <c r="D67" s="1356"/>
      <c r="E67" s="1396"/>
      <c r="F67" s="1356"/>
      <c r="G67" s="1081" t="str">
        <f t="shared" si="1"/>
        <v/>
      </c>
      <c r="H67" s="986"/>
      <c r="I67" s="987"/>
      <c r="J67" s="1301"/>
      <c r="K67" s="1124"/>
      <c r="L67" s="1359"/>
      <c r="M67" s="935"/>
      <c r="N67" s="801"/>
      <c r="O67" s="1335"/>
      <c r="P67" s="1152"/>
      <c r="Q67" s="990"/>
      <c r="R67" s="1113" t="str">
        <f>IF(H67="","",VLOOKUP($H67,'Nhập xuất tồn S02'!$B$12:$AB$51,3,0))</f>
        <v/>
      </c>
      <c r="S67" s="1093">
        <f t="shared" si="8"/>
        <v>0</v>
      </c>
      <c r="T67" s="1093">
        <f t="shared" si="9"/>
        <v>0</v>
      </c>
      <c r="U67" s="1094">
        <f>IF(J67&gt;0,VLOOKUP($H67,'Nhập xuất tồn S02'!$B$12:$AB$51,27,0),0)</f>
        <v>0</v>
      </c>
      <c r="V67" s="1094">
        <f t="shared" si="10"/>
        <v>0</v>
      </c>
      <c r="W67" s="1105" t="str">
        <f>IF(H67="","",VLOOKUP(H67,'Nhập xuất tồn S02'!$B$12:$X$4901,22,0))</f>
        <v/>
      </c>
      <c r="X67" s="1096" t="str">
        <f>IF(H67="","",VLOOKUP(H67,'Nhập xuất tồn S02'!$B$12:$X$4901,23,0))</f>
        <v/>
      </c>
      <c r="Y67" s="1096" t="str">
        <f t="shared" si="11"/>
        <v/>
      </c>
      <c r="Z67" s="1096" t="str">
        <f t="shared" si="12"/>
        <v/>
      </c>
      <c r="AA67" s="1197" t="str">
        <f>IF(P67="","",IFERROR(VLOOKUP(P67,'Khách hàng'!$B$6:$E$1391,2,0),VLOOKUP(P67,NCC!$B$6:$D$1391,2,0)))</f>
        <v/>
      </c>
      <c r="AB67" s="1197" t="str">
        <f>IF(P67="","",IFERROR(VLOOKUP(P67,'Khách hàng'!$B$6:$E$1391,3,0),VLOOKUP(P67,NCC!$B$6:$D$1391,3,0)))</f>
        <v/>
      </c>
      <c r="AC67" s="1134"/>
    </row>
    <row r="68" spans="1:29" s="995" customFormat="1" ht="18">
      <c r="A68" s="1163" t="str">
        <f t="shared" si="7"/>
        <v/>
      </c>
      <c r="B68" s="1077"/>
      <c r="C68" s="1125"/>
      <c r="D68" s="1356"/>
      <c r="E68" s="1396"/>
      <c r="F68" s="1356"/>
      <c r="G68" s="1081" t="str">
        <f t="shared" si="1"/>
        <v/>
      </c>
      <c r="H68" s="986"/>
      <c r="I68" s="987"/>
      <c r="J68" s="1301"/>
      <c r="K68" s="1124"/>
      <c r="L68" s="846"/>
      <c r="M68" s="1445"/>
      <c r="N68" s="1445"/>
      <c r="O68" s="1309"/>
      <c r="P68" s="1152"/>
      <c r="Q68" s="990"/>
      <c r="R68" s="1113" t="str">
        <f>IF(H68="","",VLOOKUP($H68,'Nhập xuất tồn S02'!$B$12:$AB$51,3,0))</f>
        <v/>
      </c>
      <c r="S68" s="1093">
        <f t="shared" si="8"/>
        <v>0</v>
      </c>
      <c r="T68" s="1093">
        <f t="shared" si="9"/>
        <v>0</v>
      </c>
      <c r="U68" s="1094">
        <f>IF(J68&gt;0,VLOOKUP($H68,'Nhập xuất tồn S02'!$B$12:$AB$51,27,0),0)</f>
        <v>0</v>
      </c>
      <c r="V68" s="1094">
        <f t="shared" si="10"/>
        <v>0</v>
      </c>
      <c r="W68" s="1105" t="str">
        <f>IF(H68="","",VLOOKUP(H68,'Nhập xuất tồn S02'!$B$12:$X$4901,22,0))</f>
        <v/>
      </c>
      <c r="X68" s="1096" t="str">
        <f>IF(H68="","",VLOOKUP(H68,'Nhập xuất tồn S02'!$B$12:$X$4901,23,0))</f>
        <v/>
      </c>
      <c r="Y68" s="1096" t="str">
        <f t="shared" si="11"/>
        <v/>
      </c>
      <c r="Z68" s="1096" t="str">
        <f t="shared" si="12"/>
        <v/>
      </c>
      <c r="AA68" s="1197" t="str">
        <f>IF(P68="","",IFERROR(VLOOKUP(P68,'Khách hàng'!$B$6:$E$1391,2,0),VLOOKUP(P68,NCC!$B$6:$D$1391,2,0)))</f>
        <v/>
      </c>
      <c r="AB68" s="1197" t="str">
        <f>IF(P68="","",IFERROR(VLOOKUP(P68,'Khách hàng'!$B$6:$E$1391,3,0),VLOOKUP(P68,NCC!$B$6:$D$1391,3,0)))</f>
        <v/>
      </c>
      <c r="AC68" s="1134"/>
    </row>
    <row r="69" spans="1:29" s="995" customFormat="1" ht="18">
      <c r="A69" s="1163"/>
      <c r="B69" s="1077"/>
      <c r="C69" s="1125"/>
      <c r="D69" s="1356"/>
      <c r="E69" s="1396"/>
      <c r="F69" s="1356"/>
      <c r="G69" s="1081" t="str">
        <f t="shared" si="1"/>
        <v/>
      </c>
      <c r="H69" s="986"/>
      <c r="I69" s="987"/>
      <c r="J69" s="1301"/>
      <c r="K69" s="1124"/>
      <c r="L69" s="846"/>
      <c r="M69" s="1445"/>
      <c r="N69" s="1445"/>
      <c r="O69" s="1335"/>
      <c r="P69" s="1152"/>
      <c r="Q69" s="990"/>
      <c r="R69" s="1113" t="str">
        <f>IF(H69="","",VLOOKUP($H69,'Nhập xuất tồn S02'!$B$12:$AB$51,3,0))</f>
        <v/>
      </c>
      <c r="S69" s="1093">
        <f t="shared" si="8"/>
        <v>0</v>
      </c>
      <c r="T69" s="1093">
        <f t="shared" si="9"/>
        <v>0</v>
      </c>
      <c r="U69" s="1094">
        <f>IF(J69&gt;0,VLOOKUP($H69,'Nhập xuất tồn S02'!$B$12:$AB$51,27,0),0)</f>
        <v>0</v>
      </c>
      <c r="V69" s="1094">
        <f t="shared" si="10"/>
        <v>0</v>
      </c>
      <c r="W69" s="1105" t="str">
        <f>IF(H69="","",VLOOKUP(H69,'Nhập xuất tồn S02'!$B$12:$X$4901,22,0))</f>
        <v/>
      </c>
      <c r="X69" s="1096" t="str">
        <f>IF(H69="","",VLOOKUP(H69,'Nhập xuất tồn S02'!$B$12:$X$4901,23,0))</f>
        <v/>
      </c>
      <c r="Y69" s="1096" t="str">
        <f t="shared" si="11"/>
        <v/>
      </c>
      <c r="Z69" s="1096" t="str">
        <f t="shared" si="12"/>
        <v/>
      </c>
      <c r="AA69" s="1197" t="str">
        <f>IF(P69="","",IFERROR(VLOOKUP(P69,'Khách hàng'!$B$6:$E$1391,2,0),VLOOKUP(P69,NCC!$B$6:$D$1391,2,0)))</f>
        <v/>
      </c>
      <c r="AB69" s="1197" t="str">
        <f>IF(P69="","",IFERROR(VLOOKUP(P69,'Khách hàng'!$B$6:$E$1391,3,0),VLOOKUP(P69,NCC!$B$6:$D$1391,3,0)))</f>
        <v/>
      </c>
      <c r="AC69" s="1134"/>
    </row>
    <row r="70" spans="1:29" s="995" customFormat="1" ht="18">
      <c r="A70" s="1163" t="str">
        <f t="shared" ref="A70" si="23">IF(D70="","",MONTH(D70))</f>
        <v/>
      </c>
      <c r="B70" s="1077"/>
      <c r="C70" s="1125"/>
      <c r="D70" s="1356"/>
      <c r="E70" s="1396"/>
      <c r="F70" s="1356"/>
      <c r="G70" s="1081" t="str">
        <f t="shared" si="1"/>
        <v/>
      </c>
      <c r="H70" s="986"/>
      <c r="I70" s="987"/>
      <c r="J70" s="1301"/>
      <c r="K70" s="1124"/>
      <c r="L70" s="846"/>
      <c r="M70" s="1445"/>
      <c r="N70" s="1445"/>
      <c r="O70" s="1309"/>
      <c r="P70" s="1152"/>
      <c r="Q70" s="990"/>
      <c r="R70" s="1113" t="str">
        <f>IF(H70="","",VLOOKUP($H70,'Nhập xuất tồn S02'!$B$12:$AB$51,3,0))</f>
        <v/>
      </c>
      <c r="S70" s="1093">
        <f t="shared" si="8"/>
        <v>0</v>
      </c>
      <c r="T70" s="1093">
        <f t="shared" si="9"/>
        <v>0</v>
      </c>
      <c r="U70" s="1094">
        <f>IF(J70&gt;0,VLOOKUP($H70,'Nhập xuất tồn S02'!$B$12:$AB$51,27,0),0)</f>
        <v>0</v>
      </c>
      <c r="V70" s="1094">
        <f t="shared" si="10"/>
        <v>0</v>
      </c>
      <c r="W70" s="1105" t="str">
        <f>IF(H70="","",VLOOKUP(H70,'Nhập xuất tồn S02'!$B$12:$X$4901,22,0))</f>
        <v/>
      </c>
      <c r="X70" s="1096" t="str">
        <f>IF(H70="","",VLOOKUP(H70,'Nhập xuất tồn S02'!$B$12:$X$4901,23,0))</f>
        <v/>
      </c>
      <c r="Y70" s="1096" t="str">
        <f t="shared" si="11"/>
        <v/>
      </c>
      <c r="Z70" s="1096" t="str">
        <f t="shared" si="12"/>
        <v/>
      </c>
      <c r="AA70" s="1197" t="str">
        <f>IF(P70="","",IFERROR(VLOOKUP(P70,'Khách hàng'!$B$6:$E$1391,2,0),VLOOKUP(P70,NCC!$B$6:$D$1391,2,0)))</f>
        <v/>
      </c>
      <c r="AB70" s="1197" t="str">
        <f>IF(P70="","",IFERROR(VLOOKUP(P70,'Khách hàng'!$B$6:$E$1391,3,0),VLOOKUP(P70,NCC!$B$6:$D$1391,3,0)))</f>
        <v/>
      </c>
      <c r="AC70" s="1134"/>
    </row>
    <row r="71" spans="1:29" s="995" customFormat="1" ht="18">
      <c r="A71" s="1163" t="str">
        <f t="shared" ref="A71" si="24">IF(D71="","",MONTH(D71))</f>
        <v/>
      </c>
      <c r="B71" s="1077"/>
      <c r="C71" s="1125"/>
      <c r="D71" s="1356"/>
      <c r="E71" s="1396"/>
      <c r="F71" s="1356"/>
      <c r="G71" s="1081" t="str">
        <f t="shared" ref="G71:G73" si="25">IF(OR(M71="152",M71="156",M71="155"),"PN-"&amp;C71,IF(OR(N71="152",N71="156",N71="155"),"PX-"&amp;C71,""))</f>
        <v/>
      </c>
      <c r="H71" s="986"/>
      <c r="I71" s="987"/>
      <c r="J71" s="1301"/>
      <c r="K71" s="1124"/>
      <c r="L71" s="846"/>
      <c r="M71" s="1445"/>
      <c r="N71" s="1445"/>
      <c r="O71" s="1309"/>
      <c r="P71" s="1152"/>
      <c r="Q71" s="990"/>
      <c r="R71" s="1113" t="str">
        <f>IF(H71="","",VLOOKUP($H71,'Nhập xuất tồn S02'!$B$12:$AB$51,3,0))</f>
        <v/>
      </c>
      <c r="S71" s="1093">
        <f t="shared" ref="S71:S73" si="26">IF(OR(LEFT(G71,2)="PN",M71="152",M71="155",M71="156"),O71/I71,0)</f>
        <v>0</v>
      </c>
      <c r="T71" s="1093">
        <f t="shared" ref="T71:T73" si="27">IF(OR(LEFT(G71,2)="PN",M71="152",M71="155",M71="156"),O71,0)</f>
        <v>0</v>
      </c>
      <c r="U71" s="1094">
        <f>IF(J71&gt;0,VLOOKUP($H71,'Nhập xuất tồn S02'!$B$12:$AB$51,27,0),0)</f>
        <v>0</v>
      </c>
      <c r="V71" s="1094">
        <f t="shared" ref="V71:V73" si="28">IF(J71&gt;0,J71*U71,0)</f>
        <v>0</v>
      </c>
      <c r="W71" s="1105" t="str">
        <f>IF(H71="","",VLOOKUP(H71,'Nhập xuất tồn S02'!$B$12:$X$4901,22,0))</f>
        <v/>
      </c>
      <c r="X71" s="1096" t="str">
        <f>IF(H71="","",VLOOKUP(H71,'Nhập xuất tồn S02'!$B$12:$X$4901,23,0))</f>
        <v/>
      </c>
      <c r="Y71" s="1096" t="str">
        <f t="shared" ref="Y71:Y73" si="29">LEFT(M71,3)</f>
        <v/>
      </c>
      <c r="Z71" s="1096" t="str">
        <f t="shared" ref="Z71:Z73" si="30">LEFT(N71,3)</f>
        <v/>
      </c>
      <c r="AA71" s="1197" t="str">
        <f>IF(P71="","",IFERROR(VLOOKUP(P71,'Khách hàng'!$B$6:$E$1391,2,0),VLOOKUP(P71,NCC!$B$6:$D$1391,2,0)))</f>
        <v/>
      </c>
      <c r="AB71" s="1197" t="str">
        <f>IF(P71="","",IFERROR(VLOOKUP(P71,'Khách hàng'!$B$6:$E$1391,3,0),VLOOKUP(P71,NCC!$B$6:$D$1391,3,0)))</f>
        <v/>
      </c>
      <c r="AC71" s="1134"/>
    </row>
    <row r="72" spans="1:29" s="995" customFormat="1" ht="18">
      <c r="A72" s="1163"/>
      <c r="B72" s="1077"/>
      <c r="C72" s="1125"/>
      <c r="D72" s="1356"/>
      <c r="E72" s="1396"/>
      <c r="F72" s="1356"/>
      <c r="G72" s="1081" t="str">
        <f t="shared" si="25"/>
        <v/>
      </c>
      <c r="H72" s="986"/>
      <c r="I72" s="987"/>
      <c r="J72" s="1301"/>
      <c r="K72" s="1124"/>
      <c r="L72" s="846"/>
      <c r="M72" s="1445"/>
      <c r="N72" s="1445"/>
      <c r="O72" s="1335"/>
      <c r="P72" s="1152"/>
      <c r="Q72" s="990"/>
      <c r="R72" s="1113" t="str">
        <f>IF(H72="","",VLOOKUP($H72,'Nhập xuất tồn S02'!$B$12:$AB$51,3,0))</f>
        <v/>
      </c>
      <c r="S72" s="1093">
        <f t="shared" si="26"/>
        <v>0</v>
      </c>
      <c r="T72" s="1093">
        <f t="shared" si="27"/>
        <v>0</v>
      </c>
      <c r="U72" s="1094">
        <f>IF(J72&gt;0,VLOOKUP($H72,'Nhập xuất tồn S02'!$B$12:$AB$51,27,0),0)</f>
        <v>0</v>
      </c>
      <c r="V72" s="1094">
        <f t="shared" si="28"/>
        <v>0</v>
      </c>
      <c r="W72" s="1105" t="str">
        <f>IF(H72="","",VLOOKUP(H72,'Nhập xuất tồn S02'!$B$12:$X$4901,22,0))</f>
        <v/>
      </c>
      <c r="X72" s="1096" t="str">
        <f>IF(H72="","",VLOOKUP(H72,'Nhập xuất tồn S02'!$B$12:$X$4901,23,0))</f>
        <v/>
      </c>
      <c r="Y72" s="1096" t="str">
        <f t="shared" si="29"/>
        <v/>
      </c>
      <c r="Z72" s="1096" t="str">
        <f t="shared" si="30"/>
        <v/>
      </c>
      <c r="AA72" s="1197" t="str">
        <f>IF(P72="","",IFERROR(VLOOKUP(P72,'Khách hàng'!$B$6:$E$1391,2,0),VLOOKUP(P72,NCC!$B$6:$D$1391,2,0)))</f>
        <v/>
      </c>
      <c r="AB72" s="1197" t="str">
        <f>IF(P72="","",IFERROR(VLOOKUP(P72,'Khách hàng'!$B$6:$E$1391,3,0),VLOOKUP(P72,NCC!$B$6:$D$1391,3,0)))</f>
        <v/>
      </c>
      <c r="AC72" s="1134"/>
    </row>
    <row r="73" spans="1:29" s="995" customFormat="1" ht="18">
      <c r="A73" s="1163" t="str">
        <f t="shared" ref="A73" si="31">IF(D73="","",MONTH(D73))</f>
        <v/>
      </c>
      <c r="B73" s="1077"/>
      <c r="C73" s="1125"/>
      <c r="D73" s="1356"/>
      <c r="E73" s="1396"/>
      <c r="F73" s="1356"/>
      <c r="G73" s="1081" t="str">
        <f t="shared" si="25"/>
        <v/>
      </c>
      <c r="H73" s="986"/>
      <c r="I73" s="987"/>
      <c r="J73" s="1301"/>
      <c r="K73" s="1124"/>
      <c r="L73" s="846"/>
      <c r="M73" s="1445"/>
      <c r="N73" s="1445"/>
      <c r="O73" s="1309"/>
      <c r="P73" s="1152"/>
      <c r="Q73" s="990"/>
      <c r="R73" s="1113" t="str">
        <f>IF(H73="","",VLOOKUP($H73,'Nhập xuất tồn S02'!$B$12:$AB$51,3,0))</f>
        <v/>
      </c>
      <c r="S73" s="1093">
        <f t="shared" si="26"/>
        <v>0</v>
      </c>
      <c r="T73" s="1093">
        <f t="shared" si="27"/>
        <v>0</v>
      </c>
      <c r="U73" s="1094">
        <f>IF(J73&gt;0,VLOOKUP($H73,'Nhập xuất tồn S02'!$B$12:$AB$51,27,0),0)</f>
        <v>0</v>
      </c>
      <c r="V73" s="1094">
        <f t="shared" si="28"/>
        <v>0</v>
      </c>
      <c r="W73" s="1105" t="str">
        <f>IF(H73="","",VLOOKUP(H73,'Nhập xuất tồn S02'!$B$12:$X$4901,22,0))</f>
        <v/>
      </c>
      <c r="X73" s="1096" t="str">
        <f>IF(H73="","",VLOOKUP(H73,'Nhập xuất tồn S02'!$B$12:$X$4901,23,0))</f>
        <v/>
      </c>
      <c r="Y73" s="1096" t="str">
        <f t="shared" si="29"/>
        <v/>
      </c>
      <c r="Z73" s="1096" t="str">
        <f t="shared" si="30"/>
        <v/>
      </c>
      <c r="AA73" s="1197" t="str">
        <f>IF(P73="","",IFERROR(VLOOKUP(P73,'Khách hàng'!$B$6:$E$1391,2,0),VLOOKUP(P73,NCC!$B$6:$D$1391,2,0)))</f>
        <v/>
      </c>
      <c r="AB73" s="1197" t="str">
        <f>IF(P73="","",IFERROR(VLOOKUP(P73,'Khách hàng'!$B$6:$E$1391,3,0),VLOOKUP(P73,NCC!$B$6:$D$1391,3,0)))</f>
        <v/>
      </c>
      <c r="AC73" s="1134"/>
    </row>
    <row r="74" spans="1:29" s="995" customFormat="1" ht="18">
      <c r="A74" s="1163" t="str">
        <f t="shared" si="7"/>
        <v/>
      </c>
      <c r="B74" s="1077"/>
      <c r="C74" s="1125"/>
      <c r="D74" s="1356"/>
      <c r="E74" s="1396"/>
      <c r="F74" s="1356"/>
      <c r="G74" s="1081" t="str">
        <f t="shared" si="1"/>
        <v/>
      </c>
      <c r="H74" s="986"/>
      <c r="I74" s="987"/>
      <c r="J74" s="1301"/>
      <c r="K74" s="1124"/>
      <c r="L74" s="846"/>
      <c r="M74" s="1445"/>
      <c r="N74" s="1445"/>
      <c r="O74" s="1309"/>
      <c r="P74" s="1152"/>
      <c r="Q74" s="990"/>
      <c r="R74" s="1113" t="str">
        <f>IF(H74="","",VLOOKUP($H74,'Nhập xuất tồn S02'!$B$12:$AB$51,3,0))</f>
        <v/>
      </c>
      <c r="S74" s="1093">
        <f t="shared" si="8"/>
        <v>0</v>
      </c>
      <c r="T74" s="1093">
        <f t="shared" si="9"/>
        <v>0</v>
      </c>
      <c r="U74" s="1094">
        <f>IF(J74&gt;0,VLOOKUP($H74,'Nhập xuất tồn S02'!$B$12:$AB$51,27,0),0)</f>
        <v>0</v>
      </c>
      <c r="V74" s="1094">
        <f t="shared" si="10"/>
        <v>0</v>
      </c>
      <c r="W74" s="1105" t="str">
        <f>IF(H74="","",VLOOKUP(H74,'Nhập xuất tồn S02'!$B$12:$X$4901,22,0))</f>
        <v/>
      </c>
      <c r="X74" s="1096" t="str">
        <f>IF(H74="","",VLOOKUP(H74,'Nhập xuất tồn S02'!$B$12:$X$4901,23,0))</f>
        <v/>
      </c>
      <c r="Y74" s="1096" t="str">
        <f t="shared" si="11"/>
        <v/>
      </c>
      <c r="Z74" s="1096" t="str">
        <f t="shared" si="12"/>
        <v/>
      </c>
      <c r="AA74" s="1197" t="str">
        <f>IF(P74="","",IFERROR(VLOOKUP(P74,'Khách hàng'!$B$6:$E$1391,2,0),VLOOKUP(P74,NCC!$B$6:$D$1391,2,0)))</f>
        <v/>
      </c>
      <c r="AB74" s="1197" t="str">
        <f>IF(P74="","",IFERROR(VLOOKUP(P74,'Khách hàng'!$B$6:$E$1391,3,0),VLOOKUP(P74,NCC!$B$6:$D$1391,3,0)))</f>
        <v/>
      </c>
      <c r="AC74" s="1134"/>
    </row>
    <row r="75" spans="1:29" s="995" customFormat="1" ht="18">
      <c r="A75" s="1163"/>
      <c r="B75" s="1077"/>
      <c r="C75" s="1125"/>
      <c r="D75" s="1356"/>
      <c r="E75" s="1396"/>
      <c r="F75" s="1356"/>
      <c r="G75" s="1081" t="str">
        <f t="shared" si="1"/>
        <v/>
      </c>
      <c r="H75" s="986"/>
      <c r="I75" s="987"/>
      <c r="J75" s="1301"/>
      <c r="K75" s="1124"/>
      <c r="L75" s="846"/>
      <c r="M75" s="1445"/>
      <c r="N75" s="1445"/>
      <c r="O75" s="1335"/>
      <c r="P75" s="1152"/>
      <c r="Q75" s="990"/>
      <c r="R75" s="1113" t="str">
        <f>IF(H75="","",VLOOKUP($H75,'Nhập xuất tồn S02'!$B$12:$AB$51,3,0))</f>
        <v/>
      </c>
      <c r="S75" s="1093">
        <f t="shared" si="8"/>
        <v>0</v>
      </c>
      <c r="T75" s="1093">
        <f t="shared" si="9"/>
        <v>0</v>
      </c>
      <c r="U75" s="1094">
        <f>IF(J75&gt;0,VLOOKUP($H75,'Nhập xuất tồn S02'!$B$12:$AB$51,27,0),0)</f>
        <v>0</v>
      </c>
      <c r="V75" s="1094">
        <f t="shared" si="10"/>
        <v>0</v>
      </c>
      <c r="W75" s="1105" t="str">
        <f>IF(H75="","",VLOOKUP(H75,'Nhập xuất tồn S02'!$B$12:$X$4901,22,0))</f>
        <v/>
      </c>
      <c r="X75" s="1096" t="str">
        <f>IF(H75="","",VLOOKUP(H75,'Nhập xuất tồn S02'!$B$12:$X$4901,23,0))</f>
        <v/>
      </c>
      <c r="Y75" s="1096" t="str">
        <f t="shared" si="11"/>
        <v/>
      </c>
      <c r="Z75" s="1096" t="str">
        <f t="shared" si="12"/>
        <v/>
      </c>
      <c r="AA75" s="1197" t="str">
        <f>IF(P75="","",IFERROR(VLOOKUP(P75,'Khách hàng'!$B$6:$E$1391,2,0),VLOOKUP(P75,NCC!$B$6:$D$1391,2,0)))</f>
        <v/>
      </c>
      <c r="AB75" s="1197" t="str">
        <f>IF(P75="","",IFERROR(VLOOKUP(P75,'Khách hàng'!$B$6:$E$1391,3,0),VLOOKUP(P75,NCC!$B$6:$D$1391,3,0)))</f>
        <v/>
      </c>
      <c r="AC75" s="1134"/>
    </row>
    <row r="76" spans="1:29" s="995" customFormat="1" ht="18">
      <c r="A76" s="1163" t="str">
        <f t="shared" si="7"/>
        <v/>
      </c>
      <c r="B76" s="1077"/>
      <c r="C76" s="1125"/>
      <c r="D76" s="1356"/>
      <c r="E76" s="1396"/>
      <c r="F76" s="1356"/>
      <c r="G76" s="1081" t="str">
        <f t="shared" ref="G76:G141" si="32">IF(OR(M76="152",M76="156",M76="155"),"PN-"&amp;C76,IF(OR(N76="152",N76="156",N76="155"),"PX-"&amp;C76,""))</f>
        <v/>
      </c>
      <c r="H76" s="986"/>
      <c r="I76" s="987"/>
      <c r="J76" s="1301"/>
      <c r="K76" s="1124"/>
      <c r="L76" s="846"/>
      <c r="M76" s="1445"/>
      <c r="N76" s="1445"/>
      <c r="O76" s="1309"/>
      <c r="P76" s="1152"/>
      <c r="Q76" s="990"/>
      <c r="R76" s="1113" t="str">
        <f>IF(H76="","",VLOOKUP($H76,'Nhập xuất tồn S02'!$B$12:$AB$51,3,0))</f>
        <v/>
      </c>
      <c r="S76" s="1093">
        <f t="shared" si="8"/>
        <v>0</v>
      </c>
      <c r="T76" s="1093">
        <f t="shared" si="9"/>
        <v>0</v>
      </c>
      <c r="U76" s="1094">
        <f>IF(J76&gt;0,VLOOKUP($H76,'Nhập xuất tồn S02'!$B$12:$AB$51,27,0),0)</f>
        <v>0</v>
      </c>
      <c r="V76" s="1094">
        <f t="shared" si="10"/>
        <v>0</v>
      </c>
      <c r="W76" s="1105" t="str">
        <f>IF(H76="","",VLOOKUP(H76,'Nhập xuất tồn S02'!$B$12:$X$4901,22,0))</f>
        <v/>
      </c>
      <c r="X76" s="1096" t="str">
        <f>IF(H76="","",VLOOKUP(H76,'Nhập xuất tồn S02'!$B$12:$X$4901,23,0))</f>
        <v/>
      </c>
      <c r="Y76" s="1096" t="str">
        <f t="shared" si="11"/>
        <v/>
      </c>
      <c r="Z76" s="1096" t="str">
        <f t="shared" si="12"/>
        <v/>
      </c>
      <c r="AA76" s="1197" t="str">
        <f>IF(P76="","",IFERROR(VLOOKUP(P76,'Khách hàng'!$B$6:$E$1391,2,0),VLOOKUP(P76,NCC!$B$6:$D$1391,2,0)))</f>
        <v/>
      </c>
      <c r="AB76" s="1197" t="str">
        <f>IF(P76="","",IFERROR(VLOOKUP(P76,'Khách hàng'!$B$6:$E$1391,3,0),VLOOKUP(P76,NCC!$B$6:$D$1391,3,0)))</f>
        <v/>
      </c>
      <c r="AC76" s="1134"/>
    </row>
    <row r="77" spans="1:29" s="995" customFormat="1" ht="14.4" thickBot="1">
      <c r="A77" s="1163" t="str">
        <f t="shared" si="7"/>
        <v/>
      </c>
      <c r="B77" s="1077"/>
      <c r="C77" s="1125"/>
      <c r="D77" s="1123"/>
      <c r="E77" s="1398"/>
      <c r="F77" s="1123"/>
      <c r="G77" s="1081" t="str">
        <f t="shared" si="32"/>
        <v/>
      </c>
      <c r="H77" s="986"/>
      <c r="I77" s="987"/>
      <c r="J77" s="1301"/>
      <c r="K77" s="1124"/>
      <c r="L77" s="1132"/>
      <c r="M77" s="801"/>
      <c r="N77" s="935"/>
      <c r="O77" s="1309"/>
      <c r="P77" s="1152"/>
      <c r="Q77" s="990"/>
      <c r="R77" s="1113" t="str">
        <f>IF(H77="","",VLOOKUP($H77,'Nhập xuất tồn S02'!$B$12:$AB$51,3,0))</f>
        <v/>
      </c>
      <c r="S77" s="1093">
        <f t="shared" si="8"/>
        <v>0</v>
      </c>
      <c r="T77" s="1093">
        <f t="shared" si="9"/>
        <v>0</v>
      </c>
      <c r="U77" s="1094">
        <f>IF(J77&gt;0,VLOOKUP($H77,'Nhập xuất tồn S02'!$B$12:$AB$51,27,0),0)</f>
        <v>0</v>
      </c>
      <c r="V77" s="1094">
        <f t="shared" si="10"/>
        <v>0</v>
      </c>
      <c r="W77" s="1105" t="str">
        <f>IF(H77="","",VLOOKUP(H77,'Nhập xuất tồn S02'!$B$12:$X$4901,22,0))</f>
        <v/>
      </c>
      <c r="X77" s="1096" t="str">
        <f>IF(H77="","",VLOOKUP(H77,'Nhập xuất tồn S02'!$B$12:$X$4901,23,0))</f>
        <v/>
      </c>
      <c r="Y77" s="1096" t="str">
        <f t="shared" si="11"/>
        <v/>
      </c>
      <c r="Z77" s="1096" t="str">
        <f t="shared" si="12"/>
        <v/>
      </c>
      <c r="AA77" s="1197" t="str">
        <f>IF(P77="","",IFERROR(VLOOKUP(P77,'Khách hàng'!$B$6:$E$1391,2,0),VLOOKUP(P77,NCC!$B$6:$D$1391,2,0)))</f>
        <v/>
      </c>
      <c r="AB77" s="1197" t="str">
        <f>IF(P77="","",IFERROR(VLOOKUP(P77,'Khách hàng'!$B$6:$E$1391,3,0),VLOOKUP(P77,NCC!$B$6:$D$1391,3,0)))</f>
        <v/>
      </c>
      <c r="AC77" s="1134"/>
    </row>
    <row r="78" spans="1:29" s="995" customFormat="1" ht="14.4" thickBot="1">
      <c r="A78" s="1163" t="str">
        <f t="shared" si="7"/>
        <v/>
      </c>
      <c r="B78" s="1077"/>
      <c r="C78" s="1125"/>
      <c r="D78" s="1123"/>
      <c r="E78" s="1398"/>
      <c r="F78" s="1123"/>
      <c r="G78" s="1081" t="str">
        <f t="shared" si="32"/>
        <v/>
      </c>
      <c r="H78" s="986"/>
      <c r="I78" s="987"/>
      <c r="J78" s="1301"/>
      <c r="K78" s="1124"/>
      <c r="L78" s="1361"/>
      <c r="M78" s="935"/>
      <c r="N78" s="935"/>
      <c r="O78" s="1309"/>
      <c r="P78" s="1348"/>
      <c r="Q78" s="990"/>
      <c r="R78" s="1113" t="str">
        <f>IF(H78="","",VLOOKUP($H78,'Nhập xuất tồn S02'!$B$12:$AB$51,3,0))</f>
        <v/>
      </c>
      <c r="S78" s="1093">
        <f t="shared" ref="S78:S143" si="33">IF(OR(LEFT(G78,2)="PN",M78="152",M78="155",M78="156"),O78/I78,0)</f>
        <v>0</v>
      </c>
      <c r="T78" s="1093">
        <f t="shared" ref="T78:T143" si="34">IF(OR(LEFT(G78,2)="PN",M78="152",M78="155",M78="156"),O78,0)</f>
        <v>0</v>
      </c>
      <c r="U78" s="1094">
        <f>IF(J78&gt;0,VLOOKUP($H78,'Nhập xuất tồn S02'!$B$12:$AB$51,27,0),0)</f>
        <v>0</v>
      </c>
      <c r="V78" s="1094">
        <f t="shared" ref="V78:V143" si="35">IF(J78&gt;0,J78*U78,0)</f>
        <v>0</v>
      </c>
      <c r="W78" s="1105" t="str">
        <f>IF(H78="","",VLOOKUP(H78,'Nhập xuất tồn S02'!$B$12:$X$4901,22,0))</f>
        <v/>
      </c>
      <c r="X78" s="1096" t="str">
        <f>IF(H78="","",VLOOKUP(H78,'Nhập xuất tồn S02'!$B$12:$X$4901,23,0))</f>
        <v/>
      </c>
      <c r="Y78" s="1096" t="str">
        <f t="shared" ref="Y78:Y143" si="36">LEFT(M78,3)</f>
        <v/>
      </c>
      <c r="Z78" s="1096" t="str">
        <f t="shared" ref="Z78:Z143" si="37">LEFT(N78,3)</f>
        <v/>
      </c>
      <c r="AA78" s="1197" t="str">
        <f>IF(P78="","",IFERROR(VLOOKUP(P78,'Khách hàng'!$B$6:$E$1391,2,0),VLOOKUP(P78,NCC!$B$6:$D$1391,2,0)))</f>
        <v/>
      </c>
      <c r="AB78" s="1197" t="str">
        <f>IF(P78="","",IFERROR(VLOOKUP(P78,'Khách hàng'!$B$6:$E$1391,3,0),VLOOKUP(P78,NCC!$B$6:$D$1391,3,0)))</f>
        <v/>
      </c>
      <c r="AC78" s="1134"/>
    </row>
    <row r="79" spans="1:29" s="995" customFormat="1" ht="14.4" thickBot="1">
      <c r="A79" s="1163"/>
      <c r="B79" s="1077"/>
      <c r="C79" s="1125"/>
      <c r="D79" s="1123"/>
      <c r="E79" s="1398"/>
      <c r="F79" s="1123"/>
      <c r="G79" s="1081" t="str">
        <f t="shared" si="32"/>
        <v/>
      </c>
      <c r="H79" s="986"/>
      <c r="I79" s="987"/>
      <c r="J79" s="1301"/>
      <c r="K79" s="1124"/>
      <c r="L79" s="1361"/>
      <c r="M79" s="935"/>
      <c r="N79" s="935"/>
      <c r="O79" s="1309"/>
      <c r="P79" s="1152"/>
      <c r="Q79" s="990"/>
      <c r="R79" s="1113" t="str">
        <f>IF(H79="","",VLOOKUP($H79,'Nhập xuất tồn S02'!$B$12:$AB$51,3,0))</f>
        <v/>
      </c>
      <c r="S79" s="1093">
        <f t="shared" si="33"/>
        <v>0</v>
      </c>
      <c r="T79" s="1093">
        <f t="shared" si="34"/>
        <v>0</v>
      </c>
      <c r="U79" s="1094">
        <f>IF(J79&gt;0,VLOOKUP($H79,'Nhập xuất tồn S02'!$B$12:$AB$51,27,0),0)</f>
        <v>0</v>
      </c>
      <c r="V79" s="1094">
        <f t="shared" si="35"/>
        <v>0</v>
      </c>
      <c r="W79" s="1105" t="str">
        <f>IF(H79="","",VLOOKUP(H79,'Nhập xuất tồn S02'!$B$12:$X$4901,22,0))</f>
        <v/>
      </c>
      <c r="X79" s="1096" t="str">
        <f>IF(H79="","",VLOOKUP(H79,'Nhập xuất tồn S02'!$B$12:$X$4901,23,0))</f>
        <v/>
      </c>
      <c r="Y79" s="1096" t="str">
        <f t="shared" si="36"/>
        <v/>
      </c>
      <c r="Z79" s="1096" t="str">
        <f t="shared" si="37"/>
        <v/>
      </c>
      <c r="AA79" s="1197" t="str">
        <f>IF(P79="","",IFERROR(VLOOKUP(P79,'Khách hàng'!$B$6:$E$1391,2,0),VLOOKUP(P79,NCC!$B$6:$D$1391,2,0)))</f>
        <v/>
      </c>
      <c r="AB79" s="1197" t="str">
        <f>IF(P79="","",IFERROR(VLOOKUP(P79,'Khách hàng'!$B$6:$E$1391,3,0),VLOOKUP(P79,NCC!$B$6:$D$1391,3,0)))</f>
        <v/>
      </c>
      <c r="AC79" s="1134"/>
    </row>
    <row r="80" spans="1:29" s="995" customFormat="1" ht="14.4" thickBot="1">
      <c r="A80" s="1163" t="str">
        <f t="shared" si="7"/>
        <v/>
      </c>
      <c r="B80" s="1077"/>
      <c r="C80" s="1125"/>
      <c r="D80" s="1123"/>
      <c r="E80" s="1398"/>
      <c r="F80" s="1123"/>
      <c r="G80" s="1081" t="str">
        <f t="shared" si="32"/>
        <v/>
      </c>
      <c r="H80" s="986"/>
      <c r="I80" s="987"/>
      <c r="J80" s="1301"/>
      <c r="K80" s="1124"/>
      <c r="L80" s="1361"/>
      <c r="M80" s="935"/>
      <c r="N80" s="935"/>
      <c r="O80" s="1309"/>
      <c r="P80" s="1152"/>
      <c r="Q80" s="990"/>
      <c r="R80" s="1113" t="str">
        <f>IF(H80="","",VLOOKUP($H80,'Nhập xuất tồn S02'!$B$12:$AB$51,3,0))</f>
        <v/>
      </c>
      <c r="S80" s="1093">
        <f t="shared" si="33"/>
        <v>0</v>
      </c>
      <c r="T80" s="1093">
        <f t="shared" si="34"/>
        <v>0</v>
      </c>
      <c r="U80" s="1094">
        <f>IF(J80&gt;0,VLOOKUP($H80,'Nhập xuất tồn S02'!$B$12:$AB$51,27,0),0)</f>
        <v>0</v>
      </c>
      <c r="V80" s="1094">
        <f t="shared" si="35"/>
        <v>0</v>
      </c>
      <c r="W80" s="1105" t="str">
        <f>IF(H80="","",VLOOKUP(H80,'Nhập xuất tồn S02'!$B$12:$X$4901,22,0))</f>
        <v/>
      </c>
      <c r="X80" s="1096" t="str">
        <f>IF(H80="","",VLOOKUP(H80,'Nhập xuất tồn S02'!$B$12:$X$4901,23,0))</f>
        <v/>
      </c>
      <c r="Y80" s="1096" t="str">
        <f t="shared" si="36"/>
        <v/>
      </c>
      <c r="Z80" s="1096" t="str">
        <f t="shared" si="37"/>
        <v/>
      </c>
      <c r="AA80" s="1197" t="str">
        <f>IF(P80="","",IFERROR(VLOOKUP(P80,'Khách hàng'!$B$6:$E$1391,2,0),VLOOKUP(P80,NCC!$B$6:$D$1391,2,0)))</f>
        <v/>
      </c>
      <c r="AB80" s="1197" t="str">
        <f>IF(P80="","",IFERROR(VLOOKUP(P80,'Khách hàng'!$B$6:$E$1391,3,0),VLOOKUP(P80,NCC!$B$6:$D$1391,3,0)))</f>
        <v/>
      </c>
      <c r="AC80" s="1134"/>
    </row>
    <row r="81" spans="1:29" s="995" customFormat="1" ht="18.600000000000001" thickBot="1">
      <c r="A81" s="1362"/>
      <c r="B81" s="1363"/>
      <c r="C81" s="1364"/>
      <c r="D81" s="1365"/>
      <c r="E81" s="1398"/>
      <c r="F81" s="1365"/>
      <c r="G81" s="1366" t="str">
        <f t="shared" si="32"/>
        <v/>
      </c>
      <c r="H81" s="1367"/>
      <c r="I81" s="1368"/>
      <c r="J81" s="1369"/>
      <c r="K81" s="1370"/>
      <c r="L81" s="1371"/>
      <c r="M81" s="826"/>
      <c r="N81" s="1372"/>
      <c r="O81" s="1373"/>
      <c r="P81" s="1374"/>
      <c r="Q81" s="990"/>
      <c r="R81" s="1113" t="str">
        <f>IF(H81="","",VLOOKUP($H81,'Nhập xuất tồn S02'!$B$12:$AB$51,3,0))</f>
        <v/>
      </c>
      <c r="S81" s="1093">
        <f t="shared" si="33"/>
        <v>0</v>
      </c>
      <c r="T81" s="1093">
        <f t="shared" si="34"/>
        <v>0</v>
      </c>
      <c r="U81" s="1094">
        <f>IF(J81&gt;0,VLOOKUP($H81,'Nhập xuất tồn S02'!$B$12:$AB$51,27,0),0)</f>
        <v>0</v>
      </c>
      <c r="V81" s="1094">
        <f t="shared" si="35"/>
        <v>0</v>
      </c>
      <c r="W81" s="1105" t="str">
        <f>IF(H81="","",VLOOKUP(H81,'Nhập xuất tồn S02'!$B$12:$X$4901,22,0))</f>
        <v/>
      </c>
      <c r="X81" s="1096" t="str">
        <f>IF(H81="","",VLOOKUP(H81,'Nhập xuất tồn S02'!$B$12:$X$4901,23,0))</f>
        <v/>
      </c>
      <c r="Y81" s="1096" t="str">
        <f t="shared" si="36"/>
        <v/>
      </c>
      <c r="Z81" s="1096" t="str">
        <f t="shared" si="37"/>
        <v/>
      </c>
      <c r="AA81" s="1197" t="str">
        <f>IF(P81="","",IFERROR(VLOOKUP(P81,'Khách hàng'!$B$6:$E$1391,2,0),VLOOKUP(P81,NCC!$B$6:$D$1391,2,0)))</f>
        <v/>
      </c>
      <c r="AB81" s="1197" t="str">
        <f>IF(P81="","",IFERROR(VLOOKUP(P81,'Khách hàng'!$B$6:$E$1391,3,0),VLOOKUP(P81,NCC!$B$6:$D$1391,3,0)))</f>
        <v/>
      </c>
      <c r="AC81" s="1134"/>
    </row>
    <row r="82" spans="1:29" s="995" customFormat="1" ht="18.600000000000001" thickBot="1">
      <c r="A82" s="1362"/>
      <c r="B82" s="1363"/>
      <c r="C82" s="1364"/>
      <c r="D82" s="1365"/>
      <c r="E82" s="1398"/>
      <c r="F82" s="1365"/>
      <c r="G82" s="1366" t="str">
        <f t="shared" ref="G82" si="38">IF(OR(M82="152",M82="156",M82="155"),"PN-"&amp;C82,IF(OR(N82="152",N82="156",N82="155"),"PX-"&amp;C82,""))</f>
        <v/>
      </c>
      <c r="H82" s="1367"/>
      <c r="I82" s="1368"/>
      <c r="J82" s="1369"/>
      <c r="K82" s="1370"/>
      <c r="L82" s="1371"/>
      <c r="M82" s="826"/>
      <c r="N82" s="1372"/>
      <c r="O82" s="1373"/>
      <c r="P82" s="1374"/>
      <c r="Q82" s="990"/>
      <c r="R82" s="1113" t="str">
        <f>IF(H82="","",VLOOKUP($H82,'Nhập xuất tồn S02'!$B$12:$AB$51,3,0))</f>
        <v/>
      </c>
      <c r="S82" s="1093">
        <f t="shared" ref="S82" si="39">IF(OR(LEFT(G82,2)="PN",M82="152",M82="155",M82="156"),O82/I82,0)</f>
        <v>0</v>
      </c>
      <c r="T82" s="1093">
        <f t="shared" ref="T82" si="40">IF(OR(LEFT(G82,2)="PN",M82="152",M82="155",M82="156"),O82,0)</f>
        <v>0</v>
      </c>
      <c r="U82" s="1094">
        <f>IF(J82&gt;0,VLOOKUP($H82,'Nhập xuất tồn S02'!$B$12:$AB$51,27,0),0)</f>
        <v>0</v>
      </c>
      <c r="V82" s="1094">
        <f t="shared" ref="V82" si="41">IF(J82&gt;0,J82*U82,0)</f>
        <v>0</v>
      </c>
      <c r="W82" s="1105" t="str">
        <f>IF(H82="","",VLOOKUP(H82,'Nhập xuất tồn S02'!$B$12:$X$4901,22,0))</f>
        <v/>
      </c>
      <c r="X82" s="1096" t="str">
        <f>IF(H82="","",VLOOKUP(H82,'Nhập xuất tồn S02'!$B$12:$X$4901,23,0))</f>
        <v/>
      </c>
      <c r="Y82" s="1096" t="str">
        <f t="shared" ref="Y82" si="42">LEFT(M82,3)</f>
        <v/>
      </c>
      <c r="Z82" s="1096" t="str">
        <f t="shared" ref="Z82" si="43">LEFT(N82,3)</f>
        <v/>
      </c>
      <c r="AA82" s="1197" t="str">
        <f>IF(P82="","",IFERROR(VLOOKUP(P82,'Khách hàng'!$B$6:$E$1391,2,0),VLOOKUP(P82,NCC!$B$6:$D$1391,2,0)))</f>
        <v/>
      </c>
      <c r="AB82" s="1197" t="str">
        <f>IF(P82="","",IFERROR(VLOOKUP(P82,'Khách hàng'!$B$6:$E$1391,3,0),VLOOKUP(P82,NCC!$B$6:$D$1391,3,0)))</f>
        <v/>
      </c>
      <c r="AC82" s="1134"/>
    </row>
    <row r="83" spans="1:29" s="995" customFormat="1" ht="18">
      <c r="A83" s="1362"/>
      <c r="B83" s="1363"/>
      <c r="C83" s="1364"/>
      <c r="D83" s="1365"/>
      <c r="E83" s="1398"/>
      <c r="F83" s="1365"/>
      <c r="G83" s="1366" t="str">
        <f t="shared" si="32"/>
        <v/>
      </c>
      <c r="H83" s="1367"/>
      <c r="I83" s="1368"/>
      <c r="J83" s="1369"/>
      <c r="K83" s="1370"/>
      <c r="L83" s="1371"/>
      <c r="M83" s="826"/>
      <c r="N83" s="1372"/>
      <c r="O83" s="1373"/>
      <c r="P83" s="1374"/>
      <c r="Q83" s="990"/>
      <c r="R83" s="1113" t="str">
        <f>IF(H83="","",VLOOKUP($H83,'Nhập xuất tồn S02'!$B$12:$AB$51,3,0))</f>
        <v/>
      </c>
      <c r="S83" s="1093">
        <f t="shared" si="33"/>
        <v>0</v>
      </c>
      <c r="T83" s="1093">
        <f t="shared" si="34"/>
        <v>0</v>
      </c>
      <c r="U83" s="1094">
        <f>IF(J83&gt;0,VLOOKUP($H83,'Nhập xuất tồn S02'!$B$12:$AB$51,27,0),0)</f>
        <v>0</v>
      </c>
      <c r="V83" s="1094">
        <f t="shared" si="35"/>
        <v>0</v>
      </c>
      <c r="W83" s="1105" t="str">
        <f>IF(H83="","",VLOOKUP(H83,'Nhập xuất tồn S02'!$B$12:$X$4901,22,0))</f>
        <v/>
      </c>
      <c r="X83" s="1096" t="str">
        <f>IF(H83="","",VLOOKUP(H83,'Nhập xuất tồn S02'!$B$12:$X$4901,23,0))</f>
        <v/>
      </c>
      <c r="Y83" s="1096" t="str">
        <f t="shared" si="36"/>
        <v/>
      </c>
      <c r="Z83" s="1096" t="str">
        <f t="shared" si="37"/>
        <v/>
      </c>
      <c r="AA83" s="1197" t="str">
        <f>IF(P83="","",IFERROR(VLOOKUP(P83,'Khách hàng'!$B$6:$E$1391,2,0),VLOOKUP(P83,NCC!$B$6:$D$1391,2,0)))</f>
        <v/>
      </c>
      <c r="AB83" s="1197" t="str">
        <f>IF(P83="","",IFERROR(VLOOKUP(P83,'Khách hàng'!$B$6:$E$1391,3,0),VLOOKUP(P83,NCC!$B$6:$D$1391,3,0)))</f>
        <v/>
      </c>
      <c r="AC83" s="1134"/>
    </row>
    <row r="84" spans="1:29" s="995" customFormat="1" ht="13.8">
      <c r="A84" s="1298" t="str">
        <f t="shared" si="7"/>
        <v/>
      </c>
      <c r="B84" s="1077"/>
      <c r="C84" s="1125"/>
      <c r="D84" s="1123"/>
      <c r="E84" s="1398"/>
      <c r="F84" s="1123"/>
      <c r="G84" s="1382" t="str">
        <f t="shared" si="32"/>
        <v/>
      </c>
      <c r="H84" s="1383"/>
      <c r="I84" s="1384"/>
      <c r="J84" s="1301"/>
      <c r="K84" s="1124"/>
      <c r="L84" s="1385"/>
      <c r="M84" s="935"/>
      <c r="N84" s="935"/>
      <c r="O84" s="1386"/>
      <c r="P84" s="1743"/>
      <c r="Q84" s="990"/>
      <c r="R84" s="1113" t="str">
        <f>IF(H84="","",VLOOKUP($H84,'Nhập xuất tồn S02'!$B$12:$AB$51,3,0))</f>
        <v/>
      </c>
      <c r="S84" s="1093">
        <f t="shared" si="33"/>
        <v>0</v>
      </c>
      <c r="T84" s="1093">
        <f t="shared" si="34"/>
        <v>0</v>
      </c>
      <c r="U84" s="1094">
        <f>IF(J84&gt;0,VLOOKUP($H84,'Nhập xuất tồn S02'!$B$12:$AB$51,27,0),0)</f>
        <v>0</v>
      </c>
      <c r="V84" s="1094">
        <f t="shared" si="35"/>
        <v>0</v>
      </c>
      <c r="W84" s="1105" t="str">
        <f>IF(H84="","",VLOOKUP(H84,'Nhập xuất tồn S02'!$B$12:$X$4901,22,0))</f>
        <v/>
      </c>
      <c r="X84" s="1096" t="str">
        <f>IF(H84="","",VLOOKUP(H84,'Nhập xuất tồn S02'!$B$12:$X$4901,23,0))</f>
        <v/>
      </c>
      <c r="Y84" s="1096" t="str">
        <f t="shared" si="36"/>
        <v/>
      </c>
      <c r="Z84" s="1096" t="str">
        <f t="shared" si="37"/>
        <v/>
      </c>
      <c r="AA84" s="1197" t="str">
        <f>IF(P84="","",IFERROR(VLOOKUP(P84,'Khách hàng'!$B$6:$E$1391,2,0),VLOOKUP(P84,NCC!$B$6:$D$1391,2,0)))</f>
        <v/>
      </c>
      <c r="AB84" s="1197" t="str">
        <f>IF(P84="","",IFERROR(VLOOKUP(P84,'Khách hàng'!$B$6:$E$1391,3,0),VLOOKUP(P84,NCC!$B$6:$D$1391,3,0)))</f>
        <v/>
      </c>
      <c r="AC84" s="1134"/>
    </row>
    <row r="85" spans="1:29" s="995" customFormat="1" ht="13.8">
      <c r="A85" s="1298" t="str">
        <f t="shared" si="7"/>
        <v/>
      </c>
      <c r="B85" s="1077"/>
      <c r="C85" s="1125"/>
      <c r="D85" s="1123"/>
      <c r="E85" s="1398"/>
      <c r="F85" s="1123"/>
      <c r="G85" s="1382" t="str">
        <f t="shared" si="32"/>
        <v/>
      </c>
      <c r="H85" s="1383"/>
      <c r="I85" s="1384"/>
      <c r="J85" s="1301"/>
      <c r="K85" s="1124"/>
      <c r="L85" s="1385"/>
      <c r="M85" s="935"/>
      <c r="N85" s="935"/>
      <c r="O85" s="1309"/>
      <c r="P85" s="1348"/>
      <c r="Q85" s="990"/>
      <c r="R85" s="1113" t="str">
        <f>IF(H85="","",VLOOKUP($H85,'Nhập xuất tồn S02'!$B$12:$AB$51,3,0))</f>
        <v/>
      </c>
      <c r="S85" s="1093">
        <f t="shared" si="33"/>
        <v>0</v>
      </c>
      <c r="T85" s="1093">
        <f t="shared" si="34"/>
        <v>0</v>
      </c>
      <c r="U85" s="1094">
        <f>IF(J85&gt;0,VLOOKUP($H85,'Nhập xuất tồn S02'!$B$12:$AB$51,27,0),0)</f>
        <v>0</v>
      </c>
      <c r="V85" s="1094">
        <f t="shared" si="35"/>
        <v>0</v>
      </c>
      <c r="W85" s="1105" t="str">
        <f>IF(H85="","",VLOOKUP(H85,'Nhập xuất tồn S02'!$B$12:$X$4901,22,0))</f>
        <v/>
      </c>
      <c r="X85" s="1096" t="str">
        <f>IF(H85="","",VLOOKUP(H85,'Nhập xuất tồn S02'!$B$12:$X$4901,23,0))</f>
        <v/>
      </c>
      <c r="Y85" s="1096" t="str">
        <f t="shared" si="36"/>
        <v/>
      </c>
      <c r="Z85" s="1096" t="str">
        <f t="shared" si="37"/>
        <v/>
      </c>
      <c r="AA85" s="1197" t="str">
        <f>IF(P85="","",IFERROR(VLOOKUP(P85,'Khách hàng'!$B$6:$E$1391,2,0),VLOOKUP(P85,NCC!$B$6:$D$1391,2,0)))</f>
        <v/>
      </c>
      <c r="AB85" s="1197" t="str">
        <f>IF(P85="","",IFERROR(VLOOKUP(P85,'Khách hàng'!$B$6:$E$1391,3,0),VLOOKUP(P85,NCC!$B$6:$D$1391,3,0)))</f>
        <v/>
      </c>
      <c r="AC85" s="1134"/>
    </row>
    <row r="86" spans="1:29" s="995" customFormat="1" ht="13.8">
      <c r="A86" s="1298" t="str">
        <f t="shared" si="7"/>
        <v/>
      </c>
      <c r="B86" s="1077"/>
      <c r="C86" s="1125"/>
      <c r="D86" s="1123"/>
      <c r="E86" s="1398"/>
      <c r="F86" s="1123"/>
      <c r="G86" s="1382" t="str">
        <f t="shared" si="32"/>
        <v/>
      </c>
      <c r="H86" s="1383"/>
      <c r="I86" s="1384"/>
      <c r="J86" s="1301"/>
      <c r="K86" s="1124"/>
      <c r="L86" s="1385"/>
      <c r="M86" s="935"/>
      <c r="N86" s="935"/>
      <c r="O86" s="1309"/>
      <c r="P86" s="1387"/>
      <c r="Q86" s="990"/>
      <c r="R86" s="1113" t="str">
        <f>IF(H86="","",VLOOKUP($H86,'Nhập xuất tồn S02'!$B$12:$AB$51,3,0))</f>
        <v/>
      </c>
      <c r="S86" s="1093">
        <f t="shared" si="33"/>
        <v>0</v>
      </c>
      <c r="T86" s="1093">
        <f t="shared" si="34"/>
        <v>0</v>
      </c>
      <c r="U86" s="1094">
        <f>IF(J86&gt;0,VLOOKUP($H86,'Nhập xuất tồn S02'!$B$12:$AB$51,27,0),0)</f>
        <v>0</v>
      </c>
      <c r="V86" s="1094">
        <f t="shared" si="35"/>
        <v>0</v>
      </c>
      <c r="W86" s="1105" t="str">
        <f>IF(H86="","",VLOOKUP(H86,'Nhập xuất tồn S02'!$B$12:$X$4901,22,0))</f>
        <v/>
      </c>
      <c r="X86" s="1096" t="str">
        <f>IF(H86="","",VLOOKUP(H86,'Nhập xuất tồn S02'!$B$12:$X$4901,23,0))</f>
        <v/>
      </c>
      <c r="Y86" s="1096" t="str">
        <f t="shared" si="36"/>
        <v/>
      </c>
      <c r="Z86" s="1096" t="str">
        <f t="shared" si="37"/>
        <v/>
      </c>
      <c r="AA86" s="1197" t="str">
        <f>IF(P86="","",IFERROR(VLOOKUP(P86,'Khách hàng'!$B$6:$E$1391,2,0),VLOOKUP(P86,NCC!$B$6:$D$1391,2,0)))</f>
        <v/>
      </c>
      <c r="AB86" s="1197" t="str">
        <f>IF(P86="","",IFERROR(VLOOKUP(P86,'Khách hàng'!$B$6:$E$1391,3,0),VLOOKUP(P86,NCC!$B$6:$D$1391,3,0)))</f>
        <v/>
      </c>
      <c r="AC86" s="1134"/>
    </row>
    <row r="87" spans="1:29" s="995" customFormat="1" ht="13.8">
      <c r="A87" s="1298" t="str">
        <f t="shared" si="7"/>
        <v/>
      </c>
      <c r="B87" s="1077" t="str">
        <f t="shared" si="13"/>
        <v/>
      </c>
      <c r="C87" s="1143"/>
      <c r="D87" s="1123"/>
      <c r="E87" s="1398"/>
      <c r="F87" s="1123"/>
      <c r="G87" s="1382" t="str">
        <f t="shared" si="32"/>
        <v/>
      </c>
      <c r="H87" s="1383"/>
      <c r="I87" s="1384"/>
      <c r="J87" s="1384"/>
      <c r="K87" s="1388"/>
      <c r="L87" s="1385"/>
      <c r="M87" s="935"/>
      <c r="N87" s="935"/>
      <c r="O87" s="1386"/>
      <c r="P87" s="1348"/>
      <c r="Q87" s="994"/>
      <c r="R87" s="1113" t="str">
        <f>IF(H87="","",VLOOKUP($H87,'Nhập xuất tồn S02'!$B$12:$AB$51,3,0))</f>
        <v/>
      </c>
      <c r="S87" s="1093">
        <f t="shared" si="33"/>
        <v>0</v>
      </c>
      <c r="T87" s="1093">
        <f t="shared" si="34"/>
        <v>0</v>
      </c>
      <c r="U87" s="1094">
        <f>IF(J87&gt;0,VLOOKUP($H87,'Nhập xuất tồn S02'!$B$12:$AB$51,27,0),0)</f>
        <v>0</v>
      </c>
      <c r="V87" s="1094">
        <f t="shared" si="35"/>
        <v>0</v>
      </c>
      <c r="W87" s="1105" t="str">
        <f>IF(H87="","",VLOOKUP(H87,'Nhập xuất tồn S02'!$B$12:$X$4901,22,0))</f>
        <v/>
      </c>
      <c r="X87" s="1096" t="str">
        <f>IF(H87="","",VLOOKUP(H87,'Nhập xuất tồn S02'!$B$12:$X$4901,23,0))</f>
        <v/>
      </c>
      <c r="Y87" s="1096" t="str">
        <f t="shared" si="36"/>
        <v/>
      </c>
      <c r="Z87" s="1096" t="str">
        <f t="shared" si="37"/>
        <v/>
      </c>
      <c r="AA87" s="1197" t="str">
        <f>IF(P87="","",IFERROR(VLOOKUP(P87,'Khách hàng'!$B$6:$E$1391,2,0),VLOOKUP(P87,NCC!$B$6:$D$1391,2,0)))</f>
        <v/>
      </c>
      <c r="AB87" s="1197" t="str">
        <f>IF(P87="","",IFERROR(VLOOKUP(P87,'Khách hàng'!$B$6:$E$1391,3,0),VLOOKUP(P87,NCC!$B$6:$D$1391,3,0)))</f>
        <v/>
      </c>
      <c r="AC87" s="997"/>
    </row>
    <row r="88" spans="1:29" s="995" customFormat="1" ht="13.8">
      <c r="A88" s="1298" t="str">
        <f t="shared" si="7"/>
        <v/>
      </c>
      <c r="B88" s="1077" t="str">
        <f t="shared" si="13"/>
        <v/>
      </c>
      <c r="C88" s="1143"/>
      <c r="D88" s="1123"/>
      <c r="E88" s="1398"/>
      <c r="F88" s="1123"/>
      <c r="G88" s="1382" t="str">
        <f t="shared" si="32"/>
        <v/>
      </c>
      <c r="H88" s="1383"/>
      <c r="I88" s="1384"/>
      <c r="J88" s="1384"/>
      <c r="K88" s="1388"/>
      <c r="L88" s="1385"/>
      <c r="M88" s="935"/>
      <c r="N88" s="935"/>
      <c r="O88" s="1309"/>
      <c r="P88" s="1387"/>
      <c r="Q88" s="994"/>
      <c r="R88" s="1113" t="str">
        <f>IF(H88="","",VLOOKUP($H88,'Nhập xuất tồn S02'!$B$12:$AB$51,3,0))</f>
        <v/>
      </c>
      <c r="S88" s="1093">
        <f t="shared" si="33"/>
        <v>0</v>
      </c>
      <c r="T88" s="1093">
        <f t="shared" si="34"/>
        <v>0</v>
      </c>
      <c r="U88" s="1094">
        <f>IF(J88&gt;0,VLOOKUP($H88,'Nhập xuất tồn S02'!$B$12:$AB$51,27,0),0)</f>
        <v>0</v>
      </c>
      <c r="V88" s="1094">
        <f t="shared" si="35"/>
        <v>0</v>
      </c>
      <c r="W88" s="1105" t="str">
        <f>IF(H88="","",VLOOKUP(H88,'Nhập xuất tồn S02'!$B$12:$X$4901,22,0))</f>
        <v/>
      </c>
      <c r="X88" s="1096" t="str">
        <f>IF(H88="","",VLOOKUP(H88,'Nhập xuất tồn S02'!$B$12:$X$4901,23,0))</f>
        <v/>
      </c>
      <c r="Y88" s="1096" t="str">
        <f t="shared" si="36"/>
        <v/>
      </c>
      <c r="Z88" s="1096" t="str">
        <f t="shared" si="37"/>
        <v/>
      </c>
      <c r="AA88" s="1197" t="str">
        <f>IF(P88="","",IFERROR(VLOOKUP(P88,'Khách hàng'!$B$6:$E$1391,2,0),VLOOKUP(P88,NCC!$B$6:$D$1391,2,0)))</f>
        <v/>
      </c>
      <c r="AB88" s="1197" t="str">
        <f>IF(P88="","",IFERROR(VLOOKUP(P88,'Khách hàng'!$B$6:$E$1391,3,0),VLOOKUP(P88,NCC!$B$6:$D$1391,3,0)))</f>
        <v/>
      </c>
    </row>
    <row r="89" spans="1:29" s="995" customFormat="1" ht="13.8">
      <c r="A89" s="1298" t="str">
        <f t="shared" si="7"/>
        <v/>
      </c>
      <c r="B89" s="1077" t="str">
        <f t="shared" si="13"/>
        <v/>
      </c>
      <c r="C89" s="1143"/>
      <c r="D89" s="1123"/>
      <c r="E89" s="1398"/>
      <c r="F89" s="1123"/>
      <c r="G89" s="1382" t="str">
        <f t="shared" si="32"/>
        <v/>
      </c>
      <c r="H89" s="1383"/>
      <c r="I89" s="1384"/>
      <c r="J89" s="1384"/>
      <c r="K89" s="1388"/>
      <c r="L89" s="1385"/>
      <c r="M89" s="935"/>
      <c r="N89" s="935"/>
      <c r="O89" s="1386"/>
      <c r="P89" s="1743"/>
      <c r="Q89" s="994"/>
      <c r="R89" s="1113" t="str">
        <f>IF(H89="","",VLOOKUP($H89,'Nhập xuất tồn S02'!$B$12:$AB$51,3,0))</f>
        <v/>
      </c>
      <c r="S89" s="1093">
        <f t="shared" si="33"/>
        <v>0</v>
      </c>
      <c r="T89" s="1093">
        <f t="shared" si="34"/>
        <v>0</v>
      </c>
      <c r="U89" s="1094">
        <f>IF(J89&gt;0,VLOOKUP($H89,'Nhập xuất tồn S02'!$B$12:$AB$51,27,0),0)</f>
        <v>0</v>
      </c>
      <c r="V89" s="1094">
        <f t="shared" si="35"/>
        <v>0</v>
      </c>
      <c r="W89" s="1105" t="str">
        <f>IF(H89="","",VLOOKUP(H89,'Nhập xuất tồn S02'!$B$12:$X$4901,22,0))</f>
        <v/>
      </c>
      <c r="X89" s="1096" t="str">
        <f>IF(H89="","",VLOOKUP(H89,'Nhập xuất tồn S02'!$B$12:$X$4901,23,0))</f>
        <v/>
      </c>
      <c r="Y89" s="1096" t="str">
        <f t="shared" si="36"/>
        <v/>
      </c>
      <c r="Z89" s="1096" t="str">
        <f t="shared" si="37"/>
        <v/>
      </c>
      <c r="AA89" s="1197" t="str">
        <f>IF(P89="","",IFERROR(VLOOKUP(P89,'Khách hàng'!$B$6:$E$1391,2,0),VLOOKUP(P89,NCC!$B$6:$D$1391,2,0)))</f>
        <v/>
      </c>
      <c r="AB89" s="1197" t="str">
        <f>IF(P89="","",IFERROR(VLOOKUP(P89,'Khách hàng'!$B$6:$E$1391,3,0),VLOOKUP(P89,NCC!$B$6:$D$1391,3,0)))</f>
        <v/>
      </c>
    </row>
    <row r="90" spans="1:29" s="995" customFormat="1" ht="13.8">
      <c r="A90" s="1298" t="str">
        <f t="shared" si="7"/>
        <v/>
      </c>
      <c r="B90" s="1077" t="str">
        <f t="shared" si="13"/>
        <v/>
      </c>
      <c r="C90" s="1143"/>
      <c r="D90" s="1123"/>
      <c r="E90" s="1398"/>
      <c r="F90" s="1123"/>
      <c r="G90" s="1382" t="str">
        <f t="shared" si="32"/>
        <v/>
      </c>
      <c r="H90" s="1383"/>
      <c r="I90" s="1384"/>
      <c r="J90" s="1384"/>
      <c r="K90" s="1388"/>
      <c r="L90" s="1385"/>
      <c r="M90" s="935"/>
      <c r="N90" s="935"/>
      <c r="O90" s="1386"/>
      <c r="P90" s="1743"/>
      <c r="Q90" s="994"/>
      <c r="R90" s="1113" t="str">
        <f>IF(H90="","",VLOOKUP($H90,'Nhập xuất tồn S02'!$B$12:$AB$51,3,0))</f>
        <v/>
      </c>
      <c r="S90" s="1093">
        <f t="shared" si="33"/>
        <v>0</v>
      </c>
      <c r="T90" s="1093">
        <f t="shared" si="34"/>
        <v>0</v>
      </c>
      <c r="U90" s="1094">
        <f>IF(J90&gt;0,VLOOKUP($H90,'Nhập xuất tồn S02'!$B$12:$AB$51,27,0),0)</f>
        <v>0</v>
      </c>
      <c r="V90" s="1094">
        <f t="shared" si="35"/>
        <v>0</v>
      </c>
      <c r="W90" s="1105" t="str">
        <f>IF(H90="","",VLOOKUP(H90,'Nhập xuất tồn S02'!$B$12:$X$4901,22,0))</f>
        <v/>
      </c>
      <c r="X90" s="1096" t="str">
        <f>IF(H90="","",VLOOKUP(H90,'Nhập xuất tồn S02'!$B$12:$X$4901,23,0))</f>
        <v/>
      </c>
      <c r="Y90" s="1096" t="str">
        <f t="shared" si="36"/>
        <v/>
      </c>
      <c r="Z90" s="1096" t="str">
        <f t="shared" si="37"/>
        <v/>
      </c>
      <c r="AA90" s="1197" t="str">
        <f>IF(P90="","",IFERROR(VLOOKUP(P90,'Khách hàng'!$B$6:$E$1391,2,0),VLOOKUP(P90,NCC!$B$6:$D$1391,2,0)))</f>
        <v/>
      </c>
      <c r="AB90" s="1197" t="str">
        <f>IF(P90="","",IFERROR(VLOOKUP(P90,'Khách hàng'!$B$6:$E$1391,3,0),VLOOKUP(P90,NCC!$B$6:$D$1391,3,0)))</f>
        <v/>
      </c>
    </row>
    <row r="91" spans="1:29" s="995" customFormat="1" ht="13.8">
      <c r="A91" s="1298" t="str">
        <f t="shared" si="7"/>
        <v/>
      </c>
      <c r="B91" s="1077" t="str">
        <f t="shared" si="13"/>
        <v/>
      </c>
      <c r="C91" s="1125"/>
      <c r="D91" s="1123"/>
      <c r="E91" s="1398"/>
      <c r="F91" s="1123"/>
      <c r="G91" s="1382" t="str">
        <f t="shared" si="32"/>
        <v/>
      </c>
      <c r="H91" s="1383"/>
      <c r="I91" s="1384"/>
      <c r="J91" s="1301"/>
      <c r="K91" s="1124"/>
      <c r="L91" s="1385"/>
      <c r="M91" s="935"/>
      <c r="N91" s="935"/>
      <c r="O91" s="1386"/>
      <c r="P91" s="1348"/>
      <c r="Q91" s="994"/>
      <c r="R91" s="1113" t="str">
        <f>IF(H91="","",VLOOKUP($H91,'Nhập xuất tồn S02'!$B$12:$AB$51,3,0))</f>
        <v/>
      </c>
      <c r="S91" s="1093">
        <f t="shared" si="33"/>
        <v>0</v>
      </c>
      <c r="T91" s="1093">
        <f t="shared" si="34"/>
        <v>0</v>
      </c>
      <c r="U91" s="1094">
        <f>IF(J91&gt;0,VLOOKUP($H91,'Nhập xuất tồn S02'!$B$12:$AB$51,27,0),0)</f>
        <v>0</v>
      </c>
      <c r="V91" s="1094">
        <f t="shared" si="35"/>
        <v>0</v>
      </c>
      <c r="W91" s="1105" t="str">
        <f>IF(H91="","",VLOOKUP(H91,'Nhập xuất tồn S02'!$B$12:$X$4901,22,0))</f>
        <v/>
      </c>
      <c r="X91" s="1096" t="str">
        <f>IF(H91="","",VLOOKUP(H91,'Nhập xuất tồn S02'!$B$12:$X$4901,23,0))</f>
        <v/>
      </c>
      <c r="Y91" s="1096" t="str">
        <f t="shared" si="36"/>
        <v/>
      </c>
      <c r="Z91" s="1096" t="str">
        <f t="shared" si="37"/>
        <v/>
      </c>
      <c r="AA91" s="1197" t="str">
        <f>IF(P91="","",IFERROR(VLOOKUP(P91,'Khách hàng'!$B$6:$E$1391,2,0),VLOOKUP(P91,NCC!$B$6:$D$1391,2,0)))</f>
        <v/>
      </c>
      <c r="AB91" s="1197" t="str">
        <f>IF(P91="","",IFERROR(VLOOKUP(P91,'Khách hàng'!$B$6:$E$1391,3,0),VLOOKUP(P91,NCC!$B$6:$D$1391,3,0)))</f>
        <v/>
      </c>
    </row>
    <row r="92" spans="1:29" s="995" customFormat="1" ht="13.8">
      <c r="A92" s="1298" t="str">
        <f t="shared" si="7"/>
        <v/>
      </c>
      <c r="B92" s="1077" t="str">
        <f t="shared" si="13"/>
        <v/>
      </c>
      <c r="C92" s="1125"/>
      <c r="D92" s="1123"/>
      <c r="E92" s="1398"/>
      <c r="F92" s="1123"/>
      <c r="G92" s="1382" t="str">
        <f t="shared" si="32"/>
        <v/>
      </c>
      <c r="H92" s="1383"/>
      <c r="I92" s="1384"/>
      <c r="J92" s="1301"/>
      <c r="K92" s="1124"/>
      <c r="L92" s="1385"/>
      <c r="M92" s="935"/>
      <c r="N92" s="935"/>
      <c r="O92" s="1386"/>
      <c r="P92" s="1743"/>
      <c r="Q92" s="994"/>
      <c r="R92" s="1113" t="str">
        <f>IF(H92="","",VLOOKUP($H92,'Nhập xuất tồn S02'!$B$12:$AB$51,3,0))</f>
        <v/>
      </c>
      <c r="S92" s="1093">
        <f t="shared" si="33"/>
        <v>0</v>
      </c>
      <c r="T92" s="1093">
        <f t="shared" si="34"/>
        <v>0</v>
      </c>
      <c r="U92" s="1094">
        <f>IF(J92&gt;0,VLOOKUP($H92,'Nhập xuất tồn S02'!$B$12:$AB$51,27,0),0)</f>
        <v>0</v>
      </c>
      <c r="V92" s="1094">
        <f t="shared" si="35"/>
        <v>0</v>
      </c>
      <c r="W92" s="1105" t="str">
        <f>IF(H92="","",VLOOKUP(H92,'Nhập xuất tồn S02'!$B$12:$X$4901,22,0))</f>
        <v/>
      </c>
      <c r="X92" s="1096" t="str">
        <f>IF(H92="","",VLOOKUP(H92,'Nhập xuất tồn S02'!$B$12:$X$4901,23,0))</f>
        <v/>
      </c>
      <c r="Y92" s="1096" t="str">
        <f t="shared" si="36"/>
        <v/>
      </c>
      <c r="Z92" s="1096" t="str">
        <f t="shared" si="37"/>
        <v/>
      </c>
      <c r="AA92" s="1197" t="str">
        <f>IF(P92="","",IFERROR(VLOOKUP(P92,'Khách hàng'!$B$6:$E$1391,2,0),VLOOKUP(P92,NCC!$B$6:$D$1391,2,0)))</f>
        <v/>
      </c>
      <c r="AB92" s="1197" t="str">
        <f>IF(P92="","",IFERROR(VLOOKUP(P92,'Khách hàng'!$B$6:$E$1391,3,0),VLOOKUP(P92,NCC!$B$6:$D$1391,3,0)))</f>
        <v/>
      </c>
    </row>
    <row r="93" spans="1:29" s="995" customFormat="1" ht="13.8">
      <c r="A93" s="1298" t="str">
        <f t="shared" si="7"/>
        <v/>
      </c>
      <c r="B93" s="1077" t="str">
        <f t="shared" si="13"/>
        <v/>
      </c>
      <c r="C93" s="1125"/>
      <c r="D93" s="1123"/>
      <c r="E93" s="1398"/>
      <c r="F93" s="1123"/>
      <c r="G93" s="1382" t="str">
        <f t="shared" si="32"/>
        <v/>
      </c>
      <c r="H93" s="1383"/>
      <c r="I93" s="1384"/>
      <c r="J93" s="1301"/>
      <c r="K93" s="1124"/>
      <c r="L93" s="1385"/>
      <c r="M93" s="935"/>
      <c r="N93" s="935"/>
      <c r="O93" s="1386"/>
      <c r="P93" s="1387"/>
      <c r="Q93" s="994"/>
      <c r="R93" s="1113" t="str">
        <f>IF(H93="","",VLOOKUP($H93,'Nhập xuất tồn S02'!$B$12:$AB$51,3,0))</f>
        <v/>
      </c>
      <c r="S93" s="1093">
        <f t="shared" si="33"/>
        <v>0</v>
      </c>
      <c r="T93" s="1093">
        <f t="shared" si="34"/>
        <v>0</v>
      </c>
      <c r="U93" s="1094">
        <f>IF(J93&gt;0,VLOOKUP($H93,'Nhập xuất tồn S02'!$B$12:$AB$51,27,0),0)</f>
        <v>0</v>
      </c>
      <c r="V93" s="1094">
        <f t="shared" si="35"/>
        <v>0</v>
      </c>
      <c r="W93" s="1105" t="str">
        <f>IF(H93="","",VLOOKUP(H93,'Nhập xuất tồn S02'!$B$12:$X$4901,22,0))</f>
        <v/>
      </c>
      <c r="X93" s="1096" t="str">
        <f>IF(H93="","",VLOOKUP(H93,'Nhập xuất tồn S02'!$B$12:$X$4901,23,0))</f>
        <v/>
      </c>
      <c r="Y93" s="1096" t="str">
        <f t="shared" si="36"/>
        <v/>
      </c>
      <c r="Z93" s="1096" t="str">
        <f t="shared" si="37"/>
        <v/>
      </c>
      <c r="AA93" s="1197" t="str">
        <f>IF(P93="","",IFERROR(VLOOKUP(P93,'Khách hàng'!$B$6:$E$1391,2,0),VLOOKUP(P93,NCC!$B$6:$D$1391,2,0)))</f>
        <v/>
      </c>
      <c r="AB93" s="1197" t="str">
        <f>IF(P93="","",IFERROR(VLOOKUP(P93,'Khách hàng'!$B$6:$E$1391,3,0),VLOOKUP(P93,NCC!$B$6:$D$1391,3,0)))</f>
        <v/>
      </c>
    </row>
    <row r="94" spans="1:29" s="995" customFormat="1" ht="13.8">
      <c r="A94" s="1298" t="str">
        <f t="shared" si="7"/>
        <v/>
      </c>
      <c r="B94" s="1077" t="str">
        <f t="shared" si="13"/>
        <v/>
      </c>
      <c r="C94" s="1125"/>
      <c r="D94" s="1123"/>
      <c r="E94" s="1398"/>
      <c r="F94" s="1123"/>
      <c r="G94" s="1382" t="str">
        <f t="shared" si="32"/>
        <v/>
      </c>
      <c r="H94" s="1383"/>
      <c r="I94" s="1384"/>
      <c r="J94" s="1301"/>
      <c r="K94" s="1124"/>
      <c r="L94" s="1385"/>
      <c r="M94" s="935"/>
      <c r="N94" s="935"/>
      <c r="O94" s="1386"/>
      <c r="P94" s="1387"/>
      <c r="Q94" s="994"/>
      <c r="R94" s="1113" t="str">
        <f>IF(H94="","",VLOOKUP($H94,'Nhập xuất tồn S02'!$B$12:$AB$51,3,0))</f>
        <v/>
      </c>
      <c r="S94" s="1093">
        <f t="shared" si="33"/>
        <v>0</v>
      </c>
      <c r="T94" s="1093">
        <f t="shared" si="34"/>
        <v>0</v>
      </c>
      <c r="U94" s="1094">
        <f>IF(J94&gt;0,VLOOKUP($H94,'Nhập xuất tồn S02'!$B$12:$AB$51,27,0),0)</f>
        <v>0</v>
      </c>
      <c r="V94" s="1094">
        <f t="shared" si="35"/>
        <v>0</v>
      </c>
      <c r="W94" s="1105" t="str">
        <f>IF(H94="","",VLOOKUP(H94,'Nhập xuất tồn S02'!$B$12:$X$4901,22,0))</f>
        <v/>
      </c>
      <c r="X94" s="1096" t="str">
        <f>IF(H94="","",VLOOKUP(H94,'Nhập xuất tồn S02'!$B$12:$X$4901,23,0))</f>
        <v/>
      </c>
      <c r="Y94" s="1096" t="str">
        <f t="shared" si="36"/>
        <v/>
      </c>
      <c r="Z94" s="1096" t="str">
        <f t="shared" si="37"/>
        <v/>
      </c>
      <c r="AA94" s="1197" t="str">
        <f>IF(P94="","",IFERROR(VLOOKUP(P94,'Khách hàng'!$B$6:$E$1391,2,0),VLOOKUP(P94,NCC!$B$6:$D$1391,2,0)))</f>
        <v/>
      </c>
      <c r="AB94" s="1197" t="str">
        <f>IF(P94="","",IFERROR(VLOOKUP(P94,'Khách hàng'!$B$6:$E$1391,3,0),VLOOKUP(P94,NCC!$B$6:$D$1391,3,0)))</f>
        <v/>
      </c>
    </row>
    <row r="95" spans="1:29" s="995" customFormat="1" ht="13.8">
      <c r="A95" s="1298" t="str">
        <f t="shared" si="7"/>
        <v/>
      </c>
      <c r="B95" s="1077" t="str">
        <f t="shared" si="13"/>
        <v/>
      </c>
      <c r="C95" s="1125"/>
      <c r="D95" s="1123"/>
      <c r="E95" s="1398"/>
      <c r="F95" s="1123"/>
      <c r="G95" s="1382" t="str">
        <f t="shared" si="32"/>
        <v/>
      </c>
      <c r="H95" s="1383"/>
      <c r="I95" s="1384"/>
      <c r="J95" s="1301"/>
      <c r="K95" s="1124"/>
      <c r="L95" s="1385"/>
      <c r="M95" s="935"/>
      <c r="N95" s="935"/>
      <c r="O95" s="1386"/>
      <c r="P95" s="1348"/>
      <c r="Q95" s="1000"/>
      <c r="R95" s="1113" t="str">
        <f>IF(H95="","",VLOOKUP($H95,'Nhập xuất tồn S02'!$B$12:$AB$51,3,0))</f>
        <v/>
      </c>
      <c r="S95" s="1093">
        <f t="shared" si="33"/>
        <v>0</v>
      </c>
      <c r="T95" s="1093">
        <f t="shared" si="34"/>
        <v>0</v>
      </c>
      <c r="U95" s="1094">
        <f>IF(J95&gt;0,VLOOKUP($H95,'Nhập xuất tồn S02'!$B$12:$AB$51,27,0),0)</f>
        <v>0</v>
      </c>
      <c r="V95" s="1094">
        <f t="shared" si="35"/>
        <v>0</v>
      </c>
      <c r="W95" s="1105" t="str">
        <f>IF(H95="","",VLOOKUP(H95,'Nhập xuất tồn S02'!$B$12:$X$4901,22,0))</f>
        <v/>
      </c>
      <c r="X95" s="1096" t="str">
        <f>IF(H95="","",VLOOKUP(H95,'Nhập xuất tồn S02'!$B$12:$X$4901,23,0))</f>
        <v/>
      </c>
      <c r="Y95" s="1096" t="str">
        <f t="shared" si="36"/>
        <v/>
      </c>
      <c r="Z95" s="1096" t="str">
        <f t="shared" si="37"/>
        <v/>
      </c>
      <c r="AA95" s="1197" t="str">
        <f>IF(P95="","",IFERROR(VLOOKUP(P95,'Khách hàng'!$B$6:$E$1391,2,0),VLOOKUP(P95,NCC!$B$6:$D$1391,2,0)))</f>
        <v/>
      </c>
      <c r="AB95" s="1197" t="str">
        <f>IF(P95="","",IFERROR(VLOOKUP(P95,'Khách hàng'!$B$6:$E$1391,3,0),VLOOKUP(P95,NCC!$B$6:$D$1391,3,0)))</f>
        <v/>
      </c>
    </row>
    <row r="96" spans="1:29" s="995" customFormat="1" ht="13.8">
      <c r="A96" s="1298" t="str">
        <f t="shared" si="7"/>
        <v/>
      </c>
      <c r="B96" s="1077" t="str">
        <f t="shared" si="13"/>
        <v/>
      </c>
      <c r="C96" s="1125"/>
      <c r="D96" s="1123"/>
      <c r="E96" s="1398"/>
      <c r="F96" s="1123"/>
      <c r="G96" s="1382" t="str">
        <f t="shared" si="32"/>
        <v/>
      </c>
      <c r="H96" s="1383"/>
      <c r="I96" s="1384"/>
      <c r="J96" s="1301"/>
      <c r="K96" s="1124"/>
      <c r="L96" s="1385"/>
      <c r="M96" s="935"/>
      <c r="N96" s="935"/>
      <c r="O96" s="1386"/>
      <c r="P96" s="1743"/>
      <c r="Q96" s="1000"/>
      <c r="R96" s="1113" t="str">
        <f>IF(H96="","",VLOOKUP($H96,'Nhập xuất tồn S02'!$B$12:$AB$51,3,0))</f>
        <v/>
      </c>
      <c r="S96" s="1093">
        <f t="shared" si="33"/>
        <v>0</v>
      </c>
      <c r="T96" s="1093">
        <f t="shared" si="34"/>
        <v>0</v>
      </c>
      <c r="U96" s="1094">
        <f>IF(J96&gt;0,VLOOKUP($H96,'Nhập xuất tồn S02'!$B$12:$AB$51,27,0),0)</f>
        <v>0</v>
      </c>
      <c r="V96" s="1094">
        <f t="shared" si="35"/>
        <v>0</v>
      </c>
      <c r="W96" s="1105" t="str">
        <f>IF(H96="","",VLOOKUP(H96,'Nhập xuất tồn S02'!$B$12:$X$4901,22,0))</f>
        <v/>
      </c>
      <c r="X96" s="1096" t="str">
        <f>IF(H96="","",VLOOKUP(H96,'Nhập xuất tồn S02'!$B$12:$X$4901,23,0))</f>
        <v/>
      </c>
      <c r="Y96" s="1096" t="str">
        <f t="shared" si="36"/>
        <v/>
      </c>
      <c r="Z96" s="1096" t="str">
        <f t="shared" si="37"/>
        <v/>
      </c>
      <c r="AA96" s="1197" t="str">
        <f>IF(P96="","",IFERROR(VLOOKUP(P96,'Khách hàng'!$B$6:$E$1391,2,0),VLOOKUP(P96,NCC!$B$6:$D$1391,2,0)))</f>
        <v/>
      </c>
      <c r="AB96" s="1197" t="str">
        <f>IF(P96="","",IFERROR(VLOOKUP(P96,'Khách hàng'!$B$6:$E$1391,3,0),VLOOKUP(P96,NCC!$B$6:$D$1391,3,0)))</f>
        <v/>
      </c>
    </row>
    <row r="97" spans="1:28" s="995" customFormat="1" ht="13.8">
      <c r="A97" s="1298" t="str">
        <f t="shared" si="7"/>
        <v/>
      </c>
      <c r="B97" s="1077" t="str">
        <f t="shared" si="13"/>
        <v/>
      </c>
      <c r="C97" s="1125"/>
      <c r="D97" s="1123"/>
      <c r="E97" s="1398"/>
      <c r="F97" s="1123"/>
      <c r="G97" s="1382" t="str">
        <f t="shared" si="32"/>
        <v/>
      </c>
      <c r="H97" s="1383"/>
      <c r="I97" s="1384"/>
      <c r="J97" s="1301"/>
      <c r="K97" s="1124"/>
      <c r="L97" s="1385"/>
      <c r="M97" s="935"/>
      <c r="N97" s="935"/>
      <c r="O97" s="1389"/>
      <c r="P97" s="1387"/>
      <c r="Q97" s="1000"/>
      <c r="R97" s="1113" t="str">
        <f>IF(H97="","",VLOOKUP($H97,'Nhập xuất tồn S02'!$B$12:$AB$51,3,0))</f>
        <v/>
      </c>
      <c r="S97" s="1093">
        <f t="shared" si="33"/>
        <v>0</v>
      </c>
      <c r="T97" s="1093">
        <f t="shared" si="34"/>
        <v>0</v>
      </c>
      <c r="U97" s="1094">
        <f>IF(J97&gt;0,VLOOKUP($H97,'Nhập xuất tồn S02'!$B$12:$AB$51,27,0),0)</f>
        <v>0</v>
      </c>
      <c r="V97" s="1094">
        <f t="shared" si="35"/>
        <v>0</v>
      </c>
      <c r="W97" s="1105" t="str">
        <f>IF(H97="","",VLOOKUP(H97,'Nhập xuất tồn S02'!$B$12:$X$4901,22,0))</f>
        <v/>
      </c>
      <c r="X97" s="1096" t="str">
        <f>IF(H97="","",VLOOKUP(H97,'Nhập xuất tồn S02'!$B$12:$X$4901,23,0))</f>
        <v/>
      </c>
      <c r="Y97" s="1096" t="str">
        <f t="shared" si="36"/>
        <v/>
      </c>
      <c r="Z97" s="1096" t="str">
        <f t="shared" si="37"/>
        <v/>
      </c>
      <c r="AA97" s="1197" t="str">
        <f>IF(P97="","",IFERROR(VLOOKUP(P97,'Khách hàng'!$B$6:$E$1391,2,0),VLOOKUP(P97,NCC!$B$6:$D$1391,2,0)))</f>
        <v/>
      </c>
      <c r="AB97" s="1197" t="str">
        <f>IF(P97="","",IFERROR(VLOOKUP(P97,'Khách hàng'!$B$6:$E$1391,3,0),VLOOKUP(P97,NCC!$B$6:$D$1391,3,0)))</f>
        <v/>
      </c>
    </row>
    <row r="98" spans="1:28" s="995" customFormat="1" ht="13.8">
      <c r="A98" s="1298" t="str">
        <f t="shared" si="7"/>
        <v/>
      </c>
      <c r="B98" s="1077" t="str">
        <f t="shared" si="13"/>
        <v/>
      </c>
      <c r="C98" s="1125"/>
      <c r="D98" s="1123"/>
      <c r="E98" s="1398"/>
      <c r="F98" s="1123"/>
      <c r="G98" s="1382" t="str">
        <f t="shared" si="32"/>
        <v/>
      </c>
      <c r="H98" s="1383"/>
      <c r="I98" s="1384"/>
      <c r="J98" s="1301"/>
      <c r="K98" s="1124"/>
      <c r="L98" s="1385"/>
      <c r="M98" s="935"/>
      <c r="N98" s="935"/>
      <c r="O98" s="1386"/>
      <c r="P98" s="1387"/>
      <c r="Q98" s="1000"/>
      <c r="R98" s="1113" t="str">
        <f>IF(H98="","",VLOOKUP($H98,'Nhập xuất tồn S02'!$B$12:$AB$51,3,0))</f>
        <v/>
      </c>
      <c r="S98" s="1093">
        <f t="shared" si="33"/>
        <v>0</v>
      </c>
      <c r="T98" s="1093">
        <f t="shared" si="34"/>
        <v>0</v>
      </c>
      <c r="U98" s="1094">
        <f>IF(J98&gt;0,VLOOKUP($H98,'Nhập xuất tồn S02'!$B$12:$AB$51,27,0),0)</f>
        <v>0</v>
      </c>
      <c r="V98" s="1094">
        <f t="shared" si="35"/>
        <v>0</v>
      </c>
      <c r="W98" s="1105" t="str">
        <f>IF(H98="","",VLOOKUP(H98,'Nhập xuất tồn S02'!$B$12:$X$4901,22,0))</f>
        <v/>
      </c>
      <c r="X98" s="1096" t="str">
        <f>IF(H98="","",VLOOKUP(H98,'Nhập xuất tồn S02'!$B$12:$X$4901,23,0))</f>
        <v/>
      </c>
      <c r="Y98" s="1096" t="str">
        <f t="shared" si="36"/>
        <v/>
      </c>
      <c r="Z98" s="1096" t="str">
        <f t="shared" si="37"/>
        <v/>
      </c>
      <c r="AA98" s="1197" t="str">
        <f>IF(P98="","",IFERROR(VLOOKUP(P98,'Khách hàng'!$B$6:$E$1391,2,0),VLOOKUP(P98,NCC!$B$6:$D$1391,2,0)))</f>
        <v/>
      </c>
      <c r="AB98" s="1197" t="str">
        <f>IF(P98="","",IFERROR(VLOOKUP(P98,'Khách hàng'!$B$6:$E$1391,3,0),VLOOKUP(P98,NCC!$B$6:$D$1391,3,0)))</f>
        <v/>
      </c>
    </row>
    <row r="99" spans="1:28" s="995" customFormat="1" ht="13.8">
      <c r="A99" s="1298" t="str">
        <f t="shared" ref="A99:A162" si="44">IF(D99="","",MONTH(D99))</f>
        <v/>
      </c>
      <c r="B99" s="1077" t="str">
        <f t="shared" ref="B99:B162" si="45">IF(F99="","",IF(OR(MONTH(F99)=1,MONTH(F99)=2,MONTH(F99)=3),"Q1",IF(OR(MONTH(F99)=4,MONTH(F99)=5,MONTH(F99)=6),"Q2",IF(OR(MONTH(F99)=7,MONTH(F99)=8,MONTH(F99)=9),"Q3","Q4"))))</f>
        <v/>
      </c>
      <c r="C99" s="1125"/>
      <c r="D99" s="1123"/>
      <c r="E99" s="1398"/>
      <c r="F99" s="1123"/>
      <c r="G99" s="1382" t="str">
        <f t="shared" si="32"/>
        <v/>
      </c>
      <c r="H99" s="1383"/>
      <c r="I99" s="1384"/>
      <c r="J99" s="1301"/>
      <c r="K99" s="1124"/>
      <c r="L99" s="1385"/>
      <c r="M99" s="935"/>
      <c r="N99" s="935"/>
      <c r="O99" s="1386"/>
      <c r="P99" s="1348"/>
      <c r="Q99" s="1000"/>
      <c r="R99" s="1113" t="str">
        <f>IF(H99="","",VLOOKUP($H99,'Nhập xuất tồn S02'!$B$12:$AB$51,3,0))</f>
        <v/>
      </c>
      <c r="S99" s="1093">
        <f t="shared" si="33"/>
        <v>0</v>
      </c>
      <c r="T99" s="1093">
        <f t="shared" si="34"/>
        <v>0</v>
      </c>
      <c r="U99" s="1094">
        <f>IF(J99&gt;0,VLOOKUP($H99,'Nhập xuất tồn S02'!$B$12:$AB$51,27,0),0)</f>
        <v>0</v>
      </c>
      <c r="V99" s="1094">
        <f t="shared" si="35"/>
        <v>0</v>
      </c>
      <c r="W99" s="1105" t="str">
        <f>IF(H99="","",VLOOKUP(H99,'Nhập xuất tồn S02'!$B$12:$X$4901,22,0))</f>
        <v/>
      </c>
      <c r="X99" s="1096" t="str">
        <f>IF(H99="","",VLOOKUP(H99,'Nhập xuất tồn S02'!$B$12:$X$4901,23,0))</f>
        <v/>
      </c>
      <c r="Y99" s="1096" t="str">
        <f t="shared" si="36"/>
        <v/>
      </c>
      <c r="Z99" s="1096" t="str">
        <f t="shared" si="37"/>
        <v/>
      </c>
      <c r="AA99" s="1197" t="str">
        <f>IF(P99="","",IFERROR(VLOOKUP(P99,'Khách hàng'!$B$6:$E$1391,2,0),VLOOKUP(P99,NCC!$B$6:$D$1391,2,0)))</f>
        <v/>
      </c>
      <c r="AB99" s="1197" t="str">
        <f>IF(P99="","",IFERROR(VLOOKUP(P99,'Khách hàng'!$B$6:$E$1391,3,0),VLOOKUP(P99,NCC!$B$6:$D$1391,3,0)))</f>
        <v/>
      </c>
    </row>
    <row r="100" spans="1:28" s="995" customFormat="1" ht="13.8">
      <c r="A100" s="1298" t="str">
        <f t="shared" si="44"/>
        <v/>
      </c>
      <c r="B100" s="1077" t="str">
        <f t="shared" si="45"/>
        <v/>
      </c>
      <c r="C100" s="1125"/>
      <c r="D100" s="1123"/>
      <c r="E100" s="1398"/>
      <c r="F100" s="1123"/>
      <c r="G100" s="1382" t="str">
        <f t="shared" si="32"/>
        <v/>
      </c>
      <c r="H100" s="1383"/>
      <c r="I100" s="1384"/>
      <c r="J100" s="1301"/>
      <c r="K100" s="1124"/>
      <c r="L100" s="1385"/>
      <c r="M100" s="935"/>
      <c r="N100" s="935"/>
      <c r="O100" s="1386"/>
      <c r="P100" s="1743"/>
      <c r="Q100" s="1000"/>
      <c r="R100" s="1113" t="str">
        <f>IF(H100="","",VLOOKUP($H100,'Nhập xuất tồn S02'!$B$12:$AB$51,3,0))</f>
        <v/>
      </c>
      <c r="S100" s="1093">
        <f t="shared" si="33"/>
        <v>0</v>
      </c>
      <c r="T100" s="1093">
        <f t="shared" si="34"/>
        <v>0</v>
      </c>
      <c r="U100" s="1094">
        <f>IF(J100&gt;0,VLOOKUP($H100,'Nhập xuất tồn S02'!$B$12:$AB$51,27,0),0)</f>
        <v>0</v>
      </c>
      <c r="V100" s="1094">
        <f t="shared" si="35"/>
        <v>0</v>
      </c>
      <c r="W100" s="1105" t="str">
        <f>IF(H100="","",VLOOKUP(H100,'Nhập xuất tồn S02'!$B$12:$X$4901,22,0))</f>
        <v/>
      </c>
      <c r="X100" s="1096" t="str">
        <f>IF(H100="","",VLOOKUP(H100,'Nhập xuất tồn S02'!$B$12:$X$4901,23,0))</f>
        <v/>
      </c>
      <c r="Y100" s="1096" t="str">
        <f t="shared" si="36"/>
        <v/>
      </c>
      <c r="Z100" s="1096" t="str">
        <f t="shared" si="37"/>
        <v/>
      </c>
      <c r="AA100" s="1197" t="str">
        <f>IF(P100="","",IFERROR(VLOOKUP(P100,'Khách hàng'!$B$6:$E$1391,2,0),VLOOKUP(P100,NCC!$B$6:$D$1391,2,0)))</f>
        <v/>
      </c>
      <c r="AB100" s="1197" t="str">
        <f>IF(P100="","",IFERROR(VLOOKUP(P100,'Khách hàng'!$B$6:$E$1391,3,0),VLOOKUP(P100,NCC!$B$6:$D$1391,3,0)))</f>
        <v/>
      </c>
    </row>
    <row r="101" spans="1:28" s="995" customFormat="1" ht="13.8">
      <c r="A101" s="1354" t="str">
        <f t="shared" si="44"/>
        <v/>
      </c>
      <c r="B101" s="1290" t="str">
        <f>IF(F101="","",IF(OR(MONTH(F101)=1,MONTH(F101)=2,MONTH(F101)=3),"Q1",IF(OR(MONTH(F101)=4,MONTH(F101)=5,MONTH(F101)=6),"Q2",IF(OR(MONTH(F101)=7,MONTH(F101)=8,MONTH(F101)=9),"Q3","Q4"))))</f>
        <v/>
      </c>
      <c r="C101" s="1375"/>
      <c r="D101" s="1123"/>
      <c r="E101" s="1396"/>
      <c r="F101" s="1376"/>
      <c r="G101" s="1291" t="str">
        <f t="shared" si="32"/>
        <v/>
      </c>
      <c r="H101" s="1292"/>
      <c r="I101" s="1293"/>
      <c r="J101" s="1377"/>
      <c r="K101" s="1378"/>
      <c r="L101" s="1333"/>
      <c r="M101" s="1379"/>
      <c r="N101" s="1379"/>
      <c r="O101" s="1380"/>
      <c r="P101" s="1381"/>
      <c r="Q101" s="1000"/>
      <c r="R101" s="1113" t="str">
        <f>IF(H101="","",VLOOKUP($H101,'Nhập xuất tồn S02'!$B$12:$AB$51,3,0))</f>
        <v/>
      </c>
      <c r="S101" s="1093">
        <f t="shared" si="33"/>
        <v>0</v>
      </c>
      <c r="T101" s="1093">
        <f t="shared" si="34"/>
        <v>0</v>
      </c>
      <c r="U101" s="1094">
        <f>IF(J101&gt;0,VLOOKUP($H101,'Nhập xuất tồn S02'!$B$12:$AB$51,27,0),0)</f>
        <v>0</v>
      </c>
      <c r="V101" s="1094">
        <f t="shared" si="35"/>
        <v>0</v>
      </c>
      <c r="W101" s="1105" t="str">
        <f>IF(H101="","",VLOOKUP(H101,'Nhập xuất tồn S02'!$B$12:$X$4901,22,0))</f>
        <v/>
      </c>
      <c r="X101" s="1096" t="str">
        <f>IF(H101="","",VLOOKUP(H101,'Nhập xuất tồn S02'!$B$12:$X$4901,23,0))</f>
        <v/>
      </c>
      <c r="Y101" s="1096" t="str">
        <f t="shared" si="36"/>
        <v/>
      </c>
      <c r="Z101" s="1096" t="str">
        <f t="shared" si="37"/>
        <v/>
      </c>
      <c r="AA101" s="1197" t="str">
        <f>IF(P101="","",IFERROR(VLOOKUP(P101,'Khách hàng'!$B$6:$E$1391,2,0),VLOOKUP(P101,NCC!$B$6:$D$1391,2,0)))</f>
        <v/>
      </c>
      <c r="AB101" s="1197" t="str">
        <f>IF(P101="","",IFERROR(VLOOKUP(P101,'Khách hàng'!$B$6:$E$1391,3,0),VLOOKUP(P101,NCC!$B$6:$D$1391,3,0)))</f>
        <v/>
      </c>
    </row>
    <row r="102" spans="1:28" s="1428" customFormat="1" ht="13.8">
      <c r="A102" s="1410" t="str">
        <f t="shared" si="44"/>
        <v/>
      </c>
      <c r="B102" s="1411" t="str">
        <f t="shared" si="45"/>
        <v/>
      </c>
      <c r="C102" s="1412"/>
      <c r="D102" s="1413"/>
      <c r="E102" s="1414"/>
      <c r="F102" s="1415"/>
      <c r="G102" s="1416" t="str">
        <f t="shared" si="32"/>
        <v/>
      </c>
      <c r="H102" s="1417"/>
      <c r="I102" s="1418"/>
      <c r="J102" s="1433"/>
      <c r="K102" s="1419"/>
      <c r="L102" s="1434"/>
      <c r="M102" s="1420"/>
      <c r="N102" s="1420"/>
      <c r="O102" s="1439"/>
      <c r="P102" s="1421"/>
      <c r="Q102" s="1422"/>
      <c r="R102" s="1423" t="str">
        <f>IF(H102="","",VLOOKUP($H102,'Nhập xuất tồn S02'!$B$12:$AB$51,3,0))</f>
        <v/>
      </c>
      <c r="S102" s="1424">
        <f t="shared" si="33"/>
        <v>0</v>
      </c>
      <c r="T102" s="1424">
        <f t="shared" si="34"/>
        <v>0</v>
      </c>
      <c r="U102" s="1425">
        <f>IF(J102&gt;0,VLOOKUP($H102,'Nhập xuất tồn S02'!$B$12:$AB$51,27,0),0)</f>
        <v>0</v>
      </c>
      <c r="V102" s="1425">
        <f t="shared" si="35"/>
        <v>0</v>
      </c>
      <c r="W102" s="1426" t="str">
        <f>IF(H102="","",VLOOKUP(H102,'Nhập xuất tồn S02'!$B$12:$X$4901,22,0))</f>
        <v/>
      </c>
      <c r="X102" s="1427" t="str">
        <f>IF(H102="","",VLOOKUP(H102,'Nhập xuất tồn S02'!$B$12:$X$4901,23,0))</f>
        <v/>
      </c>
      <c r="Y102" s="1427" t="str">
        <f t="shared" si="36"/>
        <v/>
      </c>
      <c r="Z102" s="1427" t="str">
        <f t="shared" si="37"/>
        <v/>
      </c>
      <c r="AA102" s="1197" t="str">
        <f>IF(P102="","",IFERROR(VLOOKUP(P102,'Khách hàng'!$B$6:$E$1391,2,0),VLOOKUP(P102,NCC!$B$6:$D$1391,2,0)))</f>
        <v/>
      </c>
      <c r="AB102" s="1197" t="str">
        <f>IF(P102="","",IFERROR(VLOOKUP(P102,'Khách hàng'!$B$6:$E$1391,3,0),VLOOKUP(P102,NCC!$B$6:$D$1391,3,0)))</f>
        <v/>
      </c>
    </row>
    <row r="103" spans="1:28" s="1428" customFormat="1" ht="13.8">
      <c r="A103" s="1410" t="str">
        <f t="shared" si="44"/>
        <v/>
      </c>
      <c r="B103" s="1411" t="str">
        <f t="shared" si="45"/>
        <v/>
      </c>
      <c r="C103" s="1412"/>
      <c r="D103" s="1413"/>
      <c r="E103" s="1414"/>
      <c r="F103" s="1415"/>
      <c r="G103" s="1416" t="str">
        <f t="shared" si="32"/>
        <v/>
      </c>
      <c r="H103" s="1417"/>
      <c r="I103" s="1429"/>
      <c r="J103" s="1433"/>
      <c r="K103" s="1419"/>
      <c r="L103" s="1434"/>
      <c r="M103" s="1420"/>
      <c r="N103" s="1420"/>
      <c r="O103" s="1439"/>
      <c r="P103" s="1421"/>
      <c r="Q103" s="1422"/>
      <c r="R103" s="1423" t="str">
        <f>IF(H103="","",VLOOKUP($H103,'Nhập xuất tồn S02'!$B$12:$AB$51,3,0))</f>
        <v/>
      </c>
      <c r="S103" s="1424">
        <f t="shared" si="33"/>
        <v>0</v>
      </c>
      <c r="T103" s="1424">
        <f t="shared" si="34"/>
        <v>0</v>
      </c>
      <c r="U103" s="1425">
        <f>IF(J103&gt;0,VLOOKUP($H103,'Nhập xuất tồn S02'!$B$12:$AB$51,27,0),0)</f>
        <v>0</v>
      </c>
      <c r="V103" s="1425">
        <f t="shared" si="35"/>
        <v>0</v>
      </c>
      <c r="W103" s="1426" t="str">
        <f>IF(H103="","",VLOOKUP(H103,'Nhập xuất tồn S02'!$B$12:$X$4901,22,0))</f>
        <v/>
      </c>
      <c r="X103" s="1427" t="str">
        <f>IF(H103="","",VLOOKUP(H103,'Nhập xuất tồn S02'!$B$12:$X$4901,23,0))</f>
        <v/>
      </c>
      <c r="Y103" s="1427" t="str">
        <f t="shared" si="36"/>
        <v/>
      </c>
      <c r="Z103" s="1427" t="str">
        <f t="shared" si="37"/>
        <v/>
      </c>
      <c r="AA103" s="1197" t="str">
        <f>IF(P103="","",IFERROR(VLOOKUP(P103,'Khách hàng'!$B$6:$E$1391,2,0),VLOOKUP(P103,NCC!$B$6:$D$1391,2,0)))</f>
        <v/>
      </c>
      <c r="AB103" s="1197" t="str">
        <f>IF(P103="","",IFERROR(VLOOKUP(P103,'Khách hàng'!$B$6:$E$1391,3,0),VLOOKUP(P103,NCC!$B$6:$D$1391,3,0)))</f>
        <v/>
      </c>
    </row>
    <row r="104" spans="1:28" s="1428" customFormat="1" ht="13.8">
      <c r="A104" s="1410" t="str">
        <f t="shared" si="44"/>
        <v/>
      </c>
      <c r="B104" s="1411" t="str">
        <f t="shared" si="45"/>
        <v/>
      </c>
      <c r="C104" s="1412"/>
      <c r="D104" s="1413"/>
      <c r="E104" s="1414"/>
      <c r="F104" s="1415"/>
      <c r="G104" s="1416" t="str">
        <f t="shared" si="32"/>
        <v/>
      </c>
      <c r="H104" s="1417"/>
      <c r="I104" s="1429"/>
      <c r="J104" s="1433"/>
      <c r="K104" s="1419"/>
      <c r="L104" s="1434"/>
      <c r="M104" s="1420"/>
      <c r="N104" s="1420"/>
      <c r="O104" s="1439"/>
      <c r="P104" s="1421"/>
      <c r="Q104" s="1430"/>
      <c r="R104" s="1423" t="str">
        <f>IF(H104="","",VLOOKUP($H104,'Nhập xuất tồn S02'!$B$12:$AB$51,3,0))</f>
        <v/>
      </c>
      <c r="S104" s="1424">
        <f t="shared" si="33"/>
        <v>0</v>
      </c>
      <c r="T104" s="1424">
        <f t="shared" si="34"/>
        <v>0</v>
      </c>
      <c r="U104" s="1425">
        <f>IF(J104&gt;0,VLOOKUP($H104,'Nhập xuất tồn S02'!$B$12:$AB$51,27,0),0)</f>
        <v>0</v>
      </c>
      <c r="V104" s="1425">
        <f t="shared" si="35"/>
        <v>0</v>
      </c>
      <c r="W104" s="1426" t="str">
        <f>IF(H104="","",VLOOKUP(H104,'Nhập xuất tồn S02'!$B$12:$X$4901,22,0))</f>
        <v/>
      </c>
      <c r="X104" s="1427" t="str">
        <f>IF(H104="","",VLOOKUP(H104,'Nhập xuất tồn S02'!$B$12:$X$4901,23,0))</f>
        <v/>
      </c>
      <c r="Y104" s="1427" t="str">
        <f t="shared" si="36"/>
        <v/>
      </c>
      <c r="Z104" s="1427" t="str">
        <f t="shared" si="37"/>
        <v/>
      </c>
      <c r="AA104" s="1197" t="str">
        <f>IF(P104="","",IFERROR(VLOOKUP(P104,'Khách hàng'!$B$6:$E$1391,2,0),VLOOKUP(P104,NCC!$B$6:$D$1391,2,0)))</f>
        <v/>
      </c>
      <c r="AB104" s="1197" t="str">
        <f>IF(P104="","",IFERROR(VLOOKUP(P104,'Khách hàng'!$B$6:$E$1391,3,0),VLOOKUP(P104,NCC!$B$6:$D$1391,3,0)))</f>
        <v/>
      </c>
    </row>
    <row r="105" spans="1:28" s="1428" customFormat="1" ht="13.8">
      <c r="A105" s="1410" t="str">
        <f t="shared" si="44"/>
        <v/>
      </c>
      <c r="B105" s="1411" t="str">
        <f t="shared" si="45"/>
        <v/>
      </c>
      <c r="C105" s="1412"/>
      <c r="D105" s="1413"/>
      <c r="E105" s="1414"/>
      <c r="F105" s="1415"/>
      <c r="G105" s="1416" t="str">
        <f t="shared" si="32"/>
        <v/>
      </c>
      <c r="H105" s="1417"/>
      <c r="I105" s="1429"/>
      <c r="J105" s="1433"/>
      <c r="K105" s="1419"/>
      <c r="L105" s="1434"/>
      <c r="M105" s="1420"/>
      <c r="N105" s="1420"/>
      <c r="O105" s="1439"/>
      <c r="P105" s="1421"/>
      <c r="Q105" s="1430"/>
      <c r="R105" s="1423" t="str">
        <f>IF(H105="","",VLOOKUP($H105,'Nhập xuất tồn S02'!$B$12:$AB$51,3,0))</f>
        <v/>
      </c>
      <c r="S105" s="1424">
        <f t="shared" si="33"/>
        <v>0</v>
      </c>
      <c r="T105" s="1424">
        <f t="shared" si="34"/>
        <v>0</v>
      </c>
      <c r="U105" s="1425">
        <f>IF(J105&gt;0,VLOOKUP($H105,'Nhập xuất tồn S02'!$B$12:$AB$51,27,0),0)</f>
        <v>0</v>
      </c>
      <c r="V105" s="1425">
        <f t="shared" si="35"/>
        <v>0</v>
      </c>
      <c r="W105" s="1426" t="str">
        <f>IF(H105="","",VLOOKUP(H105,'Nhập xuất tồn S02'!$B$12:$X$4901,22,0))</f>
        <v/>
      </c>
      <c r="X105" s="1427" t="str">
        <f>IF(H105="","",VLOOKUP(H105,'Nhập xuất tồn S02'!$B$12:$X$4901,23,0))</f>
        <v/>
      </c>
      <c r="Y105" s="1427" t="str">
        <f t="shared" si="36"/>
        <v/>
      </c>
      <c r="Z105" s="1427" t="str">
        <f t="shared" si="37"/>
        <v/>
      </c>
      <c r="AA105" s="1197" t="str">
        <f>IF(P105="","",IFERROR(VLOOKUP(P105,'Khách hàng'!$B$6:$E$1391,2,0),VLOOKUP(P105,NCC!$B$6:$D$1391,2,0)))</f>
        <v/>
      </c>
      <c r="AB105" s="1197" t="str">
        <f>IF(P105="","",IFERROR(VLOOKUP(P105,'Khách hàng'!$B$6:$E$1391,3,0),VLOOKUP(P105,NCC!$B$6:$D$1391,3,0)))</f>
        <v/>
      </c>
    </row>
    <row r="106" spans="1:28" s="1428" customFormat="1" ht="13.8">
      <c r="A106" s="1410" t="str">
        <f t="shared" si="44"/>
        <v/>
      </c>
      <c r="B106" s="1411" t="str">
        <f t="shared" si="45"/>
        <v/>
      </c>
      <c r="C106" s="1412"/>
      <c r="D106" s="1413"/>
      <c r="E106" s="1414"/>
      <c r="F106" s="1415"/>
      <c r="G106" s="1416" t="str">
        <f t="shared" si="32"/>
        <v/>
      </c>
      <c r="H106" s="1431"/>
      <c r="I106" s="1429"/>
      <c r="J106" s="1433"/>
      <c r="K106" s="1419"/>
      <c r="L106" s="1434"/>
      <c r="M106" s="1420"/>
      <c r="N106" s="1420"/>
      <c r="O106" s="1439"/>
      <c r="P106" s="1421"/>
      <c r="Q106" s="1430"/>
      <c r="R106" s="1423" t="str">
        <f>IF(H106="","",VLOOKUP($H106,'Nhập xuất tồn S02'!$B$12:$AB$51,3,0))</f>
        <v/>
      </c>
      <c r="S106" s="1424">
        <f t="shared" si="33"/>
        <v>0</v>
      </c>
      <c r="T106" s="1424">
        <f t="shared" si="34"/>
        <v>0</v>
      </c>
      <c r="U106" s="1425">
        <f>IF(J106&gt;0,VLOOKUP($H106,'Nhập xuất tồn S02'!$B$12:$AB$51,27,0),0)</f>
        <v>0</v>
      </c>
      <c r="V106" s="1425">
        <f t="shared" si="35"/>
        <v>0</v>
      </c>
      <c r="W106" s="1426" t="str">
        <f>IF(H106="","",VLOOKUP(H106,'Nhập xuất tồn S02'!$B$12:$X$4901,22,0))</f>
        <v/>
      </c>
      <c r="X106" s="1427" t="str">
        <f>IF(H106="","",VLOOKUP(H106,'Nhập xuất tồn S02'!$B$12:$X$4901,23,0))</f>
        <v/>
      </c>
      <c r="Y106" s="1427" t="str">
        <f t="shared" si="36"/>
        <v/>
      </c>
      <c r="Z106" s="1427" t="str">
        <f t="shared" si="37"/>
        <v/>
      </c>
      <c r="AA106" s="1197" t="str">
        <f>IF(P106="","",IFERROR(VLOOKUP(P106,'Khách hàng'!$B$6:$E$1391,2,0),VLOOKUP(P106,NCC!$B$6:$D$1391,2,0)))</f>
        <v/>
      </c>
      <c r="AB106" s="1197" t="str">
        <f>IF(P106="","",IFERROR(VLOOKUP(P106,'Khách hàng'!$B$6:$E$1391,3,0),VLOOKUP(P106,NCC!$B$6:$D$1391,3,0)))</f>
        <v/>
      </c>
    </row>
    <row r="107" spans="1:28" s="1428" customFormat="1" ht="13.8">
      <c r="A107" s="1410" t="str">
        <f t="shared" si="44"/>
        <v/>
      </c>
      <c r="B107" s="1411" t="str">
        <f t="shared" si="45"/>
        <v/>
      </c>
      <c r="C107" s="1412"/>
      <c r="D107" s="1413"/>
      <c r="E107" s="1414"/>
      <c r="F107" s="1415"/>
      <c r="G107" s="1416" t="str">
        <f t="shared" si="32"/>
        <v/>
      </c>
      <c r="H107" s="1431"/>
      <c r="I107" s="1429"/>
      <c r="J107" s="1432"/>
      <c r="K107" s="1419"/>
      <c r="L107" s="1434"/>
      <c r="M107" s="1420"/>
      <c r="N107" s="1420"/>
      <c r="O107" s="1439"/>
      <c r="P107" s="1421"/>
      <c r="Q107" s="1430"/>
      <c r="R107" s="1423" t="str">
        <f>IF(H107="","",VLOOKUP($H107,'Nhập xuất tồn S02'!$B$12:$AB$51,3,0))</f>
        <v/>
      </c>
      <c r="S107" s="1424">
        <f t="shared" si="33"/>
        <v>0</v>
      </c>
      <c r="T107" s="1424">
        <f t="shared" si="34"/>
        <v>0</v>
      </c>
      <c r="U107" s="1425">
        <f>IF(J107&gt;0,VLOOKUP($H107,'Nhập xuất tồn S02'!$B$12:$AB$51,27,0),0)</f>
        <v>0</v>
      </c>
      <c r="V107" s="1425">
        <f t="shared" si="35"/>
        <v>0</v>
      </c>
      <c r="W107" s="1426" t="str">
        <f>IF(H107="","",VLOOKUP(H107,'Nhập xuất tồn S02'!$B$12:$X$4901,22,0))</f>
        <v/>
      </c>
      <c r="X107" s="1427" t="str">
        <f>IF(H107="","",VLOOKUP(H107,'Nhập xuất tồn S02'!$B$12:$X$4901,23,0))</f>
        <v/>
      </c>
      <c r="Y107" s="1427" t="str">
        <f t="shared" si="36"/>
        <v/>
      </c>
      <c r="Z107" s="1427" t="str">
        <f t="shared" si="37"/>
        <v/>
      </c>
      <c r="AA107" s="1197" t="str">
        <f>IF(P107="","",IFERROR(VLOOKUP(P107,'Khách hàng'!$B$6:$E$1391,2,0),VLOOKUP(P107,NCC!$B$6:$D$1391,2,0)))</f>
        <v/>
      </c>
      <c r="AB107" s="1197" t="str">
        <f>IF(P107="","",IFERROR(VLOOKUP(P107,'Khách hàng'!$B$6:$E$1391,3,0),VLOOKUP(P107,NCC!$B$6:$D$1391,3,0)))</f>
        <v/>
      </c>
    </row>
    <row r="108" spans="1:28" s="995" customFormat="1" ht="13.8">
      <c r="A108" s="1163" t="str">
        <f t="shared" si="44"/>
        <v/>
      </c>
      <c r="B108" s="1077" t="str">
        <f t="shared" si="45"/>
        <v/>
      </c>
      <c r="C108" s="1141"/>
      <c r="D108" s="1123"/>
      <c r="E108" s="1398"/>
      <c r="F108" s="1001"/>
      <c r="G108" s="1081" t="str">
        <f t="shared" si="32"/>
        <v/>
      </c>
      <c r="H108" s="442"/>
      <c r="I108" s="1002"/>
      <c r="J108" s="988"/>
      <c r="K108" s="989"/>
      <c r="L108" s="6"/>
      <c r="M108" s="936"/>
      <c r="N108" s="936"/>
      <c r="O108" s="963"/>
      <c r="P108" s="1153"/>
      <c r="Q108" s="1003"/>
      <c r="R108" s="1113" t="str">
        <f>IF(H108="","",VLOOKUP($H108,'Nhập xuất tồn S02'!$B$12:$AB$51,3,0))</f>
        <v/>
      </c>
      <c r="S108" s="1093">
        <f t="shared" si="33"/>
        <v>0</v>
      </c>
      <c r="T108" s="1093">
        <f t="shared" si="34"/>
        <v>0</v>
      </c>
      <c r="U108" s="1094">
        <f>IF(J108&gt;0,VLOOKUP($H108,'Nhập xuất tồn S02'!$B$12:$AB$51,27,0),0)</f>
        <v>0</v>
      </c>
      <c r="V108" s="1094">
        <f t="shared" si="35"/>
        <v>0</v>
      </c>
      <c r="W108" s="1105" t="str">
        <f>IF(H108="","",VLOOKUP(H108,'Nhập xuất tồn S02'!$B$12:$X$4901,22,0))</f>
        <v/>
      </c>
      <c r="X108" s="1096" t="str">
        <f>IF(H108="","",VLOOKUP(H108,'Nhập xuất tồn S02'!$B$12:$X$4901,23,0))</f>
        <v/>
      </c>
      <c r="Y108" s="1096" t="str">
        <f t="shared" si="36"/>
        <v/>
      </c>
      <c r="Z108" s="1096" t="str">
        <f t="shared" si="37"/>
        <v/>
      </c>
      <c r="AA108" s="1197" t="str">
        <f>IF(P108="","",IFERROR(VLOOKUP(P108,'Khách hàng'!$B$6:$E$1391,2,0),VLOOKUP(P108,NCC!$B$6:$D$1391,2,0)))</f>
        <v/>
      </c>
      <c r="AB108" s="1197" t="str">
        <f>IF(P108="","",IFERROR(VLOOKUP(P108,'Khách hàng'!$B$6:$E$1391,3,0),VLOOKUP(P108,NCC!$B$6:$D$1391,3,0)))</f>
        <v/>
      </c>
    </row>
    <row r="109" spans="1:28" s="995" customFormat="1" ht="14.4" thickBot="1">
      <c r="A109" s="1163" t="str">
        <f t="shared" si="44"/>
        <v/>
      </c>
      <c r="B109" s="1077" t="str">
        <f t="shared" si="45"/>
        <v/>
      </c>
      <c r="C109" s="1141"/>
      <c r="D109" s="1123"/>
      <c r="E109" s="1398"/>
      <c r="F109" s="1001"/>
      <c r="G109" s="1081" t="str">
        <f t="shared" si="32"/>
        <v/>
      </c>
      <c r="H109" s="442"/>
      <c r="I109" s="1002"/>
      <c r="J109" s="988"/>
      <c r="K109" s="989"/>
      <c r="L109" s="998"/>
      <c r="M109" s="936"/>
      <c r="N109" s="936"/>
      <c r="O109" s="999"/>
      <c r="P109" s="1153"/>
      <c r="Q109" s="1003"/>
      <c r="R109" s="1113" t="str">
        <f>IF(H109="","",VLOOKUP($H109,'Nhập xuất tồn S02'!$B$12:$AB$51,3,0))</f>
        <v/>
      </c>
      <c r="S109" s="1093">
        <f t="shared" si="33"/>
        <v>0</v>
      </c>
      <c r="T109" s="1093">
        <f t="shared" si="34"/>
        <v>0</v>
      </c>
      <c r="U109" s="1094">
        <f>IF(J109&gt;0,VLOOKUP($H109,'Nhập xuất tồn S02'!$B$12:$AB$51,27,0),0)</f>
        <v>0</v>
      </c>
      <c r="V109" s="1094">
        <f t="shared" si="35"/>
        <v>0</v>
      </c>
      <c r="W109" s="1105" t="str">
        <f>IF(H109="","",VLOOKUP(H109,'Nhập xuất tồn S02'!$B$12:$X$4901,22,0))</f>
        <v/>
      </c>
      <c r="X109" s="1096" t="str">
        <f>IF(H109="","",VLOOKUP(H109,'Nhập xuất tồn S02'!$B$12:$X$4901,23,0))</f>
        <v/>
      </c>
      <c r="Y109" s="1096" t="str">
        <f t="shared" si="36"/>
        <v/>
      </c>
      <c r="Z109" s="1096" t="str">
        <f t="shared" si="37"/>
        <v/>
      </c>
      <c r="AA109" s="1197" t="str">
        <f>IF(P109="","",IFERROR(VLOOKUP(P109,'Khách hàng'!$B$6:$E$1391,2,0),VLOOKUP(P109,NCC!$B$6:$D$1391,2,0)))</f>
        <v/>
      </c>
      <c r="AB109" s="1197" t="str">
        <f>IF(P109="","",IFERROR(VLOOKUP(P109,'Khách hàng'!$B$6:$E$1391,3,0),VLOOKUP(P109,NCC!$B$6:$D$1391,3,0)))</f>
        <v/>
      </c>
    </row>
    <row r="110" spans="1:28" s="995" customFormat="1" ht="16.2" thickBot="1">
      <c r="A110" s="1163" t="str">
        <f t="shared" si="44"/>
        <v/>
      </c>
      <c r="B110" s="1077" t="str">
        <f t="shared" si="45"/>
        <v/>
      </c>
      <c r="C110" s="1141"/>
      <c r="D110" s="1123"/>
      <c r="E110" s="1398" t="s">
        <v>1061</v>
      </c>
      <c r="F110" s="1001"/>
      <c r="G110" s="1081" t="str">
        <f t="shared" si="32"/>
        <v/>
      </c>
      <c r="H110" s="986"/>
      <c r="I110" s="1002"/>
      <c r="J110" s="988"/>
      <c r="K110" s="989"/>
      <c r="L110" s="998"/>
      <c r="M110" s="931"/>
      <c r="N110" s="936"/>
      <c r="O110" s="1435"/>
      <c r="P110" s="1153"/>
      <c r="Q110" s="1003"/>
      <c r="R110" s="1113" t="str">
        <f>IF(H110="","",VLOOKUP($H110,'Nhập xuất tồn S02'!$B$12:$AB$51,3,0))</f>
        <v/>
      </c>
      <c r="S110" s="1093">
        <f t="shared" si="33"/>
        <v>0</v>
      </c>
      <c r="T110" s="1093">
        <f t="shared" si="34"/>
        <v>0</v>
      </c>
      <c r="U110" s="1094">
        <f>IF(J110&gt;0,VLOOKUP($H110,'Nhập xuất tồn S02'!$B$12:$AB$51,27,0),0)</f>
        <v>0</v>
      </c>
      <c r="V110" s="1094">
        <f t="shared" si="35"/>
        <v>0</v>
      </c>
      <c r="W110" s="1105" t="str">
        <f>IF(H110="","",VLOOKUP(H110,'Nhập xuất tồn S02'!$B$12:$X$4901,22,0))</f>
        <v/>
      </c>
      <c r="X110" s="1096" t="str">
        <f>IF(H110="","",VLOOKUP(H110,'Nhập xuất tồn S02'!$B$12:$X$4901,23,0))</f>
        <v/>
      </c>
      <c r="Y110" s="1096" t="str">
        <f t="shared" si="36"/>
        <v/>
      </c>
      <c r="Z110" s="1096" t="str">
        <f t="shared" si="37"/>
        <v/>
      </c>
      <c r="AA110" s="1197" t="str">
        <f>IF(P110="","",IFERROR(VLOOKUP(P110,'Khách hàng'!$B$6:$E$1391,2,0),VLOOKUP(P110,NCC!$B$6:$D$1391,2,0)))</f>
        <v/>
      </c>
      <c r="AB110" s="1197" t="str">
        <f>IF(P110="","",IFERROR(VLOOKUP(P110,'Khách hàng'!$B$6:$E$1391,3,0),VLOOKUP(P110,NCC!$B$6:$D$1391,3,0)))</f>
        <v/>
      </c>
    </row>
    <row r="111" spans="1:28" s="995" customFormat="1" ht="16.2" thickBot="1">
      <c r="A111" s="1163" t="str">
        <f t="shared" si="44"/>
        <v/>
      </c>
      <c r="B111" s="1077" t="str">
        <f t="shared" si="45"/>
        <v/>
      </c>
      <c r="C111" s="1141"/>
      <c r="D111" s="1123"/>
      <c r="E111" s="1398" t="s">
        <v>1061</v>
      </c>
      <c r="F111" s="1001"/>
      <c r="G111" s="1081" t="str">
        <f t="shared" si="32"/>
        <v/>
      </c>
      <c r="H111" s="986"/>
      <c r="I111" s="1002"/>
      <c r="J111" s="988"/>
      <c r="K111" s="989"/>
      <c r="L111" s="998"/>
      <c r="M111" s="936"/>
      <c r="N111" s="936"/>
      <c r="O111" s="1435"/>
      <c r="P111" s="1153"/>
      <c r="Q111" s="1003"/>
      <c r="R111" s="1113" t="str">
        <f>IF(H111="","",VLOOKUP($H111,'Nhập xuất tồn S02'!$B$12:$AB$51,3,0))</f>
        <v/>
      </c>
      <c r="S111" s="1093">
        <f t="shared" si="33"/>
        <v>0</v>
      </c>
      <c r="T111" s="1093">
        <f t="shared" si="34"/>
        <v>0</v>
      </c>
      <c r="U111" s="1094">
        <f>IF(J111&gt;0,VLOOKUP($H111,'Nhập xuất tồn S02'!$B$12:$AB$51,27,0),0)</f>
        <v>0</v>
      </c>
      <c r="V111" s="1094">
        <f t="shared" si="35"/>
        <v>0</v>
      </c>
      <c r="W111" s="1105" t="str">
        <f>IF(H111="","",VLOOKUP(H111,'Nhập xuất tồn S02'!$B$12:$X$4901,22,0))</f>
        <v/>
      </c>
      <c r="X111" s="1096" t="str">
        <f>IF(H111="","",VLOOKUP(H111,'Nhập xuất tồn S02'!$B$12:$X$4901,23,0))</f>
        <v/>
      </c>
      <c r="Y111" s="1096" t="str">
        <f t="shared" si="36"/>
        <v/>
      </c>
      <c r="Z111" s="1096" t="str">
        <f t="shared" si="37"/>
        <v/>
      </c>
      <c r="AA111" s="1197" t="str">
        <f>IF(P111="","",IFERROR(VLOOKUP(P111,'Khách hàng'!$B$6:$E$1391,2,0),VLOOKUP(P111,NCC!$B$6:$D$1391,2,0)))</f>
        <v/>
      </c>
      <c r="AB111" s="1197" t="str">
        <f>IF(P111="","",IFERROR(VLOOKUP(P111,'Khách hàng'!$B$6:$E$1391,3,0),VLOOKUP(P111,NCC!$B$6:$D$1391,3,0)))</f>
        <v/>
      </c>
    </row>
    <row r="112" spans="1:28" s="995" customFormat="1" ht="13.8">
      <c r="A112" s="1163" t="str">
        <f t="shared" si="44"/>
        <v/>
      </c>
      <c r="B112" s="1077" t="str">
        <f t="shared" si="45"/>
        <v/>
      </c>
      <c r="C112" s="1141"/>
      <c r="D112" s="985"/>
      <c r="E112" s="1398"/>
      <c r="F112" s="985"/>
      <c r="G112" s="1081" t="str">
        <f t="shared" si="32"/>
        <v/>
      </c>
      <c r="H112" s="986"/>
      <c r="I112" s="1002"/>
      <c r="J112" s="988"/>
      <c r="K112" s="989"/>
      <c r="L112" s="998"/>
      <c r="M112" s="936"/>
      <c r="N112" s="936"/>
      <c r="O112" s="999"/>
      <c r="P112" s="1153"/>
      <c r="Q112" s="1003"/>
      <c r="R112" s="1113" t="str">
        <f>IF(H112="","",VLOOKUP($H112,'Nhập xuất tồn S02'!$B$12:$AB$51,3,0))</f>
        <v/>
      </c>
      <c r="S112" s="1093">
        <f t="shared" si="33"/>
        <v>0</v>
      </c>
      <c r="T112" s="1093">
        <f t="shared" si="34"/>
        <v>0</v>
      </c>
      <c r="U112" s="1094">
        <f>IF(J112&gt;0,VLOOKUP($H112,'Nhập xuất tồn S02'!$B$12:$AB$51,27,0),0)</f>
        <v>0</v>
      </c>
      <c r="V112" s="1094">
        <f t="shared" si="35"/>
        <v>0</v>
      </c>
      <c r="W112" s="1105" t="str">
        <f>IF(H112="","",VLOOKUP(H112,'Nhập xuất tồn S02'!$B$12:$X$4901,22,0))</f>
        <v/>
      </c>
      <c r="X112" s="1096" t="str">
        <f>IF(H112="","",VLOOKUP(H112,'Nhập xuất tồn S02'!$B$12:$X$4901,23,0))</f>
        <v/>
      </c>
      <c r="Y112" s="1096" t="str">
        <f t="shared" si="36"/>
        <v/>
      </c>
      <c r="Z112" s="1096" t="str">
        <f t="shared" si="37"/>
        <v/>
      </c>
      <c r="AA112" s="1197" t="str">
        <f>IF(P112="","",IFERROR(VLOOKUP(P112,'Khách hàng'!$B$6:$E$1391,2,0),VLOOKUP(P112,NCC!$B$6:$D$1391,2,0)))</f>
        <v/>
      </c>
      <c r="AB112" s="1197" t="str">
        <f>IF(P112="","",IFERROR(VLOOKUP(P112,'Khách hàng'!$B$6:$E$1391,3,0),VLOOKUP(P112,NCC!$B$6:$D$1391,3,0)))</f>
        <v/>
      </c>
    </row>
    <row r="113" spans="1:28" s="995" customFormat="1" ht="13.8">
      <c r="A113" s="1163" t="str">
        <f t="shared" si="44"/>
        <v/>
      </c>
      <c r="B113" s="1077" t="str">
        <f t="shared" si="45"/>
        <v/>
      </c>
      <c r="C113" s="1141"/>
      <c r="D113" s="985"/>
      <c r="E113" s="1398"/>
      <c r="F113" s="1001"/>
      <c r="G113" s="1081" t="str">
        <f t="shared" si="32"/>
        <v/>
      </c>
      <c r="H113" s="986"/>
      <c r="I113" s="1002"/>
      <c r="J113" s="988"/>
      <c r="K113" s="989"/>
      <c r="L113" s="998"/>
      <c r="M113" s="936"/>
      <c r="N113" s="936"/>
      <c r="O113" s="999"/>
      <c r="P113" s="1153"/>
      <c r="Q113" s="1003"/>
      <c r="R113" s="1113" t="str">
        <f>IF(H113="","",VLOOKUP($H113,'Nhập xuất tồn S02'!$B$12:$AB$51,3,0))</f>
        <v/>
      </c>
      <c r="S113" s="1093">
        <f t="shared" si="33"/>
        <v>0</v>
      </c>
      <c r="T113" s="1093">
        <f t="shared" si="34"/>
        <v>0</v>
      </c>
      <c r="U113" s="1094">
        <f>IF(J113&gt;0,VLOOKUP($H113,'Nhập xuất tồn S02'!$B$12:$AB$51,27,0),0)</f>
        <v>0</v>
      </c>
      <c r="V113" s="1094">
        <f t="shared" si="35"/>
        <v>0</v>
      </c>
      <c r="W113" s="1105" t="str">
        <f>IF(H113="","",VLOOKUP(H113,'Nhập xuất tồn S02'!$B$12:$X$4901,22,0))</f>
        <v/>
      </c>
      <c r="X113" s="1096" t="str">
        <f>IF(H113="","",VLOOKUP(H113,'Nhập xuất tồn S02'!$B$12:$X$4901,23,0))</f>
        <v/>
      </c>
      <c r="Y113" s="1096" t="str">
        <f t="shared" si="36"/>
        <v/>
      </c>
      <c r="Z113" s="1096" t="str">
        <f t="shared" si="37"/>
        <v/>
      </c>
      <c r="AA113" s="1197" t="str">
        <f>IF(P113="","",IFERROR(VLOOKUP(P113,'Khách hàng'!$B$6:$E$1391,2,0),VLOOKUP(P113,NCC!$B$6:$D$1391,2,0)))</f>
        <v/>
      </c>
      <c r="AB113" s="1197" t="str">
        <f>IF(P113="","",IFERROR(VLOOKUP(P113,'Khách hàng'!$B$6:$E$1391,3,0),VLOOKUP(P113,NCC!$B$6:$D$1391,3,0)))</f>
        <v/>
      </c>
    </row>
    <row r="114" spans="1:28" s="995" customFormat="1" ht="13.8">
      <c r="A114" s="1163" t="str">
        <f t="shared" si="44"/>
        <v/>
      </c>
      <c r="B114" s="1077" t="str">
        <f t="shared" si="45"/>
        <v/>
      </c>
      <c r="C114" s="1141"/>
      <c r="D114" s="985"/>
      <c r="E114" s="1398"/>
      <c r="F114" s="985"/>
      <c r="G114" s="1081" t="str">
        <f t="shared" si="32"/>
        <v/>
      </c>
      <c r="H114" s="986"/>
      <c r="I114" s="1002"/>
      <c r="J114" s="988"/>
      <c r="K114" s="989"/>
      <c r="L114" s="998"/>
      <c r="M114" s="936"/>
      <c r="N114" s="936"/>
      <c r="O114" s="999"/>
      <c r="P114" s="1153"/>
      <c r="Q114" s="1003"/>
      <c r="R114" s="1113" t="str">
        <f>IF(H114="","",VLOOKUP($H114,'Nhập xuất tồn S02'!$B$12:$AB$51,3,0))</f>
        <v/>
      </c>
      <c r="S114" s="1093">
        <f t="shared" si="33"/>
        <v>0</v>
      </c>
      <c r="T114" s="1093">
        <f t="shared" si="34"/>
        <v>0</v>
      </c>
      <c r="U114" s="1094">
        <f>IF(J114&gt;0,VLOOKUP($H114,'Nhập xuất tồn S02'!$B$12:$AB$51,27,0),0)</f>
        <v>0</v>
      </c>
      <c r="V114" s="1094">
        <f t="shared" si="35"/>
        <v>0</v>
      </c>
      <c r="W114" s="1105" t="str">
        <f>IF(H114="","",VLOOKUP(H114,'Nhập xuất tồn S02'!$B$12:$X$4901,22,0))</f>
        <v/>
      </c>
      <c r="X114" s="1096" t="str">
        <f>IF(H114="","",VLOOKUP(H114,'Nhập xuất tồn S02'!$B$12:$X$4901,23,0))</f>
        <v/>
      </c>
      <c r="Y114" s="1096" t="str">
        <f t="shared" si="36"/>
        <v/>
      </c>
      <c r="Z114" s="1096" t="str">
        <f t="shared" si="37"/>
        <v/>
      </c>
      <c r="AA114" s="1197" t="str">
        <f>IF(P114="","",IFERROR(VLOOKUP(P114,'Khách hàng'!$B$6:$E$1391,2,0),VLOOKUP(P114,NCC!$B$6:$D$1391,2,0)))</f>
        <v/>
      </c>
      <c r="AB114" s="1197" t="str">
        <f>IF(P114="","",IFERROR(VLOOKUP(P114,'Khách hàng'!$B$6:$E$1391,3,0),VLOOKUP(P114,NCC!$B$6:$D$1391,3,0)))</f>
        <v/>
      </c>
    </row>
    <row r="115" spans="1:28" s="995" customFormat="1" ht="13.8">
      <c r="A115" s="1163" t="str">
        <f t="shared" si="44"/>
        <v/>
      </c>
      <c r="B115" s="1077" t="str">
        <f t="shared" si="45"/>
        <v/>
      </c>
      <c r="C115" s="1141"/>
      <c r="D115" s="985"/>
      <c r="E115" s="1398"/>
      <c r="F115" s="985"/>
      <c r="G115" s="1081" t="str">
        <f t="shared" si="32"/>
        <v/>
      </c>
      <c r="H115" s="986"/>
      <c r="I115" s="1002"/>
      <c r="J115" s="988"/>
      <c r="K115" s="989"/>
      <c r="L115" s="998"/>
      <c r="M115" s="936"/>
      <c r="N115" s="936"/>
      <c r="O115" s="999"/>
      <c r="P115" s="1153"/>
      <c r="Q115" s="1003"/>
      <c r="R115" s="1113" t="str">
        <f>IF(H115="","",VLOOKUP($H115,'Nhập xuất tồn S02'!$B$12:$AB$51,3,0))</f>
        <v/>
      </c>
      <c r="S115" s="1093">
        <f t="shared" si="33"/>
        <v>0</v>
      </c>
      <c r="T115" s="1093">
        <f t="shared" si="34"/>
        <v>0</v>
      </c>
      <c r="U115" s="1094">
        <f>IF(J115&gt;0,VLOOKUP($H115,'Nhập xuất tồn S02'!$B$12:$AB$51,27,0),0)</f>
        <v>0</v>
      </c>
      <c r="V115" s="1094">
        <f t="shared" si="35"/>
        <v>0</v>
      </c>
      <c r="W115" s="1105" t="str">
        <f>IF(H115="","",VLOOKUP(H115,'Nhập xuất tồn S02'!$B$12:$X$4901,22,0))</f>
        <v/>
      </c>
      <c r="X115" s="1096" t="str">
        <f>IF(H115="","",VLOOKUP(H115,'Nhập xuất tồn S02'!$B$12:$X$4901,23,0))</f>
        <v/>
      </c>
      <c r="Y115" s="1096" t="str">
        <f t="shared" si="36"/>
        <v/>
      </c>
      <c r="Z115" s="1096" t="str">
        <f t="shared" si="37"/>
        <v/>
      </c>
      <c r="AA115" s="1197" t="str">
        <f>IF(P115="","",IFERROR(VLOOKUP(P115,'Khách hàng'!$B$6:$E$1391,2,0),VLOOKUP(P115,NCC!$B$6:$D$1391,2,0)))</f>
        <v/>
      </c>
      <c r="AB115" s="1197" t="str">
        <f>IF(P115="","",IFERROR(VLOOKUP(P115,'Khách hàng'!$B$6:$E$1391,3,0),VLOOKUP(P115,NCC!$B$6:$D$1391,3,0)))</f>
        <v/>
      </c>
    </row>
    <row r="116" spans="1:28" s="995" customFormat="1" ht="13.8">
      <c r="A116" s="1163" t="str">
        <f t="shared" si="44"/>
        <v/>
      </c>
      <c r="B116" s="1077" t="str">
        <f t="shared" si="45"/>
        <v/>
      </c>
      <c r="C116" s="1141"/>
      <c r="D116" s="985"/>
      <c r="E116" s="1398"/>
      <c r="F116" s="1001"/>
      <c r="G116" s="1081" t="str">
        <f t="shared" si="32"/>
        <v/>
      </c>
      <c r="H116" s="986"/>
      <c r="I116" s="1002"/>
      <c r="J116" s="988"/>
      <c r="K116" s="989"/>
      <c r="L116" s="998"/>
      <c r="M116" s="936"/>
      <c r="N116" s="936"/>
      <c r="O116" s="999"/>
      <c r="P116" s="1153"/>
      <c r="Q116" s="1003"/>
      <c r="R116" s="1113" t="str">
        <f>IF(H116="","",VLOOKUP($H116,'Nhập xuất tồn S02'!$B$12:$AB$51,3,0))</f>
        <v/>
      </c>
      <c r="S116" s="1093">
        <f t="shared" si="33"/>
        <v>0</v>
      </c>
      <c r="T116" s="1093">
        <f t="shared" si="34"/>
        <v>0</v>
      </c>
      <c r="U116" s="1094">
        <f>IF(J116&gt;0,VLOOKUP($H116,'Nhập xuất tồn S02'!$B$12:$AB$51,27,0),0)</f>
        <v>0</v>
      </c>
      <c r="V116" s="1094">
        <f t="shared" si="35"/>
        <v>0</v>
      </c>
      <c r="W116" s="1105" t="str">
        <f>IF(H116="","",VLOOKUP(H116,'Nhập xuất tồn S02'!$B$12:$X$4901,22,0))</f>
        <v/>
      </c>
      <c r="X116" s="1096" t="str">
        <f>IF(H116="","",VLOOKUP(H116,'Nhập xuất tồn S02'!$B$12:$X$4901,23,0))</f>
        <v/>
      </c>
      <c r="Y116" s="1096" t="str">
        <f t="shared" si="36"/>
        <v/>
      </c>
      <c r="Z116" s="1096" t="str">
        <f t="shared" si="37"/>
        <v/>
      </c>
      <c r="AA116" s="1197" t="str">
        <f>IF(P116="","",IFERROR(VLOOKUP(P116,'Khách hàng'!$B$6:$E$1391,2,0),VLOOKUP(P116,NCC!$B$6:$D$1391,2,0)))</f>
        <v/>
      </c>
      <c r="AB116" s="1197" t="str">
        <f>IF(P116="","",IFERROR(VLOOKUP(P116,'Khách hàng'!$B$6:$E$1391,3,0),VLOOKUP(P116,NCC!$B$6:$D$1391,3,0)))</f>
        <v/>
      </c>
    </row>
    <row r="117" spans="1:28" s="995" customFormat="1" ht="13.8">
      <c r="A117" s="1163" t="str">
        <f t="shared" si="44"/>
        <v/>
      </c>
      <c r="B117" s="1077" t="str">
        <f t="shared" si="45"/>
        <v/>
      </c>
      <c r="C117" s="1141"/>
      <c r="D117" s="985"/>
      <c r="E117" s="1398"/>
      <c r="F117" s="1001"/>
      <c r="G117" s="1081" t="str">
        <f t="shared" si="32"/>
        <v/>
      </c>
      <c r="H117" s="986"/>
      <c r="I117" s="1002"/>
      <c r="J117" s="988"/>
      <c r="K117" s="989"/>
      <c r="L117" s="998"/>
      <c r="M117" s="936"/>
      <c r="N117" s="936"/>
      <c r="O117" s="999"/>
      <c r="P117" s="1153"/>
      <c r="Q117" s="1003"/>
      <c r="R117" s="1113" t="str">
        <f>IF(H117="","",VLOOKUP($H117,'Nhập xuất tồn S02'!$B$12:$AB$51,3,0))</f>
        <v/>
      </c>
      <c r="S117" s="1093">
        <f t="shared" si="33"/>
        <v>0</v>
      </c>
      <c r="T117" s="1093">
        <f t="shared" si="34"/>
        <v>0</v>
      </c>
      <c r="U117" s="1094">
        <f>IF(J117&gt;0,VLOOKUP($H117,'Nhập xuất tồn S02'!$B$12:$AB$51,27,0),0)</f>
        <v>0</v>
      </c>
      <c r="V117" s="1094">
        <f t="shared" si="35"/>
        <v>0</v>
      </c>
      <c r="W117" s="1105" t="str">
        <f>IF(H117="","",VLOOKUP(H117,'Nhập xuất tồn S02'!$B$12:$X$4901,22,0))</f>
        <v/>
      </c>
      <c r="X117" s="1096" t="str">
        <f>IF(H117="","",VLOOKUP(H117,'Nhập xuất tồn S02'!$B$12:$X$4901,23,0))</f>
        <v/>
      </c>
      <c r="Y117" s="1096" t="str">
        <f t="shared" si="36"/>
        <v/>
      </c>
      <c r="Z117" s="1096" t="str">
        <f t="shared" si="37"/>
        <v/>
      </c>
      <c r="AA117" s="1197" t="str">
        <f>IF(P117="","",IFERROR(VLOOKUP(P117,'Khách hàng'!$B$6:$E$1391,2,0),VLOOKUP(P117,NCC!$B$6:$D$1391,2,0)))</f>
        <v/>
      </c>
      <c r="AB117" s="1197" t="str">
        <f>IF(P117="","",IFERROR(VLOOKUP(P117,'Khách hàng'!$B$6:$E$1391,3,0),VLOOKUP(P117,NCC!$B$6:$D$1391,3,0)))</f>
        <v/>
      </c>
    </row>
    <row r="118" spans="1:28" s="995" customFormat="1" ht="13.8">
      <c r="A118" s="1163" t="str">
        <f t="shared" si="44"/>
        <v/>
      </c>
      <c r="B118" s="1077" t="str">
        <f t="shared" si="45"/>
        <v/>
      </c>
      <c r="C118" s="1141"/>
      <c r="D118" s="985"/>
      <c r="E118" s="1398"/>
      <c r="F118" s="1001"/>
      <c r="G118" s="1081" t="str">
        <f t="shared" si="32"/>
        <v/>
      </c>
      <c r="H118" s="986"/>
      <c r="I118" s="1002"/>
      <c r="J118" s="988"/>
      <c r="K118" s="989"/>
      <c r="L118" s="998"/>
      <c r="M118" s="936"/>
      <c r="N118" s="936"/>
      <c r="O118" s="999"/>
      <c r="P118" s="1153"/>
      <c r="Q118" s="1003"/>
      <c r="R118" s="1113" t="str">
        <f>IF(H118="","",VLOOKUP($H118,'Nhập xuất tồn S02'!$B$12:$AB$51,3,0))</f>
        <v/>
      </c>
      <c r="S118" s="1093">
        <f t="shared" si="33"/>
        <v>0</v>
      </c>
      <c r="T118" s="1093">
        <f t="shared" si="34"/>
        <v>0</v>
      </c>
      <c r="U118" s="1094">
        <f>IF(J118&gt;0,VLOOKUP($H118,'Nhập xuất tồn S02'!$B$12:$AB$51,27,0),0)</f>
        <v>0</v>
      </c>
      <c r="V118" s="1094">
        <f t="shared" si="35"/>
        <v>0</v>
      </c>
      <c r="W118" s="1105" t="str">
        <f>IF(H118="","",VLOOKUP(H118,'Nhập xuất tồn S02'!$B$12:$X$4901,22,0))</f>
        <v/>
      </c>
      <c r="X118" s="1096" t="str">
        <f>IF(H118="","",VLOOKUP(H118,'Nhập xuất tồn S02'!$B$12:$X$4901,23,0))</f>
        <v/>
      </c>
      <c r="Y118" s="1096" t="str">
        <f t="shared" si="36"/>
        <v/>
      </c>
      <c r="Z118" s="1096" t="str">
        <f t="shared" si="37"/>
        <v/>
      </c>
      <c r="AA118" s="1197" t="str">
        <f>IF(P118="","",IFERROR(VLOOKUP(P118,'Khách hàng'!$B$6:$E$1391,2,0),VLOOKUP(P118,NCC!$B$6:$D$1391,2,0)))</f>
        <v/>
      </c>
      <c r="AB118" s="1197" t="str">
        <f>IF(P118="","",IFERROR(VLOOKUP(P118,'Khách hàng'!$B$6:$E$1391,3,0),VLOOKUP(P118,NCC!$B$6:$D$1391,3,0)))</f>
        <v/>
      </c>
    </row>
    <row r="119" spans="1:28" s="995" customFormat="1" ht="13.8">
      <c r="A119" s="1163" t="str">
        <f t="shared" si="44"/>
        <v/>
      </c>
      <c r="B119" s="1077" t="str">
        <f t="shared" si="45"/>
        <v/>
      </c>
      <c r="C119" s="1141"/>
      <c r="D119" s="985"/>
      <c r="E119" s="1398"/>
      <c r="F119" s="1001"/>
      <c r="G119" s="1081" t="str">
        <f t="shared" si="32"/>
        <v/>
      </c>
      <c r="H119" s="986"/>
      <c r="I119" s="1002"/>
      <c r="J119" s="988"/>
      <c r="K119" s="989"/>
      <c r="L119" s="998"/>
      <c r="M119" s="936"/>
      <c r="N119" s="936"/>
      <c r="O119" s="999"/>
      <c r="P119" s="1153"/>
      <c r="Q119" s="1003"/>
      <c r="R119" s="1113" t="str">
        <f>IF(H119="","",VLOOKUP($H119,'Nhập xuất tồn S02'!$B$12:$AB$51,3,0))</f>
        <v/>
      </c>
      <c r="S119" s="1093">
        <f t="shared" si="33"/>
        <v>0</v>
      </c>
      <c r="T119" s="1093">
        <f t="shared" si="34"/>
        <v>0</v>
      </c>
      <c r="U119" s="1094">
        <f>IF(J119&gt;0,VLOOKUP($H119,'Nhập xuất tồn S02'!$B$12:$AB$51,27,0),0)</f>
        <v>0</v>
      </c>
      <c r="V119" s="1094">
        <f t="shared" si="35"/>
        <v>0</v>
      </c>
      <c r="W119" s="1105" t="str">
        <f>IF(H119="","",VLOOKUP(H119,'Nhập xuất tồn S02'!$B$12:$X$4901,22,0))</f>
        <v/>
      </c>
      <c r="X119" s="1096" t="str">
        <f>IF(H119="","",VLOOKUP(H119,'Nhập xuất tồn S02'!$B$12:$X$4901,23,0))</f>
        <v/>
      </c>
      <c r="Y119" s="1096" t="str">
        <f t="shared" si="36"/>
        <v/>
      </c>
      <c r="Z119" s="1096" t="str">
        <f t="shared" si="37"/>
        <v/>
      </c>
      <c r="AA119" s="1197" t="str">
        <f>IF(P119="","",IFERROR(VLOOKUP(P119,'Khách hàng'!$B$6:$E$1391,2,0),VLOOKUP(P119,NCC!$B$6:$D$1391,2,0)))</f>
        <v/>
      </c>
      <c r="AB119" s="1197" t="str">
        <f>IF(P119="","",IFERROR(VLOOKUP(P119,'Khách hàng'!$B$6:$E$1391,3,0),VLOOKUP(P119,NCC!$B$6:$D$1391,3,0)))</f>
        <v/>
      </c>
    </row>
    <row r="120" spans="1:28" s="995" customFormat="1" ht="13.8">
      <c r="A120" s="1163" t="str">
        <f t="shared" si="44"/>
        <v/>
      </c>
      <c r="B120" s="1077" t="str">
        <f t="shared" si="45"/>
        <v/>
      </c>
      <c r="C120" s="1141"/>
      <c r="D120" s="985"/>
      <c r="E120" s="1398"/>
      <c r="F120" s="1001"/>
      <c r="G120" s="1081" t="str">
        <f t="shared" si="32"/>
        <v/>
      </c>
      <c r="H120" s="986"/>
      <c r="I120" s="1002"/>
      <c r="J120" s="988"/>
      <c r="K120" s="989"/>
      <c r="L120" s="998"/>
      <c r="M120" s="936"/>
      <c r="N120" s="936"/>
      <c r="O120" s="999"/>
      <c r="P120" s="1153"/>
      <c r="Q120" s="1003"/>
      <c r="R120" s="1113" t="str">
        <f>IF(H120="","",VLOOKUP($H120,'Nhập xuất tồn S02'!$B$12:$AB$51,3,0))</f>
        <v/>
      </c>
      <c r="S120" s="1093">
        <f t="shared" si="33"/>
        <v>0</v>
      </c>
      <c r="T120" s="1093">
        <f t="shared" si="34"/>
        <v>0</v>
      </c>
      <c r="U120" s="1094">
        <f>IF(J120&gt;0,VLOOKUP($H120,'Nhập xuất tồn S02'!$B$12:$AB$51,27,0),0)</f>
        <v>0</v>
      </c>
      <c r="V120" s="1094">
        <f t="shared" si="35"/>
        <v>0</v>
      </c>
      <c r="W120" s="1105" t="str">
        <f>IF(H120="","",VLOOKUP(H120,'Nhập xuất tồn S02'!$B$12:$X$4901,22,0))</f>
        <v/>
      </c>
      <c r="X120" s="1096" t="str">
        <f>IF(H120="","",VLOOKUP(H120,'Nhập xuất tồn S02'!$B$12:$X$4901,23,0))</f>
        <v/>
      </c>
      <c r="Y120" s="1096" t="str">
        <f t="shared" si="36"/>
        <v/>
      </c>
      <c r="Z120" s="1096" t="str">
        <f t="shared" si="37"/>
        <v/>
      </c>
      <c r="AA120" s="1197" t="str">
        <f>IF(P120="","",IFERROR(VLOOKUP(P120,'Khách hàng'!$B$6:$E$1391,2,0),VLOOKUP(P120,NCC!$B$6:$D$1391,2,0)))</f>
        <v/>
      </c>
      <c r="AB120" s="1197" t="str">
        <f>IF(P120="","",IFERROR(VLOOKUP(P120,'Khách hàng'!$B$6:$E$1391,3,0),VLOOKUP(P120,NCC!$B$6:$D$1391,3,0)))</f>
        <v/>
      </c>
    </row>
    <row r="121" spans="1:28" s="995" customFormat="1" ht="13.8">
      <c r="A121" s="1163" t="str">
        <f t="shared" si="44"/>
        <v/>
      </c>
      <c r="B121" s="1077" t="str">
        <f t="shared" si="45"/>
        <v/>
      </c>
      <c r="C121" s="1141"/>
      <c r="D121" s="985"/>
      <c r="E121" s="1398"/>
      <c r="F121" s="1001"/>
      <c r="G121" s="1081" t="str">
        <f t="shared" si="32"/>
        <v/>
      </c>
      <c r="H121" s="986"/>
      <c r="I121" s="1002"/>
      <c r="J121" s="988"/>
      <c r="K121" s="989"/>
      <c r="L121" s="998"/>
      <c r="M121" s="936"/>
      <c r="N121" s="936"/>
      <c r="O121" s="999"/>
      <c r="P121" s="1153"/>
      <c r="Q121" s="1003"/>
      <c r="R121" s="1113" t="str">
        <f>IF(H121="","",VLOOKUP($H121,'Nhập xuất tồn S02'!$B$12:$AB$51,3,0))</f>
        <v/>
      </c>
      <c r="S121" s="1093">
        <f t="shared" si="33"/>
        <v>0</v>
      </c>
      <c r="T121" s="1093">
        <f t="shared" si="34"/>
        <v>0</v>
      </c>
      <c r="U121" s="1094">
        <f>IF(J121&gt;0,VLOOKUP($H121,'Nhập xuất tồn S02'!$B$12:$AB$51,27,0),0)</f>
        <v>0</v>
      </c>
      <c r="V121" s="1094">
        <f t="shared" si="35"/>
        <v>0</v>
      </c>
      <c r="W121" s="1105" t="str">
        <f>IF(H121="","",VLOOKUP(H121,'Nhập xuất tồn S02'!$B$12:$X$4901,22,0))</f>
        <v/>
      </c>
      <c r="X121" s="1096" t="str">
        <f>IF(H121="","",VLOOKUP(H121,'Nhập xuất tồn S02'!$B$12:$X$4901,23,0))</f>
        <v/>
      </c>
      <c r="Y121" s="1096" t="str">
        <f t="shared" si="36"/>
        <v/>
      </c>
      <c r="Z121" s="1096" t="str">
        <f t="shared" si="37"/>
        <v/>
      </c>
      <c r="AA121" s="1197" t="str">
        <f>IF(P121="","",IFERROR(VLOOKUP(P121,'Khách hàng'!$B$6:$E$1391,2,0),VLOOKUP(P121,NCC!$B$6:$D$1391,2,0)))</f>
        <v/>
      </c>
      <c r="AB121" s="1197" t="str">
        <f>IF(P121="","",IFERROR(VLOOKUP(P121,'Khách hàng'!$B$6:$E$1391,3,0),VLOOKUP(P121,NCC!$B$6:$D$1391,3,0)))</f>
        <v/>
      </c>
    </row>
    <row r="122" spans="1:28" s="995" customFormat="1" ht="13.8">
      <c r="A122" s="1163" t="str">
        <f t="shared" si="44"/>
        <v/>
      </c>
      <c r="B122" s="1077" t="str">
        <f t="shared" si="45"/>
        <v/>
      </c>
      <c r="C122" s="1141"/>
      <c r="D122" s="985"/>
      <c r="E122" s="1398"/>
      <c r="F122" s="1001"/>
      <c r="G122" s="1081" t="str">
        <f t="shared" si="32"/>
        <v/>
      </c>
      <c r="H122" s="986"/>
      <c r="I122" s="1002"/>
      <c r="J122" s="988"/>
      <c r="K122" s="989"/>
      <c r="L122" s="998"/>
      <c r="M122" s="936"/>
      <c r="N122" s="936"/>
      <c r="O122" s="999"/>
      <c r="P122" s="1153"/>
      <c r="Q122" s="1003"/>
      <c r="R122" s="1113" t="str">
        <f>IF(H122="","",VLOOKUP($H122,'Nhập xuất tồn S02'!$B$12:$AB$51,3,0))</f>
        <v/>
      </c>
      <c r="S122" s="1093">
        <f t="shared" si="33"/>
        <v>0</v>
      </c>
      <c r="T122" s="1093">
        <f t="shared" si="34"/>
        <v>0</v>
      </c>
      <c r="U122" s="1094">
        <f>IF(J122&gt;0,VLOOKUP($H122,'Nhập xuất tồn S02'!$B$12:$AB$51,27,0),0)</f>
        <v>0</v>
      </c>
      <c r="V122" s="1094">
        <f t="shared" si="35"/>
        <v>0</v>
      </c>
      <c r="W122" s="1105" t="str">
        <f>IF(H122="","",VLOOKUP(H122,'Nhập xuất tồn S02'!$B$12:$X$4901,22,0))</f>
        <v/>
      </c>
      <c r="X122" s="1096" t="str">
        <f>IF(H122="","",VLOOKUP(H122,'Nhập xuất tồn S02'!$B$12:$X$4901,23,0))</f>
        <v/>
      </c>
      <c r="Y122" s="1096" t="str">
        <f t="shared" si="36"/>
        <v/>
      </c>
      <c r="Z122" s="1096" t="str">
        <f t="shared" si="37"/>
        <v/>
      </c>
      <c r="AA122" s="1197" t="str">
        <f>IF(P122="","",IFERROR(VLOOKUP(P122,'Khách hàng'!$B$6:$E$1391,2,0),VLOOKUP(P122,NCC!$B$6:$D$1391,2,0)))</f>
        <v/>
      </c>
      <c r="AB122" s="1197" t="str">
        <f>IF(P122="","",IFERROR(VLOOKUP(P122,'Khách hàng'!$B$6:$E$1391,3,0),VLOOKUP(P122,NCC!$B$6:$D$1391,3,0)))</f>
        <v/>
      </c>
    </row>
    <row r="123" spans="1:28" s="995" customFormat="1" ht="13.8">
      <c r="A123" s="1163" t="str">
        <f t="shared" si="44"/>
        <v/>
      </c>
      <c r="B123" s="1077" t="str">
        <f t="shared" si="45"/>
        <v/>
      </c>
      <c r="C123" s="1141"/>
      <c r="D123" s="985"/>
      <c r="E123" s="1398"/>
      <c r="F123" s="1001"/>
      <c r="G123" s="1081" t="str">
        <f t="shared" si="32"/>
        <v/>
      </c>
      <c r="H123" s="986"/>
      <c r="I123" s="1002"/>
      <c r="J123" s="988"/>
      <c r="K123" s="989"/>
      <c r="L123" s="998"/>
      <c r="M123" s="936"/>
      <c r="N123" s="936"/>
      <c r="O123" s="999"/>
      <c r="P123" s="1153"/>
      <c r="Q123" s="1003"/>
      <c r="R123" s="1113" t="str">
        <f>IF(H123="","",VLOOKUP($H123,'Nhập xuất tồn S02'!$B$12:$AB$51,3,0))</f>
        <v/>
      </c>
      <c r="S123" s="1093">
        <f t="shared" si="33"/>
        <v>0</v>
      </c>
      <c r="T123" s="1093">
        <f t="shared" si="34"/>
        <v>0</v>
      </c>
      <c r="U123" s="1094">
        <f>IF(J123&gt;0,VLOOKUP($H123,'Nhập xuất tồn S02'!$B$12:$AB$51,27,0),0)</f>
        <v>0</v>
      </c>
      <c r="V123" s="1094">
        <f t="shared" si="35"/>
        <v>0</v>
      </c>
      <c r="W123" s="1105" t="str">
        <f>IF(H123="","",VLOOKUP(H123,'Nhập xuất tồn S02'!$B$12:$X$4901,22,0))</f>
        <v/>
      </c>
      <c r="X123" s="1096" t="str">
        <f>IF(H123="","",VLOOKUP(H123,'Nhập xuất tồn S02'!$B$12:$X$4901,23,0))</f>
        <v/>
      </c>
      <c r="Y123" s="1096" t="str">
        <f t="shared" si="36"/>
        <v/>
      </c>
      <c r="Z123" s="1096" t="str">
        <f t="shared" si="37"/>
        <v/>
      </c>
      <c r="AA123" s="1197" t="str">
        <f>IF(P123="","",IFERROR(VLOOKUP(P123,'Khách hàng'!$B$6:$E$1391,2,0),VLOOKUP(P123,NCC!$B$6:$D$1391,2,0)))</f>
        <v/>
      </c>
      <c r="AB123" s="1197" t="str">
        <f>IF(P123="","",IFERROR(VLOOKUP(P123,'Khách hàng'!$B$6:$E$1391,3,0),VLOOKUP(P123,NCC!$B$6:$D$1391,3,0)))</f>
        <v/>
      </c>
    </row>
    <row r="124" spans="1:28" s="995" customFormat="1" ht="13.8">
      <c r="A124" s="1163" t="str">
        <f t="shared" si="44"/>
        <v/>
      </c>
      <c r="B124" s="1077" t="str">
        <f t="shared" si="45"/>
        <v/>
      </c>
      <c r="C124" s="1141"/>
      <c r="D124" s="985"/>
      <c r="E124" s="1398"/>
      <c r="F124" s="1001"/>
      <c r="G124" s="1081" t="str">
        <f t="shared" si="32"/>
        <v/>
      </c>
      <c r="H124" s="986"/>
      <c r="I124" s="1002"/>
      <c r="J124" s="988"/>
      <c r="K124" s="989"/>
      <c r="L124" s="998"/>
      <c r="M124" s="936"/>
      <c r="N124" s="936"/>
      <c r="O124" s="999"/>
      <c r="P124" s="1153"/>
      <c r="Q124" s="1003"/>
      <c r="R124" s="1113" t="str">
        <f>IF(H124="","",VLOOKUP($H124,'Nhập xuất tồn S02'!$B$12:$AB$51,3,0))</f>
        <v/>
      </c>
      <c r="S124" s="1093">
        <f t="shared" si="33"/>
        <v>0</v>
      </c>
      <c r="T124" s="1093">
        <f t="shared" si="34"/>
        <v>0</v>
      </c>
      <c r="U124" s="1094">
        <f>IF(J124&gt;0,VLOOKUP($H124,'Nhập xuất tồn S02'!$B$12:$AB$51,27,0),0)</f>
        <v>0</v>
      </c>
      <c r="V124" s="1094">
        <f t="shared" si="35"/>
        <v>0</v>
      </c>
      <c r="W124" s="1105" t="str">
        <f>IF(H124="","",VLOOKUP(H124,'Nhập xuất tồn S02'!$B$12:$X$4901,22,0))</f>
        <v/>
      </c>
      <c r="X124" s="1096" t="str">
        <f>IF(H124="","",VLOOKUP(H124,'Nhập xuất tồn S02'!$B$12:$X$4901,23,0))</f>
        <v/>
      </c>
      <c r="Y124" s="1096" t="str">
        <f t="shared" si="36"/>
        <v/>
      </c>
      <c r="Z124" s="1096" t="str">
        <f t="shared" si="37"/>
        <v/>
      </c>
      <c r="AA124" s="1197" t="str">
        <f>IF(P124="","",IFERROR(VLOOKUP(P124,'Khách hàng'!$B$6:$E$1391,2,0),VLOOKUP(P124,NCC!$B$6:$D$1391,2,0)))</f>
        <v/>
      </c>
      <c r="AB124" s="1197" t="str">
        <f>IF(P124="","",IFERROR(VLOOKUP(P124,'Khách hàng'!$B$6:$E$1391,3,0),VLOOKUP(P124,NCC!$B$6:$D$1391,3,0)))</f>
        <v/>
      </c>
    </row>
    <row r="125" spans="1:28" s="995" customFormat="1" ht="13.8">
      <c r="A125" s="1163" t="str">
        <f t="shared" si="44"/>
        <v/>
      </c>
      <c r="B125" s="1077" t="str">
        <f t="shared" si="45"/>
        <v/>
      </c>
      <c r="C125" s="1141"/>
      <c r="D125" s="985"/>
      <c r="E125" s="1398"/>
      <c r="F125" s="1001"/>
      <c r="G125" s="1081" t="str">
        <f t="shared" si="32"/>
        <v/>
      </c>
      <c r="H125" s="986"/>
      <c r="I125" s="1002"/>
      <c r="J125" s="988"/>
      <c r="K125" s="989"/>
      <c r="L125" s="998"/>
      <c r="M125" s="936"/>
      <c r="N125" s="936"/>
      <c r="O125" s="999"/>
      <c r="P125" s="1153"/>
      <c r="Q125" s="1003"/>
      <c r="R125" s="1113" t="str">
        <f>IF(H125="","",VLOOKUP($H125,'Nhập xuất tồn S02'!$B$12:$AB$51,3,0))</f>
        <v/>
      </c>
      <c r="S125" s="1093">
        <f t="shared" si="33"/>
        <v>0</v>
      </c>
      <c r="T125" s="1093">
        <f t="shared" si="34"/>
        <v>0</v>
      </c>
      <c r="U125" s="1094">
        <f>IF(J125&gt;0,VLOOKUP($H125,'Nhập xuất tồn S02'!$B$12:$AB$51,27,0),0)</f>
        <v>0</v>
      </c>
      <c r="V125" s="1094">
        <f t="shared" si="35"/>
        <v>0</v>
      </c>
      <c r="W125" s="1105" t="str">
        <f>IF(H125="","",VLOOKUP(H125,'Nhập xuất tồn S02'!$B$12:$X$4901,22,0))</f>
        <v/>
      </c>
      <c r="X125" s="1096" t="str">
        <f>IF(H125="","",VLOOKUP(H125,'Nhập xuất tồn S02'!$B$12:$X$4901,23,0))</f>
        <v/>
      </c>
      <c r="Y125" s="1096" t="str">
        <f t="shared" si="36"/>
        <v/>
      </c>
      <c r="Z125" s="1096" t="str">
        <f t="shared" si="37"/>
        <v/>
      </c>
      <c r="AA125" s="1197" t="str">
        <f>IF(P125="","",IFERROR(VLOOKUP(P125,'Khách hàng'!$B$6:$E$1391,2,0),VLOOKUP(P125,NCC!$B$6:$D$1391,2,0)))</f>
        <v/>
      </c>
      <c r="AB125" s="1197" t="str">
        <f>IF(P125="","",IFERROR(VLOOKUP(P125,'Khách hàng'!$B$6:$E$1391,3,0),VLOOKUP(P125,NCC!$B$6:$D$1391,3,0)))</f>
        <v/>
      </c>
    </row>
    <row r="126" spans="1:28" s="995" customFormat="1" ht="13.8">
      <c r="A126" s="1163" t="str">
        <f t="shared" si="44"/>
        <v/>
      </c>
      <c r="B126" s="1077" t="str">
        <f t="shared" si="45"/>
        <v/>
      </c>
      <c r="C126" s="1141"/>
      <c r="D126" s="985"/>
      <c r="E126" s="1398"/>
      <c r="F126" s="1001"/>
      <c r="G126" s="1081" t="str">
        <f t="shared" si="32"/>
        <v/>
      </c>
      <c r="H126" s="986"/>
      <c r="I126" s="1002"/>
      <c r="J126" s="988"/>
      <c r="K126" s="989"/>
      <c r="L126" s="998"/>
      <c r="M126" s="936"/>
      <c r="N126" s="936"/>
      <c r="O126" s="999"/>
      <c r="P126" s="1153"/>
      <c r="Q126" s="1003"/>
      <c r="R126" s="1113" t="str">
        <f>IF(H126="","",VLOOKUP($H126,'Nhập xuất tồn S02'!$B$12:$AB$51,3,0))</f>
        <v/>
      </c>
      <c r="S126" s="1093">
        <f t="shared" si="33"/>
        <v>0</v>
      </c>
      <c r="T126" s="1093">
        <f t="shared" si="34"/>
        <v>0</v>
      </c>
      <c r="U126" s="1094">
        <f>IF(J126&gt;0,VLOOKUP($H126,'Nhập xuất tồn S02'!$B$12:$AB$51,27,0),0)</f>
        <v>0</v>
      </c>
      <c r="V126" s="1094">
        <f t="shared" si="35"/>
        <v>0</v>
      </c>
      <c r="W126" s="1105" t="str">
        <f>IF(H126="","",VLOOKUP(H126,'Nhập xuất tồn S02'!$B$12:$X$4901,22,0))</f>
        <v/>
      </c>
      <c r="X126" s="1096" t="str">
        <f>IF(H126="","",VLOOKUP(H126,'Nhập xuất tồn S02'!$B$12:$X$4901,23,0))</f>
        <v/>
      </c>
      <c r="Y126" s="1096" t="str">
        <f t="shared" si="36"/>
        <v/>
      </c>
      <c r="Z126" s="1096" t="str">
        <f t="shared" si="37"/>
        <v/>
      </c>
      <c r="AA126" s="1197" t="str">
        <f>IF(P126="","",IFERROR(VLOOKUP(P126,'Khách hàng'!$B$6:$E$1391,2,0),VLOOKUP(P126,NCC!$B$6:$D$1391,2,0)))</f>
        <v/>
      </c>
      <c r="AB126" s="1197" t="str">
        <f>IF(P126="","",IFERROR(VLOOKUP(P126,'Khách hàng'!$B$6:$E$1391,3,0),VLOOKUP(P126,NCC!$B$6:$D$1391,3,0)))</f>
        <v/>
      </c>
    </row>
    <row r="127" spans="1:28" s="995" customFormat="1" ht="13.8">
      <c r="A127" s="1163" t="str">
        <f t="shared" si="44"/>
        <v/>
      </c>
      <c r="B127" s="1077" t="str">
        <f t="shared" si="45"/>
        <v/>
      </c>
      <c r="C127" s="1141"/>
      <c r="D127" s="985"/>
      <c r="E127" s="1398"/>
      <c r="F127" s="1001"/>
      <c r="G127" s="1081" t="str">
        <f t="shared" si="32"/>
        <v/>
      </c>
      <c r="H127" s="986"/>
      <c r="I127" s="1002"/>
      <c r="J127" s="988"/>
      <c r="K127" s="989"/>
      <c r="L127" s="998"/>
      <c r="M127" s="936"/>
      <c r="N127" s="936"/>
      <c r="O127" s="999"/>
      <c r="P127" s="1153"/>
      <c r="Q127" s="1003"/>
      <c r="R127" s="1113" t="str">
        <f>IF(H127="","",VLOOKUP($H127,'Nhập xuất tồn S02'!$B$12:$AB$51,3,0))</f>
        <v/>
      </c>
      <c r="S127" s="1093">
        <f t="shared" si="33"/>
        <v>0</v>
      </c>
      <c r="T127" s="1093">
        <f t="shared" si="34"/>
        <v>0</v>
      </c>
      <c r="U127" s="1094">
        <f>IF(J127&gt;0,VLOOKUP($H127,'Nhập xuất tồn S02'!$B$12:$AB$51,27,0),0)</f>
        <v>0</v>
      </c>
      <c r="V127" s="1094">
        <f t="shared" si="35"/>
        <v>0</v>
      </c>
      <c r="W127" s="1105" t="str">
        <f>IF(H127="","",VLOOKUP(H127,'Nhập xuất tồn S02'!$B$12:$X$4901,22,0))</f>
        <v/>
      </c>
      <c r="X127" s="1096" t="str">
        <f>IF(H127="","",VLOOKUP(H127,'Nhập xuất tồn S02'!$B$12:$X$4901,23,0))</f>
        <v/>
      </c>
      <c r="Y127" s="1096" t="str">
        <f t="shared" si="36"/>
        <v/>
      </c>
      <c r="Z127" s="1096" t="str">
        <f t="shared" si="37"/>
        <v/>
      </c>
      <c r="AA127" s="1197" t="str">
        <f>IF(P127="","",IFERROR(VLOOKUP(P127,'Khách hàng'!$B$6:$E$1391,2,0),VLOOKUP(P127,NCC!$B$6:$D$1391,2,0)))</f>
        <v/>
      </c>
      <c r="AB127" s="1197" t="str">
        <f>IF(P127="","",IFERROR(VLOOKUP(P127,'Khách hàng'!$B$6:$E$1391,3,0),VLOOKUP(P127,NCC!$B$6:$D$1391,3,0)))</f>
        <v/>
      </c>
    </row>
    <row r="128" spans="1:28" s="995" customFormat="1" ht="13.8">
      <c r="A128" s="1163" t="str">
        <f t="shared" si="44"/>
        <v/>
      </c>
      <c r="B128" s="1077" t="str">
        <f t="shared" si="45"/>
        <v/>
      </c>
      <c r="C128" s="1141"/>
      <c r="D128" s="985"/>
      <c r="E128" s="1398"/>
      <c r="F128" s="1001"/>
      <c r="G128" s="1081" t="str">
        <f t="shared" si="32"/>
        <v/>
      </c>
      <c r="H128" s="986"/>
      <c r="I128" s="1002"/>
      <c r="J128" s="988"/>
      <c r="K128" s="989"/>
      <c r="L128" s="998"/>
      <c r="M128" s="936"/>
      <c r="N128" s="936"/>
      <c r="O128" s="999"/>
      <c r="P128" s="1153"/>
      <c r="Q128" s="1003"/>
      <c r="R128" s="1113" t="str">
        <f>IF(H128="","",VLOOKUP($H128,'Nhập xuất tồn S02'!$B$12:$AB$51,3,0))</f>
        <v/>
      </c>
      <c r="S128" s="1093">
        <f t="shared" si="33"/>
        <v>0</v>
      </c>
      <c r="T128" s="1093">
        <f t="shared" si="34"/>
        <v>0</v>
      </c>
      <c r="U128" s="1094">
        <f>IF(J128&gt;0,VLOOKUP($H128,'Nhập xuất tồn S02'!$B$12:$AB$51,27,0),0)</f>
        <v>0</v>
      </c>
      <c r="V128" s="1094">
        <f t="shared" si="35"/>
        <v>0</v>
      </c>
      <c r="W128" s="1105" t="str">
        <f>IF(H128="","",VLOOKUP(H128,'Nhập xuất tồn S02'!$B$12:$X$4901,22,0))</f>
        <v/>
      </c>
      <c r="X128" s="1096" t="str">
        <f>IF(H128="","",VLOOKUP(H128,'Nhập xuất tồn S02'!$B$12:$X$4901,23,0))</f>
        <v/>
      </c>
      <c r="Y128" s="1096" t="str">
        <f t="shared" si="36"/>
        <v/>
      </c>
      <c r="Z128" s="1096" t="str">
        <f t="shared" si="37"/>
        <v/>
      </c>
      <c r="AA128" s="1197" t="str">
        <f>IF(P128="","",IFERROR(VLOOKUP(P128,'Khách hàng'!$B$6:$E$1391,2,0),VLOOKUP(P128,NCC!$B$6:$D$1391,2,0)))</f>
        <v/>
      </c>
      <c r="AB128" s="1197" t="str">
        <f>IF(P128="","",IFERROR(VLOOKUP(P128,'Khách hàng'!$B$6:$E$1391,3,0),VLOOKUP(P128,NCC!$B$6:$D$1391,3,0)))</f>
        <v/>
      </c>
    </row>
    <row r="129" spans="1:28" s="995" customFormat="1" ht="13.8">
      <c r="A129" s="1163" t="str">
        <f t="shared" si="44"/>
        <v/>
      </c>
      <c r="B129" s="1077" t="str">
        <f t="shared" si="45"/>
        <v/>
      </c>
      <c r="C129" s="1141"/>
      <c r="D129" s="985"/>
      <c r="E129" s="1398"/>
      <c r="F129" s="1001"/>
      <c r="G129" s="1081" t="str">
        <f t="shared" si="32"/>
        <v/>
      </c>
      <c r="H129" s="986"/>
      <c r="I129" s="1002"/>
      <c r="J129" s="988"/>
      <c r="K129" s="989"/>
      <c r="L129" s="998"/>
      <c r="M129" s="936"/>
      <c r="N129" s="936"/>
      <c r="O129" s="999"/>
      <c r="P129" s="1153"/>
      <c r="Q129" s="1003"/>
      <c r="R129" s="1113" t="str">
        <f>IF(H129="","",VLOOKUP($H129,'Nhập xuất tồn S02'!$B$12:$AB$51,3,0))</f>
        <v/>
      </c>
      <c r="S129" s="1093">
        <f t="shared" si="33"/>
        <v>0</v>
      </c>
      <c r="T129" s="1093">
        <f t="shared" si="34"/>
        <v>0</v>
      </c>
      <c r="U129" s="1094">
        <f>IF(J129&gt;0,VLOOKUP($H129,'Nhập xuất tồn S02'!$B$12:$AB$51,27,0),0)</f>
        <v>0</v>
      </c>
      <c r="V129" s="1094">
        <f t="shared" si="35"/>
        <v>0</v>
      </c>
      <c r="W129" s="1105" t="str">
        <f>IF(H129="","",VLOOKUP(H129,'Nhập xuất tồn S02'!$B$12:$X$4901,22,0))</f>
        <v/>
      </c>
      <c r="X129" s="1096" t="str">
        <f>IF(H129="","",VLOOKUP(H129,'Nhập xuất tồn S02'!$B$12:$X$4901,23,0))</f>
        <v/>
      </c>
      <c r="Y129" s="1096" t="str">
        <f t="shared" si="36"/>
        <v/>
      </c>
      <c r="Z129" s="1096" t="str">
        <f t="shared" si="37"/>
        <v/>
      </c>
      <c r="AA129" s="1197" t="str">
        <f>IF(P129="","",IFERROR(VLOOKUP(P129,'Khách hàng'!$B$6:$E$1391,2,0),VLOOKUP(P129,NCC!$B$6:$D$1391,2,0)))</f>
        <v/>
      </c>
      <c r="AB129" s="1197" t="str">
        <f>IF(P129="","",IFERROR(VLOOKUP(P129,'Khách hàng'!$B$6:$E$1391,3,0),VLOOKUP(P129,NCC!$B$6:$D$1391,3,0)))</f>
        <v/>
      </c>
    </row>
    <row r="130" spans="1:28" s="995" customFormat="1" ht="13.8">
      <c r="A130" s="1163" t="str">
        <f t="shared" si="44"/>
        <v/>
      </c>
      <c r="B130" s="1077" t="str">
        <f t="shared" si="45"/>
        <v/>
      </c>
      <c r="C130" s="1141"/>
      <c r="D130" s="985"/>
      <c r="E130" s="1398"/>
      <c r="F130" s="1001"/>
      <c r="G130" s="1081" t="str">
        <f t="shared" si="32"/>
        <v/>
      </c>
      <c r="H130" s="986"/>
      <c r="I130" s="1002"/>
      <c r="J130" s="988"/>
      <c r="K130" s="989"/>
      <c r="L130" s="998"/>
      <c r="M130" s="936"/>
      <c r="N130" s="936"/>
      <c r="O130" s="999"/>
      <c r="P130" s="1153"/>
      <c r="Q130" s="1003"/>
      <c r="R130" s="1113" t="str">
        <f>IF(H130="","",VLOOKUP($H130,'Nhập xuất tồn S02'!$B$12:$AB$51,3,0))</f>
        <v/>
      </c>
      <c r="S130" s="1093">
        <f t="shared" si="33"/>
        <v>0</v>
      </c>
      <c r="T130" s="1093">
        <f t="shared" si="34"/>
        <v>0</v>
      </c>
      <c r="U130" s="1094">
        <f>IF(J130&gt;0,VLOOKUP($H130,'Nhập xuất tồn S02'!$B$12:$AB$51,27,0),0)</f>
        <v>0</v>
      </c>
      <c r="V130" s="1094">
        <f t="shared" si="35"/>
        <v>0</v>
      </c>
      <c r="W130" s="1105" t="str">
        <f>IF(H130="","",VLOOKUP(H130,'Nhập xuất tồn S02'!$B$12:$X$4901,22,0))</f>
        <v/>
      </c>
      <c r="X130" s="1096" t="str">
        <f>IF(H130="","",VLOOKUP(H130,'Nhập xuất tồn S02'!$B$12:$X$4901,23,0))</f>
        <v/>
      </c>
      <c r="Y130" s="1096" t="str">
        <f t="shared" si="36"/>
        <v/>
      </c>
      <c r="Z130" s="1096" t="str">
        <f t="shared" si="37"/>
        <v/>
      </c>
      <c r="AA130" s="1197" t="str">
        <f>IF(P130="","",IFERROR(VLOOKUP(P130,'Khách hàng'!$B$6:$E$1391,2,0),VLOOKUP(P130,NCC!$B$6:$D$1391,2,0)))</f>
        <v/>
      </c>
      <c r="AB130" s="1197" t="str">
        <f>IF(P130="","",IFERROR(VLOOKUP(P130,'Khách hàng'!$B$6:$E$1391,3,0),VLOOKUP(P130,NCC!$B$6:$D$1391,3,0)))</f>
        <v/>
      </c>
    </row>
    <row r="131" spans="1:28" s="995" customFormat="1" ht="13.8">
      <c r="A131" s="1163" t="str">
        <f t="shared" si="44"/>
        <v/>
      </c>
      <c r="B131" s="1077" t="str">
        <f t="shared" si="45"/>
        <v/>
      </c>
      <c r="C131" s="1141"/>
      <c r="D131" s="985"/>
      <c r="E131" s="1398"/>
      <c r="F131" s="1001"/>
      <c r="G131" s="1081" t="str">
        <f t="shared" si="32"/>
        <v/>
      </c>
      <c r="H131" s="986"/>
      <c r="I131" s="1002"/>
      <c r="J131" s="988"/>
      <c r="K131" s="989"/>
      <c r="L131" s="998"/>
      <c r="M131" s="936"/>
      <c r="N131" s="936"/>
      <c r="O131" s="999"/>
      <c r="P131" s="1153"/>
      <c r="Q131" s="1003"/>
      <c r="R131" s="1113" t="str">
        <f>IF(H131="","",VLOOKUP($H131,'Nhập xuất tồn S02'!$B$12:$AB$51,3,0))</f>
        <v/>
      </c>
      <c r="S131" s="1093">
        <f t="shared" si="33"/>
        <v>0</v>
      </c>
      <c r="T131" s="1093">
        <f t="shared" si="34"/>
        <v>0</v>
      </c>
      <c r="U131" s="1094">
        <f>IF(J131&gt;0,VLOOKUP($H131,'Nhập xuất tồn S02'!$B$12:$AB$51,27,0),0)</f>
        <v>0</v>
      </c>
      <c r="V131" s="1094">
        <f t="shared" si="35"/>
        <v>0</v>
      </c>
      <c r="W131" s="1105" t="str">
        <f>IF(H131="","",VLOOKUP(H131,'Nhập xuất tồn S02'!$B$12:$X$4901,22,0))</f>
        <v/>
      </c>
      <c r="X131" s="1096" t="str">
        <f>IF(H131="","",VLOOKUP(H131,'Nhập xuất tồn S02'!$B$12:$X$4901,23,0))</f>
        <v/>
      </c>
      <c r="Y131" s="1096" t="str">
        <f t="shared" si="36"/>
        <v/>
      </c>
      <c r="Z131" s="1096" t="str">
        <f t="shared" si="37"/>
        <v/>
      </c>
      <c r="AA131" s="1197" t="str">
        <f>IF(P131="","",IFERROR(VLOOKUP(P131,'Khách hàng'!$B$6:$E$1391,2,0),VLOOKUP(P131,NCC!$B$6:$D$1391,2,0)))</f>
        <v/>
      </c>
      <c r="AB131" s="1197" t="str">
        <f>IF(P131="","",IFERROR(VLOOKUP(P131,'Khách hàng'!$B$6:$E$1391,3,0),VLOOKUP(P131,NCC!$B$6:$D$1391,3,0)))</f>
        <v/>
      </c>
    </row>
    <row r="132" spans="1:28" s="995" customFormat="1" ht="13.8">
      <c r="A132" s="1163" t="str">
        <f t="shared" si="44"/>
        <v/>
      </c>
      <c r="B132" s="1077" t="str">
        <f t="shared" si="45"/>
        <v/>
      </c>
      <c r="C132" s="1141"/>
      <c r="D132" s="985"/>
      <c r="E132" s="1398"/>
      <c r="F132" s="1001"/>
      <c r="G132" s="1081" t="str">
        <f t="shared" si="32"/>
        <v/>
      </c>
      <c r="H132" s="986"/>
      <c r="I132" s="1002"/>
      <c r="J132" s="988"/>
      <c r="K132" s="989"/>
      <c r="L132" s="998"/>
      <c r="M132" s="936"/>
      <c r="N132" s="936"/>
      <c r="O132" s="999"/>
      <c r="P132" s="1153"/>
      <c r="Q132" s="1003"/>
      <c r="R132" s="1113" t="str">
        <f>IF(H132="","",VLOOKUP($H132,'Nhập xuất tồn S02'!$B$12:$AB$51,3,0))</f>
        <v/>
      </c>
      <c r="S132" s="1093">
        <f t="shared" si="33"/>
        <v>0</v>
      </c>
      <c r="T132" s="1093">
        <f t="shared" si="34"/>
        <v>0</v>
      </c>
      <c r="U132" s="1094">
        <f>IF(J132&gt;0,VLOOKUP($H132,'Nhập xuất tồn S02'!$B$12:$AB$51,27,0),0)</f>
        <v>0</v>
      </c>
      <c r="V132" s="1094">
        <f t="shared" si="35"/>
        <v>0</v>
      </c>
      <c r="W132" s="1105" t="str">
        <f>IF(H132="","",VLOOKUP(H132,'Nhập xuất tồn S02'!$B$12:$X$4901,22,0))</f>
        <v/>
      </c>
      <c r="X132" s="1096" t="str">
        <f>IF(H132="","",VLOOKUP(H132,'Nhập xuất tồn S02'!$B$12:$X$4901,23,0))</f>
        <v/>
      </c>
      <c r="Y132" s="1096" t="str">
        <f t="shared" si="36"/>
        <v/>
      </c>
      <c r="Z132" s="1096" t="str">
        <f t="shared" si="37"/>
        <v/>
      </c>
      <c r="AA132" s="1197" t="str">
        <f>IF(P132="","",IFERROR(VLOOKUP(P132,'Khách hàng'!$B$6:$E$1391,2,0),VLOOKUP(P132,NCC!$B$6:$D$1391,2,0)))</f>
        <v/>
      </c>
      <c r="AB132" s="1197" t="str">
        <f>IF(P132="","",IFERROR(VLOOKUP(P132,'Khách hàng'!$B$6:$E$1391,3,0),VLOOKUP(P132,NCC!$B$6:$D$1391,3,0)))</f>
        <v/>
      </c>
    </row>
    <row r="133" spans="1:28" s="995" customFormat="1" ht="13.8">
      <c r="A133" s="1163" t="str">
        <f t="shared" si="44"/>
        <v/>
      </c>
      <c r="B133" s="1077" t="str">
        <f t="shared" si="45"/>
        <v/>
      </c>
      <c r="C133" s="1141"/>
      <c r="D133" s="985"/>
      <c r="E133" s="1398"/>
      <c r="F133" s="1001"/>
      <c r="G133" s="1081" t="str">
        <f t="shared" si="32"/>
        <v/>
      </c>
      <c r="H133" s="986"/>
      <c r="I133" s="1002"/>
      <c r="J133" s="988"/>
      <c r="K133" s="989"/>
      <c r="L133" s="998"/>
      <c r="M133" s="936"/>
      <c r="N133" s="936"/>
      <c r="O133" s="999"/>
      <c r="P133" s="1153"/>
      <c r="Q133" s="1003"/>
      <c r="R133" s="1113" t="str">
        <f>IF(H133="","",VLOOKUP($H133,'Nhập xuất tồn S02'!$B$12:$AB$51,3,0))</f>
        <v/>
      </c>
      <c r="S133" s="1093">
        <f t="shared" si="33"/>
        <v>0</v>
      </c>
      <c r="T133" s="1093">
        <f t="shared" si="34"/>
        <v>0</v>
      </c>
      <c r="U133" s="1094">
        <f>IF(J133&gt;0,VLOOKUP($H133,'Nhập xuất tồn S02'!$B$12:$AB$51,27,0),0)</f>
        <v>0</v>
      </c>
      <c r="V133" s="1094">
        <f t="shared" si="35"/>
        <v>0</v>
      </c>
      <c r="W133" s="1105" t="str">
        <f>IF(H133="","",VLOOKUP(H133,'Nhập xuất tồn S02'!$B$12:$X$4901,22,0))</f>
        <v/>
      </c>
      <c r="X133" s="1096" t="str">
        <f>IF(H133="","",VLOOKUP(H133,'Nhập xuất tồn S02'!$B$12:$X$4901,23,0))</f>
        <v/>
      </c>
      <c r="Y133" s="1096" t="str">
        <f t="shared" si="36"/>
        <v/>
      </c>
      <c r="Z133" s="1096" t="str">
        <f t="shared" si="37"/>
        <v/>
      </c>
      <c r="AA133" s="1197" t="str">
        <f>IF(P133="","",IFERROR(VLOOKUP(P133,'Khách hàng'!$B$6:$E$1391,2,0),VLOOKUP(P133,NCC!$B$6:$D$1391,2,0)))</f>
        <v/>
      </c>
      <c r="AB133" s="1197" t="str">
        <f>IF(P133="","",IFERROR(VLOOKUP(P133,'Khách hàng'!$B$6:$E$1391,3,0),VLOOKUP(P133,NCC!$B$6:$D$1391,3,0)))</f>
        <v/>
      </c>
    </row>
    <row r="134" spans="1:28" s="995" customFormat="1" ht="13.8">
      <c r="A134" s="1163" t="str">
        <f t="shared" si="44"/>
        <v/>
      </c>
      <c r="B134" s="1077" t="str">
        <f t="shared" si="45"/>
        <v/>
      </c>
      <c r="C134" s="1141"/>
      <c r="D134" s="985"/>
      <c r="E134" s="1398"/>
      <c r="F134" s="1001"/>
      <c r="G134" s="1081" t="str">
        <f t="shared" si="32"/>
        <v/>
      </c>
      <c r="H134" s="986"/>
      <c r="I134" s="1002"/>
      <c r="J134" s="988"/>
      <c r="K134" s="989"/>
      <c r="L134" s="998"/>
      <c r="M134" s="936"/>
      <c r="N134" s="936"/>
      <c r="O134" s="999"/>
      <c r="P134" s="1153"/>
      <c r="Q134" s="1003"/>
      <c r="R134" s="1113" t="str">
        <f>IF(H134="","",VLOOKUP($H134,'Nhập xuất tồn S02'!$B$12:$AB$51,3,0))</f>
        <v/>
      </c>
      <c r="S134" s="1093">
        <f t="shared" si="33"/>
        <v>0</v>
      </c>
      <c r="T134" s="1093">
        <f t="shared" si="34"/>
        <v>0</v>
      </c>
      <c r="U134" s="1094">
        <f>IF(J134&gt;0,VLOOKUP($H134,'Nhập xuất tồn S02'!$B$12:$AB$51,27,0),0)</f>
        <v>0</v>
      </c>
      <c r="V134" s="1094">
        <f t="shared" si="35"/>
        <v>0</v>
      </c>
      <c r="W134" s="1105" t="str">
        <f>IF(H134="","",VLOOKUP(H134,'Nhập xuất tồn S02'!$B$12:$X$4901,22,0))</f>
        <v/>
      </c>
      <c r="X134" s="1096" t="str">
        <f>IF(H134="","",VLOOKUP(H134,'Nhập xuất tồn S02'!$B$12:$X$4901,23,0))</f>
        <v/>
      </c>
      <c r="Y134" s="1096" t="str">
        <f t="shared" si="36"/>
        <v/>
      </c>
      <c r="Z134" s="1096" t="str">
        <f t="shared" si="37"/>
        <v/>
      </c>
      <c r="AA134" s="1197" t="str">
        <f>IF(P134="","",IFERROR(VLOOKUP(P134,'Khách hàng'!$B$6:$E$1391,2,0),VLOOKUP(P134,NCC!$B$6:$D$1391,2,0)))</f>
        <v/>
      </c>
      <c r="AB134" s="1197" t="str">
        <f>IF(P134="","",IFERROR(VLOOKUP(P134,'Khách hàng'!$B$6:$E$1391,3,0),VLOOKUP(P134,NCC!$B$6:$D$1391,3,0)))</f>
        <v/>
      </c>
    </row>
    <row r="135" spans="1:28" s="995" customFormat="1" ht="13.8">
      <c r="A135" s="1163" t="str">
        <f t="shared" si="44"/>
        <v/>
      </c>
      <c r="B135" s="1077" t="str">
        <f t="shared" si="45"/>
        <v/>
      </c>
      <c r="C135" s="1141"/>
      <c r="D135" s="985"/>
      <c r="E135" s="1398"/>
      <c r="F135" s="1001"/>
      <c r="G135" s="1081" t="str">
        <f t="shared" si="32"/>
        <v/>
      </c>
      <c r="H135" s="986"/>
      <c r="I135" s="1002"/>
      <c r="J135" s="988"/>
      <c r="K135" s="989"/>
      <c r="L135" s="998"/>
      <c r="M135" s="936"/>
      <c r="N135" s="936"/>
      <c r="O135" s="999"/>
      <c r="P135" s="1153"/>
      <c r="Q135" s="1003"/>
      <c r="R135" s="1113" t="str">
        <f>IF(H135="","",VLOOKUP($H135,'Nhập xuất tồn S02'!$B$12:$AB$51,3,0))</f>
        <v/>
      </c>
      <c r="S135" s="1093">
        <f t="shared" si="33"/>
        <v>0</v>
      </c>
      <c r="T135" s="1093">
        <f t="shared" si="34"/>
        <v>0</v>
      </c>
      <c r="U135" s="1094">
        <f>IF(J135&gt;0,VLOOKUP($H135,'Nhập xuất tồn S02'!$B$12:$AB$51,27,0),0)</f>
        <v>0</v>
      </c>
      <c r="V135" s="1094">
        <f t="shared" si="35"/>
        <v>0</v>
      </c>
      <c r="W135" s="1105" t="str">
        <f>IF(H135="","",VLOOKUP(H135,'Nhập xuất tồn S02'!$B$12:$X$4901,22,0))</f>
        <v/>
      </c>
      <c r="X135" s="1096" t="str">
        <f>IF(H135="","",VLOOKUP(H135,'Nhập xuất tồn S02'!$B$12:$X$4901,23,0))</f>
        <v/>
      </c>
      <c r="Y135" s="1096" t="str">
        <f t="shared" si="36"/>
        <v/>
      </c>
      <c r="Z135" s="1096" t="str">
        <f t="shared" si="37"/>
        <v/>
      </c>
      <c r="AA135" s="1197" t="str">
        <f>IF(P135="","",IFERROR(VLOOKUP(P135,'Khách hàng'!$B$6:$E$1391,2,0),VLOOKUP(P135,NCC!$B$6:$D$1391,2,0)))</f>
        <v/>
      </c>
      <c r="AB135" s="1197" t="str">
        <f>IF(P135="","",IFERROR(VLOOKUP(P135,'Khách hàng'!$B$6:$E$1391,3,0),VLOOKUP(P135,NCC!$B$6:$D$1391,3,0)))</f>
        <v/>
      </c>
    </row>
    <row r="136" spans="1:28" s="995" customFormat="1" ht="13.8">
      <c r="A136" s="1163" t="str">
        <f t="shared" si="44"/>
        <v/>
      </c>
      <c r="B136" s="1077" t="str">
        <f t="shared" si="45"/>
        <v/>
      </c>
      <c r="C136" s="1141"/>
      <c r="D136" s="985"/>
      <c r="E136" s="1398"/>
      <c r="F136" s="1001"/>
      <c r="G136" s="1081" t="str">
        <f t="shared" si="32"/>
        <v/>
      </c>
      <c r="H136" s="986"/>
      <c r="I136" s="1002"/>
      <c r="J136" s="988"/>
      <c r="K136" s="989"/>
      <c r="L136" s="998"/>
      <c r="M136" s="936"/>
      <c r="N136" s="936"/>
      <c r="O136" s="999"/>
      <c r="P136" s="1153"/>
      <c r="Q136" s="1003"/>
      <c r="R136" s="1113" t="str">
        <f>IF(H136="","",VLOOKUP($H136,'Nhập xuất tồn S02'!$B$12:$AB$51,3,0))</f>
        <v/>
      </c>
      <c r="S136" s="1093">
        <f t="shared" si="33"/>
        <v>0</v>
      </c>
      <c r="T136" s="1093">
        <f t="shared" si="34"/>
        <v>0</v>
      </c>
      <c r="U136" s="1094">
        <f>IF(J136&gt;0,VLOOKUP($H136,'Nhập xuất tồn S02'!$B$12:$AB$51,27,0),0)</f>
        <v>0</v>
      </c>
      <c r="V136" s="1094">
        <f t="shared" si="35"/>
        <v>0</v>
      </c>
      <c r="W136" s="1105" t="str">
        <f>IF(H136="","",VLOOKUP(H136,'Nhập xuất tồn S02'!$B$12:$X$4901,22,0))</f>
        <v/>
      </c>
      <c r="X136" s="1096" t="str">
        <f>IF(H136="","",VLOOKUP(H136,'Nhập xuất tồn S02'!$B$12:$X$4901,23,0))</f>
        <v/>
      </c>
      <c r="Y136" s="1096" t="str">
        <f t="shared" si="36"/>
        <v/>
      </c>
      <c r="Z136" s="1096" t="str">
        <f t="shared" si="37"/>
        <v/>
      </c>
      <c r="AA136" s="1197" t="str">
        <f>IF(P136="","",IFERROR(VLOOKUP(P136,'Khách hàng'!$B$6:$E$1391,2,0),VLOOKUP(P136,NCC!$B$6:$D$1391,2,0)))</f>
        <v/>
      </c>
      <c r="AB136" s="1197" t="str">
        <f>IF(P136="","",IFERROR(VLOOKUP(P136,'Khách hàng'!$B$6:$E$1391,3,0),VLOOKUP(P136,NCC!$B$6:$D$1391,3,0)))</f>
        <v/>
      </c>
    </row>
    <row r="137" spans="1:28" s="995" customFormat="1" ht="13.8">
      <c r="A137" s="1163" t="str">
        <f t="shared" si="44"/>
        <v/>
      </c>
      <c r="B137" s="1077" t="str">
        <f t="shared" si="45"/>
        <v/>
      </c>
      <c r="C137" s="1141"/>
      <c r="D137" s="985"/>
      <c r="E137" s="1398"/>
      <c r="F137" s="1001"/>
      <c r="G137" s="1081" t="str">
        <f t="shared" si="32"/>
        <v/>
      </c>
      <c r="H137" s="986"/>
      <c r="I137" s="1002"/>
      <c r="J137" s="988"/>
      <c r="K137" s="989"/>
      <c r="L137" s="998"/>
      <c r="M137" s="936"/>
      <c r="N137" s="936"/>
      <c r="O137" s="999"/>
      <c r="P137" s="1153"/>
      <c r="Q137" s="1003"/>
      <c r="R137" s="1113" t="str">
        <f>IF(H137="","",VLOOKUP($H137,'Nhập xuất tồn S02'!$B$12:$AB$51,3,0))</f>
        <v/>
      </c>
      <c r="S137" s="1093">
        <f t="shared" si="33"/>
        <v>0</v>
      </c>
      <c r="T137" s="1093">
        <f t="shared" si="34"/>
        <v>0</v>
      </c>
      <c r="U137" s="1094">
        <f>IF(J137&gt;0,VLOOKUP($H137,'Nhập xuất tồn S02'!$B$12:$AB$51,27,0),0)</f>
        <v>0</v>
      </c>
      <c r="V137" s="1094">
        <f t="shared" si="35"/>
        <v>0</v>
      </c>
      <c r="W137" s="1105" t="str">
        <f>IF(H137="","",VLOOKUP(H137,'Nhập xuất tồn S02'!$B$12:$X$4901,22,0))</f>
        <v/>
      </c>
      <c r="X137" s="1096" t="str">
        <f>IF(H137="","",VLOOKUP(H137,'Nhập xuất tồn S02'!$B$12:$X$4901,23,0))</f>
        <v/>
      </c>
      <c r="Y137" s="1096" t="str">
        <f t="shared" si="36"/>
        <v/>
      </c>
      <c r="Z137" s="1096" t="str">
        <f t="shared" si="37"/>
        <v/>
      </c>
      <c r="AA137" s="1197" t="str">
        <f>IF(P137="","",IFERROR(VLOOKUP(P137,'Khách hàng'!$B$6:$E$1391,2,0),VLOOKUP(P137,NCC!$B$6:$D$1391,2,0)))</f>
        <v/>
      </c>
      <c r="AB137" s="1197" t="str">
        <f>IF(P137="","",IFERROR(VLOOKUP(P137,'Khách hàng'!$B$6:$E$1391,3,0),VLOOKUP(P137,NCC!$B$6:$D$1391,3,0)))</f>
        <v/>
      </c>
    </row>
    <row r="138" spans="1:28" s="995" customFormat="1" ht="13.8">
      <c r="A138" s="1163" t="str">
        <f t="shared" si="44"/>
        <v/>
      </c>
      <c r="B138" s="1077" t="str">
        <f t="shared" si="45"/>
        <v/>
      </c>
      <c r="C138" s="1141"/>
      <c r="D138" s="985"/>
      <c r="E138" s="1398"/>
      <c r="F138" s="1001"/>
      <c r="G138" s="1081" t="str">
        <f t="shared" si="32"/>
        <v/>
      </c>
      <c r="H138" s="986"/>
      <c r="I138" s="1002"/>
      <c r="J138" s="988"/>
      <c r="K138" s="989"/>
      <c r="L138" s="998"/>
      <c r="M138" s="936"/>
      <c r="N138" s="936"/>
      <c r="O138" s="999"/>
      <c r="P138" s="1153"/>
      <c r="Q138" s="1003"/>
      <c r="R138" s="1113" t="str">
        <f>IF(H138="","",VLOOKUP($H138,'Nhập xuất tồn S02'!$B$12:$AB$51,3,0))</f>
        <v/>
      </c>
      <c r="S138" s="1093">
        <f t="shared" si="33"/>
        <v>0</v>
      </c>
      <c r="T138" s="1093">
        <f t="shared" si="34"/>
        <v>0</v>
      </c>
      <c r="U138" s="1094">
        <f>IF(J138&gt;0,VLOOKUP($H138,'Nhập xuất tồn S02'!$B$12:$AB$51,27,0),0)</f>
        <v>0</v>
      </c>
      <c r="V138" s="1094">
        <f t="shared" si="35"/>
        <v>0</v>
      </c>
      <c r="W138" s="1105" t="str">
        <f>IF(H138="","",VLOOKUP(H138,'Nhập xuất tồn S02'!$B$12:$X$4901,22,0))</f>
        <v/>
      </c>
      <c r="X138" s="1096" t="str">
        <f>IF(H138="","",VLOOKUP(H138,'Nhập xuất tồn S02'!$B$12:$X$4901,23,0))</f>
        <v/>
      </c>
      <c r="Y138" s="1096" t="str">
        <f t="shared" si="36"/>
        <v/>
      </c>
      <c r="Z138" s="1096" t="str">
        <f t="shared" si="37"/>
        <v/>
      </c>
      <c r="AA138" s="1197" t="str">
        <f>IF(P138="","",IFERROR(VLOOKUP(P138,'Khách hàng'!$B$6:$E$1391,2,0),VLOOKUP(P138,NCC!$B$6:$D$1391,2,0)))</f>
        <v/>
      </c>
      <c r="AB138" s="1197" t="str">
        <f>IF(P138="","",IFERROR(VLOOKUP(P138,'Khách hàng'!$B$6:$E$1391,3,0),VLOOKUP(P138,NCC!$B$6:$D$1391,3,0)))</f>
        <v/>
      </c>
    </row>
    <row r="139" spans="1:28" s="995" customFormat="1" ht="13.8">
      <c r="A139" s="1163" t="str">
        <f t="shared" si="44"/>
        <v/>
      </c>
      <c r="B139" s="1077" t="str">
        <f t="shared" si="45"/>
        <v/>
      </c>
      <c r="C139" s="1141"/>
      <c r="D139" s="985"/>
      <c r="E139" s="1398"/>
      <c r="F139" s="1001"/>
      <c r="G139" s="1081" t="str">
        <f t="shared" si="32"/>
        <v/>
      </c>
      <c r="H139" s="986"/>
      <c r="I139" s="1002"/>
      <c r="J139" s="988"/>
      <c r="K139" s="989"/>
      <c r="L139" s="998"/>
      <c r="M139" s="936"/>
      <c r="N139" s="936"/>
      <c r="O139" s="999"/>
      <c r="P139" s="1153"/>
      <c r="Q139" s="1003"/>
      <c r="R139" s="1113" t="str">
        <f>IF(H139="","",VLOOKUP($H139,'Nhập xuất tồn S02'!$B$12:$AB$51,3,0))</f>
        <v/>
      </c>
      <c r="S139" s="1093">
        <f t="shared" si="33"/>
        <v>0</v>
      </c>
      <c r="T139" s="1093">
        <f t="shared" si="34"/>
        <v>0</v>
      </c>
      <c r="U139" s="1094">
        <f>IF(J139&gt;0,VLOOKUP($H139,'Nhập xuất tồn S02'!$B$12:$AB$51,27,0),0)</f>
        <v>0</v>
      </c>
      <c r="V139" s="1094">
        <f t="shared" si="35"/>
        <v>0</v>
      </c>
      <c r="W139" s="1105" t="str">
        <f>IF(H139="","",VLOOKUP(H139,'Nhập xuất tồn S02'!$B$12:$X$4901,22,0))</f>
        <v/>
      </c>
      <c r="X139" s="1096" t="str">
        <f>IF(H139="","",VLOOKUP(H139,'Nhập xuất tồn S02'!$B$12:$X$4901,23,0))</f>
        <v/>
      </c>
      <c r="Y139" s="1096" t="str">
        <f t="shared" si="36"/>
        <v/>
      </c>
      <c r="Z139" s="1096" t="str">
        <f t="shared" si="37"/>
        <v/>
      </c>
      <c r="AA139" s="1197" t="str">
        <f>IF(P139="","",IFERROR(VLOOKUP(P139,'Khách hàng'!$B$6:$E$1391,2,0),VLOOKUP(P139,NCC!$B$6:$D$1391,2,0)))</f>
        <v/>
      </c>
      <c r="AB139" s="1197" t="str">
        <f>IF(P139="","",IFERROR(VLOOKUP(P139,'Khách hàng'!$B$6:$E$1391,3,0),VLOOKUP(P139,NCC!$B$6:$D$1391,3,0)))</f>
        <v/>
      </c>
    </row>
    <row r="140" spans="1:28" s="995" customFormat="1" ht="13.8">
      <c r="A140" s="1163" t="str">
        <f t="shared" si="44"/>
        <v/>
      </c>
      <c r="B140" s="1077" t="str">
        <f t="shared" si="45"/>
        <v/>
      </c>
      <c r="C140" s="1141"/>
      <c r="D140" s="985"/>
      <c r="E140" s="1398"/>
      <c r="F140" s="1001"/>
      <c r="G140" s="1081" t="str">
        <f t="shared" si="32"/>
        <v/>
      </c>
      <c r="H140" s="986"/>
      <c r="I140" s="1002"/>
      <c r="J140" s="988"/>
      <c r="K140" s="989"/>
      <c r="L140" s="998"/>
      <c r="M140" s="936"/>
      <c r="N140" s="936"/>
      <c r="O140" s="999"/>
      <c r="P140" s="1153"/>
      <c r="Q140" s="1003"/>
      <c r="R140" s="1113" t="str">
        <f>IF(H140="","",VLOOKUP($H140,'Nhập xuất tồn S02'!$B$12:$AB$51,3,0))</f>
        <v/>
      </c>
      <c r="S140" s="1093">
        <f t="shared" si="33"/>
        <v>0</v>
      </c>
      <c r="T140" s="1093">
        <f t="shared" si="34"/>
        <v>0</v>
      </c>
      <c r="U140" s="1094">
        <f>IF(J140&gt;0,VLOOKUP($H140,'Nhập xuất tồn S02'!$B$12:$AB$51,27,0),0)</f>
        <v>0</v>
      </c>
      <c r="V140" s="1094">
        <f t="shared" si="35"/>
        <v>0</v>
      </c>
      <c r="W140" s="1105" t="str">
        <f>IF(H140="","",VLOOKUP(H140,'Nhập xuất tồn S02'!$B$12:$X$4901,22,0))</f>
        <v/>
      </c>
      <c r="X140" s="1096" t="str">
        <f>IF(H140="","",VLOOKUP(H140,'Nhập xuất tồn S02'!$B$12:$X$4901,23,0))</f>
        <v/>
      </c>
      <c r="Y140" s="1096" t="str">
        <f t="shared" si="36"/>
        <v/>
      </c>
      <c r="Z140" s="1096" t="str">
        <f t="shared" si="37"/>
        <v/>
      </c>
      <c r="AA140" s="1197" t="str">
        <f>IF(P140="","",IFERROR(VLOOKUP(P140,'Khách hàng'!$B$6:$E$1391,2,0),VLOOKUP(P140,NCC!$B$6:$D$1391,2,0)))</f>
        <v/>
      </c>
      <c r="AB140" s="1197" t="str">
        <f>IF(P140="","",IFERROR(VLOOKUP(P140,'Khách hàng'!$B$6:$E$1391,3,0),VLOOKUP(P140,NCC!$B$6:$D$1391,3,0)))</f>
        <v/>
      </c>
    </row>
    <row r="141" spans="1:28" s="995" customFormat="1" ht="13.8">
      <c r="A141" s="1163" t="str">
        <f t="shared" si="44"/>
        <v/>
      </c>
      <c r="B141" s="1077" t="str">
        <f t="shared" si="45"/>
        <v/>
      </c>
      <c r="C141" s="1141"/>
      <c r="D141" s="985"/>
      <c r="E141" s="1398"/>
      <c r="F141" s="1001"/>
      <c r="G141" s="1081" t="str">
        <f t="shared" si="32"/>
        <v/>
      </c>
      <c r="H141" s="986"/>
      <c r="I141" s="1002"/>
      <c r="J141" s="988"/>
      <c r="K141" s="989"/>
      <c r="L141" s="998"/>
      <c r="M141" s="936"/>
      <c r="N141" s="936"/>
      <c r="O141" s="999"/>
      <c r="P141" s="1153"/>
      <c r="Q141" s="1003"/>
      <c r="R141" s="1113" t="str">
        <f>IF(H141="","",VLOOKUP($H141,'Nhập xuất tồn S02'!$B$12:$AB$51,3,0))</f>
        <v/>
      </c>
      <c r="S141" s="1093">
        <f t="shared" si="33"/>
        <v>0</v>
      </c>
      <c r="T141" s="1093">
        <f t="shared" si="34"/>
        <v>0</v>
      </c>
      <c r="U141" s="1094">
        <f>IF(J141&gt;0,VLOOKUP($H141,'Nhập xuất tồn S02'!$B$12:$AB$51,27,0),0)</f>
        <v>0</v>
      </c>
      <c r="V141" s="1094">
        <f t="shared" si="35"/>
        <v>0</v>
      </c>
      <c r="W141" s="1105" t="str">
        <f>IF(H141="","",VLOOKUP(H141,'Nhập xuất tồn S02'!$B$12:$X$4901,22,0))</f>
        <v/>
      </c>
      <c r="X141" s="1096" t="str">
        <f>IF(H141="","",VLOOKUP(H141,'Nhập xuất tồn S02'!$B$12:$X$4901,23,0))</f>
        <v/>
      </c>
      <c r="Y141" s="1096" t="str">
        <f t="shared" si="36"/>
        <v/>
      </c>
      <c r="Z141" s="1096" t="str">
        <f t="shared" si="37"/>
        <v/>
      </c>
      <c r="AA141" s="1197" t="str">
        <f>IF(P141="","",IFERROR(VLOOKUP(P141,'Khách hàng'!$B$6:$E$1391,2,0),VLOOKUP(P141,NCC!$B$6:$D$1391,2,0)))</f>
        <v/>
      </c>
      <c r="AB141" s="1197" t="str">
        <f>IF(P141="","",IFERROR(VLOOKUP(P141,'Khách hàng'!$B$6:$E$1391,3,0),VLOOKUP(P141,NCC!$B$6:$D$1391,3,0)))</f>
        <v/>
      </c>
    </row>
    <row r="142" spans="1:28" s="995" customFormat="1" ht="13.8">
      <c r="A142" s="1163" t="str">
        <f t="shared" si="44"/>
        <v/>
      </c>
      <c r="B142" s="1077" t="str">
        <f t="shared" si="45"/>
        <v/>
      </c>
      <c r="C142" s="1141"/>
      <c r="D142" s="985"/>
      <c r="E142" s="1398"/>
      <c r="F142" s="1001"/>
      <c r="G142" s="1081" t="str">
        <f t="shared" ref="G142:G205" si="46">IF(OR(M142="152",M142="156",M142="155"),"PN-"&amp;C142,IF(OR(N142="152",N142="156",N142="155"),"PX-"&amp;C142,""))</f>
        <v/>
      </c>
      <c r="H142" s="986"/>
      <c r="I142" s="1002"/>
      <c r="J142" s="988"/>
      <c r="K142" s="989"/>
      <c r="L142" s="998"/>
      <c r="M142" s="936"/>
      <c r="N142" s="936"/>
      <c r="O142" s="999"/>
      <c r="P142" s="1153"/>
      <c r="Q142" s="1003"/>
      <c r="R142" s="1113" t="str">
        <f>IF(H142="","",VLOOKUP($H142,'Nhập xuất tồn S02'!$B$12:$AB$51,3,0))</f>
        <v/>
      </c>
      <c r="S142" s="1093">
        <f t="shared" si="33"/>
        <v>0</v>
      </c>
      <c r="T142" s="1093">
        <f t="shared" si="34"/>
        <v>0</v>
      </c>
      <c r="U142" s="1094">
        <f>IF(J142&gt;0,VLOOKUP($H142,'Nhập xuất tồn S02'!$B$12:$AB$51,27,0),0)</f>
        <v>0</v>
      </c>
      <c r="V142" s="1094">
        <f t="shared" si="35"/>
        <v>0</v>
      </c>
      <c r="W142" s="1105" t="str">
        <f>IF(H142="","",VLOOKUP(H142,'Nhập xuất tồn S02'!$B$12:$X$4901,22,0))</f>
        <v/>
      </c>
      <c r="X142" s="1096" t="str">
        <f>IF(H142="","",VLOOKUP(H142,'Nhập xuất tồn S02'!$B$12:$X$4901,23,0))</f>
        <v/>
      </c>
      <c r="Y142" s="1096" t="str">
        <f t="shared" si="36"/>
        <v/>
      </c>
      <c r="Z142" s="1096" t="str">
        <f t="shared" si="37"/>
        <v/>
      </c>
      <c r="AA142" s="1197" t="str">
        <f>IF(P142="","",IFERROR(VLOOKUP(P142,'Khách hàng'!$B$6:$E$1391,2,0),VLOOKUP(P142,NCC!$B$6:$D$1391,2,0)))</f>
        <v/>
      </c>
      <c r="AB142" s="1197" t="str">
        <f>IF(P142="","",IFERROR(VLOOKUP(P142,'Khách hàng'!$B$6:$E$1391,3,0),VLOOKUP(P142,NCC!$B$6:$D$1391,3,0)))</f>
        <v/>
      </c>
    </row>
    <row r="143" spans="1:28" s="995" customFormat="1" ht="13.8">
      <c r="A143" s="1163" t="str">
        <f t="shared" si="44"/>
        <v/>
      </c>
      <c r="B143" s="1077" t="str">
        <f t="shared" si="45"/>
        <v/>
      </c>
      <c r="C143" s="1141"/>
      <c r="D143" s="985"/>
      <c r="E143" s="1398"/>
      <c r="F143" s="1001"/>
      <c r="G143" s="1081" t="str">
        <f t="shared" si="46"/>
        <v/>
      </c>
      <c r="H143" s="986"/>
      <c r="I143" s="1002"/>
      <c r="J143" s="988"/>
      <c r="K143" s="989"/>
      <c r="L143" s="998"/>
      <c r="M143" s="936"/>
      <c r="N143" s="936"/>
      <c r="O143" s="999"/>
      <c r="P143" s="1153"/>
      <c r="Q143" s="1003"/>
      <c r="R143" s="1113" t="str">
        <f>IF(H143="","",VLOOKUP($H143,'Nhập xuất tồn S02'!$B$12:$AB$51,3,0))</f>
        <v/>
      </c>
      <c r="S143" s="1093">
        <f t="shared" si="33"/>
        <v>0</v>
      </c>
      <c r="T143" s="1093">
        <f t="shared" si="34"/>
        <v>0</v>
      </c>
      <c r="U143" s="1094">
        <f>IF(J143&gt;0,VLOOKUP($H143,'Nhập xuất tồn S02'!$B$12:$AB$51,27,0),0)</f>
        <v>0</v>
      </c>
      <c r="V143" s="1094">
        <f t="shared" si="35"/>
        <v>0</v>
      </c>
      <c r="W143" s="1105" t="str">
        <f>IF(H143="","",VLOOKUP(H143,'Nhập xuất tồn S02'!$B$12:$X$4901,22,0))</f>
        <v/>
      </c>
      <c r="X143" s="1096" t="str">
        <f>IF(H143="","",VLOOKUP(H143,'Nhập xuất tồn S02'!$B$12:$X$4901,23,0))</f>
        <v/>
      </c>
      <c r="Y143" s="1096" t="str">
        <f t="shared" si="36"/>
        <v/>
      </c>
      <c r="Z143" s="1096" t="str">
        <f t="shared" si="37"/>
        <v/>
      </c>
      <c r="AA143" s="1197" t="str">
        <f>IF(P143="","",IFERROR(VLOOKUP(P143,'Khách hàng'!$B$6:$E$1391,2,0),VLOOKUP(P143,NCC!$B$6:$D$1391,2,0)))</f>
        <v/>
      </c>
      <c r="AB143" s="1197" t="str">
        <f>IF(P143="","",IFERROR(VLOOKUP(P143,'Khách hàng'!$B$6:$E$1391,3,0),VLOOKUP(P143,NCC!$B$6:$D$1391,3,0)))</f>
        <v/>
      </c>
    </row>
    <row r="144" spans="1:28" s="995" customFormat="1" ht="13.8">
      <c r="A144" s="1163" t="str">
        <f t="shared" si="44"/>
        <v/>
      </c>
      <c r="B144" s="1077" t="str">
        <f t="shared" si="45"/>
        <v/>
      </c>
      <c r="C144" s="1141"/>
      <c r="D144" s="985"/>
      <c r="E144" s="1398"/>
      <c r="F144" s="1001"/>
      <c r="G144" s="1081" t="str">
        <f t="shared" si="46"/>
        <v/>
      </c>
      <c r="H144" s="986"/>
      <c r="I144" s="1002"/>
      <c r="J144" s="988"/>
      <c r="K144" s="989"/>
      <c r="L144" s="998"/>
      <c r="M144" s="936"/>
      <c r="N144" s="936"/>
      <c r="O144" s="999"/>
      <c r="P144" s="1153"/>
      <c r="Q144" s="1003"/>
      <c r="R144" s="1113" t="str">
        <f>IF(H144="","",VLOOKUP($H144,'Nhập xuất tồn S02'!$B$12:$AB$51,3,0))</f>
        <v/>
      </c>
      <c r="S144" s="1093">
        <f t="shared" ref="S144:S151" si="47">IF(OR(LEFT(G144,2)="PN",M144="152",M144="155",M144="156"),O144/I144,0)</f>
        <v>0</v>
      </c>
      <c r="T144" s="1093">
        <f t="shared" ref="T144:T151" si="48">IF(OR(LEFT(G144,2)="PN",M144="152",M144="155",M144="156"),O144,0)</f>
        <v>0</v>
      </c>
      <c r="U144" s="1094">
        <f>IF(J144&gt;0,VLOOKUP($H144,'Nhập xuất tồn S02'!$B$12:$AB$51,27,0),0)</f>
        <v>0</v>
      </c>
      <c r="V144" s="1094">
        <f t="shared" ref="V144:V151" si="49">IF(J144&gt;0,J144*U144,0)</f>
        <v>0</v>
      </c>
      <c r="W144" s="1105" t="str">
        <f>IF(H144="","",VLOOKUP(H144,'Nhập xuất tồn S02'!$B$12:$X$4901,22,0))</f>
        <v/>
      </c>
      <c r="X144" s="1096" t="str">
        <f>IF(H144="","",VLOOKUP(H144,'Nhập xuất tồn S02'!$B$12:$X$4901,23,0))</f>
        <v/>
      </c>
      <c r="Y144" s="1096" t="str">
        <f t="shared" ref="Y144:Y151" si="50">LEFT(M144,3)</f>
        <v/>
      </c>
      <c r="Z144" s="1096" t="str">
        <f t="shared" ref="Z144:Z151" si="51">LEFT(N144,3)</f>
        <v/>
      </c>
      <c r="AA144" s="1197" t="str">
        <f>IF(P144="","",IFERROR(VLOOKUP(P144,'Khách hàng'!$B$6:$E$1391,2,0),VLOOKUP(P144,NCC!$B$6:$D$1391,2,0)))</f>
        <v/>
      </c>
      <c r="AB144" s="1197" t="str">
        <f>IF(P144="","",IFERROR(VLOOKUP(P144,'Khách hàng'!$B$6:$E$1391,3,0),VLOOKUP(P144,NCC!$B$6:$D$1391,3,0)))</f>
        <v/>
      </c>
    </row>
    <row r="145" spans="1:28" s="995" customFormat="1" ht="13.8">
      <c r="A145" s="1163" t="str">
        <f t="shared" si="44"/>
        <v/>
      </c>
      <c r="B145" s="1077" t="str">
        <f t="shared" si="45"/>
        <v/>
      </c>
      <c r="C145" s="1141"/>
      <c r="D145" s="985"/>
      <c r="E145" s="1398"/>
      <c r="F145" s="1001"/>
      <c r="G145" s="1081" t="str">
        <f t="shared" si="46"/>
        <v/>
      </c>
      <c r="H145" s="986"/>
      <c r="I145" s="1002"/>
      <c r="J145" s="988"/>
      <c r="K145" s="989"/>
      <c r="L145" s="998"/>
      <c r="M145" s="936"/>
      <c r="N145" s="936"/>
      <c r="O145" s="999"/>
      <c r="P145" s="1153"/>
      <c r="Q145" s="1003"/>
      <c r="R145" s="1113" t="str">
        <f>IF(H145="","",VLOOKUP($H145,'Nhập xuất tồn S02'!$B$12:$AB$51,3,0))</f>
        <v/>
      </c>
      <c r="S145" s="1093">
        <f t="shared" si="47"/>
        <v>0</v>
      </c>
      <c r="T145" s="1093">
        <f t="shared" si="48"/>
        <v>0</v>
      </c>
      <c r="U145" s="1094">
        <f>IF(J145&gt;0,VLOOKUP($H145,'Nhập xuất tồn S02'!$B$12:$AB$51,27,0),0)</f>
        <v>0</v>
      </c>
      <c r="V145" s="1094">
        <f t="shared" si="49"/>
        <v>0</v>
      </c>
      <c r="W145" s="1105" t="str">
        <f>IF(H145="","",VLOOKUP(H145,'Nhập xuất tồn S02'!$B$12:$X$4901,22,0))</f>
        <v/>
      </c>
      <c r="X145" s="1096" t="str">
        <f>IF(H145="","",VLOOKUP(H145,'Nhập xuất tồn S02'!$B$12:$X$4901,23,0))</f>
        <v/>
      </c>
      <c r="Y145" s="1096" t="str">
        <f t="shared" si="50"/>
        <v/>
      </c>
      <c r="Z145" s="1096" t="str">
        <f t="shared" si="51"/>
        <v/>
      </c>
      <c r="AA145" s="1197" t="str">
        <f>IF(P145="","",IFERROR(VLOOKUP(P145,'Khách hàng'!$B$6:$E$1391,2,0),VLOOKUP(P145,NCC!$B$6:$D$1391,2,0)))</f>
        <v/>
      </c>
      <c r="AB145" s="1197" t="str">
        <f>IF(P145="","",IFERROR(VLOOKUP(P145,'Khách hàng'!$B$6:$E$1391,3,0),VLOOKUP(P145,NCC!$B$6:$D$1391,3,0)))</f>
        <v/>
      </c>
    </row>
    <row r="146" spans="1:28" s="995" customFormat="1" ht="13.8">
      <c r="A146" s="1163" t="str">
        <f t="shared" si="44"/>
        <v/>
      </c>
      <c r="B146" s="1077" t="str">
        <f t="shared" si="45"/>
        <v/>
      </c>
      <c r="C146" s="1141"/>
      <c r="D146" s="985"/>
      <c r="E146" s="1398"/>
      <c r="F146" s="1001"/>
      <c r="G146" s="1081" t="str">
        <f t="shared" si="46"/>
        <v/>
      </c>
      <c r="H146" s="986"/>
      <c r="I146" s="1002"/>
      <c r="J146" s="988"/>
      <c r="K146" s="989"/>
      <c r="L146" s="998"/>
      <c r="M146" s="936"/>
      <c r="N146" s="936"/>
      <c r="O146" s="999"/>
      <c r="P146" s="1153"/>
      <c r="Q146" s="1003"/>
      <c r="R146" s="1113" t="str">
        <f>IF(H146="","",VLOOKUP($H146,'Nhập xuất tồn S02'!$B$12:$AB$51,3,0))</f>
        <v/>
      </c>
      <c r="S146" s="1093">
        <f t="shared" si="47"/>
        <v>0</v>
      </c>
      <c r="T146" s="1093">
        <f t="shared" si="48"/>
        <v>0</v>
      </c>
      <c r="U146" s="1094">
        <f>IF(J146&gt;0,VLOOKUP($H146,'Nhập xuất tồn S02'!$B$12:$AB$51,27,0),0)</f>
        <v>0</v>
      </c>
      <c r="V146" s="1094">
        <f t="shared" si="49"/>
        <v>0</v>
      </c>
      <c r="W146" s="1105" t="str">
        <f>IF(H146="","",VLOOKUP(H146,'Nhập xuất tồn S02'!$B$12:$X$4901,22,0))</f>
        <v/>
      </c>
      <c r="X146" s="1096" t="str">
        <f>IF(H146="","",VLOOKUP(H146,'Nhập xuất tồn S02'!$B$12:$X$4901,23,0))</f>
        <v/>
      </c>
      <c r="Y146" s="1096" t="str">
        <f t="shared" si="50"/>
        <v/>
      </c>
      <c r="Z146" s="1096" t="str">
        <f t="shared" si="51"/>
        <v/>
      </c>
      <c r="AA146" s="1197" t="str">
        <f>IF(P146="","",IFERROR(VLOOKUP(P146,'Khách hàng'!$B$6:$E$1391,2,0),VLOOKUP(P146,NCC!$B$6:$D$1391,2,0)))</f>
        <v/>
      </c>
      <c r="AB146" s="1197" t="str">
        <f>IF(P146="","",IFERROR(VLOOKUP(P146,'Khách hàng'!$B$6:$E$1391,3,0),VLOOKUP(P146,NCC!$B$6:$D$1391,3,0)))</f>
        <v/>
      </c>
    </row>
    <row r="147" spans="1:28" s="995" customFormat="1" ht="13.8">
      <c r="A147" s="1163" t="str">
        <f t="shared" si="44"/>
        <v/>
      </c>
      <c r="B147" s="1077" t="str">
        <f t="shared" si="45"/>
        <v/>
      </c>
      <c r="C147" s="1141"/>
      <c r="D147" s="985"/>
      <c r="E147" s="1398"/>
      <c r="F147" s="1001"/>
      <c r="G147" s="1081" t="str">
        <f t="shared" si="46"/>
        <v/>
      </c>
      <c r="H147" s="986"/>
      <c r="I147" s="1002"/>
      <c r="J147" s="988"/>
      <c r="K147" s="989"/>
      <c r="L147" s="998"/>
      <c r="M147" s="936"/>
      <c r="N147" s="936"/>
      <c r="O147" s="999"/>
      <c r="P147" s="1153"/>
      <c r="Q147" s="1003"/>
      <c r="R147" s="1113" t="str">
        <f>IF(H147="","",VLOOKUP($H147,'Nhập xuất tồn S02'!$B$12:$AB$51,3,0))</f>
        <v/>
      </c>
      <c r="S147" s="1093">
        <f t="shared" si="47"/>
        <v>0</v>
      </c>
      <c r="T147" s="1093">
        <f t="shared" si="48"/>
        <v>0</v>
      </c>
      <c r="U147" s="1094">
        <f>IF(J147&gt;0,VLOOKUP($H147,'Nhập xuất tồn S02'!$B$12:$AB$51,27,0),0)</f>
        <v>0</v>
      </c>
      <c r="V147" s="1094">
        <f t="shared" si="49"/>
        <v>0</v>
      </c>
      <c r="W147" s="1105" t="str">
        <f>IF(H147="","",VLOOKUP(H147,'Nhập xuất tồn S02'!$B$12:$X$4901,22,0))</f>
        <v/>
      </c>
      <c r="X147" s="1096" t="str">
        <f>IF(H147="","",VLOOKUP(H147,'Nhập xuất tồn S02'!$B$12:$X$4901,23,0))</f>
        <v/>
      </c>
      <c r="Y147" s="1096" t="str">
        <f t="shared" si="50"/>
        <v/>
      </c>
      <c r="Z147" s="1096" t="str">
        <f t="shared" si="51"/>
        <v/>
      </c>
      <c r="AA147" s="1197" t="str">
        <f>IF(P147="","",IFERROR(VLOOKUP(P147,'Khách hàng'!$B$6:$E$1391,2,0),VLOOKUP(P147,NCC!$B$6:$D$1391,2,0)))</f>
        <v/>
      </c>
      <c r="AB147" s="1197" t="str">
        <f>IF(P147="","",IFERROR(VLOOKUP(P147,'Khách hàng'!$B$6:$E$1391,3,0),VLOOKUP(P147,NCC!$B$6:$D$1391,3,0)))</f>
        <v/>
      </c>
    </row>
    <row r="148" spans="1:28" s="995" customFormat="1" ht="13.8">
      <c r="A148" s="1163" t="str">
        <f t="shared" si="44"/>
        <v/>
      </c>
      <c r="B148" s="1077" t="str">
        <f t="shared" si="45"/>
        <v/>
      </c>
      <c r="C148" s="1141"/>
      <c r="D148" s="985"/>
      <c r="E148" s="1398"/>
      <c r="F148" s="1001"/>
      <c r="G148" s="1081" t="str">
        <f t="shared" si="46"/>
        <v/>
      </c>
      <c r="H148" s="986"/>
      <c r="I148" s="1002"/>
      <c r="J148" s="988"/>
      <c r="K148" s="989"/>
      <c r="L148" s="998"/>
      <c r="M148" s="936"/>
      <c r="N148" s="936"/>
      <c r="O148" s="999"/>
      <c r="P148" s="1153"/>
      <c r="Q148" s="1003"/>
      <c r="R148" s="1113" t="str">
        <f>IF(H148="","",VLOOKUP($H148,'Nhập xuất tồn S02'!$B$12:$AB$51,3,0))</f>
        <v/>
      </c>
      <c r="S148" s="1093">
        <f t="shared" si="47"/>
        <v>0</v>
      </c>
      <c r="T148" s="1093">
        <f t="shared" si="48"/>
        <v>0</v>
      </c>
      <c r="U148" s="1094">
        <f>IF(J148&gt;0,VLOOKUP($H148,'Nhập xuất tồn S02'!$B$12:$AB$51,27,0),0)</f>
        <v>0</v>
      </c>
      <c r="V148" s="1094">
        <f t="shared" si="49"/>
        <v>0</v>
      </c>
      <c r="W148" s="1105" t="str">
        <f>IF(H148="","",VLOOKUP(H148,'Nhập xuất tồn S02'!$B$12:$X$4901,22,0))</f>
        <v/>
      </c>
      <c r="X148" s="1096" t="str">
        <f>IF(H148="","",VLOOKUP(H148,'Nhập xuất tồn S02'!$B$12:$X$4901,23,0))</f>
        <v/>
      </c>
      <c r="Y148" s="1096" t="str">
        <f t="shared" si="50"/>
        <v/>
      </c>
      <c r="Z148" s="1096" t="str">
        <f t="shared" si="51"/>
        <v/>
      </c>
      <c r="AA148" s="1197" t="str">
        <f>IF(P148="","",IFERROR(VLOOKUP(P148,'Khách hàng'!$B$6:$E$1391,2,0),VLOOKUP(P148,NCC!$B$6:$D$1391,2,0)))</f>
        <v/>
      </c>
      <c r="AB148" s="1197" t="str">
        <f>IF(P148="","",IFERROR(VLOOKUP(P148,'Khách hàng'!$B$6:$E$1391,3,0),VLOOKUP(P148,NCC!$B$6:$D$1391,3,0)))</f>
        <v/>
      </c>
    </row>
    <row r="149" spans="1:28" s="995" customFormat="1" ht="13.8">
      <c r="A149" s="1163" t="str">
        <f t="shared" si="44"/>
        <v/>
      </c>
      <c r="B149" s="1077" t="str">
        <f t="shared" si="45"/>
        <v/>
      </c>
      <c r="C149" s="1141"/>
      <c r="D149" s="985"/>
      <c r="E149" s="1398"/>
      <c r="F149" s="1001"/>
      <c r="G149" s="1081" t="str">
        <f t="shared" si="46"/>
        <v/>
      </c>
      <c r="H149" s="986"/>
      <c r="I149" s="1002"/>
      <c r="J149" s="988"/>
      <c r="K149" s="989"/>
      <c r="L149" s="998"/>
      <c r="M149" s="936"/>
      <c r="N149" s="936"/>
      <c r="O149" s="999"/>
      <c r="P149" s="1153"/>
      <c r="Q149" s="1003"/>
      <c r="R149" s="1113" t="str">
        <f>IF(H149="","",VLOOKUP($H149,'Nhập xuất tồn S02'!$B$12:$AB$51,3,0))</f>
        <v/>
      </c>
      <c r="S149" s="1093">
        <f t="shared" si="47"/>
        <v>0</v>
      </c>
      <c r="T149" s="1093">
        <f t="shared" si="48"/>
        <v>0</v>
      </c>
      <c r="U149" s="1094">
        <f>IF(J149&gt;0,VLOOKUP($H149,'Nhập xuất tồn S02'!$B$12:$AB$51,27,0),0)</f>
        <v>0</v>
      </c>
      <c r="V149" s="1094">
        <f t="shared" si="49"/>
        <v>0</v>
      </c>
      <c r="W149" s="1105" t="str">
        <f>IF(H149="","",VLOOKUP(H149,'Nhập xuất tồn S02'!$B$12:$X$4901,22,0))</f>
        <v/>
      </c>
      <c r="X149" s="1096" t="str">
        <f>IF(H149="","",VLOOKUP(H149,'Nhập xuất tồn S02'!$B$12:$X$4901,23,0))</f>
        <v/>
      </c>
      <c r="Y149" s="1096" t="str">
        <f t="shared" si="50"/>
        <v/>
      </c>
      <c r="Z149" s="1096" t="str">
        <f t="shared" si="51"/>
        <v/>
      </c>
      <c r="AA149" s="1197" t="str">
        <f>IF(P149="","",IFERROR(VLOOKUP(P149,'Khách hàng'!$B$6:$E$1391,2,0),VLOOKUP(P149,NCC!$B$6:$D$1391,2,0)))</f>
        <v/>
      </c>
      <c r="AB149" s="1197" t="str">
        <f>IF(P149="","",IFERROR(VLOOKUP(P149,'Khách hàng'!$B$6:$E$1391,3,0),VLOOKUP(P149,NCC!$B$6:$D$1391,3,0)))</f>
        <v/>
      </c>
    </row>
    <row r="150" spans="1:28" s="995" customFormat="1" ht="13.8">
      <c r="A150" s="1163" t="str">
        <f t="shared" si="44"/>
        <v/>
      </c>
      <c r="B150" s="1077" t="str">
        <f t="shared" si="45"/>
        <v/>
      </c>
      <c r="C150" s="1141"/>
      <c r="D150" s="985"/>
      <c r="E150" s="1398"/>
      <c r="F150" s="1001"/>
      <c r="G150" s="1081" t="str">
        <f t="shared" si="46"/>
        <v/>
      </c>
      <c r="H150" s="986"/>
      <c r="I150" s="1002"/>
      <c r="J150" s="988"/>
      <c r="K150" s="989"/>
      <c r="L150" s="998"/>
      <c r="M150" s="936"/>
      <c r="N150" s="936"/>
      <c r="O150" s="999"/>
      <c r="P150" s="1153"/>
      <c r="Q150" s="1003"/>
      <c r="R150" s="1113" t="str">
        <f>IF(H150="","",VLOOKUP($H150,'Nhập xuất tồn S02'!$B$12:$AB$51,3,0))</f>
        <v/>
      </c>
      <c r="S150" s="1093">
        <f t="shared" si="47"/>
        <v>0</v>
      </c>
      <c r="T150" s="1093">
        <f t="shared" si="48"/>
        <v>0</v>
      </c>
      <c r="U150" s="1094">
        <f>IF(J150&gt;0,VLOOKUP($H150,'Nhập xuất tồn S02'!$B$12:$AB$51,27,0),0)</f>
        <v>0</v>
      </c>
      <c r="V150" s="1094">
        <f t="shared" si="49"/>
        <v>0</v>
      </c>
      <c r="W150" s="1105" t="str">
        <f>IF(H150="","",VLOOKUP(H150,'Nhập xuất tồn S02'!$B$12:$X$4901,22,0))</f>
        <v/>
      </c>
      <c r="X150" s="1096" t="str">
        <f>IF(H150="","",VLOOKUP(H150,'Nhập xuất tồn S02'!$B$12:$X$4901,23,0))</f>
        <v/>
      </c>
      <c r="Y150" s="1096" t="str">
        <f t="shared" si="50"/>
        <v/>
      </c>
      <c r="Z150" s="1096" t="str">
        <f t="shared" si="51"/>
        <v/>
      </c>
      <c r="AA150" s="1197" t="str">
        <f>IF(P150="","",IFERROR(VLOOKUP(P150,'Khách hàng'!$B$6:$E$1391,2,0),VLOOKUP(P150,NCC!$B$6:$D$1391,2,0)))</f>
        <v/>
      </c>
      <c r="AB150" s="1197" t="str">
        <f>IF(P150="","",IFERROR(VLOOKUP(P150,'Khách hàng'!$B$6:$E$1391,3,0),VLOOKUP(P150,NCC!$B$6:$D$1391,3,0)))</f>
        <v/>
      </c>
    </row>
    <row r="151" spans="1:28" s="995" customFormat="1" ht="13.8">
      <c r="A151" s="1163" t="str">
        <f t="shared" si="44"/>
        <v/>
      </c>
      <c r="B151" s="1077" t="str">
        <f t="shared" si="45"/>
        <v/>
      </c>
      <c r="C151" s="1141"/>
      <c r="D151" s="985"/>
      <c r="E151" s="1398"/>
      <c r="F151" s="1001"/>
      <c r="G151" s="1081" t="str">
        <f t="shared" si="46"/>
        <v/>
      </c>
      <c r="H151" s="986"/>
      <c r="I151" s="1002"/>
      <c r="J151" s="988"/>
      <c r="K151" s="989"/>
      <c r="L151" s="998"/>
      <c r="M151" s="936"/>
      <c r="N151" s="936"/>
      <c r="O151" s="999"/>
      <c r="P151" s="1153"/>
      <c r="Q151" s="1003"/>
      <c r="R151" s="1113" t="str">
        <f>IF(H151="","",VLOOKUP($H151,'Nhập xuất tồn S02'!$B$12:$AB$51,3,0))</f>
        <v/>
      </c>
      <c r="S151" s="1093">
        <f t="shared" si="47"/>
        <v>0</v>
      </c>
      <c r="T151" s="1093">
        <f t="shared" si="48"/>
        <v>0</v>
      </c>
      <c r="U151" s="1094">
        <f>IF(J151&gt;0,VLOOKUP($H151,'Nhập xuất tồn S02'!$B$12:$AB$51,27,0),0)</f>
        <v>0</v>
      </c>
      <c r="V151" s="1094">
        <f t="shared" si="49"/>
        <v>0</v>
      </c>
      <c r="W151" s="1105" t="str">
        <f>IF(H151="","",VLOOKUP(H151,'Nhập xuất tồn S02'!$B$12:$X$4901,22,0))</f>
        <v/>
      </c>
      <c r="X151" s="1096" t="str">
        <f>IF(H151="","",VLOOKUP(H151,'Nhập xuất tồn S02'!$B$12:$X$4901,23,0))</f>
        <v/>
      </c>
      <c r="Y151" s="1096" t="str">
        <f t="shared" si="50"/>
        <v/>
      </c>
      <c r="Z151" s="1096" t="str">
        <f t="shared" si="51"/>
        <v/>
      </c>
      <c r="AA151" s="1197" t="str">
        <f>IF(P151="","",IFERROR(VLOOKUP(P151,'Khách hàng'!$B$6:$E$1391,2,0),VLOOKUP(P151,NCC!$B$6:$D$1391,2,0)))</f>
        <v/>
      </c>
      <c r="AB151" s="1197" t="str">
        <f>IF(P151="","",IFERROR(VLOOKUP(P151,'Khách hàng'!$B$6:$E$1391,3,0),VLOOKUP(P151,NCC!$B$6:$D$1391,3,0)))</f>
        <v/>
      </c>
    </row>
    <row r="152" spans="1:28" s="995" customFormat="1" ht="13.8">
      <c r="A152" s="1163" t="str">
        <f t="shared" si="44"/>
        <v/>
      </c>
      <c r="B152" s="1077" t="str">
        <f t="shared" si="45"/>
        <v/>
      </c>
      <c r="C152" s="1141"/>
      <c r="D152" s="985"/>
      <c r="E152" s="1398"/>
      <c r="F152" s="1001"/>
      <c r="G152" s="1081" t="str">
        <f t="shared" si="46"/>
        <v/>
      </c>
      <c r="H152" s="986"/>
      <c r="I152" s="1002"/>
      <c r="J152" s="988"/>
      <c r="K152" s="989"/>
      <c r="L152" s="998"/>
      <c r="M152" s="936"/>
      <c r="N152" s="936"/>
      <c r="O152" s="999"/>
      <c r="P152" s="1153"/>
      <c r="Q152" s="1003"/>
      <c r="R152" s="1113" t="str">
        <f>IF(H152="","",VLOOKUP($H152,'Nhập xuất tồn S02'!$B$12:$AB$51,3,0))</f>
        <v/>
      </c>
      <c r="S152" s="1093">
        <f t="shared" ref="S152:S160" si="52">IF(OR(LEFT(G152,2)="PN",M152="152",M152="155",M152="156"),O152/I152,0)</f>
        <v>0</v>
      </c>
      <c r="T152" s="1093">
        <f t="shared" ref="T152:T160" si="53">IF(OR(LEFT(G152,2)="PN",M152="152",M152="155",M152="156"),O152,0)</f>
        <v>0</v>
      </c>
      <c r="U152" s="1094">
        <f>IF(J152&gt;0,VLOOKUP($H152,'Nhập xuất tồn S02'!$B$12:$AB$51,27,0),0)</f>
        <v>0</v>
      </c>
      <c r="V152" s="1094">
        <f t="shared" ref="V152:V161" si="54">IF(J152&gt;0,J152*U152,0)</f>
        <v>0</v>
      </c>
      <c r="W152" s="1105" t="str">
        <f>IF(H152="","",VLOOKUP(H152,'Nhập xuất tồn S02'!$B$12:$X$4901,22,0))</f>
        <v/>
      </c>
      <c r="X152" s="1096" t="str">
        <f>IF(H152="","",VLOOKUP(H152,'Nhập xuất tồn S02'!$B$12:$X$4901,23,0))</f>
        <v/>
      </c>
      <c r="Y152" s="1096" t="str">
        <f t="shared" ref="Y152:Y161" si="55">LEFT(M152,3)</f>
        <v/>
      </c>
      <c r="Z152" s="1096" t="str">
        <f t="shared" ref="Z152:Z161" si="56">LEFT(N152,3)</f>
        <v/>
      </c>
      <c r="AA152" s="1197" t="str">
        <f>IF(P152="","",IFERROR(VLOOKUP(P152,'Khách hàng'!$B$6:$E$1391,2,0),VLOOKUP(P152,NCC!$B$6:$D$1391,2,0)))</f>
        <v/>
      </c>
      <c r="AB152" s="1197" t="str">
        <f>IF(P152="","",IFERROR(VLOOKUP(P152,'Khách hàng'!$B$6:$E$1391,3,0),VLOOKUP(P152,NCC!$B$6:$D$1391,3,0)))</f>
        <v/>
      </c>
    </row>
    <row r="153" spans="1:28" s="995" customFormat="1" ht="13.8">
      <c r="A153" s="1163" t="str">
        <f t="shared" si="44"/>
        <v/>
      </c>
      <c r="B153" s="1077" t="str">
        <f t="shared" si="45"/>
        <v/>
      </c>
      <c r="C153" s="1141"/>
      <c r="D153" s="985"/>
      <c r="E153" s="1398"/>
      <c r="F153" s="1001"/>
      <c r="G153" s="1081" t="str">
        <f t="shared" si="46"/>
        <v/>
      </c>
      <c r="H153" s="986"/>
      <c r="I153" s="1002"/>
      <c r="J153" s="988"/>
      <c r="K153" s="989"/>
      <c r="L153" s="998"/>
      <c r="M153" s="936"/>
      <c r="N153" s="936"/>
      <c r="O153" s="999"/>
      <c r="P153" s="1153"/>
      <c r="Q153" s="1003"/>
      <c r="R153" s="1113" t="str">
        <f>IF(H153="","",VLOOKUP($H153,'Nhập xuất tồn S02'!$B$12:$AB$51,3,0))</f>
        <v/>
      </c>
      <c r="S153" s="1093">
        <f t="shared" si="52"/>
        <v>0</v>
      </c>
      <c r="T153" s="1093">
        <f t="shared" si="53"/>
        <v>0</v>
      </c>
      <c r="U153" s="1094">
        <f>IF(J153&gt;0,VLOOKUP($H153,'Nhập xuất tồn S02'!$B$12:$AB$51,27,0),0)</f>
        <v>0</v>
      </c>
      <c r="V153" s="1094">
        <f t="shared" si="54"/>
        <v>0</v>
      </c>
      <c r="W153" s="1105" t="str">
        <f>IF(H153="","",VLOOKUP(H153,'Nhập xuất tồn S02'!$B$12:$X$4901,22,0))</f>
        <v/>
      </c>
      <c r="X153" s="1096" t="str">
        <f>IF(H153="","",VLOOKUP(H153,'Nhập xuất tồn S02'!$B$12:$X$4901,23,0))</f>
        <v/>
      </c>
      <c r="Y153" s="1096" t="str">
        <f t="shared" si="55"/>
        <v/>
      </c>
      <c r="Z153" s="1096" t="str">
        <f t="shared" si="56"/>
        <v/>
      </c>
      <c r="AA153" s="1197" t="str">
        <f>IF(P153="","",IFERROR(VLOOKUP(P153,'Khách hàng'!$B$6:$E$1391,2,0),VLOOKUP(P153,NCC!$B$6:$D$1391,2,0)))</f>
        <v/>
      </c>
      <c r="AB153" s="1197" t="str">
        <f>IF(P153="","",IFERROR(VLOOKUP(P153,'Khách hàng'!$B$6:$E$1391,3,0),VLOOKUP(P153,NCC!$B$6:$D$1391,3,0)))</f>
        <v/>
      </c>
    </row>
    <row r="154" spans="1:28" s="995" customFormat="1" ht="13.8">
      <c r="A154" s="1163" t="str">
        <f t="shared" si="44"/>
        <v/>
      </c>
      <c r="B154" s="1077" t="str">
        <f t="shared" si="45"/>
        <v/>
      </c>
      <c r="C154" s="1141"/>
      <c r="D154" s="985"/>
      <c r="E154" s="1398"/>
      <c r="F154" s="1001"/>
      <c r="G154" s="1081" t="str">
        <f t="shared" si="46"/>
        <v/>
      </c>
      <c r="H154" s="986"/>
      <c r="I154" s="1002"/>
      <c r="J154" s="988"/>
      <c r="K154" s="989"/>
      <c r="L154" s="998"/>
      <c r="M154" s="936"/>
      <c r="N154" s="936"/>
      <c r="O154" s="999"/>
      <c r="P154" s="1153"/>
      <c r="Q154" s="1003"/>
      <c r="R154" s="1113" t="str">
        <f>IF(H154="","",VLOOKUP($H154,'Nhập xuất tồn S02'!$B$12:$AB$51,3,0))</f>
        <v/>
      </c>
      <c r="S154" s="1093">
        <f t="shared" si="52"/>
        <v>0</v>
      </c>
      <c r="T154" s="1093">
        <f t="shared" si="53"/>
        <v>0</v>
      </c>
      <c r="U154" s="1094">
        <f>IF(J154&gt;0,VLOOKUP($H154,'Nhập xuất tồn S02'!$B$12:$AB$51,27,0),0)</f>
        <v>0</v>
      </c>
      <c r="V154" s="1094">
        <f t="shared" si="54"/>
        <v>0</v>
      </c>
      <c r="W154" s="1105" t="str">
        <f>IF(H154="","",VLOOKUP(H154,'Nhập xuất tồn S02'!$B$12:$X$4901,22,0))</f>
        <v/>
      </c>
      <c r="X154" s="1096" t="str">
        <f>IF(H154="","",VLOOKUP(H154,'Nhập xuất tồn S02'!$B$12:$X$4901,23,0))</f>
        <v/>
      </c>
      <c r="Y154" s="1096" t="str">
        <f t="shared" si="55"/>
        <v/>
      </c>
      <c r="Z154" s="1096" t="str">
        <f t="shared" si="56"/>
        <v/>
      </c>
      <c r="AA154" s="1197" t="str">
        <f>IF(P154="","",IFERROR(VLOOKUP(P154,'Khách hàng'!$B$6:$E$1391,2,0),VLOOKUP(P154,NCC!$B$6:$D$1391,2,0)))</f>
        <v/>
      </c>
      <c r="AB154" s="1197" t="str">
        <f>IF(P154="","",IFERROR(VLOOKUP(P154,'Khách hàng'!$B$6:$E$1391,3,0),VLOOKUP(P154,NCC!$B$6:$D$1391,3,0)))</f>
        <v/>
      </c>
    </row>
    <row r="155" spans="1:28" s="995" customFormat="1" ht="13.8">
      <c r="A155" s="1163" t="str">
        <f t="shared" si="44"/>
        <v/>
      </c>
      <c r="B155" s="1077" t="str">
        <f t="shared" si="45"/>
        <v/>
      </c>
      <c r="C155" s="1141"/>
      <c r="D155" s="985"/>
      <c r="E155" s="1398"/>
      <c r="F155" s="1001"/>
      <c r="G155" s="1081" t="str">
        <f t="shared" si="46"/>
        <v/>
      </c>
      <c r="H155" s="986"/>
      <c r="I155" s="1002"/>
      <c r="J155" s="988"/>
      <c r="K155" s="989"/>
      <c r="L155" s="998"/>
      <c r="M155" s="936"/>
      <c r="N155" s="936"/>
      <c r="O155" s="999"/>
      <c r="P155" s="1153"/>
      <c r="Q155" s="1003"/>
      <c r="R155" s="1113" t="str">
        <f>IF(H155="","",VLOOKUP($H155,'Nhập xuất tồn S02'!$B$12:$AB$51,3,0))</f>
        <v/>
      </c>
      <c r="S155" s="1093">
        <f t="shared" si="52"/>
        <v>0</v>
      </c>
      <c r="T155" s="1093">
        <f t="shared" si="53"/>
        <v>0</v>
      </c>
      <c r="U155" s="1094">
        <f>IF(J155&gt;0,VLOOKUP($H155,'Nhập xuất tồn S02'!$B$12:$AB$51,27,0),0)</f>
        <v>0</v>
      </c>
      <c r="V155" s="1094">
        <f t="shared" si="54"/>
        <v>0</v>
      </c>
      <c r="W155" s="1105" t="str">
        <f>IF(H155="","",VLOOKUP(H155,'Nhập xuất tồn S02'!$B$12:$X$4901,22,0))</f>
        <v/>
      </c>
      <c r="X155" s="1096" t="str">
        <f>IF(H155="","",VLOOKUP(H155,'Nhập xuất tồn S02'!$B$12:$X$4901,23,0))</f>
        <v/>
      </c>
      <c r="Y155" s="1096" t="str">
        <f t="shared" si="55"/>
        <v/>
      </c>
      <c r="Z155" s="1096" t="str">
        <f t="shared" si="56"/>
        <v/>
      </c>
      <c r="AA155" s="1197" t="str">
        <f>IF(P155="","",IFERROR(VLOOKUP(P155,'Khách hàng'!$B$6:$E$1391,2,0),VLOOKUP(P155,NCC!$B$6:$D$1391,2,0)))</f>
        <v/>
      </c>
      <c r="AB155" s="1197" t="str">
        <f>IF(P155="","",IFERROR(VLOOKUP(P155,'Khách hàng'!$B$6:$E$1391,3,0),VLOOKUP(P155,NCC!$B$6:$D$1391,3,0)))</f>
        <v/>
      </c>
    </row>
    <row r="156" spans="1:28" s="995" customFormat="1" ht="13.8">
      <c r="A156" s="1163" t="str">
        <f t="shared" si="44"/>
        <v/>
      </c>
      <c r="B156" s="1077" t="str">
        <f t="shared" si="45"/>
        <v/>
      </c>
      <c r="C156" s="1141"/>
      <c r="D156" s="985"/>
      <c r="E156" s="1398"/>
      <c r="F156" s="1001"/>
      <c r="G156" s="1081" t="str">
        <f t="shared" si="46"/>
        <v/>
      </c>
      <c r="H156" s="986"/>
      <c r="I156" s="1002"/>
      <c r="J156" s="988"/>
      <c r="K156" s="989"/>
      <c r="L156" s="998"/>
      <c r="M156" s="936"/>
      <c r="N156" s="936"/>
      <c r="O156" s="999"/>
      <c r="P156" s="1153"/>
      <c r="Q156" s="1003"/>
      <c r="R156" s="1113" t="str">
        <f>IF(H156="","",VLOOKUP($H156,'Nhập xuất tồn S02'!$B$12:$AB$51,3,0))</f>
        <v/>
      </c>
      <c r="S156" s="1093">
        <f t="shared" si="52"/>
        <v>0</v>
      </c>
      <c r="T156" s="1093">
        <f t="shared" si="53"/>
        <v>0</v>
      </c>
      <c r="U156" s="1094">
        <f>IF(J156&gt;0,VLOOKUP($H156,'Nhập xuất tồn S02'!$B$12:$AB$51,27,0),0)</f>
        <v>0</v>
      </c>
      <c r="V156" s="1094">
        <f t="shared" si="54"/>
        <v>0</v>
      </c>
      <c r="W156" s="1105" t="str">
        <f>IF(H156="","",VLOOKUP(H156,'Nhập xuất tồn S02'!$B$12:$X$4901,22,0))</f>
        <v/>
      </c>
      <c r="X156" s="1096" t="str">
        <f>IF(H156="","",VLOOKUP(H156,'Nhập xuất tồn S02'!$B$12:$X$4901,23,0))</f>
        <v/>
      </c>
      <c r="Y156" s="1096" t="str">
        <f t="shared" si="55"/>
        <v/>
      </c>
      <c r="Z156" s="1096" t="str">
        <f t="shared" si="56"/>
        <v/>
      </c>
      <c r="AA156" s="1197" t="str">
        <f>IF(P156="","",IFERROR(VLOOKUP(P156,'Khách hàng'!$B$6:$E$1391,2,0),VLOOKUP(P156,NCC!$B$6:$D$1391,2,0)))</f>
        <v/>
      </c>
      <c r="AB156" s="1197" t="str">
        <f>IF(P156="","",IFERROR(VLOOKUP(P156,'Khách hàng'!$B$6:$E$1391,3,0),VLOOKUP(P156,NCC!$B$6:$D$1391,3,0)))</f>
        <v/>
      </c>
    </row>
    <row r="157" spans="1:28" s="995" customFormat="1" ht="13.8">
      <c r="A157" s="1163" t="str">
        <f t="shared" si="44"/>
        <v/>
      </c>
      <c r="B157" s="1077" t="str">
        <f t="shared" si="45"/>
        <v/>
      </c>
      <c r="C157" s="1141"/>
      <c r="D157" s="985"/>
      <c r="E157" s="1398"/>
      <c r="F157" s="1001"/>
      <c r="G157" s="1081" t="str">
        <f t="shared" si="46"/>
        <v/>
      </c>
      <c r="H157" s="986"/>
      <c r="I157" s="1002"/>
      <c r="J157" s="988"/>
      <c r="K157" s="989"/>
      <c r="L157" s="998"/>
      <c r="M157" s="936"/>
      <c r="N157" s="936"/>
      <c r="O157" s="999"/>
      <c r="P157" s="1153"/>
      <c r="Q157" s="1003"/>
      <c r="R157" s="1113" t="str">
        <f>IF(H157="","",VLOOKUP($H157,'Nhập xuất tồn S02'!$B$12:$AB$51,3,0))</f>
        <v/>
      </c>
      <c r="S157" s="1093">
        <f t="shared" si="52"/>
        <v>0</v>
      </c>
      <c r="T157" s="1093">
        <f t="shared" si="53"/>
        <v>0</v>
      </c>
      <c r="U157" s="1094">
        <f>IF(J157&gt;0,VLOOKUP($H157,'Nhập xuất tồn S02'!$B$12:$AB$51,27,0),0)</f>
        <v>0</v>
      </c>
      <c r="V157" s="1094">
        <f t="shared" si="54"/>
        <v>0</v>
      </c>
      <c r="W157" s="1105" t="str">
        <f>IF(H157="","",VLOOKUP(H157,'Nhập xuất tồn S02'!$B$12:$X$4901,22,0))</f>
        <v/>
      </c>
      <c r="X157" s="1096" t="str">
        <f>IF(H157="","",VLOOKUP(H157,'Nhập xuất tồn S02'!$B$12:$X$4901,23,0))</f>
        <v/>
      </c>
      <c r="Y157" s="1096" t="str">
        <f t="shared" si="55"/>
        <v/>
      </c>
      <c r="Z157" s="1096" t="str">
        <f t="shared" si="56"/>
        <v/>
      </c>
      <c r="AA157" s="1197" t="str">
        <f>IF(P157="","",IFERROR(VLOOKUP(P157,'Khách hàng'!$B$6:$E$1391,2,0),VLOOKUP(P157,NCC!$B$6:$D$1391,2,0)))</f>
        <v/>
      </c>
      <c r="AB157" s="1197" t="str">
        <f>IF(P157="","",IFERROR(VLOOKUP(P157,'Khách hàng'!$B$6:$E$1391,3,0),VLOOKUP(P157,NCC!$B$6:$D$1391,3,0)))</f>
        <v/>
      </c>
    </row>
    <row r="158" spans="1:28" s="995" customFormat="1" ht="13.8">
      <c r="A158" s="1163" t="str">
        <f t="shared" si="44"/>
        <v/>
      </c>
      <c r="B158" s="1077" t="str">
        <f t="shared" si="45"/>
        <v/>
      </c>
      <c r="C158" s="1141"/>
      <c r="D158" s="985"/>
      <c r="E158" s="1398"/>
      <c r="F158" s="1001"/>
      <c r="G158" s="1081" t="str">
        <f t="shared" si="46"/>
        <v/>
      </c>
      <c r="H158" s="986"/>
      <c r="I158" s="1002"/>
      <c r="J158" s="988"/>
      <c r="K158" s="989"/>
      <c r="L158" s="998"/>
      <c r="M158" s="936"/>
      <c r="N158" s="936"/>
      <c r="O158" s="999"/>
      <c r="P158" s="1153"/>
      <c r="Q158" s="1003"/>
      <c r="R158" s="1113" t="str">
        <f>IF(H158="","",VLOOKUP($H158,'Nhập xuất tồn S02'!$B$12:$AB$51,3,0))</f>
        <v/>
      </c>
      <c r="S158" s="1093">
        <f t="shared" si="52"/>
        <v>0</v>
      </c>
      <c r="T158" s="1093">
        <f t="shared" si="53"/>
        <v>0</v>
      </c>
      <c r="U158" s="1094">
        <f>IF(J158&gt;0,VLOOKUP($H158,'Nhập xuất tồn S02'!$B$12:$AB$51,27,0),0)</f>
        <v>0</v>
      </c>
      <c r="V158" s="1094">
        <f t="shared" si="54"/>
        <v>0</v>
      </c>
      <c r="W158" s="1105" t="str">
        <f>IF(H158="","",VLOOKUP(H158,'Nhập xuất tồn S02'!$B$12:$X$4901,22,0))</f>
        <v/>
      </c>
      <c r="X158" s="1096" t="str">
        <f>IF(H158="","",VLOOKUP(H158,'Nhập xuất tồn S02'!$B$12:$X$4901,23,0))</f>
        <v/>
      </c>
      <c r="Y158" s="1096" t="str">
        <f t="shared" si="55"/>
        <v/>
      </c>
      <c r="Z158" s="1096" t="str">
        <f t="shared" si="56"/>
        <v/>
      </c>
      <c r="AA158" s="1197" t="str">
        <f>IF(P158="","",IFERROR(VLOOKUP(P158,'Khách hàng'!$B$6:$E$1391,2,0),VLOOKUP(P158,NCC!$B$6:$D$1391,2,0)))</f>
        <v/>
      </c>
      <c r="AB158" s="1197" t="str">
        <f>IF(P158="","",IFERROR(VLOOKUP(P158,'Khách hàng'!$B$6:$E$1391,3,0),VLOOKUP(P158,NCC!$B$6:$D$1391,3,0)))</f>
        <v/>
      </c>
    </row>
    <row r="159" spans="1:28" s="995" customFormat="1" ht="13.8">
      <c r="A159" s="1163" t="str">
        <f t="shared" si="44"/>
        <v/>
      </c>
      <c r="B159" s="1077" t="str">
        <f t="shared" si="45"/>
        <v/>
      </c>
      <c r="C159" s="1141"/>
      <c r="D159" s="985"/>
      <c r="E159" s="1398"/>
      <c r="F159" s="1001"/>
      <c r="G159" s="1081" t="str">
        <f t="shared" si="46"/>
        <v/>
      </c>
      <c r="H159" s="986"/>
      <c r="I159" s="1002"/>
      <c r="J159" s="988"/>
      <c r="K159" s="989"/>
      <c r="L159" s="998"/>
      <c r="M159" s="936"/>
      <c r="N159" s="936"/>
      <c r="O159" s="999"/>
      <c r="P159" s="1153"/>
      <c r="Q159" s="1003"/>
      <c r="R159" s="1113" t="str">
        <f>IF(H159="","",VLOOKUP($H159,'Nhập xuất tồn S02'!$B$12:$AB$51,3,0))</f>
        <v/>
      </c>
      <c r="S159" s="1093">
        <f t="shared" si="52"/>
        <v>0</v>
      </c>
      <c r="T159" s="1093">
        <f t="shared" si="53"/>
        <v>0</v>
      </c>
      <c r="U159" s="1094">
        <f>IF(J159&gt;0,VLOOKUP($H159,'Nhập xuất tồn S02'!$B$12:$AB$51,27,0),0)</f>
        <v>0</v>
      </c>
      <c r="V159" s="1094">
        <f t="shared" si="54"/>
        <v>0</v>
      </c>
      <c r="W159" s="1105" t="str">
        <f>IF(H159="","",VLOOKUP(H159,'Nhập xuất tồn S02'!$B$12:$X$4901,22,0))</f>
        <v/>
      </c>
      <c r="X159" s="1096" t="str">
        <f>IF(H159="","",VLOOKUP(H159,'Nhập xuất tồn S02'!$B$12:$X$4901,23,0))</f>
        <v/>
      </c>
      <c r="Y159" s="1096" t="str">
        <f t="shared" si="55"/>
        <v/>
      </c>
      <c r="Z159" s="1096" t="str">
        <f t="shared" si="56"/>
        <v/>
      </c>
      <c r="AA159" s="1197" t="str">
        <f>IF(P159="","",IFERROR(VLOOKUP(P159,'Khách hàng'!$B$6:$E$1391,2,0),VLOOKUP(P159,NCC!$B$6:$D$1391,2,0)))</f>
        <v/>
      </c>
      <c r="AB159" s="1197" t="str">
        <f>IF(P159="","",IFERROR(VLOOKUP(P159,'Khách hàng'!$B$6:$E$1391,3,0),VLOOKUP(P159,NCC!$B$6:$D$1391,3,0)))</f>
        <v/>
      </c>
    </row>
    <row r="160" spans="1:28" s="995" customFormat="1" ht="13.8">
      <c r="A160" s="1163" t="str">
        <f t="shared" si="44"/>
        <v/>
      </c>
      <c r="B160" s="1077" t="str">
        <f t="shared" si="45"/>
        <v/>
      </c>
      <c r="C160" s="1141"/>
      <c r="D160" s="985"/>
      <c r="E160" s="1398"/>
      <c r="F160" s="1001"/>
      <c r="G160" s="1081" t="str">
        <f t="shared" si="46"/>
        <v/>
      </c>
      <c r="H160" s="986"/>
      <c r="I160" s="1002"/>
      <c r="J160" s="988"/>
      <c r="K160" s="989"/>
      <c r="L160" s="998"/>
      <c r="M160" s="936"/>
      <c r="N160" s="936"/>
      <c r="O160" s="999"/>
      <c r="P160" s="1153"/>
      <c r="Q160" s="1003"/>
      <c r="R160" s="1113" t="str">
        <f>IF(H160="","",VLOOKUP($H160,'Nhập xuất tồn S02'!$B$12:$AB$51,3,0))</f>
        <v/>
      </c>
      <c r="S160" s="1093">
        <f t="shared" si="52"/>
        <v>0</v>
      </c>
      <c r="T160" s="1093">
        <f t="shared" si="53"/>
        <v>0</v>
      </c>
      <c r="U160" s="1094">
        <f>IF(J160&gt;0,VLOOKUP($H160,'Nhập xuất tồn S02'!$B$12:$AB$51,27,0),0)</f>
        <v>0</v>
      </c>
      <c r="V160" s="1094">
        <f t="shared" si="54"/>
        <v>0</v>
      </c>
      <c r="W160" s="1105" t="str">
        <f>IF(H160="","",VLOOKUP(H160,'Nhập xuất tồn S02'!$B$12:$X$4901,22,0))</f>
        <v/>
      </c>
      <c r="X160" s="1096" t="str">
        <f>IF(H160="","",VLOOKUP(H160,'Nhập xuất tồn S02'!$B$12:$X$4901,23,0))</f>
        <v/>
      </c>
      <c r="Y160" s="1096" t="str">
        <f t="shared" si="55"/>
        <v/>
      </c>
      <c r="Z160" s="1096" t="str">
        <f t="shared" si="56"/>
        <v/>
      </c>
      <c r="AA160" s="1197" t="str">
        <f>IF(P160="","",IFERROR(VLOOKUP(P160,'Khách hàng'!$B$6:$E$1391,2,0),VLOOKUP(P160,NCC!$B$6:$D$1391,2,0)))</f>
        <v/>
      </c>
      <c r="AB160" s="1197" t="str">
        <f>IF(P160="","",IFERROR(VLOOKUP(P160,'Khách hàng'!$B$6:$E$1391,3,0),VLOOKUP(P160,NCC!$B$6:$D$1391,3,0)))</f>
        <v/>
      </c>
    </row>
    <row r="161" spans="1:28" s="995" customFormat="1" ht="13.8">
      <c r="A161" s="1163" t="str">
        <f t="shared" si="44"/>
        <v/>
      </c>
      <c r="B161" s="1077" t="str">
        <f t="shared" si="45"/>
        <v/>
      </c>
      <c r="C161" s="1141"/>
      <c r="D161" s="985"/>
      <c r="E161" s="1398"/>
      <c r="F161" s="1001"/>
      <c r="G161" s="1081" t="str">
        <f t="shared" si="46"/>
        <v/>
      </c>
      <c r="H161" s="986"/>
      <c r="I161" s="1002"/>
      <c r="J161" s="988"/>
      <c r="K161" s="989"/>
      <c r="L161" s="998"/>
      <c r="M161" s="936"/>
      <c r="N161" s="936"/>
      <c r="O161" s="999"/>
      <c r="P161" s="1153"/>
      <c r="Q161" s="1003"/>
      <c r="R161" s="1113" t="str">
        <f>IF(H161="","",VLOOKUP($H161,'Nhập xuất tồn S02'!$B$12:$AB$51,3,0))</f>
        <v/>
      </c>
      <c r="S161" s="1093">
        <f t="shared" ref="S161:S224" si="57">IF(OR(LEFT(G161,2)="PN",M161="152",M161="155",M161="156"),O161/I161,0)</f>
        <v>0</v>
      </c>
      <c r="T161" s="1093">
        <f t="shared" ref="T161:T224" si="58">IF(OR(LEFT(G161,2)="PN",M161="152",M161="155",M161="156"),O161,0)</f>
        <v>0</v>
      </c>
      <c r="U161" s="1094">
        <f>IF(J161&gt;0,VLOOKUP($H161,'Nhập xuất tồn S02'!$B$12:$AB$51,27,0),0)</f>
        <v>0</v>
      </c>
      <c r="V161" s="1094">
        <f t="shared" si="54"/>
        <v>0</v>
      </c>
      <c r="W161" s="1105" t="str">
        <f>IF(H161="","",VLOOKUP(H161,'Nhập xuất tồn S02'!$B$12:$X$4901,22,0))</f>
        <v/>
      </c>
      <c r="X161" s="1096" t="str">
        <f>IF(H161="","",VLOOKUP(H161,'Nhập xuất tồn S02'!$B$12:$X$4901,23,0))</f>
        <v/>
      </c>
      <c r="Y161" s="1096" t="str">
        <f t="shared" si="55"/>
        <v/>
      </c>
      <c r="Z161" s="1096" t="str">
        <f t="shared" si="56"/>
        <v/>
      </c>
      <c r="AA161" s="1197" t="str">
        <f>IF(P161="","",IFERROR(VLOOKUP(P161,'Khách hàng'!$B$6:$E$1391,2,0),VLOOKUP(P161,NCC!$B$6:$D$1391,2,0)))</f>
        <v/>
      </c>
      <c r="AB161" s="1197" t="str">
        <f>IF(P161="","",IFERROR(VLOOKUP(P161,'Khách hàng'!$B$6:$E$1391,3,0),VLOOKUP(P161,NCC!$B$6:$D$1391,3,0)))</f>
        <v/>
      </c>
    </row>
    <row r="162" spans="1:28" s="995" customFormat="1" ht="13.8">
      <c r="A162" s="1163" t="str">
        <f t="shared" si="44"/>
        <v/>
      </c>
      <c r="B162" s="1077" t="str">
        <f t="shared" si="45"/>
        <v/>
      </c>
      <c r="C162" s="1141"/>
      <c r="D162" s="985"/>
      <c r="E162" s="1398"/>
      <c r="F162" s="1001"/>
      <c r="G162" s="1081" t="str">
        <f t="shared" si="46"/>
        <v/>
      </c>
      <c r="H162" s="986"/>
      <c r="I162" s="1002"/>
      <c r="J162" s="988"/>
      <c r="K162" s="989"/>
      <c r="L162" s="998"/>
      <c r="M162" s="936"/>
      <c r="N162" s="936"/>
      <c r="O162" s="999"/>
      <c r="P162" s="1153"/>
      <c r="Q162" s="1003"/>
      <c r="R162" s="1113" t="str">
        <f>IF(H162="","",VLOOKUP($H162,'Nhập xuất tồn S02'!$B$12:$AB$51,3,0))</f>
        <v/>
      </c>
      <c r="S162" s="1093">
        <f t="shared" si="57"/>
        <v>0</v>
      </c>
      <c r="T162" s="1093">
        <f t="shared" si="58"/>
        <v>0</v>
      </c>
      <c r="U162" s="1094">
        <f>IF(J162&gt;0,VLOOKUP($H162,'Nhập xuất tồn S02'!$B$12:$AB$51,27,0),0)</f>
        <v>0</v>
      </c>
      <c r="V162" s="1094">
        <f t="shared" ref="V162:V225" si="59">IF(J162&gt;0,J162*U162,0)</f>
        <v>0</v>
      </c>
      <c r="W162" s="1105" t="str">
        <f>IF(H162="","",VLOOKUP(H162,'Nhập xuất tồn S02'!$B$12:$X$4901,22,0))</f>
        <v/>
      </c>
      <c r="X162" s="1096" t="str">
        <f>IF(H162="","",VLOOKUP(H162,'Nhập xuất tồn S02'!$B$12:$X$4901,23,0))</f>
        <v/>
      </c>
      <c r="Y162" s="1096" t="str">
        <f t="shared" ref="Y162:Y225" si="60">LEFT(M162,3)</f>
        <v/>
      </c>
      <c r="Z162" s="1096" t="str">
        <f t="shared" ref="Z162:Z225" si="61">LEFT(N162,3)</f>
        <v/>
      </c>
      <c r="AA162" s="1197" t="str">
        <f>IF(P162="","",IFERROR(VLOOKUP(P162,'Khách hàng'!$B$6:$E$1391,2,0),VLOOKUP(P162,NCC!$B$6:$D$1391,2,0)))</f>
        <v/>
      </c>
      <c r="AB162" s="1197" t="str">
        <f>IF(P162="","",IFERROR(VLOOKUP(P162,'Khách hàng'!$B$6:$E$1391,3,0),VLOOKUP(P162,NCC!$B$6:$D$1391,3,0)))</f>
        <v/>
      </c>
    </row>
    <row r="163" spans="1:28" s="995" customFormat="1" ht="13.8">
      <c r="A163" s="1163" t="str">
        <f t="shared" ref="A163:A186" si="62">IF(D163="","",MONTH(D163))</f>
        <v/>
      </c>
      <c r="B163" s="1077" t="str">
        <f t="shared" ref="B163:B169" si="63">IF(F163="","",IF(OR(MONTH(F163)=1,MONTH(F163)=2,MONTH(F163)=3),"Q1",IF(OR(MONTH(F163)=4,MONTH(F163)=5,MONTH(F163)=6),"Q2",IF(OR(MONTH(F163)=7,MONTH(F163)=8,MONTH(F163)=9),"Q3","Q4"))))</f>
        <v/>
      </c>
      <c r="C163" s="1141"/>
      <c r="D163" s="985"/>
      <c r="E163" s="1398"/>
      <c r="F163" s="1001"/>
      <c r="G163" s="1081" t="str">
        <f t="shared" si="46"/>
        <v/>
      </c>
      <c r="H163" s="986"/>
      <c r="I163" s="1002"/>
      <c r="J163" s="988"/>
      <c r="K163" s="989"/>
      <c r="L163" s="998"/>
      <c r="M163" s="936"/>
      <c r="N163" s="936"/>
      <c r="O163" s="999"/>
      <c r="P163" s="1153"/>
      <c r="Q163" s="1003"/>
      <c r="R163" s="1113" t="str">
        <f>IF(H163="","",VLOOKUP($H163,'Nhập xuất tồn S02'!$B$12:$AB$51,3,0))</f>
        <v/>
      </c>
      <c r="S163" s="1093">
        <f t="shared" si="57"/>
        <v>0</v>
      </c>
      <c r="T163" s="1093">
        <f t="shared" si="58"/>
        <v>0</v>
      </c>
      <c r="U163" s="1094">
        <f>IF(J163&gt;0,VLOOKUP($H163,'Nhập xuất tồn S02'!$B$12:$AB$51,27,0),0)</f>
        <v>0</v>
      </c>
      <c r="V163" s="1094">
        <f t="shared" si="59"/>
        <v>0</v>
      </c>
      <c r="W163" s="1105" t="str">
        <f>IF(H163="","",VLOOKUP(H163,'Nhập xuất tồn S02'!$B$12:$X$4901,22,0))</f>
        <v/>
      </c>
      <c r="X163" s="1096" t="str">
        <f>IF(H163="","",VLOOKUP(H163,'Nhập xuất tồn S02'!$B$12:$X$4901,23,0))</f>
        <v/>
      </c>
      <c r="Y163" s="1096" t="str">
        <f t="shared" si="60"/>
        <v/>
      </c>
      <c r="Z163" s="1096" t="str">
        <f t="shared" si="61"/>
        <v/>
      </c>
      <c r="AA163" s="1197" t="str">
        <f>IF(P163="","",IFERROR(VLOOKUP(P163,'Khách hàng'!$B$6:$E$1391,2,0),VLOOKUP(P163,NCC!$B$6:$D$1391,2,0)))</f>
        <v/>
      </c>
      <c r="AB163" s="1197" t="str">
        <f>IF(P163="","",IFERROR(VLOOKUP(P163,'Khách hàng'!$B$6:$E$1391,3,0),VLOOKUP(P163,NCC!$B$6:$D$1391,3,0)))</f>
        <v/>
      </c>
    </row>
    <row r="164" spans="1:28" s="995" customFormat="1" ht="13.8">
      <c r="A164" s="1163" t="str">
        <f t="shared" si="62"/>
        <v/>
      </c>
      <c r="B164" s="1077" t="str">
        <f t="shared" si="63"/>
        <v/>
      </c>
      <c r="C164" s="1141"/>
      <c r="D164" s="985"/>
      <c r="E164" s="1398"/>
      <c r="F164" s="1001"/>
      <c r="G164" s="1081" t="str">
        <f t="shared" si="46"/>
        <v/>
      </c>
      <c r="H164" s="986"/>
      <c r="I164" s="1002"/>
      <c r="J164" s="988"/>
      <c r="K164" s="989"/>
      <c r="L164" s="998"/>
      <c r="M164" s="936"/>
      <c r="N164" s="936"/>
      <c r="O164" s="999"/>
      <c r="P164" s="1153"/>
      <c r="Q164" s="1003"/>
      <c r="R164" s="1113" t="str">
        <f>IF(H164="","",VLOOKUP($H164,'Nhập xuất tồn S02'!$B$12:$AB$51,3,0))</f>
        <v/>
      </c>
      <c r="S164" s="1093">
        <f t="shared" si="57"/>
        <v>0</v>
      </c>
      <c r="T164" s="1093">
        <f t="shared" si="58"/>
        <v>0</v>
      </c>
      <c r="U164" s="1094">
        <f>IF(J164&gt;0,VLOOKUP($H164,'Nhập xuất tồn S02'!$B$12:$AB$51,27,0),0)</f>
        <v>0</v>
      </c>
      <c r="V164" s="1094">
        <f t="shared" si="59"/>
        <v>0</v>
      </c>
      <c r="W164" s="1105" t="str">
        <f>IF(H164="","",VLOOKUP(H164,'Nhập xuất tồn S02'!$B$12:$X$4901,22,0))</f>
        <v/>
      </c>
      <c r="X164" s="1096" t="str">
        <f>IF(H164="","",VLOOKUP(H164,'Nhập xuất tồn S02'!$B$12:$X$4901,23,0))</f>
        <v/>
      </c>
      <c r="Y164" s="1096" t="str">
        <f t="shared" si="60"/>
        <v/>
      </c>
      <c r="Z164" s="1096" t="str">
        <f t="shared" si="61"/>
        <v/>
      </c>
      <c r="AA164" s="1197" t="str">
        <f>IF(P164="","",IFERROR(VLOOKUP(P164,'Khách hàng'!$B$6:$E$1391,2,0),VLOOKUP(P164,NCC!$B$6:$D$1391,2,0)))</f>
        <v/>
      </c>
      <c r="AB164" s="1197" t="str">
        <f>IF(P164="","",IFERROR(VLOOKUP(P164,'Khách hàng'!$B$6:$E$1391,3,0),VLOOKUP(P164,NCC!$B$6:$D$1391,3,0)))</f>
        <v/>
      </c>
    </row>
    <row r="165" spans="1:28" s="995" customFormat="1" ht="13.8">
      <c r="A165" s="1163" t="str">
        <f t="shared" si="62"/>
        <v/>
      </c>
      <c r="B165" s="1077" t="str">
        <f t="shared" si="63"/>
        <v/>
      </c>
      <c r="C165" s="1141"/>
      <c r="D165" s="985"/>
      <c r="E165" s="1398"/>
      <c r="F165" s="1001"/>
      <c r="G165" s="1081" t="str">
        <f t="shared" si="46"/>
        <v/>
      </c>
      <c r="H165" s="986"/>
      <c r="I165" s="1002"/>
      <c r="J165" s="988"/>
      <c r="K165" s="989"/>
      <c r="L165" s="998"/>
      <c r="M165" s="936"/>
      <c r="N165" s="936"/>
      <c r="O165" s="999"/>
      <c r="P165" s="1153"/>
      <c r="Q165" s="1003"/>
      <c r="R165" s="1113" t="str">
        <f>IF(H165="","",VLOOKUP($H165,'Nhập xuất tồn S02'!$B$12:$AB$51,3,0))</f>
        <v/>
      </c>
      <c r="S165" s="1093">
        <f t="shared" si="57"/>
        <v>0</v>
      </c>
      <c r="T165" s="1093">
        <f t="shared" si="58"/>
        <v>0</v>
      </c>
      <c r="U165" s="1094">
        <f>IF(J165&gt;0,VLOOKUP($H165,'Nhập xuất tồn S02'!$B$12:$AB$51,27,0),0)</f>
        <v>0</v>
      </c>
      <c r="V165" s="1094">
        <f t="shared" si="59"/>
        <v>0</v>
      </c>
      <c r="W165" s="1105" t="str">
        <f>IF(H165="","",VLOOKUP(H165,'Nhập xuất tồn S02'!$B$12:$X$4901,22,0))</f>
        <v/>
      </c>
      <c r="X165" s="1096" t="str">
        <f>IF(H165="","",VLOOKUP(H165,'Nhập xuất tồn S02'!$B$12:$X$4901,23,0))</f>
        <v/>
      </c>
      <c r="Y165" s="1096" t="str">
        <f t="shared" si="60"/>
        <v/>
      </c>
      <c r="Z165" s="1096" t="str">
        <f t="shared" si="61"/>
        <v/>
      </c>
      <c r="AA165" s="1197" t="str">
        <f>IF(P165="","",IFERROR(VLOOKUP(P165,'Khách hàng'!$B$6:$E$1391,2,0),VLOOKUP(P165,NCC!$B$6:$D$1391,2,0)))</f>
        <v/>
      </c>
      <c r="AB165" s="1197" t="str">
        <f>IF(P165="","",IFERROR(VLOOKUP(P165,'Khách hàng'!$B$6:$E$1391,3,0),VLOOKUP(P165,NCC!$B$6:$D$1391,3,0)))</f>
        <v/>
      </c>
    </row>
    <row r="166" spans="1:28" s="995" customFormat="1" ht="13.8">
      <c r="A166" s="1163" t="str">
        <f t="shared" si="62"/>
        <v/>
      </c>
      <c r="B166" s="1077" t="str">
        <f t="shared" si="63"/>
        <v/>
      </c>
      <c r="C166" s="1141"/>
      <c r="D166" s="985"/>
      <c r="E166" s="1398"/>
      <c r="F166" s="1001"/>
      <c r="G166" s="1081" t="str">
        <f t="shared" si="46"/>
        <v/>
      </c>
      <c r="H166" s="986"/>
      <c r="I166" s="1002"/>
      <c r="J166" s="988"/>
      <c r="K166" s="989"/>
      <c r="L166" s="998"/>
      <c r="M166" s="936"/>
      <c r="N166" s="936"/>
      <c r="O166" s="999"/>
      <c r="P166" s="1153"/>
      <c r="Q166" s="1003"/>
      <c r="R166" s="1113" t="str">
        <f>IF(H166="","",VLOOKUP($H166,'Nhập xuất tồn S02'!$B$12:$AB$51,3,0))</f>
        <v/>
      </c>
      <c r="S166" s="1093">
        <f t="shared" si="57"/>
        <v>0</v>
      </c>
      <c r="T166" s="1093">
        <f t="shared" si="58"/>
        <v>0</v>
      </c>
      <c r="U166" s="1094">
        <f>IF(J166&gt;0,VLOOKUP($H166,'Nhập xuất tồn S02'!$B$12:$AB$51,27,0),0)</f>
        <v>0</v>
      </c>
      <c r="V166" s="1094">
        <f t="shared" si="59"/>
        <v>0</v>
      </c>
      <c r="W166" s="1105" t="str">
        <f>IF(H166="","",VLOOKUP(H166,'Nhập xuất tồn S02'!$B$12:$X$4901,22,0))</f>
        <v/>
      </c>
      <c r="X166" s="1096" t="str">
        <f>IF(H166="","",VLOOKUP(H166,'Nhập xuất tồn S02'!$B$12:$X$4901,23,0))</f>
        <v/>
      </c>
      <c r="Y166" s="1096" t="str">
        <f t="shared" si="60"/>
        <v/>
      </c>
      <c r="Z166" s="1096" t="str">
        <f t="shared" si="61"/>
        <v/>
      </c>
      <c r="AA166" s="1197" t="str">
        <f>IF(P166="","",IFERROR(VLOOKUP(P166,'Khách hàng'!$B$6:$E$1391,2,0),VLOOKUP(P166,NCC!$B$6:$D$1391,2,0)))</f>
        <v/>
      </c>
      <c r="AB166" s="1197" t="str">
        <f>IF(P166="","",IFERROR(VLOOKUP(P166,'Khách hàng'!$B$6:$E$1391,3,0),VLOOKUP(P166,NCC!$B$6:$D$1391,3,0)))</f>
        <v/>
      </c>
    </row>
    <row r="167" spans="1:28" s="995" customFormat="1" ht="13.8">
      <c r="A167" s="1163" t="str">
        <f t="shared" si="62"/>
        <v/>
      </c>
      <c r="B167" s="1077" t="str">
        <f t="shared" si="63"/>
        <v/>
      </c>
      <c r="C167" s="1141"/>
      <c r="D167" s="985"/>
      <c r="E167" s="1398"/>
      <c r="F167" s="1001"/>
      <c r="G167" s="1081" t="str">
        <f t="shared" si="46"/>
        <v/>
      </c>
      <c r="H167" s="986"/>
      <c r="I167" s="1002"/>
      <c r="J167" s="988"/>
      <c r="K167" s="989"/>
      <c r="L167" s="998"/>
      <c r="M167" s="936"/>
      <c r="N167" s="936"/>
      <c r="O167" s="999"/>
      <c r="P167" s="1153"/>
      <c r="Q167" s="1003"/>
      <c r="R167" s="1113" t="str">
        <f>IF(H167="","",VLOOKUP($H167,'Nhập xuất tồn S02'!$B$12:$AB$51,3,0))</f>
        <v/>
      </c>
      <c r="S167" s="1093">
        <f t="shared" si="57"/>
        <v>0</v>
      </c>
      <c r="T167" s="1093">
        <f t="shared" si="58"/>
        <v>0</v>
      </c>
      <c r="U167" s="1094">
        <f>IF(J167&gt;0,VLOOKUP($H167,'Nhập xuất tồn S02'!$B$12:$AB$51,27,0),0)</f>
        <v>0</v>
      </c>
      <c r="V167" s="1094">
        <f t="shared" si="59"/>
        <v>0</v>
      </c>
      <c r="W167" s="1105" t="str">
        <f>IF(H167="","",VLOOKUP(H167,'Nhập xuất tồn S02'!$B$12:$X$4901,22,0))</f>
        <v/>
      </c>
      <c r="X167" s="1096" t="str">
        <f>IF(H167="","",VLOOKUP(H167,'Nhập xuất tồn S02'!$B$12:$X$4901,23,0))</f>
        <v/>
      </c>
      <c r="Y167" s="1096" t="str">
        <f t="shared" si="60"/>
        <v/>
      </c>
      <c r="Z167" s="1096" t="str">
        <f t="shared" si="61"/>
        <v/>
      </c>
      <c r="AA167" s="1197" t="str">
        <f>IF(P167="","",IFERROR(VLOOKUP(P167,'Khách hàng'!$B$6:$E$1391,2,0),VLOOKUP(P167,NCC!$B$6:$D$1391,2,0)))</f>
        <v/>
      </c>
      <c r="AB167" s="1197" t="str">
        <f>IF(P167="","",IFERROR(VLOOKUP(P167,'Khách hàng'!$B$6:$E$1391,3,0),VLOOKUP(P167,NCC!$B$6:$D$1391,3,0)))</f>
        <v/>
      </c>
    </row>
    <row r="168" spans="1:28" s="995" customFormat="1" ht="13.8">
      <c r="A168" s="1163" t="str">
        <f t="shared" si="62"/>
        <v/>
      </c>
      <c r="B168" s="1077" t="str">
        <f t="shared" si="63"/>
        <v/>
      </c>
      <c r="C168" s="1141"/>
      <c r="D168" s="985"/>
      <c r="E168" s="1398"/>
      <c r="F168" s="1001"/>
      <c r="G168" s="1081" t="str">
        <f t="shared" si="46"/>
        <v/>
      </c>
      <c r="H168" s="986"/>
      <c r="I168" s="1002"/>
      <c r="J168" s="988"/>
      <c r="K168" s="989"/>
      <c r="L168" s="998"/>
      <c r="M168" s="936"/>
      <c r="N168" s="936"/>
      <c r="O168" s="999"/>
      <c r="P168" s="1153"/>
      <c r="Q168" s="1003"/>
      <c r="R168" s="1113" t="str">
        <f>IF(H168="","",VLOOKUP($H168,'Nhập xuất tồn S02'!$B$12:$AB$51,3,0))</f>
        <v/>
      </c>
      <c r="S168" s="1093">
        <f t="shared" si="57"/>
        <v>0</v>
      </c>
      <c r="T168" s="1093">
        <f t="shared" si="58"/>
        <v>0</v>
      </c>
      <c r="U168" s="1094">
        <f>IF(J168&gt;0,VLOOKUP($H168,'Nhập xuất tồn S02'!$B$12:$AB$51,27,0),0)</f>
        <v>0</v>
      </c>
      <c r="V168" s="1094">
        <f t="shared" si="59"/>
        <v>0</v>
      </c>
      <c r="W168" s="1105" t="str">
        <f>IF(H168="","",VLOOKUP(H168,'Nhập xuất tồn S02'!$B$12:$X$4901,22,0))</f>
        <v/>
      </c>
      <c r="X168" s="1096" t="str">
        <f>IF(H168="","",VLOOKUP(H168,'Nhập xuất tồn S02'!$B$12:$X$4901,23,0))</f>
        <v/>
      </c>
      <c r="Y168" s="1096" t="str">
        <f t="shared" si="60"/>
        <v/>
      </c>
      <c r="Z168" s="1096" t="str">
        <f t="shared" si="61"/>
        <v/>
      </c>
      <c r="AA168" s="1197" t="str">
        <f>IF(P168="","",IFERROR(VLOOKUP(P168,'Khách hàng'!$B$6:$E$1391,2,0),VLOOKUP(P168,NCC!$B$6:$D$1391,2,0)))</f>
        <v/>
      </c>
      <c r="AB168" s="1197" t="str">
        <f>IF(P168="","",IFERROR(VLOOKUP(P168,'Khách hàng'!$B$6:$E$1391,3,0),VLOOKUP(P168,NCC!$B$6:$D$1391,3,0)))</f>
        <v/>
      </c>
    </row>
    <row r="169" spans="1:28" s="995" customFormat="1" ht="13.8">
      <c r="A169" s="1163" t="str">
        <f t="shared" si="62"/>
        <v/>
      </c>
      <c r="B169" s="1077" t="str">
        <f t="shared" si="63"/>
        <v/>
      </c>
      <c r="C169" s="1141"/>
      <c r="D169" s="985"/>
      <c r="E169" s="1398"/>
      <c r="F169" s="1001"/>
      <c r="G169" s="1081" t="str">
        <f t="shared" si="46"/>
        <v/>
      </c>
      <c r="H169" s="986"/>
      <c r="I169" s="1002"/>
      <c r="J169" s="988"/>
      <c r="K169" s="989"/>
      <c r="L169" s="998"/>
      <c r="M169" s="936"/>
      <c r="N169" s="936"/>
      <c r="O169" s="999"/>
      <c r="P169" s="1153"/>
      <c r="Q169" s="1003"/>
      <c r="R169" s="1113" t="str">
        <f>IF(H169="","",VLOOKUP($H169,'Nhập xuất tồn S02'!$B$12:$AB$51,3,0))</f>
        <v/>
      </c>
      <c r="S169" s="1093">
        <f t="shared" si="57"/>
        <v>0</v>
      </c>
      <c r="T169" s="1093">
        <f t="shared" si="58"/>
        <v>0</v>
      </c>
      <c r="U169" s="1094">
        <f>IF(J169&gt;0,VLOOKUP($H169,'Nhập xuất tồn S02'!$B$12:$AB$51,27,0),0)</f>
        <v>0</v>
      </c>
      <c r="V169" s="1094">
        <f t="shared" si="59"/>
        <v>0</v>
      </c>
      <c r="W169" s="1105" t="str">
        <f>IF(H169="","",VLOOKUP(H169,'Nhập xuất tồn S02'!$B$12:$X$4901,22,0))</f>
        <v/>
      </c>
      <c r="X169" s="1096" t="str">
        <f>IF(H169="","",VLOOKUP(H169,'Nhập xuất tồn S02'!$B$12:$X$4901,23,0))</f>
        <v/>
      </c>
      <c r="Y169" s="1096" t="str">
        <f t="shared" si="60"/>
        <v/>
      </c>
      <c r="Z169" s="1096" t="str">
        <f t="shared" si="61"/>
        <v/>
      </c>
      <c r="AA169" s="1197" t="str">
        <f>IF(P169="","",IFERROR(VLOOKUP(P169,'Khách hàng'!$B$6:$E$1391,2,0),VLOOKUP(P169,NCC!$B$6:$D$1391,2,0)))</f>
        <v/>
      </c>
      <c r="AB169" s="1197" t="str">
        <f>IF(P169="","",IFERROR(VLOOKUP(P169,'Khách hàng'!$B$6:$E$1391,3,0),VLOOKUP(P169,NCC!$B$6:$D$1391,3,0)))</f>
        <v/>
      </c>
    </row>
    <row r="170" spans="1:28" s="1011" customFormat="1" ht="13.8">
      <c r="A170" s="1163" t="str">
        <f t="shared" si="62"/>
        <v/>
      </c>
      <c r="B170" s="1073" t="str">
        <f t="shared" ref="B170" si="64">IF(F170="","",IF(OR(MONTH(F170)=1,MONTH(F170)=2,MONTH(F170)=3),"Q1",IF(OR(MONTH(F170)=4,MONTH(F170)=5,MONTH(F170)=6),"Q2",IF(OR(MONTH(F170)=7,MONTH(F170)=8,MONTH(F170)=9),"Q3","Q4"))))</f>
        <v/>
      </c>
      <c r="C170" s="1142"/>
      <c r="D170" s="1171"/>
      <c r="E170" s="1399"/>
      <c r="F170" s="1004"/>
      <c r="G170" s="1081" t="str">
        <f t="shared" si="46"/>
        <v/>
      </c>
      <c r="H170" s="1005"/>
      <c r="I170" s="1002"/>
      <c r="J170" s="1002"/>
      <c r="K170" s="1006"/>
      <c r="L170" s="1007"/>
      <c r="M170" s="1008"/>
      <c r="N170" s="1008"/>
      <c r="O170" s="1009"/>
      <c r="P170" s="1154"/>
      <c r="Q170" s="1010"/>
      <c r="R170" s="1073" t="str">
        <f>IF(H170="","",VLOOKUP($H170,'Nhập xuất tồn S02'!$B$12:$AB$51,3,0))</f>
        <v/>
      </c>
      <c r="S170" s="1095">
        <f t="shared" si="57"/>
        <v>0</v>
      </c>
      <c r="T170" s="1095">
        <f t="shared" si="58"/>
        <v>0</v>
      </c>
      <c r="U170" s="1094">
        <f>IF(J170&gt;0,VLOOKUP($H170,'Nhập xuất tồn S02'!$B$12:$AB$51,27,0),0)</f>
        <v>0</v>
      </c>
      <c r="V170" s="1094">
        <f t="shared" si="59"/>
        <v>0</v>
      </c>
      <c r="W170" s="1105" t="str">
        <f>IF(H170="","",VLOOKUP(H170,'Nhập xuất tồn S02'!$B$12:$X$4901,22,0))</f>
        <v/>
      </c>
      <c r="X170" s="1096" t="str">
        <f>IF(H170="","",VLOOKUP(H170,'Nhập xuất tồn S02'!$B$12:$X$4901,23,0))</f>
        <v/>
      </c>
      <c r="Y170" s="1096" t="str">
        <f t="shared" si="60"/>
        <v/>
      </c>
      <c r="Z170" s="1096" t="str">
        <f t="shared" si="61"/>
        <v/>
      </c>
      <c r="AA170" s="1197" t="str">
        <f>IF(P170="","",IFERROR(VLOOKUP(P170,'Khách hàng'!$B$6:$E$1391,2,0),VLOOKUP(P170,NCC!$B$6:$D$1391,2,0)))</f>
        <v/>
      </c>
      <c r="AB170" s="1197" t="str">
        <f>IF(P170="","",IFERROR(VLOOKUP(P170,'Khách hàng'!$B$6:$E$1391,3,0),VLOOKUP(P170,NCC!$B$6:$D$1391,3,0)))</f>
        <v/>
      </c>
    </row>
    <row r="171" spans="1:28" s="1011" customFormat="1" ht="13.8">
      <c r="A171" s="1163" t="str">
        <f t="shared" si="62"/>
        <v/>
      </c>
      <c r="B171" s="1073" t="str">
        <f t="shared" ref="B171" si="65">IF(F171="","",IF(OR(MONTH(F171)=1,MONTH(F171)=2,MONTH(F171)=3),"Q1",IF(OR(MONTH(F171)=4,MONTH(F171)=5,MONTH(F171)=6),"Q2",IF(OR(MONTH(F171)=7,MONTH(F171)=8,MONTH(F171)=9),"Q3","Q4"))))</f>
        <v/>
      </c>
      <c r="C171" s="1142"/>
      <c r="D171" s="1171"/>
      <c r="E171" s="1399"/>
      <c r="F171" s="1004"/>
      <c r="G171" s="1081" t="str">
        <f t="shared" si="46"/>
        <v/>
      </c>
      <c r="H171" s="1005"/>
      <c r="I171" s="1002"/>
      <c r="J171" s="1002"/>
      <c r="K171" s="1006"/>
      <c r="L171" s="1007"/>
      <c r="M171" s="1008"/>
      <c r="N171" s="1008"/>
      <c r="O171" s="1009"/>
      <c r="P171" s="1154"/>
      <c r="Q171" s="1012"/>
      <c r="R171" s="1073" t="str">
        <f>IF(H171="","",VLOOKUP($H171,'Nhập xuất tồn S02'!$B$12:$AB$51,3,0))</f>
        <v/>
      </c>
      <c r="S171" s="1095">
        <f t="shared" si="57"/>
        <v>0</v>
      </c>
      <c r="T171" s="1095">
        <f t="shared" si="58"/>
        <v>0</v>
      </c>
      <c r="U171" s="1094">
        <f>IF(J171&gt;0,VLOOKUP($H171,'Nhập xuất tồn S02'!$B$12:$AB$51,27,0),0)</f>
        <v>0</v>
      </c>
      <c r="V171" s="1094">
        <f t="shared" si="59"/>
        <v>0</v>
      </c>
      <c r="W171" s="1105" t="str">
        <f>IF(H171="","",VLOOKUP(H171,'Nhập xuất tồn S02'!$B$12:$X$4901,22,0))</f>
        <v/>
      </c>
      <c r="X171" s="1096" t="str">
        <f>IF(H171="","",VLOOKUP(H171,'Nhập xuất tồn S02'!$B$12:$X$4901,23,0))</f>
        <v/>
      </c>
      <c r="Y171" s="1096" t="str">
        <f t="shared" si="60"/>
        <v/>
      </c>
      <c r="Z171" s="1096" t="str">
        <f t="shared" si="61"/>
        <v/>
      </c>
      <c r="AA171" s="1197" t="str">
        <f>IF(P171="","",IFERROR(VLOOKUP(P171,'Khách hàng'!$B$6:$E$1391,2,0),VLOOKUP(P171,NCC!$B$6:$D$1391,2,0)))</f>
        <v/>
      </c>
      <c r="AB171" s="1197" t="str">
        <f>IF(P171="","",IFERROR(VLOOKUP(P171,'Khách hàng'!$B$6:$E$1391,3,0),VLOOKUP(P171,NCC!$B$6:$D$1391,3,0)))</f>
        <v/>
      </c>
    </row>
    <row r="172" spans="1:28" s="1011" customFormat="1" ht="13.8">
      <c r="A172" s="1163" t="str">
        <f t="shared" si="62"/>
        <v/>
      </c>
      <c r="B172" s="1073" t="str">
        <f t="shared" ref="B172" si="66">IF(F172="","",IF(OR(MONTH(F172)=1,MONTH(F172)=2,MONTH(F172)=3),"Q1",IF(OR(MONTH(F172)=4,MONTH(F172)=5,MONTH(F172)=6),"Q2",IF(OR(MONTH(F172)=7,MONTH(F172)=8,MONTH(F172)=9),"Q3","Q4"))))</f>
        <v/>
      </c>
      <c r="C172" s="1142"/>
      <c r="D172" s="1171"/>
      <c r="E172" s="1399"/>
      <c r="F172" s="1004"/>
      <c r="G172" s="1081" t="str">
        <f t="shared" si="46"/>
        <v/>
      </c>
      <c r="H172" s="1005"/>
      <c r="I172" s="1002"/>
      <c r="J172" s="1002"/>
      <c r="K172" s="1006"/>
      <c r="L172" s="1007"/>
      <c r="M172" s="1008"/>
      <c r="N172" s="1008"/>
      <c r="O172" s="1009"/>
      <c r="P172" s="1154"/>
      <c r="Q172" s="1010"/>
      <c r="R172" s="1073" t="str">
        <f>IF(H172="","",VLOOKUP($H172,'Nhập xuất tồn S02'!$B$12:$AB$51,3,0))</f>
        <v/>
      </c>
      <c r="S172" s="1095">
        <f t="shared" si="57"/>
        <v>0</v>
      </c>
      <c r="T172" s="1095">
        <f t="shared" si="58"/>
        <v>0</v>
      </c>
      <c r="U172" s="1094">
        <f>IF(J172&gt;0,VLOOKUP($H172,'Nhập xuất tồn S02'!$B$12:$AB$51,27,0),0)</f>
        <v>0</v>
      </c>
      <c r="V172" s="1094">
        <f t="shared" si="59"/>
        <v>0</v>
      </c>
      <c r="W172" s="1105" t="str">
        <f>IF(H172="","",VLOOKUP(H172,'Nhập xuất tồn S02'!$B$12:$X$4901,22,0))</f>
        <v/>
      </c>
      <c r="X172" s="1096" t="str">
        <f>IF(H172="","",VLOOKUP(H172,'Nhập xuất tồn S02'!$B$12:$X$4901,23,0))</f>
        <v/>
      </c>
      <c r="Y172" s="1096" t="str">
        <f t="shared" si="60"/>
        <v/>
      </c>
      <c r="Z172" s="1096" t="str">
        <f t="shared" si="61"/>
        <v/>
      </c>
      <c r="AA172" s="1197" t="str">
        <f>IF(P172="","",IFERROR(VLOOKUP(P172,'Khách hàng'!$B$6:$E$1391,2,0),VLOOKUP(P172,NCC!$B$6:$D$1391,2,0)))</f>
        <v/>
      </c>
      <c r="AB172" s="1197" t="str">
        <f>IF(P172="","",IFERROR(VLOOKUP(P172,'Khách hàng'!$B$6:$E$1391,3,0),VLOOKUP(P172,NCC!$B$6:$D$1391,3,0)))</f>
        <v/>
      </c>
    </row>
    <row r="173" spans="1:28" s="1011" customFormat="1" ht="13.8">
      <c r="A173" s="1163" t="str">
        <f t="shared" si="62"/>
        <v/>
      </c>
      <c r="B173" s="1073" t="str">
        <f>IF(F173="","",IF(OR(MONTH(F173)=1,MONTH(F173)=2,MONTH(F173)=3),"Q1",IF(OR(MONTH(F173)=4,MONTH(F173)=5,MONTH(F173)=6),"Q2",IF(OR(MONTH(F173)=7,MONTH(F173)=8,MONTH(F173)=9),"Q3","Q4"))))</f>
        <v/>
      </c>
      <c r="C173" s="1142"/>
      <c r="D173" s="1171"/>
      <c r="E173" s="1399"/>
      <c r="F173" s="1004"/>
      <c r="G173" s="1081" t="str">
        <f t="shared" si="46"/>
        <v/>
      </c>
      <c r="H173" s="1005"/>
      <c r="I173" s="1002"/>
      <c r="J173" s="1002"/>
      <c r="K173" s="1006"/>
      <c r="L173" s="1007"/>
      <c r="M173" s="1008"/>
      <c r="N173" s="1008"/>
      <c r="O173" s="1009"/>
      <c r="P173" s="1154"/>
      <c r="Q173" s="1010"/>
      <c r="R173" s="1073" t="str">
        <f>IF(H173="","",VLOOKUP($H173,'Nhập xuất tồn S02'!$B$12:$AB$51,3,0))</f>
        <v/>
      </c>
      <c r="S173" s="1095">
        <f t="shared" si="57"/>
        <v>0</v>
      </c>
      <c r="T173" s="1095">
        <f t="shared" si="58"/>
        <v>0</v>
      </c>
      <c r="U173" s="1094">
        <f>IF(J173&gt;0,VLOOKUP($H173,'Nhập xuất tồn S02'!$B$12:$AB$51,27,0),0)</f>
        <v>0</v>
      </c>
      <c r="V173" s="1094">
        <f t="shared" si="59"/>
        <v>0</v>
      </c>
      <c r="W173" s="1105" t="str">
        <f>IF(H173="","",VLOOKUP(H173,'Nhập xuất tồn S02'!$B$12:$X$4901,22,0))</f>
        <v/>
      </c>
      <c r="X173" s="1096" t="str">
        <f>IF(H173="","",VLOOKUP(H173,'Nhập xuất tồn S02'!$B$12:$X$4901,23,0))</f>
        <v/>
      </c>
      <c r="Y173" s="1096" t="str">
        <f t="shared" si="60"/>
        <v/>
      </c>
      <c r="Z173" s="1096" t="str">
        <f t="shared" si="61"/>
        <v/>
      </c>
      <c r="AA173" s="1197" t="str">
        <f>IF(P173="","",IFERROR(VLOOKUP(P173,'Khách hàng'!$B$6:$E$1391,2,0),VLOOKUP(P173,NCC!$B$6:$D$1391,2,0)))</f>
        <v/>
      </c>
      <c r="AB173" s="1197" t="str">
        <f>IF(P173="","",IFERROR(VLOOKUP(P173,'Khách hàng'!$B$6:$E$1391,3,0),VLOOKUP(P173,NCC!$B$6:$D$1391,3,0)))</f>
        <v/>
      </c>
    </row>
    <row r="174" spans="1:28" s="1011" customFormat="1" ht="13.8">
      <c r="A174" s="1163" t="str">
        <f t="shared" si="62"/>
        <v/>
      </c>
      <c r="B174" s="1073" t="str">
        <f t="shared" ref="B174:B178" si="67">IF(F174="","",IF(OR(MONTH(F174)=1,MONTH(F174)=2,MONTH(F174)=3),"Q1",IF(OR(MONTH(F174)=4,MONTH(F174)=5,MONTH(F174)=6),"Q2",IF(OR(MONTH(F174)=7,MONTH(F174)=8,MONTH(F174)=9),"Q3","Q4"))))</f>
        <v/>
      </c>
      <c r="C174" s="1142"/>
      <c r="D174" s="1171"/>
      <c r="E174" s="1399"/>
      <c r="F174" s="1004"/>
      <c r="G174" s="1081" t="str">
        <f t="shared" si="46"/>
        <v/>
      </c>
      <c r="H174" s="1005"/>
      <c r="I174" s="1002"/>
      <c r="J174" s="1002"/>
      <c r="K174" s="1006"/>
      <c r="L174" s="1007"/>
      <c r="M174" s="1008"/>
      <c r="N174" s="1008"/>
      <c r="O174" s="1009"/>
      <c r="P174" s="1154"/>
      <c r="Q174" s="1012"/>
      <c r="R174" s="1073" t="str">
        <f>IF(H174="","",VLOOKUP($H174,'Nhập xuất tồn S02'!$B$12:$AB$51,3,0))</f>
        <v/>
      </c>
      <c r="S174" s="1095">
        <f t="shared" si="57"/>
        <v>0</v>
      </c>
      <c r="T174" s="1095">
        <f t="shared" si="58"/>
        <v>0</v>
      </c>
      <c r="U174" s="1094">
        <f>IF(J174&gt;0,VLOOKUP($H174,'Nhập xuất tồn S02'!$B$12:$AB$51,27,0),0)</f>
        <v>0</v>
      </c>
      <c r="V174" s="1094">
        <f t="shared" si="59"/>
        <v>0</v>
      </c>
      <c r="W174" s="1105" t="str">
        <f>IF(H174="","",VLOOKUP(H174,'Nhập xuất tồn S02'!$B$12:$X$4901,22,0))</f>
        <v/>
      </c>
      <c r="X174" s="1096" t="str">
        <f>IF(H174="","",VLOOKUP(H174,'Nhập xuất tồn S02'!$B$12:$X$4901,23,0))</f>
        <v/>
      </c>
      <c r="Y174" s="1096" t="str">
        <f t="shared" si="60"/>
        <v/>
      </c>
      <c r="Z174" s="1096" t="str">
        <f t="shared" si="61"/>
        <v/>
      </c>
      <c r="AA174" s="1197" t="str">
        <f>IF(P174="","",IFERROR(VLOOKUP(P174,'Khách hàng'!$B$6:$E$1391,2,0),VLOOKUP(P174,NCC!$B$6:$D$1391,2,0)))</f>
        <v/>
      </c>
      <c r="AB174" s="1197" t="str">
        <f>IF(P174="","",IFERROR(VLOOKUP(P174,'Khách hàng'!$B$6:$E$1391,3,0),VLOOKUP(P174,NCC!$B$6:$D$1391,3,0)))</f>
        <v/>
      </c>
    </row>
    <row r="175" spans="1:28" s="1011" customFormat="1" ht="13.8">
      <c r="A175" s="1163" t="str">
        <f t="shared" si="62"/>
        <v/>
      </c>
      <c r="B175" s="1073" t="str">
        <f t="shared" si="67"/>
        <v/>
      </c>
      <c r="C175" s="1142"/>
      <c r="D175" s="1171"/>
      <c r="E175" s="1399"/>
      <c r="F175" s="1004"/>
      <c r="G175" s="1081" t="str">
        <f t="shared" si="46"/>
        <v/>
      </c>
      <c r="H175" s="1005"/>
      <c r="I175" s="1002"/>
      <c r="J175" s="1002"/>
      <c r="K175" s="1006"/>
      <c r="L175" s="1007"/>
      <c r="M175" s="1008"/>
      <c r="N175" s="1008"/>
      <c r="O175" s="1009"/>
      <c r="P175" s="1154"/>
      <c r="Q175" s="1012"/>
      <c r="R175" s="1073" t="str">
        <f>IF(H175="","",VLOOKUP($H175,'Nhập xuất tồn S02'!$B$12:$AB$51,3,0))</f>
        <v/>
      </c>
      <c r="S175" s="1095">
        <f t="shared" si="57"/>
        <v>0</v>
      </c>
      <c r="T175" s="1095">
        <f t="shared" si="58"/>
        <v>0</v>
      </c>
      <c r="U175" s="1094">
        <f>IF(J175&gt;0,VLOOKUP($H175,'Nhập xuất tồn S02'!$B$12:$AB$51,27,0),0)</f>
        <v>0</v>
      </c>
      <c r="V175" s="1094">
        <f t="shared" si="59"/>
        <v>0</v>
      </c>
      <c r="W175" s="1105" t="str">
        <f>IF(H175="","",VLOOKUP(H175,'Nhập xuất tồn S02'!$B$12:$X$4901,22,0))</f>
        <v/>
      </c>
      <c r="X175" s="1096" t="str">
        <f>IF(H175="","",VLOOKUP(H175,'Nhập xuất tồn S02'!$B$12:$X$4901,23,0))</f>
        <v/>
      </c>
      <c r="Y175" s="1096" t="str">
        <f t="shared" si="60"/>
        <v/>
      </c>
      <c r="Z175" s="1096" t="str">
        <f t="shared" si="61"/>
        <v/>
      </c>
      <c r="AA175" s="1197" t="str">
        <f>IF(P175="","",IFERROR(VLOOKUP(P175,'Khách hàng'!$B$6:$E$1391,2,0),VLOOKUP(P175,NCC!$B$6:$D$1391,2,0)))</f>
        <v/>
      </c>
      <c r="AB175" s="1197" t="str">
        <f>IF(P175="","",IFERROR(VLOOKUP(P175,'Khách hàng'!$B$6:$E$1391,3,0),VLOOKUP(P175,NCC!$B$6:$D$1391,3,0)))</f>
        <v/>
      </c>
    </row>
    <row r="176" spans="1:28" s="1011" customFormat="1" ht="13.8">
      <c r="A176" s="1163" t="str">
        <f t="shared" si="62"/>
        <v/>
      </c>
      <c r="B176" s="1073" t="str">
        <f t="shared" si="67"/>
        <v/>
      </c>
      <c r="C176" s="1142"/>
      <c r="D176" s="1171"/>
      <c r="E176" s="1399"/>
      <c r="F176" s="1004"/>
      <c r="G176" s="1081" t="str">
        <f t="shared" si="46"/>
        <v/>
      </c>
      <c r="H176" s="1005"/>
      <c r="I176" s="1002"/>
      <c r="J176" s="1002"/>
      <c r="K176" s="1006"/>
      <c r="L176" s="1007"/>
      <c r="M176" s="1008"/>
      <c r="N176" s="1008"/>
      <c r="O176" s="1009"/>
      <c r="P176" s="1154"/>
      <c r="Q176" s="1012"/>
      <c r="R176" s="1073" t="str">
        <f>IF(H176="","",VLOOKUP($H176,'Nhập xuất tồn S02'!$B$12:$AB$51,3,0))</f>
        <v/>
      </c>
      <c r="S176" s="1095">
        <f t="shared" si="57"/>
        <v>0</v>
      </c>
      <c r="T176" s="1095">
        <f t="shared" si="58"/>
        <v>0</v>
      </c>
      <c r="U176" s="1094">
        <f>IF(J176&gt;0,VLOOKUP($H176,'Nhập xuất tồn S02'!$B$12:$AB$51,27,0),0)</f>
        <v>0</v>
      </c>
      <c r="V176" s="1094">
        <f t="shared" si="59"/>
        <v>0</v>
      </c>
      <c r="W176" s="1105" t="str">
        <f>IF(H176="","",VLOOKUP(H176,'Nhập xuất tồn S02'!$B$12:$X$4901,22,0))</f>
        <v/>
      </c>
      <c r="X176" s="1096" t="str">
        <f>IF(H176="","",VLOOKUP(H176,'Nhập xuất tồn S02'!$B$12:$X$4901,23,0))</f>
        <v/>
      </c>
      <c r="Y176" s="1096" t="str">
        <f t="shared" si="60"/>
        <v/>
      </c>
      <c r="Z176" s="1096" t="str">
        <f t="shared" si="61"/>
        <v/>
      </c>
      <c r="AA176" s="1197" t="str">
        <f>IF(P176="","",IFERROR(VLOOKUP(P176,'Khách hàng'!$B$6:$E$1391,2,0),VLOOKUP(P176,NCC!$B$6:$D$1391,2,0)))</f>
        <v/>
      </c>
      <c r="AB176" s="1197" t="str">
        <f>IF(P176="","",IFERROR(VLOOKUP(P176,'Khách hàng'!$B$6:$E$1391,3,0),VLOOKUP(P176,NCC!$B$6:$D$1391,3,0)))</f>
        <v/>
      </c>
    </row>
    <row r="177" spans="1:28" s="1011" customFormat="1" ht="13.8">
      <c r="A177" s="1163" t="str">
        <f t="shared" si="62"/>
        <v/>
      </c>
      <c r="B177" s="1073" t="str">
        <f t="shared" si="67"/>
        <v/>
      </c>
      <c r="C177" s="1142"/>
      <c r="D177" s="1171"/>
      <c r="E177" s="1399"/>
      <c r="F177" s="1004"/>
      <c r="G177" s="1081" t="str">
        <f t="shared" si="46"/>
        <v/>
      </c>
      <c r="H177" s="1005"/>
      <c r="I177" s="1002"/>
      <c r="J177" s="1002"/>
      <c r="K177" s="1006"/>
      <c r="L177" s="1007"/>
      <c r="M177" s="1008"/>
      <c r="N177" s="1008"/>
      <c r="O177" s="1009"/>
      <c r="P177" s="1154"/>
      <c r="Q177" s="1012"/>
      <c r="R177" s="1073" t="str">
        <f>IF(H177="","",VLOOKUP($H177,'Nhập xuất tồn S02'!$B$12:$AB$51,3,0))</f>
        <v/>
      </c>
      <c r="S177" s="1095">
        <f t="shared" si="57"/>
        <v>0</v>
      </c>
      <c r="T177" s="1095">
        <f t="shared" si="58"/>
        <v>0</v>
      </c>
      <c r="U177" s="1094">
        <f>IF(J177&gt;0,VLOOKUP($H177,'Nhập xuất tồn S02'!$B$12:$AB$51,27,0),0)</f>
        <v>0</v>
      </c>
      <c r="V177" s="1094">
        <f t="shared" si="59"/>
        <v>0</v>
      </c>
      <c r="W177" s="1105" t="str">
        <f>IF(H177="","",VLOOKUP(H177,'Nhập xuất tồn S02'!$B$12:$X$4901,22,0))</f>
        <v/>
      </c>
      <c r="X177" s="1096" t="str">
        <f>IF(H177="","",VLOOKUP(H177,'Nhập xuất tồn S02'!$B$12:$X$4901,23,0))</f>
        <v/>
      </c>
      <c r="Y177" s="1096" t="str">
        <f t="shared" si="60"/>
        <v/>
      </c>
      <c r="Z177" s="1096" t="str">
        <f t="shared" si="61"/>
        <v/>
      </c>
      <c r="AA177" s="1197" t="str">
        <f>IF(P177="","",IFERROR(VLOOKUP(P177,'Khách hàng'!$B$6:$E$1391,2,0),VLOOKUP(P177,NCC!$B$6:$D$1391,2,0)))</f>
        <v/>
      </c>
      <c r="AB177" s="1197" t="str">
        <f>IF(P177="","",IFERROR(VLOOKUP(P177,'Khách hàng'!$B$6:$E$1391,3,0),VLOOKUP(P177,NCC!$B$6:$D$1391,3,0)))</f>
        <v/>
      </c>
    </row>
    <row r="178" spans="1:28" s="1011" customFormat="1" ht="13.8">
      <c r="A178" s="1163" t="str">
        <f t="shared" si="62"/>
        <v/>
      </c>
      <c r="B178" s="1073" t="str">
        <f t="shared" si="67"/>
        <v/>
      </c>
      <c r="C178" s="1142"/>
      <c r="D178" s="1171"/>
      <c r="E178" s="1399"/>
      <c r="F178" s="1004"/>
      <c r="G178" s="1081" t="str">
        <f t="shared" si="46"/>
        <v/>
      </c>
      <c r="H178" s="1005"/>
      <c r="I178" s="1002"/>
      <c r="J178" s="1002"/>
      <c r="K178" s="1006"/>
      <c r="L178" s="1007"/>
      <c r="M178" s="1008"/>
      <c r="N178" s="1008"/>
      <c r="O178" s="1009"/>
      <c r="P178" s="1154"/>
      <c r="Q178" s="1012"/>
      <c r="R178" s="1073" t="str">
        <f>IF(H178="","",VLOOKUP($H178,'Nhập xuất tồn S02'!$B$12:$AB$51,3,0))</f>
        <v/>
      </c>
      <c r="S178" s="1095">
        <f t="shared" si="57"/>
        <v>0</v>
      </c>
      <c r="T178" s="1095">
        <f t="shared" si="58"/>
        <v>0</v>
      </c>
      <c r="U178" s="1094">
        <f>IF(J178&gt;0,VLOOKUP($H178,'Nhập xuất tồn S02'!$B$12:$AB$51,27,0),0)</f>
        <v>0</v>
      </c>
      <c r="V178" s="1094">
        <f t="shared" si="59"/>
        <v>0</v>
      </c>
      <c r="W178" s="1105" t="str">
        <f>IF(H178="","",VLOOKUP(H178,'Nhập xuất tồn S02'!$B$12:$X$4901,22,0))</f>
        <v/>
      </c>
      <c r="X178" s="1096" t="str">
        <f>IF(H178="","",VLOOKUP(H178,'Nhập xuất tồn S02'!$B$12:$X$4901,23,0))</f>
        <v/>
      </c>
      <c r="Y178" s="1096" t="str">
        <f t="shared" si="60"/>
        <v/>
      </c>
      <c r="Z178" s="1096" t="str">
        <f t="shared" si="61"/>
        <v/>
      </c>
      <c r="AA178" s="1197" t="str">
        <f>IF(P178="","",IFERROR(VLOOKUP(P178,'Khách hàng'!$B$6:$E$1391,2,0),VLOOKUP(P178,NCC!$B$6:$D$1391,2,0)))</f>
        <v/>
      </c>
      <c r="AB178" s="1197" t="str">
        <f>IF(P178="","",IFERROR(VLOOKUP(P178,'Khách hàng'!$B$6:$E$1391,3,0),VLOOKUP(P178,NCC!$B$6:$D$1391,3,0)))</f>
        <v/>
      </c>
    </row>
    <row r="179" spans="1:28" s="1011" customFormat="1" ht="13.8">
      <c r="A179" s="1163" t="str">
        <f t="shared" si="62"/>
        <v/>
      </c>
      <c r="B179" s="1073" t="str">
        <f t="shared" ref="B179:B182" si="68">IF(F179="","",IF(OR(MONTH(F179)=1,MONTH(F179)=2,MONTH(F179)=3),"Q1",IF(OR(MONTH(F179)=4,MONTH(F179)=5,MONTH(F179)=6),"Q2",IF(OR(MONTH(F179)=7,MONTH(F179)=8,MONTH(F179)=9),"Q3","Q4"))))</f>
        <v/>
      </c>
      <c r="C179" s="1142"/>
      <c r="D179" s="1171"/>
      <c r="E179" s="1399"/>
      <c r="F179" s="1004"/>
      <c r="G179" s="1081" t="str">
        <f t="shared" si="46"/>
        <v/>
      </c>
      <c r="H179" s="1013"/>
      <c r="I179" s="1014"/>
      <c r="J179" s="1014"/>
      <c r="K179" s="1015"/>
      <c r="L179" s="1016"/>
      <c r="M179" s="1017"/>
      <c r="N179" s="1017"/>
      <c r="O179" s="1018"/>
      <c r="P179" s="1155"/>
      <c r="Q179" s="1012"/>
      <c r="R179" s="1073" t="str">
        <f>IF(H179="","",VLOOKUP($H179,'Nhập xuất tồn S02'!$B$12:$AB$51,3,0))</f>
        <v/>
      </c>
      <c r="S179" s="1095">
        <f t="shared" si="57"/>
        <v>0</v>
      </c>
      <c r="T179" s="1095">
        <f t="shared" si="58"/>
        <v>0</v>
      </c>
      <c r="U179" s="1094">
        <f>IF(J179&gt;0,VLOOKUP($H179,'Nhập xuất tồn S02'!$B$12:$AB$51,27,0),0)</f>
        <v>0</v>
      </c>
      <c r="V179" s="1094">
        <f t="shared" si="59"/>
        <v>0</v>
      </c>
      <c r="W179" s="1105" t="str">
        <f>IF(H179="","",VLOOKUP(H179,'Nhập xuất tồn S02'!$B$12:$X$4901,22,0))</f>
        <v/>
      </c>
      <c r="X179" s="1096" t="str">
        <f>IF(H179="","",VLOOKUP(H179,'Nhập xuất tồn S02'!$B$12:$X$4901,23,0))</f>
        <v/>
      </c>
      <c r="Y179" s="1096" t="str">
        <f t="shared" si="60"/>
        <v/>
      </c>
      <c r="Z179" s="1096" t="str">
        <f t="shared" si="61"/>
        <v/>
      </c>
      <c r="AA179" s="1197" t="str">
        <f>IF(P179="","",IFERROR(VLOOKUP(P179,'Khách hàng'!$B$6:$E$1391,2,0),VLOOKUP(P179,NCC!$B$6:$D$1391,2,0)))</f>
        <v/>
      </c>
      <c r="AB179" s="1197" t="str">
        <f>IF(P179="","",IFERROR(VLOOKUP(P179,'Khách hàng'!$B$6:$E$1391,3,0),VLOOKUP(P179,NCC!$B$6:$D$1391,3,0)))</f>
        <v/>
      </c>
    </row>
    <row r="180" spans="1:28" s="1011" customFormat="1" ht="13.8">
      <c r="A180" s="1163" t="str">
        <f t="shared" si="62"/>
        <v/>
      </c>
      <c r="B180" s="1073" t="str">
        <f t="shared" si="68"/>
        <v/>
      </c>
      <c r="C180" s="1142"/>
      <c r="D180" s="1171"/>
      <c r="E180" s="1399"/>
      <c r="F180" s="1004"/>
      <c r="G180" s="1081" t="str">
        <f t="shared" si="46"/>
        <v/>
      </c>
      <c r="H180" s="1019"/>
      <c r="I180" s="1020"/>
      <c r="J180" s="1020"/>
      <c r="K180" s="1021"/>
      <c r="L180" s="1022"/>
      <c r="M180" s="1023"/>
      <c r="N180" s="1023"/>
      <c r="O180" s="1024"/>
      <c r="P180" s="1156"/>
      <c r="Q180" s="1012"/>
      <c r="R180" s="1073" t="str">
        <f>IF(H180="","",VLOOKUP($H180,'Nhập xuất tồn S02'!$B$12:$AB$51,3,0))</f>
        <v/>
      </c>
      <c r="S180" s="1095">
        <f t="shared" si="57"/>
        <v>0</v>
      </c>
      <c r="T180" s="1095">
        <f t="shared" si="58"/>
        <v>0</v>
      </c>
      <c r="U180" s="1094">
        <f>IF(J180&gt;0,VLOOKUP($H180,'Nhập xuất tồn S02'!$B$12:$AB$51,27,0),0)</f>
        <v>0</v>
      </c>
      <c r="V180" s="1094">
        <f t="shared" si="59"/>
        <v>0</v>
      </c>
      <c r="W180" s="1105" t="str">
        <f>IF(H180="","",VLOOKUP(H180,'Nhập xuất tồn S02'!$B$12:$X$4901,22,0))</f>
        <v/>
      </c>
      <c r="X180" s="1096" t="str">
        <f>IF(H180="","",VLOOKUP(H180,'Nhập xuất tồn S02'!$B$12:$X$4901,23,0))</f>
        <v/>
      </c>
      <c r="Y180" s="1096" t="str">
        <f t="shared" si="60"/>
        <v/>
      </c>
      <c r="Z180" s="1096" t="str">
        <f t="shared" si="61"/>
        <v/>
      </c>
      <c r="AA180" s="1197" t="str">
        <f>IF(P180="","",IFERROR(VLOOKUP(P180,'Khách hàng'!$B$6:$E$1391,2,0),VLOOKUP(P180,NCC!$B$6:$D$1391,2,0)))</f>
        <v/>
      </c>
      <c r="AB180" s="1197" t="str">
        <f>IF(P180="","",IFERROR(VLOOKUP(P180,'Khách hàng'!$B$6:$E$1391,3,0),VLOOKUP(P180,NCC!$B$6:$D$1391,3,0)))</f>
        <v/>
      </c>
    </row>
    <row r="181" spans="1:28" s="1011" customFormat="1" ht="13.8">
      <c r="A181" s="1163" t="str">
        <f t="shared" si="62"/>
        <v/>
      </c>
      <c r="B181" s="1073" t="str">
        <f t="shared" si="68"/>
        <v/>
      </c>
      <c r="C181" s="1142"/>
      <c r="D181" s="1171"/>
      <c r="E181" s="1399"/>
      <c r="F181" s="1004"/>
      <c r="G181" s="1081" t="str">
        <f t="shared" si="46"/>
        <v/>
      </c>
      <c r="H181" s="1019"/>
      <c r="I181" s="1020"/>
      <c r="J181" s="1020"/>
      <c r="K181" s="1021"/>
      <c r="L181" s="1022"/>
      <c r="M181" s="1023"/>
      <c r="N181" s="1023"/>
      <c r="O181" s="1024"/>
      <c r="P181" s="1156"/>
      <c r="Q181" s="1012"/>
      <c r="R181" s="1073" t="str">
        <f>IF(H181="","",VLOOKUP($H181,'Nhập xuất tồn S02'!$B$12:$AB$51,3,0))</f>
        <v/>
      </c>
      <c r="S181" s="1095">
        <f t="shared" si="57"/>
        <v>0</v>
      </c>
      <c r="T181" s="1095">
        <f t="shared" si="58"/>
        <v>0</v>
      </c>
      <c r="U181" s="1094">
        <f>IF(J181&gt;0,VLOOKUP($H181,'Nhập xuất tồn S02'!$B$12:$AB$51,27,0),0)</f>
        <v>0</v>
      </c>
      <c r="V181" s="1094">
        <f t="shared" si="59"/>
        <v>0</v>
      </c>
      <c r="W181" s="1105" t="str">
        <f>IF(H181="","",VLOOKUP(H181,'Nhập xuất tồn S02'!$B$12:$X$4901,22,0))</f>
        <v/>
      </c>
      <c r="X181" s="1096" t="str">
        <f>IF(H181="","",VLOOKUP(H181,'Nhập xuất tồn S02'!$B$12:$X$4901,23,0))</f>
        <v/>
      </c>
      <c r="Y181" s="1096" t="str">
        <f t="shared" si="60"/>
        <v/>
      </c>
      <c r="Z181" s="1096" t="str">
        <f t="shared" si="61"/>
        <v/>
      </c>
      <c r="AA181" s="1197" t="str">
        <f>IF(P181="","",IFERROR(VLOOKUP(P181,'Khách hàng'!$B$6:$E$1391,2,0),VLOOKUP(P181,NCC!$B$6:$D$1391,2,0)))</f>
        <v/>
      </c>
      <c r="AB181" s="1197" t="str">
        <f>IF(P181="","",IFERROR(VLOOKUP(P181,'Khách hàng'!$B$6:$E$1391,3,0),VLOOKUP(P181,NCC!$B$6:$D$1391,3,0)))</f>
        <v/>
      </c>
    </row>
    <row r="182" spans="1:28" s="1011" customFormat="1" ht="13.8">
      <c r="A182" s="1163" t="str">
        <f t="shared" si="62"/>
        <v/>
      </c>
      <c r="B182" s="1073" t="str">
        <f t="shared" si="68"/>
        <v/>
      </c>
      <c r="C182" s="1142"/>
      <c r="D182" s="1171"/>
      <c r="E182" s="1399"/>
      <c r="F182" s="1004"/>
      <c r="G182" s="1081" t="str">
        <f t="shared" si="46"/>
        <v/>
      </c>
      <c r="H182" s="1019"/>
      <c r="I182" s="1020"/>
      <c r="J182" s="1020"/>
      <c r="K182" s="1021"/>
      <c r="L182" s="1022"/>
      <c r="M182" s="1023"/>
      <c r="N182" s="1023"/>
      <c r="O182" s="1024"/>
      <c r="P182" s="1156"/>
      <c r="Q182" s="1012"/>
      <c r="R182" s="1073" t="str">
        <f>IF(H182="","",VLOOKUP($H182,'Nhập xuất tồn S02'!$B$12:$AB$51,3,0))</f>
        <v/>
      </c>
      <c r="S182" s="1095">
        <f t="shared" si="57"/>
        <v>0</v>
      </c>
      <c r="T182" s="1095">
        <f t="shared" si="58"/>
        <v>0</v>
      </c>
      <c r="U182" s="1094">
        <f>IF(J182&gt;0,VLOOKUP($H182,'Nhập xuất tồn S02'!$B$12:$AB$51,27,0),0)</f>
        <v>0</v>
      </c>
      <c r="V182" s="1094">
        <f t="shared" si="59"/>
        <v>0</v>
      </c>
      <c r="W182" s="1105" t="str">
        <f>IF(H182="","",VLOOKUP(H182,'Nhập xuất tồn S02'!$B$12:$X$4901,22,0))</f>
        <v/>
      </c>
      <c r="X182" s="1096" t="str">
        <f>IF(H182="","",VLOOKUP(H182,'Nhập xuất tồn S02'!$B$12:$X$4901,23,0))</f>
        <v/>
      </c>
      <c r="Y182" s="1096" t="str">
        <f t="shared" si="60"/>
        <v/>
      </c>
      <c r="Z182" s="1096" t="str">
        <f t="shared" si="61"/>
        <v/>
      </c>
      <c r="AA182" s="1197" t="str">
        <f>IF(P182="","",IFERROR(VLOOKUP(P182,'Khách hàng'!$B$6:$E$1391,2,0),VLOOKUP(P182,NCC!$B$6:$D$1391,2,0)))</f>
        <v/>
      </c>
      <c r="AB182" s="1197" t="str">
        <f>IF(P182="","",IFERROR(VLOOKUP(P182,'Khách hàng'!$B$6:$E$1391,3,0),VLOOKUP(P182,NCC!$B$6:$D$1391,3,0)))</f>
        <v/>
      </c>
    </row>
    <row r="183" spans="1:28" s="1011" customFormat="1" ht="13.8">
      <c r="A183" s="1163" t="str">
        <f t="shared" si="62"/>
        <v/>
      </c>
      <c r="B183" s="1073" t="str">
        <f t="shared" ref="B183" si="69">IF(F183="","",IF(OR(MONTH(F183)=1,MONTH(F183)=2,MONTH(F183)=3),"Q1",IF(OR(MONTH(F183)=4,MONTH(F183)=5,MONTH(F183)=6),"Q2",IF(OR(MONTH(F183)=7,MONTH(F183)=8,MONTH(F183)=9),"Q3","Q4"))))</f>
        <v/>
      </c>
      <c r="C183" s="1142"/>
      <c r="D183" s="1171"/>
      <c r="E183" s="1399"/>
      <c r="F183" s="1004"/>
      <c r="G183" s="1081" t="str">
        <f t="shared" si="46"/>
        <v/>
      </c>
      <c r="H183" s="1019"/>
      <c r="I183" s="1020"/>
      <c r="J183" s="1020"/>
      <c r="K183" s="1021"/>
      <c r="L183" s="1022"/>
      <c r="M183" s="1023"/>
      <c r="N183" s="1023"/>
      <c r="O183" s="1024"/>
      <c r="P183" s="1156"/>
      <c r="Q183" s="1010"/>
      <c r="R183" s="1073" t="str">
        <f>IF(H183="","",VLOOKUP($H183,'Nhập xuất tồn S02'!$B$12:$AB$51,3,0))</f>
        <v/>
      </c>
      <c r="S183" s="1095">
        <f t="shared" si="57"/>
        <v>0</v>
      </c>
      <c r="T183" s="1095">
        <f t="shared" si="58"/>
        <v>0</v>
      </c>
      <c r="U183" s="1094">
        <f>IF(J183&gt;0,VLOOKUP($H183,'Nhập xuất tồn S02'!$B$12:$AB$51,27,0),0)</f>
        <v>0</v>
      </c>
      <c r="V183" s="1094">
        <f t="shared" si="59"/>
        <v>0</v>
      </c>
      <c r="W183" s="1105" t="str">
        <f>IF(H183="","",VLOOKUP(H183,'Nhập xuất tồn S02'!$B$12:$X$4901,22,0))</f>
        <v/>
      </c>
      <c r="X183" s="1096" t="str">
        <f>IF(H183="","",VLOOKUP(H183,'Nhập xuất tồn S02'!$B$12:$X$4901,23,0))</f>
        <v/>
      </c>
      <c r="Y183" s="1096" t="str">
        <f t="shared" si="60"/>
        <v/>
      </c>
      <c r="Z183" s="1096" t="str">
        <f t="shared" si="61"/>
        <v/>
      </c>
      <c r="AA183" s="1197" t="str">
        <f>IF(P183="","",IFERROR(VLOOKUP(P183,'Khách hàng'!$B$6:$E$1391,2,0),VLOOKUP(P183,NCC!$B$6:$D$1391,2,0)))</f>
        <v/>
      </c>
      <c r="AB183" s="1197" t="str">
        <f>IF(P183="","",IFERROR(VLOOKUP(P183,'Khách hàng'!$B$6:$E$1391,3,0),VLOOKUP(P183,NCC!$B$6:$D$1391,3,0)))</f>
        <v/>
      </c>
    </row>
    <row r="184" spans="1:28" s="1011" customFormat="1" ht="13.8">
      <c r="A184" s="1163" t="str">
        <f t="shared" si="62"/>
        <v/>
      </c>
      <c r="B184" s="1073" t="str">
        <f t="shared" ref="B184:B198" si="70">IF(F184="","",IF(OR(MONTH(F184)=1,MONTH(F184)=2,MONTH(F184)=3),"Q1",IF(OR(MONTH(F184)=4,MONTH(F184)=5,MONTH(F184)=6),"Q2",IF(OR(MONTH(F184)=7,MONTH(F184)=8,MONTH(F184)=9),"Q3","Q4"))))</f>
        <v/>
      </c>
      <c r="C184" s="1142"/>
      <c r="D184" s="1171"/>
      <c r="E184" s="1399"/>
      <c r="F184" s="1004"/>
      <c r="G184" s="1081" t="str">
        <f t="shared" si="46"/>
        <v/>
      </c>
      <c r="H184" s="1019"/>
      <c r="I184" s="1020"/>
      <c r="J184" s="1020"/>
      <c r="K184" s="1021"/>
      <c r="L184" s="1022"/>
      <c r="M184" s="1023"/>
      <c r="N184" s="1023"/>
      <c r="O184" s="1024"/>
      <c r="P184" s="1156"/>
      <c r="Q184" s="1012"/>
      <c r="R184" s="1073" t="str">
        <f>IF(H184="","",VLOOKUP($H184,'Nhập xuất tồn S02'!$B$12:$AB$51,3,0))</f>
        <v/>
      </c>
      <c r="S184" s="1095">
        <f t="shared" si="57"/>
        <v>0</v>
      </c>
      <c r="T184" s="1095">
        <f t="shared" si="58"/>
        <v>0</v>
      </c>
      <c r="U184" s="1094">
        <f>IF(J184&gt;0,VLOOKUP($H184,'Nhập xuất tồn S02'!$B$12:$AB$51,27,0),0)</f>
        <v>0</v>
      </c>
      <c r="V184" s="1094">
        <f t="shared" si="59"/>
        <v>0</v>
      </c>
      <c r="W184" s="1105" t="str">
        <f>IF(H184="","",VLOOKUP(H184,'Nhập xuất tồn S02'!$B$12:$X$4901,22,0))</f>
        <v/>
      </c>
      <c r="X184" s="1096" t="str">
        <f>IF(H184="","",VLOOKUP(H184,'Nhập xuất tồn S02'!$B$12:$X$4901,23,0))</f>
        <v/>
      </c>
      <c r="Y184" s="1096" t="str">
        <f t="shared" si="60"/>
        <v/>
      </c>
      <c r="Z184" s="1096" t="str">
        <f t="shared" si="61"/>
        <v/>
      </c>
      <c r="AA184" s="1197" t="str">
        <f>IF(P184="","",IFERROR(VLOOKUP(P184,'Khách hàng'!$B$6:$E$1391,2,0),VLOOKUP(P184,NCC!$B$6:$D$1391,2,0)))</f>
        <v/>
      </c>
      <c r="AB184" s="1197" t="str">
        <f>IF(P184="","",IFERROR(VLOOKUP(P184,'Khách hàng'!$B$6:$E$1391,3,0),VLOOKUP(P184,NCC!$B$6:$D$1391,3,0)))</f>
        <v/>
      </c>
    </row>
    <row r="185" spans="1:28" s="1011" customFormat="1" ht="13.8">
      <c r="A185" s="1163" t="str">
        <f t="shared" si="62"/>
        <v/>
      </c>
      <c r="B185" s="1073" t="str">
        <f t="shared" si="70"/>
        <v/>
      </c>
      <c r="C185" s="1142"/>
      <c r="D185" s="1171"/>
      <c r="E185" s="1399"/>
      <c r="F185" s="1004"/>
      <c r="G185" s="1081" t="str">
        <f t="shared" si="46"/>
        <v/>
      </c>
      <c r="H185" s="1019"/>
      <c r="I185" s="1020"/>
      <c r="J185" s="1020"/>
      <c r="K185" s="1021"/>
      <c r="L185" s="1022"/>
      <c r="M185" s="1023"/>
      <c r="N185" s="1023"/>
      <c r="O185" s="1024"/>
      <c r="P185" s="1156"/>
      <c r="Q185" s="1012"/>
      <c r="R185" s="1073" t="str">
        <f>IF(H185="","",VLOOKUP($H185,'Nhập xuất tồn S02'!$B$12:$AB$51,3,0))</f>
        <v/>
      </c>
      <c r="S185" s="1095">
        <f t="shared" si="57"/>
        <v>0</v>
      </c>
      <c r="T185" s="1095">
        <f t="shared" si="58"/>
        <v>0</v>
      </c>
      <c r="U185" s="1094">
        <f>IF(J185&gt;0,VLOOKUP($H185,'Nhập xuất tồn S02'!$B$12:$AB$51,27,0),0)</f>
        <v>0</v>
      </c>
      <c r="V185" s="1094">
        <f t="shared" si="59"/>
        <v>0</v>
      </c>
      <c r="W185" s="1105" t="str">
        <f>IF(H185="","",VLOOKUP(H185,'Nhập xuất tồn S02'!$B$12:$X$4901,22,0))</f>
        <v/>
      </c>
      <c r="X185" s="1096" t="str">
        <f>IF(H185="","",VLOOKUP(H185,'Nhập xuất tồn S02'!$B$12:$X$4901,23,0))</f>
        <v/>
      </c>
      <c r="Y185" s="1096" t="str">
        <f t="shared" si="60"/>
        <v/>
      </c>
      <c r="Z185" s="1096" t="str">
        <f t="shared" si="61"/>
        <v/>
      </c>
      <c r="AA185" s="1197" t="str">
        <f>IF(P185="","",IFERROR(VLOOKUP(P185,'Khách hàng'!$B$6:$E$1391,2,0),VLOOKUP(P185,NCC!$B$6:$D$1391,2,0)))</f>
        <v/>
      </c>
      <c r="AB185" s="1197" t="str">
        <f>IF(P185="","",IFERROR(VLOOKUP(P185,'Khách hàng'!$B$6:$E$1391,3,0),VLOOKUP(P185,NCC!$B$6:$D$1391,3,0)))</f>
        <v/>
      </c>
    </row>
    <row r="186" spans="1:28" s="1011" customFormat="1" ht="13.8">
      <c r="A186" s="1163" t="str">
        <f t="shared" si="62"/>
        <v/>
      </c>
      <c r="B186" s="1073" t="str">
        <f t="shared" si="70"/>
        <v/>
      </c>
      <c r="C186" s="1142"/>
      <c r="D186" s="1171"/>
      <c r="E186" s="1399"/>
      <c r="F186" s="1004"/>
      <c r="G186" s="1081" t="str">
        <f t="shared" si="46"/>
        <v/>
      </c>
      <c r="H186" s="1019"/>
      <c r="I186" s="1020"/>
      <c r="J186" s="1020"/>
      <c r="K186" s="1021"/>
      <c r="L186" s="1022"/>
      <c r="M186" s="1023"/>
      <c r="N186" s="1023"/>
      <c r="O186" s="1024"/>
      <c r="P186" s="1156"/>
      <c r="Q186" s="1012"/>
      <c r="R186" s="1073" t="str">
        <f>IF(H186="","",VLOOKUP($H186,'Nhập xuất tồn S02'!$B$12:$AB$51,3,0))</f>
        <v/>
      </c>
      <c r="S186" s="1095">
        <f t="shared" si="57"/>
        <v>0</v>
      </c>
      <c r="T186" s="1095">
        <f t="shared" si="58"/>
        <v>0</v>
      </c>
      <c r="U186" s="1094">
        <f>IF(J186&gt;0,VLOOKUP($H186,'Nhập xuất tồn S02'!$B$12:$AB$51,27,0),0)</f>
        <v>0</v>
      </c>
      <c r="V186" s="1094">
        <f t="shared" si="59"/>
        <v>0</v>
      </c>
      <c r="W186" s="1105" t="str">
        <f>IF(H186="","",VLOOKUP(H186,'Nhập xuất tồn S02'!$B$12:$X$4901,22,0))</f>
        <v/>
      </c>
      <c r="X186" s="1096" t="str">
        <f>IF(H186="","",VLOOKUP(H186,'Nhập xuất tồn S02'!$B$12:$X$4901,23,0))</f>
        <v/>
      </c>
      <c r="Y186" s="1096" t="str">
        <f t="shared" si="60"/>
        <v/>
      </c>
      <c r="Z186" s="1096" t="str">
        <f t="shared" si="61"/>
        <v/>
      </c>
      <c r="AA186" s="1197" t="str">
        <f>IF(P186="","",IFERROR(VLOOKUP(P186,'Khách hàng'!$B$6:$E$1391,2,0),VLOOKUP(P186,NCC!$B$6:$D$1391,2,0)))</f>
        <v/>
      </c>
      <c r="AB186" s="1197" t="str">
        <f>IF(P186="","",IFERROR(VLOOKUP(P186,'Khách hàng'!$B$6:$E$1391,3,0),VLOOKUP(P186,NCC!$B$6:$D$1391,3,0)))</f>
        <v/>
      </c>
    </row>
    <row r="187" spans="1:28" s="1011" customFormat="1" ht="13.8">
      <c r="A187" s="1164" t="str">
        <f t="shared" ref="A187:A198" si="71">IF(F187="","",MONTH(F187))</f>
        <v/>
      </c>
      <c r="B187" s="1073" t="str">
        <f t="shared" si="70"/>
        <v/>
      </c>
      <c r="C187" s="1142"/>
      <c r="D187" s="1171"/>
      <c r="E187" s="1399"/>
      <c r="F187" s="1004"/>
      <c r="G187" s="1081" t="str">
        <f t="shared" si="46"/>
        <v/>
      </c>
      <c r="H187" s="1019"/>
      <c r="I187" s="1020"/>
      <c r="J187" s="1020"/>
      <c r="K187" s="1021"/>
      <c r="L187" s="1022"/>
      <c r="M187" s="1023"/>
      <c r="N187" s="1023"/>
      <c r="O187" s="1024"/>
      <c r="P187" s="1156"/>
      <c r="Q187" s="1012"/>
      <c r="R187" s="1073" t="str">
        <f>IF(H187="","",VLOOKUP($H187,'Nhập xuất tồn S02'!$B$12:$AB$51,3,0))</f>
        <v/>
      </c>
      <c r="S187" s="1095">
        <f t="shared" si="57"/>
        <v>0</v>
      </c>
      <c r="T187" s="1095">
        <f t="shared" si="58"/>
        <v>0</v>
      </c>
      <c r="U187" s="1094">
        <f>IF(J187&gt;0,VLOOKUP($H187,'Nhập xuất tồn S02'!$B$12:$AB$51,27,0),0)</f>
        <v>0</v>
      </c>
      <c r="V187" s="1094">
        <f t="shared" si="59"/>
        <v>0</v>
      </c>
      <c r="W187" s="1105" t="str">
        <f>IF(H187="","",VLOOKUP(H187,'Nhập xuất tồn S02'!$B$12:$X$4901,22,0))</f>
        <v/>
      </c>
      <c r="X187" s="1096" t="str">
        <f>IF(H187="","",VLOOKUP(H187,'Nhập xuất tồn S02'!$B$12:$X$4901,23,0))</f>
        <v/>
      </c>
      <c r="Y187" s="1096" t="str">
        <f t="shared" si="60"/>
        <v/>
      </c>
      <c r="Z187" s="1096" t="str">
        <f t="shared" si="61"/>
        <v/>
      </c>
      <c r="AA187" s="1197" t="str">
        <f>IF(P187="","",IFERROR(VLOOKUP(P187,'Khách hàng'!$B$6:$E$1391,2,0),VLOOKUP(P187,NCC!$B$6:$D$1391,2,0)))</f>
        <v/>
      </c>
      <c r="AB187" s="1197" t="str">
        <f>IF(P187="","",IFERROR(VLOOKUP(P187,'Khách hàng'!$B$6:$E$1391,3,0),VLOOKUP(P187,NCC!$B$6:$D$1391,3,0)))</f>
        <v/>
      </c>
    </row>
    <row r="188" spans="1:28" s="1011" customFormat="1" ht="13.8">
      <c r="A188" s="1164" t="str">
        <f t="shared" si="71"/>
        <v/>
      </c>
      <c r="B188" s="1073" t="str">
        <f t="shared" si="70"/>
        <v/>
      </c>
      <c r="C188" s="1142"/>
      <c r="D188" s="1171"/>
      <c r="E188" s="1399"/>
      <c r="F188" s="1004"/>
      <c r="G188" s="1081" t="str">
        <f t="shared" si="46"/>
        <v/>
      </c>
      <c r="H188" s="1019"/>
      <c r="I188" s="1020"/>
      <c r="J188" s="1020"/>
      <c r="K188" s="1021"/>
      <c r="L188" s="1022"/>
      <c r="M188" s="1023"/>
      <c r="N188" s="1023"/>
      <c r="O188" s="1024"/>
      <c r="P188" s="1156"/>
      <c r="Q188" s="1012"/>
      <c r="R188" s="1073" t="str">
        <f>IF(H188="","",VLOOKUP($H188,'Nhập xuất tồn S02'!$B$12:$AB$51,3,0))</f>
        <v/>
      </c>
      <c r="S188" s="1095">
        <f t="shared" si="57"/>
        <v>0</v>
      </c>
      <c r="T188" s="1095">
        <f t="shared" si="58"/>
        <v>0</v>
      </c>
      <c r="U188" s="1094">
        <f>IF(J188&gt;0,VLOOKUP($H188,'Nhập xuất tồn S02'!$B$12:$AB$51,27,0),0)</f>
        <v>0</v>
      </c>
      <c r="V188" s="1094">
        <f t="shared" si="59"/>
        <v>0</v>
      </c>
      <c r="W188" s="1105" t="str">
        <f>IF(H188="","",VLOOKUP(H188,'Nhập xuất tồn S02'!$B$12:$X$4901,22,0))</f>
        <v/>
      </c>
      <c r="X188" s="1096" t="str">
        <f>IF(H188="","",VLOOKUP(H188,'Nhập xuất tồn S02'!$B$12:$X$4901,23,0))</f>
        <v/>
      </c>
      <c r="Y188" s="1096" t="str">
        <f t="shared" si="60"/>
        <v/>
      </c>
      <c r="Z188" s="1096" t="str">
        <f t="shared" si="61"/>
        <v/>
      </c>
      <c r="AA188" s="1197" t="str">
        <f>IF(P188="","",IFERROR(VLOOKUP(P188,'Khách hàng'!$B$6:$E$1391,2,0),VLOOKUP(P188,NCC!$B$6:$D$1391,2,0)))</f>
        <v/>
      </c>
      <c r="AB188" s="1197" t="str">
        <f>IF(P188="","",IFERROR(VLOOKUP(P188,'Khách hàng'!$B$6:$E$1391,3,0),VLOOKUP(P188,NCC!$B$6:$D$1391,3,0)))</f>
        <v/>
      </c>
    </row>
    <row r="189" spans="1:28" s="1011" customFormat="1" ht="13.8">
      <c r="A189" s="1164" t="str">
        <f t="shared" si="71"/>
        <v/>
      </c>
      <c r="B189" s="1073" t="str">
        <f t="shared" si="70"/>
        <v/>
      </c>
      <c r="C189" s="1142"/>
      <c r="D189" s="1171"/>
      <c r="E189" s="1399"/>
      <c r="F189" s="1004"/>
      <c r="G189" s="1081" t="str">
        <f t="shared" si="46"/>
        <v/>
      </c>
      <c r="H189" s="1019"/>
      <c r="I189" s="1020"/>
      <c r="J189" s="1020"/>
      <c r="K189" s="1021"/>
      <c r="L189" s="1022"/>
      <c r="M189" s="1023"/>
      <c r="N189" s="1023"/>
      <c r="O189" s="1024"/>
      <c r="P189" s="1156"/>
      <c r="Q189" s="1012"/>
      <c r="R189" s="1073" t="str">
        <f>IF(H189="","",VLOOKUP($H189,'Nhập xuất tồn S02'!$B$12:$AB$51,3,0))</f>
        <v/>
      </c>
      <c r="S189" s="1095">
        <f t="shared" si="57"/>
        <v>0</v>
      </c>
      <c r="T189" s="1095">
        <f t="shared" si="58"/>
        <v>0</v>
      </c>
      <c r="U189" s="1094">
        <f>IF(J189&gt;0,VLOOKUP($H189,'Nhập xuất tồn S02'!$B$12:$AB$51,27,0),0)</f>
        <v>0</v>
      </c>
      <c r="V189" s="1094">
        <f t="shared" si="59"/>
        <v>0</v>
      </c>
      <c r="W189" s="1105" t="str">
        <f>IF(H189="","",VLOOKUP(H189,'Nhập xuất tồn S02'!$B$12:$X$4901,22,0))</f>
        <v/>
      </c>
      <c r="X189" s="1096" t="str">
        <f>IF(H189="","",VLOOKUP(H189,'Nhập xuất tồn S02'!$B$12:$X$4901,23,0))</f>
        <v/>
      </c>
      <c r="Y189" s="1096" t="str">
        <f t="shared" si="60"/>
        <v/>
      </c>
      <c r="Z189" s="1096" t="str">
        <f t="shared" si="61"/>
        <v/>
      </c>
      <c r="AA189" s="1197" t="str">
        <f>IF(P189="","",IFERROR(VLOOKUP(P189,'Khách hàng'!$B$6:$E$1391,2,0),VLOOKUP(P189,NCC!$B$6:$D$1391,2,0)))</f>
        <v/>
      </c>
      <c r="AB189" s="1197" t="str">
        <f>IF(P189="","",IFERROR(VLOOKUP(P189,'Khách hàng'!$B$6:$E$1391,3,0),VLOOKUP(P189,NCC!$B$6:$D$1391,3,0)))</f>
        <v/>
      </c>
    </row>
    <row r="190" spans="1:28" s="1033" customFormat="1" ht="13.8">
      <c r="A190" s="1165" t="str">
        <f t="shared" si="71"/>
        <v/>
      </c>
      <c r="B190" s="1074" t="str">
        <f t="shared" si="70"/>
        <v/>
      </c>
      <c r="C190" s="1143"/>
      <c r="D190" s="1172"/>
      <c r="E190" s="1400"/>
      <c r="F190" s="1025"/>
      <c r="G190" s="1081" t="str">
        <f t="shared" si="46"/>
        <v/>
      </c>
      <c r="H190" s="1026"/>
      <c r="I190" s="1027"/>
      <c r="J190" s="1027"/>
      <c r="K190" s="1028"/>
      <c r="L190" s="1029"/>
      <c r="M190" s="1030"/>
      <c r="N190" s="1030"/>
      <c r="O190" s="1031"/>
      <c r="P190" s="1157"/>
      <c r="Q190" s="1032"/>
      <c r="R190" s="1074" t="str">
        <f>IF(H190="","",VLOOKUP($H190,'Nhập xuất tồn S02'!$B$12:$AB$51,3,0))</f>
        <v/>
      </c>
      <c r="S190" s="1093">
        <f t="shared" si="57"/>
        <v>0</v>
      </c>
      <c r="T190" s="1093">
        <f t="shared" si="58"/>
        <v>0</v>
      </c>
      <c r="U190" s="1094">
        <f>IF(J190&gt;0,VLOOKUP($H190,'Nhập xuất tồn S02'!$B$12:$AB$51,27,0),0)</f>
        <v>0</v>
      </c>
      <c r="V190" s="1094">
        <f t="shared" si="59"/>
        <v>0</v>
      </c>
      <c r="W190" s="1105" t="str">
        <f>IF(H190="","",VLOOKUP(H190,'Nhập xuất tồn S02'!$B$12:$X$4901,22,0))</f>
        <v/>
      </c>
      <c r="X190" s="1096" t="str">
        <f>IF(H190="","",VLOOKUP(H190,'Nhập xuất tồn S02'!$B$12:$X$4901,23,0))</f>
        <v/>
      </c>
      <c r="Y190" s="1096" t="str">
        <f t="shared" si="60"/>
        <v/>
      </c>
      <c r="Z190" s="1096" t="str">
        <f t="shared" si="61"/>
        <v/>
      </c>
      <c r="AA190" s="1197" t="str">
        <f>IF(P190="","",IFERROR(VLOOKUP(P190,'Khách hàng'!$B$6:$E$1391,2,0),VLOOKUP(P190,NCC!$B$6:$D$1391,2,0)))</f>
        <v/>
      </c>
      <c r="AB190" s="1197" t="str">
        <f>IF(P190="","",IFERROR(VLOOKUP(P190,'Khách hàng'!$B$6:$E$1391,3,0),VLOOKUP(P190,NCC!$B$6:$D$1391,3,0)))</f>
        <v/>
      </c>
    </row>
    <row r="191" spans="1:28" s="1033" customFormat="1" ht="13.8">
      <c r="A191" s="1165" t="str">
        <f t="shared" si="71"/>
        <v/>
      </c>
      <c r="B191" s="1074" t="str">
        <f t="shared" si="70"/>
        <v/>
      </c>
      <c r="C191" s="1143"/>
      <c r="D191" s="1172"/>
      <c r="E191" s="1400"/>
      <c r="F191" s="1025"/>
      <c r="G191" s="1081" t="str">
        <f t="shared" si="46"/>
        <v/>
      </c>
      <c r="H191" s="1026"/>
      <c r="I191" s="1027"/>
      <c r="J191" s="1027"/>
      <c r="K191" s="1028"/>
      <c r="L191" s="1029"/>
      <c r="M191" s="1030"/>
      <c r="N191" s="1030"/>
      <c r="O191" s="1031"/>
      <c r="P191" s="1157"/>
      <c r="Q191" s="1032"/>
      <c r="R191" s="1074" t="str">
        <f>IF(H191="","",VLOOKUP($H191,'Nhập xuất tồn S02'!$B$12:$AB$51,3,0))</f>
        <v/>
      </c>
      <c r="S191" s="1093">
        <f t="shared" si="57"/>
        <v>0</v>
      </c>
      <c r="T191" s="1093">
        <f t="shared" si="58"/>
        <v>0</v>
      </c>
      <c r="U191" s="1094">
        <f>IF(J191&gt;0,VLOOKUP($H191,'Nhập xuất tồn S02'!$B$12:$AB$51,27,0),0)</f>
        <v>0</v>
      </c>
      <c r="V191" s="1094">
        <f t="shared" si="59"/>
        <v>0</v>
      </c>
      <c r="W191" s="1105" t="str">
        <f>IF(H191="","",VLOOKUP(H191,'Nhập xuất tồn S02'!$B$12:$X$4901,22,0))</f>
        <v/>
      </c>
      <c r="X191" s="1096" t="str">
        <f>IF(H191="","",VLOOKUP(H191,'Nhập xuất tồn S02'!$B$12:$X$4901,23,0))</f>
        <v/>
      </c>
      <c r="Y191" s="1096" t="str">
        <f t="shared" si="60"/>
        <v/>
      </c>
      <c r="Z191" s="1096" t="str">
        <f t="shared" si="61"/>
        <v/>
      </c>
      <c r="AA191" s="1197" t="str">
        <f>IF(P191="","",IFERROR(VLOOKUP(P191,'Khách hàng'!$B$6:$E$1391,2,0),VLOOKUP(P191,NCC!$B$6:$D$1391,2,0)))</f>
        <v/>
      </c>
      <c r="AB191" s="1197" t="str">
        <f>IF(P191="","",IFERROR(VLOOKUP(P191,'Khách hàng'!$B$6:$E$1391,3,0),VLOOKUP(P191,NCC!$B$6:$D$1391,3,0)))</f>
        <v/>
      </c>
    </row>
    <row r="192" spans="1:28" s="1033" customFormat="1" ht="13.8">
      <c r="A192" s="1165" t="str">
        <f t="shared" si="71"/>
        <v/>
      </c>
      <c r="B192" s="1074" t="str">
        <f t="shared" si="70"/>
        <v/>
      </c>
      <c r="C192" s="1143"/>
      <c r="D192" s="1172"/>
      <c r="E192" s="1400"/>
      <c r="F192" s="1025"/>
      <c r="G192" s="1081" t="str">
        <f t="shared" si="46"/>
        <v/>
      </c>
      <c r="H192" s="1026"/>
      <c r="I192" s="1027"/>
      <c r="J192" s="1027"/>
      <c r="K192" s="1028"/>
      <c r="L192" s="1029"/>
      <c r="M192" s="1030"/>
      <c r="N192" s="1030"/>
      <c r="O192" s="1031"/>
      <c r="P192" s="1157"/>
      <c r="Q192" s="1032"/>
      <c r="R192" s="1074" t="str">
        <f>IF(H192="","",VLOOKUP($H192,'Nhập xuất tồn S02'!$B$12:$AB$51,3,0))</f>
        <v/>
      </c>
      <c r="S192" s="1093">
        <f t="shared" si="57"/>
        <v>0</v>
      </c>
      <c r="T192" s="1093">
        <f t="shared" si="58"/>
        <v>0</v>
      </c>
      <c r="U192" s="1094">
        <f>IF(J192&gt;0,VLOOKUP($H192,'Nhập xuất tồn S02'!$B$12:$AB$51,27,0),0)</f>
        <v>0</v>
      </c>
      <c r="V192" s="1094">
        <f t="shared" si="59"/>
        <v>0</v>
      </c>
      <c r="W192" s="1105" t="str">
        <f>IF(H192="","",VLOOKUP(H192,'Nhập xuất tồn S02'!$B$12:$X$4901,22,0))</f>
        <v/>
      </c>
      <c r="X192" s="1096" t="str">
        <f>IF(H192="","",VLOOKUP(H192,'Nhập xuất tồn S02'!$B$12:$X$4901,23,0))</f>
        <v/>
      </c>
      <c r="Y192" s="1096" t="str">
        <f t="shared" si="60"/>
        <v/>
      </c>
      <c r="Z192" s="1096" t="str">
        <f t="shared" si="61"/>
        <v/>
      </c>
      <c r="AA192" s="1197" t="str">
        <f>IF(P192="","",IFERROR(VLOOKUP(P192,'Khách hàng'!$B$6:$E$1391,2,0),VLOOKUP(P192,NCC!$B$6:$D$1391,2,0)))</f>
        <v/>
      </c>
      <c r="AB192" s="1197" t="str">
        <f>IF(P192="","",IFERROR(VLOOKUP(P192,'Khách hàng'!$B$6:$E$1391,3,0),VLOOKUP(P192,NCC!$B$6:$D$1391,3,0)))</f>
        <v/>
      </c>
    </row>
    <row r="193" spans="1:28" s="1011" customFormat="1" ht="13.8">
      <c r="A193" s="1164" t="str">
        <f>IF(F193="","",MONTH(F193))</f>
        <v/>
      </c>
      <c r="B193" s="1073" t="str">
        <f>IF(F193="","",IF(OR(MONTH(F193)=1,MONTH(F193)=2,MONTH(F193)=3),"Q1",IF(OR(MONTH(F193)=4,MONTH(F193)=5,MONTH(F193)=6),"Q2",IF(OR(MONTH(F193)=7,MONTH(F193)=8,MONTH(F193)=9),"Q3","Q4"))))</f>
        <v/>
      </c>
      <c r="C193" s="1143"/>
      <c r="D193" s="1172"/>
      <c r="E193" s="1400"/>
      <c r="F193" s="1025"/>
      <c r="G193" s="1081" t="str">
        <f t="shared" si="46"/>
        <v/>
      </c>
      <c r="H193" s="1026"/>
      <c r="I193" s="1027"/>
      <c r="J193" s="1027"/>
      <c r="K193" s="1028"/>
      <c r="L193" s="1029"/>
      <c r="M193" s="1030"/>
      <c r="N193" s="1030"/>
      <c r="O193" s="1031"/>
      <c r="P193" s="1157"/>
      <c r="Q193" s="1034"/>
      <c r="R193" s="1073" t="str">
        <f>IF(H193="","",VLOOKUP($H193,'Nhập xuất tồn S02'!$B$12:$AB$51,3,0))</f>
        <v/>
      </c>
      <c r="S193" s="1093">
        <f t="shared" si="57"/>
        <v>0</v>
      </c>
      <c r="T193" s="1093">
        <f t="shared" si="58"/>
        <v>0</v>
      </c>
      <c r="U193" s="1094">
        <f>IF(J193&gt;0,VLOOKUP($H193,'Nhập xuất tồn S02'!$B$12:$AB$51,27,0),0)</f>
        <v>0</v>
      </c>
      <c r="V193" s="1094">
        <f t="shared" si="59"/>
        <v>0</v>
      </c>
      <c r="W193" s="1105" t="str">
        <f>IF(H193="","",VLOOKUP(H193,'Nhập xuất tồn S02'!$B$12:$X$4901,22,0))</f>
        <v/>
      </c>
      <c r="X193" s="1096" t="str">
        <f>IF(H193="","",VLOOKUP(H193,'Nhập xuất tồn S02'!$B$12:$X$4901,23,0))</f>
        <v/>
      </c>
      <c r="Y193" s="1096" t="str">
        <f t="shared" si="60"/>
        <v/>
      </c>
      <c r="Z193" s="1096" t="str">
        <f t="shared" si="61"/>
        <v/>
      </c>
      <c r="AA193" s="1197" t="str">
        <f>IF(P193="","",IFERROR(VLOOKUP(P193,'Khách hàng'!$B$6:$E$1391,2,0),VLOOKUP(P193,NCC!$B$6:$D$1391,2,0)))</f>
        <v/>
      </c>
      <c r="AB193" s="1197" t="str">
        <f>IF(P193="","",IFERROR(VLOOKUP(P193,'Khách hàng'!$B$6:$E$1391,3,0),VLOOKUP(P193,NCC!$B$6:$D$1391,3,0)))</f>
        <v/>
      </c>
    </row>
    <row r="194" spans="1:28" s="1011" customFormat="1" ht="13.8">
      <c r="A194" s="1164" t="str">
        <f>IF(F194="","",MONTH(F194))</f>
        <v/>
      </c>
      <c r="B194" s="1073" t="str">
        <f>IF(F194="","",IF(OR(MONTH(F194)=1,MONTH(F194)=2,MONTH(F194)=3),"Q1",IF(OR(MONTH(F194)=4,MONTH(F194)=5,MONTH(F194)=6),"Q2",IF(OR(MONTH(F194)=7,MONTH(F194)=8,MONTH(F194)=9),"Q3","Q4"))))</f>
        <v/>
      </c>
      <c r="C194" s="1143"/>
      <c r="D194" s="1172"/>
      <c r="E194" s="1400"/>
      <c r="F194" s="1025"/>
      <c r="G194" s="1081" t="str">
        <f t="shared" si="46"/>
        <v/>
      </c>
      <c r="H194" s="1026"/>
      <c r="I194" s="1027"/>
      <c r="J194" s="1027"/>
      <c r="K194" s="1028"/>
      <c r="L194" s="1029"/>
      <c r="M194" s="1030"/>
      <c r="N194" s="1030"/>
      <c r="O194" s="1031"/>
      <c r="P194" s="1157"/>
      <c r="Q194" s="1034"/>
      <c r="R194" s="1073" t="str">
        <f>IF(H194="","",VLOOKUP($H194,'Nhập xuất tồn S02'!$B$12:$AB$51,3,0))</f>
        <v/>
      </c>
      <c r="S194" s="1093">
        <f t="shared" si="57"/>
        <v>0</v>
      </c>
      <c r="T194" s="1093">
        <f t="shared" si="58"/>
        <v>0</v>
      </c>
      <c r="U194" s="1094">
        <f>IF(J194&gt;0,VLOOKUP($H194,'Nhập xuất tồn S02'!$B$12:$AB$51,27,0),0)</f>
        <v>0</v>
      </c>
      <c r="V194" s="1094">
        <f t="shared" si="59"/>
        <v>0</v>
      </c>
      <c r="W194" s="1105" t="str">
        <f>IF(H194="","",VLOOKUP(H194,'Nhập xuất tồn S02'!$B$12:$X$4901,22,0))</f>
        <v/>
      </c>
      <c r="X194" s="1096" t="str">
        <f>IF(H194="","",VLOOKUP(H194,'Nhập xuất tồn S02'!$B$12:$X$4901,23,0))</f>
        <v/>
      </c>
      <c r="Y194" s="1096" t="str">
        <f t="shared" si="60"/>
        <v/>
      </c>
      <c r="Z194" s="1096" t="str">
        <f t="shared" si="61"/>
        <v/>
      </c>
      <c r="AA194" s="1197" t="str">
        <f>IF(P194="","",IFERROR(VLOOKUP(P194,'Khách hàng'!$B$6:$E$1391,2,0),VLOOKUP(P194,NCC!$B$6:$D$1391,2,0)))</f>
        <v/>
      </c>
      <c r="AB194" s="1197" t="str">
        <f>IF(P194="","",IFERROR(VLOOKUP(P194,'Khách hàng'!$B$6:$E$1391,3,0),VLOOKUP(P194,NCC!$B$6:$D$1391,3,0)))</f>
        <v/>
      </c>
    </row>
    <row r="195" spans="1:28" s="1011" customFormat="1" ht="13.8">
      <c r="A195" s="1164" t="str">
        <f>IF(F195="","",MONTH(F195))</f>
        <v/>
      </c>
      <c r="B195" s="1073" t="str">
        <f>IF(F195="","",IF(OR(MONTH(F195)=1,MONTH(F195)=2,MONTH(F195)=3),"Q1",IF(OR(MONTH(F195)=4,MONTH(F195)=5,MONTH(F195)=6),"Q2",IF(OR(MONTH(F195)=7,MONTH(F195)=8,MONTH(F195)=9),"Q3","Q4"))))</f>
        <v/>
      </c>
      <c r="C195" s="1143"/>
      <c r="D195" s="1172"/>
      <c r="E195" s="1400"/>
      <c r="F195" s="1025"/>
      <c r="G195" s="1081" t="str">
        <f t="shared" si="46"/>
        <v/>
      </c>
      <c r="H195" s="1026"/>
      <c r="I195" s="1027"/>
      <c r="J195" s="1027"/>
      <c r="K195" s="1028"/>
      <c r="L195" s="1029"/>
      <c r="M195" s="1030"/>
      <c r="N195" s="1030"/>
      <c r="O195" s="1031"/>
      <c r="P195" s="1157"/>
      <c r="Q195" s="1034"/>
      <c r="R195" s="1073" t="str">
        <f>IF(H195="","",VLOOKUP($H195,'Nhập xuất tồn S02'!$B$12:$AB$51,3,0))</f>
        <v/>
      </c>
      <c r="S195" s="1093">
        <f t="shared" si="57"/>
        <v>0</v>
      </c>
      <c r="T195" s="1093">
        <f t="shared" si="58"/>
        <v>0</v>
      </c>
      <c r="U195" s="1094">
        <f>IF(J195&gt;0,VLOOKUP($H195,'Nhập xuất tồn S02'!$B$12:$AB$51,27,0),0)</f>
        <v>0</v>
      </c>
      <c r="V195" s="1094">
        <f t="shared" si="59"/>
        <v>0</v>
      </c>
      <c r="W195" s="1105" t="str">
        <f>IF(H195="","",VLOOKUP(H195,'Nhập xuất tồn S02'!$B$12:$X$4901,22,0))</f>
        <v/>
      </c>
      <c r="X195" s="1096" t="str">
        <f>IF(H195="","",VLOOKUP(H195,'Nhập xuất tồn S02'!$B$12:$X$4901,23,0))</f>
        <v/>
      </c>
      <c r="Y195" s="1096" t="str">
        <f t="shared" si="60"/>
        <v/>
      </c>
      <c r="Z195" s="1096" t="str">
        <f t="shared" si="61"/>
        <v/>
      </c>
      <c r="AA195" s="1197" t="str">
        <f>IF(P195="","",IFERROR(VLOOKUP(P195,'Khách hàng'!$B$6:$E$1391,2,0),VLOOKUP(P195,NCC!$B$6:$D$1391,2,0)))</f>
        <v/>
      </c>
      <c r="AB195" s="1197" t="str">
        <f>IF(P195="","",IFERROR(VLOOKUP(P195,'Khách hàng'!$B$6:$E$1391,3,0),VLOOKUP(P195,NCC!$B$6:$D$1391,3,0)))</f>
        <v/>
      </c>
    </row>
    <row r="196" spans="1:28" s="1011" customFormat="1" ht="13.8">
      <c r="A196" s="1164" t="str">
        <f>IF(F196="","",MONTH(F196))</f>
        <v/>
      </c>
      <c r="B196" s="1073" t="str">
        <f>IF(F196="","",IF(OR(MONTH(F196)=1,MONTH(F196)=2,MONTH(F196)=3),"Q1",IF(OR(MONTH(F196)=4,MONTH(F196)=5,MONTH(F196)=6),"Q2",IF(OR(MONTH(F196)=7,MONTH(F196)=8,MONTH(F196)=9),"Q3","Q4"))))</f>
        <v/>
      </c>
      <c r="C196" s="1143"/>
      <c r="D196" s="1172"/>
      <c r="E196" s="1400"/>
      <c r="F196" s="1025"/>
      <c r="G196" s="1081" t="str">
        <f t="shared" si="46"/>
        <v/>
      </c>
      <c r="H196" s="1026"/>
      <c r="I196" s="1027"/>
      <c r="J196" s="1027"/>
      <c r="K196" s="1028"/>
      <c r="L196" s="1029"/>
      <c r="M196" s="1030"/>
      <c r="N196" s="1030"/>
      <c r="O196" s="1031"/>
      <c r="P196" s="1157"/>
      <c r="Q196" s="1034"/>
      <c r="R196" s="1073" t="str">
        <f>IF(H196="","",VLOOKUP($H196,'Nhập xuất tồn S02'!$B$12:$AB$51,3,0))</f>
        <v/>
      </c>
      <c r="S196" s="1093">
        <f t="shared" si="57"/>
        <v>0</v>
      </c>
      <c r="T196" s="1093">
        <f t="shared" si="58"/>
        <v>0</v>
      </c>
      <c r="U196" s="1094">
        <f>IF(J196&gt;0,VLOOKUP($H196,'Nhập xuất tồn S02'!$B$12:$AB$51,27,0),0)</f>
        <v>0</v>
      </c>
      <c r="V196" s="1094">
        <f t="shared" si="59"/>
        <v>0</v>
      </c>
      <c r="W196" s="1105" t="str">
        <f>IF(H196="","",VLOOKUP(H196,'Nhập xuất tồn S02'!$B$12:$X$4901,22,0))</f>
        <v/>
      </c>
      <c r="X196" s="1096" t="str">
        <f>IF(H196="","",VLOOKUP(H196,'Nhập xuất tồn S02'!$B$12:$X$4901,23,0))</f>
        <v/>
      </c>
      <c r="Y196" s="1096" t="str">
        <f t="shared" si="60"/>
        <v/>
      </c>
      <c r="Z196" s="1096" t="str">
        <f t="shared" si="61"/>
        <v/>
      </c>
      <c r="AA196" s="1197" t="str">
        <f>IF(P196="","",IFERROR(VLOOKUP(P196,'Khách hàng'!$B$6:$E$1391,2,0),VLOOKUP(P196,NCC!$B$6:$D$1391,2,0)))</f>
        <v/>
      </c>
      <c r="AB196" s="1197" t="str">
        <f>IF(P196="","",IFERROR(VLOOKUP(P196,'Khách hàng'!$B$6:$E$1391,3,0),VLOOKUP(P196,NCC!$B$6:$D$1391,3,0)))</f>
        <v/>
      </c>
    </row>
    <row r="197" spans="1:28" s="1033" customFormat="1" ht="13.8">
      <c r="A197" s="1165" t="str">
        <f t="shared" si="71"/>
        <v/>
      </c>
      <c r="B197" s="1074" t="str">
        <f t="shared" si="70"/>
        <v/>
      </c>
      <c r="C197" s="1144"/>
      <c r="D197" s="1173"/>
      <c r="E197" s="1401"/>
      <c r="F197" s="1025"/>
      <c r="G197" s="1081" t="str">
        <f t="shared" si="46"/>
        <v/>
      </c>
      <c r="H197" s="1035"/>
      <c r="I197" s="1036"/>
      <c r="J197" s="1036"/>
      <c r="K197" s="1037"/>
      <c r="L197" s="1038"/>
      <c r="M197" s="1039"/>
      <c r="N197" s="1039"/>
      <c r="O197" s="1040"/>
      <c r="P197" s="1151"/>
      <c r="Q197" s="1032"/>
      <c r="R197" s="1074" t="str">
        <f>IF(H197="","",VLOOKUP($H197,'Nhập xuất tồn S02'!$B$12:$AB$51,3,0))</f>
        <v/>
      </c>
      <c r="S197" s="1093">
        <f t="shared" si="57"/>
        <v>0</v>
      </c>
      <c r="T197" s="1093">
        <f t="shared" si="58"/>
        <v>0</v>
      </c>
      <c r="U197" s="1094">
        <f>IF(J197&gt;0,VLOOKUP($H197,'Nhập xuất tồn S02'!$B$12:$AB$51,27,0),0)</f>
        <v>0</v>
      </c>
      <c r="V197" s="1094">
        <f t="shared" si="59"/>
        <v>0</v>
      </c>
      <c r="W197" s="1105" t="str">
        <f>IF(H197="","",VLOOKUP(H197,'Nhập xuất tồn S02'!$B$12:$X$4901,22,0))</f>
        <v/>
      </c>
      <c r="X197" s="1096" t="str">
        <f>IF(H197="","",VLOOKUP(H197,'Nhập xuất tồn S02'!$B$12:$X$4901,23,0))</f>
        <v/>
      </c>
      <c r="Y197" s="1096" t="str">
        <f t="shared" si="60"/>
        <v/>
      </c>
      <c r="Z197" s="1096" t="str">
        <f t="shared" si="61"/>
        <v/>
      </c>
      <c r="AA197" s="1106" t="str">
        <f>IF(P197="","",VLOOKUP(P197,'Khách hàng'!$B$6:$E$1391,2,0))</f>
        <v/>
      </c>
      <c r="AB197" s="1108" t="str">
        <f>IF(P197="","",VLOOKUP(P197,'Khách hàng'!$B$6:$E$1391,3,0))</f>
        <v/>
      </c>
    </row>
    <row r="198" spans="1:28" s="1033" customFormat="1" ht="13.8">
      <c r="A198" s="1165" t="str">
        <f t="shared" si="71"/>
        <v/>
      </c>
      <c r="B198" s="1074" t="str">
        <f t="shared" si="70"/>
        <v/>
      </c>
      <c r="C198" s="1144"/>
      <c r="D198" s="1173"/>
      <c r="E198" s="1401"/>
      <c r="F198" s="1025"/>
      <c r="G198" s="1081" t="str">
        <f t="shared" si="46"/>
        <v/>
      </c>
      <c r="H198" s="1035"/>
      <c r="I198" s="1036"/>
      <c r="J198" s="1036"/>
      <c r="K198" s="1037"/>
      <c r="L198" s="1038"/>
      <c r="M198" s="1039"/>
      <c r="N198" s="1039"/>
      <c r="O198" s="1040"/>
      <c r="P198" s="1151"/>
      <c r="Q198" s="1032"/>
      <c r="R198" s="1074" t="str">
        <f>IF(H198="","",VLOOKUP($H198,'Nhập xuất tồn S02'!$B$12:$AB$51,3,0))</f>
        <v/>
      </c>
      <c r="S198" s="1093">
        <f t="shared" si="57"/>
        <v>0</v>
      </c>
      <c r="T198" s="1093">
        <f t="shared" si="58"/>
        <v>0</v>
      </c>
      <c r="U198" s="1094">
        <f>IF(J198&gt;0,VLOOKUP($H198,'Nhập xuất tồn S02'!$B$12:$AB$51,27,0),0)</f>
        <v>0</v>
      </c>
      <c r="V198" s="1094">
        <f t="shared" si="59"/>
        <v>0</v>
      </c>
      <c r="W198" s="1105" t="str">
        <f>IF(H198="","",VLOOKUP(H198,'Nhập xuất tồn S02'!$B$12:$X$4901,22,0))</f>
        <v/>
      </c>
      <c r="X198" s="1096" t="str">
        <f>IF(H198="","",VLOOKUP(H198,'Nhập xuất tồn S02'!$B$12:$X$4901,23,0))</f>
        <v/>
      </c>
      <c r="Y198" s="1096" t="str">
        <f t="shared" si="60"/>
        <v/>
      </c>
      <c r="Z198" s="1096" t="str">
        <f t="shared" si="61"/>
        <v/>
      </c>
      <c r="AA198" s="1106" t="str">
        <f>IF(P198="","",VLOOKUP(P198,'Khách hàng'!$B$6:$E$1391,2,0))</f>
        <v/>
      </c>
      <c r="AB198" s="1108" t="str">
        <f>IF(P198="","",VLOOKUP(P198,'Khách hàng'!$B$6:$E$1391,3,0))</f>
        <v/>
      </c>
    </row>
    <row r="199" spans="1:28" s="1033" customFormat="1" ht="13.8">
      <c r="A199" s="1165" t="str">
        <f t="shared" ref="A199:A209" si="72">IF(F199="","",MONTH(F199))</f>
        <v/>
      </c>
      <c r="B199" s="1074" t="str">
        <f t="shared" ref="B199:B209" si="73">IF(F199="","",IF(OR(MONTH(F199)=1,MONTH(F199)=2,MONTH(F199)=3),"Q1",IF(OR(MONTH(F199)=4,MONTH(F199)=5,MONTH(F199)=6),"Q2",IF(OR(MONTH(F199)=7,MONTH(F199)=8,MONTH(F199)=9),"Q3","Q4"))))</f>
        <v/>
      </c>
      <c r="C199" s="1144"/>
      <c r="D199" s="1173"/>
      <c r="E199" s="1401"/>
      <c r="F199" s="1025"/>
      <c r="G199" s="1081" t="str">
        <f t="shared" si="46"/>
        <v/>
      </c>
      <c r="H199" s="1035"/>
      <c r="I199" s="1036"/>
      <c r="J199" s="1036"/>
      <c r="K199" s="1037"/>
      <c r="L199" s="1038"/>
      <c r="M199" s="1039"/>
      <c r="N199" s="1039"/>
      <c r="O199" s="1040"/>
      <c r="P199" s="1151"/>
      <c r="Q199" s="1032"/>
      <c r="R199" s="1074" t="str">
        <f>IF(H199="","",VLOOKUP($H199,'Nhập xuất tồn S02'!$B$12:$AB$51,3,0))</f>
        <v/>
      </c>
      <c r="S199" s="1093">
        <f t="shared" si="57"/>
        <v>0</v>
      </c>
      <c r="T199" s="1093">
        <f t="shared" si="58"/>
        <v>0</v>
      </c>
      <c r="U199" s="1094">
        <f>IF(J199&gt;0,VLOOKUP($H199,'Nhập xuất tồn S02'!$B$12:$AB$51,27,0),0)</f>
        <v>0</v>
      </c>
      <c r="V199" s="1094">
        <f t="shared" si="59"/>
        <v>0</v>
      </c>
      <c r="W199" s="1105" t="str">
        <f>IF(H199="","",VLOOKUP(H199,'Nhập xuất tồn S02'!$B$12:$X$4901,22,0))</f>
        <v/>
      </c>
      <c r="X199" s="1096" t="str">
        <f>IF(H199="","",VLOOKUP(H199,'Nhập xuất tồn S02'!$B$12:$X$4901,23,0))</f>
        <v/>
      </c>
      <c r="Y199" s="1096" t="str">
        <f t="shared" si="60"/>
        <v/>
      </c>
      <c r="Z199" s="1096" t="str">
        <f t="shared" si="61"/>
        <v/>
      </c>
      <c r="AA199" s="1106" t="str">
        <f>IF(P199="","",VLOOKUP(P199,'Khách hàng'!$B$6:$E$1391,2,0))</f>
        <v/>
      </c>
      <c r="AB199" s="1108" t="str">
        <f>IF(P199="","",VLOOKUP(P199,'Khách hàng'!$B$6:$E$1391,3,0))</f>
        <v/>
      </c>
    </row>
    <row r="200" spans="1:28" s="1033" customFormat="1" ht="13.8">
      <c r="A200" s="1165" t="str">
        <f t="shared" si="72"/>
        <v/>
      </c>
      <c r="B200" s="1074" t="str">
        <f t="shared" si="73"/>
        <v/>
      </c>
      <c r="C200" s="1144"/>
      <c r="D200" s="1173"/>
      <c r="E200" s="1401"/>
      <c r="F200" s="1025"/>
      <c r="G200" s="1081" t="str">
        <f t="shared" si="46"/>
        <v/>
      </c>
      <c r="H200" s="1035"/>
      <c r="I200" s="1036"/>
      <c r="J200" s="1036"/>
      <c r="K200" s="1037"/>
      <c r="L200" s="1038"/>
      <c r="M200" s="1039"/>
      <c r="N200" s="1039"/>
      <c r="O200" s="1040"/>
      <c r="P200" s="1151"/>
      <c r="Q200" s="1032"/>
      <c r="R200" s="1074" t="str">
        <f>IF(H200="","",VLOOKUP($H200,'Nhập xuất tồn S02'!$B$12:$AB$51,3,0))</f>
        <v/>
      </c>
      <c r="S200" s="1093">
        <f t="shared" si="57"/>
        <v>0</v>
      </c>
      <c r="T200" s="1093">
        <f t="shared" si="58"/>
        <v>0</v>
      </c>
      <c r="U200" s="1094">
        <f>IF(J200&gt;0,VLOOKUP($H200,'Nhập xuất tồn S02'!$B$12:$AB$51,27,0),0)</f>
        <v>0</v>
      </c>
      <c r="V200" s="1094">
        <f t="shared" si="59"/>
        <v>0</v>
      </c>
      <c r="W200" s="1105" t="str">
        <f>IF(H200="","",VLOOKUP(H200,'Nhập xuất tồn S02'!$B$12:$X$4901,22,0))</f>
        <v/>
      </c>
      <c r="X200" s="1096" t="str">
        <f>IF(H200="","",VLOOKUP(H200,'Nhập xuất tồn S02'!$B$12:$X$4901,23,0))</f>
        <v/>
      </c>
      <c r="Y200" s="1096" t="str">
        <f t="shared" si="60"/>
        <v/>
      </c>
      <c r="Z200" s="1096" t="str">
        <f t="shared" si="61"/>
        <v/>
      </c>
      <c r="AA200" s="1106" t="str">
        <f>IF(P200="","",VLOOKUP(P200,'Khách hàng'!$B$6:$E$1391,2,0))</f>
        <v/>
      </c>
      <c r="AB200" s="1108" t="str">
        <f>IF(P200="","",VLOOKUP(P200,'Khách hàng'!$B$6:$E$1391,3,0))</f>
        <v/>
      </c>
    </row>
    <row r="201" spans="1:28" s="1033" customFormat="1" ht="13.8">
      <c r="A201" s="1165" t="str">
        <f t="shared" si="72"/>
        <v/>
      </c>
      <c r="B201" s="1074" t="str">
        <f t="shared" si="73"/>
        <v/>
      </c>
      <c r="C201" s="1144"/>
      <c r="D201" s="1173"/>
      <c r="E201" s="1401"/>
      <c r="F201" s="1025"/>
      <c r="G201" s="1081" t="str">
        <f t="shared" si="46"/>
        <v/>
      </c>
      <c r="H201" s="1035"/>
      <c r="I201" s="1036"/>
      <c r="J201" s="1036"/>
      <c r="K201" s="1037"/>
      <c r="L201" s="1038"/>
      <c r="M201" s="1039"/>
      <c r="N201" s="1039"/>
      <c r="O201" s="1040"/>
      <c r="P201" s="1151"/>
      <c r="Q201" s="1032"/>
      <c r="R201" s="1074" t="str">
        <f>IF(H201="","",VLOOKUP($H201,'Nhập xuất tồn S02'!$B$12:$AB$51,3,0))</f>
        <v/>
      </c>
      <c r="S201" s="1093">
        <f t="shared" si="57"/>
        <v>0</v>
      </c>
      <c r="T201" s="1093">
        <f t="shared" si="58"/>
        <v>0</v>
      </c>
      <c r="U201" s="1094">
        <f>IF(J201&gt;0,VLOOKUP($H201,'Nhập xuất tồn S02'!$B$12:$AB$51,27,0),0)</f>
        <v>0</v>
      </c>
      <c r="V201" s="1094">
        <f t="shared" si="59"/>
        <v>0</v>
      </c>
      <c r="W201" s="1105" t="str">
        <f>IF(H201="","",VLOOKUP(H201,'Nhập xuất tồn S02'!$B$12:$X$4901,22,0))</f>
        <v/>
      </c>
      <c r="X201" s="1096" t="str">
        <f>IF(H201="","",VLOOKUP(H201,'Nhập xuất tồn S02'!$B$12:$X$4901,23,0))</f>
        <v/>
      </c>
      <c r="Y201" s="1096" t="str">
        <f t="shared" si="60"/>
        <v/>
      </c>
      <c r="Z201" s="1096" t="str">
        <f t="shared" si="61"/>
        <v/>
      </c>
      <c r="AA201" s="1106" t="str">
        <f>IF(P201="","",VLOOKUP(P201,'Khách hàng'!$B$6:$E$1391,2,0))</f>
        <v/>
      </c>
      <c r="AB201" s="1108" t="str">
        <f>IF(P201="","",VLOOKUP(P201,'Khách hàng'!$B$6:$E$1391,3,0))</f>
        <v/>
      </c>
    </row>
    <row r="202" spans="1:28" s="1033" customFormat="1" ht="13.8">
      <c r="A202" s="1165" t="str">
        <f t="shared" si="72"/>
        <v/>
      </c>
      <c r="B202" s="1074" t="str">
        <f t="shared" si="73"/>
        <v/>
      </c>
      <c r="C202" s="1144"/>
      <c r="D202" s="1173"/>
      <c r="E202" s="1401"/>
      <c r="F202" s="1025"/>
      <c r="G202" s="1081" t="str">
        <f t="shared" si="46"/>
        <v/>
      </c>
      <c r="H202" s="1035"/>
      <c r="I202" s="1036"/>
      <c r="J202" s="1036"/>
      <c r="K202" s="1037"/>
      <c r="L202" s="1038"/>
      <c r="M202" s="1039"/>
      <c r="N202" s="1039"/>
      <c r="O202" s="1040"/>
      <c r="P202" s="1151"/>
      <c r="Q202" s="1032"/>
      <c r="R202" s="1074" t="str">
        <f>IF(H202="","",VLOOKUP($H202,'Nhập xuất tồn S02'!$B$12:$AB$51,3,0))</f>
        <v/>
      </c>
      <c r="S202" s="1093">
        <f t="shared" si="57"/>
        <v>0</v>
      </c>
      <c r="T202" s="1093">
        <f t="shared" si="58"/>
        <v>0</v>
      </c>
      <c r="U202" s="1094">
        <f>IF(J202&gt;0,VLOOKUP($H202,'Nhập xuất tồn S02'!$B$12:$AB$51,27,0),0)</f>
        <v>0</v>
      </c>
      <c r="V202" s="1094">
        <f t="shared" si="59"/>
        <v>0</v>
      </c>
      <c r="W202" s="1105" t="str">
        <f>IF(H202="","",VLOOKUP(H202,'Nhập xuất tồn S02'!$B$12:$X$4901,22,0))</f>
        <v/>
      </c>
      <c r="X202" s="1096" t="str">
        <f>IF(H202="","",VLOOKUP(H202,'Nhập xuất tồn S02'!$B$12:$X$4901,23,0))</f>
        <v/>
      </c>
      <c r="Y202" s="1096" t="str">
        <f t="shared" si="60"/>
        <v/>
      </c>
      <c r="Z202" s="1096" t="str">
        <f t="shared" si="61"/>
        <v/>
      </c>
      <c r="AA202" s="1106" t="str">
        <f>IF(P202="","",VLOOKUP(P202,'Khách hàng'!$B$6:$E$1391,2,0))</f>
        <v/>
      </c>
      <c r="AB202" s="1108" t="str">
        <f>IF(P202="","",VLOOKUP(P202,'Khách hàng'!$B$6:$E$1391,3,0))</f>
        <v/>
      </c>
    </row>
    <row r="203" spans="1:28" s="1033" customFormat="1" ht="13.8">
      <c r="A203" s="1165" t="str">
        <f t="shared" si="72"/>
        <v/>
      </c>
      <c r="B203" s="1074" t="str">
        <f t="shared" si="73"/>
        <v/>
      </c>
      <c r="C203" s="1144"/>
      <c r="D203" s="1173"/>
      <c r="E203" s="1401"/>
      <c r="F203" s="1025"/>
      <c r="G203" s="1081" t="str">
        <f t="shared" si="46"/>
        <v/>
      </c>
      <c r="H203" s="1035"/>
      <c r="I203" s="1036"/>
      <c r="J203" s="1036"/>
      <c r="K203" s="1037"/>
      <c r="L203" s="1038"/>
      <c r="M203" s="1039"/>
      <c r="N203" s="1039"/>
      <c r="O203" s="1040"/>
      <c r="P203" s="1151"/>
      <c r="Q203" s="1032"/>
      <c r="R203" s="1074" t="str">
        <f>IF(H203="","",VLOOKUP($H203,'Nhập xuất tồn S02'!$B$12:$AB$51,3,0))</f>
        <v/>
      </c>
      <c r="S203" s="1093">
        <f t="shared" si="57"/>
        <v>0</v>
      </c>
      <c r="T203" s="1093">
        <f t="shared" si="58"/>
        <v>0</v>
      </c>
      <c r="U203" s="1094">
        <f>IF(J203&gt;0,VLOOKUP($H203,'Nhập xuất tồn S02'!$B$12:$AB$51,27,0),0)</f>
        <v>0</v>
      </c>
      <c r="V203" s="1094">
        <f t="shared" si="59"/>
        <v>0</v>
      </c>
      <c r="W203" s="1105" t="str">
        <f>IF(H203="","",VLOOKUP(H203,'Nhập xuất tồn S02'!$B$12:$X$4901,22,0))</f>
        <v/>
      </c>
      <c r="X203" s="1096" t="str">
        <f>IF(H203="","",VLOOKUP(H203,'Nhập xuất tồn S02'!$B$12:$X$4901,23,0))</f>
        <v/>
      </c>
      <c r="Y203" s="1096" t="str">
        <f t="shared" si="60"/>
        <v/>
      </c>
      <c r="Z203" s="1096" t="str">
        <f t="shared" si="61"/>
        <v/>
      </c>
      <c r="AA203" s="1106" t="str">
        <f>IF(P203="","",VLOOKUP(P203,'Khách hàng'!$B$6:$E$1391,2,0))</f>
        <v/>
      </c>
      <c r="AB203" s="1108" t="str">
        <f>IF(P203="","",VLOOKUP(P203,'Khách hàng'!$B$6:$E$1391,3,0))</f>
        <v/>
      </c>
    </row>
    <row r="204" spans="1:28" s="1033" customFormat="1" ht="13.8">
      <c r="A204" s="1165" t="str">
        <f t="shared" ref="A204" si="74">IF(F204="","",MONTH(F204))</f>
        <v/>
      </c>
      <c r="B204" s="1074" t="str">
        <f t="shared" ref="B204" si="75">IF(F204="","",IF(OR(MONTH(F204)=1,MONTH(F204)=2,MONTH(F204)=3),"Q1",IF(OR(MONTH(F204)=4,MONTH(F204)=5,MONTH(F204)=6),"Q2",IF(OR(MONTH(F204)=7,MONTH(F204)=8,MONTH(F204)=9),"Q3","Q4"))))</f>
        <v/>
      </c>
      <c r="C204" s="1144"/>
      <c r="D204" s="1173"/>
      <c r="E204" s="1401"/>
      <c r="F204" s="1025"/>
      <c r="G204" s="1081" t="str">
        <f t="shared" si="46"/>
        <v/>
      </c>
      <c r="H204" s="1035"/>
      <c r="I204" s="1036"/>
      <c r="J204" s="1036"/>
      <c r="K204" s="1037"/>
      <c r="L204" s="1038"/>
      <c r="M204" s="1039"/>
      <c r="N204" s="1039"/>
      <c r="O204" s="1040"/>
      <c r="P204" s="1151"/>
      <c r="Q204" s="1032"/>
      <c r="R204" s="1074" t="str">
        <f>IF(H204="","",VLOOKUP($H204,'Nhập xuất tồn S02'!$B$12:$AB$51,3,0))</f>
        <v/>
      </c>
      <c r="S204" s="1093">
        <f t="shared" si="57"/>
        <v>0</v>
      </c>
      <c r="T204" s="1093">
        <f t="shared" si="58"/>
        <v>0</v>
      </c>
      <c r="U204" s="1094">
        <f>IF(J204&gt;0,VLOOKUP($H204,'Nhập xuất tồn S02'!$B$12:$AB$51,27,0),0)</f>
        <v>0</v>
      </c>
      <c r="V204" s="1094">
        <f t="shared" si="59"/>
        <v>0</v>
      </c>
      <c r="W204" s="1105" t="str">
        <f>IF(H204="","",VLOOKUP(H204,'Nhập xuất tồn S02'!$B$12:$X$4901,22,0))</f>
        <v/>
      </c>
      <c r="X204" s="1096" t="str">
        <f>IF(H204="","",VLOOKUP(H204,'Nhập xuất tồn S02'!$B$12:$X$4901,23,0))</f>
        <v/>
      </c>
      <c r="Y204" s="1096" t="str">
        <f t="shared" si="60"/>
        <v/>
      </c>
      <c r="Z204" s="1096" t="str">
        <f t="shared" si="61"/>
        <v/>
      </c>
      <c r="AA204" s="1106" t="str">
        <f>IF(P204="","",VLOOKUP(P204,'Khách hàng'!$B$6:$E$1391,2,0))</f>
        <v/>
      </c>
      <c r="AB204" s="1108" t="str">
        <f>IF(P204="","",VLOOKUP(P204,'Khách hàng'!$B$6:$E$1391,3,0))</f>
        <v/>
      </c>
    </row>
    <row r="205" spans="1:28" s="1033" customFormat="1" ht="13.8">
      <c r="A205" s="1165" t="str">
        <f t="shared" si="72"/>
        <v/>
      </c>
      <c r="B205" s="1074" t="str">
        <f t="shared" si="73"/>
        <v/>
      </c>
      <c r="C205" s="1144"/>
      <c r="D205" s="1173"/>
      <c r="E205" s="1401"/>
      <c r="F205" s="1025"/>
      <c r="G205" s="1081" t="str">
        <f t="shared" si="46"/>
        <v/>
      </c>
      <c r="H205" s="1035"/>
      <c r="I205" s="1036"/>
      <c r="J205" s="1036"/>
      <c r="K205" s="1037"/>
      <c r="L205" s="1038"/>
      <c r="M205" s="1039"/>
      <c r="N205" s="1039"/>
      <c r="O205" s="1040"/>
      <c r="P205" s="1151"/>
      <c r="Q205" s="1032"/>
      <c r="R205" s="1074" t="str">
        <f>IF(H205="","",VLOOKUP($H205,'Nhập xuất tồn S02'!$B$12:$AB$51,3,0))</f>
        <v/>
      </c>
      <c r="S205" s="1093">
        <f t="shared" si="57"/>
        <v>0</v>
      </c>
      <c r="T205" s="1093">
        <f t="shared" si="58"/>
        <v>0</v>
      </c>
      <c r="U205" s="1094">
        <f>IF(J205&gt;0,VLOOKUP($H205,'Nhập xuất tồn S02'!$B$12:$AB$51,27,0),0)</f>
        <v>0</v>
      </c>
      <c r="V205" s="1094">
        <f t="shared" si="59"/>
        <v>0</v>
      </c>
      <c r="W205" s="1105" t="str">
        <f>IF(H205="","",VLOOKUP(H205,'Nhập xuất tồn S02'!$B$12:$X$4901,22,0))</f>
        <v/>
      </c>
      <c r="X205" s="1096" t="str">
        <f>IF(H205="","",VLOOKUP(H205,'Nhập xuất tồn S02'!$B$12:$X$4901,23,0))</f>
        <v/>
      </c>
      <c r="Y205" s="1096" t="str">
        <f t="shared" si="60"/>
        <v/>
      </c>
      <c r="Z205" s="1096" t="str">
        <f t="shared" si="61"/>
        <v/>
      </c>
      <c r="AA205" s="1106" t="str">
        <f>IF(P205="","",VLOOKUP(P205,'Khách hàng'!$B$6:$E$1391,2,0))</f>
        <v/>
      </c>
      <c r="AB205" s="1108" t="str">
        <f>IF(P205="","",VLOOKUP(P205,'Khách hàng'!$B$6:$E$1391,3,0))</f>
        <v/>
      </c>
    </row>
    <row r="206" spans="1:28" s="1033" customFormat="1" ht="13.8">
      <c r="A206" s="1165" t="str">
        <f t="shared" si="72"/>
        <v/>
      </c>
      <c r="B206" s="1074" t="str">
        <f t="shared" si="73"/>
        <v/>
      </c>
      <c r="C206" s="1144"/>
      <c r="D206" s="1173"/>
      <c r="E206" s="1401"/>
      <c r="F206" s="1025"/>
      <c r="G206" s="1081" t="str">
        <f t="shared" ref="G206:G243" si="76">IF(OR(M206="152",M206="156",M206="155"),"PN-"&amp;C206,IF(OR(N206="152",N206="156",N206="155"),"PX-"&amp;C206,""))</f>
        <v/>
      </c>
      <c r="H206" s="1035"/>
      <c r="I206" s="1036"/>
      <c r="J206" s="1036"/>
      <c r="K206" s="1037"/>
      <c r="L206" s="1038"/>
      <c r="M206" s="1039"/>
      <c r="N206" s="1039"/>
      <c r="O206" s="1040"/>
      <c r="P206" s="1151"/>
      <c r="Q206" s="1032"/>
      <c r="R206" s="1074" t="str">
        <f>IF(H206="","",VLOOKUP($H206,'Nhập xuất tồn S02'!$B$12:$AB$51,3,0))</f>
        <v/>
      </c>
      <c r="S206" s="1093">
        <f t="shared" si="57"/>
        <v>0</v>
      </c>
      <c r="T206" s="1093">
        <f t="shared" si="58"/>
        <v>0</v>
      </c>
      <c r="U206" s="1094">
        <f>IF(J206&gt;0,VLOOKUP($H206,'Nhập xuất tồn S02'!$B$12:$AB$51,27,0),0)</f>
        <v>0</v>
      </c>
      <c r="V206" s="1094">
        <f t="shared" si="59"/>
        <v>0</v>
      </c>
      <c r="W206" s="1105" t="str">
        <f>IF(H206="","",VLOOKUP(H206,'Nhập xuất tồn S02'!$B$12:$X$4901,22,0))</f>
        <v/>
      </c>
      <c r="X206" s="1096" t="str">
        <f>IF(H206="","",VLOOKUP(H206,'Nhập xuất tồn S02'!$B$12:$X$4901,23,0))</f>
        <v/>
      </c>
      <c r="Y206" s="1096" t="str">
        <f t="shared" si="60"/>
        <v/>
      </c>
      <c r="Z206" s="1096" t="str">
        <f t="shared" si="61"/>
        <v/>
      </c>
      <c r="AA206" s="1106" t="str">
        <f>IF(P206="","",VLOOKUP(P206,'Khách hàng'!$B$6:$E$1391,2,0))</f>
        <v/>
      </c>
      <c r="AB206" s="1108" t="str">
        <f>IF(P206="","",VLOOKUP(P206,'Khách hàng'!$B$6:$E$1391,3,0))</f>
        <v/>
      </c>
    </row>
    <row r="207" spans="1:28" s="1033" customFormat="1" ht="13.8">
      <c r="A207" s="1165" t="str">
        <f t="shared" si="72"/>
        <v/>
      </c>
      <c r="B207" s="1074" t="str">
        <f t="shared" si="73"/>
        <v/>
      </c>
      <c r="C207" s="1144"/>
      <c r="D207" s="1173"/>
      <c r="E207" s="1401"/>
      <c r="F207" s="1025"/>
      <c r="G207" s="1081" t="str">
        <f t="shared" si="76"/>
        <v/>
      </c>
      <c r="H207" s="1035"/>
      <c r="I207" s="1036"/>
      <c r="J207" s="1036"/>
      <c r="K207" s="1037"/>
      <c r="L207" s="1038"/>
      <c r="M207" s="1039"/>
      <c r="N207" s="1039"/>
      <c r="O207" s="1040"/>
      <c r="P207" s="1151"/>
      <c r="Q207" s="1032"/>
      <c r="R207" s="1074" t="str">
        <f>IF(H207="","",VLOOKUP($H207,'Nhập xuất tồn S02'!$B$12:$AB$51,3,0))</f>
        <v/>
      </c>
      <c r="S207" s="1093">
        <f t="shared" si="57"/>
        <v>0</v>
      </c>
      <c r="T207" s="1093">
        <f t="shared" si="58"/>
        <v>0</v>
      </c>
      <c r="U207" s="1094">
        <f>IF(J207&gt;0,VLOOKUP($H207,'Nhập xuất tồn S02'!$B$12:$AB$51,27,0),0)</f>
        <v>0</v>
      </c>
      <c r="V207" s="1094">
        <f t="shared" si="59"/>
        <v>0</v>
      </c>
      <c r="W207" s="1105" t="str">
        <f>IF(H207="","",VLOOKUP(H207,'Nhập xuất tồn S02'!$B$12:$X$4901,22,0))</f>
        <v/>
      </c>
      <c r="X207" s="1096" t="str">
        <f>IF(H207="","",VLOOKUP(H207,'Nhập xuất tồn S02'!$B$12:$X$4901,23,0))</f>
        <v/>
      </c>
      <c r="Y207" s="1096" t="str">
        <f t="shared" si="60"/>
        <v/>
      </c>
      <c r="Z207" s="1096" t="str">
        <f t="shared" si="61"/>
        <v/>
      </c>
      <c r="AA207" s="1106" t="str">
        <f>IF(P207="","",VLOOKUP(P207,'Khách hàng'!$B$6:$E$1391,2,0))</f>
        <v/>
      </c>
      <c r="AB207" s="1108" t="str">
        <f>IF(P207="","",VLOOKUP(P207,'Khách hàng'!$B$6:$E$1391,3,0))</f>
        <v/>
      </c>
    </row>
    <row r="208" spans="1:28" s="1011" customFormat="1" ht="13.8">
      <c r="A208" s="1164" t="str">
        <f t="shared" si="72"/>
        <v/>
      </c>
      <c r="B208" s="1073" t="str">
        <f t="shared" si="73"/>
        <v/>
      </c>
      <c r="C208" s="1144"/>
      <c r="D208" s="1173"/>
      <c r="E208" s="1401"/>
      <c r="F208" s="1025"/>
      <c r="G208" s="1081" t="str">
        <f t="shared" si="76"/>
        <v/>
      </c>
      <c r="H208" s="1035"/>
      <c r="I208" s="1036"/>
      <c r="J208" s="1036"/>
      <c r="K208" s="1037"/>
      <c r="L208" s="1038"/>
      <c r="M208" s="1039"/>
      <c r="N208" s="1039"/>
      <c r="O208" s="1040"/>
      <c r="P208" s="1151"/>
      <c r="Q208" s="1034"/>
      <c r="R208" s="1073" t="str">
        <f>IF(H208="","",VLOOKUP($H208,'Nhập xuất tồn S02'!$B$12:$AB$51,3,0))</f>
        <v/>
      </c>
      <c r="S208" s="1093">
        <f t="shared" si="57"/>
        <v>0</v>
      </c>
      <c r="T208" s="1093">
        <f t="shared" si="58"/>
        <v>0</v>
      </c>
      <c r="U208" s="1094">
        <f>IF(J208&gt;0,VLOOKUP($H208,'Nhập xuất tồn S02'!$B$12:$AB$51,27,0),0)</f>
        <v>0</v>
      </c>
      <c r="V208" s="1094">
        <f t="shared" si="59"/>
        <v>0</v>
      </c>
      <c r="W208" s="1105" t="str">
        <f>IF(H208="","",VLOOKUP(H208,'Nhập xuất tồn S02'!$B$12:$X$4901,22,0))</f>
        <v/>
      </c>
      <c r="X208" s="1096" t="str">
        <f>IF(H208="","",VLOOKUP(H208,'Nhập xuất tồn S02'!$B$12:$X$4901,23,0))</f>
        <v/>
      </c>
      <c r="Y208" s="1096" t="str">
        <f t="shared" si="60"/>
        <v/>
      </c>
      <c r="Z208" s="1096" t="str">
        <f t="shared" si="61"/>
        <v/>
      </c>
      <c r="AA208" s="1106" t="str">
        <f>IF(P208="","",VLOOKUP(P208,'Khách hàng'!$B$6:$E$1391,2,0))</f>
        <v/>
      </c>
      <c r="AB208" s="1107" t="str">
        <f>IF(P208="","",VLOOKUP(P208,'Khách hàng'!$B$6:$E$1391,3,0))</f>
        <v/>
      </c>
    </row>
    <row r="209" spans="1:28" s="1011" customFormat="1" ht="13.8">
      <c r="A209" s="1164" t="str">
        <f t="shared" si="72"/>
        <v/>
      </c>
      <c r="B209" s="1073" t="str">
        <f t="shared" si="73"/>
        <v/>
      </c>
      <c r="C209" s="1144"/>
      <c r="D209" s="1173"/>
      <c r="E209" s="1401"/>
      <c r="F209" s="1025"/>
      <c r="G209" s="1081" t="str">
        <f t="shared" si="76"/>
        <v/>
      </c>
      <c r="H209" s="1035"/>
      <c r="I209" s="1036"/>
      <c r="J209" s="1036"/>
      <c r="K209" s="1037"/>
      <c r="L209" s="1038"/>
      <c r="M209" s="1039"/>
      <c r="N209" s="1039"/>
      <c r="O209" s="1040"/>
      <c r="P209" s="1151"/>
      <c r="Q209" s="1034"/>
      <c r="R209" s="1073" t="str">
        <f>IF(H209="","",VLOOKUP($H209,'Nhập xuất tồn S02'!$B$12:$AB$51,3,0))</f>
        <v/>
      </c>
      <c r="S209" s="1093">
        <f t="shared" si="57"/>
        <v>0</v>
      </c>
      <c r="T209" s="1093">
        <f t="shared" si="58"/>
        <v>0</v>
      </c>
      <c r="U209" s="1094">
        <f>IF(J209&gt;0,VLOOKUP($H209,'Nhập xuất tồn S02'!$B$12:$AB$51,27,0),0)</f>
        <v>0</v>
      </c>
      <c r="V209" s="1094">
        <f t="shared" si="59"/>
        <v>0</v>
      </c>
      <c r="W209" s="1105" t="str">
        <f>IF(H209="","",VLOOKUP(H209,'Nhập xuất tồn S02'!$B$12:$X$4901,22,0))</f>
        <v/>
      </c>
      <c r="X209" s="1096" t="str">
        <f>IF(H209="","",VLOOKUP(H209,'Nhập xuất tồn S02'!$B$12:$X$4901,23,0))</f>
        <v/>
      </c>
      <c r="Y209" s="1096" t="str">
        <f t="shared" si="60"/>
        <v/>
      </c>
      <c r="Z209" s="1096" t="str">
        <f t="shared" si="61"/>
        <v/>
      </c>
      <c r="AA209" s="1106" t="str">
        <f>IF(P209="","",VLOOKUP(P209,'Khách hàng'!$B$6:$E$1391,2,0))</f>
        <v/>
      </c>
      <c r="AB209" s="1107" t="str">
        <f>IF(P209="","",VLOOKUP(P209,'Khách hàng'!$B$6:$E$1391,3,0))</f>
        <v/>
      </c>
    </row>
    <row r="210" spans="1:28" s="1011" customFormat="1" ht="13.8">
      <c r="A210" s="1164" t="str">
        <f t="shared" ref="A210:A212" si="77">IF(F210="","",MONTH(F210))</f>
        <v/>
      </c>
      <c r="B210" s="1073" t="str">
        <f t="shared" ref="B210:B212" si="78">IF(F210="","",IF(OR(MONTH(F210)=1,MONTH(F210)=2,MONTH(F210)=3),"Q1",IF(OR(MONTH(F210)=4,MONTH(F210)=5,MONTH(F210)=6),"Q2",IF(OR(MONTH(F210)=7,MONTH(F210)=8,MONTH(F210)=9),"Q3","Q4"))))</f>
        <v/>
      </c>
      <c r="C210" s="1142"/>
      <c r="D210" s="1171"/>
      <c r="E210" s="1399"/>
      <c r="F210" s="1004"/>
      <c r="G210" s="1081" t="str">
        <f t="shared" si="76"/>
        <v/>
      </c>
      <c r="H210" s="1019"/>
      <c r="I210" s="1020"/>
      <c r="J210" s="1020"/>
      <c r="K210" s="1021"/>
      <c r="L210" s="1041"/>
      <c r="M210" s="1023"/>
      <c r="N210" s="1023"/>
      <c r="O210" s="1024"/>
      <c r="P210" s="1156"/>
      <c r="Q210" s="1042"/>
      <c r="R210" s="1073" t="str">
        <f>IF(H210="","",VLOOKUP($H210,'Nhập xuất tồn S02'!$B$12:$AB$51,3,0))</f>
        <v/>
      </c>
      <c r="S210" s="1095">
        <f t="shared" si="57"/>
        <v>0</v>
      </c>
      <c r="T210" s="1095">
        <f t="shared" si="58"/>
        <v>0</v>
      </c>
      <c r="U210" s="1094">
        <f>IF(J210&gt;0,VLOOKUP($H210,'Nhập xuất tồn S02'!$B$12:$AB$51,27,0),0)</f>
        <v>0</v>
      </c>
      <c r="V210" s="1094">
        <f t="shared" si="59"/>
        <v>0</v>
      </c>
      <c r="W210" s="1105" t="str">
        <f>IF(H210="","",VLOOKUP(H210,'Nhập xuất tồn S02'!$B$12:$X$4901,22,0))</f>
        <v/>
      </c>
      <c r="X210" s="1096" t="str">
        <f>IF(H210="","",VLOOKUP(H210,'Nhập xuất tồn S02'!$B$12:$X$4901,23,0))</f>
        <v/>
      </c>
      <c r="Y210" s="1096" t="str">
        <f t="shared" si="60"/>
        <v/>
      </c>
      <c r="Z210" s="1096" t="str">
        <f t="shared" si="61"/>
        <v/>
      </c>
      <c r="AA210" s="1106" t="str">
        <f>IF(P210="","",VLOOKUP(P210,'Khách hàng'!$B$6:$E$1391,2,0))</f>
        <v/>
      </c>
      <c r="AB210" s="1107" t="str">
        <f>IF(P210="","",VLOOKUP(P210,'Khách hàng'!$B$6:$E$1391,3,0))</f>
        <v/>
      </c>
    </row>
    <row r="211" spans="1:28" s="1011" customFormat="1" ht="13.8">
      <c r="A211" s="1164" t="str">
        <f t="shared" si="77"/>
        <v/>
      </c>
      <c r="B211" s="1073" t="str">
        <f t="shared" si="78"/>
        <v/>
      </c>
      <c r="C211" s="1142"/>
      <c r="D211" s="1171"/>
      <c r="E211" s="1399"/>
      <c r="F211" s="1004"/>
      <c r="G211" s="1081" t="str">
        <f t="shared" si="76"/>
        <v/>
      </c>
      <c r="H211" s="1019"/>
      <c r="I211" s="1020"/>
      <c r="J211" s="1020"/>
      <c r="K211" s="1021"/>
      <c r="L211" s="1041"/>
      <c r="M211" s="1023"/>
      <c r="N211" s="1023"/>
      <c r="O211" s="1024"/>
      <c r="P211" s="1156"/>
      <c r="Q211" s="1042"/>
      <c r="R211" s="1073" t="str">
        <f>IF(H211="","",VLOOKUP($H211,'Nhập xuất tồn S02'!$B$12:$AB$51,3,0))</f>
        <v/>
      </c>
      <c r="S211" s="1095">
        <f t="shared" si="57"/>
        <v>0</v>
      </c>
      <c r="T211" s="1095">
        <f t="shared" si="58"/>
        <v>0</v>
      </c>
      <c r="U211" s="1094">
        <f>IF(J211&gt;0,VLOOKUP($H211,'Nhập xuất tồn S02'!$B$12:$AB$51,27,0),0)</f>
        <v>0</v>
      </c>
      <c r="V211" s="1094">
        <f t="shared" si="59"/>
        <v>0</v>
      </c>
      <c r="W211" s="1105" t="str">
        <f>IF(H211="","",VLOOKUP(H211,'Nhập xuất tồn S02'!$B$12:$X$4901,22,0))</f>
        <v/>
      </c>
      <c r="X211" s="1096" t="str">
        <f>IF(H211="","",VLOOKUP(H211,'Nhập xuất tồn S02'!$B$12:$X$4901,23,0))</f>
        <v/>
      </c>
      <c r="Y211" s="1096" t="str">
        <f t="shared" si="60"/>
        <v/>
      </c>
      <c r="Z211" s="1096" t="str">
        <f t="shared" si="61"/>
        <v/>
      </c>
      <c r="AA211" s="1106" t="str">
        <f>IF(P211="","",VLOOKUP(P211,'Khách hàng'!$B$6:$E$1391,2,0))</f>
        <v/>
      </c>
      <c r="AB211" s="1107" t="str">
        <f>IF(P211="","",VLOOKUP(P211,'Khách hàng'!$B$6:$E$1391,3,0))</f>
        <v/>
      </c>
    </row>
    <row r="212" spans="1:28" s="1011" customFormat="1" ht="13.8">
      <c r="A212" s="1164" t="str">
        <f t="shared" si="77"/>
        <v/>
      </c>
      <c r="B212" s="1073" t="str">
        <f t="shared" si="78"/>
        <v/>
      </c>
      <c r="C212" s="1142"/>
      <c r="D212" s="1171"/>
      <c r="E212" s="1399"/>
      <c r="F212" s="1004"/>
      <c r="G212" s="1081" t="str">
        <f t="shared" si="76"/>
        <v/>
      </c>
      <c r="H212" s="1019"/>
      <c r="I212" s="1020"/>
      <c r="J212" s="1020"/>
      <c r="K212" s="1021"/>
      <c r="L212" s="1041"/>
      <c r="M212" s="1023"/>
      <c r="N212" s="1023"/>
      <c r="O212" s="1024"/>
      <c r="P212" s="1156"/>
      <c r="Q212" s="1042"/>
      <c r="R212" s="1073" t="str">
        <f>IF(H212="","",VLOOKUP($H212,'Nhập xuất tồn S02'!$B$12:$AB$51,3,0))</f>
        <v/>
      </c>
      <c r="S212" s="1095">
        <f t="shared" si="57"/>
        <v>0</v>
      </c>
      <c r="T212" s="1095">
        <f t="shared" si="58"/>
        <v>0</v>
      </c>
      <c r="U212" s="1094">
        <f>IF(J212&gt;0,VLOOKUP($H212,'Nhập xuất tồn S02'!$B$12:$AB$51,27,0),0)</f>
        <v>0</v>
      </c>
      <c r="V212" s="1094">
        <f t="shared" si="59"/>
        <v>0</v>
      </c>
      <c r="W212" s="1105" t="str">
        <f>IF(H212="","",VLOOKUP(H212,'Nhập xuất tồn S02'!$B$12:$X$4901,22,0))</f>
        <v/>
      </c>
      <c r="X212" s="1096" t="str">
        <f>IF(H212="","",VLOOKUP(H212,'Nhập xuất tồn S02'!$B$12:$X$4901,23,0))</f>
        <v/>
      </c>
      <c r="Y212" s="1096" t="str">
        <f t="shared" si="60"/>
        <v/>
      </c>
      <c r="Z212" s="1096" t="str">
        <f t="shared" si="61"/>
        <v/>
      </c>
      <c r="AA212" s="1106" t="str">
        <f>IF(P212="","",VLOOKUP(P212,'Khách hàng'!$B$6:$E$1391,2,0))</f>
        <v/>
      </c>
      <c r="AB212" s="1107" t="str">
        <f>IF(P212="","",VLOOKUP(P212,'Khách hàng'!$B$6:$E$1391,3,0))</f>
        <v/>
      </c>
    </row>
    <row r="213" spans="1:28" s="1011" customFormat="1" ht="13.8">
      <c r="A213" s="1164" t="str">
        <f t="shared" ref="A213" si="79">IF(F213="","",MONTH(F213))</f>
        <v/>
      </c>
      <c r="B213" s="1073" t="str">
        <f t="shared" ref="B213" si="80">IF(F213="","",IF(OR(MONTH(F213)=1,MONTH(F213)=2,MONTH(F213)=3),"Q1",IF(OR(MONTH(F213)=4,MONTH(F213)=5,MONTH(F213)=6),"Q2",IF(OR(MONTH(F213)=7,MONTH(F213)=8,MONTH(F213)=9),"Q3","Q4"))))</f>
        <v/>
      </c>
      <c r="C213" s="1142"/>
      <c r="D213" s="1171"/>
      <c r="E213" s="1399"/>
      <c r="F213" s="1004"/>
      <c r="G213" s="1081" t="str">
        <f t="shared" si="76"/>
        <v/>
      </c>
      <c r="H213" s="1019"/>
      <c r="I213" s="1020"/>
      <c r="J213" s="1020"/>
      <c r="K213" s="1021"/>
      <c r="L213" s="1041"/>
      <c r="M213" s="1023"/>
      <c r="N213" s="1023"/>
      <c r="O213" s="1024"/>
      <c r="P213" s="1156"/>
      <c r="Q213" s="1034"/>
      <c r="R213" s="1073" t="str">
        <f>IF(H213="","",VLOOKUP($H213,'Nhập xuất tồn S02'!$B$12:$AB$51,3,0))</f>
        <v/>
      </c>
      <c r="S213" s="1095">
        <f t="shared" si="57"/>
        <v>0</v>
      </c>
      <c r="T213" s="1095">
        <f t="shared" si="58"/>
        <v>0</v>
      </c>
      <c r="U213" s="1094">
        <f>IF(J213&gt;0,VLOOKUP($H213,'Nhập xuất tồn S02'!$B$12:$AB$51,27,0),0)</f>
        <v>0</v>
      </c>
      <c r="V213" s="1094">
        <f t="shared" si="59"/>
        <v>0</v>
      </c>
      <c r="W213" s="1105" t="str">
        <f>IF(H213="","",VLOOKUP(H213,'Nhập xuất tồn S02'!$B$12:$X$4901,22,0))</f>
        <v/>
      </c>
      <c r="X213" s="1096" t="str">
        <f>IF(H213="","",VLOOKUP(H213,'Nhập xuất tồn S02'!$B$12:$X$4901,23,0))</f>
        <v/>
      </c>
      <c r="Y213" s="1096" t="str">
        <f t="shared" si="60"/>
        <v/>
      </c>
      <c r="Z213" s="1096" t="str">
        <f t="shared" si="61"/>
        <v/>
      </c>
      <c r="AA213" s="1106" t="str">
        <f>IF(P213="","",VLOOKUP(P213,'Khách hàng'!$B$6:$E$1391,2,0))</f>
        <v/>
      </c>
      <c r="AB213" s="1107" t="str">
        <f>IF(P213="","",VLOOKUP(P213,'Khách hàng'!$B$6:$E$1391,3,0))</f>
        <v/>
      </c>
    </row>
    <row r="214" spans="1:28" s="1011" customFormat="1" ht="13.8">
      <c r="A214" s="1164" t="str">
        <f t="shared" ref="A214:A261" si="81">IF(F214="","",MONTH(F214))</f>
        <v/>
      </c>
      <c r="B214" s="1073" t="str">
        <f t="shared" ref="B214:B261" si="82">IF(F214="","",IF(OR(MONTH(F214)=1,MONTH(F214)=2,MONTH(F214)=3),"Q1",IF(OR(MONTH(F214)=4,MONTH(F214)=5,MONTH(F214)=6),"Q2",IF(OR(MONTH(F214)=7,MONTH(F214)=8,MONTH(F214)=9),"Q3","Q4"))))</f>
        <v/>
      </c>
      <c r="C214" s="1142"/>
      <c r="D214" s="1171"/>
      <c r="E214" s="1399"/>
      <c r="F214" s="1004"/>
      <c r="G214" s="1081" t="str">
        <f t="shared" si="76"/>
        <v/>
      </c>
      <c r="H214" s="1019"/>
      <c r="I214" s="1020"/>
      <c r="J214" s="1020"/>
      <c r="K214" s="1021"/>
      <c r="L214" s="1041"/>
      <c r="M214" s="1023"/>
      <c r="N214" s="1023"/>
      <c r="O214" s="1024"/>
      <c r="P214" s="1156"/>
      <c r="Q214" s="1034"/>
      <c r="R214" s="1073" t="str">
        <f>IF(H214="","",VLOOKUP($H214,'Nhập xuất tồn S02'!$B$12:$AB$51,3,0))</f>
        <v/>
      </c>
      <c r="S214" s="1095">
        <f t="shared" si="57"/>
        <v>0</v>
      </c>
      <c r="T214" s="1095">
        <f t="shared" si="58"/>
        <v>0</v>
      </c>
      <c r="U214" s="1094">
        <f>IF(J214&gt;0,VLOOKUP($H214,'Nhập xuất tồn S02'!$B$12:$AB$51,27,0),0)</f>
        <v>0</v>
      </c>
      <c r="V214" s="1094">
        <f t="shared" si="59"/>
        <v>0</v>
      </c>
      <c r="W214" s="1105" t="str">
        <f>IF(H214="","",VLOOKUP(H214,'Nhập xuất tồn S02'!$B$12:$X$4901,22,0))</f>
        <v/>
      </c>
      <c r="X214" s="1096" t="str">
        <f>IF(H214="","",VLOOKUP(H214,'Nhập xuất tồn S02'!$B$12:$X$4901,23,0))</f>
        <v/>
      </c>
      <c r="Y214" s="1096" t="str">
        <f t="shared" si="60"/>
        <v/>
      </c>
      <c r="Z214" s="1096" t="str">
        <f t="shared" si="61"/>
        <v/>
      </c>
      <c r="AA214" s="1106" t="str">
        <f>IF(P214="","",VLOOKUP(P214,'Khách hàng'!$B$6:$E$1391,2,0))</f>
        <v/>
      </c>
      <c r="AB214" s="1107" t="str">
        <f>IF(P214="","",VLOOKUP(P214,'Khách hàng'!$B$6:$E$1391,3,0))</f>
        <v/>
      </c>
    </row>
    <row r="215" spans="1:28" s="1011" customFormat="1" ht="13.8">
      <c r="A215" s="1164" t="str">
        <f t="shared" si="81"/>
        <v/>
      </c>
      <c r="B215" s="1073" t="str">
        <f t="shared" si="82"/>
        <v/>
      </c>
      <c r="C215" s="1142"/>
      <c r="D215" s="1171"/>
      <c r="E215" s="1399"/>
      <c r="F215" s="1004"/>
      <c r="G215" s="1081" t="str">
        <f t="shared" si="76"/>
        <v/>
      </c>
      <c r="H215" s="1019"/>
      <c r="I215" s="1020"/>
      <c r="J215" s="1020"/>
      <c r="K215" s="1021"/>
      <c r="L215" s="1022"/>
      <c r="M215" s="1023"/>
      <c r="N215" s="1023"/>
      <c r="O215" s="1024"/>
      <c r="P215" s="1156"/>
      <c r="Q215" s="1010"/>
      <c r="R215" s="1073" t="str">
        <f>IF(H215="","",VLOOKUP($H215,'Nhập xuất tồn S02'!$B$12:$AB$51,3,0))</f>
        <v/>
      </c>
      <c r="S215" s="1095">
        <f t="shared" si="57"/>
        <v>0</v>
      </c>
      <c r="T215" s="1095">
        <f t="shared" si="58"/>
        <v>0</v>
      </c>
      <c r="U215" s="1094">
        <f>IF(J215&gt;0,VLOOKUP($H215,'Nhập xuất tồn S02'!$B$12:$AB$51,27,0),0)</f>
        <v>0</v>
      </c>
      <c r="V215" s="1094">
        <f t="shared" si="59"/>
        <v>0</v>
      </c>
      <c r="W215" s="1105" t="str">
        <f>IF(H215="","",VLOOKUP(H215,'Nhập xuất tồn S02'!$B$12:$X$4901,22,0))</f>
        <v/>
      </c>
      <c r="X215" s="1096" t="str">
        <f>IF(H215="","",VLOOKUP(H215,'Nhập xuất tồn S02'!$B$12:$X$4901,23,0))</f>
        <v/>
      </c>
      <c r="Y215" s="1096" t="str">
        <f t="shared" si="60"/>
        <v/>
      </c>
      <c r="Z215" s="1096" t="str">
        <f t="shared" si="61"/>
        <v/>
      </c>
      <c r="AA215" s="1106" t="str">
        <f>IF(P215="","",VLOOKUP(P215,'Khách hàng'!$B$6:$E$1391,2,0))</f>
        <v/>
      </c>
      <c r="AB215" s="1107" t="str">
        <f>IF(P215="","",VLOOKUP(P215,'Khách hàng'!$B$6:$E$1391,3,0))</f>
        <v/>
      </c>
    </row>
    <row r="216" spans="1:28" s="1011" customFormat="1" ht="13.8">
      <c r="A216" s="1164" t="str">
        <f t="shared" si="81"/>
        <v/>
      </c>
      <c r="B216" s="1073" t="str">
        <f t="shared" si="82"/>
        <v/>
      </c>
      <c r="C216" s="1142"/>
      <c r="D216" s="1171"/>
      <c r="E216" s="1400"/>
      <c r="F216" s="1025"/>
      <c r="G216" s="1081" t="str">
        <f t="shared" si="76"/>
        <v/>
      </c>
      <c r="H216" s="1019"/>
      <c r="I216" s="1020"/>
      <c r="J216" s="1020"/>
      <c r="K216" s="1021"/>
      <c r="L216" s="1022"/>
      <c r="M216" s="1023"/>
      <c r="N216" s="1023"/>
      <c r="O216" s="1024"/>
      <c r="P216" s="1156"/>
      <c r="Q216" s="1010"/>
      <c r="R216" s="1073" t="str">
        <f>IF(H216="","",VLOOKUP($H216,'Nhập xuất tồn S02'!$B$12:$AB$51,3,0))</f>
        <v/>
      </c>
      <c r="S216" s="1093">
        <f t="shared" si="57"/>
        <v>0</v>
      </c>
      <c r="T216" s="1093">
        <f t="shared" si="58"/>
        <v>0</v>
      </c>
      <c r="U216" s="1094">
        <f>IF(J216&gt;0,VLOOKUP($H216,'Nhập xuất tồn S02'!$B$12:$AB$51,27,0),0)</f>
        <v>0</v>
      </c>
      <c r="V216" s="1094">
        <f t="shared" si="59"/>
        <v>0</v>
      </c>
      <c r="W216" s="1105" t="str">
        <f>IF(H216="","",VLOOKUP(H216,'Nhập xuất tồn S02'!$B$12:$X$4901,22,0))</f>
        <v/>
      </c>
      <c r="X216" s="1096" t="str">
        <f>IF(H216="","",VLOOKUP(H216,'Nhập xuất tồn S02'!$B$12:$X$4901,23,0))</f>
        <v/>
      </c>
      <c r="Y216" s="1096" t="str">
        <f t="shared" si="60"/>
        <v/>
      </c>
      <c r="Z216" s="1096" t="str">
        <f t="shared" si="61"/>
        <v/>
      </c>
      <c r="AA216" s="1106" t="str">
        <f>IF(P216="","",VLOOKUP(P216,'Khách hàng'!$B$6:$E$1391,2,0))</f>
        <v/>
      </c>
      <c r="AB216" s="1107" t="str">
        <f>IF(P216="","",VLOOKUP(P216,'Khách hàng'!$B$6:$E$1391,3,0))</f>
        <v/>
      </c>
    </row>
    <row r="217" spans="1:28" s="1011" customFormat="1" ht="13.8">
      <c r="A217" s="1164" t="str">
        <f t="shared" si="81"/>
        <v/>
      </c>
      <c r="B217" s="1073" t="str">
        <f t="shared" si="82"/>
        <v/>
      </c>
      <c r="C217" s="1142"/>
      <c r="D217" s="1171"/>
      <c r="E217" s="1400"/>
      <c r="F217" s="1025"/>
      <c r="G217" s="1081" t="str">
        <f t="shared" si="76"/>
        <v/>
      </c>
      <c r="H217" s="1019"/>
      <c r="I217" s="1020"/>
      <c r="J217" s="1020"/>
      <c r="K217" s="1021"/>
      <c r="L217" s="1022"/>
      <c r="M217" s="1030"/>
      <c r="N217" s="1023"/>
      <c r="O217" s="1024"/>
      <c r="P217" s="1156"/>
      <c r="Q217" s="1010"/>
      <c r="R217" s="1073" t="str">
        <f>IF(H217="","",VLOOKUP($H217,'Nhập xuất tồn S02'!$B$12:$AB$51,3,0))</f>
        <v/>
      </c>
      <c r="S217" s="1093">
        <f t="shared" si="57"/>
        <v>0</v>
      </c>
      <c r="T217" s="1093">
        <f t="shared" si="58"/>
        <v>0</v>
      </c>
      <c r="U217" s="1094">
        <f>IF(J217&gt;0,VLOOKUP($H217,'Nhập xuất tồn S02'!$B$12:$AB$51,27,0),0)</f>
        <v>0</v>
      </c>
      <c r="V217" s="1094">
        <f t="shared" si="59"/>
        <v>0</v>
      </c>
      <c r="W217" s="1105" t="str">
        <f>IF(H217="","",VLOOKUP(H217,'Nhập xuất tồn S02'!$B$12:$X$4901,22,0))</f>
        <v/>
      </c>
      <c r="X217" s="1096" t="str">
        <f>IF(H217="","",VLOOKUP(H217,'Nhập xuất tồn S02'!$B$12:$X$4901,23,0))</f>
        <v/>
      </c>
      <c r="Y217" s="1096" t="str">
        <f t="shared" si="60"/>
        <v/>
      </c>
      <c r="Z217" s="1096" t="str">
        <f t="shared" si="61"/>
        <v/>
      </c>
      <c r="AA217" s="1106" t="str">
        <f>IF(P217="","",VLOOKUP(P217,'Khách hàng'!$B$6:$E$1391,2,0))</f>
        <v/>
      </c>
      <c r="AB217" s="1107" t="str">
        <f>IF(P217="","",VLOOKUP(P217,'Khách hàng'!$B$6:$E$1391,3,0))</f>
        <v/>
      </c>
    </row>
    <row r="218" spans="1:28" s="1011" customFormat="1" ht="13.8">
      <c r="A218" s="1164" t="str">
        <f t="shared" si="81"/>
        <v/>
      </c>
      <c r="B218" s="1073" t="str">
        <f t="shared" si="82"/>
        <v/>
      </c>
      <c r="C218" s="1142"/>
      <c r="D218" s="1171"/>
      <c r="E218" s="1400"/>
      <c r="F218" s="1025"/>
      <c r="G218" s="1081" t="str">
        <f t="shared" si="76"/>
        <v/>
      </c>
      <c r="H218" s="1019"/>
      <c r="I218" s="1020"/>
      <c r="J218" s="1020"/>
      <c r="K218" s="1021"/>
      <c r="L218" s="1022"/>
      <c r="M218" s="1023"/>
      <c r="N218" s="1023"/>
      <c r="O218" s="1024"/>
      <c r="P218" s="1156"/>
      <c r="Q218" s="1010"/>
      <c r="R218" s="1073" t="str">
        <f>IF(H218="","",VLOOKUP($H218,'Nhập xuất tồn S02'!$B$12:$AB$51,3,0))</f>
        <v/>
      </c>
      <c r="S218" s="1093">
        <f t="shared" si="57"/>
        <v>0</v>
      </c>
      <c r="T218" s="1093">
        <f t="shared" si="58"/>
        <v>0</v>
      </c>
      <c r="U218" s="1094">
        <f>IF(J218&gt;0,VLOOKUP($H218,'Nhập xuất tồn S02'!$B$12:$AB$51,27,0),0)</f>
        <v>0</v>
      </c>
      <c r="V218" s="1094">
        <f t="shared" si="59"/>
        <v>0</v>
      </c>
      <c r="W218" s="1105" t="str">
        <f>IF(H218="","",VLOOKUP(H218,'Nhập xuất tồn S02'!$B$12:$X$4901,22,0))</f>
        <v/>
      </c>
      <c r="X218" s="1096" t="str">
        <f>IF(H218="","",VLOOKUP(H218,'Nhập xuất tồn S02'!$B$12:$X$4901,23,0))</f>
        <v/>
      </c>
      <c r="Y218" s="1096" t="str">
        <f t="shared" si="60"/>
        <v/>
      </c>
      <c r="Z218" s="1096" t="str">
        <f t="shared" si="61"/>
        <v/>
      </c>
      <c r="AA218" s="1106" t="str">
        <f>IF(P218="","",VLOOKUP(P218,'Khách hàng'!$B$6:$E$1391,2,0))</f>
        <v/>
      </c>
      <c r="AB218" s="1107" t="str">
        <f>IF(P218="","",VLOOKUP(P218,'Khách hàng'!$B$6:$E$1391,3,0))</f>
        <v/>
      </c>
    </row>
    <row r="219" spans="1:28" s="1011" customFormat="1" ht="13.8">
      <c r="A219" s="1164" t="str">
        <f t="shared" si="81"/>
        <v/>
      </c>
      <c r="B219" s="1073" t="str">
        <f t="shared" si="82"/>
        <v/>
      </c>
      <c r="C219" s="1142"/>
      <c r="D219" s="1171"/>
      <c r="E219" s="1400"/>
      <c r="F219" s="1025"/>
      <c r="G219" s="1081" t="str">
        <f t="shared" si="76"/>
        <v/>
      </c>
      <c r="H219" s="1019"/>
      <c r="I219" s="1020"/>
      <c r="J219" s="1020"/>
      <c r="K219" s="1021"/>
      <c r="L219" s="1022"/>
      <c r="M219" s="1023"/>
      <c r="N219" s="1023"/>
      <c r="O219" s="1024"/>
      <c r="P219" s="1156"/>
      <c r="Q219" s="1010"/>
      <c r="R219" s="1073" t="str">
        <f>IF(H219="","",VLOOKUP($H219,'Nhập xuất tồn S02'!$B$12:$AB$51,3,0))</f>
        <v/>
      </c>
      <c r="S219" s="1093">
        <f t="shared" si="57"/>
        <v>0</v>
      </c>
      <c r="T219" s="1093">
        <f t="shared" si="58"/>
        <v>0</v>
      </c>
      <c r="U219" s="1094">
        <f>IF(J219&gt;0,VLOOKUP($H219,'Nhập xuất tồn S02'!$B$12:$AB$51,27,0),0)</f>
        <v>0</v>
      </c>
      <c r="V219" s="1094">
        <f t="shared" si="59"/>
        <v>0</v>
      </c>
      <c r="W219" s="1105" t="str">
        <f>IF(H219="","",VLOOKUP(H219,'Nhập xuất tồn S02'!$B$12:$X$4901,22,0))</f>
        <v/>
      </c>
      <c r="X219" s="1096" t="str">
        <f>IF(H219="","",VLOOKUP(H219,'Nhập xuất tồn S02'!$B$12:$X$4901,23,0))</f>
        <v/>
      </c>
      <c r="Y219" s="1096" t="str">
        <f t="shared" si="60"/>
        <v/>
      </c>
      <c r="Z219" s="1096" t="str">
        <f t="shared" si="61"/>
        <v/>
      </c>
      <c r="AA219" s="1106" t="str">
        <f>IF(P219="","",VLOOKUP(P219,'Khách hàng'!$B$6:$E$1391,2,0))</f>
        <v/>
      </c>
      <c r="AB219" s="1107" t="str">
        <f>IF(P219="","",VLOOKUP(P219,'Khách hàng'!$B$6:$E$1391,3,0))</f>
        <v/>
      </c>
    </row>
    <row r="220" spans="1:28" s="1011" customFormat="1" ht="13.8">
      <c r="A220" s="1164" t="str">
        <f t="shared" si="81"/>
        <v/>
      </c>
      <c r="B220" s="1073" t="str">
        <f t="shared" si="82"/>
        <v/>
      </c>
      <c r="C220" s="1142"/>
      <c r="D220" s="1171"/>
      <c r="E220" s="1400"/>
      <c r="F220" s="1025"/>
      <c r="G220" s="1081" t="str">
        <f t="shared" si="76"/>
        <v/>
      </c>
      <c r="H220" s="1019"/>
      <c r="I220" s="1020"/>
      <c r="J220" s="1020"/>
      <c r="K220" s="1021"/>
      <c r="L220" s="1022"/>
      <c r="M220" s="1023"/>
      <c r="N220" s="1023"/>
      <c r="O220" s="1024"/>
      <c r="P220" s="1156"/>
      <c r="Q220" s="1010"/>
      <c r="R220" s="1073" t="str">
        <f>IF(H220="","",VLOOKUP($H220,'Nhập xuất tồn S02'!$B$12:$AB$51,3,0))</f>
        <v/>
      </c>
      <c r="S220" s="1093">
        <f t="shared" si="57"/>
        <v>0</v>
      </c>
      <c r="T220" s="1093">
        <f t="shared" si="58"/>
        <v>0</v>
      </c>
      <c r="U220" s="1094">
        <f>IF(J220&gt;0,VLOOKUP($H220,'Nhập xuất tồn S02'!$B$12:$AB$51,27,0),0)</f>
        <v>0</v>
      </c>
      <c r="V220" s="1094">
        <f t="shared" si="59"/>
        <v>0</v>
      </c>
      <c r="W220" s="1105" t="str">
        <f>IF(H220="","",VLOOKUP(H220,'Nhập xuất tồn S02'!$B$12:$X$4901,22,0))</f>
        <v/>
      </c>
      <c r="X220" s="1096" t="str">
        <f>IF(H220="","",VLOOKUP(H220,'Nhập xuất tồn S02'!$B$12:$X$4901,23,0))</f>
        <v/>
      </c>
      <c r="Y220" s="1096" t="str">
        <f t="shared" si="60"/>
        <v/>
      </c>
      <c r="Z220" s="1096" t="str">
        <f t="shared" si="61"/>
        <v/>
      </c>
      <c r="AA220" s="1106" t="str">
        <f>IF(P220="","",VLOOKUP(P220,'Khách hàng'!$B$6:$E$1391,2,0))</f>
        <v/>
      </c>
      <c r="AB220" s="1107" t="str">
        <f>IF(P220="","",VLOOKUP(P220,'Khách hàng'!$B$6:$E$1391,3,0))</f>
        <v/>
      </c>
    </row>
    <row r="221" spans="1:28" s="1011" customFormat="1" ht="13.8">
      <c r="A221" s="1164" t="str">
        <f t="shared" si="81"/>
        <v/>
      </c>
      <c r="B221" s="1073" t="str">
        <f t="shared" si="82"/>
        <v/>
      </c>
      <c r="C221" s="1142"/>
      <c r="D221" s="1171"/>
      <c r="E221" s="1400"/>
      <c r="F221" s="1025"/>
      <c r="G221" s="1081" t="str">
        <f t="shared" si="76"/>
        <v/>
      </c>
      <c r="H221" s="1019"/>
      <c r="I221" s="1020"/>
      <c r="J221" s="1020"/>
      <c r="K221" s="1021"/>
      <c r="L221" s="1022"/>
      <c r="M221" s="1023"/>
      <c r="N221" s="1023"/>
      <c r="O221" s="1024"/>
      <c r="P221" s="1156"/>
      <c r="Q221" s="1010"/>
      <c r="R221" s="1073" t="str">
        <f>IF(H221="","",VLOOKUP($H221,'Nhập xuất tồn S02'!$B$12:$AB$51,3,0))</f>
        <v/>
      </c>
      <c r="S221" s="1093">
        <f t="shared" si="57"/>
        <v>0</v>
      </c>
      <c r="T221" s="1093">
        <f t="shared" si="58"/>
        <v>0</v>
      </c>
      <c r="U221" s="1094">
        <f>IF(J221&gt;0,VLOOKUP($H221,'Nhập xuất tồn S02'!$B$12:$AB$51,27,0),0)</f>
        <v>0</v>
      </c>
      <c r="V221" s="1094">
        <f t="shared" si="59"/>
        <v>0</v>
      </c>
      <c r="W221" s="1105" t="str">
        <f>IF(H221="","",VLOOKUP(H221,'Nhập xuất tồn S02'!$B$12:$X$4901,22,0))</f>
        <v/>
      </c>
      <c r="X221" s="1096" t="str">
        <f>IF(H221="","",VLOOKUP(H221,'Nhập xuất tồn S02'!$B$12:$X$4901,23,0))</f>
        <v/>
      </c>
      <c r="Y221" s="1096" t="str">
        <f t="shared" si="60"/>
        <v/>
      </c>
      <c r="Z221" s="1096" t="str">
        <f t="shared" si="61"/>
        <v/>
      </c>
      <c r="AA221" s="1106" t="str">
        <f>IF(P221="","",VLOOKUP(P221,'Khách hàng'!$B$6:$E$1391,2,0))</f>
        <v/>
      </c>
      <c r="AB221" s="1107" t="str">
        <f>IF(P221="","",VLOOKUP(P221,'Khách hàng'!$B$6:$E$1391,3,0))</f>
        <v/>
      </c>
    </row>
    <row r="222" spans="1:28" s="1011" customFormat="1" ht="13.8">
      <c r="A222" s="1164" t="str">
        <f t="shared" si="81"/>
        <v/>
      </c>
      <c r="B222" s="1073" t="str">
        <f t="shared" si="82"/>
        <v/>
      </c>
      <c r="C222" s="1142"/>
      <c r="D222" s="1171"/>
      <c r="E222" s="1400"/>
      <c r="F222" s="1025"/>
      <c r="G222" s="1081" t="str">
        <f t="shared" si="76"/>
        <v/>
      </c>
      <c r="H222" s="1019"/>
      <c r="I222" s="1020"/>
      <c r="J222" s="1020"/>
      <c r="K222" s="1021"/>
      <c r="L222" s="1022"/>
      <c r="M222" s="1023"/>
      <c r="N222" s="1023"/>
      <c r="O222" s="1024"/>
      <c r="P222" s="1156"/>
      <c r="Q222" s="1010"/>
      <c r="R222" s="1073" t="str">
        <f>IF(H222="","",VLOOKUP($H222,'Nhập xuất tồn S02'!$B$12:$AB$51,3,0))</f>
        <v/>
      </c>
      <c r="S222" s="1093">
        <f t="shared" si="57"/>
        <v>0</v>
      </c>
      <c r="T222" s="1093">
        <f t="shared" si="58"/>
        <v>0</v>
      </c>
      <c r="U222" s="1094">
        <f>IF(J222&gt;0,VLOOKUP($H222,'Nhập xuất tồn S02'!$B$12:$AB$51,27,0),0)</f>
        <v>0</v>
      </c>
      <c r="V222" s="1094">
        <f t="shared" si="59"/>
        <v>0</v>
      </c>
      <c r="W222" s="1105" t="str">
        <f>IF(H222="","",VLOOKUP(H222,'Nhập xuất tồn S02'!$B$12:$X$4901,22,0))</f>
        <v/>
      </c>
      <c r="X222" s="1096" t="str">
        <f>IF(H222="","",VLOOKUP(H222,'Nhập xuất tồn S02'!$B$12:$X$4901,23,0))</f>
        <v/>
      </c>
      <c r="Y222" s="1096" t="str">
        <f t="shared" si="60"/>
        <v/>
      </c>
      <c r="Z222" s="1096" t="str">
        <f t="shared" si="61"/>
        <v/>
      </c>
      <c r="AA222" s="1106" t="str">
        <f>IF(P222="","",VLOOKUP(P222,'Khách hàng'!$B$6:$E$1391,2,0))</f>
        <v/>
      </c>
      <c r="AB222" s="1107" t="str">
        <f>IF(P222="","",VLOOKUP(P222,'Khách hàng'!$B$6:$E$1391,3,0))</f>
        <v/>
      </c>
    </row>
    <row r="223" spans="1:28" s="1011" customFormat="1" ht="13.8">
      <c r="A223" s="1164" t="str">
        <f t="shared" si="81"/>
        <v/>
      </c>
      <c r="B223" s="1073" t="str">
        <f t="shared" si="82"/>
        <v/>
      </c>
      <c r="C223" s="1142"/>
      <c r="D223" s="1171"/>
      <c r="E223" s="1400"/>
      <c r="F223" s="1025"/>
      <c r="G223" s="1081" t="str">
        <f t="shared" si="76"/>
        <v/>
      </c>
      <c r="H223" s="1019"/>
      <c r="I223" s="1020"/>
      <c r="J223" s="1020"/>
      <c r="K223" s="1021"/>
      <c r="L223" s="1022"/>
      <c r="M223" s="1023"/>
      <c r="N223" s="1023"/>
      <c r="O223" s="1024"/>
      <c r="P223" s="1156"/>
      <c r="Q223" s="1010"/>
      <c r="R223" s="1073" t="str">
        <f>IF(H223="","",VLOOKUP($H223,'Nhập xuất tồn S02'!$B$12:$AB$51,3,0))</f>
        <v/>
      </c>
      <c r="S223" s="1093">
        <f t="shared" si="57"/>
        <v>0</v>
      </c>
      <c r="T223" s="1093">
        <f t="shared" si="58"/>
        <v>0</v>
      </c>
      <c r="U223" s="1094">
        <f>IF(J223&gt;0,VLOOKUP($H223,'Nhập xuất tồn S02'!$B$12:$AB$51,27,0),0)</f>
        <v>0</v>
      </c>
      <c r="V223" s="1094">
        <f t="shared" si="59"/>
        <v>0</v>
      </c>
      <c r="W223" s="1105" t="str">
        <f>IF(H223="","",VLOOKUP(H223,'Nhập xuất tồn S02'!$B$12:$X$4901,22,0))</f>
        <v/>
      </c>
      <c r="X223" s="1096" t="str">
        <f>IF(H223="","",VLOOKUP(H223,'Nhập xuất tồn S02'!$B$12:$X$4901,23,0))</f>
        <v/>
      </c>
      <c r="Y223" s="1096" t="str">
        <f t="shared" si="60"/>
        <v/>
      </c>
      <c r="Z223" s="1096" t="str">
        <f t="shared" si="61"/>
        <v/>
      </c>
      <c r="AA223" s="1106" t="str">
        <f>IF(P223="","",VLOOKUP(P223,'Khách hàng'!$B$6:$E$1391,2,0))</f>
        <v/>
      </c>
      <c r="AB223" s="1107" t="str">
        <f>IF(P223="","",VLOOKUP(P223,'Khách hàng'!$B$6:$E$1391,3,0))</f>
        <v/>
      </c>
    </row>
    <row r="224" spans="1:28" s="1011" customFormat="1" ht="13.8">
      <c r="A224" s="1164" t="str">
        <f t="shared" si="81"/>
        <v/>
      </c>
      <c r="B224" s="1073" t="str">
        <f t="shared" si="82"/>
        <v/>
      </c>
      <c r="C224" s="1142"/>
      <c r="D224" s="1171"/>
      <c r="E224" s="1400"/>
      <c r="F224" s="1025"/>
      <c r="G224" s="1081" t="str">
        <f t="shared" si="76"/>
        <v/>
      </c>
      <c r="H224" s="1019"/>
      <c r="I224" s="1020"/>
      <c r="J224" s="1020"/>
      <c r="K224" s="1021"/>
      <c r="L224" s="1022"/>
      <c r="M224" s="1023"/>
      <c r="N224" s="1023"/>
      <c r="O224" s="1024"/>
      <c r="P224" s="1156"/>
      <c r="Q224" s="1010"/>
      <c r="R224" s="1073" t="str">
        <f>IF(H224="","",VLOOKUP($H224,'Nhập xuất tồn S02'!$B$12:$AB$51,3,0))</f>
        <v/>
      </c>
      <c r="S224" s="1093">
        <f t="shared" si="57"/>
        <v>0</v>
      </c>
      <c r="T224" s="1093">
        <f t="shared" si="58"/>
        <v>0</v>
      </c>
      <c r="U224" s="1094">
        <f>IF(J224&gt;0,VLOOKUP($H224,'Nhập xuất tồn S02'!$B$12:$AB$51,27,0),0)</f>
        <v>0</v>
      </c>
      <c r="V224" s="1094">
        <f t="shared" si="59"/>
        <v>0</v>
      </c>
      <c r="W224" s="1105" t="str">
        <f>IF(H224="","",VLOOKUP(H224,'Nhập xuất tồn S02'!$B$12:$X$4901,22,0))</f>
        <v/>
      </c>
      <c r="X224" s="1096" t="str">
        <f>IF(H224="","",VLOOKUP(H224,'Nhập xuất tồn S02'!$B$12:$X$4901,23,0))</f>
        <v/>
      </c>
      <c r="Y224" s="1096" t="str">
        <f t="shared" si="60"/>
        <v/>
      </c>
      <c r="Z224" s="1096" t="str">
        <f t="shared" si="61"/>
        <v/>
      </c>
      <c r="AA224" s="1106" t="str">
        <f>IF(P224="","",VLOOKUP(P224,'Khách hàng'!$B$6:$E$1391,2,0))</f>
        <v/>
      </c>
      <c r="AB224" s="1107" t="str">
        <f>IF(P224="","",VLOOKUP(P224,'Khách hàng'!$B$6:$E$1391,3,0))</f>
        <v/>
      </c>
    </row>
    <row r="225" spans="1:28" s="1011" customFormat="1" ht="13.8">
      <c r="A225" s="1164" t="str">
        <f t="shared" si="81"/>
        <v/>
      </c>
      <c r="B225" s="1073" t="str">
        <f t="shared" si="82"/>
        <v/>
      </c>
      <c r="C225" s="1142"/>
      <c r="D225" s="1171"/>
      <c r="E225" s="1400"/>
      <c r="F225" s="1025"/>
      <c r="G225" s="1081" t="str">
        <f t="shared" si="76"/>
        <v/>
      </c>
      <c r="H225" s="1019"/>
      <c r="I225" s="1020"/>
      <c r="J225" s="1020"/>
      <c r="K225" s="1021"/>
      <c r="L225" s="1022"/>
      <c r="M225" s="1023"/>
      <c r="N225" s="1023"/>
      <c r="O225" s="1024"/>
      <c r="P225" s="1156"/>
      <c r="Q225" s="1010"/>
      <c r="R225" s="1073" t="str">
        <f>IF(H225="","",VLOOKUP($H225,'Nhập xuất tồn S02'!$B$12:$AB$51,3,0))</f>
        <v/>
      </c>
      <c r="S225" s="1093">
        <f t="shared" ref="S225:S288" si="83">IF(OR(LEFT(G225,2)="PN",M225="152",M225="155",M225="156"),O225/I225,0)</f>
        <v>0</v>
      </c>
      <c r="T225" s="1093">
        <f t="shared" ref="T225:T288" si="84">IF(OR(LEFT(G225,2)="PN",M225="152",M225="155",M225="156"),O225,0)</f>
        <v>0</v>
      </c>
      <c r="U225" s="1094">
        <f>IF(J225&gt;0,VLOOKUP($H225,'Nhập xuất tồn S02'!$B$12:$AB$51,27,0),0)</f>
        <v>0</v>
      </c>
      <c r="V225" s="1094">
        <f t="shared" si="59"/>
        <v>0</v>
      </c>
      <c r="W225" s="1105" t="str">
        <f>IF(H225="","",VLOOKUP(H225,'Nhập xuất tồn S02'!$B$12:$X$4901,22,0))</f>
        <v/>
      </c>
      <c r="X225" s="1096" t="str">
        <f>IF(H225="","",VLOOKUP(H225,'Nhập xuất tồn S02'!$B$12:$X$4901,23,0))</f>
        <v/>
      </c>
      <c r="Y225" s="1096" t="str">
        <f t="shared" si="60"/>
        <v/>
      </c>
      <c r="Z225" s="1096" t="str">
        <f t="shared" si="61"/>
        <v/>
      </c>
      <c r="AA225" s="1106" t="str">
        <f>IF(P225="","",VLOOKUP(P225,'Khách hàng'!$B$6:$E$1391,2,0))</f>
        <v/>
      </c>
      <c r="AB225" s="1107" t="str">
        <f>IF(P225="","",VLOOKUP(P225,'Khách hàng'!$B$6:$E$1391,3,0))</f>
        <v/>
      </c>
    </row>
    <row r="226" spans="1:28" s="1011" customFormat="1" ht="13.8">
      <c r="A226" s="1164" t="str">
        <f t="shared" si="81"/>
        <v/>
      </c>
      <c r="B226" s="1073" t="str">
        <f t="shared" si="82"/>
        <v/>
      </c>
      <c r="C226" s="1142"/>
      <c r="D226" s="1171"/>
      <c r="E226" s="1400"/>
      <c r="F226" s="1025"/>
      <c r="G226" s="1081" t="str">
        <f t="shared" si="76"/>
        <v/>
      </c>
      <c r="H226" s="1019"/>
      <c r="I226" s="1020"/>
      <c r="J226" s="1020"/>
      <c r="K226" s="1021"/>
      <c r="L226" s="1022"/>
      <c r="M226" s="1023"/>
      <c r="N226" s="1023"/>
      <c r="O226" s="1024"/>
      <c r="P226" s="1156"/>
      <c r="Q226" s="1010"/>
      <c r="R226" s="1073" t="str">
        <f>IF(H226="","",VLOOKUP($H226,'Nhập xuất tồn S02'!$B$12:$AB$51,3,0))</f>
        <v/>
      </c>
      <c r="S226" s="1093">
        <f t="shared" si="83"/>
        <v>0</v>
      </c>
      <c r="T226" s="1093">
        <f t="shared" si="84"/>
        <v>0</v>
      </c>
      <c r="U226" s="1094">
        <f>IF(J226&gt;0,VLOOKUP($H226,'Nhập xuất tồn S02'!$B$12:$AB$51,27,0),0)</f>
        <v>0</v>
      </c>
      <c r="V226" s="1094">
        <f t="shared" ref="V226:V289" si="85">IF(J226&gt;0,J226*U226,0)</f>
        <v>0</v>
      </c>
      <c r="W226" s="1105" t="str">
        <f>IF(H226="","",VLOOKUP(H226,'Nhập xuất tồn S02'!$B$12:$X$4901,22,0))</f>
        <v/>
      </c>
      <c r="X226" s="1096" t="str">
        <f>IF(H226="","",VLOOKUP(H226,'Nhập xuất tồn S02'!$B$12:$X$4901,23,0))</f>
        <v/>
      </c>
      <c r="Y226" s="1096" t="str">
        <f t="shared" ref="Y226:Y289" si="86">LEFT(M226,3)</f>
        <v/>
      </c>
      <c r="Z226" s="1096" t="str">
        <f t="shared" ref="Z226:Z289" si="87">LEFT(N226,3)</f>
        <v/>
      </c>
      <c r="AA226" s="1106" t="str">
        <f>IF(P226="","",VLOOKUP(P226,'Khách hàng'!$B$6:$E$1391,2,0))</f>
        <v/>
      </c>
      <c r="AB226" s="1107" t="str">
        <f>IF(P226="","",VLOOKUP(P226,'Khách hàng'!$B$6:$E$1391,3,0))</f>
        <v/>
      </c>
    </row>
    <row r="227" spans="1:28" s="1011" customFormat="1" ht="13.8">
      <c r="A227" s="1164" t="str">
        <f t="shared" si="81"/>
        <v/>
      </c>
      <c r="B227" s="1073" t="str">
        <f t="shared" si="82"/>
        <v/>
      </c>
      <c r="C227" s="1142"/>
      <c r="D227" s="1171"/>
      <c r="E227" s="1400"/>
      <c r="F227" s="1025"/>
      <c r="G227" s="1081" t="str">
        <f t="shared" si="76"/>
        <v/>
      </c>
      <c r="H227" s="1019"/>
      <c r="I227" s="1020"/>
      <c r="J227" s="1020"/>
      <c r="K227" s="1021"/>
      <c r="L227" s="1022"/>
      <c r="M227" s="1023"/>
      <c r="N227" s="1023"/>
      <c r="O227" s="1024"/>
      <c r="P227" s="1156"/>
      <c r="Q227" s="1010"/>
      <c r="R227" s="1073" t="str">
        <f>IF(H227="","",VLOOKUP($H227,'Nhập xuất tồn S02'!$B$12:$AB$51,3,0))</f>
        <v/>
      </c>
      <c r="S227" s="1093">
        <f t="shared" si="83"/>
        <v>0</v>
      </c>
      <c r="T227" s="1093">
        <f t="shared" si="84"/>
        <v>0</v>
      </c>
      <c r="U227" s="1094">
        <f>IF(J227&gt;0,VLOOKUP($H227,'Nhập xuất tồn S02'!$B$12:$AB$51,27,0),0)</f>
        <v>0</v>
      </c>
      <c r="V227" s="1094">
        <f t="shared" si="85"/>
        <v>0</v>
      </c>
      <c r="W227" s="1105" t="str">
        <f>IF(H227="","",VLOOKUP(H227,'Nhập xuất tồn S02'!$B$12:$X$4901,22,0))</f>
        <v/>
      </c>
      <c r="X227" s="1096" t="str">
        <f>IF(H227="","",VLOOKUP(H227,'Nhập xuất tồn S02'!$B$12:$X$4901,23,0))</f>
        <v/>
      </c>
      <c r="Y227" s="1096" t="str">
        <f t="shared" si="86"/>
        <v/>
      </c>
      <c r="Z227" s="1096" t="str">
        <f t="shared" si="87"/>
        <v/>
      </c>
      <c r="AA227" s="1106" t="str">
        <f>IF(P227="","",VLOOKUP(P227,'Khách hàng'!$B$6:$E$1391,2,0))</f>
        <v/>
      </c>
      <c r="AB227" s="1107" t="str">
        <f>IF(P227="","",VLOOKUP(P227,'Khách hàng'!$B$6:$E$1391,3,0))</f>
        <v/>
      </c>
    </row>
    <row r="228" spans="1:28" s="1011" customFormat="1" ht="13.8">
      <c r="A228" s="1164" t="str">
        <f t="shared" si="81"/>
        <v/>
      </c>
      <c r="B228" s="1073" t="str">
        <f t="shared" si="82"/>
        <v/>
      </c>
      <c r="C228" s="1142"/>
      <c r="D228" s="1171"/>
      <c r="E228" s="1400"/>
      <c r="F228" s="1025"/>
      <c r="G228" s="1081" t="str">
        <f t="shared" si="76"/>
        <v/>
      </c>
      <c r="H228" s="1019"/>
      <c r="I228" s="1020"/>
      <c r="J228" s="1020"/>
      <c r="K228" s="1021"/>
      <c r="L228" s="1022"/>
      <c r="M228" s="1023"/>
      <c r="N228" s="1023"/>
      <c r="O228" s="1024"/>
      <c r="P228" s="1156"/>
      <c r="Q228" s="1010"/>
      <c r="R228" s="1073" t="str">
        <f>IF(H228="","",VLOOKUP($H228,'Nhập xuất tồn S02'!$B$12:$AB$51,3,0))</f>
        <v/>
      </c>
      <c r="S228" s="1093">
        <f t="shared" si="83"/>
        <v>0</v>
      </c>
      <c r="T228" s="1093">
        <f t="shared" si="84"/>
        <v>0</v>
      </c>
      <c r="U228" s="1094">
        <f>IF(J228&gt;0,VLOOKUP($H228,'Nhập xuất tồn S02'!$B$12:$AB$51,27,0),0)</f>
        <v>0</v>
      </c>
      <c r="V228" s="1094">
        <f t="shared" si="85"/>
        <v>0</v>
      </c>
      <c r="W228" s="1105" t="str">
        <f>IF(H228="","",VLOOKUP(H228,'Nhập xuất tồn S02'!$B$12:$X$4901,22,0))</f>
        <v/>
      </c>
      <c r="X228" s="1096" t="str">
        <f>IF(H228="","",VLOOKUP(H228,'Nhập xuất tồn S02'!$B$12:$X$4901,23,0))</f>
        <v/>
      </c>
      <c r="Y228" s="1096" t="str">
        <f t="shared" si="86"/>
        <v/>
      </c>
      <c r="Z228" s="1096" t="str">
        <f t="shared" si="87"/>
        <v/>
      </c>
      <c r="AA228" s="1106" t="str">
        <f>IF(P228="","",VLOOKUP(P228,'Khách hàng'!$B$6:$E$1391,2,0))</f>
        <v/>
      </c>
      <c r="AB228" s="1107" t="str">
        <f>IF(P228="","",VLOOKUP(P228,'Khách hàng'!$B$6:$E$1391,3,0))</f>
        <v/>
      </c>
    </row>
    <row r="229" spans="1:28" s="1011" customFormat="1" ht="13.8">
      <c r="A229" s="1164" t="str">
        <f t="shared" si="81"/>
        <v/>
      </c>
      <c r="B229" s="1073" t="str">
        <f t="shared" si="82"/>
        <v/>
      </c>
      <c r="C229" s="1142"/>
      <c r="D229" s="1171"/>
      <c r="E229" s="1400"/>
      <c r="F229" s="1025"/>
      <c r="G229" s="1081" t="str">
        <f t="shared" si="76"/>
        <v/>
      </c>
      <c r="H229" s="1019"/>
      <c r="I229" s="1020"/>
      <c r="J229" s="1020"/>
      <c r="K229" s="1021"/>
      <c r="L229" s="1022"/>
      <c r="M229" s="1023"/>
      <c r="N229" s="1023"/>
      <c r="O229" s="1024"/>
      <c r="P229" s="1156"/>
      <c r="Q229" s="1010"/>
      <c r="R229" s="1073" t="str">
        <f>IF(H229="","",VLOOKUP($H229,'Nhập xuất tồn S02'!$B$12:$AB$51,3,0))</f>
        <v/>
      </c>
      <c r="S229" s="1093">
        <f t="shared" si="83"/>
        <v>0</v>
      </c>
      <c r="T229" s="1093">
        <f t="shared" si="84"/>
        <v>0</v>
      </c>
      <c r="U229" s="1094">
        <f>IF(J229&gt;0,VLOOKUP($H229,'Nhập xuất tồn S02'!$B$12:$AB$51,27,0),0)</f>
        <v>0</v>
      </c>
      <c r="V229" s="1094">
        <f t="shared" si="85"/>
        <v>0</v>
      </c>
      <c r="W229" s="1105" t="str">
        <f>IF(H229="","",VLOOKUP(H229,'Nhập xuất tồn S02'!$B$12:$X$4901,22,0))</f>
        <v/>
      </c>
      <c r="X229" s="1096" t="str">
        <f>IF(H229="","",VLOOKUP(H229,'Nhập xuất tồn S02'!$B$12:$X$4901,23,0))</f>
        <v/>
      </c>
      <c r="Y229" s="1096" t="str">
        <f t="shared" si="86"/>
        <v/>
      </c>
      <c r="Z229" s="1096" t="str">
        <f t="shared" si="87"/>
        <v/>
      </c>
      <c r="AA229" s="1106" t="str">
        <f>IF(P229="","",VLOOKUP(P229,'Khách hàng'!$B$6:$E$1391,2,0))</f>
        <v/>
      </c>
      <c r="AB229" s="1107" t="str">
        <f>IF(P229="","",VLOOKUP(P229,'Khách hàng'!$B$6:$E$1391,3,0))</f>
        <v/>
      </c>
    </row>
    <row r="230" spans="1:28" s="1011" customFormat="1" ht="13.8">
      <c r="A230" s="1164" t="str">
        <f t="shared" si="81"/>
        <v/>
      </c>
      <c r="B230" s="1073" t="str">
        <f t="shared" si="82"/>
        <v/>
      </c>
      <c r="C230" s="1142"/>
      <c r="D230" s="1171"/>
      <c r="E230" s="1400"/>
      <c r="F230" s="1025"/>
      <c r="G230" s="1081" t="str">
        <f t="shared" si="76"/>
        <v/>
      </c>
      <c r="H230" s="1019"/>
      <c r="I230" s="1020"/>
      <c r="J230" s="1020"/>
      <c r="K230" s="1021"/>
      <c r="L230" s="1022"/>
      <c r="M230" s="1023"/>
      <c r="N230" s="1023"/>
      <c r="O230" s="1024"/>
      <c r="P230" s="1156"/>
      <c r="Q230" s="1010"/>
      <c r="R230" s="1073" t="str">
        <f>IF(H230="","",VLOOKUP($H230,'Nhập xuất tồn S02'!$B$12:$AB$51,3,0))</f>
        <v/>
      </c>
      <c r="S230" s="1093">
        <f t="shared" si="83"/>
        <v>0</v>
      </c>
      <c r="T230" s="1093">
        <f t="shared" si="84"/>
        <v>0</v>
      </c>
      <c r="U230" s="1094">
        <f>IF(J230&gt;0,VLOOKUP($H230,'Nhập xuất tồn S02'!$B$12:$AB$51,27,0),0)</f>
        <v>0</v>
      </c>
      <c r="V230" s="1094">
        <f t="shared" si="85"/>
        <v>0</v>
      </c>
      <c r="W230" s="1105" t="str">
        <f>IF(H230="","",VLOOKUP(H230,'Nhập xuất tồn S02'!$B$12:$X$4901,22,0))</f>
        <v/>
      </c>
      <c r="X230" s="1096" t="str">
        <f>IF(H230="","",VLOOKUP(H230,'Nhập xuất tồn S02'!$B$12:$X$4901,23,0))</f>
        <v/>
      </c>
      <c r="Y230" s="1096" t="str">
        <f t="shared" si="86"/>
        <v/>
      </c>
      <c r="Z230" s="1096" t="str">
        <f t="shared" si="87"/>
        <v/>
      </c>
      <c r="AA230" s="1106" t="str">
        <f>IF(P230="","",VLOOKUP(P230,'Khách hàng'!$B$6:$E$1391,2,0))</f>
        <v/>
      </c>
      <c r="AB230" s="1107" t="str">
        <f>IF(P230="","",VLOOKUP(P230,'Khách hàng'!$B$6:$E$1391,3,0))</f>
        <v/>
      </c>
    </row>
    <row r="231" spans="1:28" s="1011" customFormat="1" ht="13.8">
      <c r="A231" s="1164" t="str">
        <f t="shared" si="81"/>
        <v/>
      </c>
      <c r="B231" s="1073" t="str">
        <f t="shared" si="82"/>
        <v/>
      </c>
      <c r="C231" s="1142"/>
      <c r="D231" s="1171"/>
      <c r="E231" s="1400"/>
      <c r="F231" s="1025"/>
      <c r="G231" s="1081" t="str">
        <f t="shared" si="76"/>
        <v/>
      </c>
      <c r="H231" s="1019"/>
      <c r="I231" s="1020"/>
      <c r="J231" s="1020"/>
      <c r="K231" s="1021"/>
      <c r="L231" s="1022"/>
      <c r="M231" s="1023"/>
      <c r="N231" s="1023"/>
      <c r="O231" s="1024"/>
      <c r="P231" s="1156"/>
      <c r="Q231" s="1010"/>
      <c r="R231" s="1073" t="str">
        <f>IF(H231="","",VLOOKUP($H231,'Nhập xuất tồn S02'!$B$12:$AB$51,3,0))</f>
        <v/>
      </c>
      <c r="S231" s="1093">
        <f t="shared" si="83"/>
        <v>0</v>
      </c>
      <c r="T231" s="1093">
        <f t="shared" si="84"/>
        <v>0</v>
      </c>
      <c r="U231" s="1094">
        <f>IF(J231&gt;0,VLOOKUP($H231,'Nhập xuất tồn S02'!$B$12:$AB$51,27,0),0)</f>
        <v>0</v>
      </c>
      <c r="V231" s="1094">
        <f t="shared" si="85"/>
        <v>0</v>
      </c>
      <c r="W231" s="1105" t="str">
        <f>IF(H231="","",VLOOKUP(H231,'Nhập xuất tồn S02'!$B$12:$X$4901,22,0))</f>
        <v/>
      </c>
      <c r="X231" s="1096" t="str">
        <f>IF(H231="","",VLOOKUP(H231,'Nhập xuất tồn S02'!$B$12:$X$4901,23,0))</f>
        <v/>
      </c>
      <c r="Y231" s="1096" t="str">
        <f t="shared" si="86"/>
        <v/>
      </c>
      <c r="Z231" s="1096" t="str">
        <f t="shared" si="87"/>
        <v/>
      </c>
      <c r="AA231" s="1106" t="str">
        <f>IF(P231="","",VLOOKUP(P231,'Khách hàng'!$B$6:$E$1391,2,0))</f>
        <v/>
      </c>
      <c r="AB231" s="1107" t="str">
        <f>IF(P231="","",VLOOKUP(P231,'Khách hàng'!$B$6:$E$1391,3,0))</f>
        <v/>
      </c>
    </row>
    <row r="232" spans="1:28" s="1011" customFormat="1" ht="13.8">
      <c r="A232" s="1164" t="str">
        <f t="shared" si="81"/>
        <v/>
      </c>
      <c r="B232" s="1073" t="str">
        <f t="shared" si="82"/>
        <v/>
      </c>
      <c r="C232" s="1142"/>
      <c r="D232" s="1171"/>
      <c r="E232" s="1400"/>
      <c r="F232" s="1025"/>
      <c r="G232" s="1081" t="str">
        <f t="shared" si="76"/>
        <v/>
      </c>
      <c r="H232" s="1019"/>
      <c r="I232" s="1020"/>
      <c r="J232" s="1020"/>
      <c r="K232" s="1021"/>
      <c r="L232" s="1022"/>
      <c r="M232" s="1023"/>
      <c r="N232" s="1023"/>
      <c r="O232" s="1024"/>
      <c r="P232" s="1156"/>
      <c r="Q232" s="1010"/>
      <c r="R232" s="1073" t="str">
        <f>IF(H232="","",VLOOKUP($H232,'Nhập xuất tồn S02'!$B$12:$AB$51,3,0))</f>
        <v/>
      </c>
      <c r="S232" s="1093">
        <f t="shared" si="83"/>
        <v>0</v>
      </c>
      <c r="T232" s="1093">
        <f t="shared" si="84"/>
        <v>0</v>
      </c>
      <c r="U232" s="1094">
        <f>IF(J232&gt;0,VLOOKUP($H232,'Nhập xuất tồn S02'!$B$12:$AB$51,27,0),0)</f>
        <v>0</v>
      </c>
      <c r="V232" s="1094">
        <f t="shared" si="85"/>
        <v>0</v>
      </c>
      <c r="W232" s="1105" t="str">
        <f>IF(H232="","",VLOOKUP(H232,'Nhập xuất tồn S02'!$B$12:$X$4901,22,0))</f>
        <v/>
      </c>
      <c r="X232" s="1096" t="str">
        <f>IF(H232="","",VLOOKUP(H232,'Nhập xuất tồn S02'!$B$12:$X$4901,23,0))</f>
        <v/>
      </c>
      <c r="Y232" s="1096" t="str">
        <f t="shared" si="86"/>
        <v/>
      </c>
      <c r="Z232" s="1096" t="str">
        <f t="shared" si="87"/>
        <v/>
      </c>
      <c r="AA232" s="1106" t="str">
        <f>IF(P232="","",VLOOKUP(P232,'Khách hàng'!$B$6:$E$1391,2,0))</f>
        <v/>
      </c>
      <c r="AB232" s="1107" t="str">
        <f>IF(P232="","",VLOOKUP(P232,'Khách hàng'!$B$6:$E$1391,3,0))</f>
        <v/>
      </c>
    </row>
    <row r="233" spans="1:28" s="1011" customFormat="1" ht="13.8">
      <c r="A233" s="1164" t="str">
        <f t="shared" ref="A233:A235" si="88">IF(F233="","",MONTH(F233))</f>
        <v/>
      </c>
      <c r="B233" s="1073" t="str">
        <f t="shared" ref="B233:B235" si="89">IF(F233="","",IF(OR(MONTH(F233)=1,MONTH(F233)=2,MONTH(F233)=3),"Q1",IF(OR(MONTH(F233)=4,MONTH(F233)=5,MONTH(F233)=6),"Q2",IF(OR(MONTH(F233)=7,MONTH(F233)=8,MONTH(F233)=9),"Q3","Q4"))))</f>
        <v/>
      </c>
      <c r="C233" s="1142"/>
      <c r="D233" s="1171"/>
      <c r="E233" s="1400"/>
      <c r="F233" s="1025"/>
      <c r="G233" s="1081" t="str">
        <f t="shared" si="76"/>
        <v/>
      </c>
      <c r="H233" s="1019"/>
      <c r="I233" s="1020"/>
      <c r="J233" s="1020"/>
      <c r="K233" s="1021"/>
      <c r="L233" s="1022"/>
      <c r="M233" s="1023"/>
      <c r="N233" s="1023"/>
      <c r="O233" s="1024"/>
      <c r="P233" s="1156"/>
      <c r="Q233" s="1010"/>
      <c r="R233" s="1073" t="str">
        <f>IF(H233="","",VLOOKUP($H233,'Nhập xuất tồn S02'!$B$12:$AB$51,3,0))</f>
        <v/>
      </c>
      <c r="S233" s="1093">
        <f t="shared" si="83"/>
        <v>0</v>
      </c>
      <c r="T233" s="1093">
        <f t="shared" si="84"/>
        <v>0</v>
      </c>
      <c r="U233" s="1094">
        <f>IF(J233&gt;0,VLOOKUP($H233,'Nhập xuất tồn S02'!$B$12:$AB$51,27,0),0)</f>
        <v>0</v>
      </c>
      <c r="V233" s="1094">
        <f t="shared" si="85"/>
        <v>0</v>
      </c>
      <c r="W233" s="1105" t="str">
        <f>IF(H233="","",VLOOKUP(H233,'Nhập xuất tồn S02'!$B$12:$X$4901,22,0))</f>
        <v/>
      </c>
      <c r="X233" s="1096" t="str">
        <f>IF(H233="","",VLOOKUP(H233,'Nhập xuất tồn S02'!$B$12:$X$4901,23,0))</f>
        <v/>
      </c>
      <c r="Y233" s="1096" t="str">
        <f t="shared" si="86"/>
        <v/>
      </c>
      <c r="Z233" s="1096" t="str">
        <f t="shared" si="87"/>
        <v/>
      </c>
      <c r="AA233" s="1106" t="str">
        <f>IF(P233="","",VLOOKUP(P233,'Khách hàng'!$B$6:$E$1391,2,0))</f>
        <v/>
      </c>
      <c r="AB233" s="1107" t="str">
        <f>IF(P233="","",VLOOKUP(P233,'Khách hàng'!$B$6:$E$1391,3,0))</f>
        <v/>
      </c>
    </row>
    <row r="234" spans="1:28" s="1011" customFormat="1" ht="13.8">
      <c r="A234" s="1164" t="str">
        <f t="shared" si="88"/>
        <v/>
      </c>
      <c r="B234" s="1073" t="str">
        <f t="shared" si="89"/>
        <v/>
      </c>
      <c r="C234" s="1142"/>
      <c r="D234" s="1171"/>
      <c r="E234" s="1400"/>
      <c r="F234" s="1025"/>
      <c r="G234" s="1081" t="str">
        <f t="shared" si="76"/>
        <v/>
      </c>
      <c r="H234" s="1019"/>
      <c r="I234" s="1020"/>
      <c r="J234" s="1020"/>
      <c r="K234" s="1021"/>
      <c r="L234" s="1022"/>
      <c r="M234" s="1023"/>
      <c r="N234" s="1023"/>
      <c r="O234" s="1024"/>
      <c r="P234" s="1156"/>
      <c r="Q234" s="1010"/>
      <c r="R234" s="1073" t="str">
        <f>IF(H234="","",VLOOKUP($H234,'Nhập xuất tồn S02'!$B$12:$AB$51,3,0))</f>
        <v/>
      </c>
      <c r="S234" s="1093">
        <f t="shared" si="83"/>
        <v>0</v>
      </c>
      <c r="T234" s="1093">
        <f t="shared" si="84"/>
        <v>0</v>
      </c>
      <c r="U234" s="1094">
        <f>IF(J234&gt;0,VLOOKUP($H234,'Nhập xuất tồn S02'!$B$12:$AB$51,27,0),0)</f>
        <v>0</v>
      </c>
      <c r="V234" s="1094">
        <f t="shared" si="85"/>
        <v>0</v>
      </c>
      <c r="W234" s="1105" t="str">
        <f>IF(H234="","",VLOOKUP(H234,'Nhập xuất tồn S02'!$B$12:$X$4901,22,0))</f>
        <v/>
      </c>
      <c r="X234" s="1096" t="str">
        <f>IF(H234="","",VLOOKUP(H234,'Nhập xuất tồn S02'!$B$12:$X$4901,23,0))</f>
        <v/>
      </c>
      <c r="Y234" s="1096" t="str">
        <f t="shared" si="86"/>
        <v/>
      </c>
      <c r="Z234" s="1096" t="str">
        <f t="shared" si="87"/>
        <v/>
      </c>
      <c r="AA234" s="1106" t="str">
        <f>IF(P234="","",VLOOKUP(P234,'Khách hàng'!$B$6:$E$1391,2,0))</f>
        <v/>
      </c>
      <c r="AB234" s="1107" t="str">
        <f>IF(P234="","",VLOOKUP(P234,'Khách hàng'!$B$6:$E$1391,3,0))</f>
        <v/>
      </c>
    </row>
    <row r="235" spans="1:28" s="1011" customFormat="1" ht="13.8">
      <c r="A235" s="1164" t="str">
        <f t="shared" si="88"/>
        <v/>
      </c>
      <c r="B235" s="1073" t="str">
        <f t="shared" si="89"/>
        <v/>
      </c>
      <c r="C235" s="1142"/>
      <c r="D235" s="1171"/>
      <c r="E235" s="1400"/>
      <c r="F235" s="1025"/>
      <c r="G235" s="1081" t="str">
        <f t="shared" si="76"/>
        <v/>
      </c>
      <c r="H235" s="1019"/>
      <c r="I235" s="1020"/>
      <c r="J235" s="1020"/>
      <c r="K235" s="1021"/>
      <c r="L235" s="1022"/>
      <c r="M235" s="1023"/>
      <c r="N235" s="1023"/>
      <c r="O235" s="1024"/>
      <c r="P235" s="1156"/>
      <c r="Q235" s="1010"/>
      <c r="R235" s="1073" t="str">
        <f>IF(H235="","",VLOOKUP($H235,'Nhập xuất tồn S02'!$B$12:$AB$51,3,0))</f>
        <v/>
      </c>
      <c r="S235" s="1093">
        <f t="shared" si="83"/>
        <v>0</v>
      </c>
      <c r="T235" s="1093">
        <f t="shared" si="84"/>
        <v>0</v>
      </c>
      <c r="U235" s="1094">
        <f>IF(J235&gt;0,VLOOKUP($H235,'Nhập xuất tồn S02'!$B$12:$AB$51,27,0),0)</f>
        <v>0</v>
      </c>
      <c r="V235" s="1094">
        <f t="shared" si="85"/>
        <v>0</v>
      </c>
      <c r="W235" s="1105" t="str">
        <f>IF(H235="","",VLOOKUP(H235,'Nhập xuất tồn S02'!$B$12:$X$4901,22,0))</f>
        <v/>
      </c>
      <c r="X235" s="1096" t="str">
        <f>IF(H235="","",VLOOKUP(H235,'Nhập xuất tồn S02'!$B$12:$X$4901,23,0))</f>
        <v/>
      </c>
      <c r="Y235" s="1096" t="str">
        <f t="shared" si="86"/>
        <v/>
      </c>
      <c r="Z235" s="1096" t="str">
        <f t="shared" si="87"/>
        <v/>
      </c>
      <c r="AA235" s="1106" t="str">
        <f>IF(P235="","",VLOOKUP(P235,'Khách hàng'!$B$6:$E$1391,2,0))</f>
        <v/>
      </c>
      <c r="AB235" s="1107" t="str">
        <f>IF(P235="","",VLOOKUP(P235,'Khách hàng'!$B$6:$E$1391,3,0))</f>
        <v/>
      </c>
    </row>
    <row r="236" spans="1:28" s="1011" customFormat="1" ht="13.8">
      <c r="A236" s="1164" t="str">
        <f t="shared" ref="A236:A239" si="90">IF(F236="","",MONTH(F236))</f>
        <v/>
      </c>
      <c r="B236" s="1073" t="str">
        <f t="shared" ref="B236:B239" si="91">IF(F236="","",IF(OR(MONTH(F236)=1,MONTH(F236)=2,MONTH(F236)=3),"Q1",IF(OR(MONTH(F236)=4,MONTH(F236)=5,MONTH(F236)=6),"Q2",IF(OR(MONTH(F236)=7,MONTH(F236)=8,MONTH(F236)=9),"Q3","Q4"))))</f>
        <v/>
      </c>
      <c r="C236" s="1142"/>
      <c r="D236" s="1171"/>
      <c r="E236" s="1400"/>
      <c r="F236" s="1025"/>
      <c r="G236" s="1081" t="str">
        <f t="shared" si="76"/>
        <v/>
      </c>
      <c r="H236" s="1019"/>
      <c r="I236" s="1020"/>
      <c r="J236" s="1020"/>
      <c r="K236" s="1021"/>
      <c r="L236" s="1022"/>
      <c r="M236" s="1023"/>
      <c r="N236" s="1023"/>
      <c r="O236" s="1024"/>
      <c r="P236" s="1156"/>
      <c r="Q236" s="1010"/>
      <c r="R236" s="1073" t="str">
        <f>IF(H236="","",VLOOKUP($H236,'Nhập xuất tồn S02'!$B$12:$AB$51,3,0))</f>
        <v/>
      </c>
      <c r="S236" s="1093">
        <f t="shared" si="83"/>
        <v>0</v>
      </c>
      <c r="T236" s="1093">
        <f t="shared" si="84"/>
        <v>0</v>
      </c>
      <c r="U236" s="1094">
        <f>IF(J236&gt;0,VLOOKUP($H236,'Nhập xuất tồn S02'!$B$12:$AB$51,27,0),0)</f>
        <v>0</v>
      </c>
      <c r="V236" s="1094">
        <f t="shared" si="85"/>
        <v>0</v>
      </c>
      <c r="W236" s="1105" t="str">
        <f>IF(H236="","",VLOOKUP(H236,'Nhập xuất tồn S02'!$B$12:$X$4901,22,0))</f>
        <v/>
      </c>
      <c r="X236" s="1096" t="str">
        <f>IF(H236="","",VLOOKUP(H236,'Nhập xuất tồn S02'!$B$12:$X$4901,23,0))</f>
        <v/>
      </c>
      <c r="Y236" s="1096" t="str">
        <f t="shared" si="86"/>
        <v/>
      </c>
      <c r="Z236" s="1096" t="str">
        <f t="shared" si="87"/>
        <v/>
      </c>
      <c r="AA236" s="1106" t="str">
        <f>IF(P236="","",VLOOKUP(P236,'Khách hàng'!$B$6:$E$1391,2,0))</f>
        <v/>
      </c>
      <c r="AB236" s="1107" t="str">
        <f>IF(P236="","",VLOOKUP(P236,'Khách hàng'!$B$6:$E$1391,3,0))</f>
        <v/>
      </c>
    </row>
    <row r="237" spans="1:28" s="1011" customFormat="1" ht="13.8">
      <c r="A237" s="1164" t="str">
        <f t="shared" si="90"/>
        <v/>
      </c>
      <c r="B237" s="1073" t="str">
        <f t="shared" si="91"/>
        <v/>
      </c>
      <c r="C237" s="1142"/>
      <c r="D237" s="1171"/>
      <c r="E237" s="1400"/>
      <c r="F237" s="1025"/>
      <c r="G237" s="1081" t="str">
        <f t="shared" si="76"/>
        <v/>
      </c>
      <c r="H237" s="1019"/>
      <c r="I237" s="1020"/>
      <c r="J237" s="1020"/>
      <c r="K237" s="1021"/>
      <c r="L237" s="1022"/>
      <c r="M237" s="1023"/>
      <c r="N237" s="1023"/>
      <c r="O237" s="1024"/>
      <c r="P237" s="1156"/>
      <c r="Q237" s="1010"/>
      <c r="R237" s="1073" t="str">
        <f>IF(H237="","",VLOOKUP($H237,'Nhập xuất tồn S02'!$B$12:$AB$51,3,0))</f>
        <v/>
      </c>
      <c r="S237" s="1093">
        <f t="shared" si="83"/>
        <v>0</v>
      </c>
      <c r="T237" s="1093">
        <f t="shared" si="84"/>
        <v>0</v>
      </c>
      <c r="U237" s="1094">
        <f>IF(J237&gt;0,VLOOKUP($H237,'Nhập xuất tồn S02'!$B$12:$AB$51,27,0),0)</f>
        <v>0</v>
      </c>
      <c r="V237" s="1094">
        <f t="shared" si="85"/>
        <v>0</v>
      </c>
      <c r="W237" s="1105" t="str">
        <f>IF(H237="","",VLOOKUP(H237,'Nhập xuất tồn S02'!$B$12:$X$4901,22,0))</f>
        <v/>
      </c>
      <c r="X237" s="1096" t="str">
        <f>IF(H237="","",VLOOKUP(H237,'Nhập xuất tồn S02'!$B$12:$X$4901,23,0))</f>
        <v/>
      </c>
      <c r="Y237" s="1096" t="str">
        <f t="shared" si="86"/>
        <v/>
      </c>
      <c r="Z237" s="1096" t="str">
        <f t="shared" si="87"/>
        <v/>
      </c>
      <c r="AA237" s="1106" t="str">
        <f>IF(P237="","",VLOOKUP(P237,'Khách hàng'!$B$6:$E$1391,2,0))</f>
        <v/>
      </c>
      <c r="AB237" s="1107" t="str">
        <f>IF(P237="","",VLOOKUP(P237,'Khách hàng'!$B$6:$E$1391,3,0))</f>
        <v/>
      </c>
    </row>
    <row r="238" spans="1:28" s="1011" customFormat="1" ht="13.8">
      <c r="A238" s="1164" t="str">
        <f t="shared" si="90"/>
        <v/>
      </c>
      <c r="B238" s="1073" t="str">
        <f t="shared" si="91"/>
        <v/>
      </c>
      <c r="C238" s="1142"/>
      <c r="D238" s="1171"/>
      <c r="E238" s="1400"/>
      <c r="F238" s="1025"/>
      <c r="G238" s="1081" t="str">
        <f t="shared" si="76"/>
        <v/>
      </c>
      <c r="H238" s="1019"/>
      <c r="I238" s="1020"/>
      <c r="J238" s="1020"/>
      <c r="K238" s="1021"/>
      <c r="L238" s="1022"/>
      <c r="M238" s="1023"/>
      <c r="N238" s="1023"/>
      <c r="O238" s="1024"/>
      <c r="P238" s="1156"/>
      <c r="Q238" s="1010"/>
      <c r="R238" s="1073" t="str">
        <f>IF(H238="","",VLOOKUP($H238,'Nhập xuất tồn S02'!$B$12:$AB$51,3,0))</f>
        <v/>
      </c>
      <c r="S238" s="1093">
        <f t="shared" si="83"/>
        <v>0</v>
      </c>
      <c r="T238" s="1093">
        <f t="shared" si="84"/>
        <v>0</v>
      </c>
      <c r="U238" s="1094">
        <f>IF(J238&gt;0,VLOOKUP($H238,'Nhập xuất tồn S02'!$B$12:$AB$51,27,0),0)</f>
        <v>0</v>
      </c>
      <c r="V238" s="1094">
        <f t="shared" si="85"/>
        <v>0</v>
      </c>
      <c r="W238" s="1105" t="str">
        <f>IF(H238="","",VLOOKUP(H238,'Nhập xuất tồn S02'!$B$12:$X$4901,22,0))</f>
        <v/>
      </c>
      <c r="X238" s="1096" t="str">
        <f>IF(H238="","",VLOOKUP(H238,'Nhập xuất tồn S02'!$B$12:$X$4901,23,0))</f>
        <v/>
      </c>
      <c r="Y238" s="1096" t="str">
        <f t="shared" si="86"/>
        <v/>
      </c>
      <c r="Z238" s="1096" t="str">
        <f t="shared" si="87"/>
        <v/>
      </c>
      <c r="AA238" s="1106" t="str">
        <f>IF(P238="","",VLOOKUP(P238,'Khách hàng'!$B$6:$E$1391,2,0))</f>
        <v/>
      </c>
      <c r="AB238" s="1107" t="str">
        <f>IF(P238="","",VLOOKUP(P238,'Khách hàng'!$B$6:$E$1391,3,0))</f>
        <v/>
      </c>
    </row>
    <row r="239" spans="1:28" s="1011" customFormat="1" ht="13.8">
      <c r="A239" s="1164" t="str">
        <f t="shared" si="90"/>
        <v/>
      </c>
      <c r="B239" s="1073" t="str">
        <f t="shared" si="91"/>
        <v/>
      </c>
      <c r="C239" s="1142"/>
      <c r="D239" s="1171"/>
      <c r="E239" s="1400"/>
      <c r="F239" s="1025"/>
      <c r="G239" s="1081" t="str">
        <f t="shared" si="76"/>
        <v/>
      </c>
      <c r="H239" s="1019"/>
      <c r="I239" s="1020"/>
      <c r="J239" s="1020"/>
      <c r="K239" s="1021"/>
      <c r="L239" s="1022"/>
      <c r="M239" s="1023"/>
      <c r="N239" s="1023"/>
      <c r="O239" s="1024"/>
      <c r="P239" s="1156"/>
      <c r="Q239" s="1010"/>
      <c r="R239" s="1073" t="str">
        <f>IF(H239="","",VLOOKUP($H239,'Nhập xuất tồn S02'!$B$12:$AB$51,3,0))</f>
        <v/>
      </c>
      <c r="S239" s="1093">
        <f t="shared" si="83"/>
        <v>0</v>
      </c>
      <c r="T239" s="1093">
        <f t="shared" si="84"/>
        <v>0</v>
      </c>
      <c r="U239" s="1094">
        <f>IF(J239&gt;0,VLOOKUP($H239,'Nhập xuất tồn S02'!$B$12:$AB$51,27,0),0)</f>
        <v>0</v>
      </c>
      <c r="V239" s="1094">
        <f t="shared" si="85"/>
        <v>0</v>
      </c>
      <c r="W239" s="1105" t="str">
        <f>IF(H239="","",VLOOKUP(H239,'Nhập xuất tồn S02'!$B$12:$X$4901,22,0))</f>
        <v/>
      </c>
      <c r="X239" s="1096" t="str">
        <f>IF(H239="","",VLOOKUP(H239,'Nhập xuất tồn S02'!$B$12:$X$4901,23,0))</f>
        <v/>
      </c>
      <c r="Y239" s="1096" t="str">
        <f t="shared" si="86"/>
        <v/>
      </c>
      <c r="Z239" s="1096" t="str">
        <f t="shared" si="87"/>
        <v/>
      </c>
      <c r="AA239" s="1106" t="str">
        <f>IF(P239="","",VLOOKUP(P239,'Khách hàng'!$B$6:$E$1391,2,0))</f>
        <v/>
      </c>
      <c r="AB239" s="1107" t="str">
        <f>IF(P239="","",VLOOKUP(P239,'Khách hàng'!$B$6:$E$1391,3,0))</f>
        <v/>
      </c>
    </row>
    <row r="240" spans="1:28" s="1011" customFormat="1" ht="13.8">
      <c r="A240" s="1164" t="str">
        <f t="shared" ref="A240:A251" si="92">IF(F240="","",MONTH(F240))</f>
        <v/>
      </c>
      <c r="B240" s="1073" t="str">
        <f t="shared" ref="B240:B251" si="93">IF(F240="","",IF(OR(MONTH(F240)=1,MONTH(F240)=2,MONTH(F240)=3),"Q1",IF(OR(MONTH(F240)=4,MONTH(F240)=5,MONTH(F240)=6),"Q2",IF(OR(MONTH(F240)=7,MONTH(F240)=8,MONTH(F240)=9),"Q3","Q4"))))</f>
        <v/>
      </c>
      <c r="C240" s="1142"/>
      <c r="D240" s="1171"/>
      <c r="E240" s="1400"/>
      <c r="F240" s="1025"/>
      <c r="G240" s="1081" t="str">
        <f t="shared" si="76"/>
        <v/>
      </c>
      <c r="H240" s="1019"/>
      <c r="I240" s="1020"/>
      <c r="J240" s="1020"/>
      <c r="K240" s="1021"/>
      <c r="L240" s="1022"/>
      <c r="M240" s="1023"/>
      <c r="N240" s="1023"/>
      <c r="O240" s="1024"/>
      <c r="P240" s="1156"/>
      <c r="Q240" s="1010"/>
      <c r="R240" s="1073" t="str">
        <f>IF(H240="","",VLOOKUP($H240,'Nhập xuất tồn S02'!$B$12:$AB$51,3,0))</f>
        <v/>
      </c>
      <c r="S240" s="1093">
        <f t="shared" si="83"/>
        <v>0</v>
      </c>
      <c r="T240" s="1093">
        <f t="shared" si="84"/>
        <v>0</v>
      </c>
      <c r="U240" s="1094">
        <f>IF(J240&gt;0,VLOOKUP($H240,'Nhập xuất tồn S02'!$B$12:$AB$51,27,0),0)</f>
        <v>0</v>
      </c>
      <c r="V240" s="1094">
        <f t="shared" si="85"/>
        <v>0</v>
      </c>
      <c r="W240" s="1105" t="str">
        <f>IF(H240="","",VLOOKUP(H240,'Nhập xuất tồn S02'!$B$12:$X$4901,22,0))</f>
        <v/>
      </c>
      <c r="X240" s="1096" t="str">
        <f>IF(H240="","",VLOOKUP(H240,'Nhập xuất tồn S02'!$B$12:$X$4901,23,0))</f>
        <v/>
      </c>
      <c r="Y240" s="1096" t="str">
        <f t="shared" si="86"/>
        <v/>
      </c>
      <c r="Z240" s="1096" t="str">
        <f t="shared" si="87"/>
        <v/>
      </c>
      <c r="AA240" s="1106" t="str">
        <f>IF(P240="","",VLOOKUP(P240,'Khách hàng'!$B$6:$E$1391,2,0))</f>
        <v/>
      </c>
      <c r="AB240" s="1107" t="str">
        <f>IF(P240="","",VLOOKUP(P240,'Khách hàng'!$B$6:$E$1391,3,0))</f>
        <v/>
      </c>
    </row>
    <row r="241" spans="1:28" s="1011" customFormat="1" ht="13.8">
      <c r="A241" s="1164" t="str">
        <f t="shared" ref="A241:A244" si="94">IF(F241="","",MONTH(F241))</f>
        <v/>
      </c>
      <c r="B241" s="1073" t="str">
        <f t="shared" ref="B241:B244" si="95">IF(F241="","",IF(OR(MONTH(F241)=1,MONTH(F241)=2,MONTH(F241)=3),"Q1",IF(OR(MONTH(F241)=4,MONTH(F241)=5,MONTH(F241)=6),"Q2",IF(OR(MONTH(F241)=7,MONTH(F241)=8,MONTH(F241)=9),"Q3","Q4"))))</f>
        <v/>
      </c>
      <c r="C241" s="1142"/>
      <c r="D241" s="1171"/>
      <c r="E241" s="1400"/>
      <c r="F241" s="1025"/>
      <c r="G241" s="1081" t="str">
        <f t="shared" si="76"/>
        <v/>
      </c>
      <c r="H241" s="1019"/>
      <c r="I241" s="1020"/>
      <c r="J241" s="1020"/>
      <c r="K241" s="1021"/>
      <c r="L241" s="1022"/>
      <c r="M241" s="1023"/>
      <c r="N241" s="1023"/>
      <c r="O241" s="1024"/>
      <c r="P241" s="1156"/>
      <c r="Q241" s="1010"/>
      <c r="R241" s="1073" t="str">
        <f>IF(H241="","",VLOOKUP($H241,'Nhập xuất tồn S02'!$B$12:$AB$51,3,0))</f>
        <v/>
      </c>
      <c r="S241" s="1093">
        <f t="shared" si="83"/>
        <v>0</v>
      </c>
      <c r="T241" s="1093">
        <f t="shared" si="84"/>
        <v>0</v>
      </c>
      <c r="U241" s="1094">
        <f>IF(J241&gt;0,VLOOKUP($H241,'Nhập xuất tồn S02'!$B$12:$AB$51,27,0),0)</f>
        <v>0</v>
      </c>
      <c r="V241" s="1094">
        <f t="shared" si="85"/>
        <v>0</v>
      </c>
      <c r="W241" s="1105" t="str">
        <f>IF(H241="","",VLOOKUP(H241,'Nhập xuất tồn S02'!$B$12:$X$4901,22,0))</f>
        <v/>
      </c>
      <c r="X241" s="1096" t="str">
        <f>IF(H241="","",VLOOKUP(H241,'Nhập xuất tồn S02'!$B$12:$X$4901,23,0))</f>
        <v/>
      </c>
      <c r="Y241" s="1096" t="str">
        <f t="shared" si="86"/>
        <v/>
      </c>
      <c r="Z241" s="1096" t="str">
        <f t="shared" si="87"/>
        <v/>
      </c>
      <c r="AA241" s="1106" t="str">
        <f>IF(P241="","",VLOOKUP(P241,'Khách hàng'!$B$6:$E$1391,2,0))</f>
        <v/>
      </c>
      <c r="AB241" s="1107" t="str">
        <f>IF(P241="","",VLOOKUP(P241,'Khách hàng'!$B$6:$E$1391,3,0))</f>
        <v/>
      </c>
    </row>
    <row r="242" spans="1:28" s="1011" customFormat="1" ht="13.8">
      <c r="A242" s="1164" t="str">
        <f t="shared" si="94"/>
        <v/>
      </c>
      <c r="B242" s="1073" t="str">
        <f t="shared" si="95"/>
        <v/>
      </c>
      <c r="C242" s="1142"/>
      <c r="D242" s="1171"/>
      <c r="E242" s="1400"/>
      <c r="F242" s="1025"/>
      <c r="G242" s="1081" t="str">
        <f t="shared" si="76"/>
        <v/>
      </c>
      <c r="H242" s="1019"/>
      <c r="I242" s="1020"/>
      <c r="J242" s="1020"/>
      <c r="K242" s="1021"/>
      <c r="L242" s="1022"/>
      <c r="M242" s="1023"/>
      <c r="N242" s="1023"/>
      <c r="O242" s="1024"/>
      <c r="P242" s="1156"/>
      <c r="Q242" s="1010"/>
      <c r="R242" s="1073" t="str">
        <f>IF(H242="","",VLOOKUP($H242,'Nhập xuất tồn S02'!$B$12:$AB$51,3,0))</f>
        <v/>
      </c>
      <c r="S242" s="1093">
        <f t="shared" si="83"/>
        <v>0</v>
      </c>
      <c r="T242" s="1093">
        <f t="shared" si="84"/>
        <v>0</v>
      </c>
      <c r="U242" s="1094">
        <f>IF(J242&gt;0,VLOOKUP($H242,'Nhập xuất tồn S02'!$B$12:$AB$51,27,0),0)</f>
        <v>0</v>
      </c>
      <c r="V242" s="1094">
        <f t="shared" si="85"/>
        <v>0</v>
      </c>
      <c r="W242" s="1105" t="str">
        <f>IF(H242="","",VLOOKUP(H242,'Nhập xuất tồn S02'!$B$12:$X$4901,22,0))</f>
        <v/>
      </c>
      <c r="X242" s="1096" t="str">
        <f>IF(H242="","",VLOOKUP(H242,'Nhập xuất tồn S02'!$B$12:$X$4901,23,0))</f>
        <v/>
      </c>
      <c r="Y242" s="1096" t="str">
        <f t="shared" si="86"/>
        <v/>
      </c>
      <c r="Z242" s="1096" t="str">
        <f t="shared" si="87"/>
        <v/>
      </c>
      <c r="AA242" s="1106" t="str">
        <f>IF(P242="","",VLOOKUP(P242,'Khách hàng'!$B$6:$E$1391,2,0))</f>
        <v/>
      </c>
      <c r="AB242" s="1107" t="str">
        <f>IF(P242="","",VLOOKUP(P242,'Khách hàng'!$B$6:$E$1391,3,0))</f>
        <v/>
      </c>
    </row>
    <row r="243" spans="1:28" s="1011" customFormat="1" ht="13.8">
      <c r="A243" s="1164" t="str">
        <f t="shared" si="94"/>
        <v/>
      </c>
      <c r="B243" s="1073" t="str">
        <f t="shared" si="95"/>
        <v/>
      </c>
      <c r="C243" s="1142"/>
      <c r="D243" s="1171"/>
      <c r="E243" s="1400"/>
      <c r="F243" s="1025"/>
      <c r="G243" s="1081" t="str">
        <f t="shared" si="76"/>
        <v/>
      </c>
      <c r="H243" s="1019"/>
      <c r="I243" s="1020"/>
      <c r="J243" s="1020"/>
      <c r="K243" s="1021"/>
      <c r="L243" s="1022"/>
      <c r="M243" s="1023"/>
      <c r="N243" s="1023"/>
      <c r="O243" s="1024"/>
      <c r="P243" s="1156"/>
      <c r="Q243" s="1010"/>
      <c r="R243" s="1073" t="str">
        <f>IF(H243="","",VLOOKUP($H243,'Nhập xuất tồn S02'!$B$12:$AB$51,3,0))</f>
        <v/>
      </c>
      <c r="S243" s="1093">
        <f t="shared" si="83"/>
        <v>0</v>
      </c>
      <c r="T243" s="1093">
        <f t="shared" si="84"/>
        <v>0</v>
      </c>
      <c r="U243" s="1094">
        <f>IF(J243&gt;0,VLOOKUP($H243,'Nhập xuất tồn S02'!$B$12:$AB$51,27,0),0)</f>
        <v>0</v>
      </c>
      <c r="V243" s="1094">
        <f t="shared" si="85"/>
        <v>0</v>
      </c>
      <c r="W243" s="1105" t="str">
        <f>IF(H243="","",VLOOKUP(H243,'Nhập xuất tồn S02'!$B$12:$X$4901,22,0))</f>
        <v/>
      </c>
      <c r="X243" s="1096" t="str">
        <f>IF(H243="","",VLOOKUP(H243,'Nhập xuất tồn S02'!$B$12:$X$4901,23,0))</f>
        <v/>
      </c>
      <c r="Y243" s="1096" t="str">
        <f t="shared" si="86"/>
        <v/>
      </c>
      <c r="Z243" s="1096" t="str">
        <f t="shared" si="87"/>
        <v/>
      </c>
      <c r="AA243" s="1106" t="str">
        <f>IF(P243="","",VLOOKUP(P243,'Khách hàng'!$B$6:$E$1391,2,0))</f>
        <v/>
      </c>
      <c r="AB243" s="1107" t="str">
        <f>IF(P243="","",VLOOKUP(P243,'Khách hàng'!$B$6:$E$1391,3,0))</f>
        <v/>
      </c>
    </row>
    <row r="244" spans="1:28" s="1011" customFormat="1" ht="13.8">
      <c r="A244" s="1164" t="str">
        <f t="shared" si="94"/>
        <v/>
      </c>
      <c r="B244" s="1073" t="str">
        <f t="shared" si="95"/>
        <v/>
      </c>
      <c r="C244" s="1142"/>
      <c r="D244" s="1171"/>
      <c r="E244" s="1400"/>
      <c r="F244" s="1025"/>
      <c r="G244" s="1081" t="str">
        <f t="shared" ref="G244:G246" si="96">IF(OR(M244="152",M244="156",M244="155"),"PN-"&amp;C244,IF(OR(N244="152",N244="156",N244="155"),"PX-"&amp;C244,""))</f>
        <v/>
      </c>
      <c r="H244" s="1019"/>
      <c r="I244" s="1020"/>
      <c r="J244" s="1020"/>
      <c r="K244" s="1021"/>
      <c r="L244" s="1022"/>
      <c r="M244" s="1023"/>
      <c r="N244" s="1023"/>
      <c r="O244" s="1024"/>
      <c r="P244" s="1156"/>
      <c r="Q244" s="1010"/>
      <c r="R244" s="1073" t="str">
        <f>IF(H244="","",VLOOKUP($H244,'Nhập xuất tồn S02'!$B$12:$AB$51,3,0))</f>
        <v/>
      </c>
      <c r="S244" s="1093">
        <f t="shared" si="83"/>
        <v>0</v>
      </c>
      <c r="T244" s="1093">
        <f t="shared" si="84"/>
        <v>0</v>
      </c>
      <c r="U244" s="1094">
        <f>IF(J244&gt;0,VLOOKUP($H244,'Nhập xuất tồn S02'!$B$12:$AB$51,27,0),0)</f>
        <v>0</v>
      </c>
      <c r="V244" s="1094">
        <f t="shared" si="85"/>
        <v>0</v>
      </c>
      <c r="W244" s="1105" t="str">
        <f>IF(H244="","",VLOOKUP(H244,'Nhập xuất tồn S02'!$B$12:$X$4901,22,0))</f>
        <v/>
      </c>
      <c r="X244" s="1096" t="str">
        <f>IF(H244="","",VLOOKUP(H244,'Nhập xuất tồn S02'!$B$12:$X$4901,23,0))</f>
        <v/>
      </c>
      <c r="Y244" s="1096" t="str">
        <f t="shared" si="86"/>
        <v/>
      </c>
      <c r="Z244" s="1096" t="str">
        <f t="shared" si="87"/>
        <v/>
      </c>
      <c r="AA244" s="1106" t="str">
        <f>IF(P244="","",VLOOKUP(P244,'Khách hàng'!$B$6:$E$1391,2,0))</f>
        <v/>
      </c>
      <c r="AB244" s="1107" t="str">
        <f>IF(P244="","",VLOOKUP(P244,'Khách hàng'!$B$6:$E$1391,3,0))</f>
        <v/>
      </c>
    </row>
    <row r="245" spans="1:28" s="1011" customFormat="1" ht="13.8">
      <c r="A245" s="1164" t="str">
        <f t="shared" ref="A245" si="97">IF(F245="","",MONTH(F245))</f>
        <v/>
      </c>
      <c r="B245" s="1073" t="str">
        <f t="shared" ref="B245" si="98">IF(F245="","",IF(OR(MONTH(F245)=1,MONTH(F245)=2,MONTH(F245)=3),"Q1",IF(OR(MONTH(F245)=4,MONTH(F245)=5,MONTH(F245)=6),"Q2",IF(OR(MONTH(F245)=7,MONTH(F245)=8,MONTH(F245)=9),"Q3","Q4"))))</f>
        <v/>
      </c>
      <c r="C245" s="1142"/>
      <c r="D245" s="1171"/>
      <c r="E245" s="1400"/>
      <c r="F245" s="1025"/>
      <c r="G245" s="1081" t="str">
        <f t="shared" si="96"/>
        <v/>
      </c>
      <c r="H245" s="1019"/>
      <c r="I245" s="1020"/>
      <c r="J245" s="1020"/>
      <c r="K245" s="1021"/>
      <c r="L245" s="1022"/>
      <c r="M245" s="1023"/>
      <c r="N245" s="1023"/>
      <c r="O245" s="1024"/>
      <c r="P245" s="1156"/>
      <c r="Q245" s="1010"/>
      <c r="R245" s="1073" t="str">
        <f>IF(H245="","",VLOOKUP($H245,'Nhập xuất tồn S02'!$B$12:$AB$51,3,0))</f>
        <v/>
      </c>
      <c r="S245" s="1093">
        <f t="shared" si="83"/>
        <v>0</v>
      </c>
      <c r="T245" s="1093">
        <f t="shared" si="84"/>
        <v>0</v>
      </c>
      <c r="U245" s="1094">
        <f>IF(J245&gt;0,VLOOKUP($H245,'Nhập xuất tồn S02'!$B$12:$AB$51,27,0),0)</f>
        <v>0</v>
      </c>
      <c r="V245" s="1094">
        <f t="shared" si="85"/>
        <v>0</v>
      </c>
      <c r="W245" s="1105" t="str">
        <f>IF(H245="","",VLOOKUP(H245,'Nhập xuất tồn S02'!$B$12:$X$4901,22,0))</f>
        <v/>
      </c>
      <c r="X245" s="1096" t="str">
        <f>IF(H245="","",VLOOKUP(H245,'Nhập xuất tồn S02'!$B$12:$X$4901,23,0))</f>
        <v/>
      </c>
      <c r="Y245" s="1096" t="str">
        <f t="shared" si="86"/>
        <v/>
      </c>
      <c r="Z245" s="1096" t="str">
        <f t="shared" si="87"/>
        <v/>
      </c>
      <c r="AA245" s="1106" t="str">
        <f>IF(P245="","",VLOOKUP(P245,'Khách hàng'!$B$6:$E$1391,2,0))</f>
        <v/>
      </c>
      <c r="AB245" s="1107" t="str">
        <f>IF(P245="","",VLOOKUP(P245,'Khách hàng'!$B$6:$E$1391,3,0))</f>
        <v/>
      </c>
    </row>
    <row r="246" spans="1:28" s="1011" customFormat="1" ht="13.8">
      <c r="A246" s="1164" t="str">
        <f t="shared" si="92"/>
        <v/>
      </c>
      <c r="B246" s="1073" t="str">
        <f t="shared" si="93"/>
        <v/>
      </c>
      <c r="C246" s="1142"/>
      <c r="D246" s="1171"/>
      <c r="E246" s="1400"/>
      <c r="F246" s="1025"/>
      <c r="G246" s="1081" t="str">
        <f t="shared" si="96"/>
        <v/>
      </c>
      <c r="H246" s="1019"/>
      <c r="I246" s="1020"/>
      <c r="J246" s="1020"/>
      <c r="K246" s="1021"/>
      <c r="L246" s="1022"/>
      <c r="M246" s="1023"/>
      <c r="N246" s="1023"/>
      <c r="O246" s="1024"/>
      <c r="P246" s="1156"/>
      <c r="Q246" s="1010"/>
      <c r="R246" s="1073" t="str">
        <f>IF(H246="","",VLOOKUP($H246,'Nhập xuất tồn S02'!$B$12:$AB$51,3,0))</f>
        <v/>
      </c>
      <c r="S246" s="1093">
        <f t="shared" si="83"/>
        <v>0</v>
      </c>
      <c r="T246" s="1093">
        <f t="shared" si="84"/>
        <v>0</v>
      </c>
      <c r="U246" s="1094">
        <f>IF(J246&gt;0,VLOOKUP($H246,'Nhập xuất tồn S02'!$B$12:$AB$51,27,0),0)</f>
        <v>0</v>
      </c>
      <c r="V246" s="1094">
        <f t="shared" si="85"/>
        <v>0</v>
      </c>
      <c r="W246" s="1105" t="str">
        <f>IF(H246="","",VLOOKUP(H246,'Nhập xuất tồn S02'!$B$12:$X$4901,22,0))</f>
        <v/>
      </c>
      <c r="X246" s="1096" t="str">
        <f>IF(H246="","",VLOOKUP(H246,'Nhập xuất tồn S02'!$B$12:$X$4901,23,0))</f>
        <v/>
      </c>
      <c r="Y246" s="1096" t="str">
        <f t="shared" si="86"/>
        <v/>
      </c>
      <c r="Z246" s="1096" t="str">
        <f t="shared" si="87"/>
        <v/>
      </c>
      <c r="AA246" s="1106" t="str">
        <f>IF(P246="","",VLOOKUP(P246,'Khách hàng'!$B$6:$E$1391,2,0))</f>
        <v/>
      </c>
      <c r="AB246" s="1107" t="str">
        <f>IF(P246="","",VLOOKUP(P246,'Khách hàng'!$B$6:$E$1391,3,0))</f>
        <v/>
      </c>
    </row>
    <row r="247" spans="1:28" s="1011" customFormat="1" ht="13.8">
      <c r="A247" s="1164" t="str">
        <f t="shared" ref="A247" si="99">IF(F247="","",MONTH(F247))</f>
        <v/>
      </c>
      <c r="B247" s="1073" t="str">
        <f t="shared" ref="B247" si="100">IF(F247="","",IF(OR(MONTH(F247)=1,MONTH(F247)=2,MONTH(F247)=3),"Q1",IF(OR(MONTH(F247)=4,MONTH(F247)=5,MONTH(F247)=6),"Q2",IF(OR(MONTH(F247)=7,MONTH(F247)=8,MONTH(F247)=9),"Q3","Q4"))))</f>
        <v/>
      </c>
      <c r="C247" s="1142"/>
      <c r="D247" s="1171"/>
      <c r="E247" s="1400"/>
      <c r="F247" s="1025"/>
      <c r="G247" s="1081" t="str">
        <f t="shared" ref="G247:G310" si="101">IF(OR(M247="152",M247="156",M247="155"),"PN-"&amp;C247,IF(OR(N247="152",N247="156",N247="155"),"PX-"&amp;C247,""))</f>
        <v/>
      </c>
      <c r="H247" s="1019"/>
      <c r="I247" s="1020"/>
      <c r="J247" s="1020"/>
      <c r="K247" s="1021"/>
      <c r="L247" s="1022"/>
      <c r="M247" s="1023"/>
      <c r="N247" s="1023"/>
      <c r="O247" s="1024"/>
      <c r="P247" s="1156"/>
      <c r="Q247" s="1010"/>
      <c r="R247" s="1073" t="str">
        <f>IF(H247="","",VLOOKUP($H247,'Nhập xuất tồn S02'!$B$12:$AB$51,3,0))</f>
        <v/>
      </c>
      <c r="S247" s="1093">
        <f t="shared" si="83"/>
        <v>0</v>
      </c>
      <c r="T247" s="1093">
        <f t="shared" si="84"/>
        <v>0</v>
      </c>
      <c r="U247" s="1094">
        <f>IF(J247&gt;0,VLOOKUP($H247,'Nhập xuất tồn S02'!$B$12:$AB$51,27,0),0)</f>
        <v>0</v>
      </c>
      <c r="V247" s="1094">
        <f t="shared" si="85"/>
        <v>0</v>
      </c>
      <c r="W247" s="1105" t="str">
        <f>IF(H247="","",VLOOKUP(H247,'Nhập xuất tồn S02'!$B$12:$X$4901,22,0))</f>
        <v/>
      </c>
      <c r="X247" s="1096" t="str">
        <f>IF(H247="","",VLOOKUP(H247,'Nhập xuất tồn S02'!$B$12:$X$4901,23,0))</f>
        <v/>
      </c>
      <c r="Y247" s="1096" t="str">
        <f t="shared" si="86"/>
        <v/>
      </c>
      <c r="Z247" s="1096" t="str">
        <f t="shared" si="87"/>
        <v/>
      </c>
      <c r="AA247" s="1106" t="str">
        <f>IF(P247="","",VLOOKUP(P247,'Khách hàng'!$B$6:$E$1391,2,0))</f>
        <v/>
      </c>
      <c r="AB247" s="1107" t="str">
        <f>IF(P247="","",VLOOKUP(P247,'Khách hàng'!$B$6:$E$1391,3,0))</f>
        <v/>
      </c>
    </row>
    <row r="248" spans="1:28" s="1011" customFormat="1" ht="13.8">
      <c r="A248" s="1164" t="str">
        <f t="shared" si="92"/>
        <v/>
      </c>
      <c r="B248" s="1073" t="str">
        <f t="shared" si="93"/>
        <v/>
      </c>
      <c r="C248" s="1142"/>
      <c r="D248" s="1171"/>
      <c r="E248" s="1400"/>
      <c r="F248" s="1025"/>
      <c r="G248" s="1081" t="str">
        <f t="shared" si="101"/>
        <v/>
      </c>
      <c r="H248" s="1019"/>
      <c r="I248" s="1020"/>
      <c r="J248" s="1020"/>
      <c r="K248" s="1021"/>
      <c r="L248" s="1022"/>
      <c r="M248" s="1023"/>
      <c r="N248" s="1023"/>
      <c r="O248" s="1024"/>
      <c r="P248" s="1156"/>
      <c r="Q248" s="1010"/>
      <c r="R248" s="1073" t="str">
        <f>IF(H248="","",VLOOKUP($H248,'Nhập xuất tồn S02'!$B$12:$AB$51,3,0))</f>
        <v/>
      </c>
      <c r="S248" s="1093">
        <f t="shared" si="83"/>
        <v>0</v>
      </c>
      <c r="T248" s="1093">
        <f t="shared" si="84"/>
        <v>0</v>
      </c>
      <c r="U248" s="1094">
        <f>IF(J248&gt;0,VLOOKUP($H248,'Nhập xuất tồn S02'!$B$12:$AB$51,27,0),0)</f>
        <v>0</v>
      </c>
      <c r="V248" s="1094">
        <f t="shared" si="85"/>
        <v>0</v>
      </c>
      <c r="W248" s="1105" t="str">
        <f>IF(H248="","",VLOOKUP(H248,'Nhập xuất tồn S02'!$B$12:$X$4901,22,0))</f>
        <v/>
      </c>
      <c r="X248" s="1096" t="str">
        <f>IF(H248="","",VLOOKUP(H248,'Nhập xuất tồn S02'!$B$12:$X$4901,23,0))</f>
        <v/>
      </c>
      <c r="Y248" s="1096" t="str">
        <f t="shared" si="86"/>
        <v/>
      </c>
      <c r="Z248" s="1096" t="str">
        <f t="shared" si="87"/>
        <v/>
      </c>
      <c r="AA248" s="1106" t="str">
        <f>IF(P248="","",VLOOKUP(P248,'Khách hàng'!$B$6:$E$1391,2,0))</f>
        <v/>
      </c>
      <c r="AB248" s="1107" t="str">
        <f>IF(P248="","",VLOOKUP(P248,'Khách hàng'!$B$6:$E$1391,3,0))</f>
        <v/>
      </c>
    </row>
    <row r="249" spans="1:28" s="1011" customFormat="1" ht="13.8">
      <c r="A249" s="1164" t="str">
        <f t="shared" ref="A249:A250" si="102">IF(F249="","",MONTH(F249))</f>
        <v/>
      </c>
      <c r="B249" s="1073" t="str">
        <f t="shared" ref="B249:B250" si="103">IF(F249="","",IF(OR(MONTH(F249)=1,MONTH(F249)=2,MONTH(F249)=3),"Q1",IF(OR(MONTH(F249)=4,MONTH(F249)=5,MONTH(F249)=6),"Q2",IF(OR(MONTH(F249)=7,MONTH(F249)=8,MONTH(F249)=9),"Q3","Q4"))))</f>
        <v/>
      </c>
      <c r="C249" s="1142"/>
      <c r="D249" s="1171"/>
      <c r="E249" s="1400"/>
      <c r="F249" s="1025"/>
      <c r="G249" s="1081" t="str">
        <f t="shared" si="101"/>
        <v/>
      </c>
      <c r="H249" s="1019"/>
      <c r="I249" s="1020"/>
      <c r="J249" s="1020"/>
      <c r="K249" s="1021"/>
      <c r="L249" s="1022"/>
      <c r="M249" s="1023"/>
      <c r="N249" s="1023"/>
      <c r="O249" s="1024"/>
      <c r="P249" s="1156"/>
      <c r="Q249" s="1010"/>
      <c r="R249" s="1073" t="str">
        <f>IF(H249="","",VLOOKUP($H249,'Nhập xuất tồn S02'!$B$12:$AB$51,3,0))</f>
        <v/>
      </c>
      <c r="S249" s="1093">
        <f t="shared" si="83"/>
        <v>0</v>
      </c>
      <c r="T249" s="1093">
        <f t="shared" si="84"/>
        <v>0</v>
      </c>
      <c r="U249" s="1094">
        <f>IF(J249&gt;0,VLOOKUP($H249,'Nhập xuất tồn S02'!$B$12:$AB$51,27,0),0)</f>
        <v>0</v>
      </c>
      <c r="V249" s="1094">
        <f t="shared" si="85"/>
        <v>0</v>
      </c>
      <c r="W249" s="1105" t="str">
        <f>IF(H249="","",VLOOKUP(H249,'Nhập xuất tồn S02'!$B$12:$X$4901,22,0))</f>
        <v/>
      </c>
      <c r="X249" s="1096" t="str">
        <f>IF(H249="","",VLOOKUP(H249,'Nhập xuất tồn S02'!$B$12:$X$4901,23,0))</f>
        <v/>
      </c>
      <c r="Y249" s="1096" t="str">
        <f t="shared" si="86"/>
        <v/>
      </c>
      <c r="Z249" s="1096" t="str">
        <f t="shared" si="87"/>
        <v/>
      </c>
      <c r="AA249" s="1106" t="str">
        <f>IF(P249="","",VLOOKUP(P249,'Khách hàng'!$B$6:$E$1391,2,0))</f>
        <v/>
      </c>
      <c r="AB249" s="1107" t="str">
        <f>IF(P249="","",VLOOKUP(P249,'Khách hàng'!$B$6:$E$1391,3,0))</f>
        <v/>
      </c>
    </row>
    <row r="250" spans="1:28" s="1011" customFormat="1" ht="13.8">
      <c r="A250" s="1164" t="str">
        <f t="shared" si="102"/>
        <v/>
      </c>
      <c r="B250" s="1073" t="str">
        <f t="shared" si="103"/>
        <v/>
      </c>
      <c r="C250" s="1142"/>
      <c r="D250" s="1171"/>
      <c r="E250" s="1400"/>
      <c r="F250" s="1025"/>
      <c r="G250" s="1081" t="str">
        <f t="shared" si="101"/>
        <v/>
      </c>
      <c r="H250" s="1019"/>
      <c r="I250" s="1020"/>
      <c r="J250" s="1020"/>
      <c r="K250" s="1021"/>
      <c r="L250" s="1022"/>
      <c r="M250" s="1023"/>
      <c r="N250" s="1023"/>
      <c r="O250" s="1024"/>
      <c r="P250" s="1156"/>
      <c r="Q250" s="1010"/>
      <c r="R250" s="1073" t="str">
        <f>IF(H250="","",VLOOKUP($H250,'Nhập xuất tồn S02'!$B$12:$AB$51,3,0))</f>
        <v/>
      </c>
      <c r="S250" s="1093">
        <f t="shared" si="83"/>
        <v>0</v>
      </c>
      <c r="T250" s="1093">
        <f t="shared" si="84"/>
        <v>0</v>
      </c>
      <c r="U250" s="1094">
        <f>IF(J250&gt;0,VLOOKUP($H250,'Nhập xuất tồn S02'!$B$12:$AB$51,27,0),0)</f>
        <v>0</v>
      </c>
      <c r="V250" s="1094">
        <f t="shared" si="85"/>
        <v>0</v>
      </c>
      <c r="W250" s="1105" t="str">
        <f>IF(H250="","",VLOOKUP(H250,'Nhập xuất tồn S02'!$B$12:$X$4901,22,0))</f>
        <v/>
      </c>
      <c r="X250" s="1096" t="str">
        <f>IF(H250="","",VLOOKUP(H250,'Nhập xuất tồn S02'!$B$12:$X$4901,23,0))</f>
        <v/>
      </c>
      <c r="Y250" s="1096" t="str">
        <f t="shared" si="86"/>
        <v/>
      </c>
      <c r="Z250" s="1096" t="str">
        <f t="shared" si="87"/>
        <v/>
      </c>
      <c r="AA250" s="1106" t="str">
        <f>IF(P250="","",VLOOKUP(P250,'Khách hàng'!$B$6:$E$1391,2,0))</f>
        <v/>
      </c>
      <c r="AB250" s="1107" t="str">
        <f>IF(P250="","",VLOOKUP(P250,'Khách hàng'!$B$6:$E$1391,3,0))</f>
        <v/>
      </c>
    </row>
    <row r="251" spans="1:28" s="1011" customFormat="1" ht="13.8">
      <c r="A251" s="1164" t="str">
        <f t="shared" si="92"/>
        <v/>
      </c>
      <c r="B251" s="1073" t="str">
        <f t="shared" si="93"/>
        <v/>
      </c>
      <c r="C251" s="1142"/>
      <c r="D251" s="1171"/>
      <c r="E251" s="1400"/>
      <c r="F251" s="1025"/>
      <c r="G251" s="1081" t="str">
        <f t="shared" si="101"/>
        <v/>
      </c>
      <c r="H251" s="1019"/>
      <c r="I251" s="1020"/>
      <c r="J251" s="1020"/>
      <c r="K251" s="1021"/>
      <c r="L251" s="1022"/>
      <c r="M251" s="1023"/>
      <c r="N251" s="1023"/>
      <c r="O251" s="1024"/>
      <c r="P251" s="1156"/>
      <c r="Q251" s="1010"/>
      <c r="R251" s="1073" t="str">
        <f>IF(H251="","",VLOOKUP($H251,'Nhập xuất tồn S02'!$B$12:$AB$51,3,0))</f>
        <v/>
      </c>
      <c r="S251" s="1093">
        <f t="shared" si="83"/>
        <v>0</v>
      </c>
      <c r="T251" s="1093">
        <f t="shared" si="84"/>
        <v>0</v>
      </c>
      <c r="U251" s="1094">
        <f>IF(J251&gt;0,VLOOKUP($H251,'Nhập xuất tồn S02'!$B$12:$AB$51,27,0),0)</f>
        <v>0</v>
      </c>
      <c r="V251" s="1094">
        <f t="shared" si="85"/>
        <v>0</v>
      </c>
      <c r="W251" s="1105" t="str">
        <f>IF(H251="","",VLOOKUP(H251,'Nhập xuất tồn S02'!$B$12:$X$4901,22,0))</f>
        <v/>
      </c>
      <c r="X251" s="1096" t="str">
        <f>IF(H251="","",VLOOKUP(H251,'Nhập xuất tồn S02'!$B$12:$X$4901,23,0))</f>
        <v/>
      </c>
      <c r="Y251" s="1096" t="str">
        <f t="shared" si="86"/>
        <v/>
      </c>
      <c r="Z251" s="1096" t="str">
        <f t="shared" si="87"/>
        <v/>
      </c>
      <c r="AA251" s="1106" t="str">
        <f>IF(P251="","",VLOOKUP(P251,'Khách hàng'!$B$6:$E$1391,2,0))</f>
        <v/>
      </c>
      <c r="AB251" s="1107" t="str">
        <f>IF(P251="","",VLOOKUP(P251,'Khách hàng'!$B$6:$E$1391,3,0))</f>
        <v/>
      </c>
    </row>
    <row r="252" spans="1:28" s="1011" customFormat="1" ht="13.8">
      <c r="A252" s="1164" t="str">
        <f t="shared" si="81"/>
        <v/>
      </c>
      <c r="B252" s="1073" t="str">
        <f t="shared" si="82"/>
        <v/>
      </c>
      <c r="C252" s="1142"/>
      <c r="D252" s="1171"/>
      <c r="E252" s="1400"/>
      <c r="F252" s="1025"/>
      <c r="G252" s="1081" t="str">
        <f t="shared" si="101"/>
        <v/>
      </c>
      <c r="H252" s="1019"/>
      <c r="I252" s="1020"/>
      <c r="J252" s="1020"/>
      <c r="K252" s="1021"/>
      <c r="L252" s="1022"/>
      <c r="M252" s="1023"/>
      <c r="N252" s="1023"/>
      <c r="O252" s="1024"/>
      <c r="P252" s="1156"/>
      <c r="Q252" s="1010"/>
      <c r="R252" s="1073" t="str">
        <f>IF(H252="","",VLOOKUP($H252,'Nhập xuất tồn S02'!$B$12:$AB$51,3,0))</f>
        <v/>
      </c>
      <c r="S252" s="1093">
        <f t="shared" si="83"/>
        <v>0</v>
      </c>
      <c r="T252" s="1093">
        <f t="shared" si="84"/>
        <v>0</v>
      </c>
      <c r="U252" s="1094">
        <f>IF(J252&gt;0,VLOOKUP($H252,'Nhập xuất tồn S02'!$B$12:$AB$51,27,0),0)</f>
        <v>0</v>
      </c>
      <c r="V252" s="1094">
        <f t="shared" si="85"/>
        <v>0</v>
      </c>
      <c r="W252" s="1105" t="str">
        <f>IF(H252="","",VLOOKUP(H252,'Nhập xuất tồn S02'!$B$12:$X$4901,22,0))</f>
        <v/>
      </c>
      <c r="X252" s="1096" t="str">
        <f>IF(H252="","",VLOOKUP(H252,'Nhập xuất tồn S02'!$B$12:$X$4901,23,0))</f>
        <v/>
      </c>
      <c r="Y252" s="1096" t="str">
        <f t="shared" si="86"/>
        <v/>
      </c>
      <c r="Z252" s="1096" t="str">
        <f t="shared" si="87"/>
        <v/>
      </c>
      <c r="AA252" s="1106" t="str">
        <f>IF(P252="","",VLOOKUP(P252,'Khách hàng'!$B$6:$E$1391,2,0))</f>
        <v/>
      </c>
      <c r="AB252" s="1107" t="str">
        <f>IF(P252="","",VLOOKUP(P252,'Khách hàng'!$B$6:$E$1391,3,0))</f>
        <v/>
      </c>
    </row>
    <row r="253" spans="1:28" s="1011" customFormat="1" ht="13.8">
      <c r="A253" s="1164" t="str">
        <f t="shared" si="81"/>
        <v/>
      </c>
      <c r="B253" s="1073" t="str">
        <f t="shared" si="82"/>
        <v/>
      </c>
      <c r="C253" s="1142"/>
      <c r="D253" s="1171"/>
      <c r="E253" s="1400"/>
      <c r="F253" s="1025"/>
      <c r="G253" s="1081" t="str">
        <f t="shared" si="101"/>
        <v/>
      </c>
      <c r="H253" s="1019"/>
      <c r="I253" s="1020"/>
      <c r="J253" s="1020"/>
      <c r="K253" s="1021"/>
      <c r="L253" s="1022"/>
      <c r="M253" s="1023"/>
      <c r="N253" s="1023"/>
      <c r="O253" s="1024"/>
      <c r="P253" s="1156"/>
      <c r="Q253" s="1010"/>
      <c r="R253" s="1073" t="str">
        <f>IF(H253="","",VLOOKUP($H253,'Nhập xuất tồn S02'!$B$12:$AB$51,3,0))</f>
        <v/>
      </c>
      <c r="S253" s="1093">
        <f t="shared" si="83"/>
        <v>0</v>
      </c>
      <c r="T253" s="1093">
        <f t="shared" si="84"/>
        <v>0</v>
      </c>
      <c r="U253" s="1094">
        <f>IF(J253&gt;0,VLOOKUP($H253,'Nhập xuất tồn S02'!$B$12:$AB$51,27,0),0)</f>
        <v>0</v>
      </c>
      <c r="V253" s="1094">
        <f t="shared" si="85"/>
        <v>0</v>
      </c>
      <c r="W253" s="1105" t="str">
        <f>IF(H253="","",VLOOKUP(H253,'Nhập xuất tồn S02'!$B$12:$X$4901,22,0))</f>
        <v/>
      </c>
      <c r="X253" s="1096" t="str">
        <f>IF(H253="","",VLOOKUP(H253,'Nhập xuất tồn S02'!$B$12:$X$4901,23,0))</f>
        <v/>
      </c>
      <c r="Y253" s="1096" t="str">
        <f t="shared" si="86"/>
        <v/>
      </c>
      <c r="Z253" s="1096" t="str">
        <f t="shared" si="87"/>
        <v/>
      </c>
      <c r="AA253" s="1106" t="str">
        <f>IF(P253="","",VLOOKUP(P253,'Khách hàng'!$B$6:$E$1391,2,0))</f>
        <v/>
      </c>
      <c r="AB253" s="1107" t="str">
        <f>IF(P253="","",VLOOKUP(P253,'Khách hàng'!$B$6:$E$1391,3,0))</f>
        <v/>
      </c>
    </row>
    <row r="254" spans="1:28" s="1011" customFormat="1" ht="13.8">
      <c r="A254" s="1164" t="str">
        <f t="shared" si="81"/>
        <v/>
      </c>
      <c r="B254" s="1073" t="str">
        <f t="shared" si="82"/>
        <v/>
      </c>
      <c r="C254" s="1142"/>
      <c r="D254" s="1171"/>
      <c r="E254" s="1400"/>
      <c r="F254" s="1025"/>
      <c r="G254" s="1081" t="str">
        <f t="shared" si="101"/>
        <v/>
      </c>
      <c r="H254" s="1019"/>
      <c r="I254" s="1020"/>
      <c r="J254" s="1020"/>
      <c r="K254" s="1021"/>
      <c r="L254" s="1022"/>
      <c r="M254" s="1023"/>
      <c r="N254" s="1023"/>
      <c r="O254" s="1024"/>
      <c r="P254" s="1156"/>
      <c r="Q254" s="1010"/>
      <c r="R254" s="1073" t="str">
        <f>IF(H254="","",VLOOKUP($H254,'Nhập xuất tồn S02'!$B$12:$AB$51,3,0))</f>
        <v/>
      </c>
      <c r="S254" s="1093">
        <f t="shared" si="83"/>
        <v>0</v>
      </c>
      <c r="T254" s="1093">
        <f t="shared" si="84"/>
        <v>0</v>
      </c>
      <c r="U254" s="1094">
        <f>IF(J254&gt;0,VLOOKUP($H254,'Nhập xuất tồn S02'!$B$12:$AB$51,27,0),0)</f>
        <v>0</v>
      </c>
      <c r="V254" s="1094">
        <f t="shared" si="85"/>
        <v>0</v>
      </c>
      <c r="W254" s="1105" t="str">
        <f>IF(H254="","",VLOOKUP(H254,'Nhập xuất tồn S02'!$B$12:$X$4901,22,0))</f>
        <v/>
      </c>
      <c r="X254" s="1096" t="str">
        <f>IF(H254="","",VLOOKUP(H254,'Nhập xuất tồn S02'!$B$12:$X$4901,23,0))</f>
        <v/>
      </c>
      <c r="Y254" s="1096" t="str">
        <f t="shared" si="86"/>
        <v/>
      </c>
      <c r="Z254" s="1096" t="str">
        <f t="shared" si="87"/>
        <v/>
      </c>
      <c r="AA254" s="1106" t="str">
        <f>IF(P254="","",VLOOKUP(P254,'Khách hàng'!$B$6:$E$1391,2,0))</f>
        <v/>
      </c>
      <c r="AB254" s="1107" t="str">
        <f>IF(P254="","",VLOOKUP(P254,'Khách hàng'!$B$6:$E$1391,3,0))</f>
        <v/>
      </c>
    </row>
    <row r="255" spans="1:28" s="1011" customFormat="1" ht="13.8">
      <c r="A255" s="1164" t="str">
        <f t="shared" si="81"/>
        <v/>
      </c>
      <c r="B255" s="1073" t="str">
        <f t="shared" si="82"/>
        <v/>
      </c>
      <c r="C255" s="1142"/>
      <c r="D255" s="1171"/>
      <c r="E255" s="1400"/>
      <c r="F255" s="1025"/>
      <c r="G255" s="1081" t="str">
        <f t="shared" si="101"/>
        <v/>
      </c>
      <c r="H255" s="1019"/>
      <c r="I255" s="1020"/>
      <c r="J255" s="1020"/>
      <c r="K255" s="1021"/>
      <c r="L255" s="1022"/>
      <c r="M255" s="1023"/>
      <c r="N255" s="1023"/>
      <c r="O255" s="1024"/>
      <c r="P255" s="1156"/>
      <c r="Q255" s="1010"/>
      <c r="R255" s="1073" t="str">
        <f>IF(H255="","",VLOOKUP($H255,'Nhập xuất tồn S02'!$B$12:$AB$51,3,0))</f>
        <v/>
      </c>
      <c r="S255" s="1093">
        <f t="shared" si="83"/>
        <v>0</v>
      </c>
      <c r="T255" s="1093">
        <f t="shared" si="84"/>
        <v>0</v>
      </c>
      <c r="U255" s="1094">
        <f>IF(J255&gt;0,VLOOKUP($H255,'Nhập xuất tồn S02'!$B$12:$AB$51,27,0),0)</f>
        <v>0</v>
      </c>
      <c r="V255" s="1094">
        <f t="shared" si="85"/>
        <v>0</v>
      </c>
      <c r="W255" s="1105" t="str">
        <f>IF(H255="","",VLOOKUP(H255,'Nhập xuất tồn S02'!$B$12:$X$4901,22,0))</f>
        <v/>
      </c>
      <c r="X255" s="1096" t="str">
        <f>IF(H255="","",VLOOKUP(H255,'Nhập xuất tồn S02'!$B$12:$X$4901,23,0))</f>
        <v/>
      </c>
      <c r="Y255" s="1096" t="str">
        <f t="shared" si="86"/>
        <v/>
      </c>
      <c r="Z255" s="1096" t="str">
        <f t="shared" si="87"/>
        <v/>
      </c>
      <c r="AA255" s="1106" t="str">
        <f>IF(P255="","",VLOOKUP(P255,'Khách hàng'!$B$6:$E$1391,2,0))</f>
        <v/>
      </c>
      <c r="AB255" s="1107" t="str">
        <f>IF(P255="","",VLOOKUP(P255,'Khách hàng'!$B$6:$E$1391,3,0))</f>
        <v/>
      </c>
    </row>
    <row r="256" spans="1:28" s="1011" customFormat="1" ht="13.8">
      <c r="A256" s="1164" t="str">
        <f t="shared" si="81"/>
        <v/>
      </c>
      <c r="B256" s="1073" t="str">
        <f t="shared" si="82"/>
        <v/>
      </c>
      <c r="C256" s="1142"/>
      <c r="D256" s="1171"/>
      <c r="E256" s="1400"/>
      <c r="F256" s="1025"/>
      <c r="G256" s="1081" t="str">
        <f t="shared" si="101"/>
        <v/>
      </c>
      <c r="H256" s="1019"/>
      <c r="I256" s="1020"/>
      <c r="J256" s="1020"/>
      <c r="K256" s="1021"/>
      <c r="L256" s="1022"/>
      <c r="M256" s="1023"/>
      <c r="N256" s="1023"/>
      <c r="O256" s="1024"/>
      <c r="P256" s="1156"/>
      <c r="Q256" s="1010"/>
      <c r="R256" s="1073" t="str">
        <f>IF(H256="","",VLOOKUP($H256,'Nhập xuất tồn S02'!$B$12:$AB$51,3,0))</f>
        <v/>
      </c>
      <c r="S256" s="1093">
        <f t="shared" si="83"/>
        <v>0</v>
      </c>
      <c r="T256" s="1093">
        <f t="shared" si="84"/>
        <v>0</v>
      </c>
      <c r="U256" s="1094">
        <f>IF(J256&gt;0,VLOOKUP($H256,'Nhập xuất tồn S02'!$B$12:$AB$51,27,0),0)</f>
        <v>0</v>
      </c>
      <c r="V256" s="1094">
        <f t="shared" si="85"/>
        <v>0</v>
      </c>
      <c r="W256" s="1105" t="str">
        <f>IF(H256="","",VLOOKUP(H256,'Nhập xuất tồn S02'!$B$12:$X$4901,22,0))</f>
        <v/>
      </c>
      <c r="X256" s="1096" t="str">
        <f>IF(H256="","",VLOOKUP(H256,'Nhập xuất tồn S02'!$B$12:$X$4901,23,0))</f>
        <v/>
      </c>
      <c r="Y256" s="1096" t="str">
        <f t="shared" si="86"/>
        <v/>
      </c>
      <c r="Z256" s="1096" t="str">
        <f t="shared" si="87"/>
        <v/>
      </c>
      <c r="AA256" s="1106" t="str">
        <f>IF(P256="","",VLOOKUP(P256,'Khách hàng'!$B$6:$E$1391,2,0))</f>
        <v/>
      </c>
      <c r="AB256" s="1107" t="str">
        <f>IF(P256="","",VLOOKUP(P256,'Khách hàng'!$B$6:$E$1391,3,0))</f>
        <v/>
      </c>
    </row>
    <row r="257" spans="1:28" s="1011" customFormat="1" ht="13.8">
      <c r="A257" s="1164" t="str">
        <f t="shared" si="81"/>
        <v/>
      </c>
      <c r="B257" s="1073" t="str">
        <f t="shared" si="82"/>
        <v/>
      </c>
      <c r="C257" s="1142"/>
      <c r="D257" s="1171"/>
      <c r="E257" s="1400"/>
      <c r="F257" s="1025"/>
      <c r="G257" s="1081" t="str">
        <f t="shared" si="101"/>
        <v/>
      </c>
      <c r="H257" s="1019"/>
      <c r="I257" s="1020"/>
      <c r="J257" s="1020"/>
      <c r="K257" s="1021"/>
      <c r="L257" s="1022"/>
      <c r="M257" s="1023"/>
      <c r="N257" s="1023"/>
      <c r="O257" s="1024"/>
      <c r="P257" s="1156"/>
      <c r="Q257" s="1010"/>
      <c r="R257" s="1073" t="str">
        <f>IF(H257="","",VLOOKUP($H257,'Nhập xuất tồn S02'!$B$12:$AB$51,3,0))</f>
        <v/>
      </c>
      <c r="S257" s="1093">
        <f t="shared" si="83"/>
        <v>0</v>
      </c>
      <c r="T257" s="1093">
        <f t="shared" si="84"/>
        <v>0</v>
      </c>
      <c r="U257" s="1094">
        <f>IF(J257&gt;0,VLOOKUP($H257,'Nhập xuất tồn S02'!$B$12:$AB$51,27,0),0)</f>
        <v>0</v>
      </c>
      <c r="V257" s="1094">
        <f t="shared" si="85"/>
        <v>0</v>
      </c>
      <c r="W257" s="1105" t="str">
        <f>IF(H257="","",VLOOKUP(H257,'Nhập xuất tồn S02'!$B$12:$X$4901,22,0))</f>
        <v/>
      </c>
      <c r="X257" s="1096" t="str">
        <f>IF(H257="","",VLOOKUP(H257,'Nhập xuất tồn S02'!$B$12:$X$4901,23,0))</f>
        <v/>
      </c>
      <c r="Y257" s="1096" t="str">
        <f t="shared" si="86"/>
        <v/>
      </c>
      <c r="Z257" s="1096" t="str">
        <f t="shared" si="87"/>
        <v/>
      </c>
      <c r="AA257" s="1106" t="str">
        <f>IF(P257="","",VLOOKUP(P257,'Khách hàng'!$B$6:$E$1391,2,0))</f>
        <v/>
      </c>
      <c r="AB257" s="1107" t="str">
        <f>IF(P257="","",VLOOKUP(P257,'Khách hàng'!$B$6:$E$1391,3,0))</f>
        <v/>
      </c>
    </row>
    <row r="258" spans="1:28" s="1011" customFormat="1" ht="13.8">
      <c r="A258" s="1164" t="str">
        <f t="shared" si="81"/>
        <v/>
      </c>
      <c r="B258" s="1073" t="str">
        <f t="shared" si="82"/>
        <v/>
      </c>
      <c r="C258" s="1142"/>
      <c r="D258" s="1171"/>
      <c r="E258" s="1400"/>
      <c r="F258" s="1025"/>
      <c r="G258" s="1081" t="str">
        <f t="shared" si="101"/>
        <v/>
      </c>
      <c r="H258" s="1019"/>
      <c r="I258" s="1020"/>
      <c r="J258" s="1020"/>
      <c r="K258" s="1020"/>
      <c r="L258" s="1022"/>
      <c r="M258" s="1023"/>
      <c r="N258" s="1023"/>
      <c r="O258" s="1024"/>
      <c r="P258" s="1156"/>
      <c r="Q258" s="1010"/>
      <c r="R258" s="1073" t="str">
        <f>IF(H258="","",VLOOKUP($H258,'Nhập xuất tồn S02'!$B$12:$AB$51,3,0))</f>
        <v/>
      </c>
      <c r="S258" s="1093">
        <f t="shared" si="83"/>
        <v>0</v>
      </c>
      <c r="T258" s="1093">
        <f t="shared" si="84"/>
        <v>0</v>
      </c>
      <c r="U258" s="1094">
        <f>IF(J258&gt;0,VLOOKUP($H258,'Nhập xuất tồn S02'!$B$12:$AB$51,27,0),0)</f>
        <v>0</v>
      </c>
      <c r="V258" s="1094">
        <f t="shared" si="85"/>
        <v>0</v>
      </c>
      <c r="W258" s="1105" t="str">
        <f>IF(H258="","",VLOOKUP(H258,'Nhập xuất tồn S02'!$B$12:$X$4901,22,0))</f>
        <v/>
      </c>
      <c r="X258" s="1096" t="str">
        <f>IF(H258="","",VLOOKUP(H258,'Nhập xuất tồn S02'!$B$12:$X$4901,23,0))</f>
        <v/>
      </c>
      <c r="Y258" s="1096" t="str">
        <f t="shared" si="86"/>
        <v/>
      </c>
      <c r="Z258" s="1096" t="str">
        <f t="shared" si="87"/>
        <v/>
      </c>
      <c r="AA258" s="1106" t="str">
        <f>IF(P258="","",VLOOKUP(P258,'Khách hàng'!$B$6:$E$1391,2,0))</f>
        <v/>
      </c>
      <c r="AB258" s="1107" t="str">
        <f>IF(P258="","",VLOOKUP(P258,'Khách hàng'!$B$6:$E$1391,3,0))</f>
        <v/>
      </c>
    </row>
    <row r="259" spans="1:28" s="1011" customFormat="1" ht="13.8">
      <c r="A259" s="1164" t="str">
        <f t="shared" si="81"/>
        <v/>
      </c>
      <c r="B259" s="1073" t="str">
        <f t="shared" si="82"/>
        <v/>
      </c>
      <c r="C259" s="1142"/>
      <c r="D259" s="1171"/>
      <c r="E259" s="1400"/>
      <c r="F259" s="1025"/>
      <c r="G259" s="1081" t="str">
        <f t="shared" si="101"/>
        <v/>
      </c>
      <c r="H259" s="1019"/>
      <c r="I259" s="1020"/>
      <c r="J259" s="1020"/>
      <c r="K259" s="1020"/>
      <c r="L259" s="1022"/>
      <c r="M259" s="1023"/>
      <c r="N259" s="1023"/>
      <c r="O259" s="1024"/>
      <c r="P259" s="1156"/>
      <c r="Q259" s="1010"/>
      <c r="R259" s="1073" t="str">
        <f>IF(H259="","",VLOOKUP($H259,'Nhập xuất tồn S02'!$B$12:$AB$51,3,0))</f>
        <v/>
      </c>
      <c r="S259" s="1093">
        <f t="shared" si="83"/>
        <v>0</v>
      </c>
      <c r="T259" s="1093">
        <f t="shared" si="84"/>
        <v>0</v>
      </c>
      <c r="U259" s="1094">
        <f>IF(J259&gt;0,VLOOKUP($H259,'Nhập xuất tồn S02'!$B$12:$AB$51,27,0),0)</f>
        <v>0</v>
      </c>
      <c r="V259" s="1094">
        <f t="shared" si="85"/>
        <v>0</v>
      </c>
      <c r="W259" s="1105" t="str">
        <f>IF(H259="","",VLOOKUP(H259,'Nhập xuất tồn S02'!$B$12:$X$4901,22,0))</f>
        <v/>
      </c>
      <c r="X259" s="1096" t="str">
        <f>IF(H259="","",VLOOKUP(H259,'Nhập xuất tồn S02'!$B$12:$X$4901,23,0))</f>
        <v/>
      </c>
      <c r="Y259" s="1096" t="str">
        <f t="shared" si="86"/>
        <v/>
      </c>
      <c r="Z259" s="1096" t="str">
        <f t="shared" si="87"/>
        <v/>
      </c>
      <c r="AA259" s="1106" t="str">
        <f>IF(P259="","",VLOOKUP(P259,'Khách hàng'!$B$6:$E$1391,2,0))</f>
        <v/>
      </c>
      <c r="AB259" s="1107" t="str">
        <f>IF(P259="","",VLOOKUP(P259,'Khách hàng'!$B$6:$E$1391,3,0))</f>
        <v/>
      </c>
    </row>
    <row r="260" spans="1:28" s="1011" customFormat="1" ht="13.8">
      <c r="A260" s="1164" t="str">
        <f t="shared" si="81"/>
        <v/>
      </c>
      <c r="B260" s="1073" t="str">
        <f t="shared" si="82"/>
        <v/>
      </c>
      <c r="C260" s="1142"/>
      <c r="D260" s="1171"/>
      <c r="E260" s="1400"/>
      <c r="F260" s="1025"/>
      <c r="G260" s="1081" t="str">
        <f t="shared" si="101"/>
        <v/>
      </c>
      <c r="H260" s="1019"/>
      <c r="I260" s="1020"/>
      <c r="J260" s="1020"/>
      <c r="K260" s="1020"/>
      <c r="L260" s="1022"/>
      <c r="M260" s="1023"/>
      <c r="N260" s="1023"/>
      <c r="O260" s="1024"/>
      <c r="P260" s="1156"/>
      <c r="Q260" s="1010"/>
      <c r="R260" s="1073" t="str">
        <f>IF(H260="","",VLOOKUP($H260,'Nhập xuất tồn S02'!$B$12:$AB$51,3,0))</f>
        <v/>
      </c>
      <c r="S260" s="1093">
        <f t="shared" si="83"/>
        <v>0</v>
      </c>
      <c r="T260" s="1093">
        <f t="shared" si="84"/>
        <v>0</v>
      </c>
      <c r="U260" s="1094">
        <f>IF(J260&gt;0,VLOOKUP($H260,'Nhập xuất tồn S02'!$B$12:$AB$51,27,0),0)</f>
        <v>0</v>
      </c>
      <c r="V260" s="1094">
        <f t="shared" si="85"/>
        <v>0</v>
      </c>
      <c r="W260" s="1105" t="str">
        <f>IF(H260="","",VLOOKUP(H260,'Nhập xuất tồn S02'!$B$12:$X$4901,22,0))</f>
        <v/>
      </c>
      <c r="X260" s="1096" t="str">
        <f>IF(H260="","",VLOOKUP(H260,'Nhập xuất tồn S02'!$B$12:$X$4901,23,0))</f>
        <v/>
      </c>
      <c r="Y260" s="1096" t="str">
        <f t="shared" si="86"/>
        <v/>
      </c>
      <c r="Z260" s="1096" t="str">
        <f t="shared" si="87"/>
        <v/>
      </c>
      <c r="AA260" s="1106" t="str">
        <f>IF(P260="","",VLOOKUP(P260,'Khách hàng'!$B$6:$E$1391,2,0))</f>
        <v/>
      </c>
      <c r="AB260" s="1107" t="str">
        <f>IF(P260="","",VLOOKUP(P260,'Khách hàng'!$B$6:$E$1391,3,0))</f>
        <v/>
      </c>
    </row>
    <row r="261" spans="1:28" s="1011" customFormat="1" ht="13.8">
      <c r="A261" s="1164" t="str">
        <f t="shared" si="81"/>
        <v/>
      </c>
      <c r="B261" s="1073" t="str">
        <f t="shared" si="82"/>
        <v/>
      </c>
      <c r="C261" s="1142"/>
      <c r="D261" s="1171"/>
      <c r="E261" s="1400"/>
      <c r="F261" s="1025"/>
      <c r="G261" s="1081" t="str">
        <f t="shared" si="101"/>
        <v/>
      </c>
      <c r="H261" s="1019"/>
      <c r="I261" s="1020"/>
      <c r="J261" s="1020"/>
      <c r="K261" s="1020"/>
      <c r="L261" s="1022"/>
      <c r="M261" s="1023"/>
      <c r="N261" s="1023"/>
      <c r="O261" s="1024"/>
      <c r="P261" s="1156"/>
      <c r="Q261" s="1010"/>
      <c r="R261" s="1073" t="str">
        <f>IF(H261="","",VLOOKUP($H261,'Nhập xuất tồn S02'!$B$12:$AB$51,3,0))</f>
        <v/>
      </c>
      <c r="S261" s="1093">
        <f t="shared" si="83"/>
        <v>0</v>
      </c>
      <c r="T261" s="1093">
        <f t="shared" si="84"/>
        <v>0</v>
      </c>
      <c r="U261" s="1094">
        <f>IF(J261&gt;0,VLOOKUP($H261,'Nhập xuất tồn S02'!$B$12:$AB$51,27,0),0)</f>
        <v>0</v>
      </c>
      <c r="V261" s="1094">
        <f t="shared" si="85"/>
        <v>0</v>
      </c>
      <c r="W261" s="1105" t="str">
        <f>IF(H261="","",VLOOKUP(H261,'Nhập xuất tồn S02'!$B$12:$X$4901,22,0))</f>
        <v/>
      </c>
      <c r="X261" s="1096" t="str">
        <f>IF(H261="","",VLOOKUP(H261,'Nhập xuất tồn S02'!$B$12:$X$4901,23,0))</f>
        <v/>
      </c>
      <c r="Y261" s="1096" t="str">
        <f t="shared" si="86"/>
        <v/>
      </c>
      <c r="Z261" s="1096" t="str">
        <f t="shared" si="87"/>
        <v/>
      </c>
      <c r="AA261" s="1106" t="str">
        <f>IF(P261="","",VLOOKUP(P261,'Khách hàng'!$B$6:$E$1391,2,0))</f>
        <v/>
      </c>
      <c r="AB261" s="1107" t="str">
        <f>IF(P261="","",VLOOKUP(P261,'Khách hàng'!$B$6:$E$1391,3,0))</f>
        <v/>
      </c>
    </row>
    <row r="262" spans="1:28" s="1011" customFormat="1" ht="13.8">
      <c r="A262" s="1164" t="str">
        <f>IF(F262="","",MONTH(F262))</f>
        <v/>
      </c>
      <c r="B262" s="1073" t="str">
        <f>IF(F262="","",IF(OR(MONTH(F262)=1,MONTH(F262)=2,MONTH(F262)=3),"Q1",IF(OR(MONTH(F262)=4,MONTH(F262)=5,MONTH(F262)=6),"Q2",IF(OR(MONTH(F262)=7,MONTH(F262)=8,MONTH(F262)=9),"Q3","Q4"))))</f>
        <v/>
      </c>
      <c r="C262" s="1142"/>
      <c r="D262" s="1171"/>
      <c r="E262" s="1400"/>
      <c r="F262" s="1025"/>
      <c r="G262" s="1081" t="str">
        <f t="shared" si="101"/>
        <v/>
      </c>
      <c r="H262" s="1019"/>
      <c r="I262" s="1020"/>
      <c r="J262" s="1020"/>
      <c r="K262" s="1020"/>
      <c r="L262" s="1022"/>
      <c r="M262" s="1023"/>
      <c r="N262" s="1023"/>
      <c r="O262" s="1024"/>
      <c r="P262" s="1156"/>
      <c r="Q262" s="1034"/>
      <c r="R262" s="1073" t="str">
        <f>IF(H262="","",VLOOKUP($H262,'Nhập xuất tồn S02'!$B$12:$AB$51,3,0))</f>
        <v/>
      </c>
      <c r="S262" s="1093">
        <f t="shared" si="83"/>
        <v>0</v>
      </c>
      <c r="T262" s="1093">
        <f t="shared" si="84"/>
        <v>0</v>
      </c>
      <c r="U262" s="1094">
        <f>IF(J262&gt;0,VLOOKUP($H262,'Nhập xuất tồn S02'!$B$12:$AB$51,27,0),0)</f>
        <v>0</v>
      </c>
      <c r="V262" s="1094">
        <f t="shared" si="85"/>
        <v>0</v>
      </c>
      <c r="W262" s="1105" t="str">
        <f>IF(H262="","",VLOOKUP(H262,'Nhập xuất tồn S02'!$B$12:$X$4901,22,0))</f>
        <v/>
      </c>
      <c r="X262" s="1096" t="str">
        <f>IF(H262="","",VLOOKUP(H262,'Nhập xuất tồn S02'!$B$12:$X$4901,23,0))</f>
        <v/>
      </c>
      <c r="Y262" s="1096" t="str">
        <f t="shared" si="86"/>
        <v/>
      </c>
      <c r="Z262" s="1096" t="str">
        <f t="shared" si="87"/>
        <v/>
      </c>
      <c r="AA262" s="1106" t="str">
        <f>IF(P262="","",VLOOKUP(P262,'Khách hàng'!$B$6:$E$1391,2,0))</f>
        <v/>
      </c>
      <c r="AB262" s="1107" t="str">
        <f>IF(P262="","",VLOOKUP(P262,'Khách hàng'!$B$6:$E$1391,3,0))</f>
        <v/>
      </c>
    </row>
    <row r="263" spans="1:28" s="1011" customFormat="1" ht="13.8">
      <c r="A263" s="1164" t="str">
        <f t="shared" ref="A263:A264" si="104">IF(F263="","",MONTH(F263))</f>
        <v/>
      </c>
      <c r="B263" s="1073" t="str">
        <f t="shared" ref="B263:B264" si="105">IF(F263="","",IF(OR(MONTH(F263)=1,MONTH(F263)=2,MONTH(F263)=3),"Q1",IF(OR(MONTH(F263)=4,MONTH(F263)=5,MONTH(F263)=6),"Q2",IF(OR(MONTH(F263)=7,MONTH(F263)=8,MONTH(F263)=9),"Q3","Q4"))))</f>
        <v/>
      </c>
      <c r="C263" s="1142"/>
      <c r="D263" s="1171"/>
      <c r="E263" s="1400"/>
      <c r="F263" s="1025"/>
      <c r="G263" s="1081" t="str">
        <f t="shared" si="101"/>
        <v/>
      </c>
      <c r="H263" s="1019"/>
      <c r="I263" s="1020"/>
      <c r="J263" s="1020"/>
      <c r="K263" s="1020"/>
      <c r="L263" s="1022"/>
      <c r="M263" s="1023"/>
      <c r="N263" s="1023"/>
      <c r="O263" s="1024"/>
      <c r="P263" s="1156"/>
      <c r="Q263" s="1034"/>
      <c r="R263" s="1073" t="str">
        <f>IF(H263="","",VLOOKUP($H263,'Nhập xuất tồn S02'!$B$12:$AB$51,3,0))</f>
        <v/>
      </c>
      <c r="S263" s="1093">
        <f t="shared" si="83"/>
        <v>0</v>
      </c>
      <c r="T263" s="1093">
        <f t="shared" si="84"/>
        <v>0</v>
      </c>
      <c r="U263" s="1094">
        <f>IF(J263&gt;0,VLOOKUP($H263,'Nhập xuất tồn S02'!$B$12:$AB$51,27,0),0)</f>
        <v>0</v>
      </c>
      <c r="V263" s="1094">
        <f t="shared" si="85"/>
        <v>0</v>
      </c>
      <c r="W263" s="1105" t="str">
        <f>IF(H263="","",VLOOKUP(H263,'Nhập xuất tồn S02'!$B$12:$X$4901,22,0))</f>
        <v/>
      </c>
      <c r="X263" s="1096" t="str">
        <f>IF(H263="","",VLOOKUP(H263,'Nhập xuất tồn S02'!$B$12:$X$4901,23,0))</f>
        <v/>
      </c>
      <c r="Y263" s="1096" t="str">
        <f t="shared" si="86"/>
        <v/>
      </c>
      <c r="Z263" s="1096" t="str">
        <f t="shared" si="87"/>
        <v/>
      </c>
      <c r="AA263" s="1106" t="str">
        <f>IF(P263="","",VLOOKUP(P263,'Khách hàng'!$B$6:$E$1391,2,0))</f>
        <v/>
      </c>
      <c r="AB263" s="1107" t="str">
        <f>IF(P263="","",VLOOKUP(P263,'Khách hàng'!$B$6:$E$1391,3,0))</f>
        <v/>
      </c>
    </row>
    <row r="264" spans="1:28" s="1011" customFormat="1" ht="13.8">
      <c r="A264" s="1164" t="str">
        <f t="shared" si="104"/>
        <v/>
      </c>
      <c r="B264" s="1073" t="str">
        <f t="shared" si="105"/>
        <v/>
      </c>
      <c r="C264" s="1142"/>
      <c r="D264" s="1171"/>
      <c r="E264" s="1400"/>
      <c r="F264" s="1025"/>
      <c r="G264" s="1081" t="str">
        <f t="shared" si="101"/>
        <v/>
      </c>
      <c r="H264" s="1019"/>
      <c r="I264" s="1020"/>
      <c r="J264" s="1020"/>
      <c r="K264" s="1020"/>
      <c r="L264" s="1022"/>
      <c r="M264" s="1023"/>
      <c r="N264" s="1023"/>
      <c r="O264" s="1024"/>
      <c r="P264" s="1156"/>
      <c r="Q264" s="1010"/>
      <c r="R264" s="1073" t="str">
        <f>IF(H264="","",VLOOKUP($H264,'Nhập xuất tồn S02'!$B$12:$AB$51,3,0))</f>
        <v/>
      </c>
      <c r="S264" s="1093">
        <f t="shared" si="83"/>
        <v>0</v>
      </c>
      <c r="T264" s="1093">
        <f t="shared" si="84"/>
        <v>0</v>
      </c>
      <c r="U264" s="1094">
        <f>IF(J264&gt;0,VLOOKUP($H264,'Nhập xuất tồn S02'!$B$12:$AB$51,27,0),0)</f>
        <v>0</v>
      </c>
      <c r="V264" s="1094">
        <f t="shared" si="85"/>
        <v>0</v>
      </c>
      <c r="W264" s="1105" t="str">
        <f>IF(H264="","",VLOOKUP(H264,'Nhập xuất tồn S02'!$B$12:$X$4901,22,0))</f>
        <v/>
      </c>
      <c r="X264" s="1096" t="str">
        <f>IF(H264="","",VLOOKUP(H264,'Nhập xuất tồn S02'!$B$12:$X$4901,23,0))</f>
        <v/>
      </c>
      <c r="Y264" s="1096" t="str">
        <f t="shared" si="86"/>
        <v/>
      </c>
      <c r="Z264" s="1096" t="str">
        <f t="shared" si="87"/>
        <v/>
      </c>
      <c r="AA264" s="1106" t="str">
        <f>IF(P264="","",VLOOKUP(P264,'Khách hàng'!$B$6:$E$1391,2,0))</f>
        <v/>
      </c>
      <c r="AB264" s="1107" t="str">
        <f>IF(P264="","",VLOOKUP(P264,'Khách hàng'!$B$6:$E$1391,3,0))</f>
        <v/>
      </c>
    </row>
    <row r="265" spans="1:28" s="1011" customFormat="1" ht="13.8">
      <c r="A265" s="1164" t="str">
        <f>IF(F265="","",MONTH(F265))</f>
        <v/>
      </c>
      <c r="B265" s="1073" t="str">
        <f>IF(F265="","",IF(OR(MONTH(F265)=1,MONTH(F265)=2,MONTH(F265)=3),"Q1",IF(OR(MONTH(F265)=4,MONTH(F265)=5,MONTH(F265)=6),"Q2",IF(OR(MONTH(F265)=7,MONTH(F265)=8,MONTH(F265)=9),"Q3","Q4"))))</f>
        <v/>
      </c>
      <c r="C265" s="1142"/>
      <c r="D265" s="1171"/>
      <c r="E265" s="1400"/>
      <c r="F265" s="1025"/>
      <c r="G265" s="1081" t="str">
        <f t="shared" si="101"/>
        <v/>
      </c>
      <c r="H265" s="1019"/>
      <c r="I265" s="1020"/>
      <c r="J265" s="1020"/>
      <c r="K265" s="1020"/>
      <c r="L265" s="1022"/>
      <c r="M265" s="1023"/>
      <c r="N265" s="1023"/>
      <c r="O265" s="1024"/>
      <c r="P265" s="1156"/>
      <c r="Q265" s="1012"/>
      <c r="R265" s="1073" t="str">
        <f>IF(H265="","",VLOOKUP($H265,'Nhập xuất tồn S02'!$B$12:$AB$51,3,0))</f>
        <v/>
      </c>
      <c r="S265" s="1093">
        <f t="shared" si="83"/>
        <v>0</v>
      </c>
      <c r="T265" s="1093">
        <f t="shared" si="84"/>
        <v>0</v>
      </c>
      <c r="U265" s="1094">
        <f>IF(J265&gt;0,VLOOKUP($H265,'Nhập xuất tồn S02'!$B$12:$AB$51,27,0),0)</f>
        <v>0</v>
      </c>
      <c r="V265" s="1094">
        <f t="shared" si="85"/>
        <v>0</v>
      </c>
      <c r="W265" s="1105" t="str">
        <f>IF(H265="","",VLOOKUP(H265,'Nhập xuất tồn S02'!$B$12:$X$4901,22,0))</f>
        <v/>
      </c>
      <c r="X265" s="1096" t="str">
        <f>IF(H265="","",VLOOKUP(H265,'Nhập xuất tồn S02'!$B$12:$X$4901,23,0))</f>
        <v/>
      </c>
      <c r="Y265" s="1096" t="str">
        <f t="shared" si="86"/>
        <v/>
      </c>
      <c r="Z265" s="1096" t="str">
        <f t="shared" si="87"/>
        <v/>
      </c>
      <c r="AA265" s="1106" t="str">
        <f>IF(P265="","",VLOOKUP(P265,'Khách hàng'!$B$6:$E$1391,2,0))</f>
        <v/>
      </c>
      <c r="AB265" s="1107" t="str">
        <f>IF(P265="","",VLOOKUP(P265,'Khách hàng'!$B$6:$E$1391,3,0))</f>
        <v/>
      </c>
    </row>
    <row r="266" spans="1:28" s="1011" customFormat="1" ht="13.8">
      <c r="A266" s="1164" t="str">
        <f>IF(F266="","",MONTH(F266))</f>
        <v/>
      </c>
      <c r="B266" s="1073" t="str">
        <f>IF(F266="","",IF(OR(MONTH(F266)=1,MONTH(F266)=2,MONTH(F266)=3),"Q1",IF(OR(MONTH(F266)=4,MONTH(F266)=5,MONTH(F266)=6),"Q2",IF(OR(MONTH(F266)=7,MONTH(F266)=8,MONTH(F266)=9),"Q3","Q4"))))</f>
        <v/>
      </c>
      <c r="C266" s="1142"/>
      <c r="D266" s="1171"/>
      <c r="E266" s="1400"/>
      <c r="F266" s="1025"/>
      <c r="G266" s="1081" t="str">
        <f t="shared" si="101"/>
        <v/>
      </c>
      <c r="H266" s="1019"/>
      <c r="I266" s="1020"/>
      <c r="J266" s="1020"/>
      <c r="K266" s="1020"/>
      <c r="L266" s="1022"/>
      <c r="M266" s="1023"/>
      <c r="N266" s="1023"/>
      <c r="O266" s="1024"/>
      <c r="P266" s="1156"/>
      <c r="Q266" s="1012"/>
      <c r="R266" s="1073" t="str">
        <f>IF(H266="","",VLOOKUP($H266,'Nhập xuất tồn S02'!$B$12:$AB$51,3,0))</f>
        <v/>
      </c>
      <c r="S266" s="1093">
        <f t="shared" si="83"/>
        <v>0</v>
      </c>
      <c r="T266" s="1093">
        <f t="shared" si="84"/>
        <v>0</v>
      </c>
      <c r="U266" s="1094">
        <f>IF(J266&gt;0,VLOOKUP($H266,'Nhập xuất tồn S02'!$B$12:$AB$51,27,0),0)</f>
        <v>0</v>
      </c>
      <c r="V266" s="1094">
        <f t="shared" si="85"/>
        <v>0</v>
      </c>
      <c r="W266" s="1105" t="str">
        <f>IF(H266="","",VLOOKUP(H266,'Nhập xuất tồn S02'!$B$12:$X$4901,22,0))</f>
        <v/>
      </c>
      <c r="X266" s="1096" t="str">
        <f>IF(H266="","",VLOOKUP(H266,'Nhập xuất tồn S02'!$B$12:$X$4901,23,0))</f>
        <v/>
      </c>
      <c r="Y266" s="1096" t="str">
        <f t="shared" si="86"/>
        <v/>
      </c>
      <c r="Z266" s="1096" t="str">
        <f t="shared" si="87"/>
        <v/>
      </c>
      <c r="AA266" s="1106" t="str">
        <f>IF(P266="","",VLOOKUP(P266,'Khách hàng'!$B$6:$E$1391,2,0))</f>
        <v/>
      </c>
      <c r="AB266" s="1107" t="str">
        <f>IF(P266="","",VLOOKUP(P266,'Khách hàng'!$B$6:$E$1391,3,0))</f>
        <v/>
      </c>
    </row>
    <row r="267" spans="1:28" s="1011" customFormat="1" ht="13.8">
      <c r="A267" s="1164" t="str">
        <f t="shared" ref="A267:A272" si="106">IF(F267="","",MONTH(F267))</f>
        <v/>
      </c>
      <c r="B267" s="1073" t="str">
        <f t="shared" ref="B267:B272" si="107">IF(F267="","",IF(OR(MONTH(F267)=1,MONTH(F267)=2,MONTH(F267)=3),"Q1",IF(OR(MONTH(F267)=4,MONTH(F267)=5,MONTH(F267)=6),"Q2",IF(OR(MONTH(F267)=7,MONTH(F267)=8,MONTH(F267)=9),"Q3","Q4"))))</f>
        <v/>
      </c>
      <c r="C267" s="1142"/>
      <c r="D267" s="1171"/>
      <c r="E267" s="1400"/>
      <c r="F267" s="1025"/>
      <c r="G267" s="1081" t="str">
        <f t="shared" si="101"/>
        <v/>
      </c>
      <c r="H267" s="1019"/>
      <c r="I267" s="1020"/>
      <c r="J267" s="1020"/>
      <c r="K267" s="1020"/>
      <c r="L267" s="1022"/>
      <c r="M267" s="1023"/>
      <c r="N267" s="1023"/>
      <c r="O267" s="1024"/>
      <c r="P267" s="1156"/>
      <c r="Q267" s="1012"/>
      <c r="R267" s="1073" t="str">
        <f>IF(H267="","",VLOOKUP($H267,'Nhập xuất tồn S02'!$B$12:$AB$51,3,0))</f>
        <v/>
      </c>
      <c r="S267" s="1093">
        <f t="shared" si="83"/>
        <v>0</v>
      </c>
      <c r="T267" s="1093">
        <f t="shared" si="84"/>
        <v>0</v>
      </c>
      <c r="U267" s="1094">
        <f>IF(J267&gt;0,VLOOKUP($H267,'Nhập xuất tồn S02'!$B$12:$AB$51,27,0),0)</f>
        <v>0</v>
      </c>
      <c r="V267" s="1094">
        <f t="shared" si="85"/>
        <v>0</v>
      </c>
      <c r="W267" s="1105" t="str">
        <f>IF(H267="","",VLOOKUP(H267,'Nhập xuất tồn S02'!$B$12:$X$4901,22,0))</f>
        <v/>
      </c>
      <c r="X267" s="1096" t="str">
        <f>IF(H267="","",VLOOKUP(H267,'Nhập xuất tồn S02'!$B$12:$X$4901,23,0))</f>
        <v/>
      </c>
      <c r="Y267" s="1096" t="str">
        <f t="shared" si="86"/>
        <v/>
      </c>
      <c r="Z267" s="1096" t="str">
        <f t="shared" si="87"/>
        <v/>
      </c>
      <c r="AA267" s="1106" t="str">
        <f>IF(P267="","",VLOOKUP(P267,'Khách hàng'!$B$6:$E$1391,2,0))</f>
        <v/>
      </c>
      <c r="AB267" s="1107" t="str">
        <f>IF(P267="","",VLOOKUP(P267,'Khách hàng'!$B$6:$E$1391,3,0))</f>
        <v/>
      </c>
    </row>
    <row r="268" spans="1:28" s="1011" customFormat="1" ht="13.8">
      <c r="A268" s="1164" t="str">
        <f t="shared" si="106"/>
        <v/>
      </c>
      <c r="B268" s="1073" t="str">
        <f t="shared" si="107"/>
        <v/>
      </c>
      <c r="C268" s="1142"/>
      <c r="D268" s="1171"/>
      <c r="E268" s="1400"/>
      <c r="F268" s="1025"/>
      <c r="G268" s="1081" t="str">
        <f t="shared" si="101"/>
        <v/>
      </c>
      <c r="H268" s="1019"/>
      <c r="I268" s="1020"/>
      <c r="J268" s="1020"/>
      <c r="K268" s="1020"/>
      <c r="L268" s="1022"/>
      <c r="M268" s="1023"/>
      <c r="N268" s="1023"/>
      <c r="O268" s="1024"/>
      <c r="P268" s="1156"/>
      <c r="Q268" s="1012"/>
      <c r="R268" s="1073" t="str">
        <f>IF(H268="","",VLOOKUP($H268,'Nhập xuất tồn S02'!$B$12:$AB$51,3,0))</f>
        <v/>
      </c>
      <c r="S268" s="1093">
        <f t="shared" si="83"/>
        <v>0</v>
      </c>
      <c r="T268" s="1093">
        <f t="shared" si="84"/>
        <v>0</v>
      </c>
      <c r="U268" s="1094">
        <f>IF(J268&gt;0,VLOOKUP($H268,'Nhập xuất tồn S02'!$B$12:$AB$51,27,0),0)</f>
        <v>0</v>
      </c>
      <c r="V268" s="1094">
        <f t="shared" si="85"/>
        <v>0</v>
      </c>
      <c r="W268" s="1105" t="str">
        <f>IF(H268="","",VLOOKUP(H268,'Nhập xuất tồn S02'!$B$12:$X$4901,22,0))</f>
        <v/>
      </c>
      <c r="X268" s="1096" t="str">
        <f>IF(H268="","",VLOOKUP(H268,'Nhập xuất tồn S02'!$B$12:$X$4901,23,0))</f>
        <v/>
      </c>
      <c r="Y268" s="1096" t="str">
        <f t="shared" si="86"/>
        <v/>
      </c>
      <c r="Z268" s="1096" t="str">
        <f t="shared" si="87"/>
        <v/>
      </c>
      <c r="AA268" s="1106" t="str">
        <f>IF(P268="","",VLOOKUP(P268,'Khách hàng'!$B$6:$E$1391,2,0))</f>
        <v/>
      </c>
      <c r="AB268" s="1107" t="str">
        <f>IF(P268="","",VLOOKUP(P268,'Khách hàng'!$B$6:$E$1391,3,0))</f>
        <v/>
      </c>
    </row>
    <row r="269" spans="1:28" s="1011" customFormat="1" ht="13.8">
      <c r="A269" s="1164" t="str">
        <f t="shared" si="106"/>
        <v/>
      </c>
      <c r="B269" s="1073" t="str">
        <f t="shared" si="107"/>
        <v/>
      </c>
      <c r="C269" s="1142"/>
      <c r="D269" s="1171"/>
      <c r="E269" s="1400"/>
      <c r="F269" s="1025"/>
      <c r="G269" s="1081" t="str">
        <f t="shared" si="101"/>
        <v/>
      </c>
      <c r="H269" s="1019"/>
      <c r="I269" s="1020"/>
      <c r="J269" s="1020"/>
      <c r="K269" s="1020"/>
      <c r="L269" s="1022"/>
      <c r="M269" s="1023"/>
      <c r="N269" s="1023"/>
      <c r="O269" s="1024"/>
      <c r="P269" s="1156"/>
      <c r="Q269" s="1012"/>
      <c r="R269" s="1073" t="str">
        <f>IF(H269="","",VLOOKUP($H269,'Nhập xuất tồn S02'!$B$12:$AB$51,3,0))</f>
        <v/>
      </c>
      <c r="S269" s="1093">
        <f t="shared" si="83"/>
        <v>0</v>
      </c>
      <c r="T269" s="1093">
        <f t="shared" si="84"/>
        <v>0</v>
      </c>
      <c r="U269" s="1094">
        <f>IF(J269&gt;0,VLOOKUP($H269,'Nhập xuất tồn S02'!$B$12:$AB$51,27,0),0)</f>
        <v>0</v>
      </c>
      <c r="V269" s="1094">
        <f t="shared" si="85"/>
        <v>0</v>
      </c>
      <c r="W269" s="1105" t="str">
        <f>IF(H269="","",VLOOKUP(H269,'Nhập xuất tồn S02'!$B$12:$X$4901,22,0))</f>
        <v/>
      </c>
      <c r="X269" s="1096" t="str">
        <f>IF(H269="","",VLOOKUP(H269,'Nhập xuất tồn S02'!$B$12:$X$4901,23,0))</f>
        <v/>
      </c>
      <c r="Y269" s="1096" t="str">
        <f t="shared" si="86"/>
        <v/>
      </c>
      <c r="Z269" s="1096" t="str">
        <f t="shared" si="87"/>
        <v/>
      </c>
      <c r="AA269" s="1106" t="str">
        <f>IF(P269="","",VLOOKUP(P269,'Khách hàng'!$B$6:$E$1391,2,0))</f>
        <v/>
      </c>
      <c r="AB269" s="1107" t="str">
        <f>IF(P269="","",VLOOKUP(P269,'Khách hàng'!$B$6:$E$1391,3,0))</f>
        <v/>
      </c>
    </row>
    <row r="270" spans="1:28" s="1011" customFormat="1" ht="13.8">
      <c r="A270" s="1164" t="str">
        <f t="shared" si="106"/>
        <v/>
      </c>
      <c r="B270" s="1073" t="str">
        <f t="shared" si="107"/>
        <v/>
      </c>
      <c r="C270" s="1142"/>
      <c r="D270" s="1171"/>
      <c r="E270" s="1400"/>
      <c r="F270" s="1025"/>
      <c r="G270" s="1081" t="str">
        <f t="shared" si="101"/>
        <v/>
      </c>
      <c r="H270" s="1019"/>
      <c r="I270" s="1020"/>
      <c r="J270" s="1020"/>
      <c r="K270" s="1020"/>
      <c r="L270" s="1022"/>
      <c r="M270" s="1023"/>
      <c r="N270" s="1023"/>
      <c r="O270" s="1024"/>
      <c r="P270" s="1156"/>
      <c r="Q270" s="1012"/>
      <c r="R270" s="1073" t="str">
        <f>IF(H270="","",VLOOKUP($H270,'Nhập xuất tồn S02'!$B$12:$AB$51,3,0))</f>
        <v/>
      </c>
      <c r="S270" s="1093">
        <f t="shared" si="83"/>
        <v>0</v>
      </c>
      <c r="T270" s="1093">
        <f t="shared" si="84"/>
        <v>0</v>
      </c>
      <c r="U270" s="1094">
        <f>IF(J270&gt;0,VLOOKUP($H270,'Nhập xuất tồn S02'!$B$12:$AB$51,27,0),0)</f>
        <v>0</v>
      </c>
      <c r="V270" s="1094">
        <f t="shared" si="85"/>
        <v>0</v>
      </c>
      <c r="W270" s="1105" t="str">
        <f>IF(H270="","",VLOOKUP(H270,'Nhập xuất tồn S02'!$B$12:$X$4901,22,0))</f>
        <v/>
      </c>
      <c r="X270" s="1096" t="str">
        <f>IF(H270="","",VLOOKUP(H270,'Nhập xuất tồn S02'!$B$12:$X$4901,23,0))</f>
        <v/>
      </c>
      <c r="Y270" s="1096" t="str">
        <f t="shared" si="86"/>
        <v/>
      </c>
      <c r="Z270" s="1096" t="str">
        <f t="shared" si="87"/>
        <v/>
      </c>
      <c r="AA270" s="1106" t="str">
        <f>IF(P270="","",VLOOKUP(P270,'Khách hàng'!$B$6:$E$1391,2,0))</f>
        <v/>
      </c>
      <c r="AB270" s="1107" t="str">
        <f>IF(P270="","",VLOOKUP(P270,'Khách hàng'!$B$6:$E$1391,3,0))</f>
        <v/>
      </c>
    </row>
    <row r="271" spans="1:28" s="1011" customFormat="1" ht="13.8">
      <c r="A271" s="1164" t="str">
        <f t="shared" si="106"/>
        <v/>
      </c>
      <c r="B271" s="1073" t="str">
        <f t="shared" si="107"/>
        <v/>
      </c>
      <c r="C271" s="1142"/>
      <c r="D271" s="1171"/>
      <c r="E271" s="1400"/>
      <c r="F271" s="1025"/>
      <c r="G271" s="1081" t="str">
        <f t="shared" si="101"/>
        <v/>
      </c>
      <c r="H271" s="1019"/>
      <c r="I271" s="1020"/>
      <c r="J271" s="1020"/>
      <c r="K271" s="1020"/>
      <c r="L271" s="1022"/>
      <c r="M271" s="1023"/>
      <c r="N271" s="1023"/>
      <c r="O271" s="1024"/>
      <c r="P271" s="1156"/>
      <c r="Q271" s="1012"/>
      <c r="R271" s="1073" t="str">
        <f>IF(H271="","",VLOOKUP($H271,'Nhập xuất tồn S02'!$B$12:$AB$51,3,0))</f>
        <v/>
      </c>
      <c r="S271" s="1093">
        <f t="shared" si="83"/>
        <v>0</v>
      </c>
      <c r="T271" s="1093">
        <f t="shared" si="84"/>
        <v>0</v>
      </c>
      <c r="U271" s="1094">
        <f>IF(J271&gt;0,VLOOKUP($H271,'Nhập xuất tồn S02'!$B$12:$AB$51,27,0),0)</f>
        <v>0</v>
      </c>
      <c r="V271" s="1094">
        <f t="shared" si="85"/>
        <v>0</v>
      </c>
      <c r="W271" s="1105" t="str">
        <f>IF(H271="","",VLOOKUP(H271,'Nhập xuất tồn S02'!$B$12:$X$4901,22,0))</f>
        <v/>
      </c>
      <c r="X271" s="1096" t="str">
        <f>IF(H271="","",VLOOKUP(H271,'Nhập xuất tồn S02'!$B$12:$X$4901,23,0))</f>
        <v/>
      </c>
      <c r="Y271" s="1096" t="str">
        <f t="shared" si="86"/>
        <v/>
      </c>
      <c r="Z271" s="1096" t="str">
        <f t="shared" si="87"/>
        <v/>
      </c>
      <c r="AA271" s="1106" t="str">
        <f>IF(P271="","",VLOOKUP(P271,'Khách hàng'!$B$6:$E$1391,2,0))</f>
        <v/>
      </c>
      <c r="AB271" s="1107" t="str">
        <f>IF(P271="","",VLOOKUP(P271,'Khách hàng'!$B$6:$E$1391,3,0))</f>
        <v/>
      </c>
    </row>
    <row r="272" spans="1:28" s="1011" customFormat="1" ht="13.8">
      <c r="A272" s="1164" t="str">
        <f t="shared" si="106"/>
        <v/>
      </c>
      <c r="B272" s="1073" t="str">
        <f t="shared" si="107"/>
        <v/>
      </c>
      <c r="C272" s="1142"/>
      <c r="D272" s="1171"/>
      <c r="E272" s="1400"/>
      <c r="F272" s="1025"/>
      <c r="G272" s="1081" t="str">
        <f t="shared" si="101"/>
        <v/>
      </c>
      <c r="H272" s="1019"/>
      <c r="I272" s="1020"/>
      <c r="J272" s="1020"/>
      <c r="K272" s="1020"/>
      <c r="L272" s="1022"/>
      <c r="M272" s="1023"/>
      <c r="N272" s="1023"/>
      <c r="O272" s="1024"/>
      <c r="P272" s="1156"/>
      <c r="Q272" s="1012"/>
      <c r="R272" s="1073" t="str">
        <f>IF(H272="","",VLOOKUP($H272,'Nhập xuất tồn S02'!$B$12:$AB$51,3,0))</f>
        <v/>
      </c>
      <c r="S272" s="1093">
        <f t="shared" si="83"/>
        <v>0</v>
      </c>
      <c r="T272" s="1093">
        <f t="shared" si="84"/>
        <v>0</v>
      </c>
      <c r="U272" s="1094">
        <f>IF(J272&gt;0,VLOOKUP($H272,'Nhập xuất tồn S02'!$B$12:$AB$51,27,0),0)</f>
        <v>0</v>
      </c>
      <c r="V272" s="1094">
        <f t="shared" si="85"/>
        <v>0</v>
      </c>
      <c r="W272" s="1105" t="str">
        <f>IF(H272="","",VLOOKUP(H272,'Nhập xuất tồn S02'!$B$12:$X$4901,22,0))</f>
        <v/>
      </c>
      <c r="X272" s="1096" t="str">
        <f>IF(H272="","",VLOOKUP(H272,'Nhập xuất tồn S02'!$B$12:$X$4901,23,0))</f>
        <v/>
      </c>
      <c r="Y272" s="1096" t="str">
        <f t="shared" si="86"/>
        <v/>
      </c>
      <c r="Z272" s="1096" t="str">
        <f t="shared" si="87"/>
        <v/>
      </c>
      <c r="AA272" s="1106" t="str">
        <f>IF(P272="","",VLOOKUP(P272,'Khách hàng'!$B$6:$E$1391,2,0))</f>
        <v/>
      </c>
      <c r="AB272" s="1107" t="str">
        <f>IF(P272="","",VLOOKUP(P272,'Khách hàng'!$B$6:$E$1391,3,0))</f>
        <v/>
      </c>
    </row>
    <row r="273" spans="1:28" s="1011" customFormat="1" ht="13.8">
      <c r="A273" s="1164" t="str">
        <f t="shared" ref="A273:A274" si="108">IF(F273="","",MONTH(F273))</f>
        <v/>
      </c>
      <c r="B273" s="1073" t="str">
        <f t="shared" ref="B273:B274" si="109">IF(F273="","",IF(OR(MONTH(F273)=1,MONTH(F273)=2,MONTH(F273)=3),"Q1",IF(OR(MONTH(F273)=4,MONTH(F273)=5,MONTH(F273)=6),"Q2",IF(OR(MONTH(F273)=7,MONTH(F273)=8,MONTH(F273)=9),"Q3","Q4"))))</f>
        <v/>
      </c>
      <c r="C273" s="1142"/>
      <c r="D273" s="1171"/>
      <c r="E273" s="1400"/>
      <c r="F273" s="1025"/>
      <c r="G273" s="1081" t="str">
        <f t="shared" si="101"/>
        <v/>
      </c>
      <c r="H273" s="1019"/>
      <c r="I273" s="1020"/>
      <c r="J273" s="1020"/>
      <c r="K273" s="1020"/>
      <c r="L273" s="1022"/>
      <c r="M273" s="1023"/>
      <c r="N273" s="1023"/>
      <c r="O273" s="1024"/>
      <c r="P273" s="1156"/>
      <c r="Q273" s="1012"/>
      <c r="R273" s="1073" t="str">
        <f>IF(H273="","",VLOOKUP($H273,'Nhập xuất tồn S02'!$B$12:$AB$51,3,0))</f>
        <v/>
      </c>
      <c r="S273" s="1093">
        <f t="shared" si="83"/>
        <v>0</v>
      </c>
      <c r="T273" s="1093">
        <f t="shared" si="84"/>
        <v>0</v>
      </c>
      <c r="U273" s="1094">
        <f>IF(J273&gt;0,VLOOKUP($H273,'Nhập xuất tồn S02'!$B$12:$AB$51,27,0),0)</f>
        <v>0</v>
      </c>
      <c r="V273" s="1094">
        <f t="shared" si="85"/>
        <v>0</v>
      </c>
      <c r="W273" s="1105" t="str">
        <f>IF(H273="","",VLOOKUP(H273,'Nhập xuất tồn S02'!$B$12:$X$4901,22,0))</f>
        <v/>
      </c>
      <c r="X273" s="1096" t="str">
        <f>IF(H273="","",VLOOKUP(H273,'Nhập xuất tồn S02'!$B$12:$X$4901,23,0))</f>
        <v/>
      </c>
      <c r="Y273" s="1096" t="str">
        <f t="shared" si="86"/>
        <v/>
      </c>
      <c r="Z273" s="1096" t="str">
        <f t="shared" si="87"/>
        <v/>
      </c>
      <c r="AA273" s="1106" t="str">
        <f>IF(P273="","",VLOOKUP(P273,'Khách hàng'!$B$6:$E$1391,2,0))</f>
        <v/>
      </c>
      <c r="AB273" s="1107" t="str">
        <f>IF(P273="","",VLOOKUP(P273,'Khách hàng'!$B$6:$E$1391,3,0))</f>
        <v/>
      </c>
    </row>
    <row r="274" spans="1:28" s="1011" customFormat="1" ht="13.8">
      <c r="A274" s="1164" t="str">
        <f t="shared" si="108"/>
        <v/>
      </c>
      <c r="B274" s="1073" t="str">
        <f t="shared" si="109"/>
        <v/>
      </c>
      <c r="C274" s="1142"/>
      <c r="D274" s="1171"/>
      <c r="E274" s="1400"/>
      <c r="F274" s="1025"/>
      <c r="G274" s="1081" t="str">
        <f t="shared" si="101"/>
        <v/>
      </c>
      <c r="H274" s="1019"/>
      <c r="I274" s="1020"/>
      <c r="J274" s="1020"/>
      <c r="K274" s="1020"/>
      <c r="L274" s="1022"/>
      <c r="M274" s="1023"/>
      <c r="N274" s="1023"/>
      <c r="O274" s="1024"/>
      <c r="P274" s="1156"/>
      <c r="Q274" s="1012"/>
      <c r="R274" s="1073" t="str">
        <f>IF(H274="","",VLOOKUP($H274,'Nhập xuất tồn S02'!$B$12:$AB$51,3,0))</f>
        <v/>
      </c>
      <c r="S274" s="1093">
        <f t="shared" si="83"/>
        <v>0</v>
      </c>
      <c r="T274" s="1093">
        <f t="shared" si="84"/>
        <v>0</v>
      </c>
      <c r="U274" s="1094">
        <f>IF(J274&gt;0,VLOOKUP($H274,'Nhập xuất tồn S02'!$B$12:$AB$51,27,0),0)</f>
        <v>0</v>
      </c>
      <c r="V274" s="1094">
        <f t="shared" si="85"/>
        <v>0</v>
      </c>
      <c r="W274" s="1105" t="str">
        <f>IF(H274="","",VLOOKUP(H274,'Nhập xuất tồn S02'!$B$12:$X$4901,22,0))</f>
        <v/>
      </c>
      <c r="X274" s="1096" t="str">
        <f>IF(H274="","",VLOOKUP(H274,'Nhập xuất tồn S02'!$B$12:$X$4901,23,0))</f>
        <v/>
      </c>
      <c r="Y274" s="1096" t="str">
        <f t="shared" si="86"/>
        <v/>
      </c>
      <c r="Z274" s="1096" t="str">
        <f t="shared" si="87"/>
        <v/>
      </c>
      <c r="AA274" s="1106" t="str">
        <f>IF(P274="","",VLOOKUP(P274,'Khách hàng'!$B$6:$E$1391,2,0))</f>
        <v/>
      </c>
      <c r="AB274" s="1107" t="str">
        <f>IF(P274="","",VLOOKUP(P274,'Khách hàng'!$B$6:$E$1391,3,0))</f>
        <v/>
      </c>
    </row>
    <row r="275" spans="1:28" s="1011" customFormat="1" ht="13.8">
      <c r="A275" s="1164" t="str">
        <f>IF(F275="","",MONTH(F275))</f>
        <v/>
      </c>
      <c r="B275" s="1073" t="str">
        <f>IF(F275="","",IF(OR(MONTH(F275)=1,MONTH(F275)=2,MONTH(F275)=3),"Q1",IF(OR(MONTH(F275)=4,MONTH(F275)=5,MONTH(F275)=6),"Q2",IF(OR(MONTH(F275)=7,MONTH(F275)=8,MONTH(F275)=9),"Q3","Q4"))))</f>
        <v/>
      </c>
      <c r="C275" s="1142"/>
      <c r="D275" s="1171"/>
      <c r="E275" s="1400"/>
      <c r="F275" s="1025"/>
      <c r="G275" s="1081" t="str">
        <f t="shared" si="101"/>
        <v/>
      </c>
      <c r="H275" s="1019"/>
      <c r="I275" s="1020"/>
      <c r="J275" s="1020"/>
      <c r="K275" s="1020"/>
      <c r="L275" s="1022"/>
      <c r="M275" s="1023"/>
      <c r="N275" s="1023"/>
      <c r="O275" s="1024"/>
      <c r="P275" s="1156"/>
      <c r="Q275" s="1012"/>
      <c r="R275" s="1073" t="str">
        <f>IF(H275="","",VLOOKUP($H275,'Nhập xuất tồn S02'!$B$12:$AB$51,3,0))</f>
        <v/>
      </c>
      <c r="S275" s="1093">
        <f t="shared" si="83"/>
        <v>0</v>
      </c>
      <c r="T275" s="1093">
        <f t="shared" si="84"/>
        <v>0</v>
      </c>
      <c r="U275" s="1094">
        <f>IF(J275&gt;0,VLOOKUP($H275,'Nhập xuất tồn S02'!$B$12:$AB$51,27,0),0)</f>
        <v>0</v>
      </c>
      <c r="V275" s="1094">
        <f t="shared" si="85"/>
        <v>0</v>
      </c>
      <c r="W275" s="1105" t="str">
        <f>IF(H275="","",VLOOKUP(H275,'Nhập xuất tồn S02'!$B$12:$X$4901,22,0))</f>
        <v/>
      </c>
      <c r="X275" s="1096" t="str">
        <f>IF(H275="","",VLOOKUP(H275,'Nhập xuất tồn S02'!$B$12:$X$4901,23,0))</f>
        <v/>
      </c>
      <c r="Y275" s="1096" t="str">
        <f t="shared" si="86"/>
        <v/>
      </c>
      <c r="Z275" s="1096" t="str">
        <f t="shared" si="87"/>
        <v/>
      </c>
      <c r="AA275" s="1106" t="str">
        <f>IF(P275="","",VLOOKUP(P275,'Khách hàng'!$B$6:$E$1391,2,0))</f>
        <v/>
      </c>
      <c r="AB275" s="1107" t="str">
        <f>IF(P275="","",VLOOKUP(P275,'Khách hàng'!$B$6:$E$1391,3,0))</f>
        <v/>
      </c>
    </row>
    <row r="276" spans="1:28" s="1011" customFormat="1" ht="13.8">
      <c r="A276" s="1164" t="str">
        <f>IF(F276="","",MONTH(F276))</f>
        <v/>
      </c>
      <c r="B276" s="1073" t="str">
        <f>IF(F276="","",IF(OR(MONTH(F276)=1,MONTH(F276)=2,MONTH(F276)=3),"Q1",IF(OR(MONTH(F276)=4,MONTH(F276)=5,MONTH(F276)=6),"Q2",IF(OR(MONTH(F276)=7,MONTH(F276)=8,MONTH(F276)=9),"Q3","Q4"))))</f>
        <v/>
      </c>
      <c r="C276" s="1142"/>
      <c r="D276" s="1171"/>
      <c r="E276" s="1400"/>
      <c r="F276" s="1025"/>
      <c r="G276" s="1081" t="str">
        <f t="shared" si="101"/>
        <v/>
      </c>
      <c r="H276" s="1019"/>
      <c r="I276" s="1020"/>
      <c r="J276" s="1020"/>
      <c r="K276" s="1020"/>
      <c r="L276" s="1022"/>
      <c r="M276" s="1023"/>
      <c r="N276" s="1023"/>
      <c r="O276" s="1024"/>
      <c r="P276" s="1156"/>
      <c r="Q276" s="1012"/>
      <c r="R276" s="1073" t="str">
        <f>IF(H276="","",VLOOKUP($H276,'Nhập xuất tồn S02'!$B$12:$AB$51,3,0))</f>
        <v/>
      </c>
      <c r="S276" s="1093">
        <f t="shared" si="83"/>
        <v>0</v>
      </c>
      <c r="T276" s="1093">
        <f t="shared" si="84"/>
        <v>0</v>
      </c>
      <c r="U276" s="1094">
        <f>IF(J276&gt;0,VLOOKUP($H276,'Nhập xuất tồn S02'!$B$12:$AB$51,27,0),0)</f>
        <v>0</v>
      </c>
      <c r="V276" s="1094">
        <f t="shared" si="85"/>
        <v>0</v>
      </c>
      <c r="W276" s="1105" t="str">
        <f>IF(H276="","",VLOOKUP(H276,'Nhập xuất tồn S02'!$B$12:$X$4901,22,0))</f>
        <v/>
      </c>
      <c r="X276" s="1096" t="str">
        <f>IF(H276="","",VLOOKUP(H276,'Nhập xuất tồn S02'!$B$12:$X$4901,23,0))</f>
        <v/>
      </c>
      <c r="Y276" s="1096" t="str">
        <f t="shared" si="86"/>
        <v/>
      </c>
      <c r="Z276" s="1096" t="str">
        <f t="shared" si="87"/>
        <v/>
      </c>
      <c r="AA276" s="1106" t="str">
        <f>IF(P276="","",VLOOKUP(P276,'Khách hàng'!$B$6:$E$1391,2,0))</f>
        <v/>
      </c>
      <c r="AB276" s="1107" t="str">
        <f>IF(P276="","",VLOOKUP(P276,'Khách hàng'!$B$6:$E$1391,3,0))</f>
        <v/>
      </c>
    </row>
    <row r="277" spans="1:28" s="1011" customFormat="1" ht="13.8">
      <c r="A277" s="1164" t="str">
        <f t="shared" ref="A277:A284" si="110">IF(F277="","",MONTH(F277))</f>
        <v/>
      </c>
      <c r="B277" s="1073" t="str">
        <f t="shared" ref="B277:B284" si="111">IF(F277="","",IF(OR(MONTH(F277)=1,MONTH(F277)=2,MONTH(F277)=3),"Q1",IF(OR(MONTH(F277)=4,MONTH(F277)=5,MONTH(F277)=6),"Q2",IF(OR(MONTH(F277)=7,MONTH(F277)=8,MONTH(F277)=9),"Q3","Q4"))))</f>
        <v/>
      </c>
      <c r="C277" s="1142"/>
      <c r="D277" s="1171"/>
      <c r="E277" s="1400"/>
      <c r="F277" s="1025"/>
      <c r="G277" s="1081" t="str">
        <f t="shared" si="101"/>
        <v/>
      </c>
      <c r="H277" s="1019"/>
      <c r="I277" s="1020"/>
      <c r="J277" s="1020"/>
      <c r="K277" s="1020"/>
      <c r="L277" s="1022"/>
      <c r="M277" s="1023"/>
      <c r="N277" s="1023"/>
      <c r="O277" s="1024"/>
      <c r="P277" s="1156"/>
      <c r="Q277" s="1012"/>
      <c r="R277" s="1073" t="str">
        <f>IF(H277="","",VLOOKUP($H277,'Nhập xuất tồn S02'!$B$12:$AB$51,3,0))</f>
        <v/>
      </c>
      <c r="S277" s="1093">
        <f t="shared" si="83"/>
        <v>0</v>
      </c>
      <c r="T277" s="1093">
        <f t="shared" si="84"/>
        <v>0</v>
      </c>
      <c r="U277" s="1094">
        <f>IF(J277&gt;0,VLOOKUP($H277,'Nhập xuất tồn S02'!$B$12:$AB$51,27,0),0)</f>
        <v>0</v>
      </c>
      <c r="V277" s="1094">
        <f t="shared" si="85"/>
        <v>0</v>
      </c>
      <c r="W277" s="1105" t="str">
        <f>IF(H277="","",VLOOKUP(H277,'Nhập xuất tồn S02'!$B$12:$X$4901,22,0))</f>
        <v/>
      </c>
      <c r="X277" s="1096" t="str">
        <f>IF(H277="","",VLOOKUP(H277,'Nhập xuất tồn S02'!$B$12:$X$4901,23,0))</f>
        <v/>
      </c>
      <c r="Y277" s="1096" t="str">
        <f t="shared" si="86"/>
        <v/>
      </c>
      <c r="Z277" s="1096" t="str">
        <f t="shared" si="87"/>
        <v/>
      </c>
      <c r="AA277" s="1106" t="str">
        <f>IF(P277="","",VLOOKUP(P277,'Khách hàng'!$B$6:$E$1391,2,0))</f>
        <v/>
      </c>
      <c r="AB277" s="1107" t="str">
        <f>IF(P277="","",VLOOKUP(P277,'Khách hàng'!$B$6:$E$1391,3,0))</f>
        <v/>
      </c>
    </row>
    <row r="278" spans="1:28" s="1011" customFormat="1" ht="13.8">
      <c r="A278" s="1164" t="str">
        <f t="shared" si="110"/>
        <v/>
      </c>
      <c r="B278" s="1073" t="str">
        <f t="shared" si="111"/>
        <v/>
      </c>
      <c r="C278" s="1142"/>
      <c r="D278" s="1171"/>
      <c r="E278" s="1400"/>
      <c r="F278" s="1025"/>
      <c r="G278" s="1081" t="str">
        <f t="shared" si="101"/>
        <v/>
      </c>
      <c r="H278" s="1019"/>
      <c r="I278" s="1020"/>
      <c r="J278" s="1020"/>
      <c r="K278" s="1020"/>
      <c r="L278" s="1022"/>
      <c r="M278" s="1023"/>
      <c r="N278" s="1023"/>
      <c r="O278" s="1024"/>
      <c r="P278" s="1156"/>
      <c r="Q278" s="1012"/>
      <c r="R278" s="1073" t="str">
        <f>IF(H278="","",VLOOKUP($H278,'Nhập xuất tồn S02'!$B$12:$AB$51,3,0))</f>
        <v/>
      </c>
      <c r="S278" s="1093">
        <f t="shared" si="83"/>
        <v>0</v>
      </c>
      <c r="T278" s="1093">
        <f t="shared" si="84"/>
        <v>0</v>
      </c>
      <c r="U278" s="1094">
        <f>IF(J278&gt;0,VLOOKUP($H278,'Nhập xuất tồn S02'!$B$12:$AB$51,27,0),0)</f>
        <v>0</v>
      </c>
      <c r="V278" s="1094">
        <f t="shared" si="85"/>
        <v>0</v>
      </c>
      <c r="W278" s="1105" t="str">
        <f>IF(H278="","",VLOOKUP(H278,'Nhập xuất tồn S02'!$B$12:$X$4901,22,0))</f>
        <v/>
      </c>
      <c r="X278" s="1096" t="str">
        <f>IF(H278="","",VLOOKUP(H278,'Nhập xuất tồn S02'!$B$12:$X$4901,23,0))</f>
        <v/>
      </c>
      <c r="Y278" s="1096" t="str">
        <f t="shared" si="86"/>
        <v/>
      </c>
      <c r="Z278" s="1096" t="str">
        <f t="shared" si="87"/>
        <v/>
      </c>
      <c r="AA278" s="1106" t="str">
        <f>IF(P278="","",VLOOKUP(P278,'Khách hàng'!$B$6:$E$1391,2,0))</f>
        <v/>
      </c>
      <c r="AB278" s="1107" t="str">
        <f>IF(P278="","",VLOOKUP(P278,'Khách hàng'!$B$6:$E$1391,3,0))</f>
        <v/>
      </c>
    </row>
    <row r="279" spans="1:28" s="1011" customFormat="1" ht="13.8">
      <c r="A279" s="1164" t="str">
        <f t="shared" si="110"/>
        <v/>
      </c>
      <c r="B279" s="1073" t="str">
        <f t="shared" si="111"/>
        <v/>
      </c>
      <c r="C279" s="1145"/>
      <c r="D279" s="1174"/>
      <c r="E279" s="1402"/>
      <c r="F279" s="1043"/>
      <c r="G279" s="1081" t="str">
        <f t="shared" si="101"/>
        <v/>
      </c>
      <c r="H279" s="1019"/>
      <c r="I279" s="1020"/>
      <c r="J279" s="1020"/>
      <c r="K279" s="1020"/>
      <c r="L279" s="1022"/>
      <c r="M279" s="1023"/>
      <c r="N279" s="1023"/>
      <c r="O279" s="1024"/>
      <c r="P279" s="1156"/>
      <c r="Q279" s="1012"/>
      <c r="R279" s="1073" t="str">
        <f>IF(H279="","",VLOOKUP($H279,'Nhập xuất tồn S02'!$B$12:$AB$51,3,0))</f>
        <v/>
      </c>
      <c r="S279" s="1093">
        <f t="shared" si="83"/>
        <v>0</v>
      </c>
      <c r="T279" s="1093">
        <f t="shared" si="84"/>
        <v>0</v>
      </c>
      <c r="U279" s="1094">
        <f>IF(J279&gt;0,VLOOKUP($H279,'Nhập xuất tồn S02'!$B$12:$AB$51,27,0),0)</f>
        <v>0</v>
      </c>
      <c r="V279" s="1094">
        <f t="shared" si="85"/>
        <v>0</v>
      </c>
      <c r="W279" s="1105" t="str">
        <f>IF(H279="","",VLOOKUP(H279,'Nhập xuất tồn S02'!$B$12:$X$4901,22,0))</f>
        <v/>
      </c>
      <c r="X279" s="1096" t="str">
        <f>IF(H279="","",VLOOKUP(H279,'Nhập xuất tồn S02'!$B$12:$X$4901,23,0))</f>
        <v/>
      </c>
      <c r="Y279" s="1096" t="str">
        <f t="shared" si="86"/>
        <v/>
      </c>
      <c r="Z279" s="1096" t="str">
        <f t="shared" si="87"/>
        <v/>
      </c>
      <c r="AA279" s="1106" t="str">
        <f>IF(P279="","",VLOOKUP(P279,'Khách hàng'!$B$6:$E$1391,2,0))</f>
        <v/>
      </c>
      <c r="AB279" s="1107" t="str">
        <f>IF(P279="","",VLOOKUP(P279,'Khách hàng'!$B$6:$E$1391,3,0))</f>
        <v/>
      </c>
    </row>
    <row r="280" spans="1:28" s="1011" customFormat="1" ht="13.8">
      <c r="A280" s="1164" t="str">
        <f t="shared" si="110"/>
        <v/>
      </c>
      <c r="B280" s="1073" t="str">
        <f t="shared" si="111"/>
        <v/>
      </c>
      <c r="C280" s="1042"/>
      <c r="D280" s="1175"/>
      <c r="E280" s="1403"/>
      <c r="F280" s="1044"/>
      <c r="G280" s="1081" t="str">
        <f t="shared" si="101"/>
        <v/>
      </c>
      <c r="H280" s="1019"/>
      <c r="I280" s="1020"/>
      <c r="J280" s="1020"/>
      <c r="K280" s="1020"/>
      <c r="L280" s="1022"/>
      <c r="M280" s="1023"/>
      <c r="N280" s="1023"/>
      <c r="O280" s="1024"/>
      <c r="P280" s="1156"/>
      <c r="Q280" s="1012"/>
      <c r="R280" s="1073" t="str">
        <f>IF(H280="","",VLOOKUP($H280,'Nhập xuất tồn S02'!$B$12:$AB$51,3,0))</f>
        <v/>
      </c>
      <c r="S280" s="1093">
        <f t="shared" si="83"/>
        <v>0</v>
      </c>
      <c r="T280" s="1093">
        <f t="shared" si="84"/>
        <v>0</v>
      </c>
      <c r="U280" s="1094">
        <f>IF(J280&gt;0,VLOOKUP($H280,'Nhập xuất tồn S02'!$B$12:$AB$51,27,0),0)</f>
        <v>0</v>
      </c>
      <c r="V280" s="1094">
        <f t="shared" si="85"/>
        <v>0</v>
      </c>
      <c r="W280" s="1105" t="str">
        <f>IF(H280="","",VLOOKUP(H280,'Nhập xuất tồn S02'!$B$12:$X$4901,22,0))</f>
        <v/>
      </c>
      <c r="X280" s="1096" t="str">
        <f>IF(H280="","",VLOOKUP(H280,'Nhập xuất tồn S02'!$B$12:$X$4901,23,0))</f>
        <v/>
      </c>
      <c r="Y280" s="1096" t="str">
        <f t="shared" si="86"/>
        <v/>
      </c>
      <c r="Z280" s="1096" t="str">
        <f t="shared" si="87"/>
        <v/>
      </c>
      <c r="AA280" s="1106" t="str">
        <f>IF(P280="","",VLOOKUP(P280,'Khách hàng'!$B$6:$E$1391,2,0))</f>
        <v/>
      </c>
      <c r="AB280" s="1107" t="str">
        <f>IF(P280="","",VLOOKUP(P280,'Khách hàng'!$B$6:$E$1391,3,0))</f>
        <v/>
      </c>
    </row>
    <row r="281" spans="1:28" s="1011" customFormat="1" ht="13.8">
      <c r="A281" s="1164" t="str">
        <f t="shared" si="110"/>
        <v/>
      </c>
      <c r="B281" s="1073" t="str">
        <f t="shared" si="111"/>
        <v/>
      </c>
      <c r="C281" s="1042"/>
      <c r="D281" s="1175"/>
      <c r="E281" s="1403"/>
      <c r="F281" s="1044"/>
      <c r="G281" s="1081" t="str">
        <f t="shared" si="101"/>
        <v/>
      </c>
      <c r="H281" s="1019"/>
      <c r="I281" s="1020"/>
      <c r="J281" s="1020"/>
      <c r="K281" s="1020"/>
      <c r="L281" s="1022"/>
      <c r="M281" s="1023"/>
      <c r="N281" s="1023"/>
      <c r="O281" s="1024"/>
      <c r="P281" s="1156"/>
      <c r="Q281" s="1012"/>
      <c r="R281" s="1073" t="str">
        <f>IF(H281="","",VLOOKUP($H281,'Nhập xuất tồn S02'!$B$12:$AB$51,3,0))</f>
        <v/>
      </c>
      <c r="S281" s="1093">
        <f t="shared" si="83"/>
        <v>0</v>
      </c>
      <c r="T281" s="1093">
        <f t="shared" si="84"/>
        <v>0</v>
      </c>
      <c r="U281" s="1094">
        <f>IF(J281&gt;0,VLOOKUP($H281,'Nhập xuất tồn S02'!$B$12:$AB$51,27,0),0)</f>
        <v>0</v>
      </c>
      <c r="V281" s="1094">
        <f t="shared" si="85"/>
        <v>0</v>
      </c>
      <c r="W281" s="1105" t="str">
        <f>IF(H281="","",VLOOKUP(H281,'Nhập xuất tồn S02'!$B$12:$X$4901,22,0))</f>
        <v/>
      </c>
      <c r="X281" s="1096" t="str">
        <f>IF(H281="","",VLOOKUP(H281,'Nhập xuất tồn S02'!$B$12:$X$4901,23,0))</f>
        <v/>
      </c>
      <c r="Y281" s="1096" t="str">
        <f t="shared" si="86"/>
        <v/>
      </c>
      <c r="Z281" s="1096" t="str">
        <f t="shared" si="87"/>
        <v/>
      </c>
      <c r="AA281" s="1106" t="str">
        <f>IF(P281="","",VLOOKUP(P281,'Khách hàng'!$B$6:$E$1391,2,0))</f>
        <v/>
      </c>
      <c r="AB281" s="1107" t="str">
        <f>IF(P281="","",VLOOKUP(P281,'Khách hàng'!$B$6:$E$1391,3,0))</f>
        <v/>
      </c>
    </row>
    <row r="282" spans="1:28" s="1011" customFormat="1" ht="13.8">
      <c r="A282" s="1164" t="str">
        <f t="shared" si="110"/>
        <v/>
      </c>
      <c r="B282" s="1073" t="str">
        <f t="shared" si="111"/>
        <v/>
      </c>
      <c r="C282" s="1042"/>
      <c r="D282" s="1175"/>
      <c r="E282" s="1403"/>
      <c r="F282" s="1044"/>
      <c r="G282" s="1081" t="str">
        <f t="shared" si="101"/>
        <v/>
      </c>
      <c r="H282" s="1019"/>
      <c r="I282" s="1020"/>
      <c r="J282" s="1020"/>
      <c r="K282" s="1020"/>
      <c r="L282" s="1022"/>
      <c r="M282" s="1023"/>
      <c r="N282" s="1023"/>
      <c r="O282" s="1024"/>
      <c r="P282" s="1156"/>
      <c r="Q282" s="1012"/>
      <c r="R282" s="1073" t="str">
        <f>IF(H282="","",VLOOKUP($H282,'Nhập xuất tồn S02'!$B$12:$AB$51,3,0))</f>
        <v/>
      </c>
      <c r="S282" s="1093">
        <f t="shared" si="83"/>
        <v>0</v>
      </c>
      <c r="T282" s="1093">
        <f t="shared" si="84"/>
        <v>0</v>
      </c>
      <c r="U282" s="1094">
        <f>IF(J282&gt;0,VLOOKUP($H282,'Nhập xuất tồn S02'!$B$12:$AB$51,27,0),0)</f>
        <v>0</v>
      </c>
      <c r="V282" s="1094">
        <f t="shared" si="85"/>
        <v>0</v>
      </c>
      <c r="W282" s="1105" t="str">
        <f>IF(H282="","",VLOOKUP(H282,'Nhập xuất tồn S02'!$B$12:$X$4901,22,0))</f>
        <v/>
      </c>
      <c r="X282" s="1096" t="str">
        <f>IF(H282="","",VLOOKUP(H282,'Nhập xuất tồn S02'!$B$12:$X$4901,23,0))</f>
        <v/>
      </c>
      <c r="Y282" s="1096" t="str">
        <f t="shared" si="86"/>
        <v/>
      </c>
      <c r="Z282" s="1096" t="str">
        <f t="shared" si="87"/>
        <v/>
      </c>
      <c r="AA282" s="1106" t="str">
        <f>IF(P282="","",VLOOKUP(P282,'Khách hàng'!$B$6:$E$1391,2,0))</f>
        <v/>
      </c>
      <c r="AB282" s="1107" t="str">
        <f>IF(P282="","",VLOOKUP(P282,'Khách hàng'!$B$6:$E$1391,3,0))</f>
        <v/>
      </c>
    </row>
    <row r="283" spans="1:28" s="1011" customFormat="1" ht="13.8">
      <c r="A283" s="1164" t="str">
        <f t="shared" si="110"/>
        <v/>
      </c>
      <c r="B283" s="1073" t="str">
        <f t="shared" si="111"/>
        <v/>
      </c>
      <c r="C283" s="1042"/>
      <c r="D283" s="1175"/>
      <c r="E283" s="1403"/>
      <c r="F283" s="1044"/>
      <c r="G283" s="1081" t="str">
        <f t="shared" si="101"/>
        <v/>
      </c>
      <c r="H283" s="1019"/>
      <c r="I283" s="1020"/>
      <c r="J283" s="1020"/>
      <c r="K283" s="1020"/>
      <c r="L283" s="1022"/>
      <c r="M283" s="1023"/>
      <c r="N283" s="1023"/>
      <c r="O283" s="1024"/>
      <c r="P283" s="1156"/>
      <c r="Q283" s="1012"/>
      <c r="R283" s="1073" t="str">
        <f>IF(H283="","",VLOOKUP($H283,'Nhập xuất tồn S02'!$B$12:$AB$51,3,0))</f>
        <v/>
      </c>
      <c r="S283" s="1093">
        <f t="shared" si="83"/>
        <v>0</v>
      </c>
      <c r="T283" s="1093">
        <f t="shared" si="84"/>
        <v>0</v>
      </c>
      <c r="U283" s="1094">
        <f>IF(J283&gt;0,VLOOKUP($H283,'Nhập xuất tồn S02'!$B$12:$AB$51,27,0),0)</f>
        <v>0</v>
      </c>
      <c r="V283" s="1094">
        <f t="shared" si="85"/>
        <v>0</v>
      </c>
      <c r="W283" s="1105" t="str">
        <f>IF(H283="","",VLOOKUP(H283,'Nhập xuất tồn S02'!$B$12:$X$4901,22,0))</f>
        <v/>
      </c>
      <c r="X283" s="1096" t="str">
        <f>IF(H283="","",VLOOKUP(H283,'Nhập xuất tồn S02'!$B$12:$X$4901,23,0))</f>
        <v/>
      </c>
      <c r="Y283" s="1096" t="str">
        <f t="shared" si="86"/>
        <v/>
      </c>
      <c r="Z283" s="1096" t="str">
        <f t="shared" si="87"/>
        <v/>
      </c>
      <c r="AA283" s="1106" t="str">
        <f>IF(P283="","",VLOOKUP(P283,'Khách hàng'!$B$6:$E$1391,2,0))</f>
        <v/>
      </c>
      <c r="AB283" s="1107" t="str">
        <f>IF(P283="","",VLOOKUP(P283,'Khách hàng'!$B$6:$E$1391,3,0))</f>
        <v/>
      </c>
    </row>
    <row r="284" spans="1:28" s="1011" customFormat="1" ht="13.8">
      <c r="A284" s="1164" t="str">
        <f t="shared" si="110"/>
        <v/>
      </c>
      <c r="B284" s="1073" t="str">
        <f t="shared" si="111"/>
        <v/>
      </c>
      <c r="C284" s="1042"/>
      <c r="D284" s="1175"/>
      <c r="E284" s="1403"/>
      <c r="F284" s="1044"/>
      <c r="G284" s="1081" t="str">
        <f t="shared" si="101"/>
        <v/>
      </c>
      <c r="H284" s="1019"/>
      <c r="I284" s="1020"/>
      <c r="J284" s="1020"/>
      <c r="K284" s="1020"/>
      <c r="L284" s="1022"/>
      <c r="M284" s="1023"/>
      <c r="N284" s="1023"/>
      <c r="O284" s="1024"/>
      <c r="P284" s="1156"/>
      <c r="Q284" s="1012"/>
      <c r="R284" s="1073" t="str">
        <f>IF(H284="","",VLOOKUP($H284,'Nhập xuất tồn S02'!$B$12:$AB$51,3,0))</f>
        <v/>
      </c>
      <c r="S284" s="1093">
        <f t="shared" si="83"/>
        <v>0</v>
      </c>
      <c r="T284" s="1093">
        <f t="shared" si="84"/>
        <v>0</v>
      </c>
      <c r="U284" s="1094">
        <f>IF(J284&gt;0,VLOOKUP($H284,'Nhập xuất tồn S02'!$B$12:$AB$51,27,0),0)</f>
        <v>0</v>
      </c>
      <c r="V284" s="1094">
        <f t="shared" si="85"/>
        <v>0</v>
      </c>
      <c r="W284" s="1105" t="str">
        <f>IF(H284="","",VLOOKUP(H284,'Nhập xuất tồn S02'!$B$12:$X$4901,22,0))</f>
        <v/>
      </c>
      <c r="X284" s="1096" t="str">
        <f>IF(H284="","",VLOOKUP(H284,'Nhập xuất tồn S02'!$B$12:$X$4901,23,0))</f>
        <v/>
      </c>
      <c r="Y284" s="1096" t="str">
        <f t="shared" si="86"/>
        <v/>
      </c>
      <c r="Z284" s="1096" t="str">
        <f t="shared" si="87"/>
        <v/>
      </c>
      <c r="AA284" s="1106" t="str">
        <f>IF(P284="","",VLOOKUP(P284,'Khách hàng'!$B$6:$E$1391,2,0))</f>
        <v/>
      </c>
      <c r="AB284" s="1107" t="str">
        <f>IF(P284="","",VLOOKUP(P284,'Khách hàng'!$B$6:$E$1391,3,0))</f>
        <v/>
      </c>
    </row>
    <row r="285" spans="1:28" s="1011" customFormat="1" ht="13.8">
      <c r="A285" s="1164" t="str">
        <f t="shared" ref="A285:A290" si="112">IF(F285="","",MONTH(F285))</f>
        <v/>
      </c>
      <c r="B285" s="1073" t="str">
        <f t="shared" ref="B285:B290" si="113">IF(F285="","",IF(OR(MONTH(F285)=1,MONTH(F285)=2,MONTH(F285)=3),"Q1",IF(OR(MONTH(F285)=4,MONTH(F285)=5,MONTH(F285)=6),"Q2",IF(OR(MONTH(F285)=7,MONTH(F285)=8,MONTH(F285)=9),"Q3","Q4"))))</f>
        <v/>
      </c>
      <c r="C285" s="1042"/>
      <c r="D285" s="1175"/>
      <c r="E285" s="1403"/>
      <c r="F285" s="1044"/>
      <c r="G285" s="1081" t="str">
        <f t="shared" si="101"/>
        <v/>
      </c>
      <c r="H285" s="1019"/>
      <c r="I285" s="1020"/>
      <c r="J285" s="1020"/>
      <c r="K285" s="1020"/>
      <c r="L285" s="1022"/>
      <c r="M285" s="1023"/>
      <c r="N285" s="1023"/>
      <c r="O285" s="1024"/>
      <c r="P285" s="1156"/>
      <c r="Q285" s="1012"/>
      <c r="R285" s="1073" t="str">
        <f>IF(H285="","",VLOOKUP($H285,'Nhập xuất tồn S02'!$B$12:$AB$51,3,0))</f>
        <v/>
      </c>
      <c r="S285" s="1093">
        <f t="shared" si="83"/>
        <v>0</v>
      </c>
      <c r="T285" s="1093">
        <f t="shared" si="84"/>
        <v>0</v>
      </c>
      <c r="U285" s="1094">
        <f>IF(J285&gt;0,VLOOKUP($H285,'Nhập xuất tồn S02'!$B$12:$AB$51,27,0),0)</f>
        <v>0</v>
      </c>
      <c r="V285" s="1094">
        <f t="shared" si="85"/>
        <v>0</v>
      </c>
      <c r="W285" s="1105" t="str">
        <f>IF(H285="","",VLOOKUP(H285,'Nhập xuất tồn S02'!$B$12:$X$4901,22,0))</f>
        <v/>
      </c>
      <c r="X285" s="1096" t="str">
        <f>IF(H285="","",VLOOKUP(H285,'Nhập xuất tồn S02'!$B$12:$X$4901,23,0))</f>
        <v/>
      </c>
      <c r="Y285" s="1096" t="str">
        <f t="shared" si="86"/>
        <v/>
      </c>
      <c r="Z285" s="1096" t="str">
        <f t="shared" si="87"/>
        <v/>
      </c>
      <c r="AA285" s="1106" t="str">
        <f>IF(P285="","",VLOOKUP(P285,'Khách hàng'!$B$6:$E$1391,2,0))</f>
        <v/>
      </c>
      <c r="AB285" s="1107" t="str">
        <f>IF(P285="","",VLOOKUP(P285,'Khách hàng'!$B$6:$E$1391,3,0))</f>
        <v/>
      </c>
    </row>
    <row r="286" spans="1:28" s="1011" customFormat="1" ht="13.8">
      <c r="A286" s="1164" t="str">
        <f t="shared" si="112"/>
        <v/>
      </c>
      <c r="B286" s="1073" t="str">
        <f t="shared" si="113"/>
        <v/>
      </c>
      <c r="C286" s="1042"/>
      <c r="D286" s="1175"/>
      <c r="E286" s="1403"/>
      <c r="F286" s="1044"/>
      <c r="G286" s="1081" t="str">
        <f t="shared" si="101"/>
        <v/>
      </c>
      <c r="H286" s="1019"/>
      <c r="I286" s="1020"/>
      <c r="J286" s="1020"/>
      <c r="K286" s="1020"/>
      <c r="L286" s="1022"/>
      <c r="M286" s="1023"/>
      <c r="N286" s="1023"/>
      <c r="O286" s="1024"/>
      <c r="P286" s="1156"/>
      <c r="Q286" s="1012"/>
      <c r="R286" s="1073" t="str">
        <f>IF(H286="","",VLOOKUP($H286,'Nhập xuất tồn S02'!$B$12:$AB$51,3,0))</f>
        <v/>
      </c>
      <c r="S286" s="1093">
        <f t="shared" si="83"/>
        <v>0</v>
      </c>
      <c r="T286" s="1093">
        <f t="shared" si="84"/>
        <v>0</v>
      </c>
      <c r="U286" s="1094">
        <f>IF(J286&gt;0,VLOOKUP($H286,'Nhập xuất tồn S02'!$B$12:$AB$51,27,0),0)</f>
        <v>0</v>
      </c>
      <c r="V286" s="1094">
        <f t="shared" si="85"/>
        <v>0</v>
      </c>
      <c r="W286" s="1105" t="str">
        <f>IF(H286="","",VLOOKUP(H286,'Nhập xuất tồn S02'!$B$12:$X$4901,22,0))</f>
        <v/>
      </c>
      <c r="X286" s="1096" t="str">
        <f>IF(H286="","",VLOOKUP(H286,'Nhập xuất tồn S02'!$B$12:$X$4901,23,0))</f>
        <v/>
      </c>
      <c r="Y286" s="1096" t="str">
        <f t="shared" si="86"/>
        <v/>
      </c>
      <c r="Z286" s="1096" t="str">
        <f t="shared" si="87"/>
        <v/>
      </c>
      <c r="AA286" s="1106" t="str">
        <f>IF(P286="","",VLOOKUP(P286,'Khách hàng'!$B$6:$E$1391,2,0))</f>
        <v/>
      </c>
      <c r="AB286" s="1107" t="str">
        <f>IF(P286="","",VLOOKUP(P286,'Khách hàng'!$B$6:$E$1391,3,0))</f>
        <v/>
      </c>
    </row>
    <row r="287" spans="1:28" s="1011" customFormat="1" ht="13.8">
      <c r="A287" s="1164" t="str">
        <f t="shared" si="112"/>
        <v/>
      </c>
      <c r="B287" s="1073" t="str">
        <f t="shared" si="113"/>
        <v/>
      </c>
      <c r="C287" s="1042"/>
      <c r="D287" s="1175"/>
      <c r="E287" s="1403"/>
      <c r="F287" s="1044"/>
      <c r="G287" s="1081" t="str">
        <f t="shared" si="101"/>
        <v/>
      </c>
      <c r="H287" s="1019"/>
      <c r="I287" s="1020"/>
      <c r="J287" s="1020"/>
      <c r="K287" s="1020"/>
      <c r="L287" s="1022"/>
      <c r="M287" s="1023"/>
      <c r="N287" s="1023"/>
      <c r="O287" s="1024"/>
      <c r="P287" s="1156"/>
      <c r="Q287" s="1012"/>
      <c r="R287" s="1073" t="str">
        <f>IF(H287="","",VLOOKUP($H287,'Nhập xuất tồn S02'!$B$12:$AB$51,3,0))</f>
        <v/>
      </c>
      <c r="S287" s="1093">
        <f t="shared" si="83"/>
        <v>0</v>
      </c>
      <c r="T287" s="1093">
        <f t="shared" si="84"/>
        <v>0</v>
      </c>
      <c r="U287" s="1094">
        <f>IF(J287&gt;0,VLOOKUP($H287,'Nhập xuất tồn S02'!$B$12:$AB$51,27,0),0)</f>
        <v>0</v>
      </c>
      <c r="V287" s="1094">
        <f t="shared" si="85"/>
        <v>0</v>
      </c>
      <c r="W287" s="1105" t="str">
        <f>IF(H287="","",VLOOKUP(H287,'Nhập xuất tồn S02'!$B$12:$X$4901,22,0))</f>
        <v/>
      </c>
      <c r="X287" s="1096" t="str">
        <f>IF(H287="","",VLOOKUP(H287,'Nhập xuất tồn S02'!$B$12:$X$4901,23,0))</f>
        <v/>
      </c>
      <c r="Y287" s="1096" t="str">
        <f t="shared" si="86"/>
        <v/>
      </c>
      <c r="Z287" s="1096" t="str">
        <f t="shared" si="87"/>
        <v/>
      </c>
      <c r="AA287" s="1106" t="str">
        <f>IF(P287="","",VLOOKUP(P287,'Khách hàng'!$B$6:$E$1391,2,0))</f>
        <v/>
      </c>
      <c r="AB287" s="1107" t="str">
        <f>IF(P287="","",VLOOKUP(P287,'Khách hàng'!$B$6:$E$1391,3,0))</f>
        <v/>
      </c>
    </row>
    <row r="288" spans="1:28" s="1011" customFormat="1" ht="13.8">
      <c r="A288" s="1164" t="str">
        <f t="shared" si="112"/>
        <v/>
      </c>
      <c r="B288" s="1073" t="str">
        <f t="shared" si="113"/>
        <v/>
      </c>
      <c r="C288" s="1042"/>
      <c r="D288" s="1175"/>
      <c r="E288" s="1403"/>
      <c r="F288" s="1044"/>
      <c r="G288" s="1081" t="str">
        <f t="shared" si="101"/>
        <v/>
      </c>
      <c r="H288" s="1019"/>
      <c r="I288" s="1020"/>
      <c r="J288" s="1020"/>
      <c r="K288" s="1020"/>
      <c r="L288" s="1022"/>
      <c r="M288" s="1023"/>
      <c r="N288" s="1023"/>
      <c r="O288" s="1024"/>
      <c r="P288" s="1156"/>
      <c r="Q288" s="1012"/>
      <c r="R288" s="1073" t="str">
        <f>IF(H288="","",VLOOKUP($H288,'Nhập xuất tồn S02'!$B$12:$AB$51,3,0))</f>
        <v/>
      </c>
      <c r="S288" s="1093">
        <f t="shared" si="83"/>
        <v>0</v>
      </c>
      <c r="T288" s="1093">
        <f t="shared" si="84"/>
        <v>0</v>
      </c>
      <c r="U288" s="1094">
        <f>IF(J288&gt;0,VLOOKUP($H288,'Nhập xuất tồn S02'!$B$12:$AB$51,27,0),0)</f>
        <v>0</v>
      </c>
      <c r="V288" s="1094">
        <f t="shared" si="85"/>
        <v>0</v>
      </c>
      <c r="W288" s="1105" t="str">
        <f>IF(H288="","",VLOOKUP(H288,'Nhập xuất tồn S02'!$B$12:$X$4901,22,0))</f>
        <v/>
      </c>
      <c r="X288" s="1096" t="str">
        <f>IF(H288="","",VLOOKUP(H288,'Nhập xuất tồn S02'!$B$12:$X$4901,23,0))</f>
        <v/>
      </c>
      <c r="Y288" s="1096" t="str">
        <f t="shared" si="86"/>
        <v/>
      </c>
      <c r="Z288" s="1096" t="str">
        <f t="shared" si="87"/>
        <v/>
      </c>
      <c r="AA288" s="1106" t="str">
        <f>IF(P288="","",VLOOKUP(P288,'Khách hàng'!$B$6:$E$1391,2,0))</f>
        <v/>
      </c>
      <c r="AB288" s="1107" t="str">
        <f>IF(P288="","",VLOOKUP(P288,'Khách hàng'!$B$6:$E$1391,3,0))</f>
        <v/>
      </c>
    </row>
    <row r="289" spans="1:28" s="1011" customFormat="1" ht="13.8">
      <c r="A289" s="1164" t="str">
        <f t="shared" si="112"/>
        <v/>
      </c>
      <c r="B289" s="1073" t="str">
        <f t="shared" si="113"/>
        <v/>
      </c>
      <c r="C289" s="1042"/>
      <c r="D289" s="1175"/>
      <c r="E289" s="1403"/>
      <c r="F289" s="1044"/>
      <c r="G289" s="1081" t="str">
        <f t="shared" si="101"/>
        <v/>
      </c>
      <c r="H289" s="1019"/>
      <c r="I289" s="1020"/>
      <c r="J289" s="1020"/>
      <c r="K289" s="1020"/>
      <c r="L289" s="1022"/>
      <c r="M289" s="1023"/>
      <c r="N289" s="1023"/>
      <c r="O289" s="1024"/>
      <c r="P289" s="1156"/>
      <c r="Q289" s="1012"/>
      <c r="R289" s="1073" t="str">
        <f>IF(H289="","",VLOOKUP($H289,'Nhập xuất tồn S02'!$B$12:$AB$51,3,0))</f>
        <v/>
      </c>
      <c r="S289" s="1093">
        <f t="shared" ref="S289:S352" si="114">IF(OR(LEFT(G289,2)="PN",M289="152",M289="155",M289="156"),O289/I289,0)</f>
        <v>0</v>
      </c>
      <c r="T289" s="1093">
        <f t="shared" ref="T289:T352" si="115">IF(OR(LEFT(G289,2)="PN",M289="152",M289="155",M289="156"),O289,0)</f>
        <v>0</v>
      </c>
      <c r="U289" s="1094">
        <f>IF(J289&gt;0,VLOOKUP($H289,'Nhập xuất tồn S02'!$B$12:$AB$51,27,0),0)</f>
        <v>0</v>
      </c>
      <c r="V289" s="1094">
        <f t="shared" si="85"/>
        <v>0</v>
      </c>
      <c r="W289" s="1105" t="str">
        <f>IF(H289="","",VLOOKUP(H289,'Nhập xuất tồn S02'!$B$12:$X$4901,22,0))</f>
        <v/>
      </c>
      <c r="X289" s="1096" t="str">
        <f>IF(H289="","",VLOOKUP(H289,'Nhập xuất tồn S02'!$B$12:$X$4901,23,0))</f>
        <v/>
      </c>
      <c r="Y289" s="1096" t="str">
        <f t="shared" si="86"/>
        <v/>
      </c>
      <c r="Z289" s="1096" t="str">
        <f t="shared" si="87"/>
        <v/>
      </c>
      <c r="AA289" s="1106" t="str">
        <f>IF(P289="","",VLOOKUP(P289,'Khách hàng'!$B$6:$E$1391,2,0))</f>
        <v/>
      </c>
      <c r="AB289" s="1107" t="str">
        <f>IF(P289="","",VLOOKUP(P289,'Khách hàng'!$B$6:$E$1391,3,0))</f>
        <v/>
      </c>
    </row>
    <row r="290" spans="1:28" s="1011" customFormat="1" ht="13.8">
      <c r="A290" s="1164" t="str">
        <f t="shared" si="112"/>
        <v/>
      </c>
      <c r="B290" s="1073" t="str">
        <f t="shared" si="113"/>
        <v/>
      </c>
      <c r="C290" s="1042"/>
      <c r="D290" s="1175"/>
      <c r="E290" s="1403"/>
      <c r="F290" s="1044"/>
      <c r="G290" s="1081" t="str">
        <f t="shared" si="101"/>
        <v/>
      </c>
      <c r="H290" s="1019"/>
      <c r="I290" s="1020"/>
      <c r="J290" s="1020"/>
      <c r="K290" s="1020"/>
      <c r="L290" s="1022"/>
      <c r="M290" s="1023"/>
      <c r="N290" s="1023"/>
      <c r="O290" s="1024"/>
      <c r="P290" s="1156"/>
      <c r="Q290" s="1012"/>
      <c r="R290" s="1073" t="str">
        <f>IF(H290="","",VLOOKUP($H290,'Nhập xuất tồn S02'!$B$12:$AB$51,3,0))</f>
        <v/>
      </c>
      <c r="S290" s="1093">
        <f t="shared" si="114"/>
        <v>0</v>
      </c>
      <c r="T290" s="1093">
        <f t="shared" si="115"/>
        <v>0</v>
      </c>
      <c r="U290" s="1094">
        <f>IF(J290&gt;0,VLOOKUP($H290,'Nhập xuất tồn S02'!$B$12:$AB$51,27,0),0)</f>
        <v>0</v>
      </c>
      <c r="V290" s="1094">
        <f t="shared" ref="V290:V353" si="116">IF(J290&gt;0,J290*U290,0)</f>
        <v>0</v>
      </c>
      <c r="W290" s="1105" t="str">
        <f>IF(H290="","",VLOOKUP(H290,'Nhập xuất tồn S02'!$B$12:$X$4901,22,0))</f>
        <v/>
      </c>
      <c r="X290" s="1096" t="str">
        <f>IF(H290="","",VLOOKUP(H290,'Nhập xuất tồn S02'!$B$12:$X$4901,23,0))</f>
        <v/>
      </c>
      <c r="Y290" s="1096" t="str">
        <f t="shared" ref="Y290:Y353" si="117">LEFT(M290,3)</f>
        <v/>
      </c>
      <c r="Z290" s="1096" t="str">
        <f t="shared" ref="Z290:Z353" si="118">LEFT(N290,3)</f>
        <v/>
      </c>
      <c r="AA290" s="1106" t="str">
        <f>IF(P290="","",VLOOKUP(P290,'Khách hàng'!$B$6:$E$1391,2,0))</f>
        <v/>
      </c>
      <c r="AB290" s="1107" t="str">
        <f>IF(P290="","",VLOOKUP(P290,'Khách hàng'!$B$6:$E$1391,3,0))</f>
        <v/>
      </c>
    </row>
    <row r="291" spans="1:28" s="1011" customFormat="1" ht="13.8">
      <c r="A291" s="1164" t="str">
        <f t="shared" ref="A291:A292" si="119">IF(F291="","",MONTH(F291))</f>
        <v/>
      </c>
      <c r="B291" s="1073" t="str">
        <f t="shared" ref="B291:B292" si="120">IF(F291="","",IF(OR(MONTH(F291)=1,MONTH(F291)=2,MONTH(F291)=3),"Q1",IF(OR(MONTH(F291)=4,MONTH(F291)=5,MONTH(F291)=6),"Q2",IF(OR(MONTH(F291)=7,MONTH(F291)=8,MONTH(F291)=9),"Q3","Q4"))))</f>
        <v/>
      </c>
      <c r="C291" s="1042"/>
      <c r="D291" s="1175"/>
      <c r="E291" s="1403"/>
      <c r="F291" s="1044"/>
      <c r="G291" s="1081" t="str">
        <f t="shared" si="101"/>
        <v/>
      </c>
      <c r="H291" s="1019"/>
      <c r="I291" s="1020"/>
      <c r="J291" s="1020"/>
      <c r="K291" s="1020"/>
      <c r="L291" s="1022"/>
      <c r="M291" s="1023"/>
      <c r="N291" s="1023"/>
      <c r="O291" s="1024"/>
      <c r="P291" s="1156"/>
      <c r="Q291" s="1012"/>
      <c r="R291" s="1073" t="str">
        <f>IF(H291="","",VLOOKUP($H291,'Nhập xuất tồn S02'!$B$12:$AB$51,3,0))</f>
        <v/>
      </c>
      <c r="S291" s="1093">
        <f t="shared" si="114"/>
        <v>0</v>
      </c>
      <c r="T291" s="1093">
        <f t="shared" si="115"/>
        <v>0</v>
      </c>
      <c r="U291" s="1094">
        <f>IF(J291&gt;0,VLOOKUP($H291,'Nhập xuất tồn S02'!$B$12:$AB$51,27,0),0)</f>
        <v>0</v>
      </c>
      <c r="V291" s="1094">
        <f t="shared" si="116"/>
        <v>0</v>
      </c>
      <c r="W291" s="1105" t="str">
        <f>IF(H291="","",VLOOKUP(H291,'Nhập xuất tồn S02'!$B$12:$X$4901,22,0))</f>
        <v/>
      </c>
      <c r="X291" s="1096" t="str">
        <f>IF(H291="","",VLOOKUP(H291,'Nhập xuất tồn S02'!$B$12:$X$4901,23,0))</f>
        <v/>
      </c>
      <c r="Y291" s="1096" t="str">
        <f t="shared" si="117"/>
        <v/>
      </c>
      <c r="Z291" s="1096" t="str">
        <f t="shared" si="118"/>
        <v/>
      </c>
      <c r="AA291" s="1106" t="str">
        <f>IF(P291="","",VLOOKUP(P291,'Khách hàng'!$B$6:$E$1391,2,0))</f>
        <v/>
      </c>
      <c r="AB291" s="1107" t="str">
        <f>IF(P291="","",VLOOKUP(P291,'Khách hàng'!$B$6:$E$1391,3,0))</f>
        <v/>
      </c>
    </row>
    <row r="292" spans="1:28" s="1011" customFormat="1" ht="13.8">
      <c r="A292" s="1164" t="str">
        <f t="shared" si="119"/>
        <v/>
      </c>
      <c r="B292" s="1073" t="str">
        <f t="shared" si="120"/>
        <v/>
      </c>
      <c r="C292" s="1042"/>
      <c r="D292" s="1175"/>
      <c r="E292" s="1403"/>
      <c r="F292" s="1044"/>
      <c r="G292" s="1081" t="str">
        <f t="shared" si="101"/>
        <v/>
      </c>
      <c r="H292" s="1019"/>
      <c r="I292" s="1020"/>
      <c r="J292" s="1020"/>
      <c r="K292" s="1020"/>
      <c r="L292" s="1022"/>
      <c r="M292" s="1023"/>
      <c r="N292" s="1023"/>
      <c r="O292" s="1024"/>
      <c r="P292" s="1156"/>
      <c r="Q292" s="1012"/>
      <c r="R292" s="1073" t="str">
        <f>IF(H292="","",VLOOKUP($H292,'Nhập xuất tồn S02'!$B$12:$AB$51,3,0))</f>
        <v/>
      </c>
      <c r="S292" s="1093">
        <f t="shared" si="114"/>
        <v>0</v>
      </c>
      <c r="T292" s="1093">
        <f t="shared" si="115"/>
        <v>0</v>
      </c>
      <c r="U292" s="1094">
        <f>IF(J292&gt;0,VLOOKUP($H292,'Nhập xuất tồn S02'!$B$12:$AB$51,27,0),0)</f>
        <v>0</v>
      </c>
      <c r="V292" s="1094">
        <f t="shared" si="116"/>
        <v>0</v>
      </c>
      <c r="W292" s="1105" t="str">
        <f>IF(H292="","",VLOOKUP(H292,'Nhập xuất tồn S02'!$B$12:$X$4901,22,0))</f>
        <v/>
      </c>
      <c r="X292" s="1096" t="str">
        <f>IF(H292="","",VLOOKUP(H292,'Nhập xuất tồn S02'!$B$12:$X$4901,23,0))</f>
        <v/>
      </c>
      <c r="Y292" s="1096" t="str">
        <f t="shared" si="117"/>
        <v/>
      </c>
      <c r="Z292" s="1096" t="str">
        <f t="shared" si="118"/>
        <v/>
      </c>
      <c r="AA292" s="1106" t="str">
        <f>IF(P292="","",VLOOKUP(P292,'Khách hàng'!$B$6:$E$1391,2,0))</f>
        <v/>
      </c>
      <c r="AB292" s="1107" t="str">
        <f>IF(P292="","",VLOOKUP(P292,'Khách hàng'!$B$6:$E$1391,3,0))</f>
        <v/>
      </c>
    </row>
    <row r="293" spans="1:28" s="1011" customFormat="1" ht="13.8">
      <c r="A293" s="1164" t="str">
        <f t="shared" ref="A293" si="121">IF(F293="","",MONTH(F293))</f>
        <v/>
      </c>
      <c r="B293" s="1073" t="str">
        <f t="shared" ref="B293" si="122">IF(F293="","",IF(OR(MONTH(F293)=1,MONTH(F293)=2,MONTH(F293)=3),"Q1",IF(OR(MONTH(F293)=4,MONTH(F293)=5,MONTH(F293)=6),"Q2",IF(OR(MONTH(F293)=7,MONTH(F293)=8,MONTH(F293)=9),"Q3","Q4"))))</f>
        <v/>
      </c>
      <c r="C293" s="1042"/>
      <c r="D293" s="1175"/>
      <c r="E293" s="1403"/>
      <c r="F293" s="1044"/>
      <c r="G293" s="1081" t="str">
        <f t="shared" si="101"/>
        <v/>
      </c>
      <c r="H293" s="1019"/>
      <c r="I293" s="1020"/>
      <c r="J293" s="1020"/>
      <c r="K293" s="1020"/>
      <c r="L293" s="1022"/>
      <c r="M293" s="1023"/>
      <c r="N293" s="1023"/>
      <c r="O293" s="1024"/>
      <c r="P293" s="1156"/>
      <c r="Q293" s="1010"/>
      <c r="R293" s="1073" t="str">
        <f>IF(H293="","",VLOOKUP($H293,'Nhập xuất tồn S02'!$B$12:$AB$51,3,0))</f>
        <v/>
      </c>
      <c r="S293" s="1093">
        <f t="shared" si="114"/>
        <v>0</v>
      </c>
      <c r="T293" s="1093">
        <f t="shared" si="115"/>
        <v>0</v>
      </c>
      <c r="U293" s="1094">
        <f>IF(J293&gt;0,VLOOKUP($H293,'Nhập xuất tồn S02'!$B$12:$AB$51,27,0),0)</f>
        <v>0</v>
      </c>
      <c r="V293" s="1094">
        <f t="shared" si="116"/>
        <v>0</v>
      </c>
      <c r="W293" s="1105" t="str">
        <f>IF(H293="","",VLOOKUP(H293,'Nhập xuất tồn S02'!$B$12:$X$4901,22,0))</f>
        <v/>
      </c>
      <c r="X293" s="1096" t="str">
        <f>IF(H293="","",VLOOKUP(H293,'Nhập xuất tồn S02'!$B$12:$X$4901,23,0))</f>
        <v/>
      </c>
      <c r="Y293" s="1096" t="str">
        <f t="shared" si="117"/>
        <v/>
      </c>
      <c r="Z293" s="1096" t="str">
        <f t="shared" si="118"/>
        <v/>
      </c>
      <c r="AA293" s="1106" t="str">
        <f>IF(P293="","",VLOOKUP(P293,'Khách hàng'!$B$6:$E$1391,2,0))</f>
        <v/>
      </c>
      <c r="AB293" s="1107" t="str">
        <f>IF(P293="","",VLOOKUP(P293,'Khách hàng'!$B$6:$E$1391,3,0))</f>
        <v/>
      </c>
    </row>
    <row r="294" spans="1:28" s="1011" customFormat="1" ht="13.8">
      <c r="A294" s="1164" t="str">
        <f>IF(F294="","",MONTH(F294))</f>
        <v/>
      </c>
      <c r="B294" s="1073" t="str">
        <f>IF(F294="","",IF(OR(MONTH(F294)=1,MONTH(F294)=2,MONTH(F294)=3),"Q1",IF(OR(MONTH(F294)=4,MONTH(F294)=5,MONTH(F294)=6),"Q2",IF(OR(MONTH(F294)=7,MONTH(F294)=8,MONTH(F294)=9),"Q3","Q4"))))</f>
        <v/>
      </c>
      <c r="C294" s="1042"/>
      <c r="D294" s="1175"/>
      <c r="E294" s="1403"/>
      <c r="F294" s="1044"/>
      <c r="G294" s="1081" t="str">
        <f t="shared" si="101"/>
        <v/>
      </c>
      <c r="H294" s="1019"/>
      <c r="I294" s="1020"/>
      <c r="J294" s="1020"/>
      <c r="K294" s="1020"/>
      <c r="L294" s="1022"/>
      <c r="M294" s="1023"/>
      <c r="N294" s="1023"/>
      <c r="O294" s="1024"/>
      <c r="P294" s="1156"/>
      <c r="Q294" s="1010"/>
      <c r="R294" s="1073" t="str">
        <f>IF(H294="","",VLOOKUP($H294,'Nhập xuất tồn S02'!$B$12:$AB$51,3,0))</f>
        <v/>
      </c>
      <c r="S294" s="1093">
        <f t="shared" si="114"/>
        <v>0</v>
      </c>
      <c r="T294" s="1093">
        <f t="shared" si="115"/>
        <v>0</v>
      </c>
      <c r="U294" s="1094">
        <f>IF(J294&gt;0,VLOOKUP($H294,'Nhập xuất tồn S02'!$B$12:$AB$51,27,0),0)</f>
        <v>0</v>
      </c>
      <c r="V294" s="1094">
        <f t="shared" si="116"/>
        <v>0</v>
      </c>
      <c r="W294" s="1105" t="str">
        <f>IF(H294="","",VLOOKUP(H294,'Nhập xuất tồn S02'!$B$12:$X$4901,22,0))</f>
        <v/>
      </c>
      <c r="X294" s="1096" t="str">
        <f>IF(H294="","",VLOOKUP(H294,'Nhập xuất tồn S02'!$B$12:$X$4901,23,0))</f>
        <v/>
      </c>
      <c r="Y294" s="1096" t="str">
        <f t="shared" si="117"/>
        <v/>
      </c>
      <c r="Z294" s="1096" t="str">
        <f t="shared" si="118"/>
        <v/>
      </c>
      <c r="AA294" s="1106" t="str">
        <f>IF(P294="","",VLOOKUP(P294,'Khách hàng'!$B$6:$E$1391,2,0))</f>
        <v/>
      </c>
      <c r="AB294" s="1107" t="str">
        <f>IF(P294="","",VLOOKUP(P294,'Khách hàng'!$B$6:$E$1391,3,0))</f>
        <v/>
      </c>
    </row>
    <row r="295" spans="1:28" s="1011" customFormat="1" ht="13.8">
      <c r="A295" s="1164" t="str">
        <f>IF(F295="","",MONTH(F295))</f>
        <v/>
      </c>
      <c r="B295" s="1073" t="str">
        <f>IF(F295="","",IF(OR(MONTH(F295)=1,MONTH(F295)=2,MONTH(F295)=3),"Q1",IF(OR(MONTH(F295)=4,MONTH(F295)=5,MONTH(F295)=6),"Q2",IF(OR(MONTH(F295)=7,MONTH(F295)=8,MONTH(F295)=9),"Q3","Q4"))))</f>
        <v/>
      </c>
      <c r="C295" s="1042"/>
      <c r="D295" s="1175"/>
      <c r="E295" s="1403"/>
      <c r="F295" s="1044"/>
      <c r="G295" s="1081" t="str">
        <f t="shared" si="101"/>
        <v/>
      </c>
      <c r="H295" s="1019"/>
      <c r="I295" s="1020"/>
      <c r="J295" s="1020"/>
      <c r="K295" s="1020"/>
      <c r="L295" s="1022"/>
      <c r="M295" s="1023"/>
      <c r="N295" s="1023"/>
      <c r="O295" s="1024"/>
      <c r="P295" s="1156"/>
      <c r="Q295" s="1010"/>
      <c r="R295" s="1073" t="str">
        <f>IF(H295="","",VLOOKUP($H295,'Nhập xuất tồn S02'!$B$12:$AB$51,3,0))</f>
        <v/>
      </c>
      <c r="S295" s="1093">
        <f t="shared" si="114"/>
        <v>0</v>
      </c>
      <c r="T295" s="1093">
        <f t="shared" si="115"/>
        <v>0</v>
      </c>
      <c r="U295" s="1094">
        <f>IF(J295&gt;0,VLOOKUP($H295,'Nhập xuất tồn S02'!$B$12:$AB$51,27,0),0)</f>
        <v>0</v>
      </c>
      <c r="V295" s="1094">
        <f t="shared" si="116"/>
        <v>0</v>
      </c>
      <c r="W295" s="1105" t="str">
        <f>IF(H295="","",VLOOKUP(H295,'Nhập xuất tồn S02'!$B$12:$X$4901,22,0))</f>
        <v/>
      </c>
      <c r="X295" s="1096" t="str">
        <f>IF(H295="","",VLOOKUP(H295,'Nhập xuất tồn S02'!$B$12:$X$4901,23,0))</f>
        <v/>
      </c>
      <c r="Y295" s="1096" t="str">
        <f t="shared" si="117"/>
        <v/>
      </c>
      <c r="Z295" s="1096" t="str">
        <f t="shared" si="118"/>
        <v/>
      </c>
      <c r="AA295" s="1106" t="str">
        <f>IF(P295="","",VLOOKUP(P295,'Khách hàng'!$B$6:$E$1391,2,0))</f>
        <v/>
      </c>
      <c r="AB295" s="1107" t="str">
        <f>IF(P295="","",VLOOKUP(P295,'Khách hàng'!$B$6:$E$1391,3,0))</f>
        <v/>
      </c>
    </row>
    <row r="296" spans="1:28" s="1011" customFormat="1" ht="13.8">
      <c r="A296" s="1164" t="str">
        <f>IF(F296="","",MONTH(F296))</f>
        <v/>
      </c>
      <c r="B296" s="1073" t="str">
        <f>IF(F296="","",IF(OR(MONTH(F296)=1,MONTH(F296)=2,MONTH(F296)=3),"Q1",IF(OR(MONTH(F296)=4,MONTH(F296)=5,MONTH(F296)=6),"Q2",IF(OR(MONTH(F296)=7,MONTH(F296)=8,MONTH(F296)=9),"Q3","Q4"))))</f>
        <v/>
      </c>
      <c r="C296" s="1042"/>
      <c r="D296" s="1175"/>
      <c r="E296" s="1403"/>
      <c r="F296" s="1044"/>
      <c r="G296" s="1081" t="str">
        <f t="shared" si="101"/>
        <v/>
      </c>
      <c r="H296" s="1019"/>
      <c r="I296" s="1020"/>
      <c r="J296" s="1020"/>
      <c r="K296" s="1020"/>
      <c r="L296" s="1022"/>
      <c r="M296" s="1023"/>
      <c r="N296" s="1023"/>
      <c r="O296" s="1024"/>
      <c r="P296" s="1156"/>
      <c r="Q296" s="1010"/>
      <c r="R296" s="1073" t="str">
        <f>IF(H296="","",VLOOKUP($H296,'Nhập xuất tồn S02'!$B$12:$AB$51,3,0))</f>
        <v/>
      </c>
      <c r="S296" s="1093">
        <f t="shared" si="114"/>
        <v>0</v>
      </c>
      <c r="T296" s="1093">
        <f t="shared" si="115"/>
        <v>0</v>
      </c>
      <c r="U296" s="1094">
        <f>IF(J296&gt;0,VLOOKUP($H296,'Nhập xuất tồn S02'!$B$12:$AB$51,27,0),0)</f>
        <v>0</v>
      </c>
      <c r="V296" s="1094">
        <f t="shared" si="116"/>
        <v>0</v>
      </c>
      <c r="W296" s="1105" t="str">
        <f>IF(H296="","",VLOOKUP(H296,'Nhập xuất tồn S02'!$B$12:$X$4901,22,0))</f>
        <v/>
      </c>
      <c r="X296" s="1096" t="str">
        <f>IF(H296="","",VLOOKUP(H296,'Nhập xuất tồn S02'!$B$12:$X$4901,23,0))</f>
        <v/>
      </c>
      <c r="Y296" s="1096" t="str">
        <f t="shared" si="117"/>
        <v/>
      </c>
      <c r="Z296" s="1096" t="str">
        <f t="shared" si="118"/>
        <v/>
      </c>
      <c r="AA296" s="1106" t="str">
        <f>IF(P296="","",VLOOKUP(P296,'Khách hàng'!$B$6:$E$1391,2,0))</f>
        <v/>
      </c>
      <c r="AB296" s="1107" t="str">
        <f>IF(P296="","",VLOOKUP(P296,'Khách hàng'!$B$6:$E$1391,3,0))</f>
        <v/>
      </c>
    </row>
    <row r="297" spans="1:28" s="1011" customFormat="1" ht="13.8">
      <c r="A297" s="1164" t="str">
        <f t="shared" ref="A297:A334" si="123">IF(F297="","",MONTH(F297))</f>
        <v/>
      </c>
      <c r="B297" s="1073" t="str">
        <f t="shared" ref="B297:B334" si="124">IF(F297="","",IF(OR(MONTH(F297)=1,MONTH(F297)=2,MONTH(F297)=3),"Q1",IF(OR(MONTH(F297)=4,MONTH(F297)=5,MONTH(F297)=6),"Q2",IF(OR(MONTH(F297)=7,MONTH(F297)=8,MONTH(F297)=9),"Q3","Q4"))))</f>
        <v/>
      </c>
      <c r="C297" s="1042"/>
      <c r="D297" s="1175"/>
      <c r="E297" s="1403"/>
      <c r="F297" s="1044"/>
      <c r="G297" s="1081" t="str">
        <f t="shared" si="101"/>
        <v/>
      </c>
      <c r="H297" s="1019"/>
      <c r="I297" s="1020"/>
      <c r="J297" s="1020"/>
      <c r="K297" s="1020"/>
      <c r="L297" s="1022"/>
      <c r="M297" s="1023"/>
      <c r="N297" s="1023"/>
      <c r="O297" s="1024"/>
      <c r="P297" s="1156"/>
      <c r="Q297" s="1010"/>
      <c r="R297" s="1073" t="str">
        <f>IF(H297="","",VLOOKUP($H297,'Nhập xuất tồn S02'!$B$12:$AB$51,3,0))</f>
        <v/>
      </c>
      <c r="S297" s="1093">
        <f t="shared" si="114"/>
        <v>0</v>
      </c>
      <c r="T297" s="1093">
        <f t="shared" si="115"/>
        <v>0</v>
      </c>
      <c r="U297" s="1094">
        <f>IF(J297&gt;0,VLOOKUP($H297,'Nhập xuất tồn S02'!$B$12:$AB$51,27,0),0)</f>
        <v>0</v>
      </c>
      <c r="V297" s="1094">
        <f t="shared" si="116"/>
        <v>0</v>
      </c>
      <c r="W297" s="1105" t="str">
        <f>IF(H297="","",VLOOKUP(H297,'Nhập xuất tồn S02'!$B$12:$X$4901,22,0))</f>
        <v/>
      </c>
      <c r="X297" s="1096" t="str">
        <f>IF(H297="","",VLOOKUP(H297,'Nhập xuất tồn S02'!$B$12:$X$4901,23,0))</f>
        <v/>
      </c>
      <c r="Y297" s="1096" t="str">
        <f t="shared" si="117"/>
        <v/>
      </c>
      <c r="Z297" s="1096" t="str">
        <f t="shared" si="118"/>
        <v/>
      </c>
      <c r="AA297" s="1106" t="str">
        <f>IF(P297="","",VLOOKUP(P297,'Khách hàng'!$B$6:$E$1391,2,0))</f>
        <v/>
      </c>
      <c r="AB297" s="1107" t="str">
        <f>IF(P297="","",VLOOKUP(P297,'Khách hàng'!$B$6:$E$1391,3,0))</f>
        <v/>
      </c>
    </row>
    <row r="298" spans="1:28" s="1011" customFormat="1" ht="13.8">
      <c r="A298" s="1164" t="str">
        <f t="shared" si="123"/>
        <v/>
      </c>
      <c r="B298" s="1073" t="str">
        <f t="shared" si="124"/>
        <v/>
      </c>
      <c r="C298" s="1042"/>
      <c r="D298" s="1175"/>
      <c r="E298" s="1403"/>
      <c r="F298" s="1044"/>
      <c r="G298" s="1081" t="str">
        <f t="shared" si="101"/>
        <v/>
      </c>
      <c r="H298" s="1019"/>
      <c r="I298" s="1020"/>
      <c r="J298" s="1020"/>
      <c r="K298" s="1020"/>
      <c r="L298" s="1022"/>
      <c r="M298" s="1023"/>
      <c r="N298" s="1023"/>
      <c r="O298" s="1024"/>
      <c r="P298" s="1156"/>
      <c r="Q298" s="1010"/>
      <c r="R298" s="1073" t="str">
        <f>IF(H298="","",VLOOKUP($H298,'Nhập xuất tồn S02'!$B$12:$AB$51,3,0))</f>
        <v/>
      </c>
      <c r="S298" s="1093">
        <f t="shared" si="114"/>
        <v>0</v>
      </c>
      <c r="T298" s="1093">
        <f t="shared" si="115"/>
        <v>0</v>
      </c>
      <c r="U298" s="1094">
        <f>IF(J298&gt;0,VLOOKUP($H298,'Nhập xuất tồn S02'!$B$12:$AB$51,27,0),0)</f>
        <v>0</v>
      </c>
      <c r="V298" s="1094">
        <f t="shared" si="116"/>
        <v>0</v>
      </c>
      <c r="W298" s="1105" t="str">
        <f>IF(H298="","",VLOOKUP(H298,'Nhập xuất tồn S02'!$B$12:$X$4901,22,0))</f>
        <v/>
      </c>
      <c r="X298" s="1096" t="str">
        <f>IF(H298="","",VLOOKUP(H298,'Nhập xuất tồn S02'!$B$12:$X$4901,23,0))</f>
        <v/>
      </c>
      <c r="Y298" s="1096" t="str">
        <f t="shared" si="117"/>
        <v/>
      </c>
      <c r="Z298" s="1096" t="str">
        <f t="shared" si="118"/>
        <v/>
      </c>
      <c r="AA298" s="1106" t="str">
        <f>IF(P298="","",VLOOKUP(P298,'Khách hàng'!$B$6:$E$1391,2,0))</f>
        <v/>
      </c>
      <c r="AB298" s="1107" t="str">
        <f>IF(P298="","",VLOOKUP(P298,'Khách hàng'!$B$6:$E$1391,3,0))</f>
        <v/>
      </c>
    </row>
    <row r="299" spans="1:28" s="1011" customFormat="1" ht="13.8">
      <c r="A299" s="1164" t="str">
        <f t="shared" si="123"/>
        <v/>
      </c>
      <c r="B299" s="1073" t="str">
        <f t="shared" si="124"/>
        <v/>
      </c>
      <c r="C299" s="1042"/>
      <c r="D299" s="1175"/>
      <c r="E299" s="1403"/>
      <c r="F299" s="1044"/>
      <c r="G299" s="1081" t="str">
        <f t="shared" si="101"/>
        <v/>
      </c>
      <c r="H299" s="1019"/>
      <c r="I299" s="1020"/>
      <c r="J299" s="1020"/>
      <c r="K299" s="1020"/>
      <c r="L299" s="1022"/>
      <c r="M299" s="1023"/>
      <c r="N299" s="1023"/>
      <c r="O299" s="1024"/>
      <c r="P299" s="1156"/>
      <c r="Q299" s="1010"/>
      <c r="R299" s="1073" t="str">
        <f>IF(H299="","",VLOOKUP($H299,'Nhập xuất tồn S02'!$B$12:$AB$51,3,0))</f>
        <v/>
      </c>
      <c r="S299" s="1093">
        <f t="shared" si="114"/>
        <v>0</v>
      </c>
      <c r="T299" s="1093">
        <f t="shared" si="115"/>
        <v>0</v>
      </c>
      <c r="U299" s="1094">
        <f>IF(J299&gt;0,VLOOKUP($H299,'Nhập xuất tồn S02'!$B$12:$AB$51,27,0),0)</f>
        <v>0</v>
      </c>
      <c r="V299" s="1094">
        <f t="shared" si="116"/>
        <v>0</v>
      </c>
      <c r="W299" s="1105" t="str">
        <f>IF(H299="","",VLOOKUP(H299,'Nhập xuất tồn S02'!$B$12:$X$4901,22,0))</f>
        <v/>
      </c>
      <c r="X299" s="1096" t="str">
        <f>IF(H299="","",VLOOKUP(H299,'Nhập xuất tồn S02'!$B$12:$X$4901,23,0))</f>
        <v/>
      </c>
      <c r="Y299" s="1096" t="str">
        <f t="shared" si="117"/>
        <v/>
      </c>
      <c r="Z299" s="1096" t="str">
        <f t="shared" si="118"/>
        <v/>
      </c>
      <c r="AA299" s="1106" t="str">
        <f>IF(P299="","",VLOOKUP(P299,'Khách hàng'!$B$6:$E$1391,2,0))</f>
        <v/>
      </c>
      <c r="AB299" s="1107" t="str">
        <f>IF(P299="","",VLOOKUP(P299,'Khách hàng'!$B$6:$E$1391,3,0))</f>
        <v/>
      </c>
    </row>
    <row r="300" spans="1:28" s="1011" customFormat="1" ht="13.8">
      <c r="A300" s="1164" t="str">
        <f t="shared" si="123"/>
        <v/>
      </c>
      <c r="B300" s="1073" t="str">
        <f t="shared" si="124"/>
        <v/>
      </c>
      <c r="C300" s="1042"/>
      <c r="D300" s="1175"/>
      <c r="E300" s="1403"/>
      <c r="F300" s="1044"/>
      <c r="G300" s="1081" t="str">
        <f t="shared" si="101"/>
        <v/>
      </c>
      <c r="H300" s="1019"/>
      <c r="I300" s="1020"/>
      <c r="J300" s="1020"/>
      <c r="K300" s="1020"/>
      <c r="L300" s="1022"/>
      <c r="M300" s="1023"/>
      <c r="N300" s="1023"/>
      <c r="O300" s="1024"/>
      <c r="P300" s="1156"/>
      <c r="Q300" s="1010"/>
      <c r="R300" s="1073" t="str">
        <f>IF(H300="","",VLOOKUP($H300,'Nhập xuất tồn S02'!$B$12:$AB$51,3,0))</f>
        <v/>
      </c>
      <c r="S300" s="1093">
        <f t="shared" si="114"/>
        <v>0</v>
      </c>
      <c r="T300" s="1093">
        <f t="shared" si="115"/>
        <v>0</v>
      </c>
      <c r="U300" s="1094">
        <f>IF(J300&gt;0,VLOOKUP($H300,'Nhập xuất tồn S02'!$B$12:$AB$51,27,0),0)</f>
        <v>0</v>
      </c>
      <c r="V300" s="1094">
        <f t="shared" si="116"/>
        <v>0</v>
      </c>
      <c r="W300" s="1105" t="str">
        <f>IF(H300="","",VLOOKUP(H300,'Nhập xuất tồn S02'!$B$12:$X$4901,22,0))</f>
        <v/>
      </c>
      <c r="X300" s="1096" t="str">
        <f>IF(H300="","",VLOOKUP(H300,'Nhập xuất tồn S02'!$B$12:$X$4901,23,0))</f>
        <v/>
      </c>
      <c r="Y300" s="1096" t="str">
        <f t="shared" si="117"/>
        <v/>
      </c>
      <c r="Z300" s="1096" t="str">
        <f t="shared" si="118"/>
        <v/>
      </c>
      <c r="AA300" s="1106" t="str">
        <f>IF(P300="","",VLOOKUP(P300,'Khách hàng'!$B$6:$E$1391,2,0))</f>
        <v/>
      </c>
      <c r="AB300" s="1107" t="str">
        <f>IF(P300="","",VLOOKUP(P300,'Khách hàng'!$B$6:$E$1391,3,0))</f>
        <v/>
      </c>
    </row>
    <row r="301" spans="1:28" s="1011" customFormat="1" ht="13.8">
      <c r="A301" s="1164" t="str">
        <f t="shared" si="123"/>
        <v/>
      </c>
      <c r="B301" s="1073" t="str">
        <f t="shared" si="124"/>
        <v/>
      </c>
      <c r="C301" s="1042"/>
      <c r="D301" s="1175"/>
      <c r="E301" s="1403"/>
      <c r="F301" s="1044"/>
      <c r="G301" s="1081" t="str">
        <f t="shared" si="101"/>
        <v/>
      </c>
      <c r="H301" s="1019"/>
      <c r="I301" s="1020"/>
      <c r="J301" s="1020"/>
      <c r="K301" s="1020"/>
      <c r="L301" s="1022"/>
      <c r="M301" s="1023"/>
      <c r="N301" s="1023"/>
      <c r="O301" s="1024"/>
      <c r="P301" s="1156"/>
      <c r="Q301" s="1010"/>
      <c r="R301" s="1073" t="str">
        <f>IF(H301="","",VLOOKUP($H301,'Nhập xuất tồn S02'!$B$12:$AB$51,3,0))</f>
        <v/>
      </c>
      <c r="S301" s="1093">
        <f t="shared" si="114"/>
        <v>0</v>
      </c>
      <c r="T301" s="1093">
        <f t="shared" si="115"/>
        <v>0</v>
      </c>
      <c r="U301" s="1094">
        <f>IF(J301&gt;0,VLOOKUP($H301,'Nhập xuất tồn S02'!$B$12:$AB$51,27,0),0)</f>
        <v>0</v>
      </c>
      <c r="V301" s="1094">
        <f t="shared" si="116"/>
        <v>0</v>
      </c>
      <c r="W301" s="1105" t="str">
        <f>IF(H301="","",VLOOKUP(H301,'Nhập xuất tồn S02'!$B$12:$X$4901,22,0))</f>
        <v/>
      </c>
      <c r="X301" s="1096" t="str">
        <f>IF(H301="","",VLOOKUP(H301,'Nhập xuất tồn S02'!$B$12:$X$4901,23,0))</f>
        <v/>
      </c>
      <c r="Y301" s="1096" t="str">
        <f t="shared" si="117"/>
        <v/>
      </c>
      <c r="Z301" s="1096" t="str">
        <f t="shared" si="118"/>
        <v/>
      </c>
      <c r="AA301" s="1106" t="str">
        <f>IF(P301="","",VLOOKUP(P301,'Khách hàng'!$B$6:$E$1391,2,0))</f>
        <v/>
      </c>
      <c r="AB301" s="1107" t="str">
        <f>IF(P301="","",VLOOKUP(P301,'Khách hàng'!$B$6:$E$1391,3,0))</f>
        <v/>
      </c>
    </row>
    <row r="302" spans="1:28" s="1011" customFormat="1" ht="13.8">
      <c r="A302" s="1164" t="str">
        <f t="shared" si="123"/>
        <v/>
      </c>
      <c r="B302" s="1073" t="str">
        <f t="shared" si="124"/>
        <v/>
      </c>
      <c r="C302" s="1042"/>
      <c r="D302" s="1175"/>
      <c r="E302" s="1403"/>
      <c r="F302" s="1044"/>
      <c r="G302" s="1081" t="str">
        <f t="shared" si="101"/>
        <v/>
      </c>
      <c r="H302" s="1019"/>
      <c r="I302" s="1020"/>
      <c r="J302" s="1020"/>
      <c r="K302" s="1020"/>
      <c r="L302" s="1022"/>
      <c r="M302" s="1023"/>
      <c r="N302" s="1023"/>
      <c r="O302" s="1024"/>
      <c r="P302" s="1156"/>
      <c r="Q302" s="1010"/>
      <c r="R302" s="1073" t="str">
        <f>IF(H302="","",VLOOKUP($H302,'Nhập xuất tồn S02'!$B$12:$AB$51,3,0))</f>
        <v/>
      </c>
      <c r="S302" s="1093">
        <f t="shared" si="114"/>
        <v>0</v>
      </c>
      <c r="T302" s="1093">
        <f t="shared" si="115"/>
        <v>0</v>
      </c>
      <c r="U302" s="1094">
        <f>IF(J302&gt;0,VLOOKUP($H302,'Nhập xuất tồn S02'!$B$12:$AB$51,27,0),0)</f>
        <v>0</v>
      </c>
      <c r="V302" s="1094">
        <f t="shared" si="116"/>
        <v>0</v>
      </c>
      <c r="W302" s="1105" t="str">
        <f>IF(H302="","",VLOOKUP(H302,'Nhập xuất tồn S02'!$B$12:$X$4901,22,0))</f>
        <v/>
      </c>
      <c r="X302" s="1096" t="str">
        <f>IF(H302="","",VLOOKUP(H302,'Nhập xuất tồn S02'!$B$12:$X$4901,23,0))</f>
        <v/>
      </c>
      <c r="Y302" s="1096" t="str">
        <f t="shared" si="117"/>
        <v/>
      </c>
      <c r="Z302" s="1096" t="str">
        <f t="shared" si="118"/>
        <v/>
      </c>
      <c r="AA302" s="1106" t="str">
        <f>IF(P302="","",VLOOKUP(P302,'Khách hàng'!$B$6:$E$1391,2,0))</f>
        <v/>
      </c>
      <c r="AB302" s="1107" t="str">
        <f>IF(P302="","",VLOOKUP(P302,'Khách hàng'!$B$6:$E$1391,3,0))</f>
        <v/>
      </c>
    </row>
    <row r="303" spans="1:28" s="1011" customFormat="1" ht="13.8">
      <c r="A303" s="1164" t="str">
        <f t="shared" si="123"/>
        <v/>
      </c>
      <c r="B303" s="1073" t="str">
        <f t="shared" si="124"/>
        <v/>
      </c>
      <c r="C303" s="1042"/>
      <c r="D303" s="1175"/>
      <c r="E303" s="1403"/>
      <c r="F303" s="1044"/>
      <c r="G303" s="1081" t="str">
        <f t="shared" si="101"/>
        <v/>
      </c>
      <c r="H303" s="1019"/>
      <c r="I303" s="1020"/>
      <c r="J303" s="1020"/>
      <c r="K303" s="1020"/>
      <c r="L303" s="1022"/>
      <c r="M303" s="1023"/>
      <c r="N303" s="1023"/>
      <c r="O303" s="1024"/>
      <c r="P303" s="1156"/>
      <c r="Q303" s="1010"/>
      <c r="R303" s="1073" t="str">
        <f>IF(H303="","",VLOOKUP($H303,'Nhập xuất tồn S02'!$B$12:$AB$51,3,0))</f>
        <v/>
      </c>
      <c r="S303" s="1093">
        <f t="shared" si="114"/>
        <v>0</v>
      </c>
      <c r="T303" s="1093">
        <f t="shared" si="115"/>
        <v>0</v>
      </c>
      <c r="U303" s="1094">
        <f>IF(J303&gt;0,VLOOKUP($H303,'Nhập xuất tồn S02'!$B$12:$AB$51,27,0),0)</f>
        <v>0</v>
      </c>
      <c r="V303" s="1094">
        <f t="shared" si="116"/>
        <v>0</v>
      </c>
      <c r="W303" s="1105" t="str">
        <f>IF(H303="","",VLOOKUP(H303,'Nhập xuất tồn S02'!$B$12:$X$4901,22,0))</f>
        <v/>
      </c>
      <c r="X303" s="1096" t="str">
        <f>IF(H303="","",VLOOKUP(H303,'Nhập xuất tồn S02'!$B$12:$X$4901,23,0))</f>
        <v/>
      </c>
      <c r="Y303" s="1096" t="str">
        <f t="shared" si="117"/>
        <v/>
      </c>
      <c r="Z303" s="1096" t="str">
        <f t="shared" si="118"/>
        <v/>
      </c>
      <c r="AA303" s="1106" t="str">
        <f>IF(P303="","",VLOOKUP(P303,'Khách hàng'!$B$6:$E$1391,2,0))</f>
        <v/>
      </c>
      <c r="AB303" s="1107" t="str">
        <f>IF(P303="","",VLOOKUP(P303,'Khách hàng'!$B$6:$E$1391,3,0))</f>
        <v/>
      </c>
    </row>
    <row r="304" spans="1:28" s="1011" customFormat="1" ht="13.8">
      <c r="A304" s="1164" t="str">
        <f t="shared" si="123"/>
        <v/>
      </c>
      <c r="B304" s="1073" t="str">
        <f t="shared" si="124"/>
        <v/>
      </c>
      <c r="C304" s="1042"/>
      <c r="D304" s="1175"/>
      <c r="E304" s="1403"/>
      <c r="F304" s="1044"/>
      <c r="G304" s="1081" t="str">
        <f t="shared" si="101"/>
        <v/>
      </c>
      <c r="H304" s="1019"/>
      <c r="I304" s="1020"/>
      <c r="J304" s="1020"/>
      <c r="K304" s="1020"/>
      <c r="L304" s="1022"/>
      <c r="M304" s="1023"/>
      <c r="N304" s="1023"/>
      <c r="O304" s="1024"/>
      <c r="P304" s="1156"/>
      <c r="Q304" s="1010"/>
      <c r="R304" s="1073" t="str">
        <f>IF(H304="","",VLOOKUP($H304,'Nhập xuất tồn S02'!$B$12:$AB$51,3,0))</f>
        <v/>
      </c>
      <c r="S304" s="1093">
        <f t="shared" si="114"/>
        <v>0</v>
      </c>
      <c r="T304" s="1093">
        <f t="shared" si="115"/>
        <v>0</v>
      </c>
      <c r="U304" s="1094">
        <f>IF(J304&gt;0,VLOOKUP($H304,'Nhập xuất tồn S02'!$B$12:$AB$51,27,0),0)</f>
        <v>0</v>
      </c>
      <c r="V304" s="1094">
        <f t="shared" si="116"/>
        <v>0</v>
      </c>
      <c r="W304" s="1105" t="str">
        <f>IF(H304="","",VLOOKUP(H304,'Nhập xuất tồn S02'!$B$12:$X$4901,22,0))</f>
        <v/>
      </c>
      <c r="X304" s="1096" t="str">
        <f>IF(H304="","",VLOOKUP(H304,'Nhập xuất tồn S02'!$B$12:$X$4901,23,0))</f>
        <v/>
      </c>
      <c r="Y304" s="1096" t="str">
        <f t="shared" si="117"/>
        <v/>
      </c>
      <c r="Z304" s="1096" t="str">
        <f t="shared" si="118"/>
        <v/>
      </c>
      <c r="AA304" s="1106" t="str">
        <f>IF(P304="","",VLOOKUP(P304,'Khách hàng'!$B$6:$E$1391,2,0))</f>
        <v/>
      </c>
      <c r="AB304" s="1107" t="str">
        <f>IF(P304="","",VLOOKUP(P304,'Khách hàng'!$B$6:$E$1391,3,0))</f>
        <v/>
      </c>
    </row>
    <row r="305" spans="1:28" s="1011" customFormat="1" ht="13.8">
      <c r="A305" s="1164" t="str">
        <f t="shared" si="123"/>
        <v/>
      </c>
      <c r="B305" s="1073" t="str">
        <f t="shared" si="124"/>
        <v/>
      </c>
      <c r="C305" s="1042"/>
      <c r="D305" s="1175"/>
      <c r="E305" s="1403"/>
      <c r="F305" s="1044"/>
      <c r="G305" s="1081" t="str">
        <f t="shared" si="101"/>
        <v/>
      </c>
      <c r="H305" s="1019"/>
      <c r="I305" s="1020"/>
      <c r="J305" s="1020"/>
      <c r="K305" s="1020"/>
      <c r="L305" s="1022"/>
      <c r="M305" s="1023"/>
      <c r="N305" s="1023"/>
      <c r="O305" s="1024"/>
      <c r="P305" s="1156"/>
      <c r="Q305" s="1010"/>
      <c r="R305" s="1073" t="str">
        <f>IF(H305="","",VLOOKUP($H305,'Nhập xuất tồn S02'!$B$12:$AB$51,3,0))</f>
        <v/>
      </c>
      <c r="S305" s="1093">
        <f t="shared" si="114"/>
        <v>0</v>
      </c>
      <c r="T305" s="1093">
        <f t="shared" si="115"/>
        <v>0</v>
      </c>
      <c r="U305" s="1094">
        <f>IF(J305&gt;0,VLOOKUP($H305,'Nhập xuất tồn S02'!$B$12:$AB$51,27,0),0)</f>
        <v>0</v>
      </c>
      <c r="V305" s="1094">
        <f t="shared" si="116"/>
        <v>0</v>
      </c>
      <c r="W305" s="1105" t="str">
        <f>IF(H305="","",VLOOKUP(H305,'Nhập xuất tồn S02'!$B$12:$X$4901,22,0))</f>
        <v/>
      </c>
      <c r="X305" s="1096" t="str">
        <f>IF(H305="","",VLOOKUP(H305,'Nhập xuất tồn S02'!$B$12:$X$4901,23,0))</f>
        <v/>
      </c>
      <c r="Y305" s="1096" t="str">
        <f t="shared" si="117"/>
        <v/>
      </c>
      <c r="Z305" s="1096" t="str">
        <f t="shared" si="118"/>
        <v/>
      </c>
      <c r="AA305" s="1106" t="str">
        <f>IF(P305="","",VLOOKUP(P305,'Khách hàng'!$B$6:$E$1391,2,0))</f>
        <v/>
      </c>
      <c r="AB305" s="1107" t="str">
        <f>IF(P305="","",VLOOKUP(P305,'Khách hàng'!$B$6:$E$1391,3,0))</f>
        <v/>
      </c>
    </row>
    <row r="306" spans="1:28" s="1011" customFormat="1" ht="13.8">
      <c r="A306" s="1164" t="str">
        <f t="shared" si="123"/>
        <v/>
      </c>
      <c r="B306" s="1073" t="str">
        <f t="shared" si="124"/>
        <v/>
      </c>
      <c r="C306" s="1042"/>
      <c r="D306" s="1175"/>
      <c r="E306" s="1403"/>
      <c r="F306" s="1044"/>
      <c r="G306" s="1081" t="str">
        <f t="shared" si="101"/>
        <v/>
      </c>
      <c r="H306" s="1019"/>
      <c r="I306" s="1020"/>
      <c r="J306" s="1020"/>
      <c r="K306" s="1020"/>
      <c r="L306" s="1022"/>
      <c r="M306" s="1023"/>
      <c r="N306" s="1023"/>
      <c r="O306" s="1024"/>
      <c r="P306" s="1156"/>
      <c r="Q306" s="1010"/>
      <c r="R306" s="1073" t="str">
        <f>IF(H306="","",VLOOKUP($H306,'Nhập xuất tồn S02'!$B$12:$AB$51,3,0))</f>
        <v/>
      </c>
      <c r="S306" s="1093">
        <f t="shared" si="114"/>
        <v>0</v>
      </c>
      <c r="T306" s="1093">
        <f t="shared" si="115"/>
        <v>0</v>
      </c>
      <c r="U306" s="1094">
        <f>IF(J306&gt;0,VLOOKUP($H306,'Nhập xuất tồn S02'!$B$12:$AB$51,27,0),0)</f>
        <v>0</v>
      </c>
      <c r="V306" s="1094">
        <f t="shared" si="116"/>
        <v>0</v>
      </c>
      <c r="W306" s="1105" t="str">
        <f>IF(H306="","",VLOOKUP(H306,'Nhập xuất tồn S02'!$B$12:$X$4901,22,0))</f>
        <v/>
      </c>
      <c r="X306" s="1096" t="str">
        <f>IF(H306="","",VLOOKUP(H306,'Nhập xuất tồn S02'!$B$12:$X$4901,23,0))</f>
        <v/>
      </c>
      <c r="Y306" s="1096" t="str">
        <f t="shared" si="117"/>
        <v/>
      </c>
      <c r="Z306" s="1096" t="str">
        <f t="shared" si="118"/>
        <v/>
      </c>
      <c r="AA306" s="1106" t="str">
        <f>IF(P306="","",VLOOKUP(P306,'Khách hàng'!$B$6:$E$1391,2,0))</f>
        <v/>
      </c>
      <c r="AB306" s="1107" t="str">
        <f>IF(P306="","",VLOOKUP(P306,'Khách hàng'!$B$6:$E$1391,3,0))</f>
        <v/>
      </c>
    </row>
    <row r="307" spans="1:28" s="1011" customFormat="1" ht="13.8">
      <c r="A307" s="1164" t="str">
        <f t="shared" si="123"/>
        <v/>
      </c>
      <c r="B307" s="1073" t="str">
        <f t="shared" si="124"/>
        <v/>
      </c>
      <c r="C307" s="1042"/>
      <c r="D307" s="1175"/>
      <c r="E307" s="1403"/>
      <c r="F307" s="1044"/>
      <c r="G307" s="1081" t="str">
        <f t="shared" si="101"/>
        <v/>
      </c>
      <c r="H307" s="1019"/>
      <c r="I307" s="1020"/>
      <c r="J307" s="1020"/>
      <c r="K307" s="1020"/>
      <c r="L307" s="1022"/>
      <c r="M307" s="1023"/>
      <c r="N307" s="1023"/>
      <c r="O307" s="1024"/>
      <c r="P307" s="1156"/>
      <c r="Q307" s="1010"/>
      <c r="R307" s="1073" t="str">
        <f>IF(H307="","",VLOOKUP($H307,'Nhập xuất tồn S02'!$B$12:$AB$51,3,0))</f>
        <v/>
      </c>
      <c r="S307" s="1093">
        <f t="shared" si="114"/>
        <v>0</v>
      </c>
      <c r="T307" s="1093">
        <f t="shared" si="115"/>
        <v>0</v>
      </c>
      <c r="U307" s="1094">
        <f>IF(J307&gt;0,VLOOKUP($H307,'Nhập xuất tồn S02'!$B$12:$AB$51,27,0),0)</f>
        <v>0</v>
      </c>
      <c r="V307" s="1094">
        <f t="shared" si="116"/>
        <v>0</v>
      </c>
      <c r="W307" s="1105" t="str">
        <f>IF(H307="","",VLOOKUP(H307,'Nhập xuất tồn S02'!$B$12:$X$4901,22,0))</f>
        <v/>
      </c>
      <c r="X307" s="1096" t="str">
        <f>IF(H307="","",VLOOKUP(H307,'Nhập xuất tồn S02'!$B$12:$X$4901,23,0))</f>
        <v/>
      </c>
      <c r="Y307" s="1096" t="str">
        <f t="shared" si="117"/>
        <v/>
      </c>
      <c r="Z307" s="1096" t="str">
        <f t="shared" si="118"/>
        <v/>
      </c>
      <c r="AA307" s="1106" t="str">
        <f>IF(P307="","",VLOOKUP(P307,'Khách hàng'!$B$6:$E$1391,2,0))</f>
        <v/>
      </c>
      <c r="AB307" s="1107" t="str">
        <f>IF(P307="","",VLOOKUP(P307,'Khách hàng'!$B$6:$E$1391,3,0))</f>
        <v/>
      </c>
    </row>
    <row r="308" spans="1:28" s="1011" customFormat="1" ht="13.8">
      <c r="A308" s="1164" t="str">
        <f t="shared" si="123"/>
        <v/>
      </c>
      <c r="B308" s="1073" t="str">
        <f t="shared" si="124"/>
        <v/>
      </c>
      <c r="C308" s="1042"/>
      <c r="D308" s="1175"/>
      <c r="E308" s="1403"/>
      <c r="F308" s="1044"/>
      <c r="G308" s="1081" t="str">
        <f t="shared" si="101"/>
        <v/>
      </c>
      <c r="H308" s="1019"/>
      <c r="I308" s="1020"/>
      <c r="J308" s="1020"/>
      <c r="K308" s="1020"/>
      <c r="L308" s="1022"/>
      <c r="M308" s="1023"/>
      <c r="N308" s="1023"/>
      <c r="O308" s="1024"/>
      <c r="P308" s="1156"/>
      <c r="Q308" s="1010"/>
      <c r="R308" s="1073" t="str">
        <f>IF(H308="","",VLOOKUP($H308,'Nhập xuất tồn S02'!$B$12:$AB$51,3,0))</f>
        <v/>
      </c>
      <c r="S308" s="1093">
        <f t="shared" si="114"/>
        <v>0</v>
      </c>
      <c r="T308" s="1093">
        <f t="shared" si="115"/>
        <v>0</v>
      </c>
      <c r="U308" s="1094">
        <f>IF(J308&gt;0,VLOOKUP($H308,'Nhập xuất tồn S02'!$B$12:$AB$51,27,0),0)</f>
        <v>0</v>
      </c>
      <c r="V308" s="1094">
        <f t="shared" si="116"/>
        <v>0</v>
      </c>
      <c r="W308" s="1105" t="str">
        <f>IF(H308="","",VLOOKUP(H308,'Nhập xuất tồn S02'!$B$12:$X$4901,22,0))</f>
        <v/>
      </c>
      <c r="X308" s="1096" t="str">
        <f>IF(H308="","",VLOOKUP(H308,'Nhập xuất tồn S02'!$B$12:$X$4901,23,0))</f>
        <v/>
      </c>
      <c r="Y308" s="1096" t="str">
        <f t="shared" si="117"/>
        <v/>
      </c>
      <c r="Z308" s="1096" t="str">
        <f t="shared" si="118"/>
        <v/>
      </c>
      <c r="AA308" s="1106" t="str">
        <f>IF(P308="","",VLOOKUP(P308,'Khách hàng'!$B$6:$E$1391,2,0))</f>
        <v/>
      </c>
      <c r="AB308" s="1107" t="str">
        <f>IF(P308="","",VLOOKUP(P308,'Khách hàng'!$B$6:$E$1391,3,0))</f>
        <v/>
      </c>
    </row>
    <row r="309" spans="1:28" s="1011" customFormat="1" ht="13.8">
      <c r="A309" s="1164" t="str">
        <f t="shared" si="123"/>
        <v/>
      </c>
      <c r="B309" s="1073" t="str">
        <f t="shared" si="124"/>
        <v/>
      </c>
      <c r="C309" s="1042"/>
      <c r="D309" s="1175"/>
      <c r="E309" s="1403"/>
      <c r="F309" s="1044"/>
      <c r="G309" s="1081" t="str">
        <f t="shared" si="101"/>
        <v/>
      </c>
      <c r="H309" s="1019"/>
      <c r="I309" s="1020"/>
      <c r="J309" s="1020"/>
      <c r="K309" s="1020"/>
      <c r="L309" s="1022"/>
      <c r="M309" s="1023"/>
      <c r="N309" s="1023"/>
      <c r="O309" s="1024"/>
      <c r="P309" s="1156"/>
      <c r="Q309" s="1010"/>
      <c r="R309" s="1073" t="str">
        <f>IF(H309="","",VLOOKUP($H309,'Nhập xuất tồn S02'!$B$12:$AB$51,3,0))</f>
        <v/>
      </c>
      <c r="S309" s="1093">
        <f t="shared" si="114"/>
        <v>0</v>
      </c>
      <c r="T309" s="1093">
        <f t="shared" si="115"/>
        <v>0</v>
      </c>
      <c r="U309" s="1094">
        <f>IF(J309&gt;0,VLOOKUP($H309,'Nhập xuất tồn S02'!$B$12:$AB$51,27,0),0)</f>
        <v>0</v>
      </c>
      <c r="V309" s="1094">
        <f t="shared" si="116"/>
        <v>0</v>
      </c>
      <c r="W309" s="1105" t="str">
        <f>IF(H309="","",VLOOKUP(H309,'Nhập xuất tồn S02'!$B$12:$X$4901,22,0))</f>
        <v/>
      </c>
      <c r="X309" s="1096" t="str">
        <f>IF(H309="","",VLOOKUP(H309,'Nhập xuất tồn S02'!$B$12:$X$4901,23,0))</f>
        <v/>
      </c>
      <c r="Y309" s="1096" t="str">
        <f t="shared" si="117"/>
        <v/>
      </c>
      <c r="Z309" s="1096" t="str">
        <f t="shared" si="118"/>
        <v/>
      </c>
      <c r="AA309" s="1106" t="str">
        <f>IF(P309="","",VLOOKUP(P309,'Khách hàng'!$B$6:$E$1391,2,0))</f>
        <v/>
      </c>
      <c r="AB309" s="1107" t="str">
        <f>IF(P309="","",VLOOKUP(P309,'Khách hàng'!$B$6:$E$1391,3,0))</f>
        <v/>
      </c>
    </row>
    <row r="310" spans="1:28" s="1011" customFormat="1" ht="13.8">
      <c r="A310" s="1164" t="str">
        <f t="shared" si="123"/>
        <v/>
      </c>
      <c r="B310" s="1073" t="str">
        <f t="shared" si="124"/>
        <v/>
      </c>
      <c r="C310" s="1042"/>
      <c r="D310" s="1175"/>
      <c r="E310" s="1403"/>
      <c r="F310" s="1044"/>
      <c r="G310" s="1081" t="str">
        <f t="shared" si="101"/>
        <v/>
      </c>
      <c r="H310" s="1019"/>
      <c r="I310" s="1020"/>
      <c r="J310" s="1020"/>
      <c r="K310" s="1020"/>
      <c r="L310" s="1022"/>
      <c r="M310" s="1023"/>
      <c r="N310" s="1023"/>
      <c r="O310" s="1024"/>
      <c r="P310" s="1156"/>
      <c r="Q310" s="1010"/>
      <c r="R310" s="1073" t="str">
        <f>IF(H310="","",VLOOKUP($H310,'Nhập xuất tồn S02'!$B$12:$AB$51,3,0))</f>
        <v/>
      </c>
      <c r="S310" s="1093">
        <f t="shared" si="114"/>
        <v>0</v>
      </c>
      <c r="T310" s="1093">
        <f t="shared" si="115"/>
        <v>0</v>
      </c>
      <c r="U310" s="1094">
        <f>IF(J310&gt;0,VLOOKUP($H310,'Nhập xuất tồn S02'!$B$12:$AB$51,27,0),0)</f>
        <v>0</v>
      </c>
      <c r="V310" s="1094">
        <f t="shared" si="116"/>
        <v>0</v>
      </c>
      <c r="W310" s="1105" t="str">
        <f>IF(H310="","",VLOOKUP(H310,'Nhập xuất tồn S02'!$B$12:$X$4901,22,0))</f>
        <v/>
      </c>
      <c r="X310" s="1096" t="str">
        <f>IF(H310="","",VLOOKUP(H310,'Nhập xuất tồn S02'!$B$12:$X$4901,23,0))</f>
        <v/>
      </c>
      <c r="Y310" s="1096" t="str">
        <f t="shared" si="117"/>
        <v/>
      </c>
      <c r="Z310" s="1096" t="str">
        <f t="shared" si="118"/>
        <v/>
      </c>
      <c r="AA310" s="1106" t="str">
        <f>IF(P310="","",VLOOKUP(P310,'Khách hàng'!$B$6:$E$1391,2,0))</f>
        <v/>
      </c>
      <c r="AB310" s="1107" t="str">
        <f>IF(P310="","",VLOOKUP(P310,'Khách hàng'!$B$6:$E$1391,3,0))</f>
        <v/>
      </c>
    </row>
    <row r="311" spans="1:28" s="1011" customFormat="1" ht="13.8">
      <c r="A311" s="1164" t="str">
        <f t="shared" si="123"/>
        <v/>
      </c>
      <c r="B311" s="1073" t="str">
        <f t="shared" si="124"/>
        <v/>
      </c>
      <c r="C311" s="1042"/>
      <c r="D311" s="1175"/>
      <c r="E311" s="1403"/>
      <c r="F311" s="1044"/>
      <c r="G311" s="1081" t="str">
        <f t="shared" ref="G311:G374" si="125">IF(OR(M311="152",M311="156",M311="155"),"PN-"&amp;C311,IF(OR(N311="152",N311="156",N311="155"),"PX-"&amp;C311,""))</f>
        <v/>
      </c>
      <c r="H311" s="1019"/>
      <c r="I311" s="1020"/>
      <c r="J311" s="1020"/>
      <c r="K311" s="1020"/>
      <c r="L311" s="1022"/>
      <c r="M311" s="1023"/>
      <c r="N311" s="1023"/>
      <c r="O311" s="1024"/>
      <c r="P311" s="1156"/>
      <c r="Q311" s="1010"/>
      <c r="R311" s="1073" t="str">
        <f>IF(H311="","",VLOOKUP($H311,'Nhập xuất tồn S02'!$B$12:$AB$51,3,0))</f>
        <v/>
      </c>
      <c r="S311" s="1093">
        <f t="shared" si="114"/>
        <v>0</v>
      </c>
      <c r="T311" s="1093">
        <f t="shared" si="115"/>
        <v>0</v>
      </c>
      <c r="U311" s="1094">
        <f>IF(J311&gt;0,VLOOKUP($H311,'Nhập xuất tồn S02'!$B$12:$AB$51,27,0),0)</f>
        <v>0</v>
      </c>
      <c r="V311" s="1094">
        <f t="shared" si="116"/>
        <v>0</v>
      </c>
      <c r="W311" s="1105" t="str">
        <f>IF(H311="","",VLOOKUP(H311,'Nhập xuất tồn S02'!$B$12:$X$4901,22,0))</f>
        <v/>
      </c>
      <c r="X311" s="1096" t="str">
        <f>IF(H311="","",VLOOKUP(H311,'Nhập xuất tồn S02'!$B$12:$X$4901,23,0))</f>
        <v/>
      </c>
      <c r="Y311" s="1096" t="str">
        <f t="shared" si="117"/>
        <v/>
      </c>
      <c r="Z311" s="1096" t="str">
        <f t="shared" si="118"/>
        <v/>
      </c>
      <c r="AA311" s="1106" t="str">
        <f>IF(P311="","",VLOOKUP(P311,'Khách hàng'!$B$6:$E$1391,2,0))</f>
        <v/>
      </c>
      <c r="AB311" s="1107" t="str">
        <f>IF(P311="","",VLOOKUP(P311,'Khách hàng'!$B$6:$E$1391,3,0))</f>
        <v/>
      </c>
    </row>
    <row r="312" spans="1:28" s="1011" customFormat="1" ht="13.8">
      <c r="A312" s="1164" t="str">
        <f t="shared" si="123"/>
        <v/>
      </c>
      <c r="B312" s="1073" t="str">
        <f t="shared" si="124"/>
        <v/>
      </c>
      <c r="C312" s="1042"/>
      <c r="D312" s="1175"/>
      <c r="E312" s="1403"/>
      <c r="F312" s="1044"/>
      <c r="G312" s="1081" t="str">
        <f t="shared" si="125"/>
        <v/>
      </c>
      <c r="H312" s="1019"/>
      <c r="I312" s="1020"/>
      <c r="J312" s="1020"/>
      <c r="K312" s="1020"/>
      <c r="L312" s="1022"/>
      <c r="M312" s="1023"/>
      <c r="N312" s="1023"/>
      <c r="O312" s="1024"/>
      <c r="P312" s="1156"/>
      <c r="Q312" s="1010"/>
      <c r="R312" s="1073" t="str">
        <f>IF(H312="","",VLOOKUP($H312,'Nhập xuất tồn S02'!$B$12:$AB$51,3,0))</f>
        <v/>
      </c>
      <c r="S312" s="1093">
        <f t="shared" si="114"/>
        <v>0</v>
      </c>
      <c r="T312" s="1093">
        <f t="shared" si="115"/>
        <v>0</v>
      </c>
      <c r="U312" s="1094">
        <f>IF(J312&gt;0,VLOOKUP($H312,'Nhập xuất tồn S02'!$B$12:$AB$51,27,0),0)</f>
        <v>0</v>
      </c>
      <c r="V312" s="1094">
        <f t="shared" si="116"/>
        <v>0</v>
      </c>
      <c r="W312" s="1105" t="str">
        <f>IF(H312="","",VLOOKUP(H312,'Nhập xuất tồn S02'!$B$12:$X$4901,22,0))</f>
        <v/>
      </c>
      <c r="X312" s="1096" t="str">
        <f>IF(H312="","",VLOOKUP(H312,'Nhập xuất tồn S02'!$B$12:$X$4901,23,0))</f>
        <v/>
      </c>
      <c r="Y312" s="1096" t="str">
        <f t="shared" si="117"/>
        <v/>
      </c>
      <c r="Z312" s="1096" t="str">
        <f t="shared" si="118"/>
        <v/>
      </c>
      <c r="AA312" s="1106" t="str">
        <f>IF(P312="","",VLOOKUP(P312,'Khách hàng'!$B$6:$E$1391,2,0))</f>
        <v/>
      </c>
      <c r="AB312" s="1107" t="str">
        <f>IF(P312="","",VLOOKUP(P312,'Khách hàng'!$B$6:$E$1391,3,0))</f>
        <v/>
      </c>
    </row>
    <row r="313" spans="1:28" s="1011" customFormat="1" ht="13.8">
      <c r="A313" s="1164" t="str">
        <f t="shared" si="123"/>
        <v/>
      </c>
      <c r="B313" s="1073" t="str">
        <f t="shared" si="124"/>
        <v/>
      </c>
      <c r="C313" s="1042"/>
      <c r="D313" s="1175"/>
      <c r="E313" s="1403"/>
      <c r="F313" s="1044"/>
      <c r="G313" s="1081" t="str">
        <f t="shared" si="125"/>
        <v/>
      </c>
      <c r="H313" s="1019"/>
      <c r="I313" s="1020"/>
      <c r="J313" s="1020"/>
      <c r="K313" s="1020"/>
      <c r="L313" s="1022"/>
      <c r="M313" s="1023"/>
      <c r="N313" s="1023"/>
      <c r="O313" s="1024"/>
      <c r="P313" s="1156"/>
      <c r="Q313" s="1010"/>
      <c r="R313" s="1073" t="str">
        <f>IF(H313="","",VLOOKUP($H313,'Nhập xuất tồn S02'!$B$12:$AB$51,3,0))</f>
        <v/>
      </c>
      <c r="S313" s="1093">
        <f t="shared" si="114"/>
        <v>0</v>
      </c>
      <c r="T313" s="1093">
        <f t="shared" si="115"/>
        <v>0</v>
      </c>
      <c r="U313" s="1094">
        <f>IF(J313&gt;0,VLOOKUP($H313,'Nhập xuất tồn S02'!$B$12:$AB$51,27,0),0)</f>
        <v>0</v>
      </c>
      <c r="V313" s="1094">
        <f t="shared" si="116"/>
        <v>0</v>
      </c>
      <c r="W313" s="1105" t="str">
        <f>IF(H313="","",VLOOKUP(H313,'Nhập xuất tồn S02'!$B$12:$X$4901,22,0))</f>
        <v/>
      </c>
      <c r="X313" s="1096" t="str">
        <f>IF(H313="","",VLOOKUP(H313,'Nhập xuất tồn S02'!$B$12:$X$4901,23,0))</f>
        <v/>
      </c>
      <c r="Y313" s="1096" t="str">
        <f t="shared" si="117"/>
        <v/>
      </c>
      <c r="Z313" s="1096" t="str">
        <f t="shared" si="118"/>
        <v/>
      </c>
      <c r="AA313" s="1106" t="str">
        <f>IF(P313="","",VLOOKUP(P313,'Khách hàng'!$B$6:$E$1391,2,0))</f>
        <v/>
      </c>
      <c r="AB313" s="1107" t="str">
        <f>IF(P313="","",VLOOKUP(P313,'Khách hàng'!$B$6:$E$1391,3,0))</f>
        <v/>
      </c>
    </row>
    <row r="314" spans="1:28" s="1011" customFormat="1" ht="13.8">
      <c r="A314" s="1164" t="str">
        <f t="shared" si="123"/>
        <v/>
      </c>
      <c r="B314" s="1073" t="str">
        <f t="shared" si="124"/>
        <v/>
      </c>
      <c r="C314" s="1042"/>
      <c r="D314" s="1175"/>
      <c r="E314" s="1403"/>
      <c r="F314" s="1044"/>
      <c r="G314" s="1081" t="str">
        <f t="shared" si="125"/>
        <v/>
      </c>
      <c r="H314" s="1019"/>
      <c r="I314" s="1020"/>
      <c r="J314" s="1020"/>
      <c r="K314" s="1020"/>
      <c r="L314" s="1022"/>
      <c r="M314" s="1023"/>
      <c r="N314" s="1023"/>
      <c r="O314" s="1024"/>
      <c r="P314" s="1156"/>
      <c r="Q314" s="1010"/>
      <c r="R314" s="1073" t="str">
        <f>IF(H314="","",VLOOKUP($H314,'Nhập xuất tồn S02'!$B$12:$AB$51,3,0))</f>
        <v/>
      </c>
      <c r="S314" s="1093">
        <f t="shared" si="114"/>
        <v>0</v>
      </c>
      <c r="T314" s="1093">
        <f t="shared" si="115"/>
        <v>0</v>
      </c>
      <c r="U314" s="1094">
        <f>IF(J314&gt;0,VLOOKUP($H314,'Nhập xuất tồn S02'!$B$12:$AB$51,27,0),0)</f>
        <v>0</v>
      </c>
      <c r="V314" s="1094">
        <f t="shared" si="116"/>
        <v>0</v>
      </c>
      <c r="W314" s="1105" t="str">
        <f>IF(H314="","",VLOOKUP(H314,'Nhập xuất tồn S02'!$B$12:$X$4901,22,0))</f>
        <v/>
      </c>
      <c r="X314" s="1096" t="str">
        <f>IF(H314="","",VLOOKUP(H314,'Nhập xuất tồn S02'!$B$12:$X$4901,23,0))</f>
        <v/>
      </c>
      <c r="Y314" s="1096" t="str">
        <f t="shared" si="117"/>
        <v/>
      </c>
      <c r="Z314" s="1096" t="str">
        <f t="shared" si="118"/>
        <v/>
      </c>
      <c r="AA314" s="1106" t="str">
        <f>IF(P314="","",VLOOKUP(P314,'Khách hàng'!$B$6:$E$1391,2,0))</f>
        <v/>
      </c>
      <c r="AB314" s="1107" t="str">
        <f>IF(P314="","",VLOOKUP(P314,'Khách hàng'!$B$6:$E$1391,3,0))</f>
        <v/>
      </c>
    </row>
    <row r="315" spans="1:28" s="1011" customFormat="1" ht="13.8">
      <c r="A315" s="1164" t="str">
        <f t="shared" si="123"/>
        <v/>
      </c>
      <c r="B315" s="1073" t="str">
        <f t="shared" si="124"/>
        <v/>
      </c>
      <c r="C315" s="1042"/>
      <c r="D315" s="1175"/>
      <c r="E315" s="1403"/>
      <c r="F315" s="1044"/>
      <c r="G315" s="1081" t="str">
        <f t="shared" si="125"/>
        <v/>
      </c>
      <c r="H315" s="1019"/>
      <c r="I315" s="1020"/>
      <c r="J315" s="1020"/>
      <c r="K315" s="1020"/>
      <c r="L315" s="1022"/>
      <c r="M315" s="1023"/>
      <c r="N315" s="1023"/>
      <c r="O315" s="1024"/>
      <c r="P315" s="1156"/>
      <c r="Q315" s="1010"/>
      <c r="R315" s="1073" t="str">
        <f>IF(H315="","",VLOOKUP($H315,'Nhập xuất tồn S02'!$B$12:$AB$51,3,0))</f>
        <v/>
      </c>
      <c r="S315" s="1093">
        <f t="shared" si="114"/>
        <v>0</v>
      </c>
      <c r="T315" s="1093">
        <f t="shared" si="115"/>
        <v>0</v>
      </c>
      <c r="U315" s="1094">
        <f>IF(J315&gt;0,VLOOKUP($H315,'Nhập xuất tồn S02'!$B$12:$AB$51,27,0),0)</f>
        <v>0</v>
      </c>
      <c r="V315" s="1094">
        <f t="shared" si="116"/>
        <v>0</v>
      </c>
      <c r="W315" s="1105" t="str">
        <f>IF(H315="","",VLOOKUP(H315,'Nhập xuất tồn S02'!$B$12:$X$4901,22,0))</f>
        <v/>
      </c>
      <c r="X315" s="1096" t="str">
        <f>IF(H315="","",VLOOKUP(H315,'Nhập xuất tồn S02'!$B$12:$X$4901,23,0))</f>
        <v/>
      </c>
      <c r="Y315" s="1096" t="str">
        <f t="shared" si="117"/>
        <v/>
      </c>
      <c r="Z315" s="1096" t="str">
        <f t="shared" si="118"/>
        <v/>
      </c>
      <c r="AA315" s="1106" t="str">
        <f>IF(P315="","",VLOOKUP(P315,'Khách hàng'!$B$6:$E$1391,2,0))</f>
        <v/>
      </c>
      <c r="AB315" s="1107" t="str">
        <f>IF(P315="","",VLOOKUP(P315,'Khách hàng'!$B$6:$E$1391,3,0))</f>
        <v/>
      </c>
    </row>
    <row r="316" spans="1:28" s="1011" customFormat="1" ht="13.8">
      <c r="A316" s="1164" t="str">
        <f t="shared" si="123"/>
        <v/>
      </c>
      <c r="B316" s="1073" t="str">
        <f t="shared" si="124"/>
        <v/>
      </c>
      <c r="C316" s="1042"/>
      <c r="D316" s="1175"/>
      <c r="E316" s="1403"/>
      <c r="F316" s="1044"/>
      <c r="G316" s="1081" t="str">
        <f t="shared" si="125"/>
        <v/>
      </c>
      <c r="H316" s="1019"/>
      <c r="I316" s="1020"/>
      <c r="J316" s="1020"/>
      <c r="K316" s="1020"/>
      <c r="L316" s="1022"/>
      <c r="M316" s="1023"/>
      <c r="N316" s="1023"/>
      <c r="O316" s="1024"/>
      <c r="P316" s="1156"/>
      <c r="Q316" s="1010"/>
      <c r="R316" s="1073" t="str">
        <f>IF(H316="","",VLOOKUP($H316,'Nhập xuất tồn S02'!$B$12:$AB$51,3,0))</f>
        <v/>
      </c>
      <c r="S316" s="1093">
        <f t="shared" si="114"/>
        <v>0</v>
      </c>
      <c r="T316" s="1093">
        <f t="shared" si="115"/>
        <v>0</v>
      </c>
      <c r="U316" s="1094">
        <f>IF(J316&gt;0,VLOOKUP($H316,'Nhập xuất tồn S02'!$B$12:$AB$51,27,0),0)</f>
        <v>0</v>
      </c>
      <c r="V316" s="1094">
        <f t="shared" si="116"/>
        <v>0</v>
      </c>
      <c r="W316" s="1105" t="str">
        <f>IF(H316="","",VLOOKUP(H316,'Nhập xuất tồn S02'!$B$12:$X$4901,22,0))</f>
        <v/>
      </c>
      <c r="X316" s="1096" t="str">
        <f>IF(H316="","",VLOOKUP(H316,'Nhập xuất tồn S02'!$B$12:$X$4901,23,0))</f>
        <v/>
      </c>
      <c r="Y316" s="1096" t="str">
        <f t="shared" si="117"/>
        <v/>
      </c>
      <c r="Z316" s="1096" t="str">
        <f t="shared" si="118"/>
        <v/>
      </c>
      <c r="AA316" s="1106" t="str">
        <f>IF(P316="","",VLOOKUP(P316,'Khách hàng'!$B$6:$E$1391,2,0))</f>
        <v/>
      </c>
      <c r="AB316" s="1107" t="str">
        <f>IF(P316="","",VLOOKUP(P316,'Khách hàng'!$B$6:$E$1391,3,0))</f>
        <v/>
      </c>
    </row>
    <row r="317" spans="1:28" s="1011" customFormat="1" ht="13.8">
      <c r="A317" s="1164" t="str">
        <f t="shared" si="123"/>
        <v/>
      </c>
      <c r="B317" s="1073" t="str">
        <f t="shared" si="124"/>
        <v/>
      </c>
      <c r="C317" s="1042"/>
      <c r="D317" s="1175"/>
      <c r="E317" s="1403"/>
      <c r="F317" s="1044"/>
      <c r="G317" s="1081" t="str">
        <f t="shared" si="125"/>
        <v/>
      </c>
      <c r="H317" s="1019"/>
      <c r="I317" s="1020"/>
      <c r="J317" s="1020"/>
      <c r="K317" s="1020"/>
      <c r="L317" s="1022"/>
      <c r="M317" s="1023"/>
      <c r="N317" s="1023"/>
      <c r="O317" s="1024"/>
      <c r="P317" s="1156"/>
      <c r="Q317" s="1010"/>
      <c r="R317" s="1073" t="str">
        <f>IF(H317="","",VLOOKUP($H317,'Nhập xuất tồn S02'!$B$12:$AB$51,3,0))</f>
        <v/>
      </c>
      <c r="S317" s="1093">
        <f t="shared" si="114"/>
        <v>0</v>
      </c>
      <c r="T317" s="1093">
        <f t="shared" si="115"/>
        <v>0</v>
      </c>
      <c r="U317" s="1094">
        <f>IF(J317&gt;0,VLOOKUP($H317,'Nhập xuất tồn S02'!$B$12:$AB$51,27,0),0)</f>
        <v>0</v>
      </c>
      <c r="V317" s="1094">
        <f t="shared" si="116"/>
        <v>0</v>
      </c>
      <c r="W317" s="1105" t="str">
        <f>IF(H317="","",VLOOKUP(H317,'Nhập xuất tồn S02'!$B$12:$X$4901,22,0))</f>
        <v/>
      </c>
      <c r="X317" s="1096" t="str">
        <f>IF(H317="","",VLOOKUP(H317,'Nhập xuất tồn S02'!$B$12:$X$4901,23,0))</f>
        <v/>
      </c>
      <c r="Y317" s="1096" t="str">
        <f t="shared" si="117"/>
        <v/>
      </c>
      <c r="Z317" s="1096" t="str">
        <f t="shared" si="118"/>
        <v/>
      </c>
      <c r="AA317" s="1106" t="str">
        <f>IF(P317="","",VLOOKUP(P317,'Khách hàng'!$B$6:$E$1391,2,0))</f>
        <v/>
      </c>
      <c r="AB317" s="1107" t="str">
        <f>IF(P317="","",VLOOKUP(P317,'Khách hàng'!$B$6:$E$1391,3,0))</f>
        <v/>
      </c>
    </row>
    <row r="318" spans="1:28" s="1011" customFormat="1" ht="13.8">
      <c r="A318" s="1164" t="str">
        <f t="shared" si="123"/>
        <v/>
      </c>
      <c r="B318" s="1073" t="str">
        <f t="shared" si="124"/>
        <v/>
      </c>
      <c r="C318" s="1042"/>
      <c r="D318" s="1175"/>
      <c r="E318" s="1403"/>
      <c r="F318" s="1044"/>
      <c r="G318" s="1081" t="str">
        <f t="shared" si="125"/>
        <v/>
      </c>
      <c r="H318" s="1019"/>
      <c r="I318" s="1020"/>
      <c r="J318" s="1020"/>
      <c r="K318" s="1020"/>
      <c r="L318" s="1022"/>
      <c r="M318" s="1023"/>
      <c r="N318" s="1023"/>
      <c r="O318" s="1024"/>
      <c r="P318" s="1156"/>
      <c r="Q318" s="1010"/>
      <c r="R318" s="1073" t="str">
        <f>IF(H318="","",VLOOKUP($H318,'Nhập xuất tồn S02'!$B$12:$AB$51,3,0))</f>
        <v/>
      </c>
      <c r="S318" s="1093">
        <f t="shared" si="114"/>
        <v>0</v>
      </c>
      <c r="T318" s="1093">
        <f t="shared" si="115"/>
        <v>0</v>
      </c>
      <c r="U318" s="1094">
        <f>IF(J318&gt;0,VLOOKUP($H318,'Nhập xuất tồn S02'!$B$12:$AB$51,27,0),0)</f>
        <v>0</v>
      </c>
      <c r="V318" s="1094">
        <f t="shared" si="116"/>
        <v>0</v>
      </c>
      <c r="W318" s="1105" t="str">
        <f>IF(H318="","",VLOOKUP(H318,'Nhập xuất tồn S02'!$B$12:$X$4901,22,0))</f>
        <v/>
      </c>
      <c r="X318" s="1096" t="str">
        <f>IF(H318="","",VLOOKUP(H318,'Nhập xuất tồn S02'!$B$12:$X$4901,23,0))</f>
        <v/>
      </c>
      <c r="Y318" s="1096" t="str">
        <f t="shared" si="117"/>
        <v/>
      </c>
      <c r="Z318" s="1096" t="str">
        <f t="shared" si="118"/>
        <v/>
      </c>
      <c r="AA318" s="1106" t="str">
        <f>IF(P318="","",VLOOKUP(P318,'Khách hàng'!$B$6:$E$1391,2,0))</f>
        <v/>
      </c>
      <c r="AB318" s="1107" t="str">
        <f>IF(P318="","",VLOOKUP(P318,'Khách hàng'!$B$6:$E$1391,3,0))</f>
        <v/>
      </c>
    </row>
    <row r="319" spans="1:28" s="1011" customFormat="1" ht="13.8">
      <c r="A319" s="1164" t="str">
        <f t="shared" si="123"/>
        <v/>
      </c>
      <c r="B319" s="1073" t="str">
        <f t="shared" si="124"/>
        <v/>
      </c>
      <c r="C319" s="1042"/>
      <c r="D319" s="1175"/>
      <c r="E319" s="1403"/>
      <c r="F319" s="1044"/>
      <c r="G319" s="1081" t="str">
        <f t="shared" si="125"/>
        <v/>
      </c>
      <c r="H319" s="1019"/>
      <c r="I319" s="1020"/>
      <c r="J319" s="1020"/>
      <c r="K319" s="1020"/>
      <c r="L319" s="1022"/>
      <c r="M319" s="1023"/>
      <c r="N319" s="1023"/>
      <c r="O319" s="1024"/>
      <c r="P319" s="1156"/>
      <c r="Q319" s="1010"/>
      <c r="R319" s="1073" t="str">
        <f>IF(H319="","",VLOOKUP($H319,'Nhập xuất tồn S02'!$B$12:$AB$51,3,0))</f>
        <v/>
      </c>
      <c r="S319" s="1093">
        <f t="shared" si="114"/>
        <v>0</v>
      </c>
      <c r="T319" s="1093">
        <f t="shared" si="115"/>
        <v>0</v>
      </c>
      <c r="U319" s="1094">
        <f>IF(J319&gt;0,VLOOKUP($H319,'Nhập xuất tồn S02'!$B$12:$AB$51,27,0),0)</f>
        <v>0</v>
      </c>
      <c r="V319" s="1094">
        <f t="shared" si="116"/>
        <v>0</v>
      </c>
      <c r="W319" s="1105" t="str">
        <f>IF(H319="","",VLOOKUP(H319,'Nhập xuất tồn S02'!$B$12:$X$4901,22,0))</f>
        <v/>
      </c>
      <c r="X319" s="1096" t="str">
        <f>IF(H319="","",VLOOKUP(H319,'Nhập xuất tồn S02'!$B$12:$X$4901,23,0))</f>
        <v/>
      </c>
      <c r="Y319" s="1096" t="str">
        <f t="shared" si="117"/>
        <v/>
      </c>
      <c r="Z319" s="1096" t="str">
        <f t="shared" si="118"/>
        <v/>
      </c>
      <c r="AA319" s="1106" t="str">
        <f>IF(P319="","",VLOOKUP(P319,'Khách hàng'!$B$6:$E$1391,2,0))</f>
        <v/>
      </c>
      <c r="AB319" s="1107" t="str">
        <f>IF(P319="","",VLOOKUP(P319,'Khách hàng'!$B$6:$E$1391,3,0))</f>
        <v/>
      </c>
    </row>
    <row r="320" spans="1:28" s="1011" customFormat="1" ht="13.8">
      <c r="A320" s="1164" t="str">
        <f t="shared" si="123"/>
        <v/>
      </c>
      <c r="B320" s="1073" t="str">
        <f t="shared" si="124"/>
        <v/>
      </c>
      <c r="C320" s="1042"/>
      <c r="D320" s="1175"/>
      <c r="E320" s="1403"/>
      <c r="F320" s="1044"/>
      <c r="G320" s="1081" t="str">
        <f t="shared" si="125"/>
        <v/>
      </c>
      <c r="H320" s="1019"/>
      <c r="I320" s="1020"/>
      <c r="J320" s="1020"/>
      <c r="K320" s="1020"/>
      <c r="L320" s="1022"/>
      <c r="M320" s="1023"/>
      <c r="N320" s="1023"/>
      <c r="O320" s="1024"/>
      <c r="P320" s="1156"/>
      <c r="Q320" s="1010"/>
      <c r="R320" s="1073" t="str">
        <f>IF(H320="","",VLOOKUP($H320,'Nhập xuất tồn S02'!$B$12:$AB$51,3,0))</f>
        <v/>
      </c>
      <c r="S320" s="1093">
        <f t="shared" si="114"/>
        <v>0</v>
      </c>
      <c r="T320" s="1093">
        <f t="shared" si="115"/>
        <v>0</v>
      </c>
      <c r="U320" s="1094">
        <f>IF(J320&gt;0,VLOOKUP($H320,'Nhập xuất tồn S02'!$B$12:$AB$51,27,0),0)</f>
        <v>0</v>
      </c>
      <c r="V320" s="1094">
        <f t="shared" si="116"/>
        <v>0</v>
      </c>
      <c r="W320" s="1105" t="str">
        <f>IF(H320="","",VLOOKUP(H320,'Nhập xuất tồn S02'!$B$12:$X$4901,22,0))</f>
        <v/>
      </c>
      <c r="X320" s="1096" t="str">
        <f>IF(H320="","",VLOOKUP(H320,'Nhập xuất tồn S02'!$B$12:$X$4901,23,0))</f>
        <v/>
      </c>
      <c r="Y320" s="1096" t="str">
        <f t="shared" si="117"/>
        <v/>
      </c>
      <c r="Z320" s="1096" t="str">
        <f t="shared" si="118"/>
        <v/>
      </c>
      <c r="AA320" s="1106" t="str">
        <f>IF(P320="","",VLOOKUP(P320,'Khách hàng'!$B$6:$E$1391,2,0))</f>
        <v/>
      </c>
      <c r="AB320" s="1107" t="str">
        <f>IF(P320="","",VLOOKUP(P320,'Khách hàng'!$B$6:$E$1391,3,0))</f>
        <v/>
      </c>
    </row>
    <row r="321" spans="1:28" s="1011" customFormat="1" ht="13.8">
      <c r="A321" s="1164" t="str">
        <f t="shared" si="123"/>
        <v/>
      </c>
      <c r="B321" s="1073" t="str">
        <f t="shared" si="124"/>
        <v/>
      </c>
      <c r="C321" s="1042"/>
      <c r="D321" s="1175"/>
      <c r="E321" s="1403"/>
      <c r="F321" s="1044"/>
      <c r="G321" s="1081" t="str">
        <f t="shared" si="125"/>
        <v/>
      </c>
      <c r="H321" s="1019"/>
      <c r="I321" s="1020"/>
      <c r="J321" s="1020"/>
      <c r="K321" s="1020"/>
      <c r="L321" s="1022"/>
      <c r="M321" s="1023"/>
      <c r="N321" s="1023"/>
      <c r="O321" s="1024"/>
      <c r="P321" s="1156"/>
      <c r="Q321" s="1010"/>
      <c r="R321" s="1073" t="str">
        <f>IF(H321="","",VLOOKUP($H321,'Nhập xuất tồn S02'!$B$12:$AB$51,3,0))</f>
        <v/>
      </c>
      <c r="S321" s="1093">
        <f t="shared" si="114"/>
        <v>0</v>
      </c>
      <c r="T321" s="1093">
        <f t="shared" si="115"/>
        <v>0</v>
      </c>
      <c r="U321" s="1094">
        <f>IF(J321&gt;0,VLOOKUP($H321,'Nhập xuất tồn S02'!$B$12:$AB$51,27,0),0)</f>
        <v>0</v>
      </c>
      <c r="V321" s="1094">
        <f t="shared" si="116"/>
        <v>0</v>
      </c>
      <c r="W321" s="1105" t="str">
        <f>IF(H321="","",VLOOKUP(H321,'Nhập xuất tồn S02'!$B$12:$X$4901,22,0))</f>
        <v/>
      </c>
      <c r="X321" s="1096" t="str">
        <f>IF(H321="","",VLOOKUP(H321,'Nhập xuất tồn S02'!$B$12:$X$4901,23,0))</f>
        <v/>
      </c>
      <c r="Y321" s="1096" t="str">
        <f t="shared" si="117"/>
        <v/>
      </c>
      <c r="Z321" s="1096" t="str">
        <f t="shared" si="118"/>
        <v/>
      </c>
      <c r="AA321" s="1106" t="str">
        <f>IF(P321="","",VLOOKUP(P321,'Khách hàng'!$B$6:$E$1391,2,0))</f>
        <v/>
      </c>
      <c r="AB321" s="1107" t="str">
        <f>IF(P321="","",VLOOKUP(P321,'Khách hàng'!$B$6:$E$1391,3,0))</f>
        <v/>
      </c>
    </row>
    <row r="322" spans="1:28" s="1011" customFormat="1" ht="13.8">
      <c r="A322" s="1164" t="str">
        <f t="shared" si="123"/>
        <v/>
      </c>
      <c r="B322" s="1073" t="str">
        <f t="shared" si="124"/>
        <v/>
      </c>
      <c r="C322" s="1042"/>
      <c r="D322" s="1175"/>
      <c r="E322" s="1403"/>
      <c r="F322" s="1044"/>
      <c r="G322" s="1081" t="str">
        <f t="shared" si="125"/>
        <v/>
      </c>
      <c r="H322" s="1019"/>
      <c r="I322" s="1020"/>
      <c r="J322" s="1020"/>
      <c r="K322" s="1020"/>
      <c r="L322" s="1022"/>
      <c r="M322" s="1023"/>
      <c r="N322" s="1023"/>
      <c r="O322" s="1024"/>
      <c r="P322" s="1156"/>
      <c r="Q322" s="1010"/>
      <c r="R322" s="1073" t="str">
        <f>IF(H322="","",VLOOKUP($H322,'Nhập xuất tồn S02'!$B$12:$AB$51,3,0))</f>
        <v/>
      </c>
      <c r="S322" s="1093">
        <f t="shared" si="114"/>
        <v>0</v>
      </c>
      <c r="T322" s="1093">
        <f t="shared" si="115"/>
        <v>0</v>
      </c>
      <c r="U322" s="1094">
        <f>IF(J322&gt;0,VLOOKUP($H322,'Nhập xuất tồn S02'!$B$12:$AB$51,27,0),0)</f>
        <v>0</v>
      </c>
      <c r="V322" s="1094">
        <f t="shared" si="116"/>
        <v>0</v>
      </c>
      <c r="W322" s="1105" t="str">
        <f>IF(H322="","",VLOOKUP(H322,'Nhập xuất tồn S02'!$B$12:$X$4901,22,0))</f>
        <v/>
      </c>
      <c r="X322" s="1096" t="str">
        <f>IF(H322="","",VLOOKUP(H322,'Nhập xuất tồn S02'!$B$12:$X$4901,23,0))</f>
        <v/>
      </c>
      <c r="Y322" s="1096" t="str">
        <f t="shared" si="117"/>
        <v/>
      </c>
      <c r="Z322" s="1096" t="str">
        <f t="shared" si="118"/>
        <v/>
      </c>
      <c r="AA322" s="1106" t="str">
        <f>IF(P322="","",VLOOKUP(P322,'Khách hàng'!$B$6:$E$1391,2,0))</f>
        <v/>
      </c>
      <c r="AB322" s="1107" t="str">
        <f>IF(P322="","",VLOOKUP(P322,'Khách hàng'!$B$6:$E$1391,3,0))</f>
        <v/>
      </c>
    </row>
    <row r="323" spans="1:28" s="1011" customFormat="1" ht="13.8">
      <c r="A323" s="1164" t="str">
        <f t="shared" si="123"/>
        <v/>
      </c>
      <c r="B323" s="1073" t="str">
        <f t="shared" si="124"/>
        <v/>
      </c>
      <c r="C323" s="1042"/>
      <c r="D323" s="1175"/>
      <c r="E323" s="1403"/>
      <c r="F323" s="1044"/>
      <c r="G323" s="1081" t="str">
        <f t="shared" si="125"/>
        <v/>
      </c>
      <c r="H323" s="1019"/>
      <c r="I323" s="1020"/>
      <c r="J323" s="1020"/>
      <c r="K323" s="1020"/>
      <c r="L323" s="1022"/>
      <c r="M323" s="1023"/>
      <c r="N323" s="1023"/>
      <c r="O323" s="1024"/>
      <c r="P323" s="1156"/>
      <c r="Q323" s="1010"/>
      <c r="R323" s="1073" t="str">
        <f>IF(H323="","",VLOOKUP($H323,'Nhập xuất tồn S02'!$B$12:$AB$51,3,0))</f>
        <v/>
      </c>
      <c r="S323" s="1093">
        <f t="shared" si="114"/>
        <v>0</v>
      </c>
      <c r="T323" s="1093">
        <f t="shared" si="115"/>
        <v>0</v>
      </c>
      <c r="U323" s="1094">
        <f>IF(J323&gt;0,VLOOKUP($H323,'Nhập xuất tồn S02'!$B$12:$AB$51,27,0),0)</f>
        <v>0</v>
      </c>
      <c r="V323" s="1094">
        <f t="shared" si="116"/>
        <v>0</v>
      </c>
      <c r="W323" s="1105" t="str">
        <f>IF(H323="","",VLOOKUP(H323,'Nhập xuất tồn S02'!$B$12:$X$4901,22,0))</f>
        <v/>
      </c>
      <c r="X323" s="1096" t="str">
        <f>IF(H323="","",VLOOKUP(H323,'Nhập xuất tồn S02'!$B$12:$X$4901,23,0))</f>
        <v/>
      </c>
      <c r="Y323" s="1096" t="str">
        <f t="shared" si="117"/>
        <v/>
      </c>
      <c r="Z323" s="1096" t="str">
        <f t="shared" si="118"/>
        <v/>
      </c>
      <c r="AA323" s="1106" t="str">
        <f>IF(P323="","",VLOOKUP(P323,'Khách hàng'!$B$6:$E$1391,2,0))</f>
        <v/>
      </c>
      <c r="AB323" s="1107" t="str">
        <f>IF(P323="","",VLOOKUP(P323,'Khách hàng'!$B$6:$E$1391,3,0))</f>
        <v/>
      </c>
    </row>
    <row r="324" spans="1:28" s="1011" customFormat="1" ht="13.8">
      <c r="A324" s="1164" t="str">
        <f t="shared" si="123"/>
        <v/>
      </c>
      <c r="B324" s="1073" t="str">
        <f t="shared" si="124"/>
        <v/>
      </c>
      <c r="C324" s="1042"/>
      <c r="D324" s="1175"/>
      <c r="E324" s="1403"/>
      <c r="F324" s="1044"/>
      <c r="G324" s="1081" t="str">
        <f t="shared" si="125"/>
        <v/>
      </c>
      <c r="H324" s="1019"/>
      <c r="I324" s="1020"/>
      <c r="J324" s="1020"/>
      <c r="K324" s="1020"/>
      <c r="L324" s="1022"/>
      <c r="M324" s="1023"/>
      <c r="N324" s="1023"/>
      <c r="O324" s="1024"/>
      <c r="P324" s="1156"/>
      <c r="Q324" s="1010"/>
      <c r="R324" s="1073" t="str">
        <f>IF(H324="","",VLOOKUP($H324,'Nhập xuất tồn S02'!$B$12:$AB$51,3,0))</f>
        <v/>
      </c>
      <c r="S324" s="1093">
        <f t="shared" si="114"/>
        <v>0</v>
      </c>
      <c r="T324" s="1093">
        <f t="shared" si="115"/>
        <v>0</v>
      </c>
      <c r="U324" s="1094">
        <f>IF(J324&gt;0,VLOOKUP($H324,'Nhập xuất tồn S02'!$B$12:$AB$51,27,0),0)</f>
        <v>0</v>
      </c>
      <c r="V324" s="1094">
        <f t="shared" si="116"/>
        <v>0</v>
      </c>
      <c r="W324" s="1105" t="str">
        <f>IF(H324="","",VLOOKUP(H324,'Nhập xuất tồn S02'!$B$12:$X$4901,22,0))</f>
        <v/>
      </c>
      <c r="X324" s="1096" t="str">
        <f>IF(H324="","",VLOOKUP(H324,'Nhập xuất tồn S02'!$B$12:$X$4901,23,0))</f>
        <v/>
      </c>
      <c r="Y324" s="1096" t="str">
        <f t="shared" si="117"/>
        <v/>
      </c>
      <c r="Z324" s="1096" t="str">
        <f t="shared" si="118"/>
        <v/>
      </c>
      <c r="AA324" s="1106" t="str">
        <f>IF(P324="","",VLOOKUP(P324,'Khách hàng'!$B$6:$E$1391,2,0))</f>
        <v/>
      </c>
      <c r="AB324" s="1107" t="str">
        <f>IF(P324="","",VLOOKUP(P324,'Khách hàng'!$B$6:$E$1391,3,0))</f>
        <v/>
      </c>
    </row>
    <row r="325" spans="1:28" s="1011" customFormat="1" ht="13.8">
      <c r="A325" s="1164" t="str">
        <f t="shared" si="123"/>
        <v/>
      </c>
      <c r="B325" s="1073" t="str">
        <f t="shared" si="124"/>
        <v/>
      </c>
      <c r="C325" s="1042"/>
      <c r="D325" s="1175"/>
      <c r="E325" s="1403"/>
      <c r="F325" s="1044"/>
      <c r="G325" s="1081" t="str">
        <f t="shared" si="125"/>
        <v/>
      </c>
      <c r="H325" s="1019"/>
      <c r="I325" s="1020"/>
      <c r="J325" s="1020"/>
      <c r="K325" s="1020"/>
      <c r="L325" s="1022"/>
      <c r="M325" s="1023"/>
      <c r="N325" s="1023"/>
      <c r="O325" s="1024"/>
      <c r="P325" s="1156"/>
      <c r="Q325" s="1010"/>
      <c r="R325" s="1073" t="str">
        <f>IF(H325="","",VLOOKUP($H325,'Nhập xuất tồn S02'!$B$12:$AB$51,3,0))</f>
        <v/>
      </c>
      <c r="S325" s="1093">
        <f t="shared" si="114"/>
        <v>0</v>
      </c>
      <c r="T325" s="1093">
        <f t="shared" si="115"/>
        <v>0</v>
      </c>
      <c r="U325" s="1094">
        <f>IF(J325&gt;0,VLOOKUP($H325,'Nhập xuất tồn S02'!$B$12:$AB$51,27,0),0)</f>
        <v>0</v>
      </c>
      <c r="V325" s="1094">
        <f t="shared" si="116"/>
        <v>0</v>
      </c>
      <c r="W325" s="1105" t="str">
        <f>IF(H325="","",VLOOKUP(H325,'Nhập xuất tồn S02'!$B$12:$X$4901,22,0))</f>
        <v/>
      </c>
      <c r="X325" s="1096" t="str">
        <f>IF(H325="","",VLOOKUP(H325,'Nhập xuất tồn S02'!$B$12:$X$4901,23,0))</f>
        <v/>
      </c>
      <c r="Y325" s="1096" t="str">
        <f t="shared" si="117"/>
        <v/>
      </c>
      <c r="Z325" s="1096" t="str">
        <f t="shared" si="118"/>
        <v/>
      </c>
      <c r="AA325" s="1106" t="str">
        <f>IF(P325="","",VLOOKUP(P325,'Khách hàng'!$B$6:$E$1391,2,0))</f>
        <v/>
      </c>
      <c r="AB325" s="1107" t="str">
        <f>IF(P325="","",VLOOKUP(P325,'Khách hàng'!$B$6:$E$1391,3,0))</f>
        <v/>
      </c>
    </row>
    <row r="326" spans="1:28" s="1011" customFormat="1" ht="13.8">
      <c r="A326" s="1164" t="str">
        <f t="shared" si="123"/>
        <v/>
      </c>
      <c r="B326" s="1073" t="str">
        <f t="shared" si="124"/>
        <v/>
      </c>
      <c r="C326" s="1042"/>
      <c r="D326" s="1175"/>
      <c r="E326" s="1403"/>
      <c r="F326" s="1044"/>
      <c r="G326" s="1081" t="str">
        <f t="shared" si="125"/>
        <v/>
      </c>
      <c r="H326" s="1019"/>
      <c r="I326" s="1020"/>
      <c r="J326" s="1020"/>
      <c r="K326" s="1020"/>
      <c r="L326" s="1022"/>
      <c r="M326" s="1023"/>
      <c r="N326" s="1023"/>
      <c r="O326" s="1024"/>
      <c r="P326" s="1156"/>
      <c r="Q326" s="1010"/>
      <c r="R326" s="1073" t="str">
        <f>IF(H326="","",VLOOKUP($H326,'Nhập xuất tồn S02'!$B$12:$AB$51,3,0))</f>
        <v/>
      </c>
      <c r="S326" s="1093">
        <f t="shared" si="114"/>
        <v>0</v>
      </c>
      <c r="T326" s="1093">
        <f t="shared" si="115"/>
        <v>0</v>
      </c>
      <c r="U326" s="1094">
        <f>IF(J326&gt;0,VLOOKUP($H326,'Nhập xuất tồn S02'!$B$12:$AB$51,27,0),0)</f>
        <v>0</v>
      </c>
      <c r="V326" s="1094">
        <f t="shared" si="116"/>
        <v>0</v>
      </c>
      <c r="W326" s="1105" t="str">
        <f>IF(H326="","",VLOOKUP(H326,'Nhập xuất tồn S02'!$B$12:$X$4901,22,0))</f>
        <v/>
      </c>
      <c r="X326" s="1096" t="str">
        <f>IF(H326="","",VLOOKUP(H326,'Nhập xuất tồn S02'!$B$12:$X$4901,23,0))</f>
        <v/>
      </c>
      <c r="Y326" s="1096" t="str">
        <f t="shared" si="117"/>
        <v/>
      </c>
      <c r="Z326" s="1096" t="str">
        <f t="shared" si="118"/>
        <v/>
      </c>
      <c r="AA326" s="1106" t="str">
        <f>IF(P326="","",VLOOKUP(P326,'Khách hàng'!$B$6:$E$1391,2,0))</f>
        <v/>
      </c>
      <c r="AB326" s="1107" t="str">
        <f>IF(P326="","",VLOOKUP(P326,'Khách hàng'!$B$6:$E$1391,3,0))</f>
        <v/>
      </c>
    </row>
    <row r="327" spans="1:28" s="1011" customFormat="1" ht="13.8">
      <c r="A327" s="1164" t="str">
        <f t="shared" si="123"/>
        <v/>
      </c>
      <c r="B327" s="1073" t="str">
        <f t="shared" si="124"/>
        <v/>
      </c>
      <c r="C327" s="1042"/>
      <c r="D327" s="1175"/>
      <c r="E327" s="1403"/>
      <c r="F327" s="1044"/>
      <c r="G327" s="1081" t="str">
        <f t="shared" si="125"/>
        <v/>
      </c>
      <c r="H327" s="1019"/>
      <c r="I327" s="1020"/>
      <c r="J327" s="1020"/>
      <c r="K327" s="1020"/>
      <c r="L327" s="1022"/>
      <c r="M327" s="1023"/>
      <c r="N327" s="1023"/>
      <c r="O327" s="1024"/>
      <c r="P327" s="1156"/>
      <c r="Q327" s="1010"/>
      <c r="R327" s="1073" t="str">
        <f>IF(H327="","",VLOOKUP($H327,'Nhập xuất tồn S02'!$B$12:$AB$51,3,0))</f>
        <v/>
      </c>
      <c r="S327" s="1093">
        <f t="shared" si="114"/>
        <v>0</v>
      </c>
      <c r="T327" s="1093">
        <f t="shared" si="115"/>
        <v>0</v>
      </c>
      <c r="U327" s="1094">
        <f>IF(J327&gt;0,VLOOKUP($H327,'Nhập xuất tồn S02'!$B$12:$AB$51,27,0),0)</f>
        <v>0</v>
      </c>
      <c r="V327" s="1094">
        <f t="shared" si="116"/>
        <v>0</v>
      </c>
      <c r="W327" s="1105" t="str">
        <f>IF(H327="","",VLOOKUP(H327,'Nhập xuất tồn S02'!$B$12:$X$4901,22,0))</f>
        <v/>
      </c>
      <c r="X327" s="1096" t="str">
        <f>IF(H327="","",VLOOKUP(H327,'Nhập xuất tồn S02'!$B$12:$X$4901,23,0))</f>
        <v/>
      </c>
      <c r="Y327" s="1096" t="str">
        <f t="shared" si="117"/>
        <v/>
      </c>
      <c r="Z327" s="1096" t="str">
        <f t="shared" si="118"/>
        <v/>
      </c>
      <c r="AA327" s="1106" t="str">
        <f>IF(P327="","",VLOOKUP(P327,'Khách hàng'!$B$6:$E$1391,2,0))</f>
        <v/>
      </c>
      <c r="AB327" s="1107" t="str">
        <f>IF(P327="","",VLOOKUP(P327,'Khách hàng'!$B$6:$E$1391,3,0))</f>
        <v/>
      </c>
    </row>
    <row r="328" spans="1:28" s="1011" customFormat="1" ht="13.8">
      <c r="A328" s="1164" t="str">
        <f t="shared" si="123"/>
        <v/>
      </c>
      <c r="B328" s="1073" t="str">
        <f t="shared" si="124"/>
        <v/>
      </c>
      <c r="C328" s="1042"/>
      <c r="D328" s="1175"/>
      <c r="E328" s="1403"/>
      <c r="F328" s="1044"/>
      <c r="G328" s="1081" t="str">
        <f t="shared" si="125"/>
        <v/>
      </c>
      <c r="H328" s="1019"/>
      <c r="I328" s="1020"/>
      <c r="J328" s="1020"/>
      <c r="K328" s="1020"/>
      <c r="L328" s="1022"/>
      <c r="M328" s="1023"/>
      <c r="N328" s="1023"/>
      <c r="O328" s="1024"/>
      <c r="P328" s="1156"/>
      <c r="Q328" s="1010"/>
      <c r="R328" s="1073" t="str">
        <f>IF(H328="","",VLOOKUP($H328,'Nhập xuất tồn S02'!$B$12:$AB$51,3,0))</f>
        <v/>
      </c>
      <c r="S328" s="1093">
        <f t="shared" si="114"/>
        <v>0</v>
      </c>
      <c r="T328" s="1093">
        <f t="shared" si="115"/>
        <v>0</v>
      </c>
      <c r="U328" s="1094">
        <f>IF(J328&gt;0,VLOOKUP($H328,'Nhập xuất tồn S02'!$B$12:$AB$51,27,0),0)</f>
        <v>0</v>
      </c>
      <c r="V328" s="1094">
        <f t="shared" si="116"/>
        <v>0</v>
      </c>
      <c r="W328" s="1105" t="str">
        <f>IF(H328="","",VLOOKUP(H328,'Nhập xuất tồn S02'!$B$12:$X$4901,22,0))</f>
        <v/>
      </c>
      <c r="X328" s="1096" t="str">
        <f>IF(H328="","",VLOOKUP(H328,'Nhập xuất tồn S02'!$B$12:$X$4901,23,0))</f>
        <v/>
      </c>
      <c r="Y328" s="1096" t="str">
        <f t="shared" si="117"/>
        <v/>
      </c>
      <c r="Z328" s="1096" t="str">
        <f t="shared" si="118"/>
        <v/>
      </c>
      <c r="AA328" s="1106" t="str">
        <f>IF(P328="","",VLOOKUP(P328,'Khách hàng'!$B$6:$E$1391,2,0))</f>
        <v/>
      </c>
      <c r="AB328" s="1107" t="str">
        <f>IF(P328="","",VLOOKUP(P328,'Khách hàng'!$B$6:$E$1391,3,0))</f>
        <v/>
      </c>
    </row>
    <row r="329" spans="1:28" s="1011" customFormat="1" ht="13.8">
      <c r="A329" s="1164" t="str">
        <f t="shared" si="123"/>
        <v/>
      </c>
      <c r="B329" s="1073" t="str">
        <f t="shared" si="124"/>
        <v/>
      </c>
      <c r="C329" s="1042"/>
      <c r="D329" s="1175"/>
      <c r="E329" s="1403"/>
      <c r="F329" s="1044"/>
      <c r="G329" s="1081" t="str">
        <f t="shared" si="125"/>
        <v/>
      </c>
      <c r="H329" s="1019"/>
      <c r="I329" s="1020"/>
      <c r="J329" s="1020"/>
      <c r="K329" s="1020"/>
      <c r="L329" s="1022"/>
      <c r="M329" s="1023"/>
      <c r="N329" s="1023"/>
      <c r="O329" s="1024"/>
      <c r="P329" s="1156"/>
      <c r="Q329" s="1010"/>
      <c r="R329" s="1073" t="str">
        <f>IF(H329="","",VLOOKUP($H329,'Nhập xuất tồn S02'!$B$12:$AB$51,3,0))</f>
        <v/>
      </c>
      <c r="S329" s="1093">
        <f t="shared" si="114"/>
        <v>0</v>
      </c>
      <c r="T329" s="1093">
        <f t="shared" si="115"/>
        <v>0</v>
      </c>
      <c r="U329" s="1094">
        <f>IF(J329&gt;0,VLOOKUP($H329,'Nhập xuất tồn S02'!$B$12:$AB$51,27,0),0)</f>
        <v>0</v>
      </c>
      <c r="V329" s="1094">
        <f t="shared" si="116"/>
        <v>0</v>
      </c>
      <c r="W329" s="1105" t="str">
        <f>IF(H329="","",VLOOKUP(H329,'Nhập xuất tồn S02'!$B$12:$X$4901,22,0))</f>
        <v/>
      </c>
      <c r="X329" s="1096" t="str">
        <f>IF(H329="","",VLOOKUP(H329,'Nhập xuất tồn S02'!$B$12:$X$4901,23,0))</f>
        <v/>
      </c>
      <c r="Y329" s="1096" t="str">
        <f t="shared" si="117"/>
        <v/>
      </c>
      <c r="Z329" s="1096" t="str">
        <f t="shared" si="118"/>
        <v/>
      </c>
      <c r="AA329" s="1106" t="str">
        <f>IF(P329="","",VLOOKUP(P329,'Khách hàng'!$B$6:$E$1391,2,0))</f>
        <v/>
      </c>
      <c r="AB329" s="1107" t="str">
        <f>IF(P329="","",VLOOKUP(P329,'Khách hàng'!$B$6:$E$1391,3,0))</f>
        <v/>
      </c>
    </row>
    <row r="330" spans="1:28" s="1011" customFormat="1" ht="13.8">
      <c r="A330" s="1164" t="str">
        <f t="shared" si="123"/>
        <v/>
      </c>
      <c r="B330" s="1073" t="str">
        <f t="shared" si="124"/>
        <v/>
      </c>
      <c r="C330" s="1042"/>
      <c r="D330" s="1175"/>
      <c r="E330" s="1403"/>
      <c r="F330" s="1044"/>
      <c r="G330" s="1081" t="str">
        <f t="shared" si="125"/>
        <v/>
      </c>
      <c r="H330" s="1019"/>
      <c r="I330" s="1020"/>
      <c r="J330" s="1020"/>
      <c r="K330" s="1020"/>
      <c r="L330" s="1022"/>
      <c r="M330" s="1023"/>
      <c r="N330" s="1023"/>
      <c r="O330" s="1024"/>
      <c r="P330" s="1156"/>
      <c r="Q330" s="1010"/>
      <c r="R330" s="1073" t="str">
        <f>IF(H330="","",VLOOKUP($H330,'Nhập xuất tồn S02'!$B$12:$AB$51,3,0))</f>
        <v/>
      </c>
      <c r="S330" s="1093">
        <f t="shared" si="114"/>
        <v>0</v>
      </c>
      <c r="T330" s="1093">
        <f t="shared" si="115"/>
        <v>0</v>
      </c>
      <c r="U330" s="1094">
        <f>IF(J330&gt;0,VLOOKUP($H330,'Nhập xuất tồn S02'!$B$12:$AB$51,27,0),0)</f>
        <v>0</v>
      </c>
      <c r="V330" s="1094">
        <f t="shared" si="116"/>
        <v>0</v>
      </c>
      <c r="W330" s="1105" t="str">
        <f>IF(H330="","",VLOOKUP(H330,'Nhập xuất tồn S02'!$B$12:$X$4901,22,0))</f>
        <v/>
      </c>
      <c r="X330" s="1096" t="str">
        <f>IF(H330="","",VLOOKUP(H330,'Nhập xuất tồn S02'!$B$12:$X$4901,23,0))</f>
        <v/>
      </c>
      <c r="Y330" s="1096" t="str">
        <f t="shared" si="117"/>
        <v/>
      </c>
      <c r="Z330" s="1096" t="str">
        <f t="shared" si="118"/>
        <v/>
      </c>
      <c r="AA330" s="1106" t="str">
        <f>IF(P330="","",VLOOKUP(P330,'Khách hàng'!$B$6:$E$1391,2,0))</f>
        <v/>
      </c>
      <c r="AB330" s="1107" t="str">
        <f>IF(P330="","",VLOOKUP(P330,'Khách hàng'!$B$6:$E$1391,3,0))</f>
        <v/>
      </c>
    </row>
    <row r="331" spans="1:28" s="1011" customFormat="1" ht="13.8">
      <c r="A331" s="1164" t="str">
        <f t="shared" si="123"/>
        <v/>
      </c>
      <c r="B331" s="1073" t="str">
        <f t="shared" si="124"/>
        <v/>
      </c>
      <c r="C331" s="1042"/>
      <c r="D331" s="1175"/>
      <c r="E331" s="1403"/>
      <c r="F331" s="1044"/>
      <c r="G331" s="1081" t="str">
        <f t="shared" si="125"/>
        <v/>
      </c>
      <c r="H331" s="1019"/>
      <c r="I331" s="1020"/>
      <c r="J331" s="1020"/>
      <c r="K331" s="1020"/>
      <c r="L331" s="1022"/>
      <c r="M331" s="1023"/>
      <c r="N331" s="1023"/>
      <c r="O331" s="1024"/>
      <c r="P331" s="1156"/>
      <c r="Q331" s="1010"/>
      <c r="R331" s="1073" t="str">
        <f>IF(H331="","",VLOOKUP($H331,'Nhập xuất tồn S02'!$B$12:$AB$51,3,0))</f>
        <v/>
      </c>
      <c r="S331" s="1093">
        <f t="shared" si="114"/>
        <v>0</v>
      </c>
      <c r="T331" s="1093">
        <f t="shared" si="115"/>
        <v>0</v>
      </c>
      <c r="U331" s="1094">
        <f>IF(J331&gt;0,VLOOKUP($H331,'Nhập xuất tồn S02'!$B$12:$AB$51,27,0),0)</f>
        <v>0</v>
      </c>
      <c r="V331" s="1094">
        <f t="shared" si="116"/>
        <v>0</v>
      </c>
      <c r="W331" s="1105" t="str">
        <f>IF(H331="","",VLOOKUP(H331,'Nhập xuất tồn S02'!$B$12:$X$4901,22,0))</f>
        <v/>
      </c>
      <c r="X331" s="1096" t="str">
        <f>IF(H331="","",VLOOKUP(H331,'Nhập xuất tồn S02'!$B$12:$X$4901,23,0))</f>
        <v/>
      </c>
      <c r="Y331" s="1096" t="str">
        <f t="shared" si="117"/>
        <v/>
      </c>
      <c r="Z331" s="1096" t="str">
        <f t="shared" si="118"/>
        <v/>
      </c>
      <c r="AA331" s="1106" t="str">
        <f>IF(P331="","",VLOOKUP(P331,'Khách hàng'!$B$6:$E$1391,2,0))</f>
        <v/>
      </c>
      <c r="AB331" s="1107" t="str">
        <f>IF(P331="","",VLOOKUP(P331,'Khách hàng'!$B$6:$E$1391,3,0))</f>
        <v/>
      </c>
    </row>
    <row r="332" spans="1:28" s="1011" customFormat="1" ht="13.8">
      <c r="A332" s="1164" t="str">
        <f t="shared" si="123"/>
        <v/>
      </c>
      <c r="B332" s="1073" t="str">
        <f t="shared" si="124"/>
        <v/>
      </c>
      <c r="C332" s="1042"/>
      <c r="D332" s="1175"/>
      <c r="E332" s="1403"/>
      <c r="F332" s="1044"/>
      <c r="G332" s="1081" t="str">
        <f t="shared" si="125"/>
        <v/>
      </c>
      <c r="H332" s="1019"/>
      <c r="I332" s="1020"/>
      <c r="J332" s="1020"/>
      <c r="K332" s="1020"/>
      <c r="L332" s="1022"/>
      <c r="M332" s="1023"/>
      <c r="N332" s="1023"/>
      <c r="O332" s="1024"/>
      <c r="P332" s="1156"/>
      <c r="Q332" s="1010"/>
      <c r="R332" s="1073" t="str">
        <f>IF(H332="","",VLOOKUP($H332,'Nhập xuất tồn S02'!$B$12:$AB$51,3,0))</f>
        <v/>
      </c>
      <c r="S332" s="1093">
        <f t="shared" si="114"/>
        <v>0</v>
      </c>
      <c r="T332" s="1093">
        <f t="shared" si="115"/>
        <v>0</v>
      </c>
      <c r="U332" s="1094">
        <f>IF(J332&gt;0,VLOOKUP($H332,'Nhập xuất tồn S02'!$B$12:$AB$51,27,0),0)</f>
        <v>0</v>
      </c>
      <c r="V332" s="1094">
        <f t="shared" si="116"/>
        <v>0</v>
      </c>
      <c r="W332" s="1105" t="str">
        <f>IF(H332="","",VLOOKUP(H332,'Nhập xuất tồn S02'!$B$12:$X$4901,22,0))</f>
        <v/>
      </c>
      <c r="X332" s="1096" t="str">
        <f>IF(H332="","",VLOOKUP(H332,'Nhập xuất tồn S02'!$B$12:$X$4901,23,0))</f>
        <v/>
      </c>
      <c r="Y332" s="1096" t="str">
        <f t="shared" si="117"/>
        <v/>
      </c>
      <c r="Z332" s="1096" t="str">
        <f t="shared" si="118"/>
        <v/>
      </c>
      <c r="AA332" s="1106" t="str">
        <f>IF(P332="","",VLOOKUP(P332,'Khách hàng'!$B$6:$E$1391,2,0))</f>
        <v/>
      </c>
      <c r="AB332" s="1107" t="str">
        <f>IF(P332="","",VLOOKUP(P332,'Khách hàng'!$B$6:$E$1391,3,0))</f>
        <v/>
      </c>
    </row>
    <row r="333" spans="1:28" s="1011" customFormat="1" ht="13.8">
      <c r="A333" s="1164" t="str">
        <f t="shared" si="123"/>
        <v/>
      </c>
      <c r="B333" s="1073" t="str">
        <f t="shared" si="124"/>
        <v/>
      </c>
      <c r="C333" s="1042"/>
      <c r="D333" s="1175"/>
      <c r="E333" s="1403"/>
      <c r="F333" s="1044"/>
      <c r="G333" s="1081" t="str">
        <f t="shared" si="125"/>
        <v/>
      </c>
      <c r="H333" s="1019"/>
      <c r="I333" s="1020"/>
      <c r="J333" s="1020"/>
      <c r="K333" s="1020"/>
      <c r="L333" s="1022"/>
      <c r="M333" s="1023"/>
      <c r="N333" s="1023"/>
      <c r="O333" s="1024"/>
      <c r="P333" s="1156"/>
      <c r="Q333" s="1010"/>
      <c r="R333" s="1073" t="str">
        <f>IF(H333="","",VLOOKUP($H333,'Nhập xuất tồn S02'!$B$12:$AB$51,3,0))</f>
        <v/>
      </c>
      <c r="S333" s="1093">
        <f t="shared" si="114"/>
        <v>0</v>
      </c>
      <c r="T333" s="1093">
        <f t="shared" si="115"/>
        <v>0</v>
      </c>
      <c r="U333" s="1094">
        <f>IF(J333&gt;0,VLOOKUP($H333,'Nhập xuất tồn S02'!$B$12:$AB$51,27,0),0)</f>
        <v>0</v>
      </c>
      <c r="V333" s="1094">
        <f t="shared" si="116"/>
        <v>0</v>
      </c>
      <c r="W333" s="1105" t="str">
        <f>IF(H333="","",VLOOKUP(H333,'Nhập xuất tồn S02'!$B$12:$X$4901,22,0))</f>
        <v/>
      </c>
      <c r="X333" s="1096" t="str">
        <f>IF(H333="","",VLOOKUP(H333,'Nhập xuất tồn S02'!$B$12:$X$4901,23,0))</f>
        <v/>
      </c>
      <c r="Y333" s="1096" t="str">
        <f t="shared" si="117"/>
        <v/>
      </c>
      <c r="Z333" s="1096" t="str">
        <f t="shared" si="118"/>
        <v/>
      </c>
      <c r="AA333" s="1106" t="str">
        <f>IF(P333="","",VLOOKUP(P333,'Khách hàng'!$B$6:$E$1391,2,0))</f>
        <v/>
      </c>
      <c r="AB333" s="1107" t="str">
        <f>IF(P333="","",VLOOKUP(P333,'Khách hàng'!$B$6:$E$1391,3,0))</f>
        <v/>
      </c>
    </row>
    <row r="334" spans="1:28" s="1011" customFormat="1" ht="13.8">
      <c r="A334" s="1164" t="str">
        <f t="shared" si="123"/>
        <v/>
      </c>
      <c r="B334" s="1073" t="str">
        <f t="shared" si="124"/>
        <v/>
      </c>
      <c r="C334" s="1042"/>
      <c r="D334" s="1175"/>
      <c r="E334" s="1403"/>
      <c r="F334" s="1044"/>
      <c r="G334" s="1081" t="str">
        <f t="shared" si="125"/>
        <v/>
      </c>
      <c r="H334" s="1019"/>
      <c r="I334" s="1020"/>
      <c r="J334" s="1020"/>
      <c r="K334" s="1020"/>
      <c r="L334" s="1022"/>
      <c r="M334" s="1023"/>
      <c r="N334" s="1023"/>
      <c r="O334" s="1024"/>
      <c r="P334" s="1156"/>
      <c r="Q334" s="1010"/>
      <c r="R334" s="1073" t="str">
        <f>IF(H334="","",VLOOKUP($H334,'Nhập xuất tồn S02'!$B$12:$AB$51,3,0))</f>
        <v/>
      </c>
      <c r="S334" s="1093">
        <f t="shared" si="114"/>
        <v>0</v>
      </c>
      <c r="T334" s="1093">
        <f t="shared" si="115"/>
        <v>0</v>
      </c>
      <c r="U334" s="1094">
        <f>IF(J334&gt;0,VLOOKUP($H334,'Nhập xuất tồn S02'!$B$12:$AB$51,27,0),0)</f>
        <v>0</v>
      </c>
      <c r="V334" s="1094">
        <f t="shared" si="116"/>
        <v>0</v>
      </c>
      <c r="W334" s="1105" t="str">
        <f>IF(H334="","",VLOOKUP(H334,'Nhập xuất tồn S02'!$B$12:$X$4901,22,0))</f>
        <v/>
      </c>
      <c r="X334" s="1096" t="str">
        <f>IF(H334="","",VLOOKUP(H334,'Nhập xuất tồn S02'!$B$12:$X$4901,23,0))</f>
        <v/>
      </c>
      <c r="Y334" s="1096" t="str">
        <f t="shared" si="117"/>
        <v/>
      </c>
      <c r="Z334" s="1096" t="str">
        <f t="shared" si="118"/>
        <v/>
      </c>
      <c r="AA334" s="1106" t="str">
        <f>IF(P334="","",VLOOKUP(P334,'Khách hàng'!$B$6:$E$1391,2,0))</f>
        <v/>
      </c>
      <c r="AB334" s="1107" t="str">
        <f>IF(P334="","",VLOOKUP(P334,'Khách hàng'!$B$6:$E$1391,3,0))</f>
        <v/>
      </c>
    </row>
    <row r="335" spans="1:28" s="1011" customFormat="1" ht="13.8">
      <c r="A335" s="1164" t="str">
        <f t="shared" ref="A335:A463" si="126">IF(F335="","",MONTH(F335))</f>
        <v/>
      </c>
      <c r="B335" s="1073" t="str">
        <f t="shared" ref="B335:B463" si="127">IF(F335="","",IF(OR(MONTH(F335)=1,MONTH(F335)=2,MONTH(F335)=3),"Q1",IF(OR(MONTH(F335)=4,MONTH(F335)=5,MONTH(F335)=6),"Q2",IF(OR(MONTH(F335)=7,MONTH(F335)=8,MONTH(F335)=9),"Q3","Q4"))))</f>
        <v/>
      </c>
      <c r="C335" s="1042"/>
      <c r="D335" s="1175"/>
      <c r="E335" s="1403"/>
      <c r="F335" s="1044"/>
      <c r="G335" s="1081" t="str">
        <f t="shared" si="125"/>
        <v/>
      </c>
      <c r="H335" s="1019"/>
      <c r="I335" s="1020"/>
      <c r="J335" s="1020"/>
      <c r="K335" s="1020"/>
      <c r="L335" s="1022"/>
      <c r="M335" s="1023"/>
      <c r="N335" s="1023"/>
      <c r="O335" s="1024"/>
      <c r="P335" s="1156"/>
      <c r="Q335" s="1010"/>
      <c r="R335" s="1073" t="str">
        <f>IF(H335="","",VLOOKUP($H335,'Nhập xuất tồn S02'!$B$12:$AB$51,3,0))</f>
        <v/>
      </c>
      <c r="S335" s="1093">
        <f t="shared" si="114"/>
        <v>0</v>
      </c>
      <c r="T335" s="1093">
        <f t="shared" si="115"/>
        <v>0</v>
      </c>
      <c r="U335" s="1094">
        <f>IF(J335&gt;0,VLOOKUP($H335,'Nhập xuất tồn S02'!$B$12:$AB$51,27,0),0)</f>
        <v>0</v>
      </c>
      <c r="V335" s="1094">
        <f t="shared" si="116"/>
        <v>0</v>
      </c>
      <c r="W335" s="1105" t="str">
        <f>IF(H335="","",VLOOKUP(H335,'Nhập xuất tồn S02'!$B$12:$X$4901,22,0))</f>
        <v/>
      </c>
      <c r="X335" s="1096" t="str">
        <f>IF(H335="","",VLOOKUP(H335,'Nhập xuất tồn S02'!$B$12:$X$4901,23,0))</f>
        <v/>
      </c>
      <c r="Y335" s="1096" t="str">
        <f t="shared" si="117"/>
        <v/>
      </c>
      <c r="Z335" s="1096" t="str">
        <f t="shared" si="118"/>
        <v/>
      </c>
      <c r="AA335" s="1106" t="str">
        <f>IF(P335="","",VLOOKUP(P335,'Khách hàng'!$B$6:$E$1391,2,0))</f>
        <v/>
      </c>
      <c r="AB335" s="1107" t="str">
        <f>IF(P335="","",VLOOKUP(P335,'Khách hàng'!$B$6:$E$1391,3,0))</f>
        <v/>
      </c>
    </row>
    <row r="336" spans="1:28" s="1011" customFormat="1" ht="13.8">
      <c r="A336" s="1164" t="str">
        <f t="shared" si="126"/>
        <v/>
      </c>
      <c r="B336" s="1073" t="str">
        <f t="shared" si="127"/>
        <v/>
      </c>
      <c r="C336" s="1042"/>
      <c r="D336" s="1175"/>
      <c r="E336" s="1403"/>
      <c r="F336" s="1044"/>
      <c r="G336" s="1081" t="str">
        <f t="shared" si="125"/>
        <v/>
      </c>
      <c r="H336" s="1019"/>
      <c r="I336" s="1020"/>
      <c r="J336" s="1020"/>
      <c r="K336" s="1020"/>
      <c r="L336" s="1022"/>
      <c r="M336" s="1023"/>
      <c r="N336" s="1023"/>
      <c r="O336" s="1024"/>
      <c r="P336" s="1156"/>
      <c r="Q336" s="1010"/>
      <c r="R336" s="1073" t="str">
        <f>IF(H336="","",VLOOKUP($H336,'Nhập xuất tồn S02'!$B$12:$AB$51,3,0))</f>
        <v/>
      </c>
      <c r="S336" s="1093">
        <f t="shared" si="114"/>
        <v>0</v>
      </c>
      <c r="T336" s="1093">
        <f t="shared" si="115"/>
        <v>0</v>
      </c>
      <c r="U336" s="1094">
        <f>IF(J336&gt;0,VLOOKUP($H336,'Nhập xuất tồn S02'!$B$12:$AB$51,27,0),0)</f>
        <v>0</v>
      </c>
      <c r="V336" s="1094">
        <f t="shared" si="116"/>
        <v>0</v>
      </c>
      <c r="W336" s="1105" t="str">
        <f>IF(H336="","",VLOOKUP(H336,'Nhập xuất tồn S02'!$B$12:$X$4901,22,0))</f>
        <v/>
      </c>
      <c r="X336" s="1096" t="str">
        <f>IF(H336="","",VLOOKUP(H336,'Nhập xuất tồn S02'!$B$12:$X$4901,23,0))</f>
        <v/>
      </c>
      <c r="Y336" s="1096" t="str">
        <f t="shared" si="117"/>
        <v/>
      </c>
      <c r="Z336" s="1096" t="str">
        <f t="shared" si="118"/>
        <v/>
      </c>
      <c r="AA336" s="1106" t="str">
        <f>IF(P336="","",VLOOKUP(P336,'Khách hàng'!$B$6:$E$1391,2,0))</f>
        <v/>
      </c>
      <c r="AB336" s="1107" t="str">
        <f>IF(P336="","",VLOOKUP(P336,'Khách hàng'!$B$6:$E$1391,3,0))</f>
        <v/>
      </c>
    </row>
    <row r="337" spans="1:28" s="1011" customFormat="1" ht="13.8">
      <c r="A337" s="1164" t="str">
        <f t="shared" si="126"/>
        <v/>
      </c>
      <c r="B337" s="1073" t="str">
        <f t="shared" si="127"/>
        <v/>
      </c>
      <c r="C337" s="1042"/>
      <c r="D337" s="1175"/>
      <c r="E337" s="1403"/>
      <c r="F337" s="1044"/>
      <c r="G337" s="1081" t="str">
        <f t="shared" si="125"/>
        <v/>
      </c>
      <c r="H337" s="1019"/>
      <c r="I337" s="1020"/>
      <c r="J337" s="1020"/>
      <c r="K337" s="1020"/>
      <c r="L337" s="1022"/>
      <c r="M337" s="1023"/>
      <c r="N337" s="1023"/>
      <c r="O337" s="1024"/>
      <c r="P337" s="1156"/>
      <c r="Q337" s="1010"/>
      <c r="R337" s="1073" t="str">
        <f>IF(H337="","",VLOOKUP($H337,'Nhập xuất tồn S02'!$B$12:$AB$51,3,0))</f>
        <v/>
      </c>
      <c r="S337" s="1093">
        <f t="shared" si="114"/>
        <v>0</v>
      </c>
      <c r="T337" s="1093">
        <f t="shared" si="115"/>
        <v>0</v>
      </c>
      <c r="U337" s="1094">
        <f>IF(J337&gt;0,VLOOKUP($H337,'Nhập xuất tồn S02'!$B$12:$AB$51,27,0),0)</f>
        <v>0</v>
      </c>
      <c r="V337" s="1094">
        <f t="shared" si="116"/>
        <v>0</v>
      </c>
      <c r="W337" s="1105" t="str">
        <f>IF(H337="","",VLOOKUP(H337,'Nhập xuất tồn S02'!$B$12:$X$4901,22,0))</f>
        <v/>
      </c>
      <c r="X337" s="1096" t="str">
        <f>IF(H337="","",VLOOKUP(H337,'Nhập xuất tồn S02'!$B$12:$X$4901,23,0))</f>
        <v/>
      </c>
      <c r="Y337" s="1096" t="str">
        <f t="shared" si="117"/>
        <v/>
      </c>
      <c r="Z337" s="1096" t="str">
        <f t="shared" si="118"/>
        <v/>
      </c>
      <c r="AA337" s="1106" t="str">
        <f>IF(P337="","",VLOOKUP(P337,'Khách hàng'!$B$6:$E$1391,2,0))</f>
        <v/>
      </c>
      <c r="AB337" s="1107" t="str">
        <f>IF(P337="","",VLOOKUP(P337,'Khách hàng'!$B$6:$E$1391,3,0))</f>
        <v/>
      </c>
    </row>
    <row r="338" spans="1:28" s="1011" customFormat="1" ht="13.8">
      <c r="A338" s="1164" t="str">
        <f t="shared" si="126"/>
        <v/>
      </c>
      <c r="B338" s="1073" t="str">
        <f t="shared" si="127"/>
        <v/>
      </c>
      <c r="C338" s="1042"/>
      <c r="D338" s="1175"/>
      <c r="E338" s="1403"/>
      <c r="F338" s="1044"/>
      <c r="G338" s="1081" t="str">
        <f t="shared" si="125"/>
        <v/>
      </c>
      <c r="H338" s="1019"/>
      <c r="I338" s="1020"/>
      <c r="J338" s="1020"/>
      <c r="K338" s="1020"/>
      <c r="L338" s="1022"/>
      <c r="M338" s="1023"/>
      <c r="N338" s="1023"/>
      <c r="O338" s="1024"/>
      <c r="P338" s="1156"/>
      <c r="Q338" s="1010"/>
      <c r="R338" s="1073" t="str">
        <f>IF(H338="","",VLOOKUP($H338,'Nhập xuất tồn S02'!$B$12:$AB$51,3,0))</f>
        <v/>
      </c>
      <c r="S338" s="1093">
        <f t="shared" si="114"/>
        <v>0</v>
      </c>
      <c r="T338" s="1093">
        <f t="shared" si="115"/>
        <v>0</v>
      </c>
      <c r="U338" s="1094">
        <f>IF(J338&gt;0,VLOOKUP($H338,'Nhập xuất tồn S02'!$B$12:$AB$51,27,0),0)</f>
        <v>0</v>
      </c>
      <c r="V338" s="1094">
        <f t="shared" si="116"/>
        <v>0</v>
      </c>
      <c r="W338" s="1105" t="str">
        <f>IF(H338="","",VLOOKUP(H338,'Nhập xuất tồn S02'!$B$12:$X$4901,22,0))</f>
        <v/>
      </c>
      <c r="X338" s="1096" t="str">
        <f>IF(H338="","",VLOOKUP(H338,'Nhập xuất tồn S02'!$B$12:$X$4901,23,0))</f>
        <v/>
      </c>
      <c r="Y338" s="1096" t="str">
        <f t="shared" si="117"/>
        <v/>
      </c>
      <c r="Z338" s="1096" t="str">
        <f t="shared" si="118"/>
        <v/>
      </c>
      <c r="AA338" s="1106" t="str">
        <f>IF(P338="","",VLOOKUP(P338,'Khách hàng'!$B$6:$E$1391,2,0))</f>
        <v/>
      </c>
      <c r="AB338" s="1107" t="str">
        <f>IF(P338="","",VLOOKUP(P338,'Khách hàng'!$B$6:$E$1391,3,0))</f>
        <v/>
      </c>
    </row>
    <row r="339" spans="1:28" s="1011" customFormat="1" ht="13.8">
      <c r="A339" s="1164" t="str">
        <f t="shared" si="126"/>
        <v/>
      </c>
      <c r="B339" s="1073" t="str">
        <f t="shared" si="127"/>
        <v/>
      </c>
      <c r="C339" s="1042"/>
      <c r="D339" s="1175"/>
      <c r="E339" s="1403"/>
      <c r="F339" s="1044"/>
      <c r="G339" s="1081" t="str">
        <f t="shared" si="125"/>
        <v/>
      </c>
      <c r="H339" s="1019"/>
      <c r="I339" s="1020"/>
      <c r="J339" s="1020"/>
      <c r="K339" s="1020"/>
      <c r="L339" s="1022"/>
      <c r="M339" s="1023"/>
      <c r="N339" s="1023"/>
      <c r="O339" s="1024"/>
      <c r="P339" s="1156"/>
      <c r="Q339" s="1010"/>
      <c r="R339" s="1073" t="str">
        <f>IF(H339="","",VLOOKUP($H339,'Nhập xuất tồn S02'!$B$12:$AB$51,3,0))</f>
        <v/>
      </c>
      <c r="S339" s="1093">
        <f t="shared" si="114"/>
        <v>0</v>
      </c>
      <c r="T339" s="1093">
        <f t="shared" si="115"/>
        <v>0</v>
      </c>
      <c r="U339" s="1094">
        <f>IF(J339&gt;0,VLOOKUP($H339,'Nhập xuất tồn S02'!$B$12:$AB$51,27,0),0)</f>
        <v>0</v>
      </c>
      <c r="V339" s="1094">
        <f t="shared" si="116"/>
        <v>0</v>
      </c>
      <c r="W339" s="1105" t="str">
        <f>IF(H339="","",VLOOKUP(H339,'Nhập xuất tồn S02'!$B$12:$X$4901,22,0))</f>
        <v/>
      </c>
      <c r="X339" s="1096" t="str">
        <f>IF(H339="","",VLOOKUP(H339,'Nhập xuất tồn S02'!$B$12:$X$4901,23,0))</f>
        <v/>
      </c>
      <c r="Y339" s="1096" t="str">
        <f t="shared" si="117"/>
        <v/>
      </c>
      <c r="Z339" s="1096" t="str">
        <f t="shared" si="118"/>
        <v/>
      </c>
      <c r="AA339" s="1106" t="str">
        <f>IF(P339="","",VLOOKUP(P339,'Khách hàng'!$B$6:$E$1391,2,0))</f>
        <v/>
      </c>
      <c r="AB339" s="1107" t="str">
        <f>IF(P339="","",VLOOKUP(P339,'Khách hàng'!$B$6:$E$1391,3,0))</f>
        <v/>
      </c>
    </row>
    <row r="340" spans="1:28" s="1011" customFormat="1" ht="13.8">
      <c r="A340" s="1164" t="str">
        <f t="shared" si="126"/>
        <v/>
      </c>
      <c r="B340" s="1073" t="str">
        <f t="shared" si="127"/>
        <v/>
      </c>
      <c r="C340" s="1042"/>
      <c r="D340" s="1175"/>
      <c r="E340" s="1403"/>
      <c r="F340" s="1044"/>
      <c r="G340" s="1081" t="str">
        <f t="shared" si="125"/>
        <v/>
      </c>
      <c r="H340" s="1019"/>
      <c r="I340" s="1020"/>
      <c r="J340" s="1020"/>
      <c r="K340" s="1020"/>
      <c r="L340" s="1022"/>
      <c r="M340" s="1023"/>
      <c r="N340" s="1023"/>
      <c r="O340" s="1024"/>
      <c r="P340" s="1156"/>
      <c r="Q340" s="1010"/>
      <c r="R340" s="1073" t="str">
        <f>IF(H340="","",VLOOKUP($H340,'Nhập xuất tồn S02'!$B$12:$AB$51,3,0))</f>
        <v/>
      </c>
      <c r="S340" s="1093">
        <f t="shared" si="114"/>
        <v>0</v>
      </c>
      <c r="T340" s="1093">
        <f t="shared" si="115"/>
        <v>0</v>
      </c>
      <c r="U340" s="1094">
        <f>IF(J340&gt;0,VLOOKUP($H340,'Nhập xuất tồn S02'!$B$12:$AB$51,27,0),0)</f>
        <v>0</v>
      </c>
      <c r="V340" s="1094">
        <f t="shared" si="116"/>
        <v>0</v>
      </c>
      <c r="W340" s="1105" t="str">
        <f>IF(H340="","",VLOOKUP(H340,'Nhập xuất tồn S02'!$B$12:$X$4901,22,0))</f>
        <v/>
      </c>
      <c r="X340" s="1096" t="str">
        <f>IF(H340="","",VLOOKUP(H340,'Nhập xuất tồn S02'!$B$12:$X$4901,23,0))</f>
        <v/>
      </c>
      <c r="Y340" s="1096" t="str">
        <f t="shared" si="117"/>
        <v/>
      </c>
      <c r="Z340" s="1096" t="str">
        <f t="shared" si="118"/>
        <v/>
      </c>
      <c r="AA340" s="1106" t="str">
        <f>IF(P340="","",VLOOKUP(P340,'Khách hàng'!$B$6:$E$1391,2,0))</f>
        <v/>
      </c>
      <c r="AB340" s="1107" t="str">
        <f>IF(P340="","",VLOOKUP(P340,'Khách hàng'!$B$6:$E$1391,3,0))</f>
        <v/>
      </c>
    </row>
    <row r="341" spans="1:28" s="1011" customFormat="1" ht="13.8">
      <c r="A341" s="1164" t="str">
        <f t="shared" si="126"/>
        <v/>
      </c>
      <c r="B341" s="1073" t="str">
        <f t="shared" si="127"/>
        <v/>
      </c>
      <c r="C341" s="1042"/>
      <c r="D341" s="1175"/>
      <c r="E341" s="1403"/>
      <c r="F341" s="1044"/>
      <c r="G341" s="1081" t="str">
        <f t="shared" si="125"/>
        <v/>
      </c>
      <c r="H341" s="1019"/>
      <c r="I341" s="1020"/>
      <c r="J341" s="1020"/>
      <c r="K341" s="1020"/>
      <c r="L341" s="1022"/>
      <c r="M341" s="1023"/>
      <c r="N341" s="1023"/>
      <c r="O341" s="1024"/>
      <c r="P341" s="1156"/>
      <c r="Q341" s="1010"/>
      <c r="R341" s="1073" t="str">
        <f>IF(H341="","",VLOOKUP($H341,'Nhập xuất tồn S02'!$B$12:$AB$51,3,0))</f>
        <v/>
      </c>
      <c r="S341" s="1093">
        <f t="shared" si="114"/>
        <v>0</v>
      </c>
      <c r="T341" s="1093">
        <f t="shared" si="115"/>
        <v>0</v>
      </c>
      <c r="U341" s="1094">
        <f>IF(J341&gt;0,VLOOKUP($H341,'Nhập xuất tồn S02'!$B$12:$AB$51,27,0),0)</f>
        <v>0</v>
      </c>
      <c r="V341" s="1094">
        <f t="shared" si="116"/>
        <v>0</v>
      </c>
      <c r="W341" s="1105" t="str">
        <f>IF(H341="","",VLOOKUP(H341,'Nhập xuất tồn S02'!$B$12:$X$4901,22,0))</f>
        <v/>
      </c>
      <c r="X341" s="1096" t="str">
        <f>IF(H341="","",VLOOKUP(H341,'Nhập xuất tồn S02'!$B$12:$X$4901,23,0))</f>
        <v/>
      </c>
      <c r="Y341" s="1096" t="str">
        <f t="shared" si="117"/>
        <v/>
      </c>
      <c r="Z341" s="1096" t="str">
        <f t="shared" si="118"/>
        <v/>
      </c>
      <c r="AA341" s="1106" t="str">
        <f>IF(P341="","",VLOOKUP(P341,'Khách hàng'!$B$6:$E$1391,2,0))</f>
        <v/>
      </c>
      <c r="AB341" s="1107" t="str">
        <f>IF(P341="","",VLOOKUP(P341,'Khách hàng'!$B$6:$E$1391,3,0))</f>
        <v/>
      </c>
    </row>
    <row r="342" spans="1:28" s="1011" customFormat="1" ht="13.8">
      <c r="A342" s="1164" t="str">
        <f t="shared" si="126"/>
        <v/>
      </c>
      <c r="B342" s="1073" t="str">
        <f t="shared" si="127"/>
        <v/>
      </c>
      <c r="C342" s="1042"/>
      <c r="D342" s="1175"/>
      <c r="E342" s="1403"/>
      <c r="F342" s="1044"/>
      <c r="G342" s="1081" t="str">
        <f t="shared" si="125"/>
        <v/>
      </c>
      <c r="H342" s="1019"/>
      <c r="I342" s="1020"/>
      <c r="J342" s="1020"/>
      <c r="K342" s="1020"/>
      <c r="L342" s="1022"/>
      <c r="M342" s="1023"/>
      <c r="N342" s="1023"/>
      <c r="O342" s="1024"/>
      <c r="P342" s="1156"/>
      <c r="Q342" s="1010"/>
      <c r="R342" s="1073" t="str">
        <f>IF(H342="","",VLOOKUP($H342,'Nhập xuất tồn S02'!$B$12:$AB$51,3,0))</f>
        <v/>
      </c>
      <c r="S342" s="1093">
        <f t="shared" si="114"/>
        <v>0</v>
      </c>
      <c r="T342" s="1093">
        <f t="shared" si="115"/>
        <v>0</v>
      </c>
      <c r="U342" s="1094">
        <f>IF(J342&gt;0,VLOOKUP($H342,'Nhập xuất tồn S02'!$B$12:$AB$51,27,0),0)</f>
        <v>0</v>
      </c>
      <c r="V342" s="1094">
        <f t="shared" si="116"/>
        <v>0</v>
      </c>
      <c r="W342" s="1105" t="str">
        <f>IF(H342="","",VLOOKUP(H342,'Nhập xuất tồn S02'!$B$12:$X$4901,22,0))</f>
        <v/>
      </c>
      <c r="X342" s="1096" t="str">
        <f>IF(H342="","",VLOOKUP(H342,'Nhập xuất tồn S02'!$B$12:$X$4901,23,0))</f>
        <v/>
      </c>
      <c r="Y342" s="1096" t="str">
        <f t="shared" si="117"/>
        <v/>
      </c>
      <c r="Z342" s="1096" t="str">
        <f t="shared" si="118"/>
        <v/>
      </c>
      <c r="AA342" s="1106" t="str">
        <f>IF(P342="","",VLOOKUP(P342,'Khách hàng'!$B$6:$E$1391,2,0))</f>
        <v/>
      </c>
      <c r="AB342" s="1107" t="str">
        <f>IF(P342="","",VLOOKUP(P342,'Khách hàng'!$B$6:$E$1391,3,0))</f>
        <v/>
      </c>
    </row>
    <row r="343" spans="1:28" s="1011" customFormat="1" ht="13.8">
      <c r="A343" s="1164" t="str">
        <f t="shared" si="126"/>
        <v/>
      </c>
      <c r="B343" s="1073" t="str">
        <f t="shared" si="127"/>
        <v/>
      </c>
      <c r="C343" s="1042"/>
      <c r="D343" s="1175"/>
      <c r="E343" s="1403"/>
      <c r="F343" s="1044"/>
      <c r="G343" s="1081" t="str">
        <f t="shared" si="125"/>
        <v/>
      </c>
      <c r="H343" s="1019"/>
      <c r="I343" s="1020"/>
      <c r="J343" s="1020"/>
      <c r="K343" s="1020"/>
      <c r="L343" s="1022"/>
      <c r="M343" s="1023"/>
      <c r="N343" s="1023"/>
      <c r="O343" s="1024"/>
      <c r="P343" s="1156"/>
      <c r="Q343" s="1010"/>
      <c r="R343" s="1073" t="str">
        <f>IF(H343="","",VLOOKUP($H343,'Nhập xuất tồn S02'!$B$12:$AB$51,3,0))</f>
        <v/>
      </c>
      <c r="S343" s="1093">
        <f t="shared" si="114"/>
        <v>0</v>
      </c>
      <c r="T343" s="1093">
        <f t="shared" si="115"/>
        <v>0</v>
      </c>
      <c r="U343" s="1094">
        <f>IF(J343&gt;0,VLOOKUP($H343,'Nhập xuất tồn S02'!$B$12:$AB$51,27,0),0)</f>
        <v>0</v>
      </c>
      <c r="V343" s="1094">
        <f t="shared" si="116"/>
        <v>0</v>
      </c>
      <c r="W343" s="1105" t="str">
        <f>IF(H343="","",VLOOKUP(H343,'Nhập xuất tồn S02'!$B$12:$X$4901,22,0))</f>
        <v/>
      </c>
      <c r="X343" s="1096" t="str">
        <f>IF(H343="","",VLOOKUP(H343,'Nhập xuất tồn S02'!$B$12:$X$4901,23,0))</f>
        <v/>
      </c>
      <c r="Y343" s="1096" t="str">
        <f t="shared" si="117"/>
        <v/>
      </c>
      <c r="Z343" s="1096" t="str">
        <f t="shared" si="118"/>
        <v/>
      </c>
      <c r="AA343" s="1106" t="str">
        <f>IF(P343="","",VLOOKUP(P343,'Khách hàng'!$B$6:$E$1391,2,0))</f>
        <v/>
      </c>
      <c r="AB343" s="1107" t="str">
        <f>IF(P343="","",VLOOKUP(P343,'Khách hàng'!$B$6:$E$1391,3,0))</f>
        <v/>
      </c>
    </row>
    <row r="344" spans="1:28" s="1011" customFormat="1" ht="13.8">
      <c r="A344" s="1164" t="str">
        <f t="shared" si="126"/>
        <v/>
      </c>
      <c r="B344" s="1073" t="str">
        <f t="shared" si="127"/>
        <v/>
      </c>
      <c r="C344" s="1042"/>
      <c r="D344" s="1175"/>
      <c r="E344" s="1403"/>
      <c r="F344" s="1044"/>
      <c r="G344" s="1081" t="str">
        <f t="shared" si="125"/>
        <v/>
      </c>
      <c r="H344" s="1019"/>
      <c r="I344" s="1020"/>
      <c r="J344" s="1020"/>
      <c r="K344" s="1020"/>
      <c r="L344" s="1022"/>
      <c r="M344" s="1023"/>
      <c r="N344" s="1023"/>
      <c r="O344" s="1024"/>
      <c r="P344" s="1156"/>
      <c r="Q344" s="1010"/>
      <c r="R344" s="1073" t="str">
        <f>IF(H344="","",VLOOKUP($H344,'Nhập xuất tồn S02'!$B$12:$AB$51,3,0))</f>
        <v/>
      </c>
      <c r="S344" s="1093">
        <f t="shared" si="114"/>
        <v>0</v>
      </c>
      <c r="T344" s="1093">
        <f t="shared" si="115"/>
        <v>0</v>
      </c>
      <c r="U344" s="1094">
        <f>IF(J344&gt;0,VLOOKUP($H344,'Nhập xuất tồn S02'!$B$12:$AB$51,27,0),0)</f>
        <v>0</v>
      </c>
      <c r="V344" s="1094">
        <f t="shared" si="116"/>
        <v>0</v>
      </c>
      <c r="W344" s="1105" t="str">
        <f>IF(H344="","",VLOOKUP(H344,'Nhập xuất tồn S02'!$B$12:$X$4901,22,0))</f>
        <v/>
      </c>
      <c r="X344" s="1096" t="str">
        <f>IF(H344="","",VLOOKUP(H344,'Nhập xuất tồn S02'!$B$12:$X$4901,23,0))</f>
        <v/>
      </c>
      <c r="Y344" s="1096" t="str">
        <f t="shared" si="117"/>
        <v/>
      </c>
      <c r="Z344" s="1096" t="str">
        <f t="shared" si="118"/>
        <v/>
      </c>
      <c r="AA344" s="1106" t="str">
        <f>IF(P344="","",VLOOKUP(P344,'Khách hàng'!$B$6:$E$1391,2,0))</f>
        <v/>
      </c>
      <c r="AB344" s="1107" t="str">
        <f>IF(P344="","",VLOOKUP(P344,'Khách hàng'!$B$6:$E$1391,3,0))</f>
        <v/>
      </c>
    </row>
    <row r="345" spans="1:28" s="1011" customFormat="1" ht="13.8">
      <c r="A345" s="1164" t="str">
        <f t="shared" si="126"/>
        <v/>
      </c>
      <c r="B345" s="1073" t="str">
        <f t="shared" si="127"/>
        <v/>
      </c>
      <c r="C345" s="1042"/>
      <c r="D345" s="1175"/>
      <c r="E345" s="1403"/>
      <c r="F345" s="1044"/>
      <c r="G345" s="1081" t="str">
        <f t="shared" si="125"/>
        <v/>
      </c>
      <c r="H345" s="1019"/>
      <c r="I345" s="1020"/>
      <c r="J345" s="1020"/>
      <c r="K345" s="1020"/>
      <c r="L345" s="1022"/>
      <c r="M345" s="1023"/>
      <c r="N345" s="1023"/>
      <c r="O345" s="1024"/>
      <c r="P345" s="1156"/>
      <c r="Q345" s="1010"/>
      <c r="R345" s="1073" t="str">
        <f>IF(H345="","",VLOOKUP($H345,'Nhập xuất tồn S02'!$B$12:$AB$51,3,0))</f>
        <v/>
      </c>
      <c r="S345" s="1093">
        <f t="shared" si="114"/>
        <v>0</v>
      </c>
      <c r="T345" s="1093">
        <f t="shared" si="115"/>
        <v>0</v>
      </c>
      <c r="U345" s="1094">
        <f>IF(J345&gt;0,VLOOKUP($H345,'Nhập xuất tồn S02'!$B$12:$AB$51,27,0),0)</f>
        <v>0</v>
      </c>
      <c r="V345" s="1094">
        <f t="shared" si="116"/>
        <v>0</v>
      </c>
      <c r="W345" s="1105" t="str">
        <f>IF(H345="","",VLOOKUP(H345,'Nhập xuất tồn S02'!$B$12:$X$4901,22,0))</f>
        <v/>
      </c>
      <c r="X345" s="1096" t="str">
        <f>IF(H345="","",VLOOKUP(H345,'Nhập xuất tồn S02'!$B$12:$X$4901,23,0))</f>
        <v/>
      </c>
      <c r="Y345" s="1096" t="str">
        <f t="shared" si="117"/>
        <v/>
      </c>
      <c r="Z345" s="1096" t="str">
        <f t="shared" si="118"/>
        <v/>
      </c>
      <c r="AA345" s="1106" t="str">
        <f>IF(P345="","",VLOOKUP(P345,'Khách hàng'!$B$6:$E$1391,2,0))</f>
        <v/>
      </c>
      <c r="AB345" s="1107" t="str">
        <f>IF(P345="","",VLOOKUP(P345,'Khách hàng'!$B$6:$E$1391,3,0))</f>
        <v/>
      </c>
    </row>
    <row r="346" spans="1:28" s="1011" customFormat="1" ht="13.8">
      <c r="A346" s="1164" t="str">
        <f t="shared" si="126"/>
        <v/>
      </c>
      <c r="B346" s="1073" t="str">
        <f t="shared" si="127"/>
        <v/>
      </c>
      <c r="C346" s="1042"/>
      <c r="D346" s="1175"/>
      <c r="E346" s="1403"/>
      <c r="F346" s="1044"/>
      <c r="G346" s="1081" t="str">
        <f t="shared" si="125"/>
        <v/>
      </c>
      <c r="H346" s="1019"/>
      <c r="I346" s="1020"/>
      <c r="J346" s="1020"/>
      <c r="K346" s="1020"/>
      <c r="L346" s="1022"/>
      <c r="M346" s="1023"/>
      <c r="N346" s="1023"/>
      <c r="O346" s="1024"/>
      <c r="P346" s="1156"/>
      <c r="Q346" s="1010"/>
      <c r="R346" s="1073" t="str">
        <f>IF(H346="","",VLOOKUP($H346,'Nhập xuất tồn S02'!$B$12:$AB$51,3,0))</f>
        <v/>
      </c>
      <c r="S346" s="1093">
        <f t="shared" si="114"/>
        <v>0</v>
      </c>
      <c r="T346" s="1093">
        <f t="shared" si="115"/>
        <v>0</v>
      </c>
      <c r="U346" s="1094">
        <f>IF(J346&gt;0,VLOOKUP($H346,'Nhập xuất tồn S02'!$B$12:$AB$51,27,0),0)</f>
        <v>0</v>
      </c>
      <c r="V346" s="1094">
        <f t="shared" si="116"/>
        <v>0</v>
      </c>
      <c r="W346" s="1105" t="str">
        <f>IF(H346="","",VLOOKUP(H346,'Nhập xuất tồn S02'!$B$12:$X$4901,22,0))</f>
        <v/>
      </c>
      <c r="X346" s="1096" t="str">
        <f>IF(H346="","",VLOOKUP(H346,'Nhập xuất tồn S02'!$B$12:$X$4901,23,0))</f>
        <v/>
      </c>
      <c r="Y346" s="1096" t="str">
        <f t="shared" si="117"/>
        <v/>
      </c>
      <c r="Z346" s="1096" t="str">
        <f t="shared" si="118"/>
        <v/>
      </c>
      <c r="AA346" s="1106" t="str">
        <f>IF(P346="","",VLOOKUP(P346,'Khách hàng'!$B$6:$E$1391,2,0))</f>
        <v/>
      </c>
      <c r="AB346" s="1107" t="str">
        <f>IF(P346="","",VLOOKUP(P346,'Khách hàng'!$B$6:$E$1391,3,0))</f>
        <v/>
      </c>
    </row>
    <row r="347" spans="1:28" s="1011" customFormat="1" ht="13.8">
      <c r="A347" s="1164" t="str">
        <f t="shared" si="126"/>
        <v/>
      </c>
      <c r="B347" s="1073" t="str">
        <f t="shared" si="127"/>
        <v/>
      </c>
      <c r="C347" s="1042"/>
      <c r="D347" s="1175"/>
      <c r="E347" s="1403"/>
      <c r="F347" s="1044"/>
      <c r="G347" s="1081" t="str">
        <f t="shared" si="125"/>
        <v/>
      </c>
      <c r="H347" s="1019"/>
      <c r="I347" s="1020"/>
      <c r="J347" s="1020"/>
      <c r="K347" s="1020"/>
      <c r="L347" s="1022"/>
      <c r="M347" s="1023"/>
      <c r="N347" s="1023"/>
      <c r="O347" s="1024"/>
      <c r="P347" s="1156"/>
      <c r="Q347" s="1010"/>
      <c r="R347" s="1073" t="str">
        <f>IF(H347="","",VLOOKUP($H347,'Nhập xuất tồn S02'!$B$12:$AB$51,3,0))</f>
        <v/>
      </c>
      <c r="S347" s="1093">
        <f t="shared" si="114"/>
        <v>0</v>
      </c>
      <c r="T347" s="1093">
        <f t="shared" si="115"/>
        <v>0</v>
      </c>
      <c r="U347" s="1094">
        <f>IF(J347&gt;0,VLOOKUP($H347,'Nhập xuất tồn S02'!$B$12:$AB$51,27,0),0)</f>
        <v>0</v>
      </c>
      <c r="V347" s="1094">
        <f t="shared" si="116"/>
        <v>0</v>
      </c>
      <c r="W347" s="1105" t="str">
        <f>IF(H347="","",VLOOKUP(H347,'Nhập xuất tồn S02'!$B$12:$X$4901,22,0))</f>
        <v/>
      </c>
      <c r="X347" s="1096" t="str">
        <f>IF(H347="","",VLOOKUP(H347,'Nhập xuất tồn S02'!$B$12:$X$4901,23,0))</f>
        <v/>
      </c>
      <c r="Y347" s="1096" t="str">
        <f t="shared" si="117"/>
        <v/>
      </c>
      <c r="Z347" s="1096" t="str">
        <f t="shared" si="118"/>
        <v/>
      </c>
      <c r="AA347" s="1106" t="str">
        <f>IF(P347="","",VLOOKUP(P347,'Khách hàng'!$B$6:$E$1391,2,0))</f>
        <v/>
      </c>
      <c r="AB347" s="1107" t="str">
        <f>IF(P347="","",VLOOKUP(P347,'Khách hàng'!$B$6:$E$1391,3,0))</f>
        <v/>
      </c>
    </row>
    <row r="348" spans="1:28" s="1011" customFormat="1" ht="13.8">
      <c r="A348" s="1164" t="str">
        <f t="shared" si="126"/>
        <v/>
      </c>
      <c r="B348" s="1073" t="str">
        <f t="shared" si="127"/>
        <v/>
      </c>
      <c r="C348" s="1042"/>
      <c r="D348" s="1175"/>
      <c r="E348" s="1403"/>
      <c r="F348" s="1044"/>
      <c r="G348" s="1081" t="str">
        <f t="shared" si="125"/>
        <v/>
      </c>
      <c r="H348" s="1019"/>
      <c r="I348" s="1020"/>
      <c r="J348" s="1020"/>
      <c r="K348" s="1020"/>
      <c r="L348" s="1022"/>
      <c r="M348" s="1023"/>
      <c r="N348" s="1023"/>
      <c r="O348" s="1024"/>
      <c r="P348" s="1156"/>
      <c r="Q348" s="1010"/>
      <c r="R348" s="1073" t="str">
        <f>IF(H348="","",VLOOKUP($H348,'Nhập xuất tồn S02'!$B$12:$AB$51,3,0))</f>
        <v/>
      </c>
      <c r="S348" s="1093">
        <f t="shared" si="114"/>
        <v>0</v>
      </c>
      <c r="T348" s="1093">
        <f t="shared" si="115"/>
        <v>0</v>
      </c>
      <c r="U348" s="1094">
        <f>IF(J348&gt;0,VLOOKUP($H348,'Nhập xuất tồn S02'!$B$12:$AB$51,27,0),0)</f>
        <v>0</v>
      </c>
      <c r="V348" s="1094">
        <f t="shared" si="116"/>
        <v>0</v>
      </c>
      <c r="W348" s="1105" t="str">
        <f>IF(H348="","",VLOOKUP(H348,'Nhập xuất tồn S02'!$B$12:$X$4901,22,0))</f>
        <v/>
      </c>
      <c r="X348" s="1096" t="str">
        <f>IF(H348="","",VLOOKUP(H348,'Nhập xuất tồn S02'!$B$12:$X$4901,23,0))</f>
        <v/>
      </c>
      <c r="Y348" s="1096" t="str">
        <f t="shared" si="117"/>
        <v/>
      </c>
      <c r="Z348" s="1096" t="str">
        <f t="shared" si="118"/>
        <v/>
      </c>
      <c r="AA348" s="1106" t="str">
        <f>IF(P348="","",VLOOKUP(P348,'Khách hàng'!$B$6:$E$1391,2,0))</f>
        <v/>
      </c>
      <c r="AB348" s="1107" t="str">
        <f>IF(P348="","",VLOOKUP(P348,'Khách hàng'!$B$6:$E$1391,3,0))</f>
        <v/>
      </c>
    </row>
    <row r="349" spans="1:28" s="1011" customFormat="1" ht="13.8">
      <c r="A349" s="1164" t="str">
        <f t="shared" si="126"/>
        <v/>
      </c>
      <c r="B349" s="1073" t="str">
        <f t="shared" si="127"/>
        <v/>
      </c>
      <c r="C349" s="1042"/>
      <c r="D349" s="1175"/>
      <c r="E349" s="1403"/>
      <c r="F349" s="1044"/>
      <c r="G349" s="1081" t="str">
        <f t="shared" si="125"/>
        <v/>
      </c>
      <c r="H349" s="1019"/>
      <c r="I349" s="1020"/>
      <c r="J349" s="1020"/>
      <c r="K349" s="1020"/>
      <c r="L349" s="1022"/>
      <c r="M349" s="1023"/>
      <c r="N349" s="1023"/>
      <c r="O349" s="1024"/>
      <c r="P349" s="1156"/>
      <c r="Q349" s="1010"/>
      <c r="R349" s="1073" t="str">
        <f>IF(H349="","",VLOOKUP($H349,'Nhập xuất tồn S02'!$B$12:$AB$51,3,0))</f>
        <v/>
      </c>
      <c r="S349" s="1093">
        <f t="shared" si="114"/>
        <v>0</v>
      </c>
      <c r="T349" s="1093">
        <f t="shared" si="115"/>
        <v>0</v>
      </c>
      <c r="U349" s="1094">
        <f>IF(J349&gt;0,VLOOKUP($H349,'Nhập xuất tồn S02'!$B$12:$AB$51,27,0),0)</f>
        <v>0</v>
      </c>
      <c r="V349" s="1094">
        <f t="shared" si="116"/>
        <v>0</v>
      </c>
      <c r="W349" s="1105" t="str">
        <f>IF(H349="","",VLOOKUP(H349,'Nhập xuất tồn S02'!$B$12:$X$4901,22,0))</f>
        <v/>
      </c>
      <c r="X349" s="1096" t="str">
        <f>IF(H349="","",VLOOKUP(H349,'Nhập xuất tồn S02'!$B$12:$X$4901,23,0))</f>
        <v/>
      </c>
      <c r="Y349" s="1096" t="str">
        <f t="shared" si="117"/>
        <v/>
      </c>
      <c r="Z349" s="1096" t="str">
        <f t="shared" si="118"/>
        <v/>
      </c>
      <c r="AA349" s="1106" t="str">
        <f>IF(P349="","",VLOOKUP(P349,'Khách hàng'!$B$6:$E$1391,2,0))</f>
        <v/>
      </c>
      <c r="AB349" s="1107" t="str">
        <f>IF(P349="","",VLOOKUP(P349,'Khách hàng'!$B$6:$E$1391,3,0))</f>
        <v/>
      </c>
    </row>
    <row r="350" spans="1:28" s="1011" customFormat="1" ht="13.8">
      <c r="A350" s="1164" t="str">
        <f t="shared" si="126"/>
        <v/>
      </c>
      <c r="B350" s="1073" t="str">
        <f t="shared" si="127"/>
        <v/>
      </c>
      <c r="C350" s="1042"/>
      <c r="D350" s="1175"/>
      <c r="E350" s="1403"/>
      <c r="F350" s="1044"/>
      <c r="G350" s="1081" t="str">
        <f t="shared" si="125"/>
        <v/>
      </c>
      <c r="H350" s="1019"/>
      <c r="I350" s="1020"/>
      <c r="J350" s="1020"/>
      <c r="K350" s="1020"/>
      <c r="L350" s="1022"/>
      <c r="M350" s="1023"/>
      <c r="N350" s="1023"/>
      <c r="O350" s="1024"/>
      <c r="P350" s="1156"/>
      <c r="Q350" s="1010"/>
      <c r="R350" s="1073" t="str">
        <f>IF(H350="","",VLOOKUP($H350,'Nhập xuất tồn S02'!$B$12:$AB$51,3,0))</f>
        <v/>
      </c>
      <c r="S350" s="1093">
        <f t="shared" si="114"/>
        <v>0</v>
      </c>
      <c r="T350" s="1093">
        <f t="shared" si="115"/>
        <v>0</v>
      </c>
      <c r="U350" s="1094">
        <f>IF(J350&gt;0,VLOOKUP($H350,'Nhập xuất tồn S02'!$B$12:$AB$51,27,0),0)</f>
        <v>0</v>
      </c>
      <c r="V350" s="1094">
        <f t="shared" si="116"/>
        <v>0</v>
      </c>
      <c r="W350" s="1105" t="str">
        <f>IF(H350="","",VLOOKUP(H350,'Nhập xuất tồn S02'!$B$12:$X$4901,22,0))</f>
        <v/>
      </c>
      <c r="X350" s="1096" t="str">
        <f>IF(H350="","",VLOOKUP(H350,'Nhập xuất tồn S02'!$B$12:$X$4901,23,0))</f>
        <v/>
      </c>
      <c r="Y350" s="1096" t="str">
        <f t="shared" si="117"/>
        <v/>
      </c>
      <c r="Z350" s="1096" t="str">
        <f t="shared" si="118"/>
        <v/>
      </c>
      <c r="AA350" s="1106" t="str">
        <f>IF(P350="","",VLOOKUP(P350,'Khách hàng'!$B$6:$E$1391,2,0))</f>
        <v/>
      </c>
      <c r="AB350" s="1107" t="str">
        <f>IF(P350="","",VLOOKUP(P350,'Khách hàng'!$B$6:$E$1391,3,0))</f>
        <v/>
      </c>
    </row>
    <row r="351" spans="1:28" s="1011" customFormat="1" ht="13.8">
      <c r="A351" s="1164" t="str">
        <f t="shared" si="126"/>
        <v/>
      </c>
      <c r="B351" s="1073" t="str">
        <f t="shared" si="127"/>
        <v/>
      </c>
      <c r="C351" s="1042"/>
      <c r="D351" s="1175"/>
      <c r="E351" s="1403"/>
      <c r="F351" s="1044"/>
      <c r="G351" s="1081" t="str">
        <f t="shared" si="125"/>
        <v/>
      </c>
      <c r="H351" s="1019"/>
      <c r="I351" s="1020"/>
      <c r="J351" s="1020"/>
      <c r="K351" s="1020"/>
      <c r="L351" s="1022"/>
      <c r="M351" s="1023"/>
      <c r="N351" s="1023"/>
      <c r="O351" s="1024"/>
      <c r="P351" s="1156"/>
      <c r="Q351" s="1010"/>
      <c r="R351" s="1073" t="str">
        <f>IF(H351="","",VLOOKUP($H351,'Nhập xuất tồn S02'!$B$12:$AB$51,3,0))</f>
        <v/>
      </c>
      <c r="S351" s="1093">
        <f t="shared" si="114"/>
        <v>0</v>
      </c>
      <c r="T351" s="1093">
        <f t="shared" si="115"/>
        <v>0</v>
      </c>
      <c r="U351" s="1094">
        <f>IF(J351&gt;0,VLOOKUP($H351,'Nhập xuất tồn S02'!$B$12:$AB$51,27,0),0)</f>
        <v>0</v>
      </c>
      <c r="V351" s="1094">
        <f t="shared" si="116"/>
        <v>0</v>
      </c>
      <c r="W351" s="1105" t="str">
        <f>IF(H351="","",VLOOKUP(H351,'Nhập xuất tồn S02'!$B$12:$X$4901,22,0))</f>
        <v/>
      </c>
      <c r="X351" s="1096" t="str">
        <f>IF(H351="","",VLOOKUP(H351,'Nhập xuất tồn S02'!$B$12:$X$4901,23,0))</f>
        <v/>
      </c>
      <c r="Y351" s="1096" t="str">
        <f t="shared" si="117"/>
        <v/>
      </c>
      <c r="Z351" s="1096" t="str">
        <f t="shared" si="118"/>
        <v/>
      </c>
      <c r="AA351" s="1106" t="str">
        <f>IF(P351="","",VLOOKUP(P351,'Khách hàng'!$B$6:$E$1391,2,0))</f>
        <v/>
      </c>
      <c r="AB351" s="1107" t="str">
        <f>IF(P351="","",VLOOKUP(P351,'Khách hàng'!$B$6:$E$1391,3,0))</f>
        <v/>
      </c>
    </row>
    <row r="352" spans="1:28" s="1011" customFormat="1" ht="13.8">
      <c r="A352" s="1164" t="str">
        <f t="shared" si="126"/>
        <v/>
      </c>
      <c r="B352" s="1073" t="str">
        <f t="shared" si="127"/>
        <v/>
      </c>
      <c r="C352" s="1042"/>
      <c r="D352" s="1175"/>
      <c r="E352" s="1403"/>
      <c r="F352" s="1044"/>
      <c r="G352" s="1081" t="str">
        <f t="shared" si="125"/>
        <v/>
      </c>
      <c r="H352" s="1019"/>
      <c r="I352" s="1020"/>
      <c r="J352" s="1020"/>
      <c r="K352" s="1020"/>
      <c r="L352" s="1022"/>
      <c r="M352" s="1023"/>
      <c r="N352" s="1023"/>
      <c r="O352" s="1024"/>
      <c r="P352" s="1156"/>
      <c r="Q352" s="1010"/>
      <c r="R352" s="1073" t="str">
        <f>IF(H352="","",VLOOKUP($H352,'Nhập xuất tồn S02'!$B$12:$AB$51,3,0))</f>
        <v/>
      </c>
      <c r="S352" s="1093">
        <f t="shared" si="114"/>
        <v>0</v>
      </c>
      <c r="T352" s="1093">
        <f t="shared" si="115"/>
        <v>0</v>
      </c>
      <c r="U352" s="1094">
        <f>IF(J352&gt;0,VLOOKUP($H352,'Nhập xuất tồn S02'!$B$12:$AB$51,27,0),0)</f>
        <v>0</v>
      </c>
      <c r="V352" s="1094">
        <f t="shared" si="116"/>
        <v>0</v>
      </c>
      <c r="W352" s="1105" t="str">
        <f>IF(H352="","",VLOOKUP(H352,'Nhập xuất tồn S02'!$B$12:$X$4901,22,0))</f>
        <v/>
      </c>
      <c r="X352" s="1096" t="str">
        <f>IF(H352="","",VLOOKUP(H352,'Nhập xuất tồn S02'!$B$12:$X$4901,23,0))</f>
        <v/>
      </c>
      <c r="Y352" s="1096" t="str">
        <f t="shared" si="117"/>
        <v/>
      </c>
      <c r="Z352" s="1096" t="str">
        <f t="shared" si="118"/>
        <v/>
      </c>
      <c r="AA352" s="1106" t="str">
        <f>IF(P352="","",VLOOKUP(P352,'Khách hàng'!$B$6:$E$1391,2,0))</f>
        <v/>
      </c>
      <c r="AB352" s="1107" t="str">
        <f>IF(P352="","",VLOOKUP(P352,'Khách hàng'!$B$6:$E$1391,3,0))</f>
        <v/>
      </c>
    </row>
    <row r="353" spans="1:28" s="1011" customFormat="1" ht="13.8">
      <c r="A353" s="1164" t="str">
        <f t="shared" si="126"/>
        <v/>
      </c>
      <c r="B353" s="1073" t="str">
        <f t="shared" si="127"/>
        <v/>
      </c>
      <c r="C353" s="1042"/>
      <c r="D353" s="1175"/>
      <c r="E353" s="1403"/>
      <c r="F353" s="1044"/>
      <c r="G353" s="1081" t="str">
        <f t="shared" si="125"/>
        <v/>
      </c>
      <c r="H353" s="1019"/>
      <c r="I353" s="1020"/>
      <c r="J353" s="1020"/>
      <c r="K353" s="1020"/>
      <c r="L353" s="1022"/>
      <c r="M353" s="1023"/>
      <c r="N353" s="1023"/>
      <c r="O353" s="1024"/>
      <c r="P353" s="1156"/>
      <c r="Q353" s="1010"/>
      <c r="R353" s="1073" t="str">
        <f>IF(H353="","",VLOOKUP($H353,'Nhập xuất tồn S02'!$B$12:$AB$51,3,0))</f>
        <v/>
      </c>
      <c r="S353" s="1093">
        <f t="shared" ref="S353:S416" si="128">IF(OR(LEFT(G353,2)="PN",M353="152",M353="155",M353="156"),O353/I353,0)</f>
        <v>0</v>
      </c>
      <c r="T353" s="1093">
        <f t="shared" ref="T353:T416" si="129">IF(OR(LEFT(G353,2)="PN",M353="152",M353="155",M353="156"),O353,0)</f>
        <v>0</v>
      </c>
      <c r="U353" s="1094">
        <f>IF(J353&gt;0,VLOOKUP($H353,'Nhập xuất tồn S02'!$B$12:$AB$51,27,0),0)</f>
        <v>0</v>
      </c>
      <c r="V353" s="1094">
        <f t="shared" si="116"/>
        <v>0</v>
      </c>
      <c r="W353" s="1105" t="str">
        <f>IF(H353="","",VLOOKUP(H353,'Nhập xuất tồn S02'!$B$12:$X$4901,22,0))</f>
        <v/>
      </c>
      <c r="X353" s="1096" t="str">
        <f>IF(H353="","",VLOOKUP(H353,'Nhập xuất tồn S02'!$B$12:$X$4901,23,0))</f>
        <v/>
      </c>
      <c r="Y353" s="1096" t="str">
        <f t="shared" si="117"/>
        <v/>
      </c>
      <c r="Z353" s="1096" t="str">
        <f t="shared" si="118"/>
        <v/>
      </c>
      <c r="AA353" s="1106" t="str">
        <f>IF(P353="","",VLOOKUP(P353,'Khách hàng'!$B$6:$E$1391,2,0))</f>
        <v/>
      </c>
      <c r="AB353" s="1107" t="str">
        <f>IF(P353="","",VLOOKUP(P353,'Khách hàng'!$B$6:$E$1391,3,0))</f>
        <v/>
      </c>
    </row>
    <row r="354" spans="1:28" s="1011" customFormat="1" ht="13.8">
      <c r="A354" s="1164" t="str">
        <f t="shared" si="126"/>
        <v/>
      </c>
      <c r="B354" s="1073" t="str">
        <f t="shared" si="127"/>
        <v/>
      </c>
      <c r="C354" s="1042"/>
      <c r="D354" s="1175"/>
      <c r="E354" s="1403"/>
      <c r="F354" s="1044"/>
      <c r="G354" s="1081" t="str">
        <f t="shared" si="125"/>
        <v/>
      </c>
      <c r="H354" s="1019"/>
      <c r="I354" s="1020"/>
      <c r="J354" s="1020"/>
      <c r="K354" s="1020"/>
      <c r="L354" s="1022"/>
      <c r="M354" s="1023"/>
      <c r="N354" s="1023"/>
      <c r="O354" s="1024"/>
      <c r="P354" s="1156"/>
      <c r="Q354" s="1010"/>
      <c r="R354" s="1073" t="str">
        <f>IF(H354="","",VLOOKUP($H354,'Nhập xuất tồn S02'!$B$12:$AB$51,3,0))</f>
        <v/>
      </c>
      <c r="S354" s="1093">
        <f t="shared" si="128"/>
        <v>0</v>
      </c>
      <c r="T354" s="1093">
        <f t="shared" si="129"/>
        <v>0</v>
      </c>
      <c r="U354" s="1094">
        <f>IF(J354&gt;0,VLOOKUP($H354,'Nhập xuất tồn S02'!$B$12:$AB$51,27,0),0)</f>
        <v>0</v>
      </c>
      <c r="V354" s="1094">
        <f t="shared" ref="V354:V417" si="130">IF(J354&gt;0,J354*U354,0)</f>
        <v>0</v>
      </c>
      <c r="W354" s="1105" t="str">
        <f>IF(H354="","",VLOOKUP(H354,'Nhập xuất tồn S02'!$B$12:$X$4901,22,0))</f>
        <v/>
      </c>
      <c r="X354" s="1096" t="str">
        <f>IF(H354="","",VLOOKUP(H354,'Nhập xuất tồn S02'!$B$12:$X$4901,23,0))</f>
        <v/>
      </c>
      <c r="Y354" s="1096" t="str">
        <f t="shared" ref="Y354:Y417" si="131">LEFT(M354,3)</f>
        <v/>
      </c>
      <c r="Z354" s="1096" t="str">
        <f t="shared" ref="Z354:Z417" si="132">LEFT(N354,3)</f>
        <v/>
      </c>
      <c r="AA354" s="1106" t="str">
        <f>IF(P354="","",VLOOKUP(P354,'Khách hàng'!$B$6:$E$1391,2,0))</f>
        <v/>
      </c>
      <c r="AB354" s="1107" t="str">
        <f>IF(P354="","",VLOOKUP(P354,'Khách hàng'!$B$6:$E$1391,3,0))</f>
        <v/>
      </c>
    </row>
    <row r="355" spans="1:28" s="1011" customFormat="1" ht="13.8">
      <c r="A355" s="1164" t="str">
        <f t="shared" si="126"/>
        <v/>
      </c>
      <c r="B355" s="1073" t="str">
        <f t="shared" si="127"/>
        <v/>
      </c>
      <c r="C355" s="1042"/>
      <c r="D355" s="1175"/>
      <c r="E355" s="1403"/>
      <c r="F355" s="1044"/>
      <c r="G355" s="1081" t="str">
        <f t="shared" si="125"/>
        <v/>
      </c>
      <c r="H355" s="1019"/>
      <c r="I355" s="1020"/>
      <c r="J355" s="1020"/>
      <c r="K355" s="1020"/>
      <c r="L355" s="1022"/>
      <c r="M355" s="1023"/>
      <c r="N355" s="1023"/>
      <c r="O355" s="1024"/>
      <c r="P355" s="1156"/>
      <c r="Q355" s="1010"/>
      <c r="R355" s="1073" t="str">
        <f>IF(H355="","",VLOOKUP($H355,'Nhập xuất tồn S02'!$B$12:$AB$51,3,0))</f>
        <v/>
      </c>
      <c r="S355" s="1093">
        <f t="shared" si="128"/>
        <v>0</v>
      </c>
      <c r="T355" s="1093">
        <f t="shared" si="129"/>
        <v>0</v>
      </c>
      <c r="U355" s="1094">
        <f>IF(J355&gt;0,VLOOKUP($H355,'Nhập xuất tồn S02'!$B$12:$AB$51,27,0),0)</f>
        <v>0</v>
      </c>
      <c r="V355" s="1094">
        <f t="shared" si="130"/>
        <v>0</v>
      </c>
      <c r="W355" s="1105" t="str">
        <f>IF(H355="","",VLOOKUP(H355,'Nhập xuất tồn S02'!$B$12:$X$4901,22,0))</f>
        <v/>
      </c>
      <c r="X355" s="1096" t="str">
        <f>IF(H355="","",VLOOKUP(H355,'Nhập xuất tồn S02'!$B$12:$X$4901,23,0))</f>
        <v/>
      </c>
      <c r="Y355" s="1096" t="str">
        <f t="shared" si="131"/>
        <v/>
      </c>
      <c r="Z355" s="1096" t="str">
        <f t="shared" si="132"/>
        <v/>
      </c>
      <c r="AA355" s="1106" t="str">
        <f>IF(P355="","",VLOOKUP(P355,'Khách hàng'!$B$6:$E$1391,2,0))</f>
        <v/>
      </c>
      <c r="AB355" s="1107" t="str">
        <f>IF(P355="","",VLOOKUP(P355,'Khách hàng'!$B$6:$E$1391,3,0))</f>
        <v/>
      </c>
    </row>
    <row r="356" spans="1:28" s="1011" customFormat="1" ht="13.8">
      <c r="A356" s="1164" t="str">
        <f t="shared" si="126"/>
        <v/>
      </c>
      <c r="B356" s="1073" t="str">
        <f t="shared" si="127"/>
        <v/>
      </c>
      <c r="C356" s="1042"/>
      <c r="D356" s="1175"/>
      <c r="E356" s="1403"/>
      <c r="F356" s="1044"/>
      <c r="G356" s="1081" t="str">
        <f t="shared" si="125"/>
        <v/>
      </c>
      <c r="H356" s="1019"/>
      <c r="I356" s="1020"/>
      <c r="J356" s="1020"/>
      <c r="K356" s="1020"/>
      <c r="L356" s="1022"/>
      <c r="M356" s="1023"/>
      <c r="N356" s="1023"/>
      <c r="O356" s="1024"/>
      <c r="P356" s="1156"/>
      <c r="Q356" s="1010"/>
      <c r="R356" s="1073" t="str">
        <f>IF(H356="","",VLOOKUP($H356,'Nhập xuất tồn S02'!$B$12:$AB$51,3,0))</f>
        <v/>
      </c>
      <c r="S356" s="1093">
        <f t="shared" si="128"/>
        <v>0</v>
      </c>
      <c r="T356" s="1093">
        <f t="shared" si="129"/>
        <v>0</v>
      </c>
      <c r="U356" s="1094">
        <f>IF(J356&gt;0,VLOOKUP($H356,'Nhập xuất tồn S02'!$B$12:$AB$51,27,0),0)</f>
        <v>0</v>
      </c>
      <c r="V356" s="1094">
        <f t="shared" si="130"/>
        <v>0</v>
      </c>
      <c r="W356" s="1105" t="str">
        <f>IF(H356="","",VLOOKUP(H356,'Nhập xuất tồn S02'!$B$12:$X$4901,22,0))</f>
        <v/>
      </c>
      <c r="X356" s="1096" t="str">
        <f>IF(H356="","",VLOOKUP(H356,'Nhập xuất tồn S02'!$B$12:$X$4901,23,0))</f>
        <v/>
      </c>
      <c r="Y356" s="1096" t="str">
        <f t="shared" si="131"/>
        <v/>
      </c>
      <c r="Z356" s="1096" t="str">
        <f t="shared" si="132"/>
        <v/>
      </c>
      <c r="AA356" s="1106" t="str">
        <f>IF(P356="","",VLOOKUP(P356,'Khách hàng'!$B$6:$E$1391,2,0))</f>
        <v/>
      </c>
      <c r="AB356" s="1107" t="str">
        <f>IF(P356="","",VLOOKUP(P356,'Khách hàng'!$B$6:$E$1391,3,0))</f>
        <v/>
      </c>
    </row>
    <row r="357" spans="1:28" s="1011" customFormat="1" ht="13.8">
      <c r="A357" s="1164" t="str">
        <f t="shared" si="126"/>
        <v/>
      </c>
      <c r="B357" s="1073" t="str">
        <f t="shared" si="127"/>
        <v/>
      </c>
      <c r="C357" s="1042"/>
      <c r="D357" s="1175"/>
      <c r="E357" s="1403"/>
      <c r="F357" s="1044"/>
      <c r="G357" s="1081" t="str">
        <f t="shared" si="125"/>
        <v/>
      </c>
      <c r="H357" s="1019"/>
      <c r="I357" s="1020"/>
      <c r="J357" s="1020"/>
      <c r="K357" s="1020"/>
      <c r="L357" s="1022"/>
      <c r="M357" s="1023"/>
      <c r="N357" s="1023"/>
      <c r="O357" s="1024"/>
      <c r="P357" s="1156"/>
      <c r="Q357" s="1010"/>
      <c r="R357" s="1073" t="str">
        <f>IF(H357="","",VLOOKUP($H357,'Nhập xuất tồn S02'!$B$12:$AB$51,3,0))</f>
        <v/>
      </c>
      <c r="S357" s="1093">
        <f t="shared" si="128"/>
        <v>0</v>
      </c>
      <c r="T357" s="1093">
        <f t="shared" si="129"/>
        <v>0</v>
      </c>
      <c r="U357" s="1094">
        <f>IF(J357&gt;0,VLOOKUP($H357,'Nhập xuất tồn S02'!$B$12:$AB$51,27,0),0)</f>
        <v>0</v>
      </c>
      <c r="V357" s="1094">
        <f t="shared" si="130"/>
        <v>0</v>
      </c>
      <c r="W357" s="1105" t="str">
        <f>IF(H357="","",VLOOKUP(H357,'Nhập xuất tồn S02'!$B$12:$X$4901,22,0))</f>
        <v/>
      </c>
      <c r="X357" s="1096" t="str">
        <f>IF(H357="","",VLOOKUP(H357,'Nhập xuất tồn S02'!$B$12:$X$4901,23,0))</f>
        <v/>
      </c>
      <c r="Y357" s="1096" t="str">
        <f t="shared" si="131"/>
        <v/>
      </c>
      <c r="Z357" s="1096" t="str">
        <f t="shared" si="132"/>
        <v/>
      </c>
      <c r="AA357" s="1106" t="str">
        <f>IF(P357="","",VLOOKUP(P357,'Khách hàng'!$B$6:$E$1391,2,0))</f>
        <v/>
      </c>
      <c r="AB357" s="1107" t="str">
        <f>IF(P357="","",VLOOKUP(P357,'Khách hàng'!$B$6:$E$1391,3,0))</f>
        <v/>
      </c>
    </row>
    <row r="358" spans="1:28" s="1011" customFormat="1" ht="13.8">
      <c r="A358" s="1164" t="str">
        <f t="shared" si="126"/>
        <v/>
      </c>
      <c r="B358" s="1073" t="str">
        <f t="shared" si="127"/>
        <v/>
      </c>
      <c r="C358" s="1042"/>
      <c r="D358" s="1175"/>
      <c r="E358" s="1403"/>
      <c r="F358" s="1044"/>
      <c r="G358" s="1081" t="str">
        <f t="shared" si="125"/>
        <v/>
      </c>
      <c r="H358" s="1019"/>
      <c r="I358" s="1020"/>
      <c r="J358" s="1020"/>
      <c r="K358" s="1020"/>
      <c r="L358" s="1022"/>
      <c r="M358" s="1023"/>
      <c r="N358" s="1023"/>
      <c r="O358" s="1024"/>
      <c r="P358" s="1156"/>
      <c r="Q358" s="1010"/>
      <c r="R358" s="1073" t="str">
        <f>IF(H358="","",VLOOKUP($H358,'Nhập xuất tồn S02'!$B$12:$AB$51,3,0))</f>
        <v/>
      </c>
      <c r="S358" s="1093">
        <f t="shared" si="128"/>
        <v>0</v>
      </c>
      <c r="T358" s="1093">
        <f t="shared" si="129"/>
        <v>0</v>
      </c>
      <c r="U358" s="1094">
        <f>IF(J358&gt;0,VLOOKUP($H358,'Nhập xuất tồn S02'!$B$12:$AB$51,27,0),0)</f>
        <v>0</v>
      </c>
      <c r="V358" s="1094">
        <f t="shared" si="130"/>
        <v>0</v>
      </c>
      <c r="W358" s="1105" t="str">
        <f>IF(H358="","",VLOOKUP(H358,'Nhập xuất tồn S02'!$B$12:$X$4901,22,0))</f>
        <v/>
      </c>
      <c r="X358" s="1096" t="str">
        <f>IF(H358="","",VLOOKUP(H358,'Nhập xuất tồn S02'!$B$12:$X$4901,23,0))</f>
        <v/>
      </c>
      <c r="Y358" s="1096" t="str">
        <f t="shared" si="131"/>
        <v/>
      </c>
      <c r="Z358" s="1096" t="str">
        <f t="shared" si="132"/>
        <v/>
      </c>
      <c r="AA358" s="1106" t="str">
        <f>IF(P358="","",VLOOKUP(P358,'Khách hàng'!$B$6:$E$1391,2,0))</f>
        <v/>
      </c>
      <c r="AB358" s="1107" t="str">
        <f>IF(P358="","",VLOOKUP(P358,'Khách hàng'!$B$6:$E$1391,3,0))</f>
        <v/>
      </c>
    </row>
    <row r="359" spans="1:28" s="1011" customFormat="1" ht="13.8">
      <c r="A359" s="1164" t="str">
        <f t="shared" si="126"/>
        <v/>
      </c>
      <c r="B359" s="1073" t="str">
        <f t="shared" si="127"/>
        <v/>
      </c>
      <c r="C359" s="1042"/>
      <c r="D359" s="1175"/>
      <c r="E359" s="1403"/>
      <c r="F359" s="1044"/>
      <c r="G359" s="1081" t="str">
        <f t="shared" si="125"/>
        <v/>
      </c>
      <c r="H359" s="1019"/>
      <c r="I359" s="1020"/>
      <c r="J359" s="1020"/>
      <c r="K359" s="1020"/>
      <c r="L359" s="1022"/>
      <c r="M359" s="1023"/>
      <c r="N359" s="1023"/>
      <c r="O359" s="1024"/>
      <c r="P359" s="1156"/>
      <c r="Q359" s="1010"/>
      <c r="R359" s="1073" t="str">
        <f>IF(H359="","",VLOOKUP($H359,'Nhập xuất tồn S02'!$B$12:$AB$51,3,0))</f>
        <v/>
      </c>
      <c r="S359" s="1093">
        <f t="shared" si="128"/>
        <v>0</v>
      </c>
      <c r="T359" s="1093">
        <f t="shared" si="129"/>
        <v>0</v>
      </c>
      <c r="U359" s="1094">
        <f>IF(J359&gt;0,VLOOKUP($H359,'Nhập xuất tồn S02'!$B$12:$AB$51,27,0),0)</f>
        <v>0</v>
      </c>
      <c r="V359" s="1094">
        <f t="shared" si="130"/>
        <v>0</v>
      </c>
      <c r="W359" s="1105" t="str">
        <f>IF(H359="","",VLOOKUP(H359,'Nhập xuất tồn S02'!$B$12:$X$4901,22,0))</f>
        <v/>
      </c>
      <c r="X359" s="1096" t="str">
        <f>IF(H359="","",VLOOKUP(H359,'Nhập xuất tồn S02'!$B$12:$X$4901,23,0))</f>
        <v/>
      </c>
      <c r="Y359" s="1096" t="str">
        <f t="shared" si="131"/>
        <v/>
      </c>
      <c r="Z359" s="1096" t="str">
        <f t="shared" si="132"/>
        <v/>
      </c>
      <c r="AA359" s="1106" t="str">
        <f>IF(P359="","",VLOOKUP(P359,'Khách hàng'!$B$6:$E$1391,2,0))</f>
        <v/>
      </c>
      <c r="AB359" s="1107" t="str">
        <f>IF(P359="","",VLOOKUP(P359,'Khách hàng'!$B$6:$E$1391,3,0))</f>
        <v/>
      </c>
    </row>
    <row r="360" spans="1:28" s="1011" customFormat="1" ht="13.8">
      <c r="A360" s="1164" t="str">
        <f t="shared" si="126"/>
        <v/>
      </c>
      <c r="B360" s="1073" t="str">
        <f t="shared" si="127"/>
        <v/>
      </c>
      <c r="C360" s="1042"/>
      <c r="D360" s="1175"/>
      <c r="E360" s="1403"/>
      <c r="F360" s="1044"/>
      <c r="G360" s="1081" t="str">
        <f t="shared" si="125"/>
        <v/>
      </c>
      <c r="H360" s="1019"/>
      <c r="I360" s="1020"/>
      <c r="J360" s="1020"/>
      <c r="K360" s="1020"/>
      <c r="L360" s="1022"/>
      <c r="M360" s="1023"/>
      <c r="N360" s="1023"/>
      <c r="O360" s="1024"/>
      <c r="P360" s="1156"/>
      <c r="Q360" s="1010"/>
      <c r="R360" s="1073" t="str">
        <f>IF(H360="","",VLOOKUP($H360,'Nhập xuất tồn S02'!$B$12:$AB$51,3,0))</f>
        <v/>
      </c>
      <c r="S360" s="1093">
        <f t="shared" si="128"/>
        <v>0</v>
      </c>
      <c r="T360" s="1093">
        <f t="shared" si="129"/>
        <v>0</v>
      </c>
      <c r="U360" s="1094">
        <f>IF(J360&gt;0,VLOOKUP($H360,'Nhập xuất tồn S02'!$B$12:$AB$51,27,0),0)</f>
        <v>0</v>
      </c>
      <c r="V360" s="1094">
        <f t="shared" si="130"/>
        <v>0</v>
      </c>
      <c r="W360" s="1105" t="str">
        <f>IF(H360="","",VLOOKUP(H360,'Nhập xuất tồn S02'!$B$12:$X$4901,22,0))</f>
        <v/>
      </c>
      <c r="X360" s="1096" t="str">
        <f>IF(H360="","",VLOOKUP(H360,'Nhập xuất tồn S02'!$B$12:$X$4901,23,0))</f>
        <v/>
      </c>
      <c r="Y360" s="1096" t="str">
        <f t="shared" si="131"/>
        <v/>
      </c>
      <c r="Z360" s="1096" t="str">
        <f t="shared" si="132"/>
        <v/>
      </c>
      <c r="AA360" s="1106" t="str">
        <f>IF(P360="","",VLOOKUP(P360,'Khách hàng'!$B$6:$E$1391,2,0))</f>
        <v/>
      </c>
      <c r="AB360" s="1107" t="str">
        <f>IF(P360="","",VLOOKUP(P360,'Khách hàng'!$B$6:$E$1391,3,0))</f>
        <v/>
      </c>
    </row>
    <row r="361" spans="1:28" s="1011" customFormat="1" ht="13.8">
      <c r="A361" s="1164" t="str">
        <f t="shared" ref="A361:A383" si="133">IF(F361="","",MONTH(F361))</f>
        <v/>
      </c>
      <c r="B361" s="1073" t="str">
        <f t="shared" ref="B361:B383" si="134">IF(F361="","",IF(OR(MONTH(F361)=1,MONTH(F361)=2,MONTH(F361)=3),"Q1",IF(OR(MONTH(F361)=4,MONTH(F361)=5,MONTH(F361)=6),"Q2",IF(OR(MONTH(F361)=7,MONTH(F361)=8,MONTH(F361)=9),"Q3","Q4"))))</f>
        <v/>
      </c>
      <c r="C361" s="1042"/>
      <c r="D361" s="1175"/>
      <c r="E361" s="1403"/>
      <c r="F361" s="1044"/>
      <c r="G361" s="1081" t="str">
        <f t="shared" si="125"/>
        <v/>
      </c>
      <c r="H361" s="1019"/>
      <c r="I361" s="1020"/>
      <c r="J361" s="1020"/>
      <c r="K361" s="1020"/>
      <c r="L361" s="1022"/>
      <c r="M361" s="1023"/>
      <c r="N361" s="1023"/>
      <c r="O361" s="1024"/>
      <c r="P361" s="1156"/>
      <c r="Q361" s="1010"/>
      <c r="R361" s="1073" t="str">
        <f>IF(H361="","",VLOOKUP($H361,'Nhập xuất tồn S02'!$B$12:$AB$51,3,0))</f>
        <v/>
      </c>
      <c r="S361" s="1093">
        <f t="shared" si="128"/>
        <v>0</v>
      </c>
      <c r="T361" s="1093">
        <f t="shared" si="129"/>
        <v>0</v>
      </c>
      <c r="U361" s="1094">
        <f>IF(J361&gt;0,VLOOKUP($H361,'Nhập xuất tồn S02'!$B$12:$AB$51,27,0),0)</f>
        <v>0</v>
      </c>
      <c r="V361" s="1094">
        <f t="shared" si="130"/>
        <v>0</v>
      </c>
      <c r="W361" s="1105" t="str">
        <f>IF(H361="","",VLOOKUP(H361,'Nhập xuất tồn S02'!$B$12:$X$4901,22,0))</f>
        <v/>
      </c>
      <c r="X361" s="1096" t="str">
        <f>IF(H361="","",VLOOKUP(H361,'Nhập xuất tồn S02'!$B$12:$X$4901,23,0))</f>
        <v/>
      </c>
      <c r="Y361" s="1096" t="str">
        <f t="shared" si="131"/>
        <v/>
      </c>
      <c r="Z361" s="1096" t="str">
        <f t="shared" si="132"/>
        <v/>
      </c>
      <c r="AA361" s="1106" t="str">
        <f>IF(P361="","",VLOOKUP(P361,'Khách hàng'!$B$6:$E$1391,2,0))</f>
        <v/>
      </c>
      <c r="AB361" s="1107" t="str">
        <f>IF(P361="","",VLOOKUP(P361,'Khách hàng'!$B$6:$E$1391,3,0))</f>
        <v/>
      </c>
    </row>
    <row r="362" spans="1:28" s="1011" customFormat="1" ht="13.8">
      <c r="A362" s="1164" t="str">
        <f t="shared" si="133"/>
        <v/>
      </c>
      <c r="B362" s="1073" t="str">
        <f t="shared" si="134"/>
        <v/>
      </c>
      <c r="C362" s="1042"/>
      <c r="D362" s="1175"/>
      <c r="E362" s="1403"/>
      <c r="F362" s="1044"/>
      <c r="G362" s="1081" t="str">
        <f t="shared" si="125"/>
        <v/>
      </c>
      <c r="H362" s="1019"/>
      <c r="I362" s="1020"/>
      <c r="J362" s="1020"/>
      <c r="K362" s="1020"/>
      <c r="L362" s="1022"/>
      <c r="M362" s="1023"/>
      <c r="N362" s="1023"/>
      <c r="O362" s="1024"/>
      <c r="P362" s="1156"/>
      <c r="Q362" s="1010"/>
      <c r="R362" s="1073" t="str">
        <f>IF(H362="","",VLOOKUP($H362,'Nhập xuất tồn S02'!$B$12:$AB$51,3,0))</f>
        <v/>
      </c>
      <c r="S362" s="1093">
        <f t="shared" si="128"/>
        <v>0</v>
      </c>
      <c r="T362" s="1093">
        <f t="shared" si="129"/>
        <v>0</v>
      </c>
      <c r="U362" s="1094">
        <f>IF(J362&gt;0,VLOOKUP($H362,'Nhập xuất tồn S02'!$B$12:$AB$51,27,0),0)</f>
        <v>0</v>
      </c>
      <c r="V362" s="1094">
        <f t="shared" si="130"/>
        <v>0</v>
      </c>
      <c r="W362" s="1105" t="str">
        <f>IF(H362="","",VLOOKUP(H362,'Nhập xuất tồn S02'!$B$12:$X$4901,22,0))</f>
        <v/>
      </c>
      <c r="X362" s="1096" t="str">
        <f>IF(H362="","",VLOOKUP(H362,'Nhập xuất tồn S02'!$B$12:$X$4901,23,0))</f>
        <v/>
      </c>
      <c r="Y362" s="1096" t="str">
        <f t="shared" si="131"/>
        <v/>
      </c>
      <c r="Z362" s="1096" t="str">
        <f t="shared" si="132"/>
        <v/>
      </c>
      <c r="AA362" s="1106" t="str">
        <f>IF(P362="","",VLOOKUP(P362,'Khách hàng'!$B$6:$E$1391,2,0))</f>
        <v/>
      </c>
      <c r="AB362" s="1107" t="str">
        <f>IF(P362="","",VLOOKUP(P362,'Khách hàng'!$B$6:$E$1391,3,0))</f>
        <v/>
      </c>
    </row>
    <row r="363" spans="1:28" s="1011" customFormat="1" ht="13.8">
      <c r="A363" s="1164" t="str">
        <f t="shared" si="133"/>
        <v/>
      </c>
      <c r="B363" s="1073" t="str">
        <f t="shared" si="134"/>
        <v/>
      </c>
      <c r="C363" s="1042"/>
      <c r="D363" s="1175"/>
      <c r="E363" s="1403"/>
      <c r="F363" s="1044"/>
      <c r="G363" s="1081" t="str">
        <f t="shared" si="125"/>
        <v/>
      </c>
      <c r="H363" s="1019"/>
      <c r="I363" s="1020"/>
      <c r="J363" s="1020"/>
      <c r="K363" s="1020"/>
      <c r="L363" s="1022"/>
      <c r="M363" s="1023"/>
      <c r="N363" s="1023"/>
      <c r="O363" s="1024"/>
      <c r="P363" s="1156"/>
      <c r="Q363" s="1010"/>
      <c r="R363" s="1073" t="str">
        <f>IF(H363="","",VLOOKUP($H363,'Nhập xuất tồn S02'!$B$12:$AB$51,3,0))</f>
        <v/>
      </c>
      <c r="S363" s="1093">
        <f t="shared" si="128"/>
        <v>0</v>
      </c>
      <c r="T363" s="1093">
        <f t="shared" si="129"/>
        <v>0</v>
      </c>
      <c r="U363" s="1094">
        <f>IF(J363&gt;0,VLOOKUP($H363,'Nhập xuất tồn S02'!$B$12:$AB$51,27,0),0)</f>
        <v>0</v>
      </c>
      <c r="V363" s="1094">
        <f t="shared" si="130"/>
        <v>0</v>
      </c>
      <c r="W363" s="1105" t="str">
        <f>IF(H363="","",VLOOKUP(H363,'Nhập xuất tồn S02'!$B$12:$X$4901,22,0))</f>
        <v/>
      </c>
      <c r="X363" s="1096" t="str">
        <f>IF(H363="","",VLOOKUP(H363,'Nhập xuất tồn S02'!$B$12:$X$4901,23,0))</f>
        <v/>
      </c>
      <c r="Y363" s="1096" t="str">
        <f t="shared" si="131"/>
        <v/>
      </c>
      <c r="Z363" s="1096" t="str">
        <f t="shared" si="132"/>
        <v/>
      </c>
      <c r="AA363" s="1106" t="str">
        <f>IF(P363="","",VLOOKUP(P363,'Khách hàng'!$B$6:$E$1391,2,0))</f>
        <v/>
      </c>
      <c r="AB363" s="1107" t="str">
        <f>IF(P363="","",VLOOKUP(P363,'Khách hàng'!$B$6:$E$1391,3,0))</f>
        <v/>
      </c>
    </row>
    <row r="364" spans="1:28" s="1011" customFormat="1" ht="13.8">
      <c r="A364" s="1164" t="str">
        <f t="shared" si="133"/>
        <v/>
      </c>
      <c r="B364" s="1073" t="str">
        <f t="shared" si="134"/>
        <v/>
      </c>
      <c r="C364" s="1042"/>
      <c r="D364" s="1175"/>
      <c r="E364" s="1403"/>
      <c r="F364" s="1044"/>
      <c r="G364" s="1081" t="str">
        <f t="shared" si="125"/>
        <v/>
      </c>
      <c r="H364" s="1019"/>
      <c r="I364" s="1020"/>
      <c r="J364" s="1020"/>
      <c r="K364" s="1020"/>
      <c r="L364" s="1022"/>
      <c r="M364" s="1023"/>
      <c r="N364" s="1023"/>
      <c r="O364" s="1024"/>
      <c r="P364" s="1156"/>
      <c r="Q364" s="1010"/>
      <c r="R364" s="1073" t="str">
        <f>IF(H364="","",VLOOKUP($H364,'Nhập xuất tồn S02'!$B$12:$AB$51,3,0))</f>
        <v/>
      </c>
      <c r="S364" s="1093">
        <f t="shared" si="128"/>
        <v>0</v>
      </c>
      <c r="T364" s="1093">
        <f t="shared" si="129"/>
        <v>0</v>
      </c>
      <c r="U364" s="1094">
        <f>IF(J364&gt;0,VLOOKUP($H364,'Nhập xuất tồn S02'!$B$12:$AB$51,27,0),0)</f>
        <v>0</v>
      </c>
      <c r="V364" s="1094">
        <f t="shared" si="130"/>
        <v>0</v>
      </c>
      <c r="W364" s="1105" t="str">
        <f>IF(H364="","",VLOOKUP(H364,'Nhập xuất tồn S02'!$B$12:$X$4901,22,0))</f>
        <v/>
      </c>
      <c r="X364" s="1096" t="str">
        <f>IF(H364="","",VLOOKUP(H364,'Nhập xuất tồn S02'!$B$12:$X$4901,23,0))</f>
        <v/>
      </c>
      <c r="Y364" s="1096" t="str">
        <f t="shared" si="131"/>
        <v/>
      </c>
      <c r="Z364" s="1096" t="str">
        <f t="shared" si="132"/>
        <v/>
      </c>
      <c r="AA364" s="1106" t="str">
        <f>IF(P364="","",VLOOKUP(P364,'Khách hàng'!$B$6:$E$1391,2,0))</f>
        <v/>
      </c>
      <c r="AB364" s="1107" t="str">
        <f>IF(P364="","",VLOOKUP(P364,'Khách hàng'!$B$6:$E$1391,3,0))</f>
        <v/>
      </c>
    </row>
    <row r="365" spans="1:28" s="1011" customFormat="1" ht="13.8">
      <c r="A365" s="1164" t="str">
        <f t="shared" si="133"/>
        <v/>
      </c>
      <c r="B365" s="1073" t="str">
        <f t="shared" si="134"/>
        <v/>
      </c>
      <c r="C365" s="1042"/>
      <c r="D365" s="1175"/>
      <c r="E365" s="1403"/>
      <c r="F365" s="1044"/>
      <c r="G365" s="1081" t="str">
        <f t="shared" si="125"/>
        <v/>
      </c>
      <c r="H365" s="1019"/>
      <c r="I365" s="1020"/>
      <c r="J365" s="1020"/>
      <c r="K365" s="1020"/>
      <c r="L365" s="1022"/>
      <c r="M365" s="1023"/>
      <c r="N365" s="1023"/>
      <c r="O365" s="1024"/>
      <c r="P365" s="1156"/>
      <c r="Q365" s="1010"/>
      <c r="R365" s="1073" t="str">
        <f>IF(H365="","",VLOOKUP($H365,'Nhập xuất tồn S02'!$B$12:$AB$51,3,0))</f>
        <v/>
      </c>
      <c r="S365" s="1093">
        <f t="shared" si="128"/>
        <v>0</v>
      </c>
      <c r="T365" s="1093">
        <f t="shared" si="129"/>
        <v>0</v>
      </c>
      <c r="U365" s="1094">
        <f>IF(J365&gt;0,VLOOKUP($H365,'Nhập xuất tồn S02'!$B$12:$AB$51,27,0),0)</f>
        <v>0</v>
      </c>
      <c r="V365" s="1094">
        <f t="shared" si="130"/>
        <v>0</v>
      </c>
      <c r="W365" s="1105" t="str">
        <f>IF(H365="","",VLOOKUP(H365,'Nhập xuất tồn S02'!$B$12:$X$4901,22,0))</f>
        <v/>
      </c>
      <c r="X365" s="1096" t="str">
        <f>IF(H365="","",VLOOKUP(H365,'Nhập xuất tồn S02'!$B$12:$X$4901,23,0))</f>
        <v/>
      </c>
      <c r="Y365" s="1096" t="str">
        <f t="shared" si="131"/>
        <v/>
      </c>
      <c r="Z365" s="1096" t="str">
        <f t="shared" si="132"/>
        <v/>
      </c>
      <c r="AA365" s="1106" t="str">
        <f>IF(P365="","",VLOOKUP(P365,'Khách hàng'!$B$6:$E$1391,2,0))</f>
        <v/>
      </c>
      <c r="AB365" s="1107" t="str">
        <f>IF(P365="","",VLOOKUP(P365,'Khách hàng'!$B$6:$E$1391,3,0))</f>
        <v/>
      </c>
    </row>
    <row r="366" spans="1:28" s="1011" customFormat="1" ht="13.8">
      <c r="A366" s="1164" t="str">
        <f t="shared" si="133"/>
        <v/>
      </c>
      <c r="B366" s="1073" t="str">
        <f t="shared" si="134"/>
        <v/>
      </c>
      <c r="C366" s="1042"/>
      <c r="D366" s="1175"/>
      <c r="E366" s="1403"/>
      <c r="F366" s="1044"/>
      <c r="G366" s="1081" t="str">
        <f t="shared" si="125"/>
        <v/>
      </c>
      <c r="H366" s="1019"/>
      <c r="I366" s="1020"/>
      <c r="J366" s="1020"/>
      <c r="K366" s="1020"/>
      <c r="L366" s="1022"/>
      <c r="M366" s="1023"/>
      <c r="N366" s="1023"/>
      <c r="O366" s="1024"/>
      <c r="P366" s="1156"/>
      <c r="Q366" s="1010"/>
      <c r="R366" s="1073" t="str">
        <f>IF(H366="","",VLOOKUP($H366,'Nhập xuất tồn S02'!$B$12:$AB$51,3,0))</f>
        <v/>
      </c>
      <c r="S366" s="1093">
        <f t="shared" si="128"/>
        <v>0</v>
      </c>
      <c r="T366" s="1093">
        <f t="shared" si="129"/>
        <v>0</v>
      </c>
      <c r="U366" s="1094">
        <f>IF(J366&gt;0,VLOOKUP($H366,'Nhập xuất tồn S02'!$B$12:$AB$51,27,0),0)</f>
        <v>0</v>
      </c>
      <c r="V366" s="1094">
        <f t="shared" si="130"/>
        <v>0</v>
      </c>
      <c r="W366" s="1105" t="str">
        <f>IF(H366="","",VLOOKUP(H366,'Nhập xuất tồn S02'!$B$12:$X$4901,22,0))</f>
        <v/>
      </c>
      <c r="X366" s="1096" t="str">
        <f>IF(H366="","",VLOOKUP(H366,'Nhập xuất tồn S02'!$B$12:$X$4901,23,0))</f>
        <v/>
      </c>
      <c r="Y366" s="1096" t="str">
        <f t="shared" si="131"/>
        <v/>
      </c>
      <c r="Z366" s="1096" t="str">
        <f t="shared" si="132"/>
        <v/>
      </c>
      <c r="AA366" s="1106" t="str">
        <f>IF(P366="","",VLOOKUP(P366,'Khách hàng'!$B$6:$E$1391,2,0))</f>
        <v/>
      </c>
      <c r="AB366" s="1107" t="str">
        <f>IF(P366="","",VLOOKUP(P366,'Khách hàng'!$B$6:$E$1391,3,0))</f>
        <v/>
      </c>
    </row>
    <row r="367" spans="1:28" s="1011" customFormat="1" ht="13.8">
      <c r="A367" s="1164" t="str">
        <f t="shared" si="133"/>
        <v/>
      </c>
      <c r="B367" s="1073" t="str">
        <f t="shared" si="134"/>
        <v/>
      </c>
      <c r="C367" s="1042"/>
      <c r="D367" s="1175"/>
      <c r="E367" s="1403"/>
      <c r="F367" s="1044"/>
      <c r="G367" s="1081" t="str">
        <f t="shared" si="125"/>
        <v/>
      </c>
      <c r="H367" s="1019"/>
      <c r="I367" s="1020"/>
      <c r="J367" s="1020"/>
      <c r="K367" s="1020"/>
      <c r="L367" s="1022"/>
      <c r="M367" s="1023"/>
      <c r="N367" s="1023"/>
      <c r="O367" s="1024"/>
      <c r="P367" s="1156"/>
      <c r="Q367" s="1010"/>
      <c r="R367" s="1073" t="str">
        <f>IF(H367="","",VLOOKUP($H367,'Nhập xuất tồn S02'!$B$12:$AB$51,3,0))</f>
        <v/>
      </c>
      <c r="S367" s="1093">
        <f t="shared" si="128"/>
        <v>0</v>
      </c>
      <c r="T367" s="1093">
        <f t="shared" si="129"/>
        <v>0</v>
      </c>
      <c r="U367" s="1094">
        <f>IF(J367&gt;0,VLOOKUP($H367,'Nhập xuất tồn S02'!$B$12:$AB$51,27,0),0)</f>
        <v>0</v>
      </c>
      <c r="V367" s="1094">
        <f t="shared" si="130"/>
        <v>0</v>
      </c>
      <c r="W367" s="1105" t="str">
        <f>IF(H367="","",VLOOKUP(H367,'Nhập xuất tồn S02'!$B$12:$X$4901,22,0))</f>
        <v/>
      </c>
      <c r="X367" s="1096" t="str">
        <f>IF(H367="","",VLOOKUP(H367,'Nhập xuất tồn S02'!$B$12:$X$4901,23,0))</f>
        <v/>
      </c>
      <c r="Y367" s="1096" t="str">
        <f t="shared" si="131"/>
        <v/>
      </c>
      <c r="Z367" s="1096" t="str">
        <f t="shared" si="132"/>
        <v/>
      </c>
      <c r="AA367" s="1106" t="str">
        <f>IF(P367="","",VLOOKUP(P367,'Khách hàng'!$B$6:$E$1391,2,0))</f>
        <v/>
      </c>
      <c r="AB367" s="1107" t="str">
        <f>IF(P367="","",VLOOKUP(P367,'Khách hàng'!$B$6:$E$1391,3,0))</f>
        <v/>
      </c>
    </row>
    <row r="368" spans="1:28" s="1011" customFormat="1" ht="13.8">
      <c r="A368" s="1164" t="str">
        <f t="shared" si="133"/>
        <v/>
      </c>
      <c r="B368" s="1073" t="str">
        <f t="shared" si="134"/>
        <v/>
      </c>
      <c r="C368" s="1042"/>
      <c r="D368" s="1175"/>
      <c r="E368" s="1403"/>
      <c r="F368" s="1044"/>
      <c r="G368" s="1081" t="str">
        <f t="shared" si="125"/>
        <v/>
      </c>
      <c r="H368" s="1019"/>
      <c r="I368" s="1020"/>
      <c r="J368" s="1020"/>
      <c r="K368" s="1020"/>
      <c r="L368" s="1022"/>
      <c r="M368" s="1023"/>
      <c r="N368" s="1023"/>
      <c r="O368" s="1024"/>
      <c r="P368" s="1156"/>
      <c r="Q368" s="1010"/>
      <c r="R368" s="1073" t="str">
        <f>IF(H368="","",VLOOKUP($H368,'Nhập xuất tồn S02'!$B$12:$AB$51,3,0))</f>
        <v/>
      </c>
      <c r="S368" s="1093">
        <f t="shared" si="128"/>
        <v>0</v>
      </c>
      <c r="T368" s="1093">
        <f t="shared" si="129"/>
        <v>0</v>
      </c>
      <c r="U368" s="1094">
        <f>IF(J368&gt;0,VLOOKUP($H368,'Nhập xuất tồn S02'!$B$12:$AB$51,27,0),0)</f>
        <v>0</v>
      </c>
      <c r="V368" s="1094">
        <f t="shared" si="130"/>
        <v>0</v>
      </c>
      <c r="W368" s="1105" t="str">
        <f>IF(H368="","",VLOOKUP(H368,'Nhập xuất tồn S02'!$B$12:$X$4901,22,0))</f>
        <v/>
      </c>
      <c r="X368" s="1096" t="str">
        <f>IF(H368="","",VLOOKUP(H368,'Nhập xuất tồn S02'!$B$12:$X$4901,23,0))</f>
        <v/>
      </c>
      <c r="Y368" s="1096" t="str">
        <f t="shared" si="131"/>
        <v/>
      </c>
      <c r="Z368" s="1096" t="str">
        <f t="shared" si="132"/>
        <v/>
      </c>
      <c r="AA368" s="1106" t="str">
        <f>IF(P368="","",VLOOKUP(P368,'Khách hàng'!$B$6:$E$1391,2,0))</f>
        <v/>
      </c>
      <c r="AB368" s="1107" t="str">
        <f>IF(P368="","",VLOOKUP(P368,'Khách hàng'!$B$6:$E$1391,3,0))</f>
        <v/>
      </c>
    </row>
    <row r="369" spans="1:28" s="1011" customFormat="1" ht="13.8">
      <c r="A369" s="1164" t="str">
        <f t="shared" si="133"/>
        <v/>
      </c>
      <c r="B369" s="1073" t="str">
        <f t="shared" si="134"/>
        <v/>
      </c>
      <c r="C369" s="1042"/>
      <c r="D369" s="1175"/>
      <c r="E369" s="1403"/>
      <c r="F369" s="1044"/>
      <c r="G369" s="1081" t="str">
        <f t="shared" si="125"/>
        <v/>
      </c>
      <c r="H369" s="1019"/>
      <c r="I369" s="1020"/>
      <c r="J369" s="1020"/>
      <c r="K369" s="1020"/>
      <c r="L369" s="1022"/>
      <c r="M369" s="1023"/>
      <c r="N369" s="1023"/>
      <c r="O369" s="1024"/>
      <c r="P369" s="1156"/>
      <c r="Q369" s="1010"/>
      <c r="R369" s="1073" t="str">
        <f>IF(H369="","",VLOOKUP($H369,'Nhập xuất tồn S02'!$B$12:$AB$51,3,0))</f>
        <v/>
      </c>
      <c r="S369" s="1093">
        <f t="shared" si="128"/>
        <v>0</v>
      </c>
      <c r="T369" s="1093">
        <f t="shared" si="129"/>
        <v>0</v>
      </c>
      <c r="U369" s="1094">
        <f>IF(J369&gt;0,VLOOKUP($H369,'Nhập xuất tồn S02'!$B$12:$AB$51,27,0),0)</f>
        <v>0</v>
      </c>
      <c r="V369" s="1094">
        <f t="shared" si="130"/>
        <v>0</v>
      </c>
      <c r="W369" s="1105" t="str">
        <f>IF(H369="","",VLOOKUP(H369,'Nhập xuất tồn S02'!$B$12:$X$4901,22,0))</f>
        <v/>
      </c>
      <c r="X369" s="1096" t="str">
        <f>IF(H369="","",VLOOKUP(H369,'Nhập xuất tồn S02'!$B$12:$X$4901,23,0))</f>
        <v/>
      </c>
      <c r="Y369" s="1096" t="str">
        <f t="shared" si="131"/>
        <v/>
      </c>
      <c r="Z369" s="1096" t="str">
        <f t="shared" si="132"/>
        <v/>
      </c>
      <c r="AA369" s="1106" t="str">
        <f>IF(P369="","",VLOOKUP(P369,'Khách hàng'!$B$6:$E$1391,2,0))</f>
        <v/>
      </c>
      <c r="AB369" s="1107" t="str">
        <f>IF(P369="","",VLOOKUP(P369,'Khách hàng'!$B$6:$E$1391,3,0))</f>
        <v/>
      </c>
    </row>
    <row r="370" spans="1:28" s="1011" customFormat="1" ht="13.8">
      <c r="A370" s="1164" t="str">
        <f t="shared" si="133"/>
        <v/>
      </c>
      <c r="B370" s="1073" t="str">
        <f t="shared" si="134"/>
        <v/>
      </c>
      <c r="C370" s="1042"/>
      <c r="D370" s="1175"/>
      <c r="E370" s="1403"/>
      <c r="F370" s="1044"/>
      <c r="G370" s="1081" t="str">
        <f t="shared" si="125"/>
        <v/>
      </c>
      <c r="H370" s="1019"/>
      <c r="I370" s="1020"/>
      <c r="J370" s="1020"/>
      <c r="K370" s="1020"/>
      <c r="L370" s="1022"/>
      <c r="M370" s="1023"/>
      <c r="N370" s="1023"/>
      <c r="O370" s="1024"/>
      <c r="P370" s="1156"/>
      <c r="Q370" s="1010"/>
      <c r="R370" s="1073" t="str">
        <f>IF(H370="","",VLOOKUP($H370,'Nhập xuất tồn S02'!$B$12:$AB$51,3,0))</f>
        <v/>
      </c>
      <c r="S370" s="1093">
        <f t="shared" si="128"/>
        <v>0</v>
      </c>
      <c r="T370" s="1093">
        <f t="shared" si="129"/>
        <v>0</v>
      </c>
      <c r="U370" s="1094">
        <f>IF(J370&gt;0,VLOOKUP($H370,'Nhập xuất tồn S02'!$B$12:$AB$51,27,0),0)</f>
        <v>0</v>
      </c>
      <c r="V370" s="1094">
        <f t="shared" si="130"/>
        <v>0</v>
      </c>
      <c r="W370" s="1105" t="str">
        <f>IF(H370="","",VLOOKUP(H370,'Nhập xuất tồn S02'!$B$12:$X$4901,22,0))</f>
        <v/>
      </c>
      <c r="X370" s="1096" t="str">
        <f>IF(H370="","",VLOOKUP(H370,'Nhập xuất tồn S02'!$B$12:$X$4901,23,0))</f>
        <v/>
      </c>
      <c r="Y370" s="1096" t="str">
        <f t="shared" si="131"/>
        <v/>
      </c>
      <c r="Z370" s="1096" t="str">
        <f t="shared" si="132"/>
        <v/>
      </c>
      <c r="AA370" s="1106" t="str">
        <f>IF(P370="","",VLOOKUP(P370,'Khách hàng'!$B$6:$E$1391,2,0))</f>
        <v/>
      </c>
      <c r="AB370" s="1107" t="str">
        <f>IF(P370="","",VLOOKUP(P370,'Khách hàng'!$B$6:$E$1391,3,0))</f>
        <v/>
      </c>
    </row>
    <row r="371" spans="1:28" s="1011" customFormat="1" ht="13.8">
      <c r="A371" s="1164" t="str">
        <f t="shared" si="133"/>
        <v/>
      </c>
      <c r="B371" s="1073" t="str">
        <f t="shared" si="134"/>
        <v/>
      </c>
      <c r="C371" s="1042"/>
      <c r="D371" s="1175"/>
      <c r="E371" s="1403"/>
      <c r="F371" s="1044"/>
      <c r="G371" s="1081" t="str">
        <f t="shared" si="125"/>
        <v/>
      </c>
      <c r="H371" s="1019"/>
      <c r="I371" s="1020"/>
      <c r="J371" s="1020"/>
      <c r="K371" s="1020"/>
      <c r="L371" s="1022"/>
      <c r="M371" s="1023"/>
      <c r="N371" s="1023"/>
      <c r="O371" s="1024"/>
      <c r="P371" s="1156"/>
      <c r="Q371" s="1010"/>
      <c r="R371" s="1073" t="str">
        <f>IF(H371="","",VLOOKUP($H371,'Nhập xuất tồn S02'!$B$12:$AB$51,3,0))</f>
        <v/>
      </c>
      <c r="S371" s="1093">
        <f t="shared" si="128"/>
        <v>0</v>
      </c>
      <c r="T371" s="1093">
        <f t="shared" si="129"/>
        <v>0</v>
      </c>
      <c r="U371" s="1094">
        <f>IF(J371&gt;0,VLOOKUP($H371,'Nhập xuất tồn S02'!$B$12:$AB$51,27,0),0)</f>
        <v>0</v>
      </c>
      <c r="V371" s="1094">
        <f t="shared" si="130"/>
        <v>0</v>
      </c>
      <c r="W371" s="1105" t="str">
        <f>IF(H371="","",VLOOKUP(H371,'Nhập xuất tồn S02'!$B$12:$X$4901,22,0))</f>
        <v/>
      </c>
      <c r="X371" s="1096" t="str">
        <f>IF(H371="","",VLOOKUP(H371,'Nhập xuất tồn S02'!$B$12:$X$4901,23,0))</f>
        <v/>
      </c>
      <c r="Y371" s="1096" t="str">
        <f t="shared" si="131"/>
        <v/>
      </c>
      <c r="Z371" s="1096" t="str">
        <f t="shared" si="132"/>
        <v/>
      </c>
      <c r="AA371" s="1106" t="str">
        <f>IF(P371="","",VLOOKUP(P371,'Khách hàng'!$B$6:$E$1391,2,0))</f>
        <v/>
      </c>
      <c r="AB371" s="1107" t="str">
        <f>IF(P371="","",VLOOKUP(P371,'Khách hàng'!$B$6:$E$1391,3,0))</f>
        <v/>
      </c>
    </row>
    <row r="372" spans="1:28" s="1011" customFormat="1" ht="13.8">
      <c r="A372" s="1164" t="str">
        <f t="shared" si="133"/>
        <v/>
      </c>
      <c r="B372" s="1073" t="str">
        <f t="shared" si="134"/>
        <v/>
      </c>
      <c r="C372" s="1042"/>
      <c r="D372" s="1175"/>
      <c r="E372" s="1403"/>
      <c r="F372" s="1044"/>
      <c r="G372" s="1081" t="str">
        <f t="shared" si="125"/>
        <v/>
      </c>
      <c r="H372" s="1019"/>
      <c r="I372" s="1020"/>
      <c r="J372" s="1020"/>
      <c r="K372" s="1020"/>
      <c r="L372" s="1022"/>
      <c r="M372" s="1023"/>
      <c r="N372" s="1023"/>
      <c r="O372" s="1024"/>
      <c r="P372" s="1156"/>
      <c r="Q372" s="1010"/>
      <c r="R372" s="1073" t="str">
        <f>IF(H372="","",VLOOKUP($H372,'Nhập xuất tồn S02'!$B$12:$AB$51,3,0))</f>
        <v/>
      </c>
      <c r="S372" s="1093">
        <f t="shared" si="128"/>
        <v>0</v>
      </c>
      <c r="T372" s="1093">
        <f t="shared" si="129"/>
        <v>0</v>
      </c>
      <c r="U372" s="1094">
        <f>IF(J372&gt;0,VLOOKUP($H372,'Nhập xuất tồn S02'!$B$12:$AB$51,27,0),0)</f>
        <v>0</v>
      </c>
      <c r="V372" s="1094">
        <f t="shared" si="130"/>
        <v>0</v>
      </c>
      <c r="W372" s="1105" t="str">
        <f>IF(H372="","",VLOOKUP(H372,'Nhập xuất tồn S02'!$B$12:$X$4901,22,0))</f>
        <v/>
      </c>
      <c r="X372" s="1096" t="str">
        <f>IF(H372="","",VLOOKUP(H372,'Nhập xuất tồn S02'!$B$12:$X$4901,23,0))</f>
        <v/>
      </c>
      <c r="Y372" s="1096" t="str">
        <f t="shared" si="131"/>
        <v/>
      </c>
      <c r="Z372" s="1096" t="str">
        <f t="shared" si="132"/>
        <v/>
      </c>
      <c r="AA372" s="1106" t="str">
        <f>IF(P372="","",VLOOKUP(P372,'Khách hàng'!$B$6:$E$1391,2,0))</f>
        <v/>
      </c>
      <c r="AB372" s="1107" t="str">
        <f>IF(P372="","",VLOOKUP(P372,'Khách hàng'!$B$6:$E$1391,3,0))</f>
        <v/>
      </c>
    </row>
    <row r="373" spans="1:28" s="1011" customFormat="1" ht="13.8">
      <c r="A373" s="1164" t="str">
        <f t="shared" si="133"/>
        <v/>
      </c>
      <c r="B373" s="1073" t="str">
        <f t="shared" si="134"/>
        <v/>
      </c>
      <c r="C373" s="1042"/>
      <c r="D373" s="1175"/>
      <c r="E373" s="1403"/>
      <c r="F373" s="1044"/>
      <c r="G373" s="1081" t="str">
        <f t="shared" si="125"/>
        <v/>
      </c>
      <c r="H373" s="1019"/>
      <c r="I373" s="1020"/>
      <c r="J373" s="1020"/>
      <c r="K373" s="1020"/>
      <c r="L373" s="1022"/>
      <c r="M373" s="1023"/>
      <c r="N373" s="1023"/>
      <c r="O373" s="1024"/>
      <c r="P373" s="1156"/>
      <c r="Q373" s="1010"/>
      <c r="R373" s="1073" t="str">
        <f>IF(H373="","",VLOOKUP($H373,'Nhập xuất tồn S02'!$B$12:$AB$51,3,0))</f>
        <v/>
      </c>
      <c r="S373" s="1093">
        <f t="shared" si="128"/>
        <v>0</v>
      </c>
      <c r="T373" s="1093">
        <f t="shared" si="129"/>
        <v>0</v>
      </c>
      <c r="U373" s="1094">
        <f>IF(J373&gt;0,VLOOKUP($H373,'Nhập xuất tồn S02'!$B$12:$AB$51,27,0),0)</f>
        <v>0</v>
      </c>
      <c r="V373" s="1094">
        <f t="shared" si="130"/>
        <v>0</v>
      </c>
      <c r="W373" s="1105" t="str">
        <f>IF(H373="","",VLOOKUP(H373,'Nhập xuất tồn S02'!$B$12:$X$4901,22,0))</f>
        <v/>
      </c>
      <c r="X373" s="1096" t="str">
        <f>IF(H373="","",VLOOKUP(H373,'Nhập xuất tồn S02'!$B$12:$X$4901,23,0))</f>
        <v/>
      </c>
      <c r="Y373" s="1096" t="str">
        <f t="shared" si="131"/>
        <v/>
      </c>
      <c r="Z373" s="1096" t="str">
        <f t="shared" si="132"/>
        <v/>
      </c>
      <c r="AA373" s="1106" t="str">
        <f>IF(P373="","",VLOOKUP(P373,'Khách hàng'!$B$6:$E$1391,2,0))</f>
        <v/>
      </c>
      <c r="AB373" s="1107" t="str">
        <f>IF(P373="","",VLOOKUP(P373,'Khách hàng'!$B$6:$E$1391,3,0))</f>
        <v/>
      </c>
    </row>
    <row r="374" spans="1:28" s="1011" customFormat="1" ht="13.8">
      <c r="A374" s="1164" t="str">
        <f t="shared" si="133"/>
        <v/>
      </c>
      <c r="B374" s="1073" t="str">
        <f t="shared" si="134"/>
        <v/>
      </c>
      <c r="C374" s="1042"/>
      <c r="D374" s="1175"/>
      <c r="E374" s="1403"/>
      <c r="F374" s="1044"/>
      <c r="G374" s="1081" t="str">
        <f t="shared" si="125"/>
        <v/>
      </c>
      <c r="H374" s="1019"/>
      <c r="I374" s="1020"/>
      <c r="J374" s="1020"/>
      <c r="K374" s="1020"/>
      <c r="L374" s="1022"/>
      <c r="M374" s="1023"/>
      <c r="N374" s="1023"/>
      <c r="O374" s="1024"/>
      <c r="P374" s="1156"/>
      <c r="Q374" s="1010"/>
      <c r="R374" s="1073" t="str">
        <f>IF(H374="","",VLOOKUP($H374,'Nhập xuất tồn S02'!$B$12:$AB$51,3,0))</f>
        <v/>
      </c>
      <c r="S374" s="1093">
        <f t="shared" si="128"/>
        <v>0</v>
      </c>
      <c r="T374" s="1093">
        <f t="shared" si="129"/>
        <v>0</v>
      </c>
      <c r="U374" s="1094">
        <f>IF(J374&gt;0,VLOOKUP($H374,'Nhập xuất tồn S02'!$B$12:$AB$51,27,0),0)</f>
        <v>0</v>
      </c>
      <c r="V374" s="1094">
        <f t="shared" si="130"/>
        <v>0</v>
      </c>
      <c r="W374" s="1105" t="str">
        <f>IF(H374="","",VLOOKUP(H374,'Nhập xuất tồn S02'!$B$12:$X$4901,22,0))</f>
        <v/>
      </c>
      <c r="X374" s="1096" t="str">
        <f>IF(H374="","",VLOOKUP(H374,'Nhập xuất tồn S02'!$B$12:$X$4901,23,0))</f>
        <v/>
      </c>
      <c r="Y374" s="1096" t="str">
        <f t="shared" si="131"/>
        <v/>
      </c>
      <c r="Z374" s="1096" t="str">
        <f t="shared" si="132"/>
        <v/>
      </c>
      <c r="AA374" s="1106" t="str">
        <f>IF(P374="","",VLOOKUP(P374,'Khách hàng'!$B$6:$E$1391,2,0))</f>
        <v/>
      </c>
      <c r="AB374" s="1107" t="str">
        <f>IF(P374="","",VLOOKUP(P374,'Khách hàng'!$B$6:$E$1391,3,0))</f>
        <v/>
      </c>
    </row>
    <row r="375" spans="1:28" s="1011" customFormat="1" ht="13.8">
      <c r="A375" s="1164" t="str">
        <f t="shared" si="133"/>
        <v/>
      </c>
      <c r="B375" s="1073" t="str">
        <f t="shared" si="134"/>
        <v/>
      </c>
      <c r="C375" s="1042"/>
      <c r="D375" s="1175"/>
      <c r="E375" s="1403"/>
      <c r="F375" s="1044"/>
      <c r="G375" s="1081" t="str">
        <f t="shared" ref="G375:G407" si="135">IF(OR(M375="152",M375="156",M375="155"),"PN-"&amp;C375,IF(OR(N375="152",N375="156",N375="155"),"PX-"&amp;C375,""))</f>
        <v/>
      </c>
      <c r="H375" s="1019"/>
      <c r="I375" s="1020"/>
      <c r="J375" s="1020"/>
      <c r="K375" s="1020"/>
      <c r="L375" s="1022"/>
      <c r="M375" s="1023"/>
      <c r="N375" s="1023"/>
      <c r="O375" s="1024"/>
      <c r="P375" s="1156"/>
      <c r="Q375" s="1010"/>
      <c r="R375" s="1073" t="str">
        <f>IF(H375="","",VLOOKUP($H375,'Nhập xuất tồn S02'!$B$12:$AB$51,3,0))</f>
        <v/>
      </c>
      <c r="S375" s="1093">
        <f t="shared" si="128"/>
        <v>0</v>
      </c>
      <c r="T375" s="1093">
        <f t="shared" si="129"/>
        <v>0</v>
      </c>
      <c r="U375" s="1094">
        <f>IF(J375&gt;0,VLOOKUP($H375,'Nhập xuất tồn S02'!$B$12:$AB$51,27,0),0)</f>
        <v>0</v>
      </c>
      <c r="V375" s="1094">
        <f t="shared" si="130"/>
        <v>0</v>
      </c>
      <c r="W375" s="1105" t="str">
        <f>IF(H375="","",VLOOKUP(H375,'Nhập xuất tồn S02'!$B$12:$X$4901,22,0))</f>
        <v/>
      </c>
      <c r="X375" s="1096" t="str">
        <f>IF(H375="","",VLOOKUP(H375,'Nhập xuất tồn S02'!$B$12:$X$4901,23,0))</f>
        <v/>
      </c>
      <c r="Y375" s="1096" t="str">
        <f t="shared" si="131"/>
        <v/>
      </c>
      <c r="Z375" s="1096" t="str">
        <f t="shared" si="132"/>
        <v/>
      </c>
      <c r="AA375" s="1106" t="str">
        <f>IF(P375="","",VLOOKUP(P375,'Khách hàng'!$B$6:$E$1391,2,0))</f>
        <v/>
      </c>
      <c r="AB375" s="1107" t="str">
        <f>IF(P375="","",VLOOKUP(P375,'Khách hàng'!$B$6:$E$1391,3,0))</f>
        <v/>
      </c>
    </row>
    <row r="376" spans="1:28" s="1011" customFormat="1" ht="13.8">
      <c r="A376" s="1164" t="str">
        <f t="shared" si="133"/>
        <v/>
      </c>
      <c r="B376" s="1073" t="str">
        <f t="shared" si="134"/>
        <v/>
      </c>
      <c r="C376" s="1042"/>
      <c r="D376" s="1175"/>
      <c r="E376" s="1403"/>
      <c r="F376" s="1044"/>
      <c r="G376" s="1081" t="str">
        <f t="shared" si="135"/>
        <v/>
      </c>
      <c r="H376" s="1019"/>
      <c r="I376" s="1020"/>
      <c r="J376" s="1020"/>
      <c r="K376" s="1020"/>
      <c r="L376" s="1022"/>
      <c r="M376" s="1023"/>
      <c r="N376" s="1023"/>
      <c r="O376" s="1024"/>
      <c r="P376" s="1156"/>
      <c r="Q376" s="1010"/>
      <c r="R376" s="1073" t="str">
        <f>IF(H376="","",VLOOKUP($H376,'Nhập xuất tồn S02'!$B$12:$AB$51,3,0))</f>
        <v/>
      </c>
      <c r="S376" s="1093">
        <f t="shared" si="128"/>
        <v>0</v>
      </c>
      <c r="T376" s="1093">
        <f t="shared" si="129"/>
        <v>0</v>
      </c>
      <c r="U376" s="1094">
        <f>IF(J376&gt;0,VLOOKUP($H376,'Nhập xuất tồn S02'!$B$12:$AB$51,27,0),0)</f>
        <v>0</v>
      </c>
      <c r="V376" s="1094">
        <f t="shared" si="130"/>
        <v>0</v>
      </c>
      <c r="W376" s="1105" t="str">
        <f>IF(H376="","",VLOOKUP(H376,'Nhập xuất tồn S02'!$B$12:$X$4901,22,0))</f>
        <v/>
      </c>
      <c r="X376" s="1096" t="str">
        <f>IF(H376="","",VLOOKUP(H376,'Nhập xuất tồn S02'!$B$12:$X$4901,23,0))</f>
        <v/>
      </c>
      <c r="Y376" s="1096" t="str">
        <f t="shared" si="131"/>
        <v/>
      </c>
      <c r="Z376" s="1096" t="str">
        <f t="shared" si="132"/>
        <v/>
      </c>
      <c r="AA376" s="1106" t="str">
        <f>IF(P376="","",VLOOKUP(P376,'Khách hàng'!$B$6:$E$1391,2,0))</f>
        <v/>
      </c>
      <c r="AB376" s="1107" t="str">
        <f>IF(P376="","",VLOOKUP(P376,'Khách hàng'!$B$6:$E$1391,3,0))</f>
        <v/>
      </c>
    </row>
    <row r="377" spans="1:28" s="1011" customFormat="1" ht="13.8">
      <c r="A377" s="1164" t="str">
        <f t="shared" si="133"/>
        <v/>
      </c>
      <c r="B377" s="1073" t="str">
        <f t="shared" si="134"/>
        <v/>
      </c>
      <c r="C377" s="1042"/>
      <c r="D377" s="1175"/>
      <c r="E377" s="1403"/>
      <c r="F377" s="1044"/>
      <c r="G377" s="1081" t="str">
        <f t="shared" si="135"/>
        <v/>
      </c>
      <c r="H377" s="1019"/>
      <c r="I377" s="1020"/>
      <c r="J377" s="1020"/>
      <c r="K377" s="1020"/>
      <c r="L377" s="1022"/>
      <c r="M377" s="1023"/>
      <c r="N377" s="1023"/>
      <c r="O377" s="1024"/>
      <c r="P377" s="1156"/>
      <c r="Q377" s="1010"/>
      <c r="R377" s="1073" t="str">
        <f>IF(H377="","",VLOOKUP($H377,'Nhập xuất tồn S02'!$B$12:$AB$51,3,0))</f>
        <v/>
      </c>
      <c r="S377" s="1093">
        <f t="shared" si="128"/>
        <v>0</v>
      </c>
      <c r="T377" s="1093">
        <f t="shared" si="129"/>
        <v>0</v>
      </c>
      <c r="U377" s="1094">
        <f>IF(J377&gt;0,VLOOKUP($H377,'Nhập xuất tồn S02'!$B$12:$AB$51,27,0),0)</f>
        <v>0</v>
      </c>
      <c r="V377" s="1094">
        <f t="shared" si="130"/>
        <v>0</v>
      </c>
      <c r="W377" s="1105" t="str">
        <f>IF(H377="","",VLOOKUP(H377,'Nhập xuất tồn S02'!$B$12:$X$4901,22,0))</f>
        <v/>
      </c>
      <c r="X377" s="1096" t="str">
        <f>IF(H377="","",VLOOKUP(H377,'Nhập xuất tồn S02'!$B$12:$X$4901,23,0))</f>
        <v/>
      </c>
      <c r="Y377" s="1096" t="str">
        <f t="shared" si="131"/>
        <v/>
      </c>
      <c r="Z377" s="1096" t="str">
        <f t="shared" si="132"/>
        <v/>
      </c>
      <c r="AA377" s="1106" t="str">
        <f>IF(P377="","",VLOOKUP(P377,'Khách hàng'!$B$6:$E$1391,2,0))</f>
        <v/>
      </c>
      <c r="AB377" s="1107" t="str">
        <f>IF(P377="","",VLOOKUP(P377,'Khách hàng'!$B$6:$E$1391,3,0))</f>
        <v/>
      </c>
    </row>
    <row r="378" spans="1:28" s="1011" customFormat="1" ht="13.8">
      <c r="A378" s="1164" t="str">
        <f t="shared" si="133"/>
        <v/>
      </c>
      <c r="B378" s="1073" t="str">
        <f t="shared" si="134"/>
        <v/>
      </c>
      <c r="C378" s="1042"/>
      <c r="D378" s="1175"/>
      <c r="E378" s="1403"/>
      <c r="F378" s="1044"/>
      <c r="G378" s="1081" t="str">
        <f t="shared" si="135"/>
        <v/>
      </c>
      <c r="H378" s="1019"/>
      <c r="I378" s="1020"/>
      <c r="J378" s="1020"/>
      <c r="K378" s="1020"/>
      <c r="L378" s="1022"/>
      <c r="M378" s="1023"/>
      <c r="N378" s="1023"/>
      <c r="O378" s="1024"/>
      <c r="P378" s="1156"/>
      <c r="Q378" s="1010"/>
      <c r="R378" s="1073" t="str">
        <f>IF(H378="","",VLOOKUP($H378,'Nhập xuất tồn S02'!$B$12:$AB$51,3,0))</f>
        <v/>
      </c>
      <c r="S378" s="1093">
        <f t="shared" si="128"/>
        <v>0</v>
      </c>
      <c r="T378" s="1093">
        <f t="shared" si="129"/>
        <v>0</v>
      </c>
      <c r="U378" s="1094">
        <f>IF(J378&gt;0,VLOOKUP($H378,'Nhập xuất tồn S02'!$B$12:$AB$51,27,0),0)</f>
        <v>0</v>
      </c>
      <c r="V378" s="1094">
        <f t="shared" si="130"/>
        <v>0</v>
      </c>
      <c r="W378" s="1105" t="str">
        <f>IF(H378="","",VLOOKUP(H378,'Nhập xuất tồn S02'!$B$12:$X$4901,22,0))</f>
        <v/>
      </c>
      <c r="X378" s="1096" t="str">
        <f>IF(H378="","",VLOOKUP(H378,'Nhập xuất tồn S02'!$B$12:$X$4901,23,0))</f>
        <v/>
      </c>
      <c r="Y378" s="1096" t="str">
        <f t="shared" si="131"/>
        <v/>
      </c>
      <c r="Z378" s="1096" t="str">
        <f t="shared" si="132"/>
        <v/>
      </c>
      <c r="AA378" s="1106" t="str">
        <f>IF(P378="","",VLOOKUP(P378,'Khách hàng'!$B$6:$E$1391,2,0))</f>
        <v/>
      </c>
      <c r="AB378" s="1107" t="str">
        <f>IF(P378="","",VLOOKUP(P378,'Khách hàng'!$B$6:$E$1391,3,0))</f>
        <v/>
      </c>
    </row>
    <row r="379" spans="1:28" s="1011" customFormat="1" ht="13.8">
      <c r="A379" s="1164" t="str">
        <f t="shared" si="133"/>
        <v/>
      </c>
      <c r="B379" s="1073" t="str">
        <f t="shared" si="134"/>
        <v/>
      </c>
      <c r="C379" s="1042"/>
      <c r="D379" s="1175"/>
      <c r="E379" s="1403"/>
      <c r="F379" s="1044"/>
      <c r="G379" s="1081" t="str">
        <f t="shared" si="135"/>
        <v/>
      </c>
      <c r="H379" s="1019"/>
      <c r="I379" s="1020"/>
      <c r="J379" s="1020"/>
      <c r="K379" s="1020"/>
      <c r="L379" s="1022"/>
      <c r="M379" s="1023"/>
      <c r="N379" s="1023"/>
      <c r="O379" s="1024"/>
      <c r="P379" s="1156"/>
      <c r="Q379" s="1010"/>
      <c r="R379" s="1073" t="str">
        <f>IF(H379="","",VLOOKUP($H379,'Nhập xuất tồn S02'!$B$12:$AB$51,3,0))</f>
        <v/>
      </c>
      <c r="S379" s="1093">
        <f t="shared" si="128"/>
        <v>0</v>
      </c>
      <c r="T379" s="1093">
        <f t="shared" si="129"/>
        <v>0</v>
      </c>
      <c r="U379" s="1094">
        <f>IF(J379&gt;0,VLOOKUP($H379,'Nhập xuất tồn S02'!$B$12:$AB$51,27,0),0)</f>
        <v>0</v>
      </c>
      <c r="V379" s="1094">
        <f t="shared" si="130"/>
        <v>0</v>
      </c>
      <c r="W379" s="1105" t="str">
        <f>IF(H379="","",VLOOKUP(H379,'Nhập xuất tồn S02'!$B$12:$X$4901,22,0))</f>
        <v/>
      </c>
      <c r="X379" s="1096" t="str">
        <f>IF(H379="","",VLOOKUP(H379,'Nhập xuất tồn S02'!$B$12:$X$4901,23,0))</f>
        <v/>
      </c>
      <c r="Y379" s="1096" t="str">
        <f t="shared" si="131"/>
        <v/>
      </c>
      <c r="Z379" s="1096" t="str">
        <f t="shared" si="132"/>
        <v/>
      </c>
      <c r="AA379" s="1106" t="str">
        <f>IF(P379="","",VLOOKUP(P379,'Khách hàng'!$B$6:$E$1391,2,0))</f>
        <v/>
      </c>
      <c r="AB379" s="1107" t="str">
        <f>IF(P379="","",VLOOKUP(P379,'Khách hàng'!$B$6:$E$1391,3,0))</f>
        <v/>
      </c>
    </row>
    <row r="380" spans="1:28" s="1011" customFormat="1" ht="13.8">
      <c r="A380" s="1164" t="str">
        <f t="shared" si="133"/>
        <v/>
      </c>
      <c r="B380" s="1073" t="str">
        <f t="shared" si="134"/>
        <v/>
      </c>
      <c r="C380" s="1042"/>
      <c r="D380" s="1175"/>
      <c r="E380" s="1403"/>
      <c r="F380" s="1044"/>
      <c r="G380" s="1081" t="str">
        <f t="shared" si="135"/>
        <v/>
      </c>
      <c r="H380" s="1019"/>
      <c r="I380" s="1020"/>
      <c r="J380" s="1020"/>
      <c r="K380" s="1020"/>
      <c r="L380" s="1022"/>
      <c r="M380" s="1023"/>
      <c r="N380" s="1023"/>
      <c r="O380" s="1024"/>
      <c r="P380" s="1156"/>
      <c r="Q380" s="1010"/>
      <c r="R380" s="1073" t="str">
        <f>IF(H380="","",VLOOKUP($H380,'Nhập xuất tồn S02'!$B$12:$AB$51,3,0))</f>
        <v/>
      </c>
      <c r="S380" s="1093">
        <f t="shared" si="128"/>
        <v>0</v>
      </c>
      <c r="T380" s="1093">
        <f t="shared" si="129"/>
        <v>0</v>
      </c>
      <c r="U380" s="1094">
        <f>IF(J380&gt;0,VLOOKUP($H380,'Nhập xuất tồn S02'!$B$12:$AB$51,27,0),0)</f>
        <v>0</v>
      </c>
      <c r="V380" s="1094">
        <f t="shared" si="130"/>
        <v>0</v>
      </c>
      <c r="W380" s="1105" t="str">
        <f>IF(H380="","",VLOOKUP(H380,'Nhập xuất tồn S02'!$B$12:$X$4901,22,0))</f>
        <v/>
      </c>
      <c r="X380" s="1096" t="str">
        <f>IF(H380="","",VLOOKUP(H380,'Nhập xuất tồn S02'!$B$12:$X$4901,23,0))</f>
        <v/>
      </c>
      <c r="Y380" s="1096" t="str">
        <f t="shared" si="131"/>
        <v/>
      </c>
      <c r="Z380" s="1096" t="str">
        <f t="shared" si="132"/>
        <v/>
      </c>
      <c r="AA380" s="1106" t="str">
        <f>IF(P380="","",VLOOKUP(P380,'Khách hàng'!$B$6:$E$1391,2,0))</f>
        <v/>
      </c>
      <c r="AB380" s="1107" t="str">
        <f>IF(P380="","",VLOOKUP(P380,'Khách hàng'!$B$6:$E$1391,3,0))</f>
        <v/>
      </c>
    </row>
    <row r="381" spans="1:28" s="1011" customFormat="1" ht="13.8">
      <c r="A381" s="1164" t="str">
        <f t="shared" si="133"/>
        <v/>
      </c>
      <c r="B381" s="1073" t="str">
        <f t="shared" si="134"/>
        <v/>
      </c>
      <c r="C381" s="1042"/>
      <c r="D381" s="1175"/>
      <c r="E381" s="1403"/>
      <c r="F381" s="1044"/>
      <c r="G381" s="1081" t="str">
        <f t="shared" si="135"/>
        <v/>
      </c>
      <c r="H381" s="1019"/>
      <c r="I381" s="1020"/>
      <c r="J381" s="1020"/>
      <c r="K381" s="1020"/>
      <c r="L381" s="1022"/>
      <c r="M381" s="1023"/>
      <c r="N381" s="1023"/>
      <c r="O381" s="1024"/>
      <c r="P381" s="1156"/>
      <c r="Q381" s="1010"/>
      <c r="R381" s="1073" t="str">
        <f>IF(H381="","",VLOOKUP($H381,'Nhập xuất tồn S02'!$B$12:$AB$51,3,0))</f>
        <v/>
      </c>
      <c r="S381" s="1093">
        <f t="shared" si="128"/>
        <v>0</v>
      </c>
      <c r="T381" s="1093">
        <f t="shared" si="129"/>
        <v>0</v>
      </c>
      <c r="U381" s="1094">
        <f>IF(J381&gt;0,VLOOKUP($H381,'Nhập xuất tồn S02'!$B$12:$AB$51,27,0),0)</f>
        <v>0</v>
      </c>
      <c r="V381" s="1094">
        <f t="shared" si="130"/>
        <v>0</v>
      </c>
      <c r="W381" s="1105" t="str">
        <f>IF(H381="","",VLOOKUP(H381,'Nhập xuất tồn S02'!$B$12:$X$4901,22,0))</f>
        <v/>
      </c>
      <c r="X381" s="1096" t="str">
        <f>IF(H381="","",VLOOKUP(H381,'Nhập xuất tồn S02'!$B$12:$X$4901,23,0))</f>
        <v/>
      </c>
      <c r="Y381" s="1096" t="str">
        <f t="shared" si="131"/>
        <v/>
      </c>
      <c r="Z381" s="1096" t="str">
        <f t="shared" si="132"/>
        <v/>
      </c>
      <c r="AA381" s="1106" t="str">
        <f>IF(P381="","",VLOOKUP(P381,'Khách hàng'!$B$6:$E$1391,2,0))</f>
        <v/>
      </c>
      <c r="AB381" s="1107" t="str">
        <f>IF(P381="","",VLOOKUP(P381,'Khách hàng'!$B$6:$E$1391,3,0))</f>
        <v/>
      </c>
    </row>
    <row r="382" spans="1:28" s="1011" customFormat="1" ht="13.8">
      <c r="A382" s="1164" t="str">
        <f t="shared" si="133"/>
        <v/>
      </c>
      <c r="B382" s="1073" t="str">
        <f t="shared" si="134"/>
        <v/>
      </c>
      <c r="C382" s="1042"/>
      <c r="D382" s="1175"/>
      <c r="E382" s="1403"/>
      <c r="F382" s="1044"/>
      <c r="G382" s="1081" t="str">
        <f t="shared" si="135"/>
        <v/>
      </c>
      <c r="H382" s="1019"/>
      <c r="I382" s="1020"/>
      <c r="J382" s="1020"/>
      <c r="K382" s="1020"/>
      <c r="L382" s="1022"/>
      <c r="M382" s="1023"/>
      <c r="N382" s="1023"/>
      <c r="O382" s="1024"/>
      <c r="P382" s="1156"/>
      <c r="Q382" s="1010"/>
      <c r="R382" s="1073" t="str">
        <f>IF(H382="","",VLOOKUP($H382,'Nhập xuất tồn S02'!$B$12:$AB$51,3,0))</f>
        <v/>
      </c>
      <c r="S382" s="1093">
        <f t="shared" si="128"/>
        <v>0</v>
      </c>
      <c r="T382" s="1093">
        <f t="shared" si="129"/>
        <v>0</v>
      </c>
      <c r="U382" s="1094">
        <f>IF(J382&gt;0,VLOOKUP($H382,'Nhập xuất tồn S02'!$B$12:$AB$51,27,0),0)</f>
        <v>0</v>
      </c>
      <c r="V382" s="1094">
        <f t="shared" si="130"/>
        <v>0</v>
      </c>
      <c r="W382" s="1105" t="str">
        <f>IF(H382="","",VLOOKUP(H382,'Nhập xuất tồn S02'!$B$12:$X$4901,22,0))</f>
        <v/>
      </c>
      <c r="X382" s="1096" t="str">
        <f>IF(H382="","",VLOOKUP(H382,'Nhập xuất tồn S02'!$B$12:$X$4901,23,0))</f>
        <v/>
      </c>
      <c r="Y382" s="1096" t="str">
        <f t="shared" si="131"/>
        <v/>
      </c>
      <c r="Z382" s="1096" t="str">
        <f t="shared" si="132"/>
        <v/>
      </c>
      <c r="AA382" s="1106" t="str">
        <f>IF(P382="","",VLOOKUP(P382,'Khách hàng'!$B$6:$E$1391,2,0))</f>
        <v/>
      </c>
      <c r="AB382" s="1107" t="str">
        <f>IF(P382="","",VLOOKUP(P382,'Khách hàng'!$B$6:$E$1391,3,0))</f>
        <v/>
      </c>
    </row>
    <row r="383" spans="1:28" s="1011" customFormat="1" ht="13.8">
      <c r="A383" s="1164" t="str">
        <f t="shared" si="133"/>
        <v/>
      </c>
      <c r="B383" s="1073" t="str">
        <f t="shared" si="134"/>
        <v/>
      </c>
      <c r="C383" s="1042"/>
      <c r="D383" s="1175"/>
      <c r="E383" s="1403"/>
      <c r="F383" s="1044"/>
      <c r="G383" s="1081" t="str">
        <f t="shared" si="135"/>
        <v/>
      </c>
      <c r="H383" s="1019"/>
      <c r="I383" s="1020"/>
      <c r="J383" s="1020"/>
      <c r="K383" s="1020"/>
      <c r="L383" s="1022"/>
      <c r="M383" s="1023"/>
      <c r="N383" s="1023"/>
      <c r="O383" s="1024"/>
      <c r="P383" s="1156"/>
      <c r="Q383" s="1010"/>
      <c r="R383" s="1073" t="str">
        <f>IF(H383="","",VLOOKUP($H383,'Nhập xuất tồn S02'!$B$12:$AB$51,3,0))</f>
        <v/>
      </c>
      <c r="S383" s="1093">
        <f t="shared" si="128"/>
        <v>0</v>
      </c>
      <c r="T383" s="1093">
        <f t="shared" si="129"/>
        <v>0</v>
      </c>
      <c r="U383" s="1094">
        <f>IF(J383&gt;0,VLOOKUP($H383,'Nhập xuất tồn S02'!$B$12:$AB$51,27,0),0)</f>
        <v>0</v>
      </c>
      <c r="V383" s="1094">
        <f t="shared" si="130"/>
        <v>0</v>
      </c>
      <c r="W383" s="1105" t="str">
        <f>IF(H383="","",VLOOKUP(H383,'Nhập xuất tồn S02'!$B$12:$X$4901,22,0))</f>
        <v/>
      </c>
      <c r="X383" s="1096" t="str">
        <f>IF(H383="","",VLOOKUP(H383,'Nhập xuất tồn S02'!$B$12:$X$4901,23,0))</f>
        <v/>
      </c>
      <c r="Y383" s="1096" t="str">
        <f t="shared" si="131"/>
        <v/>
      </c>
      <c r="Z383" s="1096" t="str">
        <f t="shared" si="132"/>
        <v/>
      </c>
      <c r="AA383" s="1106" t="str">
        <f>IF(P383="","",VLOOKUP(P383,'Khách hàng'!$B$6:$E$1391,2,0))</f>
        <v/>
      </c>
      <c r="AB383" s="1107" t="str">
        <f>IF(P383="","",VLOOKUP(P383,'Khách hàng'!$B$6:$E$1391,3,0))</f>
        <v/>
      </c>
    </row>
    <row r="384" spans="1:28" s="1011" customFormat="1" ht="13.8">
      <c r="A384" s="1164" t="str">
        <f t="shared" si="126"/>
        <v/>
      </c>
      <c r="B384" s="1073" t="str">
        <f t="shared" si="127"/>
        <v/>
      </c>
      <c r="C384" s="1042"/>
      <c r="D384" s="1175"/>
      <c r="E384" s="1403"/>
      <c r="F384" s="1044"/>
      <c r="G384" s="1081" t="str">
        <f t="shared" si="135"/>
        <v/>
      </c>
      <c r="H384" s="1019"/>
      <c r="I384" s="1020"/>
      <c r="J384" s="1020"/>
      <c r="K384" s="1020"/>
      <c r="L384" s="1022"/>
      <c r="M384" s="1023"/>
      <c r="N384" s="1023"/>
      <c r="O384" s="1024"/>
      <c r="P384" s="1156"/>
      <c r="Q384" s="1010"/>
      <c r="R384" s="1073" t="str">
        <f>IF(H384="","",VLOOKUP($H384,'Nhập xuất tồn S02'!$B$12:$AB$51,3,0))</f>
        <v/>
      </c>
      <c r="S384" s="1093">
        <f t="shared" si="128"/>
        <v>0</v>
      </c>
      <c r="T384" s="1093">
        <f t="shared" si="129"/>
        <v>0</v>
      </c>
      <c r="U384" s="1094">
        <f>IF(J384&gt;0,VLOOKUP($H384,'Nhập xuất tồn S02'!$B$12:$AB$51,27,0),0)</f>
        <v>0</v>
      </c>
      <c r="V384" s="1094">
        <f t="shared" si="130"/>
        <v>0</v>
      </c>
      <c r="W384" s="1105" t="str">
        <f>IF(H384="","",VLOOKUP(H384,'Nhập xuất tồn S02'!$B$12:$X$4901,22,0))</f>
        <v/>
      </c>
      <c r="X384" s="1096" t="str">
        <f>IF(H384="","",VLOOKUP(H384,'Nhập xuất tồn S02'!$B$12:$X$4901,23,0))</f>
        <v/>
      </c>
      <c r="Y384" s="1096" t="str">
        <f t="shared" si="131"/>
        <v/>
      </c>
      <c r="Z384" s="1096" t="str">
        <f t="shared" si="132"/>
        <v/>
      </c>
      <c r="AA384" s="1106" t="str">
        <f>IF(P384="","",VLOOKUP(P384,'Khách hàng'!$B$6:$E$1391,2,0))</f>
        <v/>
      </c>
      <c r="AB384" s="1107" t="str">
        <f>IF(P384="","",VLOOKUP(P384,'Khách hàng'!$B$6:$E$1391,3,0))</f>
        <v/>
      </c>
    </row>
    <row r="385" spans="1:28" s="1011" customFormat="1" ht="13.8">
      <c r="A385" s="1164" t="str">
        <f t="shared" si="126"/>
        <v/>
      </c>
      <c r="B385" s="1073" t="str">
        <f t="shared" si="127"/>
        <v/>
      </c>
      <c r="C385" s="1042"/>
      <c r="D385" s="1175"/>
      <c r="E385" s="1403"/>
      <c r="F385" s="1044"/>
      <c r="G385" s="1081" t="str">
        <f t="shared" si="135"/>
        <v/>
      </c>
      <c r="H385" s="1019"/>
      <c r="I385" s="1020"/>
      <c r="J385" s="1020"/>
      <c r="K385" s="1020"/>
      <c r="L385" s="1022"/>
      <c r="M385" s="1023"/>
      <c r="N385" s="1023"/>
      <c r="O385" s="1024"/>
      <c r="P385" s="1156"/>
      <c r="Q385" s="1010"/>
      <c r="R385" s="1073" t="str">
        <f>IF(H385="","",VLOOKUP($H385,'Nhập xuất tồn S02'!$B$12:$AB$51,3,0))</f>
        <v/>
      </c>
      <c r="S385" s="1093">
        <f t="shared" si="128"/>
        <v>0</v>
      </c>
      <c r="T385" s="1093">
        <f t="shared" si="129"/>
        <v>0</v>
      </c>
      <c r="U385" s="1094">
        <f>IF(J385&gt;0,VLOOKUP($H385,'Nhập xuất tồn S02'!$B$12:$AB$51,27,0),0)</f>
        <v>0</v>
      </c>
      <c r="V385" s="1094">
        <f t="shared" si="130"/>
        <v>0</v>
      </c>
      <c r="W385" s="1105" t="str">
        <f>IF(H385="","",VLOOKUP(H385,'Nhập xuất tồn S02'!$B$12:$X$4901,22,0))</f>
        <v/>
      </c>
      <c r="X385" s="1096" t="str">
        <f>IF(H385="","",VLOOKUP(H385,'Nhập xuất tồn S02'!$B$12:$X$4901,23,0))</f>
        <v/>
      </c>
      <c r="Y385" s="1096" t="str">
        <f t="shared" si="131"/>
        <v/>
      </c>
      <c r="Z385" s="1096" t="str">
        <f t="shared" si="132"/>
        <v/>
      </c>
      <c r="AA385" s="1106" t="str">
        <f>IF(P385="","",VLOOKUP(P385,'Khách hàng'!$B$6:$E$1391,2,0))</f>
        <v/>
      </c>
      <c r="AB385" s="1107" t="str">
        <f>IF(P385="","",VLOOKUP(P385,'Khách hàng'!$B$6:$E$1391,3,0))</f>
        <v/>
      </c>
    </row>
    <row r="386" spans="1:28" s="1011" customFormat="1" ht="13.8">
      <c r="A386" s="1164" t="str">
        <f t="shared" si="126"/>
        <v/>
      </c>
      <c r="B386" s="1073" t="str">
        <f t="shared" si="127"/>
        <v/>
      </c>
      <c r="C386" s="1042"/>
      <c r="D386" s="1175"/>
      <c r="E386" s="1403"/>
      <c r="F386" s="1044"/>
      <c r="G386" s="1081" t="str">
        <f t="shared" si="135"/>
        <v/>
      </c>
      <c r="H386" s="1019"/>
      <c r="I386" s="1020"/>
      <c r="J386" s="1020"/>
      <c r="K386" s="1020"/>
      <c r="L386" s="1022"/>
      <c r="M386" s="1023"/>
      <c r="N386" s="1023"/>
      <c r="O386" s="1024"/>
      <c r="P386" s="1156"/>
      <c r="Q386" s="1010"/>
      <c r="R386" s="1073" t="str">
        <f>IF(H386="","",VLOOKUP($H386,'Nhập xuất tồn S02'!$B$12:$AB$51,3,0))</f>
        <v/>
      </c>
      <c r="S386" s="1093">
        <f t="shared" si="128"/>
        <v>0</v>
      </c>
      <c r="T386" s="1093">
        <f t="shared" si="129"/>
        <v>0</v>
      </c>
      <c r="U386" s="1094">
        <f>IF(J386&gt;0,VLOOKUP($H386,'Nhập xuất tồn S02'!$B$12:$AB$51,27,0),0)</f>
        <v>0</v>
      </c>
      <c r="V386" s="1094">
        <f t="shared" si="130"/>
        <v>0</v>
      </c>
      <c r="W386" s="1105" t="str">
        <f>IF(H386="","",VLOOKUP(H386,'Nhập xuất tồn S02'!$B$12:$X$4901,22,0))</f>
        <v/>
      </c>
      <c r="X386" s="1096" t="str">
        <f>IF(H386="","",VLOOKUP(H386,'Nhập xuất tồn S02'!$B$12:$X$4901,23,0))</f>
        <v/>
      </c>
      <c r="Y386" s="1096" t="str">
        <f t="shared" si="131"/>
        <v/>
      </c>
      <c r="Z386" s="1096" t="str">
        <f t="shared" si="132"/>
        <v/>
      </c>
      <c r="AA386" s="1106" t="str">
        <f>IF(P386="","",VLOOKUP(P386,'Khách hàng'!$B$6:$E$1391,2,0))</f>
        <v/>
      </c>
      <c r="AB386" s="1107" t="str">
        <f>IF(P386="","",VLOOKUP(P386,'Khách hàng'!$B$6:$E$1391,3,0))</f>
        <v/>
      </c>
    </row>
    <row r="387" spans="1:28" s="1011" customFormat="1" ht="13.8">
      <c r="A387" s="1164" t="str">
        <f t="shared" si="126"/>
        <v/>
      </c>
      <c r="B387" s="1073" t="str">
        <f t="shared" si="127"/>
        <v/>
      </c>
      <c r="C387" s="1042"/>
      <c r="D387" s="1175"/>
      <c r="E387" s="1403"/>
      <c r="F387" s="1044"/>
      <c r="G387" s="1081" t="str">
        <f t="shared" si="135"/>
        <v/>
      </c>
      <c r="H387" s="1019"/>
      <c r="I387" s="1020"/>
      <c r="J387" s="1020"/>
      <c r="K387" s="1020"/>
      <c r="L387" s="1022"/>
      <c r="M387" s="1023"/>
      <c r="N387" s="1023"/>
      <c r="O387" s="1024"/>
      <c r="P387" s="1156"/>
      <c r="Q387" s="1010"/>
      <c r="R387" s="1073" t="str">
        <f>IF(H387="","",VLOOKUP($H387,'Nhập xuất tồn S02'!$B$12:$AB$51,3,0))</f>
        <v/>
      </c>
      <c r="S387" s="1093">
        <f t="shared" si="128"/>
        <v>0</v>
      </c>
      <c r="T387" s="1093">
        <f t="shared" si="129"/>
        <v>0</v>
      </c>
      <c r="U387" s="1094">
        <f>IF(J387&gt;0,VLOOKUP($H387,'Nhập xuất tồn S02'!$B$12:$AB$51,27,0),0)</f>
        <v>0</v>
      </c>
      <c r="V387" s="1094">
        <f t="shared" si="130"/>
        <v>0</v>
      </c>
      <c r="W387" s="1105" t="str">
        <f>IF(H387="","",VLOOKUP(H387,'Nhập xuất tồn S02'!$B$12:$X$4901,22,0))</f>
        <v/>
      </c>
      <c r="X387" s="1096" t="str">
        <f>IF(H387="","",VLOOKUP(H387,'Nhập xuất tồn S02'!$B$12:$X$4901,23,0))</f>
        <v/>
      </c>
      <c r="Y387" s="1096" t="str">
        <f t="shared" si="131"/>
        <v/>
      </c>
      <c r="Z387" s="1096" t="str">
        <f t="shared" si="132"/>
        <v/>
      </c>
      <c r="AA387" s="1106" t="str">
        <f>IF(P387="","",VLOOKUP(P387,'Khách hàng'!$B$6:$E$1391,2,0))</f>
        <v/>
      </c>
      <c r="AB387" s="1107" t="str">
        <f>IF(P387="","",VLOOKUP(P387,'Khách hàng'!$B$6:$E$1391,3,0))</f>
        <v/>
      </c>
    </row>
    <row r="388" spans="1:28" s="1011" customFormat="1" ht="13.8">
      <c r="A388" s="1164" t="str">
        <f t="shared" si="126"/>
        <v/>
      </c>
      <c r="B388" s="1073" t="str">
        <f t="shared" si="127"/>
        <v/>
      </c>
      <c r="C388" s="1042"/>
      <c r="D388" s="1175"/>
      <c r="E388" s="1403"/>
      <c r="F388" s="1044"/>
      <c r="G388" s="1081" t="str">
        <f t="shared" si="135"/>
        <v/>
      </c>
      <c r="H388" s="1019"/>
      <c r="I388" s="1020"/>
      <c r="J388" s="1020"/>
      <c r="K388" s="1020"/>
      <c r="L388" s="1022"/>
      <c r="M388" s="1023"/>
      <c r="N388" s="1023"/>
      <c r="O388" s="1024"/>
      <c r="P388" s="1156"/>
      <c r="Q388" s="1010"/>
      <c r="R388" s="1073" t="str">
        <f>IF(H388="","",VLOOKUP($H388,'Nhập xuất tồn S02'!$B$12:$AB$51,3,0))</f>
        <v/>
      </c>
      <c r="S388" s="1093">
        <f t="shared" si="128"/>
        <v>0</v>
      </c>
      <c r="T388" s="1093">
        <f t="shared" si="129"/>
        <v>0</v>
      </c>
      <c r="U388" s="1094">
        <f>IF(J388&gt;0,VLOOKUP($H388,'Nhập xuất tồn S02'!$B$12:$AB$51,27,0),0)</f>
        <v>0</v>
      </c>
      <c r="V388" s="1094">
        <f t="shared" si="130"/>
        <v>0</v>
      </c>
      <c r="W388" s="1105" t="str">
        <f>IF(H388="","",VLOOKUP(H388,'Nhập xuất tồn S02'!$B$12:$X$4901,22,0))</f>
        <v/>
      </c>
      <c r="X388" s="1096" t="str">
        <f>IF(H388="","",VLOOKUP(H388,'Nhập xuất tồn S02'!$B$12:$X$4901,23,0))</f>
        <v/>
      </c>
      <c r="Y388" s="1096" t="str">
        <f t="shared" si="131"/>
        <v/>
      </c>
      <c r="Z388" s="1096" t="str">
        <f t="shared" si="132"/>
        <v/>
      </c>
      <c r="AA388" s="1106" t="str">
        <f>IF(P388="","",VLOOKUP(P388,'Khách hàng'!$B$6:$E$1391,2,0))</f>
        <v/>
      </c>
      <c r="AB388" s="1107" t="str">
        <f>IF(P388="","",VLOOKUP(P388,'Khách hàng'!$B$6:$E$1391,3,0))</f>
        <v/>
      </c>
    </row>
    <row r="389" spans="1:28" s="1011" customFormat="1" ht="13.8">
      <c r="A389" s="1164" t="str">
        <f t="shared" si="126"/>
        <v/>
      </c>
      <c r="B389" s="1073" t="str">
        <f t="shared" si="127"/>
        <v/>
      </c>
      <c r="C389" s="1042"/>
      <c r="D389" s="1175"/>
      <c r="E389" s="1403"/>
      <c r="F389" s="1044"/>
      <c r="G389" s="1081" t="str">
        <f t="shared" si="135"/>
        <v/>
      </c>
      <c r="H389" s="1019"/>
      <c r="I389" s="1020"/>
      <c r="J389" s="1020"/>
      <c r="K389" s="1020"/>
      <c r="L389" s="1022"/>
      <c r="M389" s="1023"/>
      <c r="N389" s="1023"/>
      <c r="O389" s="1024"/>
      <c r="P389" s="1156"/>
      <c r="Q389" s="1010"/>
      <c r="R389" s="1073" t="str">
        <f>IF(H389="","",VLOOKUP($H389,'Nhập xuất tồn S02'!$B$12:$AB$51,3,0))</f>
        <v/>
      </c>
      <c r="S389" s="1093">
        <f t="shared" si="128"/>
        <v>0</v>
      </c>
      <c r="T389" s="1093">
        <f t="shared" si="129"/>
        <v>0</v>
      </c>
      <c r="U389" s="1094">
        <f>IF(J389&gt;0,VLOOKUP($H389,'Nhập xuất tồn S02'!$B$12:$AB$51,27,0),0)</f>
        <v>0</v>
      </c>
      <c r="V389" s="1094">
        <f t="shared" si="130"/>
        <v>0</v>
      </c>
      <c r="W389" s="1105" t="str">
        <f>IF(H389="","",VLOOKUP(H389,'Nhập xuất tồn S02'!$B$12:$X$4901,22,0))</f>
        <v/>
      </c>
      <c r="X389" s="1096" t="str">
        <f>IF(H389="","",VLOOKUP(H389,'Nhập xuất tồn S02'!$B$12:$X$4901,23,0))</f>
        <v/>
      </c>
      <c r="Y389" s="1096" t="str">
        <f t="shared" si="131"/>
        <v/>
      </c>
      <c r="Z389" s="1096" t="str">
        <f t="shared" si="132"/>
        <v/>
      </c>
      <c r="AA389" s="1106" t="str">
        <f>IF(P389="","",VLOOKUP(P389,'Khách hàng'!$B$6:$E$1391,2,0))</f>
        <v/>
      </c>
      <c r="AB389" s="1107" t="str">
        <f>IF(P389="","",VLOOKUP(P389,'Khách hàng'!$B$6:$E$1391,3,0))</f>
        <v/>
      </c>
    </row>
    <row r="390" spans="1:28" s="1011" customFormat="1" ht="13.8">
      <c r="A390" s="1164" t="str">
        <f t="shared" si="126"/>
        <v/>
      </c>
      <c r="B390" s="1073" t="str">
        <f t="shared" si="127"/>
        <v/>
      </c>
      <c r="C390" s="1042"/>
      <c r="D390" s="1175"/>
      <c r="E390" s="1403"/>
      <c r="F390" s="1044"/>
      <c r="G390" s="1081" t="str">
        <f t="shared" si="135"/>
        <v/>
      </c>
      <c r="H390" s="1019"/>
      <c r="I390" s="1020"/>
      <c r="J390" s="1020"/>
      <c r="K390" s="1020"/>
      <c r="L390" s="1022"/>
      <c r="M390" s="1023"/>
      <c r="N390" s="1023"/>
      <c r="O390" s="1024"/>
      <c r="P390" s="1156"/>
      <c r="Q390" s="1010"/>
      <c r="R390" s="1073" t="str">
        <f>IF(H390="","",VLOOKUP($H390,'Nhập xuất tồn S02'!$B$12:$AB$51,3,0))</f>
        <v/>
      </c>
      <c r="S390" s="1093">
        <f t="shared" si="128"/>
        <v>0</v>
      </c>
      <c r="T390" s="1093">
        <f t="shared" si="129"/>
        <v>0</v>
      </c>
      <c r="U390" s="1094">
        <f>IF(J390&gt;0,VLOOKUP($H390,'Nhập xuất tồn S02'!$B$12:$AB$51,27,0),0)</f>
        <v>0</v>
      </c>
      <c r="V390" s="1094">
        <f t="shared" si="130"/>
        <v>0</v>
      </c>
      <c r="W390" s="1105" t="str">
        <f>IF(H390="","",VLOOKUP(H390,'Nhập xuất tồn S02'!$B$12:$X$4901,22,0))</f>
        <v/>
      </c>
      <c r="X390" s="1096" t="str">
        <f>IF(H390="","",VLOOKUP(H390,'Nhập xuất tồn S02'!$B$12:$X$4901,23,0))</f>
        <v/>
      </c>
      <c r="Y390" s="1096" t="str">
        <f t="shared" si="131"/>
        <v/>
      </c>
      <c r="Z390" s="1096" t="str">
        <f t="shared" si="132"/>
        <v/>
      </c>
      <c r="AA390" s="1106" t="str">
        <f>IF(P390="","",VLOOKUP(P390,'Khách hàng'!$B$6:$E$1391,2,0))</f>
        <v/>
      </c>
      <c r="AB390" s="1107" t="str">
        <f>IF(P390="","",VLOOKUP(P390,'Khách hàng'!$B$6:$E$1391,3,0))</f>
        <v/>
      </c>
    </row>
    <row r="391" spans="1:28" s="1011" customFormat="1" ht="13.8">
      <c r="A391" s="1164" t="str">
        <f t="shared" si="126"/>
        <v/>
      </c>
      <c r="B391" s="1073" t="str">
        <f t="shared" si="127"/>
        <v/>
      </c>
      <c r="C391" s="1042"/>
      <c r="D391" s="1175"/>
      <c r="E391" s="1403"/>
      <c r="F391" s="1044"/>
      <c r="G391" s="1081" t="str">
        <f t="shared" si="135"/>
        <v/>
      </c>
      <c r="H391" s="1019"/>
      <c r="I391" s="1020"/>
      <c r="J391" s="1020"/>
      <c r="K391" s="1020"/>
      <c r="L391" s="1022"/>
      <c r="M391" s="1023"/>
      <c r="N391" s="1023"/>
      <c r="O391" s="1024"/>
      <c r="P391" s="1156"/>
      <c r="Q391" s="1010"/>
      <c r="R391" s="1073" t="str">
        <f>IF(H391="","",VLOOKUP($H391,'Nhập xuất tồn S02'!$B$12:$AB$51,3,0))</f>
        <v/>
      </c>
      <c r="S391" s="1093">
        <f t="shared" si="128"/>
        <v>0</v>
      </c>
      <c r="T391" s="1093">
        <f t="shared" si="129"/>
        <v>0</v>
      </c>
      <c r="U391" s="1094">
        <f>IF(J391&gt;0,VLOOKUP($H391,'Nhập xuất tồn S02'!$B$12:$AB$51,27,0),0)</f>
        <v>0</v>
      </c>
      <c r="V391" s="1094">
        <f t="shared" si="130"/>
        <v>0</v>
      </c>
      <c r="W391" s="1105" t="str">
        <f>IF(H391="","",VLOOKUP(H391,'Nhập xuất tồn S02'!$B$12:$X$4901,22,0))</f>
        <v/>
      </c>
      <c r="X391" s="1096" t="str">
        <f>IF(H391="","",VLOOKUP(H391,'Nhập xuất tồn S02'!$B$12:$X$4901,23,0))</f>
        <v/>
      </c>
      <c r="Y391" s="1096" t="str">
        <f t="shared" si="131"/>
        <v/>
      </c>
      <c r="Z391" s="1096" t="str">
        <f t="shared" si="132"/>
        <v/>
      </c>
      <c r="AA391" s="1106" t="str">
        <f>IF(P391="","",VLOOKUP(P391,'Khách hàng'!$B$6:$E$1391,2,0))</f>
        <v/>
      </c>
      <c r="AB391" s="1107" t="str">
        <f>IF(P391="","",VLOOKUP(P391,'Khách hàng'!$B$6:$E$1391,3,0))</f>
        <v/>
      </c>
    </row>
    <row r="392" spans="1:28" s="1011" customFormat="1" ht="13.8">
      <c r="A392" s="1164" t="str">
        <f t="shared" si="126"/>
        <v/>
      </c>
      <c r="B392" s="1073" t="str">
        <f t="shared" si="127"/>
        <v/>
      </c>
      <c r="C392" s="1042"/>
      <c r="D392" s="1175"/>
      <c r="E392" s="1403"/>
      <c r="F392" s="1044"/>
      <c r="G392" s="1081" t="str">
        <f t="shared" si="135"/>
        <v/>
      </c>
      <c r="H392" s="1019"/>
      <c r="I392" s="1020"/>
      <c r="J392" s="1020"/>
      <c r="K392" s="1020"/>
      <c r="L392" s="1022"/>
      <c r="M392" s="1023"/>
      <c r="N392" s="1023"/>
      <c r="O392" s="1024"/>
      <c r="P392" s="1156"/>
      <c r="Q392" s="1010"/>
      <c r="R392" s="1073" t="str">
        <f>IF(H392="","",VLOOKUP($H392,'Nhập xuất tồn S02'!$B$12:$AB$51,3,0))</f>
        <v/>
      </c>
      <c r="S392" s="1093">
        <f t="shared" si="128"/>
        <v>0</v>
      </c>
      <c r="T392" s="1093">
        <f t="shared" si="129"/>
        <v>0</v>
      </c>
      <c r="U392" s="1094">
        <f>IF(J392&gt;0,VLOOKUP($H392,'Nhập xuất tồn S02'!$B$12:$AB$51,27,0),0)</f>
        <v>0</v>
      </c>
      <c r="V392" s="1094">
        <f t="shared" si="130"/>
        <v>0</v>
      </c>
      <c r="W392" s="1105" t="str">
        <f>IF(H392="","",VLOOKUP(H392,'Nhập xuất tồn S02'!$B$12:$X$4901,22,0))</f>
        <v/>
      </c>
      <c r="X392" s="1096" t="str">
        <f>IF(H392="","",VLOOKUP(H392,'Nhập xuất tồn S02'!$B$12:$X$4901,23,0))</f>
        <v/>
      </c>
      <c r="Y392" s="1096" t="str">
        <f t="shared" si="131"/>
        <v/>
      </c>
      <c r="Z392" s="1096" t="str">
        <f t="shared" si="132"/>
        <v/>
      </c>
      <c r="AA392" s="1106" t="str">
        <f>IF(P392="","",VLOOKUP(P392,'Khách hàng'!$B$6:$E$1391,2,0))</f>
        <v/>
      </c>
      <c r="AB392" s="1107" t="str">
        <f>IF(P392="","",VLOOKUP(P392,'Khách hàng'!$B$6:$E$1391,3,0))</f>
        <v/>
      </c>
    </row>
    <row r="393" spans="1:28" s="1011" customFormat="1" ht="13.8">
      <c r="A393" s="1164" t="str">
        <f t="shared" si="126"/>
        <v/>
      </c>
      <c r="B393" s="1073" t="str">
        <f t="shared" si="127"/>
        <v/>
      </c>
      <c r="C393" s="1042"/>
      <c r="D393" s="1175"/>
      <c r="E393" s="1403"/>
      <c r="F393" s="1044"/>
      <c r="G393" s="1081" t="str">
        <f t="shared" si="135"/>
        <v/>
      </c>
      <c r="H393" s="1019"/>
      <c r="I393" s="1020"/>
      <c r="J393" s="1020"/>
      <c r="K393" s="1020"/>
      <c r="L393" s="1022"/>
      <c r="M393" s="1023"/>
      <c r="N393" s="1023"/>
      <c r="O393" s="1024"/>
      <c r="P393" s="1156"/>
      <c r="Q393" s="1010"/>
      <c r="R393" s="1073" t="str">
        <f>IF(H393="","",VLOOKUP($H393,'Nhập xuất tồn S02'!$B$12:$AB$51,3,0))</f>
        <v/>
      </c>
      <c r="S393" s="1093">
        <f t="shared" si="128"/>
        <v>0</v>
      </c>
      <c r="T393" s="1093">
        <f t="shared" si="129"/>
        <v>0</v>
      </c>
      <c r="U393" s="1094">
        <f>IF(J393&gt;0,VLOOKUP($H393,'Nhập xuất tồn S02'!$B$12:$AB$51,27,0),0)</f>
        <v>0</v>
      </c>
      <c r="V393" s="1094">
        <f t="shared" si="130"/>
        <v>0</v>
      </c>
      <c r="W393" s="1105" t="str">
        <f>IF(H393="","",VLOOKUP(H393,'Nhập xuất tồn S02'!$B$12:$X$4901,22,0))</f>
        <v/>
      </c>
      <c r="X393" s="1096" t="str">
        <f>IF(H393="","",VLOOKUP(H393,'Nhập xuất tồn S02'!$B$12:$X$4901,23,0))</f>
        <v/>
      </c>
      <c r="Y393" s="1096" t="str">
        <f t="shared" si="131"/>
        <v/>
      </c>
      <c r="Z393" s="1096" t="str">
        <f t="shared" si="132"/>
        <v/>
      </c>
      <c r="AA393" s="1106" t="str">
        <f>IF(P393="","",VLOOKUP(P393,'Khách hàng'!$B$6:$E$1391,2,0))</f>
        <v/>
      </c>
      <c r="AB393" s="1107" t="str">
        <f>IF(P393="","",VLOOKUP(P393,'Khách hàng'!$B$6:$E$1391,3,0))</f>
        <v/>
      </c>
    </row>
    <row r="394" spans="1:28" s="1011" customFormat="1" ht="13.8">
      <c r="A394" s="1164" t="str">
        <f t="shared" si="126"/>
        <v/>
      </c>
      <c r="B394" s="1073" t="str">
        <f t="shared" si="127"/>
        <v/>
      </c>
      <c r="C394" s="1042"/>
      <c r="D394" s="1175"/>
      <c r="E394" s="1403"/>
      <c r="F394" s="1044"/>
      <c r="G394" s="1081" t="str">
        <f t="shared" si="135"/>
        <v/>
      </c>
      <c r="H394" s="1019"/>
      <c r="I394" s="1020"/>
      <c r="J394" s="1020"/>
      <c r="K394" s="1020"/>
      <c r="L394" s="1022"/>
      <c r="M394" s="1023"/>
      <c r="N394" s="1023"/>
      <c r="O394" s="1024"/>
      <c r="P394" s="1156"/>
      <c r="Q394" s="1010"/>
      <c r="R394" s="1073" t="str">
        <f>IF(H394="","",VLOOKUP($H394,'Nhập xuất tồn S02'!$B$12:$AB$51,3,0))</f>
        <v/>
      </c>
      <c r="S394" s="1093">
        <f t="shared" si="128"/>
        <v>0</v>
      </c>
      <c r="T394" s="1093">
        <f t="shared" si="129"/>
        <v>0</v>
      </c>
      <c r="U394" s="1094">
        <f>IF(J394&gt;0,VLOOKUP($H394,'Nhập xuất tồn S02'!$B$12:$AB$51,27,0),0)</f>
        <v>0</v>
      </c>
      <c r="V394" s="1094">
        <f t="shared" si="130"/>
        <v>0</v>
      </c>
      <c r="W394" s="1105" t="str">
        <f>IF(H394="","",VLOOKUP(H394,'Nhập xuất tồn S02'!$B$12:$X$4901,22,0))</f>
        <v/>
      </c>
      <c r="X394" s="1096" t="str">
        <f>IF(H394="","",VLOOKUP(H394,'Nhập xuất tồn S02'!$B$12:$X$4901,23,0))</f>
        <v/>
      </c>
      <c r="Y394" s="1096" t="str">
        <f t="shared" si="131"/>
        <v/>
      </c>
      <c r="Z394" s="1096" t="str">
        <f t="shared" si="132"/>
        <v/>
      </c>
      <c r="AA394" s="1106" t="str">
        <f>IF(P394="","",VLOOKUP(P394,'Khách hàng'!$B$6:$E$1391,2,0))</f>
        <v/>
      </c>
      <c r="AB394" s="1107" t="str">
        <f>IF(P394="","",VLOOKUP(P394,'Khách hàng'!$B$6:$E$1391,3,0))</f>
        <v/>
      </c>
    </row>
    <row r="395" spans="1:28" s="1011" customFormat="1" ht="13.8">
      <c r="A395" s="1164" t="str">
        <f t="shared" si="126"/>
        <v/>
      </c>
      <c r="B395" s="1073" t="str">
        <f t="shared" si="127"/>
        <v/>
      </c>
      <c r="C395" s="1042"/>
      <c r="D395" s="1175"/>
      <c r="E395" s="1403"/>
      <c r="F395" s="1044"/>
      <c r="G395" s="1081" t="str">
        <f t="shared" si="135"/>
        <v/>
      </c>
      <c r="H395" s="1019"/>
      <c r="I395" s="1020"/>
      <c r="J395" s="1020"/>
      <c r="K395" s="1020"/>
      <c r="L395" s="1022"/>
      <c r="M395" s="1023"/>
      <c r="N395" s="1023"/>
      <c r="O395" s="1024"/>
      <c r="P395" s="1156"/>
      <c r="Q395" s="1010"/>
      <c r="R395" s="1073" t="str">
        <f>IF(H395="","",VLOOKUP($H395,'Nhập xuất tồn S02'!$B$12:$AB$51,3,0))</f>
        <v/>
      </c>
      <c r="S395" s="1093">
        <f t="shared" si="128"/>
        <v>0</v>
      </c>
      <c r="T395" s="1093">
        <f t="shared" si="129"/>
        <v>0</v>
      </c>
      <c r="U395" s="1094">
        <f>IF(J395&gt;0,VLOOKUP($H395,'Nhập xuất tồn S02'!$B$12:$AB$51,27,0),0)</f>
        <v>0</v>
      </c>
      <c r="V395" s="1094">
        <f t="shared" si="130"/>
        <v>0</v>
      </c>
      <c r="W395" s="1105" t="str">
        <f>IF(H395="","",VLOOKUP(H395,'Nhập xuất tồn S02'!$B$12:$X$4901,22,0))</f>
        <v/>
      </c>
      <c r="X395" s="1096" t="str">
        <f>IF(H395="","",VLOOKUP(H395,'Nhập xuất tồn S02'!$B$12:$X$4901,23,0))</f>
        <v/>
      </c>
      <c r="Y395" s="1096" t="str">
        <f t="shared" si="131"/>
        <v/>
      </c>
      <c r="Z395" s="1096" t="str">
        <f t="shared" si="132"/>
        <v/>
      </c>
      <c r="AA395" s="1106" t="str">
        <f>IF(P395="","",VLOOKUP(P395,'Khách hàng'!$B$6:$E$1391,2,0))</f>
        <v/>
      </c>
      <c r="AB395" s="1107" t="str">
        <f>IF(P395="","",VLOOKUP(P395,'Khách hàng'!$B$6:$E$1391,3,0))</f>
        <v/>
      </c>
    </row>
    <row r="396" spans="1:28" s="1011" customFormat="1" ht="13.8">
      <c r="A396" s="1164" t="str">
        <f t="shared" si="126"/>
        <v/>
      </c>
      <c r="B396" s="1073" t="str">
        <f t="shared" si="127"/>
        <v/>
      </c>
      <c r="C396" s="1042"/>
      <c r="D396" s="1175"/>
      <c r="E396" s="1403"/>
      <c r="F396" s="1044"/>
      <c r="G396" s="1081" t="str">
        <f t="shared" si="135"/>
        <v/>
      </c>
      <c r="H396" s="1019"/>
      <c r="I396" s="1020"/>
      <c r="J396" s="1020"/>
      <c r="K396" s="1020"/>
      <c r="L396" s="1022"/>
      <c r="M396" s="1023"/>
      <c r="N396" s="1023"/>
      <c r="O396" s="1024"/>
      <c r="P396" s="1156"/>
      <c r="Q396" s="1010"/>
      <c r="R396" s="1073" t="str">
        <f>IF(H396="","",VLOOKUP($H396,'Nhập xuất tồn S02'!$B$12:$AB$51,3,0))</f>
        <v/>
      </c>
      <c r="S396" s="1093">
        <f t="shared" si="128"/>
        <v>0</v>
      </c>
      <c r="T396" s="1093">
        <f t="shared" si="129"/>
        <v>0</v>
      </c>
      <c r="U396" s="1094">
        <f>IF(J396&gt;0,VLOOKUP($H396,'Nhập xuất tồn S02'!$B$12:$AB$51,27,0),0)</f>
        <v>0</v>
      </c>
      <c r="V396" s="1094">
        <f t="shared" si="130"/>
        <v>0</v>
      </c>
      <c r="W396" s="1105" t="str">
        <f>IF(H396="","",VLOOKUP(H396,'Nhập xuất tồn S02'!$B$12:$X$4901,22,0))</f>
        <v/>
      </c>
      <c r="X396" s="1096" t="str">
        <f>IF(H396="","",VLOOKUP(H396,'Nhập xuất tồn S02'!$B$12:$X$4901,23,0))</f>
        <v/>
      </c>
      <c r="Y396" s="1096" t="str">
        <f t="shared" si="131"/>
        <v/>
      </c>
      <c r="Z396" s="1096" t="str">
        <f t="shared" si="132"/>
        <v/>
      </c>
      <c r="AA396" s="1106" t="str">
        <f>IF(P396="","",VLOOKUP(P396,'Khách hàng'!$B$6:$E$1391,2,0))</f>
        <v/>
      </c>
      <c r="AB396" s="1107" t="str">
        <f>IF(P396="","",VLOOKUP(P396,'Khách hàng'!$B$6:$E$1391,3,0))</f>
        <v/>
      </c>
    </row>
    <row r="397" spans="1:28" s="1011" customFormat="1" ht="13.8">
      <c r="A397" s="1164" t="str">
        <f t="shared" si="126"/>
        <v/>
      </c>
      <c r="B397" s="1073" t="str">
        <f t="shared" si="127"/>
        <v/>
      </c>
      <c r="C397" s="1042"/>
      <c r="D397" s="1175"/>
      <c r="E397" s="1403"/>
      <c r="F397" s="1044"/>
      <c r="G397" s="1081" t="str">
        <f t="shared" si="135"/>
        <v/>
      </c>
      <c r="H397" s="1019"/>
      <c r="I397" s="1020"/>
      <c r="J397" s="1020"/>
      <c r="K397" s="1020"/>
      <c r="L397" s="1022"/>
      <c r="M397" s="1023"/>
      <c r="N397" s="1023"/>
      <c r="O397" s="1024"/>
      <c r="P397" s="1156"/>
      <c r="Q397" s="1010"/>
      <c r="R397" s="1073" t="str">
        <f>IF(H397="","",VLOOKUP($H397,'Nhập xuất tồn S02'!$B$12:$AB$51,3,0))</f>
        <v/>
      </c>
      <c r="S397" s="1093">
        <f t="shared" si="128"/>
        <v>0</v>
      </c>
      <c r="T397" s="1093">
        <f t="shared" si="129"/>
        <v>0</v>
      </c>
      <c r="U397" s="1094">
        <f>IF(J397&gt;0,VLOOKUP($H397,'Nhập xuất tồn S02'!$B$12:$AB$51,27,0),0)</f>
        <v>0</v>
      </c>
      <c r="V397" s="1094">
        <f t="shared" si="130"/>
        <v>0</v>
      </c>
      <c r="W397" s="1105" t="str">
        <f>IF(H397="","",VLOOKUP(H397,'Nhập xuất tồn S02'!$B$12:$X$4901,22,0))</f>
        <v/>
      </c>
      <c r="X397" s="1096" t="str">
        <f>IF(H397="","",VLOOKUP(H397,'Nhập xuất tồn S02'!$B$12:$X$4901,23,0))</f>
        <v/>
      </c>
      <c r="Y397" s="1096" t="str">
        <f t="shared" si="131"/>
        <v/>
      </c>
      <c r="Z397" s="1096" t="str">
        <f t="shared" si="132"/>
        <v/>
      </c>
      <c r="AA397" s="1106" t="str">
        <f>IF(P397="","",VLOOKUP(P397,'Khách hàng'!$B$6:$E$1391,2,0))</f>
        <v/>
      </c>
      <c r="AB397" s="1107" t="str">
        <f>IF(P397="","",VLOOKUP(P397,'Khách hàng'!$B$6:$E$1391,3,0))</f>
        <v/>
      </c>
    </row>
    <row r="398" spans="1:28" s="1011" customFormat="1" ht="13.8">
      <c r="A398" s="1164" t="str">
        <f t="shared" si="126"/>
        <v/>
      </c>
      <c r="B398" s="1073" t="str">
        <f t="shared" si="127"/>
        <v/>
      </c>
      <c r="C398" s="1042"/>
      <c r="D398" s="1175"/>
      <c r="E398" s="1403"/>
      <c r="F398" s="1044"/>
      <c r="G398" s="1081" t="str">
        <f t="shared" si="135"/>
        <v/>
      </c>
      <c r="H398" s="1019"/>
      <c r="I398" s="1020"/>
      <c r="J398" s="1020"/>
      <c r="K398" s="1020"/>
      <c r="L398" s="1022"/>
      <c r="M398" s="1023"/>
      <c r="N398" s="1023"/>
      <c r="O398" s="1024"/>
      <c r="P398" s="1156"/>
      <c r="Q398" s="1010"/>
      <c r="R398" s="1073" t="str">
        <f>IF(H398="","",VLOOKUP($H398,'Nhập xuất tồn S02'!$B$12:$AB$51,3,0))</f>
        <v/>
      </c>
      <c r="S398" s="1093">
        <f t="shared" si="128"/>
        <v>0</v>
      </c>
      <c r="T398" s="1093">
        <f t="shared" si="129"/>
        <v>0</v>
      </c>
      <c r="U398" s="1094">
        <f>IF(J398&gt;0,VLOOKUP($H398,'Nhập xuất tồn S02'!$B$12:$AB$51,27,0),0)</f>
        <v>0</v>
      </c>
      <c r="V398" s="1094">
        <f t="shared" si="130"/>
        <v>0</v>
      </c>
      <c r="W398" s="1105" t="str">
        <f>IF(H398="","",VLOOKUP(H398,'Nhập xuất tồn S02'!$B$12:$X$4901,22,0))</f>
        <v/>
      </c>
      <c r="X398" s="1096" t="str">
        <f>IF(H398="","",VLOOKUP(H398,'Nhập xuất tồn S02'!$B$12:$X$4901,23,0))</f>
        <v/>
      </c>
      <c r="Y398" s="1096" t="str">
        <f t="shared" si="131"/>
        <v/>
      </c>
      <c r="Z398" s="1096" t="str">
        <f t="shared" si="132"/>
        <v/>
      </c>
      <c r="AA398" s="1106" t="str">
        <f>IF(P398="","",VLOOKUP(P398,'Khách hàng'!$B$6:$E$1391,2,0))</f>
        <v/>
      </c>
      <c r="AB398" s="1107" t="str">
        <f>IF(P398="","",VLOOKUP(P398,'Khách hàng'!$B$6:$E$1391,3,0))</f>
        <v/>
      </c>
    </row>
    <row r="399" spans="1:28" s="1011" customFormat="1" ht="13.8">
      <c r="A399" s="1164" t="str">
        <f t="shared" si="126"/>
        <v/>
      </c>
      <c r="B399" s="1073" t="str">
        <f t="shared" si="127"/>
        <v/>
      </c>
      <c r="C399" s="1042"/>
      <c r="D399" s="1175"/>
      <c r="E399" s="1403"/>
      <c r="F399" s="1044"/>
      <c r="G399" s="1081" t="str">
        <f t="shared" si="135"/>
        <v/>
      </c>
      <c r="H399" s="1019"/>
      <c r="I399" s="1020"/>
      <c r="J399" s="1020"/>
      <c r="K399" s="1020"/>
      <c r="L399" s="1022"/>
      <c r="M399" s="1023"/>
      <c r="N399" s="1023"/>
      <c r="O399" s="1024"/>
      <c r="P399" s="1156"/>
      <c r="Q399" s="1010"/>
      <c r="R399" s="1073" t="str">
        <f>IF(H399="","",VLOOKUP($H399,'Nhập xuất tồn S02'!$B$12:$AB$51,3,0))</f>
        <v/>
      </c>
      <c r="S399" s="1093">
        <f t="shared" si="128"/>
        <v>0</v>
      </c>
      <c r="T399" s="1093">
        <f t="shared" si="129"/>
        <v>0</v>
      </c>
      <c r="U399" s="1094">
        <f>IF(J399&gt;0,VLOOKUP($H399,'Nhập xuất tồn S02'!$B$12:$AB$51,27,0),0)</f>
        <v>0</v>
      </c>
      <c r="V399" s="1094">
        <f t="shared" si="130"/>
        <v>0</v>
      </c>
      <c r="W399" s="1105" t="str">
        <f>IF(H399="","",VLOOKUP(H399,'Nhập xuất tồn S02'!$B$12:$X$4901,22,0))</f>
        <v/>
      </c>
      <c r="X399" s="1096" t="str">
        <f>IF(H399="","",VLOOKUP(H399,'Nhập xuất tồn S02'!$B$12:$X$4901,23,0))</f>
        <v/>
      </c>
      <c r="Y399" s="1096" t="str">
        <f t="shared" si="131"/>
        <v/>
      </c>
      <c r="Z399" s="1096" t="str">
        <f t="shared" si="132"/>
        <v/>
      </c>
      <c r="AA399" s="1106" t="str">
        <f>IF(P399="","",VLOOKUP(P399,'Khách hàng'!$B$6:$E$1391,2,0))</f>
        <v/>
      </c>
      <c r="AB399" s="1107" t="str">
        <f>IF(P399="","",VLOOKUP(P399,'Khách hàng'!$B$6:$E$1391,3,0))</f>
        <v/>
      </c>
    </row>
    <row r="400" spans="1:28" s="1011" customFormat="1" ht="13.8">
      <c r="A400" s="1164" t="str">
        <f t="shared" si="126"/>
        <v/>
      </c>
      <c r="B400" s="1073" t="str">
        <f t="shared" si="127"/>
        <v/>
      </c>
      <c r="C400" s="1042"/>
      <c r="D400" s="1175"/>
      <c r="E400" s="1403"/>
      <c r="F400" s="1044"/>
      <c r="G400" s="1081" t="str">
        <f t="shared" si="135"/>
        <v/>
      </c>
      <c r="H400" s="1019"/>
      <c r="I400" s="1020"/>
      <c r="J400" s="1020"/>
      <c r="K400" s="1020"/>
      <c r="L400" s="1022"/>
      <c r="M400" s="1023"/>
      <c r="N400" s="1023"/>
      <c r="O400" s="1024"/>
      <c r="P400" s="1156"/>
      <c r="Q400" s="1010"/>
      <c r="R400" s="1073" t="str">
        <f>IF(H400="","",VLOOKUP($H400,'Nhập xuất tồn S02'!$B$12:$AB$51,3,0))</f>
        <v/>
      </c>
      <c r="S400" s="1093">
        <f t="shared" si="128"/>
        <v>0</v>
      </c>
      <c r="T400" s="1093">
        <f t="shared" si="129"/>
        <v>0</v>
      </c>
      <c r="U400" s="1094">
        <f>IF(J400&gt;0,VLOOKUP($H400,'Nhập xuất tồn S02'!$B$12:$AB$51,27,0),0)</f>
        <v>0</v>
      </c>
      <c r="V400" s="1094">
        <f t="shared" si="130"/>
        <v>0</v>
      </c>
      <c r="W400" s="1105" t="str">
        <f>IF(H400="","",VLOOKUP(H400,'Nhập xuất tồn S02'!$B$12:$X$4901,22,0))</f>
        <v/>
      </c>
      <c r="X400" s="1096" t="str">
        <f>IF(H400="","",VLOOKUP(H400,'Nhập xuất tồn S02'!$B$12:$X$4901,23,0))</f>
        <v/>
      </c>
      <c r="Y400" s="1096" t="str">
        <f t="shared" si="131"/>
        <v/>
      </c>
      <c r="Z400" s="1096" t="str">
        <f t="shared" si="132"/>
        <v/>
      </c>
      <c r="AA400" s="1106" t="str">
        <f>IF(P400="","",VLOOKUP(P400,'Khách hàng'!$B$6:$E$1391,2,0))</f>
        <v/>
      </c>
      <c r="AB400" s="1107" t="str">
        <f>IF(P400="","",VLOOKUP(P400,'Khách hàng'!$B$6:$E$1391,3,0))</f>
        <v/>
      </c>
    </row>
    <row r="401" spans="1:28" s="1011" customFormat="1" ht="13.8">
      <c r="A401" s="1164" t="str">
        <f t="shared" si="126"/>
        <v/>
      </c>
      <c r="B401" s="1073" t="str">
        <f t="shared" si="127"/>
        <v/>
      </c>
      <c r="C401" s="1042"/>
      <c r="D401" s="1175"/>
      <c r="E401" s="1403"/>
      <c r="F401" s="1044"/>
      <c r="G401" s="1081" t="str">
        <f t="shared" si="135"/>
        <v/>
      </c>
      <c r="H401" s="1019"/>
      <c r="I401" s="1020"/>
      <c r="J401" s="1020"/>
      <c r="K401" s="1020"/>
      <c r="L401" s="1022"/>
      <c r="M401" s="1023"/>
      <c r="N401" s="1023"/>
      <c r="O401" s="1024"/>
      <c r="P401" s="1156"/>
      <c r="Q401" s="1010"/>
      <c r="R401" s="1073" t="str">
        <f>IF(H401="","",VLOOKUP($H401,'Nhập xuất tồn S02'!$B$12:$AB$51,3,0))</f>
        <v/>
      </c>
      <c r="S401" s="1093">
        <f t="shared" si="128"/>
        <v>0</v>
      </c>
      <c r="T401" s="1093">
        <f t="shared" si="129"/>
        <v>0</v>
      </c>
      <c r="U401" s="1094">
        <f>IF(J401&gt;0,VLOOKUP($H401,'Nhập xuất tồn S02'!$B$12:$AB$51,27,0),0)</f>
        <v>0</v>
      </c>
      <c r="V401" s="1094">
        <f t="shared" si="130"/>
        <v>0</v>
      </c>
      <c r="W401" s="1105" t="str">
        <f>IF(H401="","",VLOOKUP(H401,'Nhập xuất tồn S02'!$B$12:$X$4901,22,0))</f>
        <v/>
      </c>
      <c r="X401" s="1096" t="str">
        <f>IF(H401="","",VLOOKUP(H401,'Nhập xuất tồn S02'!$B$12:$X$4901,23,0))</f>
        <v/>
      </c>
      <c r="Y401" s="1096" t="str">
        <f t="shared" si="131"/>
        <v/>
      </c>
      <c r="Z401" s="1096" t="str">
        <f t="shared" si="132"/>
        <v/>
      </c>
      <c r="AA401" s="1106" t="str">
        <f>IF(P401="","",VLOOKUP(P401,'Khách hàng'!$B$6:$E$1391,2,0))</f>
        <v/>
      </c>
      <c r="AB401" s="1107" t="str">
        <f>IF(P401="","",VLOOKUP(P401,'Khách hàng'!$B$6:$E$1391,3,0))</f>
        <v/>
      </c>
    </row>
    <row r="402" spans="1:28" s="1011" customFormat="1" ht="13.8">
      <c r="A402" s="1164" t="str">
        <f t="shared" si="126"/>
        <v/>
      </c>
      <c r="B402" s="1073" t="str">
        <f t="shared" si="127"/>
        <v/>
      </c>
      <c r="C402" s="1042"/>
      <c r="D402" s="1175"/>
      <c r="E402" s="1403"/>
      <c r="F402" s="1044"/>
      <c r="G402" s="1081" t="str">
        <f t="shared" si="135"/>
        <v/>
      </c>
      <c r="H402" s="1019"/>
      <c r="I402" s="1020"/>
      <c r="J402" s="1020"/>
      <c r="K402" s="1020"/>
      <c r="L402" s="1022"/>
      <c r="M402" s="1023"/>
      <c r="N402" s="1023"/>
      <c r="O402" s="1024"/>
      <c r="P402" s="1156"/>
      <c r="Q402" s="1010"/>
      <c r="R402" s="1073" t="str">
        <f>IF(H402="","",VLOOKUP($H402,'Nhập xuất tồn S02'!$B$12:$AB$51,3,0))</f>
        <v/>
      </c>
      <c r="S402" s="1093">
        <f t="shared" si="128"/>
        <v>0</v>
      </c>
      <c r="T402" s="1093">
        <f t="shared" si="129"/>
        <v>0</v>
      </c>
      <c r="U402" s="1094">
        <f>IF(J402&gt;0,VLOOKUP($H402,'Nhập xuất tồn S02'!$B$12:$AB$51,27,0),0)</f>
        <v>0</v>
      </c>
      <c r="V402" s="1094">
        <f t="shared" si="130"/>
        <v>0</v>
      </c>
      <c r="W402" s="1105" t="str">
        <f>IF(H402="","",VLOOKUP(H402,'Nhập xuất tồn S02'!$B$12:$X$4901,22,0))</f>
        <v/>
      </c>
      <c r="X402" s="1096" t="str">
        <f>IF(H402="","",VLOOKUP(H402,'Nhập xuất tồn S02'!$B$12:$X$4901,23,0))</f>
        <v/>
      </c>
      <c r="Y402" s="1096" t="str">
        <f t="shared" si="131"/>
        <v/>
      </c>
      <c r="Z402" s="1096" t="str">
        <f t="shared" si="132"/>
        <v/>
      </c>
      <c r="AA402" s="1106" t="str">
        <f>IF(P402="","",VLOOKUP(P402,'Khách hàng'!$B$6:$E$1391,2,0))</f>
        <v/>
      </c>
      <c r="AB402" s="1107" t="str">
        <f>IF(P402="","",VLOOKUP(P402,'Khách hàng'!$B$6:$E$1391,3,0))</f>
        <v/>
      </c>
    </row>
    <row r="403" spans="1:28" s="1011" customFormat="1" ht="13.8">
      <c r="A403" s="1164" t="str">
        <f t="shared" ref="A403:A413" si="136">IF(F403="","",MONTH(F403))</f>
        <v/>
      </c>
      <c r="B403" s="1073" t="str">
        <f t="shared" ref="B403:B413" si="137">IF(F403="","",IF(OR(MONTH(F403)=1,MONTH(F403)=2,MONTH(F403)=3),"Q1",IF(OR(MONTH(F403)=4,MONTH(F403)=5,MONTH(F403)=6),"Q2",IF(OR(MONTH(F403)=7,MONTH(F403)=8,MONTH(F403)=9),"Q3","Q4"))))</f>
        <v/>
      </c>
      <c r="C403" s="1042"/>
      <c r="D403" s="1175"/>
      <c r="E403" s="1403"/>
      <c r="F403" s="1044"/>
      <c r="G403" s="1081" t="str">
        <f t="shared" si="135"/>
        <v/>
      </c>
      <c r="H403" s="1019"/>
      <c r="I403" s="1020"/>
      <c r="J403" s="1020"/>
      <c r="K403" s="1020"/>
      <c r="L403" s="1022"/>
      <c r="M403" s="1023"/>
      <c r="N403" s="1023"/>
      <c r="O403" s="1024"/>
      <c r="P403" s="1156"/>
      <c r="Q403" s="1010"/>
      <c r="R403" s="1073" t="str">
        <f>IF(H403="","",VLOOKUP($H403,'Nhập xuất tồn S02'!$B$12:$AB$51,3,0))</f>
        <v/>
      </c>
      <c r="S403" s="1093">
        <f t="shared" si="128"/>
        <v>0</v>
      </c>
      <c r="T403" s="1093">
        <f t="shared" si="129"/>
        <v>0</v>
      </c>
      <c r="U403" s="1094">
        <f>IF(J403&gt;0,VLOOKUP($H403,'Nhập xuất tồn S02'!$B$12:$AB$51,27,0),0)</f>
        <v>0</v>
      </c>
      <c r="V403" s="1094">
        <f t="shared" si="130"/>
        <v>0</v>
      </c>
      <c r="W403" s="1105" t="str">
        <f>IF(H403="","",VLOOKUP(H403,'Nhập xuất tồn S02'!$B$12:$X$4901,22,0))</f>
        <v/>
      </c>
      <c r="X403" s="1096" t="str">
        <f>IF(H403="","",VLOOKUP(H403,'Nhập xuất tồn S02'!$B$12:$X$4901,23,0))</f>
        <v/>
      </c>
      <c r="Y403" s="1096" t="str">
        <f t="shared" si="131"/>
        <v/>
      </c>
      <c r="Z403" s="1096" t="str">
        <f t="shared" si="132"/>
        <v/>
      </c>
      <c r="AA403" s="1106" t="str">
        <f>IF(P403="","",VLOOKUP(P403,'Khách hàng'!$B$6:$E$1391,2,0))</f>
        <v/>
      </c>
      <c r="AB403" s="1107" t="str">
        <f>IF(P403="","",VLOOKUP(P403,'Khách hàng'!$B$6:$E$1391,3,0))</f>
        <v/>
      </c>
    </row>
    <row r="404" spans="1:28" s="1011" customFormat="1" ht="13.8">
      <c r="A404" s="1164" t="str">
        <f t="shared" si="136"/>
        <v/>
      </c>
      <c r="B404" s="1073" t="str">
        <f t="shared" si="137"/>
        <v/>
      </c>
      <c r="C404" s="1042"/>
      <c r="D404" s="1175"/>
      <c r="E404" s="1403"/>
      <c r="F404" s="1044"/>
      <c r="G404" s="1081" t="str">
        <f t="shared" si="135"/>
        <v/>
      </c>
      <c r="H404" s="1019"/>
      <c r="I404" s="1020"/>
      <c r="J404" s="1020"/>
      <c r="K404" s="1020"/>
      <c r="L404" s="1022"/>
      <c r="M404" s="1023"/>
      <c r="N404" s="1023"/>
      <c r="O404" s="1024"/>
      <c r="P404" s="1156"/>
      <c r="Q404" s="1010"/>
      <c r="R404" s="1073" t="str">
        <f>IF(H404="","",VLOOKUP($H404,'Nhập xuất tồn S02'!$B$12:$AB$51,3,0))</f>
        <v/>
      </c>
      <c r="S404" s="1093">
        <f t="shared" si="128"/>
        <v>0</v>
      </c>
      <c r="T404" s="1093">
        <f t="shared" si="129"/>
        <v>0</v>
      </c>
      <c r="U404" s="1094">
        <f>IF(J404&gt;0,VLOOKUP($H404,'Nhập xuất tồn S02'!$B$12:$AB$51,27,0),0)</f>
        <v>0</v>
      </c>
      <c r="V404" s="1094">
        <f t="shared" si="130"/>
        <v>0</v>
      </c>
      <c r="W404" s="1105" t="str">
        <f>IF(H404="","",VLOOKUP(H404,'Nhập xuất tồn S02'!$B$12:$X$4901,22,0))</f>
        <v/>
      </c>
      <c r="X404" s="1096" t="str">
        <f>IF(H404="","",VLOOKUP(H404,'Nhập xuất tồn S02'!$B$12:$X$4901,23,0))</f>
        <v/>
      </c>
      <c r="Y404" s="1096" t="str">
        <f t="shared" si="131"/>
        <v/>
      </c>
      <c r="Z404" s="1096" t="str">
        <f t="shared" si="132"/>
        <v/>
      </c>
      <c r="AA404" s="1106" t="str">
        <f>IF(P404="","",VLOOKUP(P404,'Khách hàng'!$B$6:$E$1391,2,0))</f>
        <v/>
      </c>
      <c r="AB404" s="1107" t="str">
        <f>IF(P404="","",VLOOKUP(P404,'Khách hàng'!$B$6:$E$1391,3,0))</f>
        <v/>
      </c>
    </row>
    <row r="405" spans="1:28" s="1011" customFormat="1" ht="13.8">
      <c r="A405" s="1164" t="str">
        <f t="shared" si="136"/>
        <v/>
      </c>
      <c r="B405" s="1073" t="str">
        <f t="shared" si="137"/>
        <v/>
      </c>
      <c r="C405" s="1042"/>
      <c r="D405" s="1175"/>
      <c r="E405" s="1403"/>
      <c r="F405" s="1044"/>
      <c r="G405" s="1081" t="str">
        <f t="shared" si="135"/>
        <v/>
      </c>
      <c r="H405" s="1019"/>
      <c r="I405" s="1020"/>
      <c r="J405" s="1020"/>
      <c r="K405" s="1020"/>
      <c r="L405" s="1022"/>
      <c r="M405" s="1023"/>
      <c r="N405" s="1023"/>
      <c r="O405" s="1024"/>
      <c r="P405" s="1156"/>
      <c r="Q405" s="1010"/>
      <c r="R405" s="1073" t="str">
        <f>IF(H405="","",VLOOKUP($H405,'Nhập xuất tồn S02'!$B$12:$AB$51,3,0))</f>
        <v/>
      </c>
      <c r="S405" s="1093">
        <f t="shared" si="128"/>
        <v>0</v>
      </c>
      <c r="T405" s="1093">
        <f t="shared" si="129"/>
        <v>0</v>
      </c>
      <c r="U405" s="1094">
        <f>IF(J405&gt;0,VLOOKUP($H405,'Nhập xuất tồn S02'!$B$12:$AB$51,27,0),0)</f>
        <v>0</v>
      </c>
      <c r="V405" s="1094">
        <f t="shared" si="130"/>
        <v>0</v>
      </c>
      <c r="W405" s="1105" t="str">
        <f>IF(H405="","",VLOOKUP(H405,'Nhập xuất tồn S02'!$B$12:$X$4901,22,0))</f>
        <v/>
      </c>
      <c r="X405" s="1096" t="str">
        <f>IF(H405="","",VLOOKUP(H405,'Nhập xuất tồn S02'!$B$12:$X$4901,23,0))</f>
        <v/>
      </c>
      <c r="Y405" s="1096" t="str">
        <f t="shared" si="131"/>
        <v/>
      </c>
      <c r="Z405" s="1096" t="str">
        <f t="shared" si="132"/>
        <v/>
      </c>
      <c r="AA405" s="1106" t="str">
        <f>IF(P405="","",VLOOKUP(P405,'Khách hàng'!$B$6:$E$1391,2,0))</f>
        <v/>
      </c>
      <c r="AB405" s="1107" t="str">
        <f>IF(P405="","",VLOOKUP(P405,'Khách hàng'!$B$6:$E$1391,3,0))</f>
        <v/>
      </c>
    </row>
    <row r="406" spans="1:28" s="1011" customFormat="1" ht="13.8">
      <c r="A406" s="1164" t="str">
        <f t="shared" si="136"/>
        <v/>
      </c>
      <c r="B406" s="1073" t="str">
        <f t="shared" si="137"/>
        <v/>
      </c>
      <c r="C406" s="1042"/>
      <c r="D406" s="1175"/>
      <c r="E406" s="1403"/>
      <c r="F406" s="1044"/>
      <c r="G406" s="1081" t="str">
        <f t="shared" si="135"/>
        <v/>
      </c>
      <c r="H406" s="1019"/>
      <c r="I406" s="1020"/>
      <c r="J406" s="1020"/>
      <c r="K406" s="1020"/>
      <c r="L406" s="1022"/>
      <c r="M406" s="1023"/>
      <c r="N406" s="1023"/>
      <c r="O406" s="1024"/>
      <c r="P406" s="1156"/>
      <c r="Q406" s="1010"/>
      <c r="R406" s="1073" t="str">
        <f>IF(H406="","",VLOOKUP($H406,'Nhập xuất tồn S02'!$B$12:$AB$51,3,0))</f>
        <v/>
      </c>
      <c r="S406" s="1093">
        <f t="shared" si="128"/>
        <v>0</v>
      </c>
      <c r="T406" s="1093">
        <f t="shared" si="129"/>
        <v>0</v>
      </c>
      <c r="U406" s="1094">
        <f>IF(J406&gt;0,VLOOKUP($H406,'Nhập xuất tồn S02'!$B$12:$AB$51,27,0),0)</f>
        <v>0</v>
      </c>
      <c r="V406" s="1094">
        <f t="shared" si="130"/>
        <v>0</v>
      </c>
      <c r="W406" s="1105" t="str">
        <f>IF(H406="","",VLOOKUP(H406,'Nhập xuất tồn S02'!$B$12:$X$4901,22,0))</f>
        <v/>
      </c>
      <c r="X406" s="1096" t="str">
        <f>IF(H406="","",VLOOKUP(H406,'Nhập xuất tồn S02'!$B$12:$X$4901,23,0))</f>
        <v/>
      </c>
      <c r="Y406" s="1096" t="str">
        <f t="shared" si="131"/>
        <v/>
      </c>
      <c r="Z406" s="1096" t="str">
        <f t="shared" si="132"/>
        <v/>
      </c>
      <c r="AA406" s="1106" t="str">
        <f>IF(P406="","",VLOOKUP(P406,'Khách hàng'!$B$6:$E$1391,2,0))</f>
        <v/>
      </c>
      <c r="AB406" s="1107" t="str">
        <f>IF(P406="","",VLOOKUP(P406,'Khách hàng'!$B$6:$E$1391,3,0))</f>
        <v/>
      </c>
    </row>
    <row r="407" spans="1:28" s="1011" customFormat="1" ht="13.8">
      <c r="A407" s="1164" t="str">
        <f t="shared" si="136"/>
        <v/>
      </c>
      <c r="B407" s="1073" t="str">
        <f t="shared" si="137"/>
        <v/>
      </c>
      <c r="C407" s="1042"/>
      <c r="D407" s="1175"/>
      <c r="E407" s="1403"/>
      <c r="F407" s="1044"/>
      <c r="G407" s="1081" t="str">
        <f t="shared" si="135"/>
        <v/>
      </c>
      <c r="H407" s="1019"/>
      <c r="I407" s="1020"/>
      <c r="J407" s="1020"/>
      <c r="K407" s="1020"/>
      <c r="L407" s="1022"/>
      <c r="M407" s="1023"/>
      <c r="N407" s="1023"/>
      <c r="O407" s="1024"/>
      <c r="P407" s="1156"/>
      <c r="Q407" s="1010"/>
      <c r="R407" s="1073" t="str">
        <f>IF(H407="","",VLOOKUP($H407,'Nhập xuất tồn S02'!$B$12:$AB$51,3,0))</f>
        <v/>
      </c>
      <c r="S407" s="1093">
        <f t="shared" si="128"/>
        <v>0</v>
      </c>
      <c r="T407" s="1093">
        <f t="shared" si="129"/>
        <v>0</v>
      </c>
      <c r="U407" s="1094">
        <f>IF(J407&gt;0,VLOOKUP($H407,'Nhập xuất tồn S02'!$B$12:$AB$51,27,0),0)</f>
        <v>0</v>
      </c>
      <c r="V407" s="1094">
        <f t="shared" si="130"/>
        <v>0</v>
      </c>
      <c r="W407" s="1105" t="str">
        <f>IF(H407="","",VLOOKUP(H407,'Nhập xuất tồn S02'!$B$12:$X$4901,22,0))</f>
        <v/>
      </c>
      <c r="X407" s="1096" t="str">
        <f>IF(H407="","",VLOOKUP(H407,'Nhập xuất tồn S02'!$B$12:$X$4901,23,0))</f>
        <v/>
      </c>
      <c r="Y407" s="1096" t="str">
        <f t="shared" si="131"/>
        <v/>
      </c>
      <c r="Z407" s="1096" t="str">
        <f t="shared" si="132"/>
        <v/>
      </c>
      <c r="AA407" s="1106" t="str">
        <f>IF(P407="","",VLOOKUP(P407,'Khách hàng'!$B$6:$E$1391,2,0))</f>
        <v/>
      </c>
      <c r="AB407" s="1107" t="str">
        <f>IF(P407="","",VLOOKUP(P407,'Khách hàng'!$B$6:$E$1391,3,0))</f>
        <v/>
      </c>
    </row>
    <row r="408" spans="1:28" s="1011" customFormat="1" ht="13.8">
      <c r="A408" s="1164" t="str">
        <f t="shared" si="136"/>
        <v/>
      </c>
      <c r="B408" s="1073" t="str">
        <f t="shared" si="137"/>
        <v/>
      </c>
      <c r="C408" s="1042"/>
      <c r="D408" s="1175"/>
      <c r="E408" s="1403"/>
      <c r="F408" s="1044"/>
      <c r="G408" s="1081"/>
      <c r="H408" s="1019"/>
      <c r="I408" s="1020"/>
      <c r="J408" s="1020"/>
      <c r="K408" s="1020"/>
      <c r="L408" s="1022"/>
      <c r="M408" s="1023"/>
      <c r="N408" s="1023"/>
      <c r="O408" s="1024"/>
      <c r="P408" s="1156"/>
      <c r="Q408" s="1010"/>
      <c r="R408" s="1073" t="str">
        <f>IF(H408="","",VLOOKUP($H408,'Nhập xuất tồn S02'!$B$12:$AB$51,3,0))</f>
        <v/>
      </c>
      <c r="S408" s="1093">
        <f t="shared" si="128"/>
        <v>0</v>
      </c>
      <c r="T408" s="1093">
        <f t="shared" si="129"/>
        <v>0</v>
      </c>
      <c r="U408" s="1094">
        <f>IF(J408&gt;0,VLOOKUP($H408,'Nhập xuất tồn S02'!$B$12:$AB$51,27,0),0)</f>
        <v>0</v>
      </c>
      <c r="V408" s="1094">
        <f t="shared" si="130"/>
        <v>0</v>
      </c>
      <c r="W408" s="1105" t="str">
        <f>IF(H408="","",VLOOKUP(H408,'Nhập xuất tồn S02'!$B$12:$X$4901,22,0))</f>
        <v/>
      </c>
      <c r="X408" s="1096" t="str">
        <f>IF(H408="","",VLOOKUP(H408,'Nhập xuất tồn S02'!$B$12:$X$4901,23,0))</f>
        <v/>
      </c>
      <c r="Y408" s="1096" t="str">
        <f t="shared" si="131"/>
        <v/>
      </c>
      <c r="Z408" s="1096" t="str">
        <f t="shared" si="132"/>
        <v/>
      </c>
      <c r="AA408" s="1106" t="str">
        <f>IF(P408="","",VLOOKUP(P408,'Khách hàng'!$B$6:$E$1391,2,0))</f>
        <v/>
      </c>
      <c r="AB408" s="1107" t="str">
        <f>IF(P408="","",VLOOKUP(P408,'Khách hàng'!$B$6:$E$1391,3,0))</f>
        <v/>
      </c>
    </row>
    <row r="409" spans="1:28" s="1011" customFormat="1" ht="13.8">
      <c r="A409" s="1164">
        <f t="shared" si="136"/>
        <v>1</v>
      </c>
      <c r="B409" s="1073" t="str">
        <f t="shared" si="137"/>
        <v>Q1</v>
      </c>
      <c r="C409" s="1042"/>
      <c r="D409" s="1175"/>
      <c r="E409" s="1403"/>
      <c r="F409" s="1044">
        <f t="shared" ref="F409:F434" si="138">D409</f>
        <v>0</v>
      </c>
      <c r="G409" s="1081" t="str">
        <f t="shared" ref="G409:G432" si="139">IF(M409="152","PN-"&amp;C409,"")</f>
        <v/>
      </c>
      <c r="H409" s="1019"/>
      <c r="I409" s="1020"/>
      <c r="J409" s="1020"/>
      <c r="K409" s="1020"/>
      <c r="L409" s="1022"/>
      <c r="M409" s="1023"/>
      <c r="N409" s="1023"/>
      <c r="O409" s="1024"/>
      <c r="P409" s="1156"/>
      <c r="Q409" s="1010"/>
      <c r="R409" s="1073" t="str">
        <f>IF(H409="","",VLOOKUP($H409,'Nhập xuất tồn S02'!$B$12:$AB$51,3,0))</f>
        <v/>
      </c>
      <c r="S409" s="1093">
        <f t="shared" si="128"/>
        <v>0</v>
      </c>
      <c r="T409" s="1093">
        <f t="shared" si="129"/>
        <v>0</v>
      </c>
      <c r="U409" s="1094">
        <f>IF(J409&gt;0,VLOOKUP($H409,'Nhập xuất tồn S02'!$B$12:$AB$51,27,0),0)</f>
        <v>0</v>
      </c>
      <c r="V409" s="1094">
        <f t="shared" si="130"/>
        <v>0</v>
      </c>
      <c r="W409" s="1105" t="str">
        <f>IF(H409="","",VLOOKUP(H409,'Nhập xuất tồn S02'!$B$12:$X$4901,22,0))</f>
        <v/>
      </c>
      <c r="X409" s="1096" t="str">
        <f>IF(H409="","",VLOOKUP(H409,'Nhập xuất tồn S02'!$B$12:$X$4901,23,0))</f>
        <v/>
      </c>
      <c r="Y409" s="1096" t="str">
        <f t="shared" si="131"/>
        <v/>
      </c>
      <c r="Z409" s="1096" t="str">
        <f t="shared" si="132"/>
        <v/>
      </c>
      <c r="AA409" s="1106" t="str">
        <f>IF(P409="","",VLOOKUP(P409,'Khách hàng'!$B$6:$E$1391,2,0))</f>
        <v/>
      </c>
      <c r="AB409" s="1107" t="str">
        <f>IF(P409="","",VLOOKUP(P409,'Khách hàng'!$B$6:$E$1391,3,0))</f>
        <v/>
      </c>
    </row>
    <row r="410" spans="1:28" s="1011" customFormat="1" ht="13.8">
      <c r="A410" s="1164">
        <f t="shared" si="136"/>
        <v>1</v>
      </c>
      <c r="B410" s="1073" t="str">
        <f t="shared" si="137"/>
        <v>Q1</v>
      </c>
      <c r="C410" s="1042"/>
      <c r="D410" s="1175"/>
      <c r="E410" s="1403"/>
      <c r="F410" s="1044">
        <f t="shared" si="138"/>
        <v>0</v>
      </c>
      <c r="G410" s="1081" t="str">
        <f t="shared" si="139"/>
        <v/>
      </c>
      <c r="H410" s="1019"/>
      <c r="I410" s="1020"/>
      <c r="J410" s="1020"/>
      <c r="K410" s="1020"/>
      <c r="L410" s="1022"/>
      <c r="M410" s="1023"/>
      <c r="N410" s="1023"/>
      <c r="O410" s="1024"/>
      <c r="P410" s="1156"/>
      <c r="Q410" s="1010"/>
      <c r="R410" s="1073" t="str">
        <f>IF(H410="","",VLOOKUP($H410,'Nhập xuất tồn S02'!$B$12:$AB$51,3,0))</f>
        <v/>
      </c>
      <c r="S410" s="1093">
        <f t="shared" si="128"/>
        <v>0</v>
      </c>
      <c r="T410" s="1093">
        <f t="shared" si="129"/>
        <v>0</v>
      </c>
      <c r="U410" s="1094">
        <f>IF(J410&gt;0,VLOOKUP($H410,'Nhập xuất tồn S02'!$B$12:$AB$51,27,0),0)</f>
        <v>0</v>
      </c>
      <c r="V410" s="1094">
        <f t="shared" si="130"/>
        <v>0</v>
      </c>
      <c r="W410" s="1105" t="str">
        <f>IF(H410="","",VLOOKUP(H410,'Nhập xuất tồn S02'!$B$12:$X$4901,22,0))</f>
        <v/>
      </c>
      <c r="X410" s="1096" t="str">
        <f>IF(H410="","",VLOOKUP(H410,'Nhập xuất tồn S02'!$B$12:$X$4901,23,0))</f>
        <v/>
      </c>
      <c r="Y410" s="1096" t="str">
        <f t="shared" si="131"/>
        <v/>
      </c>
      <c r="Z410" s="1096" t="str">
        <f t="shared" si="132"/>
        <v/>
      </c>
      <c r="AA410" s="1106" t="str">
        <f>IF(P410="","",VLOOKUP(P410,'Khách hàng'!$B$6:$E$1391,2,0))</f>
        <v/>
      </c>
      <c r="AB410" s="1107" t="str">
        <f>IF(P410="","",VLOOKUP(P410,'Khách hàng'!$B$6:$E$1391,3,0))</f>
        <v/>
      </c>
    </row>
    <row r="411" spans="1:28" s="1011" customFormat="1" ht="13.8">
      <c r="A411" s="1164">
        <f t="shared" si="136"/>
        <v>1</v>
      </c>
      <c r="B411" s="1073" t="str">
        <f t="shared" si="137"/>
        <v>Q1</v>
      </c>
      <c r="C411" s="1042"/>
      <c r="D411" s="1175"/>
      <c r="E411" s="1403"/>
      <c r="F411" s="1044">
        <f t="shared" si="138"/>
        <v>0</v>
      </c>
      <c r="G411" s="1081" t="str">
        <f t="shared" si="139"/>
        <v/>
      </c>
      <c r="H411" s="1019"/>
      <c r="I411" s="1020"/>
      <c r="J411" s="1020"/>
      <c r="K411" s="1020"/>
      <c r="L411" s="1022"/>
      <c r="M411" s="1023"/>
      <c r="N411" s="1023"/>
      <c r="O411" s="1024"/>
      <c r="P411" s="1156"/>
      <c r="Q411" s="1010"/>
      <c r="R411" s="1073" t="str">
        <f>IF(H411="","",VLOOKUP($H411,'Nhập xuất tồn S02'!$B$12:$AB$51,3,0))</f>
        <v/>
      </c>
      <c r="S411" s="1093">
        <f t="shared" si="128"/>
        <v>0</v>
      </c>
      <c r="T411" s="1093">
        <f t="shared" si="129"/>
        <v>0</v>
      </c>
      <c r="U411" s="1094">
        <f>IF(J411&gt;0,VLOOKUP($H411,'Nhập xuất tồn S02'!$B$12:$AB$51,27,0),0)</f>
        <v>0</v>
      </c>
      <c r="V411" s="1094">
        <f t="shared" si="130"/>
        <v>0</v>
      </c>
      <c r="W411" s="1105" t="str">
        <f>IF(H411="","",VLOOKUP(H411,'Nhập xuất tồn S02'!$B$12:$X$4901,22,0))</f>
        <v/>
      </c>
      <c r="X411" s="1096" t="str">
        <f>IF(H411="","",VLOOKUP(H411,'Nhập xuất tồn S02'!$B$12:$X$4901,23,0))</f>
        <v/>
      </c>
      <c r="Y411" s="1096" t="str">
        <f t="shared" si="131"/>
        <v/>
      </c>
      <c r="Z411" s="1096" t="str">
        <f t="shared" si="132"/>
        <v/>
      </c>
      <c r="AA411" s="1106" t="str">
        <f>IF(P411="","",VLOOKUP(P411,'Khách hàng'!$B$6:$E$1391,2,0))</f>
        <v/>
      </c>
      <c r="AB411" s="1107" t="str">
        <f>IF(P411="","",VLOOKUP(P411,'Khách hàng'!$B$6:$E$1391,3,0))</f>
        <v/>
      </c>
    </row>
    <row r="412" spans="1:28" s="1011" customFormat="1" ht="13.8">
      <c r="A412" s="1164">
        <f t="shared" si="136"/>
        <v>1</v>
      </c>
      <c r="B412" s="1073" t="str">
        <f t="shared" si="137"/>
        <v>Q1</v>
      </c>
      <c r="C412" s="1042"/>
      <c r="D412" s="1175"/>
      <c r="E412" s="1403"/>
      <c r="F412" s="1044">
        <f t="shared" si="138"/>
        <v>0</v>
      </c>
      <c r="G412" s="1081" t="str">
        <f t="shared" si="139"/>
        <v/>
      </c>
      <c r="H412" s="1019"/>
      <c r="I412" s="1020"/>
      <c r="J412" s="1020"/>
      <c r="K412" s="1020"/>
      <c r="L412" s="1022"/>
      <c r="M412" s="1023"/>
      <c r="N412" s="1023"/>
      <c r="O412" s="1024"/>
      <c r="P412" s="1156"/>
      <c r="Q412" s="1010"/>
      <c r="R412" s="1073" t="str">
        <f>IF(H412="","",VLOOKUP($H412,'Nhập xuất tồn S02'!$B$12:$AB$51,3,0))</f>
        <v/>
      </c>
      <c r="S412" s="1093">
        <f t="shared" si="128"/>
        <v>0</v>
      </c>
      <c r="T412" s="1093">
        <f t="shared" si="129"/>
        <v>0</v>
      </c>
      <c r="U412" s="1094">
        <f>IF(J412&gt;0,VLOOKUP($H412,'Nhập xuất tồn S02'!$B$12:$AB$51,27,0),0)</f>
        <v>0</v>
      </c>
      <c r="V412" s="1094">
        <f t="shared" si="130"/>
        <v>0</v>
      </c>
      <c r="W412" s="1105" t="str">
        <f>IF(H412="","",VLOOKUP(H412,'Nhập xuất tồn S02'!$B$12:$X$4901,22,0))</f>
        <v/>
      </c>
      <c r="X412" s="1096" t="str">
        <f>IF(H412="","",VLOOKUP(H412,'Nhập xuất tồn S02'!$B$12:$X$4901,23,0))</f>
        <v/>
      </c>
      <c r="Y412" s="1096" t="str">
        <f t="shared" si="131"/>
        <v/>
      </c>
      <c r="Z412" s="1096" t="str">
        <f t="shared" si="132"/>
        <v/>
      </c>
      <c r="AA412" s="1106" t="str">
        <f>IF(P412="","",VLOOKUP(P412,'Khách hàng'!$B$6:$E$1391,2,0))</f>
        <v/>
      </c>
      <c r="AB412" s="1107" t="str">
        <f>IF(P412="","",VLOOKUP(P412,'Khách hàng'!$B$6:$E$1391,3,0))</f>
        <v/>
      </c>
    </row>
    <row r="413" spans="1:28" s="1011" customFormat="1" ht="13.8">
      <c r="A413" s="1164">
        <f t="shared" si="136"/>
        <v>1</v>
      </c>
      <c r="B413" s="1073" t="str">
        <f t="shared" si="137"/>
        <v>Q1</v>
      </c>
      <c r="C413" s="1042"/>
      <c r="D413" s="1175"/>
      <c r="E413" s="1403"/>
      <c r="F413" s="1044">
        <f t="shared" si="138"/>
        <v>0</v>
      </c>
      <c r="G413" s="1081" t="str">
        <f t="shared" si="139"/>
        <v/>
      </c>
      <c r="H413" s="1019"/>
      <c r="I413" s="1020"/>
      <c r="J413" s="1020"/>
      <c r="K413" s="1020"/>
      <c r="L413" s="1022"/>
      <c r="M413" s="1023"/>
      <c r="N413" s="1023"/>
      <c r="O413" s="1024"/>
      <c r="P413" s="1156"/>
      <c r="Q413" s="1010"/>
      <c r="R413" s="1073" t="str">
        <f>IF(H413="","",VLOOKUP($H413,'Nhập xuất tồn S02'!$B$12:$AB$51,3,0))</f>
        <v/>
      </c>
      <c r="S413" s="1093">
        <f t="shared" si="128"/>
        <v>0</v>
      </c>
      <c r="T413" s="1093">
        <f t="shared" si="129"/>
        <v>0</v>
      </c>
      <c r="U413" s="1094">
        <f>IF(J413&gt;0,VLOOKUP($H413,'Nhập xuất tồn S02'!$B$12:$AB$51,27,0),0)</f>
        <v>0</v>
      </c>
      <c r="V413" s="1094">
        <f t="shared" si="130"/>
        <v>0</v>
      </c>
      <c r="W413" s="1105" t="str">
        <f>IF(H413="","",VLOOKUP(H413,'Nhập xuất tồn S02'!$B$12:$X$4901,22,0))</f>
        <v/>
      </c>
      <c r="X413" s="1096" t="str">
        <f>IF(H413="","",VLOOKUP(H413,'Nhập xuất tồn S02'!$B$12:$X$4901,23,0))</f>
        <v/>
      </c>
      <c r="Y413" s="1096" t="str">
        <f t="shared" si="131"/>
        <v/>
      </c>
      <c r="Z413" s="1096" t="str">
        <f t="shared" si="132"/>
        <v/>
      </c>
      <c r="AA413" s="1106" t="str">
        <f>IF(P413="","",VLOOKUP(P413,'Khách hàng'!$B$6:$E$1391,2,0))</f>
        <v/>
      </c>
      <c r="AB413" s="1107" t="str">
        <f>IF(P413="","",VLOOKUP(P413,'Khách hàng'!$B$6:$E$1391,3,0))</f>
        <v/>
      </c>
    </row>
    <row r="414" spans="1:28" s="1011" customFormat="1" ht="13.8">
      <c r="A414" s="1164">
        <f t="shared" si="126"/>
        <v>1</v>
      </c>
      <c r="B414" s="1073" t="str">
        <f t="shared" si="127"/>
        <v>Q1</v>
      </c>
      <c r="C414" s="1042"/>
      <c r="D414" s="1175"/>
      <c r="E414" s="1403"/>
      <c r="F414" s="1044">
        <f t="shared" si="138"/>
        <v>0</v>
      </c>
      <c r="G414" s="1081" t="str">
        <f t="shared" si="139"/>
        <v/>
      </c>
      <c r="H414" s="1019"/>
      <c r="I414" s="1020"/>
      <c r="J414" s="1020"/>
      <c r="K414" s="1020"/>
      <c r="L414" s="1022"/>
      <c r="M414" s="1023"/>
      <c r="N414" s="1023"/>
      <c r="O414" s="1024"/>
      <c r="P414" s="1156"/>
      <c r="Q414" s="1010"/>
      <c r="R414" s="1073" t="str">
        <f>IF(H414="","",VLOOKUP($H414,'Nhập xuất tồn S02'!$B$12:$AB$51,3,0))</f>
        <v/>
      </c>
      <c r="S414" s="1093">
        <f t="shared" si="128"/>
        <v>0</v>
      </c>
      <c r="T414" s="1093">
        <f t="shared" si="129"/>
        <v>0</v>
      </c>
      <c r="U414" s="1094">
        <f>IF(J414&gt;0,VLOOKUP($H414,'Nhập xuất tồn S02'!$B$12:$AB$51,27,0),0)</f>
        <v>0</v>
      </c>
      <c r="V414" s="1094">
        <f t="shared" si="130"/>
        <v>0</v>
      </c>
      <c r="W414" s="1105" t="str">
        <f>IF(H414="","",VLOOKUP(H414,'Nhập xuất tồn S02'!$B$12:$X$4901,22,0))</f>
        <v/>
      </c>
      <c r="X414" s="1096" t="str">
        <f>IF(H414="","",VLOOKUP(H414,'Nhập xuất tồn S02'!$B$12:$X$4901,23,0))</f>
        <v/>
      </c>
      <c r="Y414" s="1096" t="str">
        <f t="shared" si="131"/>
        <v/>
      </c>
      <c r="Z414" s="1096" t="str">
        <f t="shared" si="132"/>
        <v/>
      </c>
      <c r="AA414" s="1106" t="str">
        <f>IF(P414="","",VLOOKUP(P414,'Khách hàng'!$B$6:$E$1391,2,0))</f>
        <v/>
      </c>
      <c r="AB414" s="1107" t="str">
        <f>IF(P414="","",VLOOKUP(P414,'Khách hàng'!$B$6:$E$1391,3,0))</f>
        <v/>
      </c>
    </row>
    <row r="415" spans="1:28" s="1011" customFormat="1" ht="13.8">
      <c r="A415" s="1164">
        <f t="shared" si="126"/>
        <v>1</v>
      </c>
      <c r="B415" s="1073" t="str">
        <f t="shared" si="127"/>
        <v>Q1</v>
      </c>
      <c r="C415" s="1042"/>
      <c r="D415" s="1175"/>
      <c r="E415" s="1403"/>
      <c r="F415" s="1044">
        <f t="shared" si="138"/>
        <v>0</v>
      </c>
      <c r="G415" s="1081" t="str">
        <f t="shared" si="139"/>
        <v/>
      </c>
      <c r="H415" s="1019"/>
      <c r="I415" s="1020"/>
      <c r="J415" s="1020"/>
      <c r="K415" s="1020"/>
      <c r="L415" s="1022"/>
      <c r="M415" s="1023"/>
      <c r="N415" s="1023"/>
      <c r="O415" s="1024"/>
      <c r="P415" s="1156"/>
      <c r="Q415" s="1010"/>
      <c r="R415" s="1073" t="str">
        <f>IF(H415="","",VLOOKUP($H415,'Nhập xuất tồn S02'!$B$12:$AB$51,3,0))</f>
        <v/>
      </c>
      <c r="S415" s="1093">
        <f t="shared" si="128"/>
        <v>0</v>
      </c>
      <c r="T415" s="1093">
        <f t="shared" si="129"/>
        <v>0</v>
      </c>
      <c r="U415" s="1094">
        <f>IF(J415&gt;0,VLOOKUP($H415,'Nhập xuất tồn S02'!$B$12:$AB$51,27,0),0)</f>
        <v>0</v>
      </c>
      <c r="V415" s="1094">
        <f t="shared" si="130"/>
        <v>0</v>
      </c>
      <c r="W415" s="1105" t="str">
        <f>IF(H415="","",VLOOKUP(H415,'Nhập xuất tồn S02'!$B$12:$X$4901,22,0))</f>
        <v/>
      </c>
      <c r="X415" s="1096" t="str">
        <f>IF(H415="","",VLOOKUP(H415,'Nhập xuất tồn S02'!$B$12:$X$4901,23,0))</f>
        <v/>
      </c>
      <c r="Y415" s="1096" t="str">
        <f t="shared" si="131"/>
        <v/>
      </c>
      <c r="Z415" s="1096" t="str">
        <f t="shared" si="132"/>
        <v/>
      </c>
      <c r="AA415" s="1106" t="str">
        <f>IF(P415="","",VLOOKUP(P415,'Khách hàng'!$B$6:$E$1391,2,0))</f>
        <v/>
      </c>
      <c r="AB415" s="1107" t="str">
        <f>IF(P415="","",VLOOKUP(P415,'Khách hàng'!$B$6:$E$1391,3,0))</f>
        <v/>
      </c>
    </row>
    <row r="416" spans="1:28" s="1011" customFormat="1" ht="13.8">
      <c r="A416" s="1164">
        <f t="shared" si="126"/>
        <v>1</v>
      </c>
      <c r="B416" s="1073" t="str">
        <f t="shared" si="127"/>
        <v>Q1</v>
      </c>
      <c r="C416" s="1042"/>
      <c r="D416" s="1175"/>
      <c r="E416" s="1403"/>
      <c r="F416" s="1044">
        <f t="shared" si="138"/>
        <v>0</v>
      </c>
      <c r="G416" s="1081" t="str">
        <f t="shared" si="139"/>
        <v/>
      </c>
      <c r="H416" s="1019"/>
      <c r="I416" s="1020"/>
      <c r="J416" s="1020"/>
      <c r="K416" s="1020"/>
      <c r="L416" s="1022"/>
      <c r="M416" s="1023"/>
      <c r="N416" s="1023"/>
      <c r="O416" s="1024"/>
      <c r="P416" s="1156"/>
      <c r="Q416" s="1010"/>
      <c r="R416" s="1073" t="str">
        <f>IF(H416="","",VLOOKUP($H416,'Nhập xuất tồn S02'!$B$12:$AB$51,3,0))</f>
        <v/>
      </c>
      <c r="S416" s="1093">
        <f t="shared" si="128"/>
        <v>0</v>
      </c>
      <c r="T416" s="1093">
        <f t="shared" si="129"/>
        <v>0</v>
      </c>
      <c r="U416" s="1094">
        <f>IF(J416&gt;0,VLOOKUP($H416,'Nhập xuất tồn S02'!$B$12:$AB$51,27,0),0)</f>
        <v>0</v>
      </c>
      <c r="V416" s="1094">
        <f t="shared" si="130"/>
        <v>0</v>
      </c>
      <c r="W416" s="1105" t="str">
        <f>IF(H416="","",VLOOKUP(H416,'Nhập xuất tồn S02'!$B$12:$X$4901,22,0))</f>
        <v/>
      </c>
      <c r="X416" s="1096" t="str">
        <f>IF(H416="","",VLOOKUP(H416,'Nhập xuất tồn S02'!$B$12:$X$4901,23,0))</f>
        <v/>
      </c>
      <c r="Y416" s="1096" t="str">
        <f t="shared" si="131"/>
        <v/>
      </c>
      <c r="Z416" s="1096" t="str">
        <f t="shared" si="132"/>
        <v/>
      </c>
      <c r="AA416" s="1106" t="str">
        <f>IF(P416="","",VLOOKUP(P416,'Khách hàng'!$B$6:$E$1391,2,0))</f>
        <v/>
      </c>
      <c r="AB416" s="1107" t="str">
        <f>IF(P416="","",VLOOKUP(P416,'Khách hàng'!$B$6:$E$1391,3,0))</f>
        <v/>
      </c>
    </row>
    <row r="417" spans="1:28" s="1011" customFormat="1" ht="13.8">
      <c r="A417" s="1164">
        <f t="shared" si="126"/>
        <v>1</v>
      </c>
      <c r="B417" s="1073" t="str">
        <f t="shared" si="127"/>
        <v>Q1</v>
      </c>
      <c r="C417" s="1042"/>
      <c r="D417" s="1175"/>
      <c r="E417" s="1403"/>
      <c r="F417" s="1044">
        <f t="shared" si="138"/>
        <v>0</v>
      </c>
      <c r="G417" s="1081" t="str">
        <f t="shared" si="139"/>
        <v/>
      </c>
      <c r="H417" s="1019"/>
      <c r="I417" s="1020"/>
      <c r="J417" s="1020"/>
      <c r="K417" s="1020"/>
      <c r="L417" s="1022"/>
      <c r="M417" s="1023"/>
      <c r="N417" s="1023"/>
      <c r="O417" s="1024"/>
      <c r="P417" s="1156"/>
      <c r="Q417" s="1010"/>
      <c r="R417" s="1073" t="str">
        <f>IF(H417="","",VLOOKUP($H417,'Nhập xuất tồn S02'!$B$12:$AB$51,3,0))</f>
        <v/>
      </c>
      <c r="S417" s="1093">
        <f t="shared" ref="S417:S480" si="140">IF(OR(LEFT(G417,2)="PN",M417="152",M417="155",M417="156"),O417/I417,0)</f>
        <v>0</v>
      </c>
      <c r="T417" s="1093">
        <f t="shared" ref="T417:T480" si="141">IF(OR(LEFT(G417,2)="PN",M417="152",M417="155",M417="156"),O417,0)</f>
        <v>0</v>
      </c>
      <c r="U417" s="1094">
        <f>IF(J417&gt;0,VLOOKUP($H417,'Nhập xuất tồn S02'!$B$12:$AB$51,27,0),0)</f>
        <v>0</v>
      </c>
      <c r="V417" s="1094">
        <f t="shared" si="130"/>
        <v>0</v>
      </c>
      <c r="W417" s="1105" t="str">
        <f>IF(H417="","",VLOOKUP(H417,'Nhập xuất tồn S02'!$B$12:$X$4901,22,0))</f>
        <v/>
      </c>
      <c r="X417" s="1096" t="str">
        <f>IF(H417="","",VLOOKUP(H417,'Nhập xuất tồn S02'!$B$12:$X$4901,23,0))</f>
        <v/>
      </c>
      <c r="Y417" s="1096" t="str">
        <f t="shared" si="131"/>
        <v/>
      </c>
      <c r="Z417" s="1096" t="str">
        <f t="shared" si="132"/>
        <v/>
      </c>
      <c r="AA417" s="1106" t="str">
        <f>IF(P417="","",VLOOKUP(P417,'Khách hàng'!$B$6:$E$1391,2,0))</f>
        <v/>
      </c>
      <c r="AB417" s="1107" t="str">
        <f>IF(P417="","",VLOOKUP(P417,'Khách hàng'!$B$6:$E$1391,3,0))</f>
        <v/>
      </c>
    </row>
    <row r="418" spans="1:28" s="1011" customFormat="1" ht="13.8">
      <c r="A418" s="1164">
        <f t="shared" si="126"/>
        <v>1</v>
      </c>
      <c r="B418" s="1073" t="str">
        <f t="shared" si="127"/>
        <v>Q1</v>
      </c>
      <c r="C418" s="1042"/>
      <c r="D418" s="1175"/>
      <c r="E418" s="1403"/>
      <c r="F418" s="1044">
        <f t="shared" si="138"/>
        <v>0</v>
      </c>
      <c r="G418" s="1081" t="str">
        <f t="shared" si="139"/>
        <v/>
      </c>
      <c r="H418" s="1019"/>
      <c r="I418" s="1020"/>
      <c r="J418" s="1020"/>
      <c r="K418" s="1020"/>
      <c r="L418" s="1022"/>
      <c r="M418" s="1023"/>
      <c r="N418" s="1023"/>
      <c r="O418" s="1024"/>
      <c r="P418" s="1156"/>
      <c r="Q418" s="1010"/>
      <c r="R418" s="1073" t="str">
        <f>IF(H418="","",VLOOKUP($H418,'Nhập xuất tồn S02'!$B$12:$AB$51,3,0))</f>
        <v/>
      </c>
      <c r="S418" s="1093">
        <f t="shared" si="140"/>
        <v>0</v>
      </c>
      <c r="T418" s="1093">
        <f t="shared" si="141"/>
        <v>0</v>
      </c>
      <c r="U418" s="1094">
        <f>IF(J418&gt;0,VLOOKUP($H418,'Nhập xuất tồn S02'!$B$12:$AB$51,27,0),0)</f>
        <v>0</v>
      </c>
      <c r="V418" s="1094">
        <f t="shared" ref="V418:V481" si="142">IF(J418&gt;0,J418*U418,0)</f>
        <v>0</v>
      </c>
      <c r="W418" s="1105" t="str">
        <f>IF(H418="","",VLOOKUP(H418,'Nhập xuất tồn S02'!$B$12:$X$4901,22,0))</f>
        <v/>
      </c>
      <c r="X418" s="1096" t="str">
        <f>IF(H418="","",VLOOKUP(H418,'Nhập xuất tồn S02'!$B$12:$X$4901,23,0))</f>
        <v/>
      </c>
      <c r="Y418" s="1096" t="str">
        <f t="shared" ref="Y418:Y481" si="143">LEFT(M418,3)</f>
        <v/>
      </c>
      <c r="Z418" s="1096" t="str">
        <f t="shared" ref="Z418:Z481" si="144">LEFT(N418,3)</f>
        <v/>
      </c>
      <c r="AA418" s="1106" t="str">
        <f>IF(P418="","",VLOOKUP(P418,'Khách hàng'!$B$6:$E$1391,2,0))</f>
        <v/>
      </c>
      <c r="AB418" s="1107" t="str">
        <f>IF(P418="","",VLOOKUP(P418,'Khách hàng'!$B$6:$E$1391,3,0))</f>
        <v/>
      </c>
    </row>
    <row r="419" spans="1:28" s="1011" customFormat="1" ht="13.8">
      <c r="A419" s="1164">
        <f t="shared" si="126"/>
        <v>1</v>
      </c>
      <c r="B419" s="1073" t="str">
        <f t="shared" si="127"/>
        <v>Q1</v>
      </c>
      <c r="C419" s="1042"/>
      <c r="D419" s="1175"/>
      <c r="E419" s="1403"/>
      <c r="F419" s="1044">
        <f t="shared" si="138"/>
        <v>0</v>
      </c>
      <c r="G419" s="1081" t="str">
        <f t="shared" si="139"/>
        <v/>
      </c>
      <c r="H419" s="1019"/>
      <c r="I419" s="1020"/>
      <c r="J419" s="1020"/>
      <c r="K419" s="1020"/>
      <c r="L419" s="1022"/>
      <c r="M419" s="1023"/>
      <c r="N419" s="1023"/>
      <c r="O419" s="1024"/>
      <c r="P419" s="1156"/>
      <c r="Q419" s="1010"/>
      <c r="R419" s="1073" t="str">
        <f>IF(H419="","",VLOOKUP($H419,'Nhập xuất tồn S02'!$B$12:$AB$51,3,0))</f>
        <v/>
      </c>
      <c r="S419" s="1093">
        <f t="shared" si="140"/>
        <v>0</v>
      </c>
      <c r="T419" s="1093">
        <f t="shared" si="141"/>
        <v>0</v>
      </c>
      <c r="U419" s="1094">
        <f>IF(J419&gt;0,VLOOKUP($H419,'Nhập xuất tồn S02'!$B$12:$AB$51,27,0),0)</f>
        <v>0</v>
      </c>
      <c r="V419" s="1094">
        <f t="shared" si="142"/>
        <v>0</v>
      </c>
      <c r="W419" s="1105" t="str">
        <f>IF(H419="","",VLOOKUP(H419,'Nhập xuất tồn S02'!$B$12:$X$4901,22,0))</f>
        <v/>
      </c>
      <c r="X419" s="1096" t="str">
        <f>IF(H419="","",VLOOKUP(H419,'Nhập xuất tồn S02'!$B$12:$X$4901,23,0))</f>
        <v/>
      </c>
      <c r="Y419" s="1096" t="str">
        <f t="shared" si="143"/>
        <v/>
      </c>
      <c r="Z419" s="1096" t="str">
        <f t="shared" si="144"/>
        <v/>
      </c>
      <c r="AA419" s="1106" t="str">
        <f>IF(P419="","",VLOOKUP(P419,'Khách hàng'!$B$6:$E$1391,2,0))</f>
        <v/>
      </c>
      <c r="AB419" s="1107" t="str">
        <f>IF(P419="","",VLOOKUP(P419,'Khách hàng'!$B$6:$E$1391,3,0))</f>
        <v/>
      </c>
    </row>
    <row r="420" spans="1:28" s="1011" customFormat="1" ht="13.8">
      <c r="A420" s="1164">
        <f t="shared" ref="A420:A432" si="145">IF(F420="","",MONTH(F420))</f>
        <v>1</v>
      </c>
      <c r="B420" s="1073" t="str">
        <f t="shared" ref="B420:B432" si="146">IF(F420="","",IF(OR(MONTH(F420)=1,MONTH(F420)=2,MONTH(F420)=3),"Q1",IF(OR(MONTH(F420)=4,MONTH(F420)=5,MONTH(F420)=6),"Q2",IF(OR(MONTH(F420)=7,MONTH(F420)=8,MONTH(F420)=9),"Q3","Q4"))))</f>
        <v>Q1</v>
      </c>
      <c r="C420" s="1042"/>
      <c r="D420" s="1175"/>
      <c r="E420" s="1403"/>
      <c r="F420" s="1044">
        <f t="shared" si="138"/>
        <v>0</v>
      </c>
      <c r="G420" s="1081" t="str">
        <f t="shared" si="139"/>
        <v/>
      </c>
      <c r="H420" s="1019"/>
      <c r="I420" s="1020"/>
      <c r="J420" s="1020"/>
      <c r="K420" s="1020"/>
      <c r="L420" s="1022"/>
      <c r="M420" s="1023"/>
      <c r="N420" s="1023"/>
      <c r="O420" s="1024"/>
      <c r="P420" s="1156"/>
      <c r="Q420" s="1010"/>
      <c r="R420" s="1073" t="str">
        <f>IF(H420="","",VLOOKUP($H420,'Nhập xuất tồn S02'!$B$12:$AB$51,3,0))</f>
        <v/>
      </c>
      <c r="S420" s="1093">
        <f t="shared" si="140"/>
        <v>0</v>
      </c>
      <c r="T420" s="1093">
        <f t="shared" si="141"/>
        <v>0</v>
      </c>
      <c r="U420" s="1094">
        <f>IF(J420&gt;0,VLOOKUP($H420,'Nhập xuất tồn S02'!$B$12:$AB$51,27,0),0)</f>
        <v>0</v>
      </c>
      <c r="V420" s="1094">
        <f t="shared" si="142"/>
        <v>0</v>
      </c>
      <c r="W420" s="1105" t="str">
        <f>IF(H420="","",VLOOKUP(H420,'Nhập xuất tồn S02'!$B$12:$X$4901,22,0))</f>
        <v/>
      </c>
      <c r="X420" s="1096" t="str">
        <f>IF(H420="","",VLOOKUP(H420,'Nhập xuất tồn S02'!$B$12:$X$4901,23,0))</f>
        <v/>
      </c>
      <c r="Y420" s="1096" t="str">
        <f t="shared" si="143"/>
        <v/>
      </c>
      <c r="Z420" s="1096" t="str">
        <f t="shared" si="144"/>
        <v/>
      </c>
      <c r="AA420" s="1106" t="str">
        <f>IF(P420="","",VLOOKUP(P420,'Khách hàng'!$B$6:$E$1391,2,0))</f>
        <v/>
      </c>
      <c r="AB420" s="1107" t="str">
        <f>IF(P420="","",VLOOKUP(P420,'Khách hàng'!$B$6:$E$1391,3,0))</f>
        <v/>
      </c>
    </row>
    <row r="421" spans="1:28" s="1011" customFormat="1" ht="13.8">
      <c r="A421" s="1164">
        <f t="shared" ref="A421:A423" si="147">IF(F421="","",MONTH(F421))</f>
        <v>1</v>
      </c>
      <c r="B421" s="1073" t="str">
        <f t="shared" ref="B421:B423" si="148">IF(F421="","",IF(OR(MONTH(F421)=1,MONTH(F421)=2,MONTH(F421)=3),"Q1",IF(OR(MONTH(F421)=4,MONTH(F421)=5,MONTH(F421)=6),"Q2",IF(OR(MONTH(F421)=7,MONTH(F421)=8,MONTH(F421)=9),"Q3","Q4"))))</f>
        <v>Q1</v>
      </c>
      <c r="C421" s="1042"/>
      <c r="D421" s="1175"/>
      <c r="E421" s="1403"/>
      <c r="F421" s="1044">
        <f t="shared" si="138"/>
        <v>0</v>
      </c>
      <c r="G421" s="1081" t="str">
        <f t="shared" si="139"/>
        <v/>
      </c>
      <c r="H421" s="1019"/>
      <c r="I421" s="1020"/>
      <c r="J421" s="1020"/>
      <c r="K421" s="1020"/>
      <c r="L421" s="1022"/>
      <c r="M421" s="1023"/>
      <c r="N421" s="1023"/>
      <c r="O421" s="1024"/>
      <c r="P421" s="1156"/>
      <c r="Q421" s="1010"/>
      <c r="R421" s="1073" t="str">
        <f>IF(H421="","",VLOOKUP($H421,'Nhập xuất tồn S02'!$B$12:$AB$51,3,0))</f>
        <v/>
      </c>
      <c r="S421" s="1093">
        <f t="shared" si="140"/>
        <v>0</v>
      </c>
      <c r="T421" s="1093">
        <f t="shared" si="141"/>
        <v>0</v>
      </c>
      <c r="U421" s="1094">
        <f>IF(J421&gt;0,VLOOKUP($H421,'Nhập xuất tồn S02'!$B$12:$AB$51,27,0),0)</f>
        <v>0</v>
      </c>
      <c r="V421" s="1094">
        <f t="shared" si="142"/>
        <v>0</v>
      </c>
      <c r="W421" s="1105" t="str">
        <f>IF(H421="","",VLOOKUP(H421,'Nhập xuất tồn S02'!$B$12:$X$4901,22,0))</f>
        <v/>
      </c>
      <c r="X421" s="1096" t="str">
        <f>IF(H421="","",VLOOKUP(H421,'Nhập xuất tồn S02'!$B$12:$X$4901,23,0))</f>
        <v/>
      </c>
      <c r="Y421" s="1096" t="str">
        <f t="shared" si="143"/>
        <v/>
      </c>
      <c r="Z421" s="1096" t="str">
        <f t="shared" si="144"/>
        <v/>
      </c>
      <c r="AA421" s="1106" t="str">
        <f>IF(P421="","",VLOOKUP(P421,'Khách hàng'!$B$6:$E$1391,2,0))</f>
        <v/>
      </c>
      <c r="AB421" s="1107" t="str">
        <f>IF(P421="","",VLOOKUP(P421,'Khách hàng'!$B$6:$E$1391,3,0))</f>
        <v/>
      </c>
    </row>
    <row r="422" spans="1:28" s="1011" customFormat="1" ht="13.8">
      <c r="A422" s="1164">
        <f t="shared" si="147"/>
        <v>1</v>
      </c>
      <c r="B422" s="1073" t="str">
        <f t="shared" si="148"/>
        <v>Q1</v>
      </c>
      <c r="C422" s="1042"/>
      <c r="D422" s="1175"/>
      <c r="E422" s="1403"/>
      <c r="F422" s="1044">
        <f t="shared" si="138"/>
        <v>0</v>
      </c>
      <c r="G422" s="1081" t="str">
        <f t="shared" si="139"/>
        <v/>
      </c>
      <c r="H422" s="1019"/>
      <c r="I422" s="1020"/>
      <c r="J422" s="1020"/>
      <c r="K422" s="1020"/>
      <c r="L422" s="1022"/>
      <c r="M422" s="1023"/>
      <c r="N422" s="1023"/>
      <c r="O422" s="1024"/>
      <c r="P422" s="1156"/>
      <c r="Q422" s="1010"/>
      <c r="R422" s="1073" t="str">
        <f>IF(H422="","",VLOOKUP($H422,'Nhập xuất tồn S02'!$B$12:$AB$51,3,0))</f>
        <v/>
      </c>
      <c r="S422" s="1093">
        <f t="shared" si="140"/>
        <v>0</v>
      </c>
      <c r="T422" s="1093">
        <f t="shared" si="141"/>
        <v>0</v>
      </c>
      <c r="U422" s="1094">
        <f>IF(J422&gt;0,VLOOKUP($H422,'Nhập xuất tồn S02'!$B$12:$AB$51,27,0),0)</f>
        <v>0</v>
      </c>
      <c r="V422" s="1094">
        <f t="shared" si="142"/>
        <v>0</v>
      </c>
      <c r="W422" s="1105" t="str">
        <f>IF(H422="","",VLOOKUP(H422,'Nhập xuất tồn S02'!$B$12:$X$4901,22,0))</f>
        <v/>
      </c>
      <c r="X422" s="1096" t="str">
        <f>IF(H422="","",VLOOKUP(H422,'Nhập xuất tồn S02'!$B$12:$X$4901,23,0))</f>
        <v/>
      </c>
      <c r="Y422" s="1096" t="str">
        <f t="shared" si="143"/>
        <v/>
      </c>
      <c r="Z422" s="1096" t="str">
        <f t="shared" si="144"/>
        <v/>
      </c>
      <c r="AA422" s="1106" t="str">
        <f>IF(P422="","",VLOOKUP(P422,'Khách hàng'!$B$6:$E$1391,2,0))</f>
        <v/>
      </c>
      <c r="AB422" s="1107" t="str">
        <f>IF(P422="","",VLOOKUP(P422,'Khách hàng'!$B$6:$E$1391,3,0))</f>
        <v/>
      </c>
    </row>
    <row r="423" spans="1:28" s="1011" customFormat="1" ht="13.8">
      <c r="A423" s="1164">
        <f t="shared" si="147"/>
        <v>1</v>
      </c>
      <c r="B423" s="1073" t="str">
        <f t="shared" si="148"/>
        <v>Q1</v>
      </c>
      <c r="C423" s="1042"/>
      <c r="D423" s="1175"/>
      <c r="E423" s="1403"/>
      <c r="F423" s="1044">
        <f t="shared" si="138"/>
        <v>0</v>
      </c>
      <c r="G423" s="1081" t="str">
        <f t="shared" si="139"/>
        <v/>
      </c>
      <c r="H423" s="1019"/>
      <c r="I423" s="1020"/>
      <c r="J423" s="1020"/>
      <c r="K423" s="1020"/>
      <c r="L423" s="1022"/>
      <c r="M423" s="1023"/>
      <c r="N423" s="1023"/>
      <c r="O423" s="1024"/>
      <c r="P423" s="1156"/>
      <c r="Q423" s="1010"/>
      <c r="R423" s="1073" t="str">
        <f>IF(H423="","",VLOOKUP($H423,'Nhập xuất tồn S02'!$B$12:$AB$51,3,0))</f>
        <v/>
      </c>
      <c r="S423" s="1093">
        <f t="shared" si="140"/>
        <v>0</v>
      </c>
      <c r="T423" s="1093">
        <f t="shared" si="141"/>
        <v>0</v>
      </c>
      <c r="U423" s="1094">
        <f>IF(J423&gt;0,VLOOKUP($H423,'Nhập xuất tồn S02'!$B$12:$AB$51,27,0),0)</f>
        <v>0</v>
      </c>
      <c r="V423" s="1094">
        <f t="shared" si="142"/>
        <v>0</v>
      </c>
      <c r="W423" s="1105" t="str">
        <f>IF(H423="","",VLOOKUP(H423,'Nhập xuất tồn S02'!$B$12:$X$4901,22,0))</f>
        <v/>
      </c>
      <c r="X423" s="1096" t="str">
        <f>IF(H423="","",VLOOKUP(H423,'Nhập xuất tồn S02'!$B$12:$X$4901,23,0))</f>
        <v/>
      </c>
      <c r="Y423" s="1096" t="str">
        <f t="shared" si="143"/>
        <v/>
      </c>
      <c r="Z423" s="1096" t="str">
        <f t="shared" si="144"/>
        <v/>
      </c>
      <c r="AA423" s="1106" t="str">
        <f>IF(P423="","",VLOOKUP(P423,'Khách hàng'!$B$6:$E$1391,2,0))</f>
        <v/>
      </c>
      <c r="AB423" s="1107" t="str">
        <f>IF(P423="","",VLOOKUP(P423,'Khách hàng'!$B$6:$E$1391,3,0))</f>
        <v/>
      </c>
    </row>
    <row r="424" spans="1:28" s="1011" customFormat="1" ht="13.8">
      <c r="A424" s="1164">
        <f t="shared" si="145"/>
        <v>1</v>
      </c>
      <c r="B424" s="1073" t="str">
        <f t="shared" si="146"/>
        <v>Q1</v>
      </c>
      <c r="C424" s="1042"/>
      <c r="D424" s="1175"/>
      <c r="E424" s="1403"/>
      <c r="F424" s="1044">
        <f t="shared" si="138"/>
        <v>0</v>
      </c>
      <c r="G424" s="1081" t="str">
        <f t="shared" si="139"/>
        <v/>
      </c>
      <c r="H424" s="1019"/>
      <c r="I424" s="1020"/>
      <c r="J424" s="1020"/>
      <c r="K424" s="1020"/>
      <c r="L424" s="1022"/>
      <c r="M424" s="1023"/>
      <c r="N424" s="1023"/>
      <c r="O424" s="1024"/>
      <c r="P424" s="1156"/>
      <c r="Q424" s="1010"/>
      <c r="R424" s="1073" t="str">
        <f>IF(H424="","",VLOOKUP($H424,'Nhập xuất tồn S02'!$B$12:$AB$51,3,0))</f>
        <v/>
      </c>
      <c r="S424" s="1093">
        <f t="shared" si="140"/>
        <v>0</v>
      </c>
      <c r="T424" s="1093">
        <f t="shared" si="141"/>
        <v>0</v>
      </c>
      <c r="U424" s="1094">
        <f>IF(J424&gt;0,VLOOKUP($H424,'Nhập xuất tồn S02'!$B$12:$AB$51,27,0),0)</f>
        <v>0</v>
      </c>
      <c r="V424" s="1094">
        <f t="shared" si="142"/>
        <v>0</v>
      </c>
      <c r="W424" s="1105" t="str">
        <f>IF(H424="","",VLOOKUP(H424,'Nhập xuất tồn S02'!$B$12:$X$4901,22,0))</f>
        <v/>
      </c>
      <c r="X424" s="1096" t="str">
        <f>IF(H424="","",VLOOKUP(H424,'Nhập xuất tồn S02'!$B$12:$X$4901,23,0))</f>
        <v/>
      </c>
      <c r="Y424" s="1096" t="str">
        <f t="shared" si="143"/>
        <v/>
      </c>
      <c r="Z424" s="1096" t="str">
        <f t="shared" si="144"/>
        <v/>
      </c>
      <c r="AA424" s="1106" t="str">
        <f>IF(P424="","",VLOOKUP(P424,'Khách hàng'!$B$6:$E$1391,2,0))</f>
        <v/>
      </c>
      <c r="AB424" s="1107" t="str">
        <f>IF(P424="","",VLOOKUP(P424,'Khách hàng'!$B$6:$E$1391,3,0))</f>
        <v/>
      </c>
    </row>
    <row r="425" spans="1:28" s="1011" customFormat="1" ht="13.8">
      <c r="A425" s="1164">
        <f t="shared" ref="A425" si="149">IF(F425="","",MONTH(F425))</f>
        <v>1</v>
      </c>
      <c r="B425" s="1073" t="str">
        <f t="shared" ref="B425" si="150">IF(F425="","",IF(OR(MONTH(F425)=1,MONTH(F425)=2,MONTH(F425)=3),"Q1",IF(OR(MONTH(F425)=4,MONTH(F425)=5,MONTH(F425)=6),"Q2",IF(OR(MONTH(F425)=7,MONTH(F425)=8,MONTH(F425)=9),"Q3","Q4"))))</f>
        <v>Q1</v>
      </c>
      <c r="C425" s="1042"/>
      <c r="D425" s="1175"/>
      <c r="E425" s="1403"/>
      <c r="F425" s="1044">
        <f t="shared" si="138"/>
        <v>0</v>
      </c>
      <c r="G425" s="1081" t="str">
        <f t="shared" si="139"/>
        <v/>
      </c>
      <c r="H425" s="1019"/>
      <c r="I425" s="1020"/>
      <c r="J425" s="1020"/>
      <c r="K425" s="1020"/>
      <c r="L425" s="1022"/>
      <c r="M425" s="1023"/>
      <c r="N425" s="1023"/>
      <c r="O425" s="1024"/>
      <c r="P425" s="1156"/>
      <c r="Q425" s="1010"/>
      <c r="R425" s="1073" t="str">
        <f>IF(H425="","",VLOOKUP($H425,'Nhập xuất tồn S02'!$B$12:$AB$51,3,0))</f>
        <v/>
      </c>
      <c r="S425" s="1093">
        <f t="shared" si="140"/>
        <v>0</v>
      </c>
      <c r="T425" s="1093">
        <f t="shared" si="141"/>
        <v>0</v>
      </c>
      <c r="U425" s="1094">
        <f>IF(J425&gt;0,VLOOKUP($H425,'Nhập xuất tồn S02'!$B$12:$AB$51,27,0),0)</f>
        <v>0</v>
      </c>
      <c r="V425" s="1094">
        <f t="shared" si="142"/>
        <v>0</v>
      </c>
      <c r="W425" s="1105" t="str">
        <f>IF(H425="","",VLOOKUP(H425,'Nhập xuất tồn S02'!$B$12:$X$4901,22,0))</f>
        <v/>
      </c>
      <c r="X425" s="1096" t="str">
        <f>IF(H425="","",VLOOKUP(H425,'Nhập xuất tồn S02'!$B$12:$X$4901,23,0))</f>
        <v/>
      </c>
      <c r="Y425" s="1096" t="str">
        <f t="shared" si="143"/>
        <v/>
      </c>
      <c r="Z425" s="1096" t="str">
        <f t="shared" si="144"/>
        <v/>
      </c>
      <c r="AA425" s="1106" t="str">
        <f>IF(P425="","",VLOOKUP(P425,'Khách hàng'!$B$6:$E$1391,2,0))</f>
        <v/>
      </c>
      <c r="AB425" s="1107" t="str">
        <f>IF(P425="","",VLOOKUP(P425,'Khách hàng'!$B$6:$E$1391,3,0))</f>
        <v/>
      </c>
    </row>
    <row r="426" spans="1:28" s="1011" customFormat="1" ht="13.8">
      <c r="A426" s="1164">
        <f t="shared" ref="A426:A430" si="151">IF(F426="","",MONTH(F426))</f>
        <v>1</v>
      </c>
      <c r="B426" s="1073" t="str">
        <f t="shared" ref="B426:B430" si="152">IF(F426="","",IF(OR(MONTH(F426)=1,MONTH(F426)=2,MONTH(F426)=3),"Q1",IF(OR(MONTH(F426)=4,MONTH(F426)=5,MONTH(F426)=6),"Q2",IF(OR(MONTH(F426)=7,MONTH(F426)=8,MONTH(F426)=9),"Q3","Q4"))))</f>
        <v>Q1</v>
      </c>
      <c r="C426" s="1042"/>
      <c r="D426" s="1175"/>
      <c r="E426" s="1403"/>
      <c r="F426" s="1044">
        <f t="shared" si="138"/>
        <v>0</v>
      </c>
      <c r="G426" s="1081" t="str">
        <f t="shared" si="139"/>
        <v/>
      </c>
      <c r="H426" s="1019"/>
      <c r="I426" s="1020"/>
      <c r="J426" s="1020"/>
      <c r="K426" s="1020"/>
      <c r="L426" s="1022"/>
      <c r="M426" s="1023"/>
      <c r="N426" s="1023"/>
      <c r="O426" s="1024"/>
      <c r="P426" s="1156"/>
      <c r="Q426" s="1010"/>
      <c r="R426" s="1073" t="str">
        <f>IF(H426="","",VLOOKUP($H426,'Nhập xuất tồn S02'!$B$12:$AB$51,3,0))</f>
        <v/>
      </c>
      <c r="S426" s="1093">
        <f t="shared" si="140"/>
        <v>0</v>
      </c>
      <c r="T426" s="1093">
        <f t="shared" si="141"/>
        <v>0</v>
      </c>
      <c r="U426" s="1094">
        <f>IF(J426&gt;0,VLOOKUP($H426,'Nhập xuất tồn S02'!$B$12:$AB$51,27,0),0)</f>
        <v>0</v>
      </c>
      <c r="V426" s="1094">
        <f t="shared" si="142"/>
        <v>0</v>
      </c>
      <c r="W426" s="1105" t="str">
        <f>IF(H426="","",VLOOKUP(H426,'Nhập xuất tồn S02'!$B$12:$X$4901,22,0))</f>
        <v/>
      </c>
      <c r="X426" s="1096" t="str">
        <f>IF(H426="","",VLOOKUP(H426,'Nhập xuất tồn S02'!$B$12:$X$4901,23,0))</f>
        <v/>
      </c>
      <c r="Y426" s="1096" t="str">
        <f t="shared" si="143"/>
        <v/>
      </c>
      <c r="Z426" s="1096" t="str">
        <f t="shared" si="144"/>
        <v/>
      </c>
      <c r="AA426" s="1106" t="str">
        <f>IF(P426="","",VLOOKUP(P426,'Khách hàng'!$B$6:$E$1391,2,0))</f>
        <v/>
      </c>
      <c r="AB426" s="1107" t="str">
        <f>IF(P426="","",VLOOKUP(P426,'Khách hàng'!$B$6:$E$1391,3,0))</f>
        <v/>
      </c>
    </row>
    <row r="427" spans="1:28" s="1011" customFormat="1" ht="13.8">
      <c r="A427" s="1164">
        <f t="shared" si="151"/>
        <v>1</v>
      </c>
      <c r="B427" s="1073" t="str">
        <f t="shared" si="152"/>
        <v>Q1</v>
      </c>
      <c r="C427" s="1042"/>
      <c r="D427" s="1175"/>
      <c r="E427" s="1403"/>
      <c r="F427" s="1044">
        <f t="shared" si="138"/>
        <v>0</v>
      </c>
      <c r="G427" s="1081" t="str">
        <f t="shared" si="139"/>
        <v/>
      </c>
      <c r="H427" s="1019"/>
      <c r="I427" s="1020"/>
      <c r="J427" s="1020"/>
      <c r="K427" s="1020"/>
      <c r="L427" s="1022"/>
      <c r="M427" s="1023"/>
      <c r="N427" s="1023"/>
      <c r="O427" s="1024"/>
      <c r="P427" s="1156"/>
      <c r="Q427" s="1010"/>
      <c r="R427" s="1073" t="str">
        <f>IF(H427="","",VLOOKUP($H427,'Nhập xuất tồn S02'!$B$12:$AB$51,3,0))</f>
        <v/>
      </c>
      <c r="S427" s="1093">
        <f t="shared" si="140"/>
        <v>0</v>
      </c>
      <c r="T427" s="1093">
        <f t="shared" si="141"/>
        <v>0</v>
      </c>
      <c r="U427" s="1094">
        <f>IF(J427&gt;0,VLOOKUP($H427,'Nhập xuất tồn S02'!$B$12:$AB$51,27,0),0)</f>
        <v>0</v>
      </c>
      <c r="V427" s="1094">
        <f t="shared" si="142"/>
        <v>0</v>
      </c>
      <c r="W427" s="1105" t="str">
        <f>IF(H427="","",VLOOKUP(H427,'Nhập xuất tồn S02'!$B$12:$X$4901,22,0))</f>
        <v/>
      </c>
      <c r="X427" s="1096" t="str">
        <f>IF(H427="","",VLOOKUP(H427,'Nhập xuất tồn S02'!$B$12:$X$4901,23,0))</f>
        <v/>
      </c>
      <c r="Y427" s="1096" t="str">
        <f t="shared" si="143"/>
        <v/>
      </c>
      <c r="Z427" s="1096" t="str">
        <f t="shared" si="144"/>
        <v/>
      </c>
      <c r="AA427" s="1106" t="str">
        <f>IF(P427="","",VLOOKUP(P427,'Khách hàng'!$B$6:$E$1391,2,0))</f>
        <v/>
      </c>
      <c r="AB427" s="1107" t="str">
        <f>IF(P427="","",VLOOKUP(P427,'Khách hàng'!$B$6:$E$1391,3,0))</f>
        <v/>
      </c>
    </row>
    <row r="428" spans="1:28" s="1011" customFormat="1" ht="13.8">
      <c r="A428" s="1164">
        <f t="shared" si="151"/>
        <v>1</v>
      </c>
      <c r="B428" s="1073" t="str">
        <f t="shared" si="152"/>
        <v>Q1</v>
      </c>
      <c r="C428" s="1042"/>
      <c r="D428" s="1175"/>
      <c r="E428" s="1403"/>
      <c r="F428" s="1044">
        <f t="shared" si="138"/>
        <v>0</v>
      </c>
      <c r="G428" s="1081" t="str">
        <f t="shared" si="139"/>
        <v/>
      </c>
      <c r="H428" s="1019"/>
      <c r="I428" s="1020"/>
      <c r="J428" s="1020"/>
      <c r="K428" s="1020"/>
      <c r="L428" s="1022"/>
      <c r="M428" s="1023"/>
      <c r="N428" s="1023"/>
      <c r="O428" s="1024"/>
      <c r="P428" s="1156"/>
      <c r="Q428" s="1010"/>
      <c r="R428" s="1073" t="str">
        <f>IF(H428="","",VLOOKUP($H428,'Nhập xuất tồn S02'!$B$12:$AB$51,3,0))</f>
        <v/>
      </c>
      <c r="S428" s="1093">
        <f t="shared" si="140"/>
        <v>0</v>
      </c>
      <c r="T428" s="1093">
        <f t="shared" si="141"/>
        <v>0</v>
      </c>
      <c r="U428" s="1094">
        <f>IF(J428&gt;0,VLOOKUP($H428,'Nhập xuất tồn S02'!$B$12:$AB$51,27,0),0)</f>
        <v>0</v>
      </c>
      <c r="V428" s="1094">
        <f t="shared" si="142"/>
        <v>0</v>
      </c>
      <c r="W428" s="1105" t="str">
        <f>IF(H428="","",VLOOKUP(H428,'Nhập xuất tồn S02'!$B$12:$X$4901,22,0))</f>
        <v/>
      </c>
      <c r="X428" s="1096" t="str">
        <f>IF(H428="","",VLOOKUP(H428,'Nhập xuất tồn S02'!$B$12:$X$4901,23,0))</f>
        <v/>
      </c>
      <c r="Y428" s="1096" t="str">
        <f t="shared" si="143"/>
        <v/>
      </c>
      <c r="Z428" s="1096" t="str">
        <f t="shared" si="144"/>
        <v/>
      </c>
      <c r="AA428" s="1106" t="str">
        <f>IF(P428="","",VLOOKUP(P428,'Khách hàng'!$B$6:$E$1391,2,0))</f>
        <v/>
      </c>
      <c r="AB428" s="1107" t="str">
        <f>IF(P428="","",VLOOKUP(P428,'Khách hàng'!$B$6:$E$1391,3,0))</f>
        <v/>
      </c>
    </row>
    <row r="429" spans="1:28" s="1011" customFormat="1" ht="13.8">
      <c r="A429" s="1164">
        <f t="shared" si="151"/>
        <v>1</v>
      </c>
      <c r="B429" s="1073" t="str">
        <f t="shared" si="152"/>
        <v>Q1</v>
      </c>
      <c r="C429" s="1042"/>
      <c r="D429" s="1175"/>
      <c r="E429" s="1403"/>
      <c r="F429" s="1044">
        <f t="shared" si="138"/>
        <v>0</v>
      </c>
      <c r="G429" s="1081" t="str">
        <f t="shared" si="139"/>
        <v/>
      </c>
      <c r="H429" s="1019"/>
      <c r="I429" s="1020"/>
      <c r="J429" s="1020"/>
      <c r="K429" s="1020"/>
      <c r="L429" s="1022"/>
      <c r="M429" s="1023"/>
      <c r="N429" s="1023"/>
      <c r="O429" s="1024"/>
      <c r="P429" s="1156"/>
      <c r="Q429" s="1010"/>
      <c r="R429" s="1073" t="str">
        <f>IF(H429="","",VLOOKUP($H429,'Nhập xuất tồn S02'!$B$12:$AB$51,3,0))</f>
        <v/>
      </c>
      <c r="S429" s="1093">
        <f t="shared" si="140"/>
        <v>0</v>
      </c>
      <c r="T429" s="1093">
        <f t="shared" si="141"/>
        <v>0</v>
      </c>
      <c r="U429" s="1094">
        <f>IF(J429&gt;0,VLOOKUP($H429,'Nhập xuất tồn S02'!$B$12:$AB$51,27,0),0)</f>
        <v>0</v>
      </c>
      <c r="V429" s="1094">
        <f t="shared" si="142"/>
        <v>0</v>
      </c>
      <c r="W429" s="1105" t="str">
        <f>IF(H429="","",VLOOKUP(H429,'Nhập xuất tồn S02'!$B$12:$X$4901,22,0))</f>
        <v/>
      </c>
      <c r="X429" s="1096" t="str">
        <f>IF(H429="","",VLOOKUP(H429,'Nhập xuất tồn S02'!$B$12:$X$4901,23,0))</f>
        <v/>
      </c>
      <c r="Y429" s="1096" t="str">
        <f t="shared" si="143"/>
        <v/>
      </c>
      <c r="Z429" s="1096" t="str">
        <f t="shared" si="144"/>
        <v/>
      </c>
      <c r="AA429" s="1106" t="str">
        <f>IF(P429="","",VLOOKUP(P429,'Khách hàng'!$B$6:$E$1391,2,0))</f>
        <v/>
      </c>
      <c r="AB429" s="1107" t="str">
        <f>IF(P429="","",VLOOKUP(P429,'Khách hàng'!$B$6:$E$1391,3,0))</f>
        <v/>
      </c>
    </row>
    <row r="430" spans="1:28" s="1011" customFormat="1" ht="13.8">
      <c r="A430" s="1164">
        <f t="shared" si="151"/>
        <v>1</v>
      </c>
      <c r="B430" s="1073" t="str">
        <f t="shared" si="152"/>
        <v>Q1</v>
      </c>
      <c r="C430" s="1042"/>
      <c r="D430" s="1175"/>
      <c r="E430" s="1403"/>
      <c r="F430" s="1044">
        <f t="shared" si="138"/>
        <v>0</v>
      </c>
      <c r="G430" s="1081" t="str">
        <f t="shared" si="139"/>
        <v/>
      </c>
      <c r="H430" s="1019"/>
      <c r="I430" s="1020"/>
      <c r="J430" s="1020"/>
      <c r="K430" s="1020"/>
      <c r="L430" s="1022"/>
      <c r="M430" s="1023"/>
      <c r="N430" s="1023"/>
      <c r="O430" s="1024"/>
      <c r="P430" s="1156"/>
      <c r="Q430" s="1010"/>
      <c r="R430" s="1073" t="str">
        <f>IF(H430="","",VLOOKUP($H430,'Nhập xuất tồn S02'!$B$12:$AB$51,3,0))</f>
        <v/>
      </c>
      <c r="S430" s="1093">
        <f t="shared" si="140"/>
        <v>0</v>
      </c>
      <c r="T430" s="1093">
        <f t="shared" si="141"/>
        <v>0</v>
      </c>
      <c r="U430" s="1094">
        <f>IF(J430&gt;0,VLOOKUP($H430,'Nhập xuất tồn S02'!$B$12:$AB$51,27,0),0)</f>
        <v>0</v>
      </c>
      <c r="V430" s="1094">
        <f t="shared" si="142"/>
        <v>0</v>
      </c>
      <c r="W430" s="1105" t="str">
        <f>IF(H430="","",VLOOKUP(H430,'Nhập xuất tồn S02'!$B$12:$X$4901,22,0))</f>
        <v/>
      </c>
      <c r="X430" s="1096" t="str">
        <f>IF(H430="","",VLOOKUP(H430,'Nhập xuất tồn S02'!$B$12:$X$4901,23,0))</f>
        <v/>
      </c>
      <c r="Y430" s="1096" t="str">
        <f t="shared" si="143"/>
        <v/>
      </c>
      <c r="Z430" s="1096" t="str">
        <f t="shared" si="144"/>
        <v/>
      </c>
      <c r="AA430" s="1106" t="str">
        <f>IF(P430="","",VLOOKUP(P430,'Khách hàng'!$B$6:$E$1391,2,0))</f>
        <v/>
      </c>
      <c r="AB430" s="1107" t="str">
        <f>IF(P430="","",VLOOKUP(P430,'Khách hàng'!$B$6:$E$1391,3,0))</f>
        <v/>
      </c>
    </row>
    <row r="431" spans="1:28" s="1011" customFormat="1" ht="13.8">
      <c r="A431" s="1164">
        <f t="shared" si="145"/>
        <v>1</v>
      </c>
      <c r="B431" s="1073" t="str">
        <f t="shared" si="146"/>
        <v>Q1</v>
      </c>
      <c r="C431" s="1042"/>
      <c r="D431" s="1175"/>
      <c r="E431" s="1403"/>
      <c r="F431" s="1044">
        <f t="shared" si="138"/>
        <v>0</v>
      </c>
      <c r="G431" s="1081" t="str">
        <f t="shared" si="139"/>
        <v/>
      </c>
      <c r="H431" s="1019"/>
      <c r="I431" s="1020"/>
      <c r="J431" s="1020"/>
      <c r="K431" s="1020"/>
      <c r="L431" s="1022"/>
      <c r="M431" s="1023"/>
      <c r="N431" s="1023"/>
      <c r="O431" s="1024"/>
      <c r="P431" s="1156"/>
      <c r="Q431" s="1010"/>
      <c r="R431" s="1073" t="str">
        <f>IF(H431="","",VLOOKUP($H431,'Nhập xuất tồn S02'!$B$12:$AB$51,3,0))</f>
        <v/>
      </c>
      <c r="S431" s="1093">
        <f t="shared" si="140"/>
        <v>0</v>
      </c>
      <c r="T431" s="1093">
        <f t="shared" si="141"/>
        <v>0</v>
      </c>
      <c r="U431" s="1094">
        <f>IF(J431&gt;0,VLOOKUP($H431,'Nhập xuất tồn S02'!$B$12:$AB$51,27,0),0)</f>
        <v>0</v>
      </c>
      <c r="V431" s="1094">
        <f t="shared" si="142"/>
        <v>0</v>
      </c>
      <c r="W431" s="1105" t="str">
        <f>IF(H431="","",VLOOKUP(H431,'Nhập xuất tồn S02'!$B$12:$X$4901,22,0))</f>
        <v/>
      </c>
      <c r="X431" s="1096" t="str">
        <f>IF(H431="","",VLOOKUP(H431,'Nhập xuất tồn S02'!$B$12:$X$4901,23,0))</f>
        <v/>
      </c>
      <c r="Y431" s="1096" t="str">
        <f t="shared" si="143"/>
        <v/>
      </c>
      <c r="Z431" s="1096" t="str">
        <f t="shared" si="144"/>
        <v/>
      </c>
      <c r="AA431" s="1106" t="str">
        <f>IF(P431="","",VLOOKUP(P431,'Khách hàng'!$B$6:$E$1391,2,0))</f>
        <v/>
      </c>
      <c r="AB431" s="1107" t="str">
        <f>IF(P431="","",VLOOKUP(P431,'Khách hàng'!$B$6:$E$1391,3,0))</f>
        <v/>
      </c>
    </row>
    <row r="432" spans="1:28" s="1011" customFormat="1" ht="13.8">
      <c r="A432" s="1164">
        <f t="shared" si="145"/>
        <v>1</v>
      </c>
      <c r="B432" s="1073" t="str">
        <f t="shared" si="146"/>
        <v>Q1</v>
      </c>
      <c r="C432" s="1042"/>
      <c r="D432" s="1175"/>
      <c r="E432" s="1403"/>
      <c r="F432" s="1044">
        <f t="shared" si="138"/>
        <v>0</v>
      </c>
      <c r="G432" s="1081" t="str">
        <f t="shared" si="139"/>
        <v/>
      </c>
      <c r="H432" s="1019"/>
      <c r="I432" s="1020"/>
      <c r="J432" s="1020"/>
      <c r="K432" s="1020"/>
      <c r="L432" s="1022"/>
      <c r="M432" s="1023"/>
      <c r="N432" s="1023"/>
      <c r="O432" s="1024"/>
      <c r="P432" s="1156"/>
      <c r="Q432" s="1010"/>
      <c r="R432" s="1073" t="str">
        <f>IF(H432="","",VLOOKUP($H432,'Nhập xuất tồn S02'!$B$12:$AB$51,3,0))</f>
        <v/>
      </c>
      <c r="S432" s="1093">
        <f t="shared" si="140"/>
        <v>0</v>
      </c>
      <c r="T432" s="1093">
        <f t="shared" si="141"/>
        <v>0</v>
      </c>
      <c r="U432" s="1094">
        <f>IF(J432&gt;0,VLOOKUP($H432,'Nhập xuất tồn S02'!$B$12:$AB$51,27,0),0)</f>
        <v>0</v>
      </c>
      <c r="V432" s="1094">
        <f t="shared" si="142"/>
        <v>0</v>
      </c>
      <c r="W432" s="1105" t="str">
        <f>IF(H432="","",VLOOKUP(H432,'Nhập xuất tồn S02'!$B$12:$X$4901,22,0))</f>
        <v/>
      </c>
      <c r="X432" s="1096" t="str">
        <f>IF(H432="","",VLOOKUP(H432,'Nhập xuất tồn S02'!$B$12:$X$4901,23,0))</f>
        <v/>
      </c>
      <c r="Y432" s="1096" t="str">
        <f t="shared" si="143"/>
        <v/>
      </c>
      <c r="Z432" s="1096" t="str">
        <f t="shared" si="144"/>
        <v/>
      </c>
      <c r="AA432" s="1106" t="str">
        <f>IF(P432="","",VLOOKUP(P432,'Khách hàng'!$B$6:$E$1391,2,0))</f>
        <v/>
      </c>
      <c r="AB432" s="1107" t="str">
        <f>IF(P432="","",VLOOKUP(P432,'Khách hàng'!$B$6:$E$1391,3,0))</f>
        <v/>
      </c>
    </row>
    <row r="433" spans="1:28" s="1011" customFormat="1" ht="13.8">
      <c r="A433" s="1164">
        <f t="shared" si="126"/>
        <v>1</v>
      </c>
      <c r="B433" s="1073" t="str">
        <f t="shared" si="127"/>
        <v>Q1</v>
      </c>
      <c r="C433" s="1042"/>
      <c r="D433" s="1175"/>
      <c r="E433" s="1403"/>
      <c r="F433" s="1044">
        <f t="shared" si="138"/>
        <v>0</v>
      </c>
      <c r="G433" s="1081" t="str">
        <f t="shared" ref="G433:G496" si="153">IF(M433="152","PN-"&amp;C433,"")</f>
        <v/>
      </c>
      <c r="H433" s="1019"/>
      <c r="I433" s="1020"/>
      <c r="J433" s="1020"/>
      <c r="K433" s="1020"/>
      <c r="L433" s="1022"/>
      <c r="M433" s="1023"/>
      <c r="N433" s="1023"/>
      <c r="O433" s="1024"/>
      <c r="P433" s="1156"/>
      <c r="Q433" s="1010"/>
      <c r="R433" s="1073" t="str">
        <f>IF(H433="","",VLOOKUP($H433,'Nhập xuất tồn S02'!$B$12:$AB$51,3,0))</f>
        <v/>
      </c>
      <c r="S433" s="1093">
        <f t="shared" si="140"/>
        <v>0</v>
      </c>
      <c r="T433" s="1093">
        <f t="shared" si="141"/>
        <v>0</v>
      </c>
      <c r="U433" s="1094">
        <f>IF(J433&gt;0,VLOOKUP($H433,'Nhập xuất tồn S02'!$B$12:$AB$51,27,0),0)</f>
        <v>0</v>
      </c>
      <c r="V433" s="1094">
        <f t="shared" si="142"/>
        <v>0</v>
      </c>
      <c r="W433" s="1105" t="str">
        <f>IF(H433="","",VLOOKUP(H433,'Nhập xuất tồn S02'!$B$12:$X$4901,22,0))</f>
        <v/>
      </c>
      <c r="X433" s="1096" t="str">
        <f>IF(H433="","",VLOOKUP(H433,'Nhập xuất tồn S02'!$B$12:$X$4901,23,0))</f>
        <v/>
      </c>
      <c r="Y433" s="1096" t="str">
        <f t="shared" si="143"/>
        <v/>
      </c>
      <c r="Z433" s="1096" t="str">
        <f t="shared" si="144"/>
        <v/>
      </c>
      <c r="AA433" s="1106" t="str">
        <f>IF(P433="","",VLOOKUP(P433,'Khách hàng'!$B$6:$E$1391,2,0))</f>
        <v/>
      </c>
      <c r="AB433" s="1107" t="str">
        <f>IF(P433="","",VLOOKUP(P433,'Khách hàng'!$B$6:$E$1391,3,0))</f>
        <v/>
      </c>
    </row>
    <row r="434" spans="1:28" s="1011" customFormat="1" ht="13.8">
      <c r="A434" s="1164">
        <f t="shared" si="126"/>
        <v>1</v>
      </c>
      <c r="B434" s="1073" t="str">
        <f t="shared" si="127"/>
        <v>Q1</v>
      </c>
      <c r="C434" s="1042"/>
      <c r="D434" s="1175"/>
      <c r="E434" s="1403"/>
      <c r="F434" s="1044">
        <f t="shared" si="138"/>
        <v>0</v>
      </c>
      <c r="G434" s="1081" t="str">
        <f t="shared" si="153"/>
        <v/>
      </c>
      <c r="H434" s="1019"/>
      <c r="I434" s="1020"/>
      <c r="J434" s="1020"/>
      <c r="K434" s="1020"/>
      <c r="L434" s="1022"/>
      <c r="M434" s="1023"/>
      <c r="N434" s="1023"/>
      <c r="O434" s="1024"/>
      <c r="P434" s="1156"/>
      <c r="Q434" s="1010"/>
      <c r="R434" s="1073" t="str">
        <f>IF(H434="","",VLOOKUP($H434,'Nhập xuất tồn S02'!$B$12:$AB$51,3,0))</f>
        <v/>
      </c>
      <c r="S434" s="1093">
        <f t="shared" si="140"/>
        <v>0</v>
      </c>
      <c r="T434" s="1093">
        <f t="shared" si="141"/>
        <v>0</v>
      </c>
      <c r="U434" s="1094">
        <f>IF(J434&gt;0,VLOOKUP($H434,'Nhập xuất tồn S02'!$B$12:$AB$51,27,0),0)</f>
        <v>0</v>
      </c>
      <c r="V434" s="1094">
        <f t="shared" si="142"/>
        <v>0</v>
      </c>
      <c r="W434" s="1105" t="str">
        <f>IF(H434="","",VLOOKUP(H434,'Nhập xuất tồn S02'!$B$12:$X$4901,22,0))</f>
        <v/>
      </c>
      <c r="X434" s="1096" t="str">
        <f>IF(H434="","",VLOOKUP(H434,'Nhập xuất tồn S02'!$B$12:$X$4901,23,0))</f>
        <v/>
      </c>
      <c r="Y434" s="1096" t="str">
        <f t="shared" si="143"/>
        <v/>
      </c>
      <c r="Z434" s="1096" t="str">
        <f t="shared" si="144"/>
        <v/>
      </c>
      <c r="AA434" s="1106" t="str">
        <f>IF(P434="","",VLOOKUP(P434,'Khách hàng'!$B$6:$E$1391,2,0))</f>
        <v/>
      </c>
      <c r="AB434" s="1107" t="str">
        <f>IF(P434="","",VLOOKUP(P434,'Khách hàng'!$B$6:$E$1391,3,0))</f>
        <v/>
      </c>
    </row>
    <row r="435" spans="1:28" s="1011" customFormat="1" ht="13.8">
      <c r="A435" s="1164">
        <f t="shared" si="126"/>
        <v>1</v>
      </c>
      <c r="B435" s="1073" t="str">
        <f t="shared" si="127"/>
        <v>Q1</v>
      </c>
      <c r="C435" s="1042"/>
      <c r="D435" s="1175"/>
      <c r="E435" s="1403"/>
      <c r="F435" s="1044">
        <f t="shared" ref="F435:F498" si="154">D435</f>
        <v>0</v>
      </c>
      <c r="G435" s="1081" t="str">
        <f t="shared" si="153"/>
        <v/>
      </c>
      <c r="H435" s="1019"/>
      <c r="I435" s="1020"/>
      <c r="J435" s="1020"/>
      <c r="K435" s="1020"/>
      <c r="L435" s="1022"/>
      <c r="M435" s="1023"/>
      <c r="N435" s="1023"/>
      <c r="O435" s="1024"/>
      <c r="P435" s="1156"/>
      <c r="Q435" s="1010"/>
      <c r="R435" s="1073" t="str">
        <f>IF(H435="","",VLOOKUP($H435,'Nhập xuất tồn S02'!$B$12:$AB$51,3,0))</f>
        <v/>
      </c>
      <c r="S435" s="1093">
        <f t="shared" si="140"/>
        <v>0</v>
      </c>
      <c r="T435" s="1093">
        <f t="shared" si="141"/>
        <v>0</v>
      </c>
      <c r="U435" s="1094">
        <f>IF(J435&gt;0,VLOOKUP($H435,'Nhập xuất tồn S02'!$B$12:$AB$51,27,0),0)</f>
        <v>0</v>
      </c>
      <c r="V435" s="1094">
        <f t="shared" si="142"/>
        <v>0</v>
      </c>
      <c r="W435" s="1105" t="str">
        <f>IF(H435="","",VLOOKUP(H435,'Nhập xuất tồn S02'!$B$12:$X$4901,22,0))</f>
        <v/>
      </c>
      <c r="X435" s="1096" t="str">
        <f>IF(H435="","",VLOOKUP(H435,'Nhập xuất tồn S02'!$B$12:$X$4901,23,0))</f>
        <v/>
      </c>
      <c r="Y435" s="1096" t="str">
        <f t="shared" si="143"/>
        <v/>
      </c>
      <c r="Z435" s="1096" t="str">
        <f t="shared" si="144"/>
        <v/>
      </c>
      <c r="AA435" s="1106" t="str">
        <f>IF(P435="","",VLOOKUP(P435,'Khách hàng'!$B$6:$E$1391,2,0))</f>
        <v/>
      </c>
      <c r="AB435" s="1107" t="str">
        <f>IF(P435="","",VLOOKUP(P435,'Khách hàng'!$B$6:$E$1391,3,0))</f>
        <v/>
      </c>
    </row>
    <row r="436" spans="1:28" s="1011" customFormat="1" ht="13.8">
      <c r="A436" s="1164">
        <f t="shared" ref="A436:A451" si="155">IF(F436="","",MONTH(F436))</f>
        <v>1</v>
      </c>
      <c r="B436" s="1073" t="str">
        <f t="shared" ref="B436:B451" si="156">IF(F436="","",IF(OR(MONTH(F436)=1,MONTH(F436)=2,MONTH(F436)=3),"Q1",IF(OR(MONTH(F436)=4,MONTH(F436)=5,MONTH(F436)=6),"Q2",IF(OR(MONTH(F436)=7,MONTH(F436)=8,MONTH(F436)=9),"Q3","Q4"))))</f>
        <v>Q1</v>
      </c>
      <c r="C436" s="1042"/>
      <c r="D436" s="1175"/>
      <c r="E436" s="1403"/>
      <c r="F436" s="1044">
        <f t="shared" si="154"/>
        <v>0</v>
      </c>
      <c r="G436" s="1081" t="str">
        <f t="shared" si="153"/>
        <v/>
      </c>
      <c r="H436" s="1019"/>
      <c r="I436" s="1020"/>
      <c r="J436" s="1020"/>
      <c r="K436" s="1020"/>
      <c r="L436" s="1022"/>
      <c r="M436" s="1023"/>
      <c r="N436" s="1023"/>
      <c r="O436" s="1024"/>
      <c r="P436" s="1156"/>
      <c r="Q436" s="1010"/>
      <c r="R436" s="1073" t="str">
        <f>IF(H436="","",VLOOKUP($H436,'Nhập xuất tồn S02'!$B$12:$AB$51,3,0))</f>
        <v/>
      </c>
      <c r="S436" s="1093">
        <f t="shared" si="140"/>
        <v>0</v>
      </c>
      <c r="T436" s="1093">
        <f t="shared" si="141"/>
        <v>0</v>
      </c>
      <c r="U436" s="1094">
        <f>IF(J436&gt;0,VLOOKUP($H436,'Nhập xuất tồn S02'!$B$12:$AB$51,27,0),0)</f>
        <v>0</v>
      </c>
      <c r="V436" s="1094">
        <f t="shared" si="142"/>
        <v>0</v>
      </c>
      <c r="W436" s="1105" t="str">
        <f>IF(H436="","",VLOOKUP(H436,'Nhập xuất tồn S02'!$B$12:$X$4901,22,0))</f>
        <v/>
      </c>
      <c r="X436" s="1096" t="str">
        <f>IF(H436="","",VLOOKUP(H436,'Nhập xuất tồn S02'!$B$12:$X$4901,23,0))</f>
        <v/>
      </c>
      <c r="Y436" s="1096" t="str">
        <f t="shared" si="143"/>
        <v/>
      </c>
      <c r="Z436" s="1096" t="str">
        <f t="shared" si="144"/>
        <v/>
      </c>
      <c r="AA436" s="1106" t="str">
        <f>IF(P436="","",VLOOKUP(P436,'Khách hàng'!$B$6:$E$1391,2,0))</f>
        <v/>
      </c>
      <c r="AB436" s="1107" t="str">
        <f>IF(P436="","",VLOOKUP(P436,'Khách hàng'!$B$6:$E$1391,3,0))</f>
        <v/>
      </c>
    </row>
    <row r="437" spans="1:28" s="1011" customFormat="1" ht="13.8">
      <c r="A437" s="1164">
        <f t="shared" ref="A437:A440" si="157">IF(F437="","",MONTH(F437))</f>
        <v>1</v>
      </c>
      <c r="B437" s="1073" t="str">
        <f t="shared" ref="B437:B440" si="158">IF(F437="","",IF(OR(MONTH(F437)=1,MONTH(F437)=2,MONTH(F437)=3),"Q1",IF(OR(MONTH(F437)=4,MONTH(F437)=5,MONTH(F437)=6),"Q2",IF(OR(MONTH(F437)=7,MONTH(F437)=8,MONTH(F437)=9),"Q3","Q4"))))</f>
        <v>Q1</v>
      </c>
      <c r="C437" s="1042"/>
      <c r="D437" s="1175"/>
      <c r="E437" s="1403"/>
      <c r="F437" s="1044">
        <f t="shared" si="154"/>
        <v>0</v>
      </c>
      <c r="G437" s="1081" t="str">
        <f t="shared" si="153"/>
        <v/>
      </c>
      <c r="H437" s="1019"/>
      <c r="I437" s="1020"/>
      <c r="J437" s="1020"/>
      <c r="K437" s="1020"/>
      <c r="L437" s="1022"/>
      <c r="M437" s="1023"/>
      <c r="N437" s="1023"/>
      <c r="O437" s="1024"/>
      <c r="P437" s="1156"/>
      <c r="Q437" s="1010"/>
      <c r="R437" s="1073" t="str">
        <f>IF(H437="","",VLOOKUP($H437,'Nhập xuất tồn S02'!$B$12:$AB$51,3,0))</f>
        <v/>
      </c>
      <c r="S437" s="1093">
        <f t="shared" si="140"/>
        <v>0</v>
      </c>
      <c r="T437" s="1093">
        <f t="shared" si="141"/>
        <v>0</v>
      </c>
      <c r="U437" s="1094">
        <f>IF(J437&gt;0,VLOOKUP($H437,'Nhập xuất tồn S02'!$B$12:$AB$51,27,0),0)</f>
        <v>0</v>
      </c>
      <c r="V437" s="1094">
        <f t="shared" si="142"/>
        <v>0</v>
      </c>
      <c r="W437" s="1105" t="str">
        <f>IF(H437="","",VLOOKUP(H437,'Nhập xuất tồn S02'!$B$12:$X$4901,22,0))</f>
        <v/>
      </c>
      <c r="X437" s="1096" t="str">
        <f>IF(H437="","",VLOOKUP(H437,'Nhập xuất tồn S02'!$B$12:$X$4901,23,0))</f>
        <v/>
      </c>
      <c r="Y437" s="1096" t="str">
        <f t="shared" si="143"/>
        <v/>
      </c>
      <c r="Z437" s="1096" t="str">
        <f t="shared" si="144"/>
        <v/>
      </c>
      <c r="AA437" s="1106" t="str">
        <f>IF(P437="","",VLOOKUP(P437,'Khách hàng'!$B$6:$E$1391,2,0))</f>
        <v/>
      </c>
      <c r="AB437" s="1107" t="str">
        <f>IF(P437="","",VLOOKUP(P437,'Khách hàng'!$B$6:$E$1391,3,0))</f>
        <v/>
      </c>
    </row>
    <row r="438" spans="1:28" s="1011" customFormat="1" ht="13.8">
      <c r="A438" s="1164">
        <f t="shared" si="157"/>
        <v>1</v>
      </c>
      <c r="B438" s="1073" t="str">
        <f t="shared" si="158"/>
        <v>Q1</v>
      </c>
      <c r="C438" s="1042"/>
      <c r="D438" s="1175"/>
      <c r="E438" s="1403"/>
      <c r="F438" s="1044">
        <f t="shared" si="154"/>
        <v>0</v>
      </c>
      <c r="G438" s="1081" t="str">
        <f t="shared" si="153"/>
        <v/>
      </c>
      <c r="H438" s="1019"/>
      <c r="I438" s="1020"/>
      <c r="J438" s="1020"/>
      <c r="K438" s="1020"/>
      <c r="L438" s="1022"/>
      <c r="M438" s="1023"/>
      <c r="N438" s="1023"/>
      <c r="O438" s="1024"/>
      <c r="P438" s="1156"/>
      <c r="Q438" s="1010"/>
      <c r="R438" s="1073" t="str">
        <f>IF(H438="","",VLOOKUP($H438,'Nhập xuất tồn S02'!$B$12:$AB$51,3,0))</f>
        <v/>
      </c>
      <c r="S438" s="1093">
        <f t="shared" si="140"/>
        <v>0</v>
      </c>
      <c r="T438" s="1093">
        <f t="shared" si="141"/>
        <v>0</v>
      </c>
      <c r="U438" s="1094">
        <f>IF(J438&gt;0,VLOOKUP($H438,'Nhập xuất tồn S02'!$B$12:$AB$51,27,0),0)</f>
        <v>0</v>
      </c>
      <c r="V438" s="1094">
        <f t="shared" si="142"/>
        <v>0</v>
      </c>
      <c r="W438" s="1105" t="str">
        <f>IF(H438="","",VLOOKUP(H438,'Nhập xuất tồn S02'!$B$12:$X$4901,22,0))</f>
        <v/>
      </c>
      <c r="X438" s="1096" t="str">
        <f>IF(H438="","",VLOOKUP(H438,'Nhập xuất tồn S02'!$B$12:$X$4901,23,0))</f>
        <v/>
      </c>
      <c r="Y438" s="1096" t="str">
        <f t="shared" si="143"/>
        <v/>
      </c>
      <c r="Z438" s="1096" t="str">
        <f t="shared" si="144"/>
        <v/>
      </c>
      <c r="AA438" s="1106" t="str">
        <f>IF(P438="","",VLOOKUP(P438,'Khách hàng'!$B$6:$E$1391,2,0))</f>
        <v/>
      </c>
      <c r="AB438" s="1107" t="str">
        <f>IF(P438="","",VLOOKUP(P438,'Khách hàng'!$B$6:$E$1391,3,0))</f>
        <v/>
      </c>
    </row>
    <row r="439" spans="1:28" s="1011" customFormat="1" ht="13.8">
      <c r="A439" s="1164">
        <f t="shared" si="157"/>
        <v>1</v>
      </c>
      <c r="B439" s="1073" t="str">
        <f t="shared" si="158"/>
        <v>Q1</v>
      </c>
      <c r="C439" s="1042"/>
      <c r="D439" s="1175"/>
      <c r="E439" s="1403"/>
      <c r="F439" s="1044">
        <f t="shared" si="154"/>
        <v>0</v>
      </c>
      <c r="G439" s="1081" t="str">
        <f t="shared" si="153"/>
        <v/>
      </c>
      <c r="H439" s="1019"/>
      <c r="I439" s="1020"/>
      <c r="J439" s="1020"/>
      <c r="K439" s="1020"/>
      <c r="L439" s="1022"/>
      <c r="M439" s="1023"/>
      <c r="N439" s="1023"/>
      <c r="O439" s="1024"/>
      <c r="P439" s="1156"/>
      <c r="Q439" s="1010"/>
      <c r="R439" s="1073" t="str">
        <f>IF(H439="","",VLOOKUP($H439,'Nhập xuất tồn S02'!$B$12:$AB$51,3,0))</f>
        <v/>
      </c>
      <c r="S439" s="1093">
        <f t="shared" si="140"/>
        <v>0</v>
      </c>
      <c r="T439" s="1093">
        <f t="shared" si="141"/>
        <v>0</v>
      </c>
      <c r="U439" s="1094">
        <f>IF(J439&gt;0,VLOOKUP($H439,'Nhập xuất tồn S02'!$B$12:$AB$51,27,0),0)</f>
        <v>0</v>
      </c>
      <c r="V439" s="1094">
        <f t="shared" si="142"/>
        <v>0</v>
      </c>
      <c r="W439" s="1105" t="str">
        <f>IF(H439="","",VLOOKUP(H439,'Nhập xuất tồn S02'!$B$12:$X$4901,22,0))</f>
        <v/>
      </c>
      <c r="X439" s="1096" t="str">
        <f>IF(H439="","",VLOOKUP(H439,'Nhập xuất tồn S02'!$B$12:$X$4901,23,0))</f>
        <v/>
      </c>
      <c r="Y439" s="1096" t="str">
        <f t="shared" si="143"/>
        <v/>
      </c>
      <c r="Z439" s="1096" t="str">
        <f t="shared" si="144"/>
        <v/>
      </c>
      <c r="AA439" s="1106" t="str">
        <f>IF(P439="","",VLOOKUP(P439,'Khách hàng'!$B$6:$E$1391,2,0))</f>
        <v/>
      </c>
      <c r="AB439" s="1107" t="str">
        <f>IF(P439="","",VLOOKUP(P439,'Khách hàng'!$B$6:$E$1391,3,0))</f>
        <v/>
      </c>
    </row>
    <row r="440" spans="1:28" s="1011" customFormat="1" ht="13.8">
      <c r="A440" s="1164">
        <f t="shared" si="157"/>
        <v>1</v>
      </c>
      <c r="B440" s="1073" t="str">
        <f t="shared" si="158"/>
        <v>Q1</v>
      </c>
      <c r="C440" s="1042"/>
      <c r="D440" s="1175"/>
      <c r="E440" s="1403"/>
      <c r="F440" s="1044">
        <f t="shared" si="154"/>
        <v>0</v>
      </c>
      <c r="G440" s="1081" t="str">
        <f t="shared" si="153"/>
        <v/>
      </c>
      <c r="H440" s="1019"/>
      <c r="I440" s="1020"/>
      <c r="J440" s="1020"/>
      <c r="K440" s="1020"/>
      <c r="L440" s="1022"/>
      <c r="M440" s="1023"/>
      <c r="N440" s="1023"/>
      <c r="O440" s="1024"/>
      <c r="P440" s="1156"/>
      <c r="Q440" s="1010"/>
      <c r="R440" s="1073" t="str">
        <f>IF(H440="","",VLOOKUP($H440,'Nhập xuất tồn S02'!$B$12:$AB$51,3,0))</f>
        <v/>
      </c>
      <c r="S440" s="1093">
        <f t="shared" si="140"/>
        <v>0</v>
      </c>
      <c r="T440" s="1093">
        <f t="shared" si="141"/>
        <v>0</v>
      </c>
      <c r="U440" s="1094">
        <f>IF(J440&gt;0,VLOOKUP($H440,'Nhập xuất tồn S02'!$B$12:$AB$51,27,0),0)</f>
        <v>0</v>
      </c>
      <c r="V440" s="1094">
        <f t="shared" si="142"/>
        <v>0</v>
      </c>
      <c r="W440" s="1105" t="str">
        <f>IF(H440="","",VLOOKUP(H440,'Nhập xuất tồn S02'!$B$12:$X$4901,22,0))</f>
        <v/>
      </c>
      <c r="X440" s="1096" t="str">
        <f>IF(H440="","",VLOOKUP(H440,'Nhập xuất tồn S02'!$B$12:$X$4901,23,0))</f>
        <v/>
      </c>
      <c r="Y440" s="1096" t="str">
        <f t="shared" si="143"/>
        <v/>
      </c>
      <c r="Z440" s="1096" t="str">
        <f t="shared" si="144"/>
        <v/>
      </c>
      <c r="AA440" s="1106" t="str">
        <f>IF(P440="","",VLOOKUP(P440,'Khách hàng'!$B$6:$E$1391,2,0))</f>
        <v/>
      </c>
      <c r="AB440" s="1107" t="str">
        <f>IF(P440="","",VLOOKUP(P440,'Khách hàng'!$B$6:$E$1391,3,0))</f>
        <v/>
      </c>
    </row>
    <row r="441" spans="1:28" s="1011" customFormat="1" ht="13.8">
      <c r="A441" s="1164">
        <f t="shared" si="155"/>
        <v>1</v>
      </c>
      <c r="B441" s="1073" t="str">
        <f t="shared" si="156"/>
        <v>Q1</v>
      </c>
      <c r="C441" s="1042"/>
      <c r="D441" s="1175"/>
      <c r="E441" s="1403"/>
      <c r="F441" s="1044">
        <f t="shared" si="154"/>
        <v>0</v>
      </c>
      <c r="G441" s="1081" t="str">
        <f t="shared" si="153"/>
        <v/>
      </c>
      <c r="H441" s="1019"/>
      <c r="I441" s="1020"/>
      <c r="J441" s="1020"/>
      <c r="K441" s="1020"/>
      <c r="L441" s="1022"/>
      <c r="M441" s="1023"/>
      <c r="N441" s="1023"/>
      <c r="O441" s="1024"/>
      <c r="P441" s="1156"/>
      <c r="Q441" s="1010"/>
      <c r="R441" s="1073" t="str">
        <f>IF(H441="","",VLOOKUP($H441,'Nhập xuất tồn S02'!$B$12:$AB$51,3,0))</f>
        <v/>
      </c>
      <c r="S441" s="1093">
        <f t="shared" si="140"/>
        <v>0</v>
      </c>
      <c r="T441" s="1093">
        <f t="shared" si="141"/>
        <v>0</v>
      </c>
      <c r="U441" s="1094">
        <f>IF(J441&gt;0,VLOOKUP($H441,'Nhập xuất tồn S02'!$B$12:$AB$51,27,0),0)</f>
        <v>0</v>
      </c>
      <c r="V441" s="1094">
        <f t="shared" si="142"/>
        <v>0</v>
      </c>
      <c r="W441" s="1105" t="str">
        <f>IF(H441="","",VLOOKUP(H441,'Nhập xuất tồn S02'!$B$12:$X$4901,22,0))</f>
        <v/>
      </c>
      <c r="X441" s="1096" t="str">
        <f>IF(H441="","",VLOOKUP(H441,'Nhập xuất tồn S02'!$B$12:$X$4901,23,0))</f>
        <v/>
      </c>
      <c r="Y441" s="1096" t="str">
        <f t="shared" si="143"/>
        <v/>
      </c>
      <c r="Z441" s="1096" t="str">
        <f t="shared" si="144"/>
        <v/>
      </c>
      <c r="AA441" s="1106" t="str">
        <f>IF(P441="","",VLOOKUP(P441,'Khách hàng'!$B$6:$E$1391,2,0))</f>
        <v/>
      </c>
      <c r="AB441" s="1107" t="str">
        <f>IF(P441="","",VLOOKUP(P441,'Khách hàng'!$B$6:$E$1391,3,0))</f>
        <v/>
      </c>
    </row>
    <row r="442" spans="1:28" s="1011" customFormat="1" ht="13.8">
      <c r="A442" s="1164">
        <f t="shared" si="155"/>
        <v>1</v>
      </c>
      <c r="B442" s="1073" t="str">
        <f t="shared" si="156"/>
        <v>Q1</v>
      </c>
      <c r="C442" s="1042"/>
      <c r="D442" s="1175"/>
      <c r="E442" s="1403"/>
      <c r="F442" s="1044">
        <f t="shared" si="154"/>
        <v>0</v>
      </c>
      <c r="G442" s="1081" t="str">
        <f t="shared" si="153"/>
        <v/>
      </c>
      <c r="H442" s="1019"/>
      <c r="I442" s="1020"/>
      <c r="J442" s="1020"/>
      <c r="K442" s="1020"/>
      <c r="L442" s="1022"/>
      <c r="M442" s="1023"/>
      <c r="N442" s="1023"/>
      <c r="O442" s="1024"/>
      <c r="P442" s="1156"/>
      <c r="Q442" s="1010"/>
      <c r="R442" s="1073" t="str">
        <f>IF(H442="","",VLOOKUP($H442,'Nhập xuất tồn S02'!$B$12:$AB$51,3,0))</f>
        <v/>
      </c>
      <c r="S442" s="1093">
        <f t="shared" si="140"/>
        <v>0</v>
      </c>
      <c r="T442" s="1093">
        <f t="shared" si="141"/>
        <v>0</v>
      </c>
      <c r="U442" s="1094">
        <f>IF(J442&gt;0,VLOOKUP($H442,'Nhập xuất tồn S02'!$B$12:$AB$51,27,0),0)</f>
        <v>0</v>
      </c>
      <c r="V442" s="1094">
        <f t="shared" si="142"/>
        <v>0</v>
      </c>
      <c r="W442" s="1105" t="str">
        <f>IF(H442="","",VLOOKUP(H442,'Nhập xuất tồn S02'!$B$12:$X$4901,22,0))</f>
        <v/>
      </c>
      <c r="X442" s="1096" t="str">
        <f>IF(H442="","",VLOOKUP(H442,'Nhập xuất tồn S02'!$B$12:$X$4901,23,0))</f>
        <v/>
      </c>
      <c r="Y442" s="1096" t="str">
        <f t="shared" si="143"/>
        <v/>
      </c>
      <c r="Z442" s="1096" t="str">
        <f t="shared" si="144"/>
        <v/>
      </c>
      <c r="AA442" s="1106" t="str">
        <f>IF(P442="","",VLOOKUP(P442,'Khách hàng'!$B$6:$E$1391,2,0))</f>
        <v/>
      </c>
      <c r="AB442" s="1107" t="str">
        <f>IF(P442="","",VLOOKUP(P442,'Khách hàng'!$B$6:$E$1391,3,0))</f>
        <v/>
      </c>
    </row>
    <row r="443" spans="1:28" s="1011" customFormat="1" ht="13.8">
      <c r="A443" s="1164">
        <f t="shared" si="155"/>
        <v>1</v>
      </c>
      <c r="B443" s="1073" t="str">
        <f t="shared" si="156"/>
        <v>Q1</v>
      </c>
      <c r="C443" s="1042"/>
      <c r="D443" s="1175"/>
      <c r="E443" s="1403"/>
      <c r="F443" s="1044">
        <f t="shared" si="154"/>
        <v>0</v>
      </c>
      <c r="G443" s="1081" t="str">
        <f t="shared" si="153"/>
        <v/>
      </c>
      <c r="H443" s="1019"/>
      <c r="I443" s="1020"/>
      <c r="J443" s="1020"/>
      <c r="K443" s="1020"/>
      <c r="L443" s="1022"/>
      <c r="M443" s="1023"/>
      <c r="N443" s="1023"/>
      <c r="O443" s="1024"/>
      <c r="P443" s="1156"/>
      <c r="Q443" s="1010"/>
      <c r="R443" s="1073" t="str">
        <f>IF(H443="","",VLOOKUP($H443,'Nhập xuất tồn S02'!$B$12:$AB$51,3,0))</f>
        <v/>
      </c>
      <c r="S443" s="1093">
        <f t="shared" si="140"/>
        <v>0</v>
      </c>
      <c r="T443" s="1093">
        <f t="shared" si="141"/>
        <v>0</v>
      </c>
      <c r="U443" s="1094">
        <f>IF(J443&gt;0,VLOOKUP($H443,'Nhập xuất tồn S02'!$B$12:$AB$51,27,0),0)</f>
        <v>0</v>
      </c>
      <c r="V443" s="1094">
        <f t="shared" si="142"/>
        <v>0</v>
      </c>
      <c r="W443" s="1105" t="str">
        <f>IF(H443="","",VLOOKUP(H443,'Nhập xuất tồn S02'!$B$12:$X$4901,22,0))</f>
        <v/>
      </c>
      <c r="X443" s="1096" t="str">
        <f>IF(H443="","",VLOOKUP(H443,'Nhập xuất tồn S02'!$B$12:$X$4901,23,0))</f>
        <v/>
      </c>
      <c r="Y443" s="1096" t="str">
        <f t="shared" si="143"/>
        <v/>
      </c>
      <c r="Z443" s="1096" t="str">
        <f t="shared" si="144"/>
        <v/>
      </c>
      <c r="AA443" s="1106" t="str">
        <f>IF(P443="","",VLOOKUP(P443,'Khách hàng'!$B$6:$E$1391,2,0))</f>
        <v/>
      </c>
      <c r="AB443" s="1107" t="str">
        <f>IF(P443="","",VLOOKUP(P443,'Khách hàng'!$B$6:$E$1391,3,0))</f>
        <v/>
      </c>
    </row>
    <row r="444" spans="1:28" s="1011" customFormat="1" ht="13.8">
      <c r="A444" s="1164">
        <f t="shared" si="155"/>
        <v>1</v>
      </c>
      <c r="B444" s="1073" t="str">
        <f t="shared" si="156"/>
        <v>Q1</v>
      </c>
      <c r="C444" s="1042"/>
      <c r="D444" s="1175"/>
      <c r="E444" s="1403"/>
      <c r="F444" s="1044">
        <f t="shared" si="154"/>
        <v>0</v>
      </c>
      <c r="G444" s="1081" t="str">
        <f t="shared" si="153"/>
        <v/>
      </c>
      <c r="H444" s="1019"/>
      <c r="I444" s="1020"/>
      <c r="J444" s="1020"/>
      <c r="K444" s="1020"/>
      <c r="L444" s="1022"/>
      <c r="M444" s="1023"/>
      <c r="N444" s="1023"/>
      <c r="O444" s="1024"/>
      <c r="P444" s="1156"/>
      <c r="Q444" s="1010"/>
      <c r="R444" s="1073" t="str">
        <f>IF(H444="","",VLOOKUP($H444,'Nhập xuất tồn S02'!$B$12:$AB$51,3,0))</f>
        <v/>
      </c>
      <c r="S444" s="1093">
        <f t="shared" si="140"/>
        <v>0</v>
      </c>
      <c r="T444" s="1093">
        <f t="shared" si="141"/>
        <v>0</v>
      </c>
      <c r="U444" s="1094">
        <f>IF(J444&gt;0,VLOOKUP($H444,'Nhập xuất tồn S02'!$B$12:$AB$51,27,0),0)</f>
        <v>0</v>
      </c>
      <c r="V444" s="1094">
        <f t="shared" si="142"/>
        <v>0</v>
      </c>
      <c r="W444" s="1105" t="str">
        <f>IF(H444="","",VLOOKUP(H444,'Nhập xuất tồn S02'!$B$12:$X$4901,22,0))</f>
        <v/>
      </c>
      <c r="X444" s="1096" t="str">
        <f>IF(H444="","",VLOOKUP(H444,'Nhập xuất tồn S02'!$B$12:$X$4901,23,0))</f>
        <v/>
      </c>
      <c r="Y444" s="1096" t="str">
        <f t="shared" si="143"/>
        <v/>
      </c>
      <c r="Z444" s="1096" t="str">
        <f t="shared" si="144"/>
        <v/>
      </c>
      <c r="AA444" s="1106" t="str">
        <f>IF(P444="","",VLOOKUP(P444,'Khách hàng'!$B$6:$E$1391,2,0))</f>
        <v/>
      </c>
      <c r="AB444" s="1107" t="str">
        <f>IF(P444="","",VLOOKUP(P444,'Khách hàng'!$B$6:$E$1391,3,0))</f>
        <v/>
      </c>
    </row>
    <row r="445" spans="1:28" s="1011" customFormat="1" ht="13.8">
      <c r="A445" s="1164">
        <f t="shared" si="155"/>
        <v>1</v>
      </c>
      <c r="B445" s="1073" t="str">
        <f t="shared" si="156"/>
        <v>Q1</v>
      </c>
      <c r="C445" s="1042"/>
      <c r="D445" s="1175"/>
      <c r="E445" s="1403"/>
      <c r="F445" s="1044">
        <f t="shared" si="154"/>
        <v>0</v>
      </c>
      <c r="G445" s="1081" t="str">
        <f t="shared" si="153"/>
        <v/>
      </c>
      <c r="H445" s="1019"/>
      <c r="I445" s="1020"/>
      <c r="J445" s="1020"/>
      <c r="K445" s="1020"/>
      <c r="L445" s="1022"/>
      <c r="M445" s="1023"/>
      <c r="N445" s="1023"/>
      <c r="O445" s="1024"/>
      <c r="P445" s="1156"/>
      <c r="Q445" s="1010"/>
      <c r="R445" s="1073" t="str">
        <f>IF(H445="","",VLOOKUP($H445,'Nhập xuất tồn S02'!$B$12:$AB$51,3,0))</f>
        <v/>
      </c>
      <c r="S445" s="1093">
        <f t="shared" si="140"/>
        <v>0</v>
      </c>
      <c r="T445" s="1093">
        <f t="shared" si="141"/>
        <v>0</v>
      </c>
      <c r="U445" s="1094">
        <f>IF(J445&gt;0,VLOOKUP($H445,'Nhập xuất tồn S02'!$B$12:$AB$51,27,0),0)</f>
        <v>0</v>
      </c>
      <c r="V445" s="1094">
        <f t="shared" si="142"/>
        <v>0</v>
      </c>
      <c r="W445" s="1105" t="str">
        <f>IF(H445="","",VLOOKUP(H445,'Nhập xuất tồn S02'!$B$12:$X$4901,22,0))</f>
        <v/>
      </c>
      <c r="X445" s="1096" t="str">
        <f>IF(H445="","",VLOOKUP(H445,'Nhập xuất tồn S02'!$B$12:$X$4901,23,0))</f>
        <v/>
      </c>
      <c r="Y445" s="1096" t="str">
        <f t="shared" si="143"/>
        <v/>
      </c>
      <c r="Z445" s="1096" t="str">
        <f t="shared" si="144"/>
        <v/>
      </c>
      <c r="AA445" s="1106" t="str">
        <f>IF(P445="","",VLOOKUP(P445,'Khách hàng'!$B$6:$E$1391,2,0))</f>
        <v/>
      </c>
      <c r="AB445" s="1107" t="str">
        <f>IF(P445="","",VLOOKUP(P445,'Khách hàng'!$B$6:$E$1391,3,0))</f>
        <v/>
      </c>
    </row>
    <row r="446" spans="1:28" s="1011" customFormat="1" ht="13.8">
      <c r="A446" s="1164">
        <f t="shared" si="155"/>
        <v>1</v>
      </c>
      <c r="B446" s="1073" t="str">
        <f t="shared" si="156"/>
        <v>Q1</v>
      </c>
      <c r="C446" s="1042"/>
      <c r="D446" s="1175"/>
      <c r="E446" s="1403"/>
      <c r="F446" s="1044">
        <f t="shared" si="154"/>
        <v>0</v>
      </c>
      <c r="G446" s="1081" t="str">
        <f t="shared" si="153"/>
        <v/>
      </c>
      <c r="H446" s="1019"/>
      <c r="I446" s="1020"/>
      <c r="J446" s="1020"/>
      <c r="K446" s="1020"/>
      <c r="L446" s="1022"/>
      <c r="M446" s="1023"/>
      <c r="N446" s="1023"/>
      <c r="O446" s="1024"/>
      <c r="P446" s="1156"/>
      <c r="Q446" s="1010"/>
      <c r="R446" s="1073" t="str">
        <f>IF(H446="","",VLOOKUP($H446,'Nhập xuất tồn S02'!$B$12:$AB$51,3,0))</f>
        <v/>
      </c>
      <c r="S446" s="1093">
        <f t="shared" si="140"/>
        <v>0</v>
      </c>
      <c r="T446" s="1093">
        <f t="shared" si="141"/>
        <v>0</v>
      </c>
      <c r="U446" s="1094">
        <f>IF(J446&gt;0,VLOOKUP($H446,'Nhập xuất tồn S02'!$B$12:$AB$51,27,0),0)</f>
        <v>0</v>
      </c>
      <c r="V446" s="1094">
        <f t="shared" si="142"/>
        <v>0</v>
      </c>
      <c r="W446" s="1105" t="str">
        <f>IF(H446="","",VLOOKUP(H446,'Nhập xuất tồn S02'!$B$12:$X$4901,22,0))</f>
        <v/>
      </c>
      <c r="X446" s="1096" t="str">
        <f>IF(H446="","",VLOOKUP(H446,'Nhập xuất tồn S02'!$B$12:$X$4901,23,0))</f>
        <v/>
      </c>
      <c r="Y446" s="1096" t="str">
        <f t="shared" si="143"/>
        <v/>
      </c>
      <c r="Z446" s="1096" t="str">
        <f t="shared" si="144"/>
        <v/>
      </c>
      <c r="AA446" s="1106" t="str">
        <f>IF(P446="","",VLOOKUP(P446,'Khách hàng'!$B$6:$E$1391,2,0))</f>
        <v/>
      </c>
      <c r="AB446" s="1107" t="str">
        <f>IF(P446="","",VLOOKUP(P446,'Khách hàng'!$B$6:$E$1391,3,0))</f>
        <v/>
      </c>
    </row>
    <row r="447" spans="1:28" s="1011" customFormat="1" ht="13.8">
      <c r="A447" s="1164">
        <f t="shared" si="155"/>
        <v>1</v>
      </c>
      <c r="B447" s="1073" t="str">
        <f t="shared" si="156"/>
        <v>Q1</v>
      </c>
      <c r="C447" s="1042"/>
      <c r="D447" s="1175"/>
      <c r="E447" s="1403"/>
      <c r="F447" s="1044">
        <f t="shared" si="154"/>
        <v>0</v>
      </c>
      <c r="G447" s="1081" t="str">
        <f t="shared" si="153"/>
        <v/>
      </c>
      <c r="H447" s="1019"/>
      <c r="I447" s="1020"/>
      <c r="J447" s="1020"/>
      <c r="K447" s="1020"/>
      <c r="L447" s="1022"/>
      <c r="M447" s="1023"/>
      <c r="N447" s="1023"/>
      <c r="O447" s="1024"/>
      <c r="P447" s="1156"/>
      <c r="Q447" s="1010"/>
      <c r="R447" s="1073" t="str">
        <f>IF(H447="","",VLOOKUP($H447,'Nhập xuất tồn S02'!$B$12:$AB$51,3,0))</f>
        <v/>
      </c>
      <c r="S447" s="1093">
        <f t="shared" si="140"/>
        <v>0</v>
      </c>
      <c r="T447" s="1093">
        <f t="shared" si="141"/>
        <v>0</v>
      </c>
      <c r="U447" s="1094">
        <f>IF(J447&gt;0,VLOOKUP($H447,'Nhập xuất tồn S02'!$B$12:$AB$51,27,0),0)</f>
        <v>0</v>
      </c>
      <c r="V447" s="1094">
        <f t="shared" si="142"/>
        <v>0</v>
      </c>
      <c r="W447" s="1105" t="str">
        <f>IF(H447="","",VLOOKUP(H447,'Nhập xuất tồn S02'!$B$12:$X$4901,22,0))</f>
        <v/>
      </c>
      <c r="X447" s="1096" t="str">
        <f>IF(H447="","",VLOOKUP(H447,'Nhập xuất tồn S02'!$B$12:$X$4901,23,0))</f>
        <v/>
      </c>
      <c r="Y447" s="1096" t="str">
        <f t="shared" si="143"/>
        <v/>
      </c>
      <c r="Z447" s="1096" t="str">
        <f t="shared" si="144"/>
        <v/>
      </c>
      <c r="AA447" s="1106" t="str">
        <f>IF(P447="","",VLOOKUP(P447,'Khách hàng'!$B$6:$E$1391,2,0))</f>
        <v/>
      </c>
      <c r="AB447" s="1107" t="str">
        <f>IF(P447="","",VLOOKUP(P447,'Khách hàng'!$B$6:$E$1391,3,0))</f>
        <v/>
      </c>
    </row>
    <row r="448" spans="1:28" s="1011" customFormat="1" ht="13.8">
      <c r="A448" s="1164">
        <f t="shared" si="155"/>
        <v>1</v>
      </c>
      <c r="B448" s="1073" t="str">
        <f t="shared" si="156"/>
        <v>Q1</v>
      </c>
      <c r="C448" s="1042"/>
      <c r="D448" s="1175"/>
      <c r="E448" s="1403"/>
      <c r="F448" s="1044">
        <f t="shared" si="154"/>
        <v>0</v>
      </c>
      <c r="G448" s="1081" t="str">
        <f t="shared" si="153"/>
        <v/>
      </c>
      <c r="H448" s="1019"/>
      <c r="I448" s="1020"/>
      <c r="J448" s="1020"/>
      <c r="K448" s="1020"/>
      <c r="L448" s="1022"/>
      <c r="M448" s="1023"/>
      <c r="N448" s="1023"/>
      <c r="O448" s="1024"/>
      <c r="P448" s="1156"/>
      <c r="Q448" s="1010"/>
      <c r="R448" s="1073" t="str">
        <f>IF(H448="","",VLOOKUP($H448,'Nhập xuất tồn S02'!$B$12:$AB$51,3,0))</f>
        <v/>
      </c>
      <c r="S448" s="1093">
        <f t="shared" si="140"/>
        <v>0</v>
      </c>
      <c r="T448" s="1093">
        <f t="shared" si="141"/>
        <v>0</v>
      </c>
      <c r="U448" s="1094">
        <f>IF(J448&gt;0,VLOOKUP($H448,'Nhập xuất tồn S02'!$B$12:$AB$51,27,0),0)</f>
        <v>0</v>
      </c>
      <c r="V448" s="1094">
        <f t="shared" si="142"/>
        <v>0</v>
      </c>
      <c r="W448" s="1105" t="str">
        <f>IF(H448="","",VLOOKUP(H448,'Nhập xuất tồn S02'!$B$12:$X$4901,22,0))</f>
        <v/>
      </c>
      <c r="X448" s="1096" t="str">
        <f>IF(H448="","",VLOOKUP(H448,'Nhập xuất tồn S02'!$B$12:$X$4901,23,0))</f>
        <v/>
      </c>
      <c r="Y448" s="1096" t="str">
        <f t="shared" si="143"/>
        <v/>
      </c>
      <c r="Z448" s="1096" t="str">
        <f t="shared" si="144"/>
        <v/>
      </c>
      <c r="AA448" s="1106" t="str">
        <f>IF(P448="","",VLOOKUP(P448,'Khách hàng'!$B$6:$E$1391,2,0))</f>
        <v/>
      </c>
      <c r="AB448" s="1107" t="str">
        <f>IF(P448="","",VLOOKUP(P448,'Khách hàng'!$B$6:$E$1391,3,0))</f>
        <v/>
      </c>
    </row>
    <row r="449" spans="1:28" s="1011" customFormat="1" ht="13.8">
      <c r="A449" s="1164">
        <f t="shared" si="155"/>
        <v>1</v>
      </c>
      <c r="B449" s="1073" t="str">
        <f t="shared" si="156"/>
        <v>Q1</v>
      </c>
      <c r="C449" s="1042"/>
      <c r="D449" s="1175"/>
      <c r="E449" s="1403"/>
      <c r="F449" s="1044">
        <f t="shared" si="154"/>
        <v>0</v>
      </c>
      <c r="G449" s="1081" t="str">
        <f t="shared" si="153"/>
        <v/>
      </c>
      <c r="H449" s="1019"/>
      <c r="I449" s="1020"/>
      <c r="J449" s="1020"/>
      <c r="K449" s="1020"/>
      <c r="L449" s="1022"/>
      <c r="M449" s="1023"/>
      <c r="N449" s="1023"/>
      <c r="O449" s="1024"/>
      <c r="P449" s="1156"/>
      <c r="Q449" s="1010"/>
      <c r="R449" s="1073" t="str">
        <f>IF(H449="","",VLOOKUP($H449,'Nhập xuất tồn S02'!$B$12:$AB$51,3,0))</f>
        <v/>
      </c>
      <c r="S449" s="1093">
        <f t="shared" si="140"/>
        <v>0</v>
      </c>
      <c r="T449" s="1093">
        <f t="shared" si="141"/>
        <v>0</v>
      </c>
      <c r="U449" s="1094">
        <f>IF(J449&gt;0,VLOOKUP($H449,'Nhập xuất tồn S02'!$B$12:$AB$51,27,0),0)</f>
        <v>0</v>
      </c>
      <c r="V449" s="1094">
        <f t="shared" si="142"/>
        <v>0</v>
      </c>
      <c r="W449" s="1105" t="str">
        <f>IF(H449="","",VLOOKUP(H449,'Nhập xuất tồn S02'!$B$12:$X$4901,22,0))</f>
        <v/>
      </c>
      <c r="X449" s="1096" t="str">
        <f>IF(H449="","",VLOOKUP(H449,'Nhập xuất tồn S02'!$B$12:$X$4901,23,0))</f>
        <v/>
      </c>
      <c r="Y449" s="1096" t="str">
        <f t="shared" si="143"/>
        <v/>
      </c>
      <c r="Z449" s="1096" t="str">
        <f t="shared" si="144"/>
        <v/>
      </c>
      <c r="AA449" s="1107" t="str">
        <f>IF(P449="","",VLOOKUP(P449,'Khách hàng'!$B$6:$E$1391,2,0))</f>
        <v/>
      </c>
      <c r="AB449" s="1107" t="str">
        <f>IF(P449="","",VLOOKUP(P449,'Khách hàng'!$B$6:$E$1391,3,0))</f>
        <v/>
      </c>
    </row>
    <row r="450" spans="1:28" s="1011" customFormat="1" ht="13.8">
      <c r="A450" s="1164">
        <f t="shared" si="155"/>
        <v>1</v>
      </c>
      <c r="B450" s="1073" t="str">
        <f t="shared" si="156"/>
        <v>Q1</v>
      </c>
      <c r="C450" s="1042"/>
      <c r="D450" s="1175"/>
      <c r="E450" s="1403"/>
      <c r="F450" s="1044">
        <f t="shared" si="154"/>
        <v>0</v>
      </c>
      <c r="G450" s="1081" t="str">
        <f t="shared" si="153"/>
        <v/>
      </c>
      <c r="H450" s="1019"/>
      <c r="I450" s="1020"/>
      <c r="J450" s="1020"/>
      <c r="K450" s="1020"/>
      <c r="L450" s="1022"/>
      <c r="M450" s="1023"/>
      <c r="N450" s="1023"/>
      <c r="O450" s="1024"/>
      <c r="P450" s="1156"/>
      <c r="Q450" s="1010"/>
      <c r="R450" s="1073" t="str">
        <f>IF(H450="","",VLOOKUP($H450,'Nhập xuất tồn S02'!$B$12:$AB$51,3,0))</f>
        <v/>
      </c>
      <c r="S450" s="1093">
        <f t="shared" si="140"/>
        <v>0</v>
      </c>
      <c r="T450" s="1093">
        <f t="shared" si="141"/>
        <v>0</v>
      </c>
      <c r="U450" s="1094">
        <f>IF(J450&gt;0,VLOOKUP($H450,'Nhập xuất tồn S02'!$B$12:$AB$51,27,0),0)</f>
        <v>0</v>
      </c>
      <c r="V450" s="1094">
        <f t="shared" si="142"/>
        <v>0</v>
      </c>
      <c r="W450" s="1105" t="str">
        <f>IF(H450="","",VLOOKUP(H450,'Nhập xuất tồn S02'!$B$12:$X$4901,22,0))</f>
        <v/>
      </c>
      <c r="X450" s="1096" t="str">
        <f>IF(H450="","",VLOOKUP(H450,'Nhập xuất tồn S02'!$B$12:$X$4901,23,0))</f>
        <v/>
      </c>
      <c r="Y450" s="1096" t="str">
        <f t="shared" si="143"/>
        <v/>
      </c>
      <c r="Z450" s="1096" t="str">
        <f t="shared" si="144"/>
        <v/>
      </c>
      <c r="AA450" s="1107" t="str">
        <f>IF(P450="","",VLOOKUP(P450,'Khách hàng'!$B$6:$E$1391,2,0))</f>
        <v/>
      </c>
      <c r="AB450" s="1107" t="str">
        <f>IF(P450="","",VLOOKUP(P450,'Khách hàng'!$B$6:$E$1391,3,0))</f>
        <v/>
      </c>
    </row>
    <row r="451" spans="1:28" s="1011" customFormat="1" ht="13.8">
      <c r="A451" s="1164">
        <f t="shared" si="155"/>
        <v>1</v>
      </c>
      <c r="B451" s="1073" t="str">
        <f t="shared" si="156"/>
        <v>Q1</v>
      </c>
      <c r="C451" s="1042"/>
      <c r="D451" s="1175"/>
      <c r="E451" s="1403"/>
      <c r="F451" s="1044">
        <f t="shared" si="154"/>
        <v>0</v>
      </c>
      <c r="G451" s="1081" t="str">
        <f t="shared" si="153"/>
        <v/>
      </c>
      <c r="H451" s="1019"/>
      <c r="I451" s="1020"/>
      <c r="J451" s="1020"/>
      <c r="K451" s="1020"/>
      <c r="L451" s="1022"/>
      <c r="M451" s="1023"/>
      <c r="N451" s="1023"/>
      <c r="O451" s="1024"/>
      <c r="P451" s="1156"/>
      <c r="Q451" s="1010"/>
      <c r="R451" s="1073" t="str">
        <f>IF(H451="","",VLOOKUP($H451,'Nhập xuất tồn S02'!$B$12:$AB$51,3,0))</f>
        <v/>
      </c>
      <c r="S451" s="1093">
        <f t="shared" si="140"/>
        <v>0</v>
      </c>
      <c r="T451" s="1093">
        <f t="shared" si="141"/>
        <v>0</v>
      </c>
      <c r="U451" s="1094">
        <f>IF(J451&gt;0,VLOOKUP($H451,'Nhập xuất tồn S02'!$B$12:$AB$51,27,0),0)</f>
        <v>0</v>
      </c>
      <c r="V451" s="1094">
        <f t="shared" si="142"/>
        <v>0</v>
      </c>
      <c r="W451" s="1105" t="str">
        <f>IF(H451="","",VLOOKUP(H451,'Nhập xuất tồn S02'!$B$12:$X$4901,22,0))</f>
        <v/>
      </c>
      <c r="X451" s="1096" t="str">
        <f>IF(H451="","",VLOOKUP(H451,'Nhập xuất tồn S02'!$B$12:$X$4901,23,0))</f>
        <v/>
      </c>
      <c r="Y451" s="1096" t="str">
        <f t="shared" si="143"/>
        <v/>
      </c>
      <c r="Z451" s="1096" t="str">
        <f t="shared" si="144"/>
        <v/>
      </c>
      <c r="AA451" s="1107" t="str">
        <f>IF(P451="","",VLOOKUP(P451,'Khách hàng'!$B$6:$E$1391,2,0))</f>
        <v/>
      </c>
      <c r="AB451" s="1107" t="str">
        <f>IF(P451="","",VLOOKUP(P451,'Khách hàng'!$B$6:$E$1391,3,0))</f>
        <v/>
      </c>
    </row>
    <row r="452" spans="1:28" s="1011" customFormat="1" ht="13.8">
      <c r="A452" s="1164">
        <f t="shared" si="126"/>
        <v>1</v>
      </c>
      <c r="B452" s="1073" t="str">
        <f t="shared" si="127"/>
        <v>Q1</v>
      </c>
      <c r="C452" s="1042"/>
      <c r="D452" s="1175"/>
      <c r="E452" s="1403"/>
      <c r="F452" s="1044">
        <f t="shared" si="154"/>
        <v>0</v>
      </c>
      <c r="G452" s="1081" t="str">
        <f t="shared" si="153"/>
        <v/>
      </c>
      <c r="H452" s="1019"/>
      <c r="I452" s="1020"/>
      <c r="J452" s="1020"/>
      <c r="K452" s="1020"/>
      <c r="L452" s="1022"/>
      <c r="M452" s="1023"/>
      <c r="N452" s="1023"/>
      <c r="O452" s="1024"/>
      <c r="P452" s="1156"/>
      <c r="Q452" s="1010"/>
      <c r="R452" s="1073" t="str">
        <f>IF(H452="","",VLOOKUP($H452,'Nhập xuất tồn S02'!$B$12:$AB$51,3,0))</f>
        <v/>
      </c>
      <c r="S452" s="1093">
        <f t="shared" si="140"/>
        <v>0</v>
      </c>
      <c r="T452" s="1093">
        <f t="shared" si="141"/>
        <v>0</v>
      </c>
      <c r="U452" s="1094">
        <f>IF(J452&gt;0,VLOOKUP($H452,'Nhập xuất tồn S02'!$B$12:$AB$51,27,0),0)</f>
        <v>0</v>
      </c>
      <c r="V452" s="1094">
        <f t="shared" si="142"/>
        <v>0</v>
      </c>
      <c r="W452" s="1105" t="str">
        <f>IF(H452="","",VLOOKUP(H452,'Nhập xuất tồn S02'!$B$12:$X$4901,22,0))</f>
        <v/>
      </c>
      <c r="X452" s="1096" t="str">
        <f>IF(H452="","",VLOOKUP(H452,'Nhập xuất tồn S02'!$B$12:$X$4901,23,0))</f>
        <v/>
      </c>
      <c r="Y452" s="1096" t="str">
        <f t="shared" si="143"/>
        <v/>
      </c>
      <c r="Z452" s="1096" t="str">
        <f t="shared" si="144"/>
        <v/>
      </c>
      <c r="AA452" s="1107" t="str">
        <f>IF(P452="","",VLOOKUP(P452,'Khách hàng'!$B$6:$E$1391,2,0))</f>
        <v/>
      </c>
      <c r="AB452" s="1107" t="str">
        <f>IF(P452="","",VLOOKUP(P452,'Khách hàng'!$B$6:$E$1391,3,0))</f>
        <v/>
      </c>
    </row>
    <row r="453" spans="1:28" s="1011" customFormat="1" ht="13.8">
      <c r="A453" s="1164">
        <f t="shared" si="126"/>
        <v>1</v>
      </c>
      <c r="B453" s="1073" t="str">
        <f t="shared" si="127"/>
        <v>Q1</v>
      </c>
      <c r="C453" s="1042"/>
      <c r="D453" s="1175"/>
      <c r="E453" s="1403"/>
      <c r="F453" s="1044">
        <f t="shared" si="154"/>
        <v>0</v>
      </c>
      <c r="G453" s="1081" t="str">
        <f t="shared" si="153"/>
        <v/>
      </c>
      <c r="H453" s="1019"/>
      <c r="I453" s="1020"/>
      <c r="J453" s="1020"/>
      <c r="K453" s="1020"/>
      <c r="L453" s="1022"/>
      <c r="M453" s="1023"/>
      <c r="N453" s="1023"/>
      <c r="O453" s="1024"/>
      <c r="P453" s="1156"/>
      <c r="Q453" s="1010"/>
      <c r="R453" s="1073" t="str">
        <f>IF(H453="","",VLOOKUP($H453,'Nhập xuất tồn S02'!$B$12:$AB$51,3,0))</f>
        <v/>
      </c>
      <c r="S453" s="1093">
        <f t="shared" si="140"/>
        <v>0</v>
      </c>
      <c r="T453" s="1093">
        <f t="shared" si="141"/>
        <v>0</v>
      </c>
      <c r="U453" s="1094">
        <f>IF(J453&gt;0,VLOOKUP($H453,'Nhập xuất tồn S02'!$B$12:$AB$51,27,0),0)</f>
        <v>0</v>
      </c>
      <c r="V453" s="1094">
        <f t="shared" si="142"/>
        <v>0</v>
      </c>
      <c r="W453" s="1105" t="str">
        <f>IF(H453="","",VLOOKUP(H453,'Nhập xuất tồn S02'!$B$12:$X$4901,22,0))</f>
        <v/>
      </c>
      <c r="X453" s="1096" t="str">
        <f>IF(H453="","",VLOOKUP(H453,'Nhập xuất tồn S02'!$B$12:$X$4901,23,0))</f>
        <v/>
      </c>
      <c r="Y453" s="1096" t="str">
        <f t="shared" si="143"/>
        <v/>
      </c>
      <c r="Z453" s="1096" t="str">
        <f t="shared" si="144"/>
        <v/>
      </c>
      <c r="AA453" s="1107" t="str">
        <f>IF(P453="","",VLOOKUP(P453,'Khách hàng'!$B$6:$E$1391,2,0))</f>
        <v/>
      </c>
      <c r="AB453" s="1107" t="str">
        <f>IF(P453="","",VLOOKUP(P453,'Khách hàng'!$B$6:$E$1391,3,0))</f>
        <v/>
      </c>
    </row>
    <row r="454" spans="1:28" s="1011" customFormat="1" ht="13.8">
      <c r="A454" s="1164">
        <f t="shared" si="126"/>
        <v>1</v>
      </c>
      <c r="B454" s="1073" t="str">
        <f t="shared" si="127"/>
        <v>Q1</v>
      </c>
      <c r="C454" s="1042"/>
      <c r="D454" s="1175"/>
      <c r="E454" s="1403"/>
      <c r="F454" s="1044">
        <f t="shared" si="154"/>
        <v>0</v>
      </c>
      <c r="G454" s="1081" t="str">
        <f t="shared" si="153"/>
        <v/>
      </c>
      <c r="H454" s="1019"/>
      <c r="I454" s="1020"/>
      <c r="J454" s="1020"/>
      <c r="K454" s="1020"/>
      <c r="L454" s="1022"/>
      <c r="M454" s="1023"/>
      <c r="N454" s="1023"/>
      <c r="O454" s="1024"/>
      <c r="P454" s="1156"/>
      <c r="Q454" s="1010"/>
      <c r="R454" s="1073" t="str">
        <f>IF(H454="","",VLOOKUP($H454,'Nhập xuất tồn S02'!$B$12:$AB$51,3,0))</f>
        <v/>
      </c>
      <c r="S454" s="1093">
        <f t="shared" si="140"/>
        <v>0</v>
      </c>
      <c r="T454" s="1093">
        <f t="shared" si="141"/>
        <v>0</v>
      </c>
      <c r="U454" s="1094">
        <f>IF(J454&gt;0,VLOOKUP($H454,'Nhập xuất tồn S02'!$B$12:$AB$51,27,0),0)</f>
        <v>0</v>
      </c>
      <c r="V454" s="1094">
        <f t="shared" si="142"/>
        <v>0</v>
      </c>
      <c r="W454" s="1105" t="str">
        <f>IF(H454="","",VLOOKUP(H454,'Nhập xuất tồn S02'!$B$12:$X$4901,22,0))</f>
        <v/>
      </c>
      <c r="X454" s="1096" t="str">
        <f>IF(H454="","",VLOOKUP(H454,'Nhập xuất tồn S02'!$B$12:$X$4901,23,0))</f>
        <v/>
      </c>
      <c r="Y454" s="1096" t="str">
        <f t="shared" si="143"/>
        <v/>
      </c>
      <c r="Z454" s="1096" t="str">
        <f t="shared" si="144"/>
        <v/>
      </c>
      <c r="AA454" s="1107" t="str">
        <f>IF(P454="","",VLOOKUP(P454,'Khách hàng'!$B$6:$E$1391,2,0))</f>
        <v/>
      </c>
      <c r="AB454" s="1107" t="str">
        <f>IF(P454="","",VLOOKUP(P454,'Khách hàng'!$B$6:$E$1391,3,0))</f>
        <v/>
      </c>
    </row>
    <row r="455" spans="1:28" s="1011" customFormat="1" ht="13.8">
      <c r="A455" s="1164">
        <f t="shared" si="126"/>
        <v>1</v>
      </c>
      <c r="B455" s="1073" t="str">
        <f t="shared" si="127"/>
        <v>Q1</v>
      </c>
      <c r="C455" s="1042"/>
      <c r="D455" s="1175"/>
      <c r="E455" s="1403"/>
      <c r="F455" s="1044">
        <f t="shared" si="154"/>
        <v>0</v>
      </c>
      <c r="G455" s="1081" t="str">
        <f t="shared" si="153"/>
        <v/>
      </c>
      <c r="H455" s="1019"/>
      <c r="I455" s="1020"/>
      <c r="J455" s="1020"/>
      <c r="K455" s="1020"/>
      <c r="L455" s="1022"/>
      <c r="M455" s="1023"/>
      <c r="N455" s="1023"/>
      <c r="O455" s="1024"/>
      <c r="P455" s="1156"/>
      <c r="Q455" s="1010"/>
      <c r="R455" s="1073" t="str">
        <f>IF(H455="","",VLOOKUP($H455,'Nhập xuất tồn S02'!$B$12:$AB$51,3,0))</f>
        <v/>
      </c>
      <c r="S455" s="1093">
        <f t="shared" si="140"/>
        <v>0</v>
      </c>
      <c r="T455" s="1093">
        <f t="shared" si="141"/>
        <v>0</v>
      </c>
      <c r="U455" s="1094">
        <f>IF(J455&gt;0,VLOOKUP($H455,'Nhập xuất tồn S02'!$B$12:$AB$51,27,0),0)</f>
        <v>0</v>
      </c>
      <c r="V455" s="1094">
        <f t="shared" si="142"/>
        <v>0</v>
      </c>
      <c r="W455" s="1105" t="str">
        <f>IF(H455="","",VLOOKUP(H455,'Nhập xuất tồn S02'!$B$12:$X$4901,22,0))</f>
        <v/>
      </c>
      <c r="X455" s="1096" t="str">
        <f>IF(H455="","",VLOOKUP(H455,'Nhập xuất tồn S02'!$B$12:$X$4901,23,0))</f>
        <v/>
      </c>
      <c r="Y455" s="1096" t="str">
        <f t="shared" si="143"/>
        <v/>
      </c>
      <c r="Z455" s="1096" t="str">
        <f t="shared" si="144"/>
        <v/>
      </c>
      <c r="AA455" s="1107" t="str">
        <f>IF(P455="","",VLOOKUP(P455,'Khách hàng'!$B$6:$E$1391,2,0))</f>
        <v/>
      </c>
      <c r="AB455" s="1107" t="str">
        <f>IF(P455="","",VLOOKUP(P455,'Khách hàng'!$B$6:$E$1391,3,0))</f>
        <v/>
      </c>
    </row>
    <row r="456" spans="1:28" s="1011" customFormat="1" ht="13.8">
      <c r="A456" s="1164">
        <f t="shared" si="126"/>
        <v>1</v>
      </c>
      <c r="B456" s="1073" t="str">
        <f t="shared" si="127"/>
        <v>Q1</v>
      </c>
      <c r="C456" s="1042"/>
      <c r="D456" s="1175"/>
      <c r="E456" s="1403"/>
      <c r="F456" s="1044">
        <f t="shared" si="154"/>
        <v>0</v>
      </c>
      <c r="G456" s="1081" t="str">
        <f t="shared" si="153"/>
        <v/>
      </c>
      <c r="H456" s="1019"/>
      <c r="I456" s="1020"/>
      <c r="J456" s="1020"/>
      <c r="K456" s="1020"/>
      <c r="L456" s="1022"/>
      <c r="M456" s="1023"/>
      <c r="N456" s="1023"/>
      <c r="O456" s="1024"/>
      <c r="P456" s="1156"/>
      <c r="Q456" s="1010"/>
      <c r="R456" s="1073" t="str">
        <f>IF(H456="","",VLOOKUP($H456,'Nhập xuất tồn S02'!$B$12:$AB$51,3,0))</f>
        <v/>
      </c>
      <c r="S456" s="1093">
        <f t="shared" si="140"/>
        <v>0</v>
      </c>
      <c r="T456" s="1093">
        <f t="shared" si="141"/>
        <v>0</v>
      </c>
      <c r="U456" s="1094">
        <f>IF(J456&gt;0,VLOOKUP($H456,'Nhập xuất tồn S02'!$B$12:$AB$51,27,0),0)</f>
        <v>0</v>
      </c>
      <c r="V456" s="1094">
        <f t="shared" si="142"/>
        <v>0</v>
      </c>
      <c r="W456" s="1105" t="str">
        <f>IF(H456="","",VLOOKUP(H456,'Nhập xuất tồn S02'!$B$12:$X$4901,22,0))</f>
        <v/>
      </c>
      <c r="X456" s="1096" t="str">
        <f>IF(H456="","",VLOOKUP(H456,'Nhập xuất tồn S02'!$B$12:$X$4901,23,0))</f>
        <v/>
      </c>
      <c r="Y456" s="1096" t="str">
        <f t="shared" si="143"/>
        <v/>
      </c>
      <c r="Z456" s="1096" t="str">
        <f t="shared" si="144"/>
        <v/>
      </c>
      <c r="AA456" s="1107" t="str">
        <f>IF(P456="","",VLOOKUP(P456,'Khách hàng'!$B$6:$E$1391,2,0))</f>
        <v/>
      </c>
      <c r="AB456" s="1107" t="str">
        <f>IF(P456="","",VLOOKUP(P456,'Khách hàng'!$B$6:$E$1391,3,0))</f>
        <v/>
      </c>
    </row>
    <row r="457" spans="1:28" s="1011" customFormat="1" ht="13.8">
      <c r="A457" s="1164">
        <f t="shared" si="126"/>
        <v>1</v>
      </c>
      <c r="B457" s="1073" t="str">
        <f t="shared" si="127"/>
        <v>Q1</v>
      </c>
      <c r="C457" s="1042"/>
      <c r="D457" s="1175"/>
      <c r="E457" s="1403"/>
      <c r="F457" s="1044">
        <f t="shared" si="154"/>
        <v>0</v>
      </c>
      <c r="G457" s="1081" t="str">
        <f t="shared" si="153"/>
        <v/>
      </c>
      <c r="H457" s="1019"/>
      <c r="I457" s="1020"/>
      <c r="J457" s="1020"/>
      <c r="K457" s="1020"/>
      <c r="L457" s="1022"/>
      <c r="M457" s="1023"/>
      <c r="N457" s="1023"/>
      <c r="O457" s="1024"/>
      <c r="P457" s="1156"/>
      <c r="Q457" s="1010"/>
      <c r="R457" s="1073" t="str">
        <f>IF(H457="","",VLOOKUP($H457,'Nhập xuất tồn S02'!$B$12:$AB$51,3,0))</f>
        <v/>
      </c>
      <c r="S457" s="1093">
        <f t="shared" si="140"/>
        <v>0</v>
      </c>
      <c r="T457" s="1093">
        <f t="shared" si="141"/>
        <v>0</v>
      </c>
      <c r="U457" s="1094">
        <f>IF(J457&gt;0,VLOOKUP($H457,'Nhập xuất tồn S02'!$B$12:$AB$51,27,0),0)</f>
        <v>0</v>
      </c>
      <c r="V457" s="1094">
        <f t="shared" si="142"/>
        <v>0</v>
      </c>
      <c r="W457" s="1105" t="str">
        <f>IF(H457="","",VLOOKUP(H457,'Nhập xuất tồn S02'!$B$12:$X$4901,22,0))</f>
        <v/>
      </c>
      <c r="X457" s="1096" t="str">
        <f>IF(H457="","",VLOOKUP(H457,'Nhập xuất tồn S02'!$B$12:$X$4901,23,0))</f>
        <v/>
      </c>
      <c r="Y457" s="1096" t="str">
        <f t="shared" si="143"/>
        <v/>
      </c>
      <c r="Z457" s="1096" t="str">
        <f t="shared" si="144"/>
        <v/>
      </c>
      <c r="AA457" s="1107" t="str">
        <f>IF(P457="","",VLOOKUP(P457,'Khách hàng'!$B$6:$E$1391,2,0))</f>
        <v/>
      </c>
      <c r="AB457" s="1107" t="str">
        <f>IF(P457="","",VLOOKUP(P457,'Khách hàng'!$B$6:$E$1391,3,0))</f>
        <v/>
      </c>
    </row>
    <row r="458" spans="1:28" s="1011" customFormat="1" ht="13.8">
      <c r="A458" s="1164">
        <f t="shared" si="126"/>
        <v>1</v>
      </c>
      <c r="B458" s="1073" t="str">
        <f t="shared" si="127"/>
        <v>Q1</v>
      </c>
      <c r="C458" s="1042"/>
      <c r="D458" s="1175"/>
      <c r="E458" s="1403"/>
      <c r="F458" s="1044">
        <f t="shared" si="154"/>
        <v>0</v>
      </c>
      <c r="G458" s="1081" t="str">
        <f t="shared" si="153"/>
        <v/>
      </c>
      <c r="H458" s="1019"/>
      <c r="I458" s="1020"/>
      <c r="J458" s="1020"/>
      <c r="K458" s="1020"/>
      <c r="L458" s="1022"/>
      <c r="M458" s="1023"/>
      <c r="N458" s="1023"/>
      <c r="O458" s="1024"/>
      <c r="P458" s="1156"/>
      <c r="Q458" s="1010"/>
      <c r="R458" s="1073" t="str">
        <f>IF(H458="","",VLOOKUP($H458,'Nhập xuất tồn S02'!$B$12:$AB$51,3,0))</f>
        <v/>
      </c>
      <c r="S458" s="1093">
        <f t="shared" si="140"/>
        <v>0</v>
      </c>
      <c r="T458" s="1093">
        <f t="shared" si="141"/>
        <v>0</v>
      </c>
      <c r="U458" s="1094">
        <f>IF(J458&gt;0,VLOOKUP($H458,'Nhập xuất tồn S02'!$B$12:$AB$51,27,0),0)</f>
        <v>0</v>
      </c>
      <c r="V458" s="1094">
        <f t="shared" si="142"/>
        <v>0</v>
      </c>
      <c r="W458" s="1105" t="str">
        <f>IF(H458="","",VLOOKUP(H458,'Nhập xuất tồn S02'!$B$12:$X$4901,22,0))</f>
        <v/>
      </c>
      <c r="X458" s="1096" t="str">
        <f>IF(H458="","",VLOOKUP(H458,'Nhập xuất tồn S02'!$B$12:$X$4901,23,0))</f>
        <v/>
      </c>
      <c r="Y458" s="1096" t="str">
        <f t="shared" si="143"/>
        <v/>
      </c>
      <c r="Z458" s="1096" t="str">
        <f t="shared" si="144"/>
        <v/>
      </c>
      <c r="AA458" s="1107" t="str">
        <f>IF(P458="","",VLOOKUP(P458,'Khách hàng'!$B$6:$E$1391,2,0))</f>
        <v/>
      </c>
      <c r="AB458" s="1107" t="str">
        <f>IF(P458="","",VLOOKUP(P458,'Khách hàng'!$B$6:$E$1391,3,0))</f>
        <v/>
      </c>
    </row>
    <row r="459" spans="1:28" s="1011" customFormat="1" ht="13.8">
      <c r="A459" s="1164">
        <f t="shared" si="126"/>
        <v>1</v>
      </c>
      <c r="B459" s="1073" t="str">
        <f t="shared" si="127"/>
        <v>Q1</v>
      </c>
      <c r="C459" s="1042"/>
      <c r="D459" s="1175"/>
      <c r="E459" s="1403"/>
      <c r="F459" s="1044">
        <f t="shared" si="154"/>
        <v>0</v>
      </c>
      <c r="G459" s="1081" t="str">
        <f t="shared" si="153"/>
        <v/>
      </c>
      <c r="H459" s="1019"/>
      <c r="I459" s="1020"/>
      <c r="J459" s="1020"/>
      <c r="K459" s="1020"/>
      <c r="L459" s="1022"/>
      <c r="M459" s="1023"/>
      <c r="N459" s="1023"/>
      <c r="O459" s="1024"/>
      <c r="P459" s="1156"/>
      <c r="Q459" s="1010"/>
      <c r="R459" s="1073" t="str">
        <f>IF(H459="","",VLOOKUP($H459,'Nhập xuất tồn S02'!$B$12:$AB$51,3,0))</f>
        <v/>
      </c>
      <c r="S459" s="1093">
        <f t="shared" si="140"/>
        <v>0</v>
      </c>
      <c r="T459" s="1093">
        <f t="shared" si="141"/>
        <v>0</v>
      </c>
      <c r="U459" s="1094">
        <f>IF(J459&gt;0,VLOOKUP($H459,'Nhập xuất tồn S02'!$B$12:$AB$51,27,0),0)</f>
        <v>0</v>
      </c>
      <c r="V459" s="1094">
        <f t="shared" si="142"/>
        <v>0</v>
      </c>
      <c r="W459" s="1105" t="str">
        <f>IF(H459="","",VLOOKUP(H459,'Nhập xuất tồn S02'!$B$12:$X$4901,22,0))</f>
        <v/>
      </c>
      <c r="X459" s="1096" t="str">
        <f>IF(H459="","",VLOOKUP(H459,'Nhập xuất tồn S02'!$B$12:$X$4901,23,0))</f>
        <v/>
      </c>
      <c r="Y459" s="1096" t="str">
        <f t="shared" si="143"/>
        <v/>
      </c>
      <c r="Z459" s="1096" t="str">
        <f t="shared" si="144"/>
        <v/>
      </c>
      <c r="AA459" s="1107" t="str">
        <f>IF(P459="","",VLOOKUP(P459,'Khách hàng'!$B$6:$E$1391,2,0))</f>
        <v/>
      </c>
      <c r="AB459" s="1107" t="str">
        <f>IF(P459="","",VLOOKUP(P459,'Khách hàng'!$B$6:$E$1391,3,0))</f>
        <v/>
      </c>
    </row>
    <row r="460" spans="1:28" s="1011" customFormat="1" ht="13.8">
      <c r="A460" s="1164">
        <f t="shared" si="126"/>
        <v>1</v>
      </c>
      <c r="B460" s="1073" t="str">
        <f t="shared" si="127"/>
        <v>Q1</v>
      </c>
      <c r="C460" s="1042"/>
      <c r="D460" s="1175"/>
      <c r="E460" s="1403"/>
      <c r="F460" s="1044">
        <f t="shared" si="154"/>
        <v>0</v>
      </c>
      <c r="G460" s="1081" t="str">
        <f t="shared" si="153"/>
        <v/>
      </c>
      <c r="H460" s="1019"/>
      <c r="I460" s="1020"/>
      <c r="J460" s="1020"/>
      <c r="K460" s="1020"/>
      <c r="L460" s="1022"/>
      <c r="M460" s="1023"/>
      <c r="N460" s="1023"/>
      <c r="O460" s="1024"/>
      <c r="P460" s="1156"/>
      <c r="Q460" s="1010"/>
      <c r="R460" s="1073" t="str">
        <f>IF(H460="","",VLOOKUP($H460,'Nhập xuất tồn S02'!$B$12:$AB$51,3,0))</f>
        <v/>
      </c>
      <c r="S460" s="1093">
        <f t="shared" si="140"/>
        <v>0</v>
      </c>
      <c r="T460" s="1093">
        <f t="shared" si="141"/>
        <v>0</v>
      </c>
      <c r="U460" s="1094">
        <f>IF(J460&gt;0,VLOOKUP($H460,'Nhập xuất tồn S02'!$B$12:$AB$51,27,0),0)</f>
        <v>0</v>
      </c>
      <c r="V460" s="1094">
        <f t="shared" si="142"/>
        <v>0</v>
      </c>
      <c r="W460" s="1105" t="str">
        <f>IF(H460="","",VLOOKUP(H460,'Nhập xuất tồn S02'!$B$12:$X$4901,22,0))</f>
        <v/>
      </c>
      <c r="X460" s="1096" t="str">
        <f>IF(H460="","",VLOOKUP(H460,'Nhập xuất tồn S02'!$B$12:$X$4901,23,0))</f>
        <v/>
      </c>
      <c r="Y460" s="1096" t="str">
        <f t="shared" si="143"/>
        <v/>
      </c>
      <c r="Z460" s="1096" t="str">
        <f t="shared" si="144"/>
        <v/>
      </c>
      <c r="AA460" s="1107" t="str">
        <f>IF(P460="","",VLOOKUP(P460,'Khách hàng'!$B$6:$E$1391,2,0))</f>
        <v/>
      </c>
      <c r="AB460" s="1107" t="str">
        <f>IF(P460="","",VLOOKUP(P460,'Khách hàng'!$B$6:$E$1391,3,0))</f>
        <v/>
      </c>
    </row>
    <row r="461" spans="1:28" s="1011" customFormat="1" ht="13.8">
      <c r="A461" s="1164">
        <f t="shared" si="126"/>
        <v>1</v>
      </c>
      <c r="B461" s="1073" t="str">
        <f t="shared" si="127"/>
        <v>Q1</v>
      </c>
      <c r="C461" s="1042"/>
      <c r="D461" s="1175"/>
      <c r="E461" s="1403"/>
      <c r="F461" s="1044">
        <f t="shared" si="154"/>
        <v>0</v>
      </c>
      <c r="G461" s="1081" t="str">
        <f t="shared" si="153"/>
        <v/>
      </c>
      <c r="H461" s="1019"/>
      <c r="I461" s="1020"/>
      <c r="J461" s="1020"/>
      <c r="K461" s="1020"/>
      <c r="L461" s="1022"/>
      <c r="M461" s="1023"/>
      <c r="N461" s="1023"/>
      <c r="O461" s="1024"/>
      <c r="P461" s="1156"/>
      <c r="Q461" s="1010"/>
      <c r="R461" s="1073" t="str">
        <f>IF(H461="","",VLOOKUP($H461,'Nhập xuất tồn S02'!$B$12:$AB$51,3,0))</f>
        <v/>
      </c>
      <c r="S461" s="1093">
        <f t="shared" si="140"/>
        <v>0</v>
      </c>
      <c r="T461" s="1093">
        <f t="shared" si="141"/>
        <v>0</v>
      </c>
      <c r="U461" s="1094">
        <f>IF(J461&gt;0,VLOOKUP($H461,'Nhập xuất tồn S02'!$B$12:$AB$51,27,0),0)</f>
        <v>0</v>
      </c>
      <c r="V461" s="1094">
        <f t="shared" si="142"/>
        <v>0</v>
      </c>
      <c r="W461" s="1105" t="str">
        <f>IF(H461="","",VLOOKUP(H461,'Nhập xuất tồn S02'!$B$12:$X$4901,22,0))</f>
        <v/>
      </c>
      <c r="X461" s="1096" t="str">
        <f>IF(H461="","",VLOOKUP(H461,'Nhập xuất tồn S02'!$B$12:$X$4901,23,0))</f>
        <v/>
      </c>
      <c r="Y461" s="1096" t="str">
        <f t="shared" si="143"/>
        <v/>
      </c>
      <c r="Z461" s="1096" t="str">
        <f t="shared" si="144"/>
        <v/>
      </c>
      <c r="AA461" s="1107" t="str">
        <f>IF(P461="","",VLOOKUP(P461,'Khách hàng'!$B$6:$E$1391,2,0))</f>
        <v/>
      </c>
      <c r="AB461" s="1107" t="str">
        <f>IF(P461="","",VLOOKUP(P461,'Khách hàng'!$B$6:$E$1391,3,0))</f>
        <v/>
      </c>
    </row>
    <row r="462" spans="1:28" s="1011" customFormat="1" ht="13.8">
      <c r="A462" s="1164">
        <f t="shared" si="126"/>
        <v>1</v>
      </c>
      <c r="B462" s="1073" t="str">
        <f t="shared" si="127"/>
        <v>Q1</v>
      </c>
      <c r="C462" s="1042"/>
      <c r="D462" s="1175"/>
      <c r="E462" s="1403"/>
      <c r="F462" s="1044">
        <f t="shared" si="154"/>
        <v>0</v>
      </c>
      <c r="G462" s="1081" t="str">
        <f t="shared" si="153"/>
        <v/>
      </c>
      <c r="H462" s="1019"/>
      <c r="I462" s="1020"/>
      <c r="J462" s="1020"/>
      <c r="K462" s="1020"/>
      <c r="L462" s="1022"/>
      <c r="M462" s="1023"/>
      <c r="N462" s="1023"/>
      <c r="O462" s="1024"/>
      <c r="P462" s="1156"/>
      <c r="Q462" s="1010"/>
      <c r="R462" s="1073" t="str">
        <f>IF(H462="","",VLOOKUP($H462,'Nhập xuất tồn S02'!$B$12:$AB$51,3,0))</f>
        <v/>
      </c>
      <c r="S462" s="1093">
        <f t="shared" si="140"/>
        <v>0</v>
      </c>
      <c r="T462" s="1093">
        <f t="shared" si="141"/>
        <v>0</v>
      </c>
      <c r="U462" s="1094">
        <f>IF(J462&gt;0,VLOOKUP($H462,'Nhập xuất tồn S02'!$B$12:$AB$51,27,0),0)</f>
        <v>0</v>
      </c>
      <c r="V462" s="1094">
        <f t="shared" si="142"/>
        <v>0</v>
      </c>
      <c r="W462" s="1105" t="str">
        <f>IF(H462="","",VLOOKUP(H462,'Nhập xuất tồn S02'!$B$12:$X$4901,22,0))</f>
        <v/>
      </c>
      <c r="X462" s="1096" t="str">
        <f>IF(H462="","",VLOOKUP(H462,'Nhập xuất tồn S02'!$B$12:$X$4901,23,0))</f>
        <v/>
      </c>
      <c r="Y462" s="1096" t="str">
        <f t="shared" si="143"/>
        <v/>
      </c>
      <c r="Z462" s="1096" t="str">
        <f t="shared" si="144"/>
        <v/>
      </c>
      <c r="AA462" s="1107" t="str">
        <f>IF(P462="","",VLOOKUP(P462,'Khách hàng'!$B$6:$E$1391,2,0))</f>
        <v/>
      </c>
      <c r="AB462" s="1107" t="str">
        <f>IF(P462="","",VLOOKUP(P462,'Khách hàng'!$B$6:$E$1391,3,0))</f>
        <v/>
      </c>
    </row>
    <row r="463" spans="1:28" s="1011" customFormat="1" ht="13.8">
      <c r="A463" s="1164">
        <f t="shared" si="126"/>
        <v>1</v>
      </c>
      <c r="B463" s="1073" t="str">
        <f t="shared" si="127"/>
        <v>Q1</v>
      </c>
      <c r="C463" s="1042"/>
      <c r="D463" s="1175"/>
      <c r="E463" s="1403"/>
      <c r="F463" s="1044">
        <f t="shared" si="154"/>
        <v>0</v>
      </c>
      <c r="G463" s="1081" t="str">
        <f t="shared" si="153"/>
        <v/>
      </c>
      <c r="H463" s="1019"/>
      <c r="I463" s="1020"/>
      <c r="J463" s="1020"/>
      <c r="K463" s="1020"/>
      <c r="L463" s="1022"/>
      <c r="M463" s="1023"/>
      <c r="N463" s="1023"/>
      <c r="O463" s="1024"/>
      <c r="P463" s="1156"/>
      <c r="Q463" s="1010"/>
      <c r="R463" s="1073" t="str">
        <f>IF(H463="","",VLOOKUP($H463,'Nhập xuất tồn S02'!$B$12:$AB$51,3,0))</f>
        <v/>
      </c>
      <c r="S463" s="1093">
        <f t="shared" si="140"/>
        <v>0</v>
      </c>
      <c r="T463" s="1093">
        <f t="shared" si="141"/>
        <v>0</v>
      </c>
      <c r="U463" s="1094">
        <f>IF(J463&gt;0,VLOOKUP($H463,'Nhập xuất tồn S02'!$B$12:$AB$51,27,0),0)</f>
        <v>0</v>
      </c>
      <c r="V463" s="1094">
        <f t="shared" si="142"/>
        <v>0</v>
      </c>
      <c r="W463" s="1105" t="str">
        <f>IF(H463="","",VLOOKUP(H463,'Nhập xuất tồn S02'!$B$12:$X$4901,22,0))</f>
        <v/>
      </c>
      <c r="X463" s="1096" t="str">
        <f>IF(H463="","",VLOOKUP(H463,'Nhập xuất tồn S02'!$B$12:$X$4901,23,0))</f>
        <v/>
      </c>
      <c r="Y463" s="1096" t="str">
        <f t="shared" si="143"/>
        <v/>
      </c>
      <c r="Z463" s="1096" t="str">
        <f t="shared" si="144"/>
        <v/>
      </c>
      <c r="AA463" s="1107" t="str">
        <f>IF(P463="","",VLOOKUP(P463,'Khách hàng'!$B$6:$E$1391,2,0))</f>
        <v/>
      </c>
      <c r="AB463" s="1107" t="str">
        <f>IF(P463="","",VLOOKUP(P463,'Khách hàng'!$B$6:$E$1391,3,0))</f>
        <v/>
      </c>
    </row>
    <row r="464" spans="1:28" s="1011" customFormat="1" ht="13.8">
      <c r="A464" s="1164">
        <f t="shared" ref="A464:A505" si="159">IF(F464="","",MONTH(F464))</f>
        <v>1</v>
      </c>
      <c r="B464" s="1073" t="str">
        <f t="shared" ref="B464:B505" si="160">IF(F464="","",IF(OR(MONTH(F464)=1,MONTH(F464)=2,MONTH(F464)=3),"Q1",IF(OR(MONTH(F464)=4,MONTH(F464)=5,MONTH(F464)=6),"Q2",IF(OR(MONTH(F464)=7,MONTH(F464)=8,MONTH(F464)=9),"Q3","Q4"))))</f>
        <v>Q1</v>
      </c>
      <c r="C464" s="1042"/>
      <c r="D464" s="1175"/>
      <c r="E464" s="1403"/>
      <c r="F464" s="1044">
        <f t="shared" si="154"/>
        <v>0</v>
      </c>
      <c r="G464" s="1081" t="str">
        <f t="shared" si="153"/>
        <v/>
      </c>
      <c r="H464" s="1019"/>
      <c r="I464" s="1020"/>
      <c r="J464" s="1020"/>
      <c r="K464" s="1020"/>
      <c r="L464" s="1022"/>
      <c r="M464" s="1023"/>
      <c r="N464" s="1023"/>
      <c r="O464" s="1024"/>
      <c r="P464" s="1156"/>
      <c r="Q464" s="1010"/>
      <c r="R464" s="1073" t="str">
        <f>IF(H464="","",VLOOKUP($H464,'Nhập xuất tồn S02'!$B$12:$AB$51,3,0))</f>
        <v/>
      </c>
      <c r="S464" s="1093">
        <f t="shared" si="140"/>
        <v>0</v>
      </c>
      <c r="T464" s="1093">
        <f t="shared" si="141"/>
        <v>0</v>
      </c>
      <c r="U464" s="1094">
        <f>IF(J464&gt;0,VLOOKUP($H464,'Nhập xuất tồn S02'!$B$12:$AB$51,27,0),0)</f>
        <v>0</v>
      </c>
      <c r="V464" s="1094">
        <f t="shared" si="142"/>
        <v>0</v>
      </c>
      <c r="W464" s="1105" t="str">
        <f>IF(H464="","",VLOOKUP(H464,'Nhập xuất tồn S02'!$B$12:$X$4901,22,0))</f>
        <v/>
      </c>
      <c r="X464" s="1096" t="str">
        <f>IF(H464="","",VLOOKUP(H464,'Nhập xuất tồn S02'!$B$12:$X$4901,23,0))</f>
        <v/>
      </c>
      <c r="Y464" s="1096" t="str">
        <f t="shared" si="143"/>
        <v/>
      </c>
      <c r="Z464" s="1096" t="str">
        <f t="shared" si="144"/>
        <v/>
      </c>
      <c r="AA464" s="1107" t="str">
        <f>IF(P464="","",VLOOKUP(P464,'Khách hàng'!$B$6:$E$1391,2,0))</f>
        <v/>
      </c>
      <c r="AB464" s="1107" t="str">
        <f>IF(P464="","",VLOOKUP(P464,'Khách hàng'!$B$6:$E$1391,3,0))</f>
        <v/>
      </c>
    </row>
    <row r="465" spans="1:28" s="1011" customFormat="1" ht="13.8">
      <c r="A465" s="1164">
        <f t="shared" si="159"/>
        <v>1</v>
      </c>
      <c r="B465" s="1073" t="str">
        <f t="shared" si="160"/>
        <v>Q1</v>
      </c>
      <c r="C465" s="1042"/>
      <c r="D465" s="1175"/>
      <c r="E465" s="1403"/>
      <c r="F465" s="1044">
        <f t="shared" si="154"/>
        <v>0</v>
      </c>
      <c r="G465" s="1081" t="str">
        <f t="shared" si="153"/>
        <v/>
      </c>
      <c r="H465" s="1019"/>
      <c r="I465" s="1020"/>
      <c r="J465" s="1020"/>
      <c r="K465" s="1020"/>
      <c r="L465" s="1022"/>
      <c r="M465" s="1023"/>
      <c r="N465" s="1023"/>
      <c r="O465" s="1024"/>
      <c r="P465" s="1156"/>
      <c r="Q465" s="1010"/>
      <c r="R465" s="1073" t="str">
        <f>IF(H465="","",VLOOKUP($H465,'Nhập xuất tồn S02'!$B$12:$AB$51,3,0))</f>
        <v/>
      </c>
      <c r="S465" s="1093">
        <f t="shared" si="140"/>
        <v>0</v>
      </c>
      <c r="T465" s="1093">
        <f t="shared" si="141"/>
        <v>0</v>
      </c>
      <c r="U465" s="1094">
        <f>IF(J465&gt;0,VLOOKUP($H465,'Nhập xuất tồn S02'!$B$12:$AB$51,27,0),0)</f>
        <v>0</v>
      </c>
      <c r="V465" s="1094">
        <f t="shared" si="142"/>
        <v>0</v>
      </c>
      <c r="W465" s="1105" t="str">
        <f>IF(H465="","",VLOOKUP(H465,'Nhập xuất tồn S02'!$B$12:$X$4901,22,0))</f>
        <v/>
      </c>
      <c r="X465" s="1096" t="str">
        <f>IF(H465="","",VLOOKUP(H465,'Nhập xuất tồn S02'!$B$12:$X$4901,23,0))</f>
        <v/>
      </c>
      <c r="Y465" s="1096" t="str">
        <f t="shared" si="143"/>
        <v/>
      </c>
      <c r="Z465" s="1096" t="str">
        <f t="shared" si="144"/>
        <v/>
      </c>
      <c r="AA465" s="1107" t="str">
        <f>IF(P465="","",VLOOKUP(P465,'Khách hàng'!$B$6:$E$1391,2,0))</f>
        <v/>
      </c>
      <c r="AB465" s="1107" t="str">
        <f>IF(P465="","",VLOOKUP(P465,'Khách hàng'!$B$6:$E$1391,3,0))</f>
        <v/>
      </c>
    </row>
    <row r="466" spans="1:28" s="1011" customFormat="1" ht="13.8">
      <c r="A466" s="1164">
        <f t="shared" si="159"/>
        <v>1</v>
      </c>
      <c r="B466" s="1073" t="str">
        <f t="shared" si="160"/>
        <v>Q1</v>
      </c>
      <c r="C466" s="1042"/>
      <c r="D466" s="1175"/>
      <c r="E466" s="1403"/>
      <c r="F466" s="1044">
        <f t="shared" si="154"/>
        <v>0</v>
      </c>
      <c r="G466" s="1081" t="str">
        <f t="shared" si="153"/>
        <v/>
      </c>
      <c r="H466" s="1019"/>
      <c r="I466" s="1020"/>
      <c r="J466" s="1020"/>
      <c r="K466" s="1020"/>
      <c r="L466" s="1022"/>
      <c r="M466" s="1023"/>
      <c r="N466" s="1023"/>
      <c r="O466" s="1024"/>
      <c r="P466" s="1156"/>
      <c r="Q466" s="1010"/>
      <c r="R466" s="1073" t="str">
        <f>IF(H466="","",VLOOKUP($H466,'Nhập xuất tồn S02'!$B$12:$AB$51,3,0))</f>
        <v/>
      </c>
      <c r="S466" s="1093">
        <f t="shared" si="140"/>
        <v>0</v>
      </c>
      <c r="T466" s="1093">
        <f t="shared" si="141"/>
        <v>0</v>
      </c>
      <c r="U466" s="1094">
        <f>IF(J466&gt;0,VLOOKUP($H466,'Nhập xuất tồn S02'!$B$12:$AB$51,27,0),0)</f>
        <v>0</v>
      </c>
      <c r="V466" s="1094">
        <f t="shared" si="142"/>
        <v>0</v>
      </c>
      <c r="W466" s="1105" t="str">
        <f>IF(H466="","",VLOOKUP(H466,'Nhập xuất tồn S02'!$B$12:$X$4901,22,0))</f>
        <v/>
      </c>
      <c r="X466" s="1096" t="str">
        <f>IF(H466="","",VLOOKUP(H466,'Nhập xuất tồn S02'!$B$12:$X$4901,23,0))</f>
        <v/>
      </c>
      <c r="Y466" s="1096" t="str">
        <f t="shared" si="143"/>
        <v/>
      </c>
      <c r="Z466" s="1096" t="str">
        <f t="shared" si="144"/>
        <v/>
      </c>
      <c r="AA466" s="1107" t="str">
        <f>IF(P466="","",VLOOKUP(P466,'Khách hàng'!$B$6:$E$1391,2,0))</f>
        <v/>
      </c>
      <c r="AB466" s="1107" t="str">
        <f>IF(P466="","",VLOOKUP(P466,'Khách hàng'!$B$6:$E$1391,3,0))</f>
        <v/>
      </c>
    </row>
    <row r="467" spans="1:28" s="1011" customFormat="1" ht="13.8">
      <c r="A467" s="1164">
        <f t="shared" si="159"/>
        <v>1</v>
      </c>
      <c r="B467" s="1073" t="str">
        <f t="shared" si="160"/>
        <v>Q1</v>
      </c>
      <c r="C467" s="1042"/>
      <c r="D467" s="1175"/>
      <c r="E467" s="1403"/>
      <c r="F467" s="1044">
        <f t="shared" si="154"/>
        <v>0</v>
      </c>
      <c r="G467" s="1081" t="str">
        <f t="shared" si="153"/>
        <v/>
      </c>
      <c r="H467" s="1019"/>
      <c r="I467" s="1020"/>
      <c r="J467" s="1020"/>
      <c r="K467" s="1020"/>
      <c r="L467" s="1022"/>
      <c r="M467" s="1023"/>
      <c r="N467" s="1023"/>
      <c r="O467" s="1024"/>
      <c r="P467" s="1156"/>
      <c r="Q467" s="1010"/>
      <c r="R467" s="1073" t="str">
        <f>IF(H467="","",VLOOKUP($H467,'Nhập xuất tồn S02'!$B$12:$AB$51,3,0))</f>
        <v/>
      </c>
      <c r="S467" s="1093">
        <f t="shared" si="140"/>
        <v>0</v>
      </c>
      <c r="T467" s="1093">
        <f t="shared" si="141"/>
        <v>0</v>
      </c>
      <c r="U467" s="1094">
        <f>IF(J467&gt;0,VLOOKUP($H467,'Nhập xuất tồn S02'!$B$12:$AB$51,27,0),0)</f>
        <v>0</v>
      </c>
      <c r="V467" s="1094">
        <f t="shared" si="142"/>
        <v>0</v>
      </c>
      <c r="W467" s="1105" t="str">
        <f>IF(H467="","",VLOOKUP(H467,'Nhập xuất tồn S02'!$B$12:$X$4901,22,0))</f>
        <v/>
      </c>
      <c r="X467" s="1096" t="str">
        <f>IF(H467="","",VLOOKUP(H467,'Nhập xuất tồn S02'!$B$12:$X$4901,23,0))</f>
        <v/>
      </c>
      <c r="Y467" s="1096" t="str">
        <f t="shared" si="143"/>
        <v/>
      </c>
      <c r="Z467" s="1096" t="str">
        <f t="shared" si="144"/>
        <v/>
      </c>
      <c r="AA467" s="1107" t="str">
        <f>IF(P467="","",VLOOKUP(P467,'Khách hàng'!$B$6:$E$1391,2,0))</f>
        <v/>
      </c>
      <c r="AB467" s="1107" t="str">
        <f>IF(P467="","",VLOOKUP(P467,'Khách hàng'!$B$6:$E$1391,3,0))</f>
        <v/>
      </c>
    </row>
    <row r="468" spans="1:28" s="1011" customFormat="1" ht="13.8">
      <c r="A468" s="1164">
        <f t="shared" si="159"/>
        <v>1</v>
      </c>
      <c r="B468" s="1073" t="str">
        <f t="shared" si="160"/>
        <v>Q1</v>
      </c>
      <c r="C468" s="1042"/>
      <c r="D468" s="1175"/>
      <c r="E468" s="1403"/>
      <c r="F468" s="1044">
        <f t="shared" si="154"/>
        <v>0</v>
      </c>
      <c r="G468" s="1081" t="str">
        <f t="shared" si="153"/>
        <v/>
      </c>
      <c r="H468" s="1019"/>
      <c r="I468" s="1020"/>
      <c r="J468" s="1020"/>
      <c r="K468" s="1020"/>
      <c r="L468" s="1022"/>
      <c r="M468" s="1023"/>
      <c r="N468" s="1023"/>
      <c r="O468" s="1024"/>
      <c r="P468" s="1156"/>
      <c r="Q468" s="1010"/>
      <c r="R468" s="1073" t="str">
        <f>IF(H468="","",VLOOKUP($H468,'Nhập xuất tồn S02'!$B$12:$AB$51,3,0))</f>
        <v/>
      </c>
      <c r="S468" s="1093">
        <f t="shared" si="140"/>
        <v>0</v>
      </c>
      <c r="T468" s="1093">
        <f t="shared" si="141"/>
        <v>0</v>
      </c>
      <c r="U468" s="1094">
        <f>IF(J468&gt;0,VLOOKUP($H468,'Nhập xuất tồn S02'!$B$12:$AB$51,27,0),0)</f>
        <v>0</v>
      </c>
      <c r="V468" s="1094">
        <f t="shared" si="142"/>
        <v>0</v>
      </c>
      <c r="W468" s="1105" t="str">
        <f>IF(H468="","",VLOOKUP(H468,'Nhập xuất tồn S02'!$B$12:$X$4901,22,0))</f>
        <v/>
      </c>
      <c r="X468" s="1096" t="str">
        <f>IF(H468="","",VLOOKUP(H468,'Nhập xuất tồn S02'!$B$12:$X$4901,23,0))</f>
        <v/>
      </c>
      <c r="Y468" s="1096" t="str">
        <f t="shared" si="143"/>
        <v/>
      </c>
      <c r="Z468" s="1096" t="str">
        <f t="shared" si="144"/>
        <v/>
      </c>
      <c r="AA468" s="1107" t="str">
        <f>IF(P468="","",VLOOKUP(P468,'Khách hàng'!$B$6:$E$1391,2,0))</f>
        <v/>
      </c>
      <c r="AB468" s="1107" t="str">
        <f>IF(P468="","",VLOOKUP(P468,'Khách hàng'!$B$6:$E$1391,3,0))</f>
        <v/>
      </c>
    </row>
    <row r="469" spans="1:28" s="1011" customFormat="1" ht="13.8">
      <c r="A469" s="1164">
        <f t="shared" si="159"/>
        <v>1</v>
      </c>
      <c r="B469" s="1073" t="str">
        <f t="shared" si="160"/>
        <v>Q1</v>
      </c>
      <c r="C469" s="1042"/>
      <c r="D469" s="1175"/>
      <c r="E469" s="1403"/>
      <c r="F469" s="1044">
        <f t="shared" si="154"/>
        <v>0</v>
      </c>
      <c r="G469" s="1081" t="str">
        <f t="shared" si="153"/>
        <v/>
      </c>
      <c r="H469" s="1019"/>
      <c r="I469" s="1020"/>
      <c r="J469" s="1020"/>
      <c r="K469" s="1020"/>
      <c r="L469" s="1022"/>
      <c r="M469" s="1023"/>
      <c r="N469" s="1023"/>
      <c r="O469" s="1024"/>
      <c r="P469" s="1156"/>
      <c r="Q469" s="1010"/>
      <c r="R469" s="1073" t="str">
        <f>IF(H469="","",VLOOKUP($H469,'Nhập xuất tồn S02'!$B$12:$AB$51,3,0))</f>
        <v/>
      </c>
      <c r="S469" s="1093">
        <f t="shared" si="140"/>
        <v>0</v>
      </c>
      <c r="T469" s="1093">
        <f t="shared" si="141"/>
        <v>0</v>
      </c>
      <c r="U469" s="1094">
        <f>IF(J469&gt;0,VLOOKUP($H469,'Nhập xuất tồn S02'!$B$12:$AB$51,27,0),0)</f>
        <v>0</v>
      </c>
      <c r="V469" s="1094">
        <f t="shared" si="142"/>
        <v>0</v>
      </c>
      <c r="W469" s="1105" t="str">
        <f>IF(H469="","",VLOOKUP(H469,'Nhập xuất tồn S02'!$B$12:$X$4901,22,0))</f>
        <v/>
      </c>
      <c r="X469" s="1096" t="str">
        <f>IF(H469="","",VLOOKUP(H469,'Nhập xuất tồn S02'!$B$12:$X$4901,23,0))</f>
        <v/>
      </c>
      <c r="Y469" s="1096" t="str">
        <f t="shared" si="143"/>
        <v/>
      </c>
      <c r="Z469" s="1096" t="str">
        <f t="shared" si="144"/>
        <v/>
      </c>
      <c r="AA469" s="1107" t="str">
        <f>IF(P469="","",VLOOKUP(P469,'Khách hàng'!$B$6:$E$1391,2,0))</f>
        <v/>
      </c>
      <c r="AB469" s="1107" t="str">
        <f>IF(P469="","",VLOOKUP(P469,'Khách hàng'!$B$6:$E$1391,3,0))</f>
        <v/>
      </c>
    </row>
    <row r="470" spans="1:28" s="1011" customFormat="1" ht="13.8">
      <c r="A470" s="1164">
        <f t="shared" si="159"/>
        <v>1</v>
      </c>
      <c r="B470" s="1073" t="str">
        <f t="shared" si="160"/>
        <v>Q1</v>
      </c>
      <c r="C470" s="1042"/>
      <c r="D470" s="1175"/>
      <c r="E470" s="1403"/>
      <c r="F470" s="1044">
        <f t="shared" si="154"/>
        <v>0</v>
      </c>
      <c r="G470" s="1081" t="str">
        <f t="shared" si="153"/>
        <v/>
      </c>
      <c r="H470" s="1019"/>
      <c r="I470" s="1020"/>
      <c r="J470" s="1020"/>
      <c r="K470" s="1020"/>
      <c r="L470" s="1022"/>
      <c r="M470" s="1023"/>
      <c r="N470" s="1023"/>
      <c r="O470" s="1024"/>
      <c r="P470" s="1156"/>
      <c r="Q470" s="1010"/>
      <c r="R470" s="1073" t="str">
        <f>IF(H470="","",VLOOKUP($H470,'Nhập xuất tồn S02'!$B$12:$AB$51,3,0))</f>
        <v/>
      </c>
      <c r="S470" s="1093">
        <f t="shared" si="140"/>
        <v>0</v>
      </c>
      <c r="T470" s="1093">
        <f t="shared" si="141"/>
        <v>0</v>
      </c>
      <c r="U470" s="1094">
        <f>IF(J470&gt;0,VLOOKUP($H470,'Nhập xuất tồn S02'!$B$12:$AB$51,27,0),0)</f>
        <v>0</v>
      </c>
      <c r="V470" s="1094">
        <f t="shared" si="142"/>
        <v>0</v>
      </c>
      <c r="W470" s="1105" t="str">
        <f>IF(H470="","",VLOOKUP(H470,'Nhập xuất tồn S02'!$B$12:$X$4901,22,0))</f>
        <v/>
      </c>
      <c r="X470" s="1096" t="str">
        <f>IF(H470="","",VLOOKUP(H470,'Nhập xuất tồn S02'!$B$12:$X$4901,23,0))</f>
        <v/>
      </c>
      <c r="Y470" s="1096" t="str">
        <f t="shared" si="143"/>
        <v/>
      </c>
      <c r="Z470" s="1096" t="str">
        <f t="shared" si="144"/>
        <v/>
      </c>
      <c r="AA470" s="1107" t="str">
        <f>IF(P470="","",VLOOKUP(P470,'Khách hàng'!$B$6:$E$1391,2,0))</f>
        <v/>
      </c>
      <c r="AB470" s="1107" t="str">
        <f>IF(P470="","",VLOOKUP(P470,'Khách hàng'!$B$6:$E$1391,3,0))</f>
        <v/>
      </c>
    </row>
    <row r="471" spans="1:28" s="1011" customFormat="1" ht="13.8">
      <c r="A471" s="1164">
        <f t="shared" si="159"/>
        <v>1</v>
      </c>
      <c r="B471" s="1073" t="str">
        <f t="shared" si="160"/>
        <v>Q1</v>
      </c>
      <c r="C471" s="1042"/>
      <c r="D471" s="1175"/>
      <c r="E471" s="1403"/>
      <c r="F471" s="1044">
        <f t="shared" si="154"/>
        <v>0</v>
      </c>
      <c r="G471" s="1081" t="str">
        <f t="shared" si="153"/>
        <v/>
      </c>
      <c r="H471" s="1019"/>
      <c r="I471" s="1020"/>
      <c r="J471" s="1020"/>
      <c r="K471" s="1020"/>
      <c r="L471" s="1022"/>
      <c r="M471" s="1023"/>
      <c r="N471" s="1023"/>
      <c r="O471" s="1024"/>
      <c r="P471" s="1156"/>
      <c r="Q471" s="1010"/>
      <c r="R471" s="1073" t="str">
        <f>IF(H471="","",VLOOKUP($H471,'Nhập xuất tồn S02'!$B$12:$AB$51,3,0))</f>
        <v/>
      </c>
      <c r="S471" s="1093">
        <f t="shared" si="140"/>
        <v>0</v>
      </c>
      <c r="T471" s="1093">
        <f t="shared" si="141"/>
        <v>0</v>
      </c>
      <c r="U471" s="1094">
        <f>IF(J471&gt;0,VLOOKUP($H471,'Nhập xuất tồn S02'!$B$12:$AB$51,27,0),0)</f>
        <v>0</v>
      </c>
      <c r="V471" s="1094">
        <f t="shared" si="142"/>
        <v>0</v>
      </c>
      <c r="W471" s="1105" t="str">
        <f>IF(H471="","",VLOOKUP(H471,'Nhập xuất tồn S02'!$B$12:$X$4901,22,0))</f>
        <v/>
      </c>
      <c r="X471" s="1096" t="str">
        <f>IF(H471="","",VLOOKUP(H471,'Nhập xuất tồn S02'!$B$12:$X$4901,23,0))</f>
        <v/>
      </c>
      <c r="Y471" s="1096" t="str">
        <f t="shared" si="143"/>
        <v/>
      </c>
      <c r="Z471" s="1096" t="str">
        <f t="shared" si="144"/>
        <v/>
      </c>
      <c r="AA471" s="1107" t="str">
        <f>IF(P471="","",VLOOKUP(P471,'Khách hàng'!$B$6:$E$1391,2,0))</f>
        <v/>
      </c>
      <c r="AB471" s="1107" t="str">
        <f>IF(P471="","",VLOOKUP(P471,'Khách hàng'!$B$6:$E$1391,3,0))</f>
        <v/>
      </c>
    </row>
    <row r="472" spans="1:28" s="1011" customFormat="1" ht="13.8">
      <c r="A472" s="1164">
        <f t="shared" si="159"/>
        <v>1</v>
      </c>
      <c r="B472" s="1073" t="str">
        <f t="shared" si="160"/>
        <v>Q1</v>
      </c>
      <c r="C472" s="1042"/>
      <c r="D472" s="1175"/>
      <c r="E472" s="1403"/>
      <c r="F472" s="1044">
        <f t="shared" si="154"/>
        <v>0</v>
      </c>
      <c r="G472" s="1081" t="str">
        <f t="shared" si="153"/>
        <v/>
      </c>
      <c r="H472" s="1019"/>
      <c r="I472" s="1020"/>
      <c r="J472" s="1020"/>
      <c r="K472" s="1020"/>
      <c r="L472" s="1022"/>
      <c r="M472" s="1023"/>
      <c r="N472" s="1023"/>
      <c r="O472" s="1024"/>
      <c r="P472" s="1156"/>
      <c r="Q472" s="1010"/>
      <c r="R472" s="1073" t="str">
        <f>IF(H472="","",VLOOKUP($H472,'Nhập xuất tồn S02'!$B$12:$AB$51,3,0))</f>
        <v/>
      </c>
      <c r="S472" s="1093">
        <f t="shared" si="140"/>
        <v>0</v>
      </c>
      <c r="T472" s="1093">
        <f t="shared" si="141"/>
        <v>0</v>
      </c>
      <c r="U472" s="1094">
        <f>IF(J472&gt;0,VLOOKUP($H472,'Nhập xuất tồn S02'!$B$12:$AB$51,27,0),0)</f>
        <v>0</v>
      </c>
      <c r="V472" s="1094">
        <f t="shared" si="142"/>
        <v>0</v>
      </c>
      <c r="W472" s="1105" t="str">
        <f>IF(H472="","",VLOOKUP(H472,'Nhập xuất tồn S02'!$B$12:$X$4901,22,0))</f>
        <v/>
      </c>
      <c r="X472" s="1096" t="str">
        <f>IF(H472="","",VLOOKUP(H472,'Nhập xuất tồn S02'!$B$12:$X$4901,23,0))</f>
        <v/>
      </c>
      <c r="Y472" s="1096" t="str">
        <f t="shared" si="143"/>
        <v/>
      </c>
      <c r="Z472" s="1096" t="str">
        <f t="shared" si="144"/>
        <v/>
      </c>
      <c r="AA472" s="1107" t="str">
        <f>IF(P472="","",VLOOKUP(P472,'Khách hàng'!$B$6:$E$1391,2,0))</f>
        <v/>
      </c>
      <c r="AB472" s="1107" t="str">
        <f>IF(P472="","",VLOOKUP(P472,'Khách hàng'!$B$6:$E$1391,3,0))</f>
        <v/>
      </c>
    </row>
    <row r="473" spans="1:28" s="1011" customFormat="1" ht="13.8">
      <c r="A473" s="1164">
        <f t="shared" si="159"/>
        <v>1</v>
      </c>
      <c r="B473" s="1073" t="str">
        <f t="shared" si="160"/>
        <v>Q1</v>
      </c>
      <c r="C473" s="1042"/>
      <c r="D473" s="1175"/>
      <c r="E473" s="1403"/>
      <c r="F473" s="1044">
        <f t="shared" si="154"/>
        <v>0</v>
      </c>
      <c r="G473" s="1081" t="str">
        <f t="shared" si="153"/>
        <v/>
      </c>
      <c r="H473" s="1019"/>
      <c r="I473" s="1020"/>
      <c r="J473" s="1020"/>
      <c r="K473" s="1020"/>
      <c r="L473" s="1022"/>
      <c r="M473" s="1023"/>
      <c r="N473" s="1023"/>
      <c r="O473" s="1024"/>
      <c r="P473" s="1156"/>
      <c r="Q473" s="1010"/>
      <c r="R473" s="1073" t="str">
        <f>IF(H473="","",VLOOKUP($H473,'Nhập xuất tồn S02'!$B$12:$AB$51,3,0))</f>
        <v/>
      </c>
      <c r="S473" s="1093">
        <f t="shared" si="140"/>
        <v>0</v>
      </c>
      <c r="T473" s="1093">
        <f t="shared" si="141"/>
        <v>0</v>
      </c>
      <c r="U473" s="1094">
        <f>IF(J473&gt;0,VLOOKUP($H473,'Nhập xuất tồn S02'!$B$12:$AB$51,27,0),0)</f>
        <v>0</v>
      </c>
      <c r="V473" s="1094">
        <f t="shared" si="142"/>
        <v>0</v>
      </c>
      <c r="W473" s="1105" t="str">
        <f>IF(H473="","",VLOOKUP(H473,'Nhập xuất tồn S02'!$B$12:$X$4901,22,0))</f>
        <v/>
      </c>
      <c r="X473" s="1096" t="str">
        <f>IF(H473="","",VLOOKUP(H473,'Nhập xuất tồn S02'!$B$12:$X$4901,23,0))</f>
        <v/>
      </c>
      <c r="Y473" s="1096" t="str">
        <f t="shared" si="143"/>
        <v/>
      </c>
      <c r="Z473" s="1096" t="str">
        <f t="shared" si="144"/>
        <v/>
      </c>
      <c r="AA473" s="1107" t="str">
        <f>IF(P473="","",VLOOKUP(P473,'Khách hàng'!$B$6:$E$1391,2,0))</f>
        <v/>
      </c>
      <c r="AB473" s="1107" t="str">
        <f>IF(P473="","",VLOOKUP(P473,'Khách hàng'!$B$6:$E$1391,3,0))</f>
        <v/>
      </c>
    </row>
    <row r="474" spans="1:28" s="1011" customFormat="1" ht="13.8">
      <c r="A474" s="1164">
        <f t="shared" si="159"/>
        <v>1</v>
      </c>
      <c r="B474" s="1073" t="str">
        <f t="shared" si="160"/>
        <v>Q1</v>
      </c>
      <c r="C474" s="1042"/>
      <c r="D474" s="1175"/>
      <c r="E474" s="1403"/>
      <c r="F474" s="1044">
        <f t="shared" si="154"/>
        <v>0</v>
      </c>
      <c r="G474" s="1081" t="str">
        <f t="shared" si="153"/>
        <v/>
      </c>
      <c r="H474" s="1019"/>
      <c r="I474" s="1020"/>
      <c r="J474" s="1020"/>
      <c r="K474" s="1020"/>
      <c r="L474" s="1022"/>
      <c r="M474" s="1023"/>
      <c r="N474" s="1023"/>
      <c r="O474" s="1024"/>
      <c r="P474" s="1156"/>
      <c r="Q474" s="1010"/>
      <c r="R474" s="1073" t="str">
        <f>IF(H474="","",VLOOKUP($H474,'Nhập xuất tồn S02'!$B$12:$AB$51,3,0))</f>
        <v/>
      </c>
      <c r="S474" s="1093">
        <f t="shared" si="140"/>
        <v>0</v>
      </c>
      <c r="T474" s="1093">
        <f t="shared" si="141"/>
        <v>0</v>
      </c>
      <c r="U474" s="1094">
        <f>IF(J474&gt;0,VLOOKUP($H474,'Nhập xuất tồn S02'!$B$12:$AB$51,27,0),0)</f>
        <v>0</v>
      </c>
      <c r="V474" s="1094">
        <f t="shared" si="142"/>
        <v>0</v>
      </c>
      <c r="W474" s="1105" t="str">
        <f>IF(H474="","",VLOOKUP(H474,'Nhập xuất tồn S02'!$B$12:$X$4901,22,0))</f>
        <v/>
      </c>
      <c r="X474" s="1096" t="str">
        <f>IF(H474="","",VLOOKUP(H474,'Nhập xuất tồn S02'!$B$12:$X$4901,23,0))</f>
        <v/>
      </c>
      <c r="Y474" s="1096" t="str">
        <f t="shared" si="143"/>
        <v/>
      </c>
      <c r="Z474" s="1096" t="str">
        <f t="shared" si="144"/>
        <v/>
      </c>
      <c r="AA474" s="1107" t="str">
        <f>IF(P474="","",VLOOKUP(P474,'Khách hàng'!$B$6:$E$1391,2,0))</f>
        <v/>
      </c>
      <c r="AB474" s="1107" t="str">
        <f>IF(P474="","",VLOOKUP(P474,'Khách hàng'!$B$6:$E$1391,3,0))</f>
        <v/>
      </c>
    </row>
    <row r="475" spans="1:28" s="1011" customFormat="1" ht="13.8">
      <c r="A475" s="1164">
        <f t="shared" si="159"/>
        <v>1</v>
      </c>
      <c r="B475" s="1073" t="str">
        <f t="shared" si="160"/>
        <v>Q1</v>
      </c>
      <c r="C475" s="1042"/>
      <c r="D475" s="1175"/>
      <c r="E475" s="1403"/>
      <c r="F475" s="1044">
        <f t="shared" si="154"/>
        <v>0</v>
      </c>
      <c r="G475" s="1081" t="str">
        <f t="shared" si="153"/>
        <v/>
      </c>
      <c r="H475" s="1019"/>
      <c r="I475" s="1020"/>
      <c r="J475" s="1020"/>
      <c r="K475" s="1020"/>
      <c r="L475" s="1022"/>
      <c r="M475" s="1023"/>
      <c r="N475" s="1023"/>
      <c r="O475" s="1024"/>
      <c r="P475" s="1156"/>
      <c r="Q475" s="1010"/>
      <c r="R475" s="1073" t="str">
        <f>IF(H475="","",VLOOKUP($H475,'Nhập xuất tồn S02'!$B$12:$AB$51,3,0))</f>
        <v/>
      </c>
      <c r="S475" s="1093">
        <f t="shared" si="140"/>
        <v>0</v>
      </c>
      <c r="T475" s="1093">
        <f t="shared" si="141"/>
        <v>0</v>
      </c>
      <c r="U475" s="1094">
        <f>IF(J475&gt;0,VLOOKUP($H475,'Nhập xuất tồn S02'!$B$12:$AB$51,27,0),0)</f>
        <v>0</v>
      </c>
      <c r="V475" s="1094">
        <f t="shared" si="142"/>
        <v>0</v>
      </c>
      <c r="W475" s="1105" t="str">
        <f>IF(H475="","",VLOOKUP(H475,'Nhập xuất tồn S02'!$B$12:$X$4901,22,0))</f>
        <v/>
      </c>
      <c r="X475" s="1096" t="str">
        <f>IF(H475="","",VLOOKUP(H475,'Nhập xuất tồn S02'!$B$12:$X$4901,23,0))</f>
        <v/>
      </c>
      <c r="Y475" s="1096" t="str">
        <f t="shared" si="143"/>
        <v/>
      </c>
      <c r="Z475" s="1096" t="str">
        <f t="shared" si="144"/>
        <v/>
      </c>
      <c r="AA475" s="1107" t="str">
        <f>IF(P475="","",VLOOKUP(P475,'Khách hàng'!$B$6:$E$1391,2,0))</f>
        <v/>
      </c>
      <c r="AB475" s="1107" t="str">
        <f>IF(P475="","",VLOOKUP(P475,'Khách hàng'!$B$6:$E$1391,3,0))</f>
        <v/>
      </c>
    </row>
    <row r="476" spans="1:28" s="1011" customFormat="1" ht="13.8">
      <c r="A476" s="1164">
        <f t="shared" si="159"/>
        <v>1</v>
      </c>
      <c r="B476" s="1073" t="str">
        <f t="shared" si="160"/>
        <v>Q1</v>
      </c>
      <c r="C476" s="1042"/>
      <c r="D476" s="1175"/>
      <c r="E476" s="1403"/>
      <c r="F476" s="1044">
        <f t="shared" si="154"/>
        <v>0</v>
      </c>
      <c r="G476" s="1081" t="str">
        <f t="shared" si="153"/>
        <v/>
      </c>
      <c r="H476" s="1019"/>
      <c r="I476" s="1020"/>
      <c r="J476" s="1020"/>
      <c r="K476" s="1020"/>
      <c r="L476" s="1022"/>
      <c r="M476" s="1023"/>
      <c r="N476" s="1023"/>
      <c r="O476" s="1024"/>
      <c r="P476" s="1156"/>
      <c r="Q476" s="1010"/>
      <c r="R476" s="1073" t="str">
        <f>IF(H476="","",VLOOKUP($H476,'Nhập xuất tồn S02'!$B$12:$AB$51,3,0))</f>
        <v/>
      </c>
      <c r="S476" s="1093">
        <f t="shared" si="140"/>
        <v>0</v>
      </c>
      <c r="T476" s="1093">
        <f t="shared" si="141"/>
        <v>0</v>
      </c>
      <c r="U476" s="1094">
        <f>IF(J476&gt;0,VLOOKUP($H476,'Nhập xuất tồn S02'!$B$12:$AB$51,27,0),0)</f>
        <v>0</v>
      </c>
      <c r="V476" s="1094">
        <f t="shared" si="142"/>
        <v>0</v>
      </c>
      <c r="W476" s="1105" t="str">
        <f>IF(H476="","",VLOOKUP(H476,'Nhập xuất tồn S02'!$B$12:$X$4901,22,0))</f>
        <v/>
      </c>
      <c r="X476" s="1096" t="str">
        <f>IF(H476="","",VLOOKUP(H476,'Nhập xuất tồn S02'!$B$12:$X$4901,23,0))</f>
        <v/>
      </c>
      <c r="Y476" s="1096" t="str">
        <f t="shared" si="143"/>
        <v/>
      </c>
      <c r="Z476" s="1096" t="str">
        <f t="shared" si="144"/>
        <v/>
      </c>
      <c r="AA476" s="1107" t="str">
        <f>IF(P476="","",VLOOKUP(P476,'Khách hàng'!$B$6:$E$1391,2,0))</f>
        <v/>
      </c>
      <c r="AB476" s="1107" t="str">
        <f>IF(P476="","",VLOOKUP(P476,'Khách hàng'!$B$6:$E$1391,3,0))</f>
        <v/>
      </c>
    </row>
    <row r="477" spans="1:28" s="1011" customFormat="1" ht="13.8">
      <c r="A477" s="1164">
        <f t="shared" si="159"/>
        <v>1</v>
      </c>
      <c r="B477" s="1073" t="str">
        <f t="shared" si="160"/>
        <v>Q1</v>
      </c>
      <c r="C477" s="1042"/>
      <c r="D477" s="1175"/>
      <c r="E477" s="1403"/>
      <c r="F477" s="1044">
        <f t="shared" si="154"/>
        <v>0</v>
      </c>
      <c r="G477" s="1081" t="str">
        <f t="shared" si="153"/>
        <v/>
      </c>
      <c r="H477" s="1019"/>
      <c r="I477" s="1020"/>
      <c r="J477" s="1020"/>
      <c r="K477" s="1020"/>
      <c r="L477" s="1022"/>
      <c r="M477" s="1023"/>
      <c r="N477" s="1023"/>
      <c r="O477" s="1024"/>
      <c r="P477" s="1156"/>
      <c r="Q477" s="1010"/>
      <c r="R477" s="1073" t="str">
        <f>IF(H477="","",VLOOKUP($H477,'Nhập xuất tồn S02'!$B$12:$AB$51,3,0))</f>
        <v/>
      </c>
      <c r="S477" s="1093">
        <f t="shared" si="140"/>
        <v>0</v>
      </c>
      <c r="T477" s="1093">
        <f t="shared" si="141"/>
        <v>0</v>
      </c>
      <c r="U477" s="1094">
        <f>IF(J477&gt;0,VLOOKUP($H477,'Nhập xuất tồn S02'!$B$12:$AB$51,27,0),0)</f>
        <v>0</v>
      </c>
      <c r="V477" s="1094">
        <f t="shared" si="142"/>
        <v>0</v>
      </c>
      <c r="W477" s="1105" t="str">
        <f>IF(H477="","",VLOOKUP(H477,'Nhập xuất tồn S02'!$B$12:$X$4901,22,0))</f>
        <v/>
      </c>
      <c r="X477" s="1096" t="str">
        <f>IF(H477="","",VLOOKUP(H477,'Nhập xuất tồn S02'!$B$12:$X$4901,23,0))</f>
        <v/>
      </c>
      <c r="Y477" s="1096" t="str">
        <f t="shared" si="143"/>
        <v/>
      </c>
      <c r="Z477" s="1096" t="str">
        <f t="shared" si="144"/>
        <v/>
      </c>
      <c r="AA477" s="1107" t="str">
        <f>IF(P477="","",VLOOKUP(P477,'Khách hàng'!$B$6:$E$1391,2,0))</f>
        <v/>
      </c>
      <c r="AB477" s="1107" t="str">
        <f>IF(P477="","",VLOOKUP(P477,'Khách hàng'!$B$6:$E$1391,3,0))</f>
        <v/>
      </c>
    </row>
    <row r="478" spans="1:28" s="1011" customFormat="1" ht="13.8">
      <c r="A478" s="1164">
        <f t="shared" si="159"/>
        <v>1</v>
      </c>
      <c r="B478" s="1073" t="str">
        <f t="shared" si="160"/>
        <v>Q1</v>
      </c>
      <c r="C478" s="1042"/>
      <c r="D478" s="1175"/>
      <c r="E478" s="1403"/>
      <c r="F478" s="1044">
        <f t="shared" si="154"/>
        <v>0</v>
      </c>
      <c r="G478" s="1081" t="str">
        <f t="shared" si="153"/>
        <v/>
      </c>
      <c r="H478" s="1019"/>
      <c r="I478" s="1020"/>
      <c r="J478" s="1020"/>
      <c r="K478" s="1020"/>
      <c r="L478" s="1022"/>
      <c r="M478" s="1023"/>
      <c r="N478" s="1023"/>
      <c r="O478" s="1024"/>
      <c r="P478" s="1156"/>
      <c r="Q478" s="1010"/>
      <c r="R478" s="1073" t="str">
        <f>IF(H478="","",VLOOKUP($H478,'Nhập xuất tồn S02'!$B$12:$AB$51,3,0))</f>
        <v/>
      </c>
      <c r="S478" s="1093">
        <f t="shared" si="140"/>
        <v>0</v>
      </c>
      <c r="T478" s="1093">
        <f t="shared" si="141"/>
        <v>0</v>
      </c>
      <c r="U478" s="1094">
        <f>IF(J478&gt;0,VLOOKUP($H478,'Nhập xuất tồn S02'!$B$12:$AB$51,27,0),0)</f>
        <v>0</v>
      </c>
      <c r="V478" s="1094">
        <f t="shared" si="142"/>
        <v>0</v>
      </c>
      <c r="W478" s="1105" t="str">
        <f>IF(H478="","",VLOOKUP(H478,'Nhập xuất tồn S02'!$B$12:$X$4901,22,0))</f>
        <v/>
      </c>
      <c r="X478" s="1096" t="str">
        <f>IF(H478="","",VLOOKUP(H478,'Nhập xuất tồn S02'!$B$12:$X$4901,23,0))</f>
        <v/>
      </c>
      <c r="Y478" s="1096" t="str">
        <f t="shared" si="143"/>
        <v/>
      </c>
      <c r="Z478" s="1096" t="str">
        <f t="shared" si="144"/>
        <v/>
      </c>
      <c r="AA478" s="1107" t="str">
        <f>IF(P478="","",VLOOKUP(P478,'Khách hàng'!$B$6:$E$1391,2,0))</f>
        <v/>
      </c>
      <c r="AB478" s="1107" t="str">
        <f>IF(P478="","",VLOOKUP(P478,'Khách hàng'!$B$6:$E$1391,3,0))</f>
        <v/>
      </c>
    </row>
    <row r="479" spans="1:28" s="1011" customFormat="1" ht="13.8">
      <c r="A479" s="1164">
        <f t="shared" si="159"/>
        <v>1</v>
      </c>
      <c r="B479" s="1073" t="str">
        <f t="shared" si="160"/>
        <v>Q1</v>
      </c>
      <c r="C479" s="1042"/>
      <c r="D479" s="1175"/>
      <c r="E479" s="1403"/>
      <c r="F479" s="1044">
        <f t="shared" si="154"/>
        <v>0</v>
      </c>
      <c r="G479" s="1081" t="str">
        <f t="shared" si="153"/>
        <v/>
      </c>
      <c r="H479" s="1019"/>
      <c r="I479" s="1020"/>
      <c r="J479" s="1020"/>
      <c r="K479" s="1020"/>
      <c r="L479" s="1022"/>
      <c r="M479" s="1023"/>
      <c r="N479" s="1023"/>
      <c r="O479" s="1024"/>
      <c r="P479" s="1156"/>
      <c r="Q479" s="1010"/>
      <c r="R479" s="1073" t="str">
        <f>IF(H479="","",VLOOKUP($H479,'Nhập xuất tồn S02'!$B$12:$AB$51,3,0))</f>
        <v/>
      </c>
      <c r="S479" s="1093">
        <f t="shared" si="140"/>
        <v>0</v>
      </c>
      <c r="T479" s="1093">
        <f t="shared" si="141"/>
        <v>0</v>
      </c>
      <c r="U479" s="1094">
        <f>IF(J479&gt;0,VLOOKUP($H479,'Nhập xuất tồn S02'!$B$12:$AB$51,27,0),0)</f>
        <v>0</v>
      </c>
      <c r="V479" s="1094">
        <f t="shared" si="142"/>
        <v>0</v>
      </c>
      <c r="W479" s="1105" t="str">
        <f>IF(H479="","",VLOOKUP(H479,'Nhập xuất tồn S02'!$B$12:$X$4901,22,0))</f>
        <v/>
      </c>
      <c r="X479" s="1096" t="str">
        <f>IF(H479="","",VLOOKUP(H479,'Nhập xuất tồn S02'!$B$12:$X$4901,23,0))</f>
        <v/>
      </c>
      <c r="Y479" s="1096" t="str">
        <f t="shared" si="143"/>
        <v/>
      </c>
      <c r="Z479" s="1096" t="str">
        <f t="shared" si="144"/>
        <v/>
      </c>
      <c r="AA479" s="1107" t="str">
        <f>IF(P479="","",VLOOKUP(P479,'Khách hàng'!$B$6:$E$1391,2,0))</f>
        <v/>
      </c>
      <c r="AB479" s="1107" t="str">
        <f>IF(P479="","",VLOOKUP(P479,'Khách hàng'!$B$6:$E$1391,3,0))</f>
        <v/>
      </c>
    </row>
    <row r="480" spans="1:28" s="1011" customFormat="1" ht="13.8">
      <c r="A480" s="1164">
        <f t="shared" si="159"/>
        <v>1</v>
      </c>
      <c r="B480" s="1073" t="str">
        <f t="shared" si="160"/>
        <v>Q1</v>
      </c>
      <c r="C480" s="1042"/>
      <c r="D480" s="1175"/>
      <c r="E480" s="1403"/>
      <c r="F480" s="1044">
        <f t="shared" si="154"/>
        <v>0</v>
      </c>
      <c r="G480" s="1081" t="str">
        <f t="shared" si="153"/>
        <v/>
      </c>
      <c r="H480" s="1019"/>
      <c r="I480" s="1020"/>
      <c r="J480" s="1020"/>
      <c r="K480" s="1020"/>
      <c r="L480" s="1022"/>
      <c r="M480" s="1023"/>
      <c r="N480" s="1023"/>
      <c r="O480" s="1024"/>
      <c r="P480" s="1156"/>
      <c r="Q480" s="1010"/>
      <c r="R480" s="1073" t="str">
        <f>IF(H480="","",VLOOKUP($H480,'Nhập xuất tồn S02'!$B$12:$AB$51,3,0))</f>
        <v/>
      </c>
      <c r="S480" s="1093">
        <f t="shared" si="140"/>
        <v>0</v>
      </c>
      <c r="T480" s="1093">
        <f t="shared" si="141"/>
        <v>0</v>
      </c>
      <c r="U480" s="1094">
        <f>IF(J480&gt;0,VLOOKUP($H480,'Nhập xuất tồn S02'!$B$12:$AB$51,27,0),0)</f>
        <v>0</v>
      </c>
      <c r="V480" s="1094">
        <f t="shared" si="142"/>
        <v>0</v>
      </c>
      <c r="W480" s="1105" t="str">
        <f>IF(H480="","",VLOOKUP(H480,'Nhập xuất tồn S02'!$B$12:$X$4901,22,0))</f>
        <v/>
      </c>
      <c r="X480" s="1096" t="str">
        <f>IF(H480="","",VLOOKUP(H480,'Nhập xuất tồn S02'!$B$12:$X$4901,23,0))</f>
        <v/>
      </c>
      <c r="Y480" s="1096" t="str">
        <f t="shared" si="143"/>
        <v/>
      </c>
      <c r="Z480" s="1096" t="str">
        <f t="shared" si="144"/>
        <v/>
      </c>
      <c r="AA480" s="1107" t="str">
        <f>IF(P480="","",VLOOKUP(P480,'Khách hàng'!$B$6:$E$1391,2,0))</f>
        <v/>
      </c>
      <c r="AB480" s="1107" t="str">
        <f>IF(P480="","",VLOOKUP(P480,'Khách hàng'!$B$6:$E$1391,3,0))</f>
        <v/>
      </c>
    </row>
    <row r="481" spans="1:28" s="1011" customFormat="1" ht="13.8">
      <c r="A481" s="1164">
        <f t="shared" si="159"/>
        <v>1</v>
      </c>
      <c r="B481" s="1073" t="str">
        <f t="shared" si="160"/>
        <v>Q1</v>
      </c>
      <c r="C481" s="1042"/>
      <c r="D481" s="1175"/>
      <c r="E481" s="1403"/>
      <c r="F481" s="1044">
        <f t="shared" si="154"/>
        <v>0</v>
      </c>
      <c r="G481" s="1081" t="str">
        <f t="shared" si="153"/>
        <v/>
      </c>
      <c r="H481" s="1019"/>
      <c r="I481" s="1020"/>
      <c r="J481" s="1020"/>
      <c r="K481" s="1020"/>
      <c r="L481" s="1022"/>
      <c r="M481" s="1023"/>
      <c r="N481" s="1023"/>
      <c r="O481" s="1024"/>
      <c r="P481" s="1156"/>
      <c r="Q481" s="1010"/>
      <c r="R481" s="1073" t="str">
        <f>IF(H481="","",VLOOKUP($H481,'Nhập xuất tồn S02'!$B$12:$AB$51,3,0))</f>
        <v/>
      </c>
      <c r="S481" s="1093">
        <f t="shared" ref="S481:S544" si="161">IF(OR(LEFT(G481,2)="PN",M481="152",M481="155",M481="156"),O481/I481,0)</f>
        <v>0</v>
      </c>
      <c r="T481" s="1093">
        <f t="shared" ref="T481:T544" si="162">IF(OR(LEFT(G481,2)="PN",M481="152",M481="155",M481="156"),O481,0)</f>
        <v>0</v>
      </c>
      <c r="U481" s="1094">
        <f>IF(J481&gt;0,VLOOKUP($H481,'Nhập xuất tồn S02'!$B$12:$AB$51,27,0),0)</f>
        <v>0</v>
      </c>
      <c r="V481" s="1094">
        <f t="shared" si="142"/>
        <v>0</v>
      </c>
      <c r="W481" s="1105" t="str">
        <f>IF(H481="","",VLOOKUP(H481,'Nhập xuất tồn S02'!$B$12:$X$4901,22,0))</f>
        <v/>
      </c>
      <c r="X481" s="1096" t="str">
        <f>IF(H481="","",VLOOKUP(H481,'Nhập xuất tồn S02'!$B$12:$X$4901,23,0))</f>
        <v/>
      </c>
      <c r="Y481" s="1096" t="str">
        <f t="shared" si="143"/>
        <v/>
      </c>
      <c r="Z481" s="1096" t="str">
        <f t="shared" si="144"/>
        <v/>
      </c>
      <c r="AA481" s="1107" t="str">
        <f>IF(P481="","",VLOOKUP(P481,'Khách hàng'!$B$6:$E$1391,2,0))</f>
        <v/>
      </c>
      <c r="AB481" s="1107" t="str">
        <f>IF(P481="","",VLOOKUP(P481,'Khách hàng'!$B$6:$E$1391,3,0))</f>
        <v/>
      </c>
    </row>
    <row r="482" spans="1:28" s="1011" customFormat="1" ht="13.8">
      <c r="A482" s="1164">
        <f t="shared" ref="A482" si="163">IF(F482="","",MONTH(F482))</f>
        <v>1</v>
      </c>
      <c r="B482" s="1073" t="str">
        <f t="shared" ref="B482" si="164">IF(F482="","",IF(OR(MONTH(F482)=1,MONTH(F482)=2,MONTH(F482)=3),"Q1",IF(OR(MONTH(F482)=4,MONTH(F482)=5,MONTH(F482)=6),"Q2",IF(OR(MONTH(F482)=7,MONTH(F482)=8,MONTH(F482)=9),"Q3","Q4"))))</f>
        <v>Q1</v>
      </c>
      <c r="C482" s="1042"/>
      <c r="D482" s="1175"/>
      <c r="E482" s="1403"/>
      <c r="F482" s="1044">
        <f t="shared" si="154"/>
        <v>0</v>
      </c>
      <c r="G482" s="1081" t="str">
        <f t="shared" si="153"/>
        <v/>
      </c>
      <c r="H482" s="1019"/>
      <c r="I482" s="1020"/>
      <c r="J482" s="1020"/>
      <c r="K482" s="1020"/>
      <c r="L482" s="1022"/>
      <c r="M482" s="1023"/>
      <c r="N482" s="1023"/>
      <c r="O482" s="1024"/>
      <c r="P482" s="1156"/>
      <c r="Q482" s="1010"/>
      <c r="R482" s="1073" t="str">
        <f>IF(H482="","",VLOOKUP($H482,'Nhập xuất tồn S02'!$B$12:$AB$51,3,0))</f>
        <v/>
      </c>
      <c r="S482" s="1093">
        <f t="shared" si="161"/>
        <v>0</v>
      </c>
      <c r="T482" s="1093">
        <f t="shared" si="162"/>
        <v>0</v>
      </c>
      <c r="U482" s="1094">
        <f>IF(J482&gt;0,VLOOKUP($H482,'Nhập xuất tồn S02'!$B$12:$AB$51,27,0),0)</f>
        <v>0</v>
      </c>
      <c r="V482" s="1094">
        <f t="shared" ref="V482:V545" si="165">IF(J482&gt;0,J482*U482,0)</f>
        <v>0</v>
      </c>
      <c r="W482" s="1105" t="str">
        <f>IF(H482="","",VLOOKUP(H482,'Nhập xuất tồn S02'!$B$12:$X$4901,22,0))</f>
        <v/>
      </c>
      <c r="X482" s="1096" t="str">
        <f>IF(H482="","",VLOOKUP(H482,'Nhập xuất tồn S02'!$B$12:$X$4901,23,0))</f>
        <v/>
      </c>
      <c r="Y482" s="1096" t="str">
        <f t="shared" ref="Y482:Y545" si="166">LEFT(M482,3)</f>
        <v/>
      </c>
      <c r="Z482" s="1096" t="str">
        <f t="shared" ref="Z482:Z545" si="167">LEFT(N482,3)</f>
        <v/>
      </c>
      <c r="AA482" s="1107" t="str">
        <f>IF(P482="","",VLOOKUP(P482,'Khách hàng'!$B$6:$E$1391,2,0))</f>
        <v/>
      </c>
      <c r="AB482" s="1107" t="str">
        <f>IF(P482="","",VLOOKUP(P482,'Khách hàng'!$B$6:$E$1391,3,0))</f>
        <v/>
      </c>
    </row>
    <row r="483" spans="1:28" s="1011" customFormat="1" ht="13.8">
      <c r="A483" s="1164">
        <f t="shared" si="159"/>
        <v>1</v>
      </c>
      <c r="B483" s="1073" t="str">
        <f t="shared" si="160"/>
        <v>Q1</v>
      </c>
      <c r="C483" s="1042"/>
      <c r="D483" s="1175"/>
      <c r="E483" s="1403"/>
      <c r="F483" s="1044">
        <f t="shared" si="154"/>
        <v>0</v>
      </c>
      <c r="G483" s="1081" t="str">
        <f t="shared" si="153"/>
        <v/>
      </c>
      <c r="H483" s="1019"/>
      <c r="I483" s="1020"/>
      <c r="J483" s="1020"/>
      <c r="K483" s="1020"/>
      <c r="L483" s="1022"/>
      <c r="M483" s="1023"/>
      <c r="N483" s="1023"/>
      <c r="O483" s="1024"/>
      <c r="P483" s="1156"/>
      <c r="Q483" s="1010"/>
      <c r="R483" s="1073" t="str">
        <f>IF(H483="","",VLOOKUP($H483,'Nhập xuất tồn S02'!$B$12:$AB$51,3,0))</f>
        <v/>
      </c>
      <c r="S483" s="1093">
        <f t="shared" si="161"/>
        <v>0</v>
      </c>
      <c r="T483" s="1093">
        <f t="shared" si="162"/>
        <v>0</v>
      </c>
      <c r="U483" s="1094">
        <f>IF(J483&gt;0,VLOOKUP($H483,'Nhập xuất tồn S02'!$B$12:$AB$51,27,0),0)</f>
        <v>0</v>
      </c>
      <c r="V483" s="1094">
        <f t="shared" si="165"/>
        <v>0</v>
      </c>
      <c r="W483" s="1105" t="str">
        <f>IF(H483="","",VLOOKUP(H483,'Nhập xuất tồn S02'!$B$12:$X$4901,22,0))</f>
        <v/>
      </c>
      <c r="X483" s="1096" t="str">
        <f>IF(H483="","",VLOOKUP(H483,'Nhập xuất tồn S02'!$B$12:$X$4901,23,0))</f>
        <v/>
      </c>
      <c r="Y483" s="1096" t="str">
        <f t="shared" si="166"/>
        <v/>
      </c>
      <c r="Z483" s="1096" t="str">
        <f t="shared" si="167"/>
        <v/>
      </c>
      <c r="AA483" s="1107" t="str">
        <f>IF(P483="","",VLOOKUP(P483,'Khách hàng'!$B$6:$E$1391,2,0))</f>
        <v/>
      </c>
      <c r="AB483" s="1107" t="str">
        <f>IF(P483="","",VLOOKUP(P483,'Khách hàng'!$B$6:$E$1391,3,0))</f>
        <v/>
      </c>
    </row>
    <row r="484" spans="1:28" s="1011" customFormat="1" ht="13.8">
      <c r="A484" s="1164">
        <f t="shared" si="159"/>
        <v>1</v>
      </c>
      <c r="B484" s="1073" t="str">
        <f t="shared" si="160"/>
        <v>Q1</v>
      </c>
      <c r="C484" s="1042"/>
      <c r="D484" s="1175"/>
      <c r="E484" s="1403"/>
      <c r="F484" s="1044">
        <f t="shared" si="154"/>
        <v>0</v>
      </c>
      <c r="G484" s="1081" t="str">
        <f t="shared" si="153"/>
        <v/>
      </c>
      <c r="H484" s="1019"/>
      <c r="I484" s="1020"/>
      <c r="J484" s="1020"/>
      <c r="K484" s="1020"/>
      <c r="L484" s="1022"/>
      <c r="M484" s="1023"/>
      <c r="N484" s="1023"/>
      <c r="O484" s="1024"/>
      <c r="P484" s="1156"/>
      <c r="Q484" s="1010"/>
      <c r="R484" s="1073" t="str">
        <f>IF(H484="","",VLOOKUP($H484,'Nhập xuất tồn S02'!$B$12:$AB$51,3,0))</f>
        <v/>
      </c>
      <c r="S484" s="1093">
        <f t="shared" si="161"/>
        <v>0</v>
      </c>
      <c r="T484" s="1093">
        <f t="shared" si="162"/>
        <v>0</v>
      </c>
      <c r="U484" s="1094">
        <f>IF(J484&gt;0,VLOOKUP($H484,'Nhập xuất tồn S02'!$B$12:$AB$51,27,0),0)</f>
        <v>0</v>
      </c>
      <c r="V484" s="1094">
        <f t="shared" si="165"/>
        <v>0</v>
      </c>
      <c r="W484" s="1105" t="str">
        <f>IF(H484="","",VLOOKUP(H484,'Nhập xuất tồn S02'!$B$12:$X$4901,22,0))</f>
        <v/>
      </c>
      <c r="X484" s="1096" t="str">
        <f>IF(H484="","",VLOOKUP(H484,'Nhập xuất tồn S02'!$B$12:$X$4901,23,0))</f>
        <v/>
      </c>
      <c r="Y484" s="1096" t="str">
        <f t="shared" si="166"/>
        <v/>
      </c>
      <c r="Z484" s="1096" t="str">
        <f t="shared" si="167"/>
        <v/>
      </c>
      <c r="AA484" s="1107" t="str">
        <f>IF(P484="","",VLOOKUP(P484,'Khách hàng'!$B$6:$E$1391,2,0))</f>
        <v/>
      </c>
      <c r="AB484" s="1107" t="str">
        <f>IF(P484="","",VLOOKUP(P484,'Khách hàng'!$B$6:$E$1391,3,0))</f>
        <v/>
      </c>
    </row>
    <row r="485" spans="1:28" s="1011" customFormat="1" ht="13.8">
      <c r="A485" s="1164">
        <f t="shared" si="159"/>
        <v>1</v>
      </c>
      <c r="B485" s="1073" t="str">
        <f t="shared" si="160"/>
        <v>Q1</v>
      </c>
      <c r="C485" s="1042"/>
      <c r="D485" s="1175"/>
      <c r="E485" s="1403"/>
      <c r="F485" s="1044">
        <f t="shared" si="154"/>
        <v>0</v>
      </c>
      <c r="G485" s="1081" t="str">
        <f t="shared" si="153"/>
        <v/>
      </c>
      <c r="H485" s="1019"/>
      <c r="I485" s="1020"/>
      <c r="J485" s="1020"/>
      <c r="K485" s="1020"/>
      <c r="L485" s="1022"/>
      <c r="M485" s="1023"/>
      <c r="N485" s="1023"/>
      <c r="O485" s="1024"/>
      <c r="P485" s="1156"/>
      <c r="Q485" s="1010"/>
      <c r="R485" s="1073" t="str">
        <f>IF(H485="","",VLOOKUP($H485,'Nhập xuất tồn S02'!$B$12:$AB$51,3,0))</f>
        <v/>
      </c>
      <c r="S485" s="1093">
        <f t="shared" si="161"/>
        <v>0</v>
      </c>
      <c r="T485" s="1093">
        <f t="shared" si="162"/>
        <v>0</v>
      </c>
      <c r="U485" s="1094">
        <f>IF(J485&gt;0,VLOOKUP($H485,'Nhập xuất tồn S02'!$B$12:$AB$51,27,0),0)</f>
        <v>0</v>
      </c>
      <c r="V485" s="1094">
        <f t="shared" si="165"/>
        <v>0</v>
      </c>
      <c r="W485" s="1105" t="str">
        <f>IF(H485="","",VLOOKUP(H485,'Nhập xuất tồn S02'!$B$12:$X$4901,22,0))</f>
        <v/>
      </c>
      <c r="X485" s="1096" t="str">
        <f>IF(H485="","",VLOOKUP(H485,'Nhập xuất tồn S02'!$B$12:$X$4901,23,0))</f>
        <v/>
      </c>
      <c r="Y485" s="1096" t="str">
        <f t="shared" si="166"/>
        <v/>
      </c>
      <c r="Z485" s="1096" t="str">
        <f t="shared" si="167"/>
        <v/>
      </c>
      <c r="AA485" s="1107" t="str">
        <f>IF(P485="","",VLOOKUP(P485,'Khách hàng'!$B$6:$E$1391,2,0))</f>
        <v/>
      </c>
      <c r="AB485" s="1107" t="str">
        <f>IF(P485="","",VLOOKUP(P485,'Khách hàng'!$B$6:$E$1391,3,0))</f>
        <v/>
      </c>
    </row>
    <row r="486" spans="1:28" s="1011" customFormat="1" ht="13.8">
      <c r="A486" s="1164">
        <f t="shared" si="159"/>
        <v>1</v>
      </c>
      <c r="B486" s="1073" t="str">
        <f t="shared" si="160"/>
        <v>Q1</v>
      </c>
      <c r="C486" s="1042"/>
      <c r="D486" s="1175"/>
      <c r="E486" s="1403"/>
      <c r="F486" s="1044">
        <f t="shared" si="154"/>
        <v>0</v>
      </c>
      <c r="G486" s="1081" t="str">
        <f t="shared" si="153"/>
        <v/>
      </c>
      <c r="H486" s="1019"/>
      <c r="I486" s="1020"/>
      <c r="J486" s="1020"/>
      <c r="K486" s="1020"/>
      <c r="L486" s="1022"/>
      <c r="M486" s="1023"/>
      <c r="N486" s="1023"/>
      <c r="O486" s="1024"/>
      <c r="P486" s="1156"/>
      <c r="Q486" s="1010"/>
      <c r="R486" s="1073" t="str">
        <f>IF(H486="","",VLOOKUP($H486,'Nhập xuất tồn S02'!$B$12:$AB$51,3,0))</f>
        <v/>
      </c>
      <c r="S486" s="1093">
        <f t="shared" si="161"/>
        <v>0</v>
      </c>
      <c r="T486" s="1093">
        <f t="shared" si="162"/>
        <v>0</v>
      </c>
      <c r="U486" s="1094">
        <f>IF(J486&gt;0,VLOOKUP($H486,'Nhập xuất tồn S02'!$B$12:$AB$51,27,0),0)</f>
        <v>0</v>
      </c>
      <c r="V486" s="1094">
        <f t="shared" si="165"/>
        <v>0</v>
      </c>
      <c r="W486" s="1105" t="str">
        <f>IF(H486="","",VLOOKUP(H486,'Nhập xuất tồn S02'!$B$12:$X$4901,22,0))</f>
        <v/>
      </c>
      <c r="X486" s="1096" t="str">
        <f>IF(H486="","",VLOOKUP(H486,'Nhập xuất tồn S02'!$B$12:$X$4901,23,0))</f>
        <v/>
      </c>
      <c r="Y486" s="1096" t="str">
        <f t="shared" si="166"/>
        <v/>
      </c>
      <c r="Z486" s="1096" t="str">
        <f t="shared" si="167"/>
        <v/>
      </c>
      <c r="AA486" s="1107" t="str">
        <f>IF(P486="","",VLOOKUP(P486,'Khách hàng'!$B$6:$E$1391,2,0))</f>
        <v/>
      </c>
      <c r="AB486" s="1107" t="str">
        <f>IF(P486="","",VLOOKUP(P486,'Khách hàng'!$B$6:$E$1391,3,0))</f>
        <v/>
      </c>
    </row>
    <row r="487" spans="1:28" s="1011" customFormat="1" ht="13.8">
      <c r="A487" s="1164">
        <f t="shared" si="159"/>
        <v>1</v>
      </c>
      <c r="B487" s="1073" t="str">
        <f t="shared" si="160"/>
        <v>Q1</v>
      </c>
      <c r="C487" s="1042"/>
      <c r="D487" s="1175"/>
      <c r="E487" s="1403"/>
      <c r="F487" s="1044">
        <f t="shared" si="154"/>
        <v>0</v>
      </c>
      <c r="G487" s="1081" t="str">
        <f t="shared" si="153"/>
        <v/>
      </c>
      <c r="H487" s="1019"/>
      <c r="I487" s="1020"/>
      <c r="J487" s="1020"/>
      <c r="K487" s="1020"/>
      <c r="L487" s="1022"/>
      <c r="M487" s="1023"/>
      <c r="N487" s="1023"/>
      <c r="O487" s="1024"/>
      <c r="P487" s="1156"/>
      <c r="Q487" s="1010"/>
      <c r="R487" s="1073" t="str">
        <f>IF(H487="","",VLOOKUP($H487,'Nhập xuất tồn S02'!$B$12:$AB$51,3,0))</f>
        <v/>
      </c>
      <c r="S487" s="1093">
        <f t="shared" si="161"/>
        <v>0</v>
      </c>
      <c r="T487" s="1093">
        <f t="shared" si="162"/>
        <v>0</v>
      </c>
      <c r="U487" s="1094">
        <f>IF(J487&gt;0,VLOOKUP($H487,'Nhập xuất tồn S02'!$B$12:$AB$51,27,0),0)</f>
        <v>0</v>
      </c>
      <c r="V487" s="1094">
        <f t="shared" si="165"/>
        <v>0</v>
      </c>
      <c r="W487" s="1105" t="str">
        <f>IF(H487="","",VLOOKUP(H487,'Nhập xuất tồn S02'!$B$12:$X$4901,22,0))</f>
        <v/>
      </c>
      <c r="X487" s="1096" t="str">
        <f>IF(H487="","",VLOOKUP(H487,'Nhập xuất tồn S02'!$B$12:$X$4901,23,0))</f>
        <v/>
      </c>
      <c r="Y487" s="1096" t="str">
        <f t="shared" si="166"/>
        <v/>
      </c>
      <c r="Z487" s="1096" t="str">
        <f t="shared" si="167"/>
        <v/>
      </c>
      <c r="AA487" s="1107" t="str">
        <f>IF(P487="","",VLOOKUP(P487,'Khách hàng'!$B$6:$E$1391,2,0))</f>
        <v/>
      </c>
      <c r="AB487" s="1107" t="str">
        <f>IF(P487="","",VLOOKUP(P487,'Khách hàng'!$B$6:$E$1391,3,0))</f>
        <v/>
      </c>
    </row>
    <row r="488" spans="1:28" s="1011" customFormat="1" ht="13.8">
      <c r="A488" s="1164">
        <f t="shared" si="159"/>
        <v>1</v>
      </c>
      <c r="B488" s="1073" t="str">
        <f t="shared" si="160"/>
        <v>Q1</v>
      </c>
      <c r="C488" s="1042"/>
      <c r="D488" s="1175"/>
      <c r="E488" s="1403"/>
      <c r="F488" s="1044">
        <f t="shared" si="154"/>
        <v>0</v>
      </c>
      <c r="G488" s="1081" t="str">
        <f t="shared" si="153"/>
        <v/>
      </c>
      <c r="H488" s="1019"/>
      <c r="I488" s="1020"/>
      <c r="J488" s="1020"/>
      <c r="K488" s="1020"/>
      <c r="L488" s="1022"/>
      <c r="M488" s="1023"/>
      <c r="N488" s="1023"/>
      <c r="O488" s="1024"/>
      <c r="P488" s="1156"/>
      <c r="Q488" s="1010"/>
      <c r="R488" s="1073" t="str">
        <f>IF(H488="","",VLOOKUP($H488,'Nhập xuất tồn S02'!$B$12:$AB$51,3,0))</f>
        <v/>
      </c>
      <c r="S488" s="1093">
        <f t="shared" si="161"/>
        <v>0</v>
      </c>
      <c r="T488" s="1093">
        <f t="shared" si="162"/>
        <v>0</v>
      </c>
      <c r="U488" s="1094">
        <f>IF(J488&gt;0,VLOOKUP($H488,'Nhập xuất tồn S02'!$B$12:$AB$51,27,0),0)</f>
        <v>0</v>
      </c>
      <c r="V488" s="1094">
        <f t="shared" si="165"/>
        <v>0</v>
      </c>
      <c r="W488" s="1105" t="str">
        <f>IF(H488="","",VLOOKUP(H488,'Nhập xuất tồn S02'!$B$12:$X$4901,22,0))</f>
        <v/>
      </c>
      <c r="X488" s="1096" t="str">
        <f>IF(H488="","",VLOOKUP(H488,'Nhập xuất tồn S02'!$B$12:$X$4901,23,0))</f>
        <v/>
      </c>
      <c r="Y488" s="1096" t="str">
        <f t="shared" si="166"/>
        <v/>
      </c>
      <c r="Z488" s="1096" t="str">
        <f t="shared" si="167"/>
        <v/>
      </c>
      <c r="AA488" s="1107" t="str">
        <f>IF(P488="","",VLOOKUP(P488,'Khách hàng'!$B$6:$E$1391,2,0))</f>
        <v/>
      </c>
      <c r="AB488" s="1107" t="str">
        <f>IF(P488="","",VLOOKUP(P488,'Khách hàng'!$B$6:$E$1391,3,0))</f>
        <v/>
      </c>
    </row>
    <row r="489" spans="1:28" s="1011" customFormat="1" ht="13.8">
      <c r="A489" s="1164">
        <f t="shared" ref="A489" si="168">IF(F489="","",MONTH(F489))</f>
        <v>1</v>
      </c>
      <c r="B489" s="1073" t="str">
        <f t="shared" ref="B489" si="169">IF(F489="","",IF(OR(MONTH(F489)=1,MONTH(F489)=2,MONTH(F489)=3),"Q1",IF(OR(MONTH(F489)=4,MONTH(F489)=5,MONTH(F489)=6),"Q2",IF(OR(MONTH(F489)=7,MONTH(F489)=8,MONTH(F489)=9),"Q3","Q4"))))</f>
        <v>Q1</v>
      </c>
      <c r="C489" s="1042"/>
      <c r="D489" s="1175"/>
      <c r="E489" s="1403"/>
      <c r="F489" s="1044">
        <f t="shared" si="154"/>
        <v>0</v>
      </c>
      <c r="G489" s="1081" t="str">
        <f t="shared" si="153"/>
        <v/>
      </c>
      <c r="H489" s="1019"/>
      <c r="I489" s="1020"/>
      <c r="J489" s="1020"/>
      <c r="K489" s="1020"/>
      <c r="L489" s="1022"/>
      <c r="M489" s="1023"/>
      <c r="N489" s="1023"/>
      <c r="O489" s="1024"/>
      <c r="P489" s="1156"/>
      <c r="Q489" s="1010"/>
      <c r="R489" s="1073" t="str">
        <f>IF(H489="","",VLOOKUP($H489,'Nhập xuất tồn S02'!$B$12:$AB$51,3,0))</f>
        <v/>
      </c>
      <c r="S489" s="1093">
        <f t="shared" si="161"/>
        <v>0</v>
      </c>
      <c r="T489" s="1093">
        <f t="shared" si="162"/>
        <v>0</v>
      </c>
      <c r="U489" s="1094">
        <f>IF(J489&gt;0,VLOOKUP($H489,'Nhập xuất tồn S02'!$B$12:$AB$51,27,0),0)</f>
        <v>0</v>
      </c>
      <c r="V489" s="1094">
        <f t="shared" si="165"/>
        <v>0</v>
      </c>
      <c r="W489" s="1105" t="str">
        <f>IF(H489="","",VLOOKUP(H489,'Nhập xuất tồn S02'!$B$12:$X$4901,22,0))</f>
        <v/>
      </c>
      <c r="X489" s="1096" t="str">
        <f>IF(H489="","",VLOOKUP(H489,'Nhập xuất tồn S02'!$B$12:$X$4901,23,0))</f>
        <v/>
      </c>
      <c r="Y489" s="1096" t="str">
        <f t="shared" si="166"/>
        <v/>
      </c>
      <c r="Z489" s="1096" t="str">
        <f t="shared" si="167"/>
        <v/>
      </c>
      <c r="AA489" s="1107" t="str">
        <f>IF(P489="","",VLOOKUP(P489,'Khách hàng'!$B$6:$E$1391,2,0))</f>
        <v/>
      </c>
      <c r="AB489" s="1107" t="str">
        <f>IF(P489="","",VLOOKUP(P489,'Khách hàng'!$B$6:$E$1391,3,0))</f>
        <v/>
      </c>
    </row>
    <row r="490" spans="1:28" s="1011" customFormat="1" ht="13.8">
      <c r="A490" s="1164">
        <f t="shared" si="159"/>
        <v>1</v>
      </c>
      <c r="B490" s="1073" t="str">
        <f t="shared" si="160"/>
        <v>Q1</v>
      </c>
      <c r="C490" s="1042"/>
      <c r="D490" s="1175"/>
      <c r="E490" s="1403"/>
      <c r="F490" s="1044">
        <f t="shared" si="154"/>
        <v>0</v>
      </c>
      <c r="G490" s="1081" t="str">
        <f t="shared" si="153"/>
        <v/>
      </c>
      <c r="H490" s="1019"/>
      <c r="I490" s="1020"/>
      <c r="J490" s="1020"/>
      <c r="K490" s="1020"/>
      <c r="L490" s="1022"/>
      <c r="M490" s="1023"/>
      <c r="N490" s="1023"/>
      <c r="O490" s="1024"/>
      <c r="P490" s="1156"/>
      <c r="Q490" s="1010"/>
      <c r="R490" s="1073" t="str">
        <f>IF(H490="","",VLOOKUP($H490,'Nhập xuất tồn S02'!$B$12:$AB$51,3,0))</f>
        <v/>
      </c>
      <c r="S490" s="1093">
        <f t="shared" si="161"/>
        <v>0</v>
      </c>
      <c r="T490" s="1093">
        <f t="shared" si="162"/>
        <v>0</v>
      </c>
      <c r="U490" s="1094">
        <f>IF(J490&gt;0,VLOOKUP($H490,'Nhập xuất tồn S02'!$B$12:$AB$51,27,0),0)</f>
        <v>0</v>
      </c>
      <c r="V490" s="1094">
        <f t="shared" si="165"/>
        <v>0</v>
      </c>
      <c r="W490" s="1105" t="str">
        <f>IF(H490="","",VLOOKUP(H490,'Nhập xuất tồn S02'!$B$12:$X$4901,22,0))</f>
        <v/>
      </c>
      <c r="X490" s="1096" t="str">
        <f>IF(H490="","",VLOOKUP(H490,'Nhập xuất tồn S02'!$B$12:$X$4901,23,0))</f>
        <v/>
      </c>
      <c r="Y490" s="1096" t="str">
        <f t="shared" si="166"/>
        <v/>
      </c>
      <c r="Z490" s="1096" t="str">
        <f t="shared" si="167"/>
        <v/>
      </c>
      <c r="AA490" s="1107" t="str">
        <f>IF(P490="","",VLOOKUP(P490,'Khách hàng'!$B$6:$E$1391,2,0))</f>
        <v/>
      </c>
      <c r="AB490" s="1107" t="str">
        <f>IF(P490="","",VLOOKUP(P490,'Khách hàng'!$B$6:$E$1391,3,0))</f>
        <v/>
      </c>
    </row>
    <row r="491" spans="1:28" s="1011" customFormat="1" ht="13.8">
      <c r="A491" s="1164">
        <f t="shared" si="159"/>
        <v>1</v>
      </c>
      <c r="B491" s="1073" t="str">
        <f t="shared" si="160"/>
        <v>Q1</v>
      </c>
      <c r="C491" s="1042"/>
      <c r="D491" s="1175"/>
      <c r="E491" s="1403"/>
      <c r="F491" s="1044">
        <f t="shared" si="154"/>
        <v>0</v>
      </c>
      <c r="G491" s="1081" t="str">
        <f t="shared" si="153"/>
        <v/>
      </c>
      <c r="H491" s="1019"/>
      <c r="I491" s="1020"/>
      <c r="J491" s="1020"/>
      <c r="K491" s="1020"/>
      <c r="L491" s="1022"/>
      <c r="M491" s="1023"/>
      <c r="N491" s="1023"/>
      <c r="O491" s="1024"/>
      <c r="P491" s="1156"/>
      <c r="Q491" s="1010"/>
      <c r="R491" s="1073" t="str">
        <f>IF(H491="","",VLOOKUP($H491,'Nhập xuất tồn S02'!$B$12:$AB$51,3,0))</f>
        <v/>
      </c>
      <c r="S491" s="1093">
        <f t="shared" si="161"/>
        <v>0</v>
      </c>
      <c r="T491" s="1093">
        <f t="shared" si="162"/>
        <v>0</v>
      </c>
      <c r="U491" s="1094">
        <f>IF(J491&gt;0,VLOOKUP($H491,'Nhập xuất tồn S02'!$B$12:$AB$51,27,0),0)</f>
        <v>0</v>
      </c>
      <c r="V491" s="1094">
        <f t="shared" si="165"/>
        <v>0</v>
      </c>
      <c r="W491" s="1105" t="str">
        <f>IF(H491="","",VLOOKUP(H491,'Nhập xuất tồn S02'!$B$12:$X$4901,22,0))</f>
        <v/>
      </c>
      <c r="X491" s="1096" t="str">
        <f>IF(H491="","",VLOOKUP(H491,'Nhập xuất tồn S02'!$B$12:$X$4901,23,0))</f>
        <v/>
      </c>
      <c r="Y491" s="1096" t="str">
        <f t="shared" si="166"/>
        <v/>
      </c>
      <c r="Z491" s="1096" t="str">
        <f t="shared" si="167"/>
        <v/>
      </c>
      <c r="AA491" s="1107" t="str">
        <f>IF(P491="","",VLOOKUP(P491,'Khách hàng'!$B$6:$E$1391,2,0))</f>
        <v/>
      </c>
      <c r="AB491" s="1107" t="str">
        <f>IF(P491="","",VLOOKUP(P491,'Khách hàng'!$B$6:$E$1391,3,0))</f>
        <v/>
      </c>
    </row>
    <row r="492" spans="1:28" s="1011" customFormat="1" ht="13.8">
      <c r="A492" s="1164">
        <f t="shared" si="159"/>
        <v>1</v>
      </c>
      <c r="B492" s="1073" t="str">
        <f t="shared" si="160"/>
        <v>Q1</v>
      </c>
      <c r="C492" s="1042"/>
      <c r="D492" s="1175"/>
      <c r="E492" s="1403"/>
      <c r="F492" s="1044">
        <f t="shared" si="154"/>
        <v>0</v>
      </c>
      <c r="G492" s="1081" t="str">
        <f t="shared" si="153"/>
        <v/>
      </c>
      <c r="H492" s="1019"/>
      <c r="I492" s="1020"/>
      <c r="J492" s="1020"/>
      <c r="K492" s="1020"/>
      <c r="L492" s="1022"/>
      <c r="M492" s="1023"/>
      <c r="N492" s="1023"/>
      <c r="O492" s="1024"/>
      <c r="P492" s="1156"/>
      <c r="Q492" s="1010"/>
      <c r="R492" s="1073" t="str">
        <f>IF(H492="","",VLOOKUP($H492,'Nhập xuất tồn S02'!$B$12:$AB$51,3,0))</f>
        <v/>
      </c>
      <c r="S492" s="1093">
        <f t="shared" si="161"/>
        <v>0</v>
      </c>
      <c r="T492" s="1093">
        <f t="shared" si="162"/>
        <v>0</v>
      </c>
      <c r="U492" s="1094">
        <f>IF(J492&gt;0,VLOOKUP($H492,'Nhập xuất tồn S02'!$B$12:$AB$51,27,0),0)</f>
        <v>0</v>
      </c>
      <c r="V492" s="1094">
        <f t="shared" si="165"/>
        <v>0</v>
      </c>
      <c r="W492" s="1105" t="str">
        <f>IF(H492="","",VLOOKUP(H492,'Nhập xuất tồn S02'!$B$12:$X$4901,22,0))</f>
        <v/>
      </c>
      <c r="X492" s="1096" t="str">
        <f>IF(H492="","",VLOOKUP(H492,'Nhập xuất tồn S02'!$B$12:$X$4901,23,0))</f>
        <v/>
      </c>
      <c r="Y492" s="1096" t="str">
        <f t="shared" si="166"/>
        <v/>
      </c>
      <c r="Z492" s="1096" t="str">
        <f t="shared" si="167"/>
        <v/>
      </c>
      <c r="AA492" s="1107" t="str">
        <f>IF(P492="","",VLOOKUP(P492,'Khách hàng'!$B$6:$E$1391,2,0))</f>
        <v/>
      </c>
      <c r="AB492" s="1107" t="str">
        <f>IF(P492="","",VLOOKUP(P492,'Khách hàng'!$B$6:$E$1391,3,0))</f>
        <v/>
      </c>
    </row>
    <row r="493" spans="1:28" s="1011" customFormat="1" ht="13.8">
      <c r="A493" s="1164">
        <f t="shared" si="159"/>
        <v>1</v>
      </c>
      <c r="B493" s="1073" t="str">
        <f t="shared" si="160"/>
        <v>Q1</v>
      </c>
      <c r="C493" s="1042"/>
      <c r="D493" s="1175"/>
      <c r="E493" s="1403"/>
      <c r="F493" s="1044">
        <f t="shared" si="154"/>
        <v>0</v>
      </c>
      <c r="G493" s="1081" t="str">
        <f t="shared" si="153"/>
        <v/>
      </c>
      <c r="H493" s="1019"/>
      <c r="I493" s="1020"/>
      <c r="J493" s="1020"/>
      <c r="K493" s="1020"/>
      <c r="L493" s="1022"/>
      <c r="M493" s="1023"/>
      <c r="N493" s="1023"/>
      <c r="O493" s="1024"/>
      <c r="P493" s="1156"/>
      <c r="Q493" s="1010"/>
      <c r="R493" s="1073" t="str">
        <f>IF(H493="","",VLOOKUP($H493,'Nhập xuất tồn S02'!$B$12:$AB$51,3,0))</f>
        <v/>
      </c>
      <c r="S493" s="1093">
        <f t="shared" si="161"/>
        <v>0</v>
      </c>
      <c r="T493" s="1093">
        <f t="shared" si="162"/>
        <v>0</v>
      </c>
      <c r="U493" s="1094">
        <f>IF(J493&gt;0,VLOOKUP($H493,'Nhập xuất tồn S02'!$B$12:$AB$51,27,0),0)</f>
        <v>0</v>
      </c>
      <c r="V493" s="1094">
        <f t="shared" si="165"/>
        <v>0</v>
      </c>
      <c r="W493" s="1105" t="str">
        <f>IF(H493="","",VLOOKUP(H493,'Nhập xuất tồn S02'!$B$12:$X$4901,22,0))</f>
        <v/>
      </c>
      <c r="X493" s="1096" t="str">
        <f>IF(H493="","",VLOOKUP(H493,'Nhập xuất tồn S02'!$B$12:$X$4901,23,0))</f>
        <v/>
      </c>
      <c r="Y493" s="1096" t="str">
        <f t="shared" si="166"/>
        <v/>
      </c>
      <c r="Z493" s="1096" t="str">
        <f t="shared" si="167"/>
        <v/>
      </c>
      <c r="AA493" s="1107" t="str">
        <f>IF(P493="","",VLOOKUP(P493,'Khách hàng'!$B$6:$E$1391,2,0))</f>
        <v/>
      </c>
      <c r="AB493" s="1107" t="str">
        <f>IF(P493="","",VLOOKUP(P493,'Khách hàng'!$B$6:$E$1391,3,0))</f>
        <v/>
      </c>
    </row>
    <row r="494" spans="1:28" s="1011" customFormat="1" ht="13.8">
      <c r="A494" s="1164">
        <f t="shared" si="159"/>
        <v>1</v>
      </c>
      <c r="B494" s="1073" t="str">
        <f t="shared" si="160"/>
        <v>Q1</v>
      </c>
      <c r="C494" s="1042"/>
      <c r="D494" s="1175"/>
      <c r="E494" s="1403"/>
      <c r="F494" s="1044">
        <f t="shared" si="154"/>
        <v>0</v>
      </c>
      <c r="G494" s="1081" t="str">
        <f t="shared" si="153"/>
        <v/>
      </c>
      <c r="H494" s="1019"/>
      <c r="I494" s="1020"/>
      <c r="J494" s="1020"/>
      <c r="K494" s="1020"/>
      <c r="L494" s="1022"/>
      <c r="M494" s="1023"/>
      <c r="N494" s="1023"/>
      <c r="O494" s="1024"/>
      <c r="P494" s="1156"/>
      <c r="Q494" s="1010"/>
      <c r="R494" s="1073" t="str">
        <f>IF(H494="","",VLOOKUP($H494,'Nhập xuất tồn S02'!$B$12:$AB$51,3,0))</f>
        <v/>
      </c>
      <c r="S494" s="1093">
        <f t="shared" si="161"/>
        <v>0</v>
      </c>
      <c r="T494" s="1093">
        <f t="shared" si="162"/>
        <v>0</v>
      </c>
      <c r="U494" s="1094">
        <f>IF(J494&gt;0,VLOOKUP($H494,'Nhập xuất tồn S02'!$B$12:$AB$51,27,0),0)</f>
        <v>0</v>
      </c>
      <c r="V494" s="1094">
        <f t="shared" si="165"/>
        <v>0</v>
      </c>
      <c r="W494" s="1105" t="str">
        <f>IF(H494="","",VLOOKUP(H494,'Nhập xuất tồn S02'!$B$12:$X$4901,22,0))</f>
        <v/>
      </c>
      <c r="X494" s="1096" t="str">
        <f>IF(H494="","",VLOOKUP(H494,'Nhập xuất tồn S02'!$B$12:$X$4901,23,0))</f>
        <v/>
      </c>
      <c r="Y494" s="1096" t="str">
        <f t="shared" si="166"/>
        <v/>
      </c>
      <c r="Z494" s="1096" t="str">
        <f t="shared" si="167"/>
        <v/>
      </c>
      <c r="AA494" s="1107" t="str">
        <f>IF(P494="","",VLOOKUP(P494,'Khách hàng'!$B$6:$E$1391,2,0))</f>
        <v/>
      </c>
      <c r="AB494" s="1107" t="str">
        <f>IF(P494="","",VLOOKUP(P494,'Khách hàng'!$B$6:$E$1391,3,0))</f>
        <v/>
      </c>
    </row>
    <row r="495" spans="1:28" s="1011" customFormat="1" ht="13.8">
      <c r="A495" s="1164">
        <f t="shared" si="159"/>
        <v>1</v>
      </c>
      <c r="B495" s="1073" t="str">
        <f t="shared" si="160"/>
        <v>Q1</v>
      </c>
      <c r="C495" s="1042"/>
      <c r="D495" s="1175"/>
      <c r="E495" s="1403"/>
      <c r="F495" s="1044">
        <f t="shared" si="154"/>
        <v>0</v>
      </c>
      <c r="G495" s="1081" t="str">
        <f t="shared" si="153"/>
        <v/>
      </c>
      <c r="H495" s="1019"/>
      <c r="I495" s="1020"/>
      <c r="J495" s="1020"/>
      <c r="K495" s="1020"/>
      <c r="L495" s="1022"/>
      <c r="M495" s="1023"/>
      <c r="N495" s="1023"/>
      <c r="O495" s="1024"/>
      <c r="P495" s="1156"/>
      <c r="Q495" s="1010"/>
      <c r="R495" s="1073" t="str">
        <f>IF(H495="","",VLOOKUP($H495,'Nhập xuất tồn S02'!$B$12:$AB$51,3,0))</f>
        <v/>
      </c>
      <c r="S495" s="1093">
        <f t="shared" si="161"/>
        <v>0</v>
      </c>
      <c r="T495" s="1093">
        <f t="shared" si="162"/>
        <v>0</v>
      </c>
      <c r="U495" s="1094">
        <f>IF(J495&gt;0,VLOOKUP($H495,'Nhập xuất tồn S02'!$B$12:$AB$51,27,0),0)</f>
        <v>0</v>
      </c>
      <c r="V495" s="1094">
        <f t="shared" si="165"/>
        <v>0</v>
      </c>
      <c r="W495" s="1105" t="str">
        <f>IF(H495="","",VLOOKUP(H495,'Nhập xuất tồn S02'!$B$12:$X$4901,22,0))</f>
        <v/>
      </c>
      <c r="X495" s="1096" t="str">
        <f>IF(H495="","",VLOOKUP(H495,'Nhập xuất tồn S02'!$B$12:$X$4901,23,0))</f>
        <v/>
      </c>
      <c r="Y495" s="1096" t="str">
        <f t="shared" si="166"/>
        <v/>
      </c>
      <c r="Z495" s="1096" t="str">
        <f t="shared" si="167"/>
        <v/>
      </c>
      <c r="AA495" s="1107" t="str">
        <f>IF(P495="","",VLOOKUP(P495,'Khách hàng'!$B$6:$E$1391,2,0))</f>
        <v/>
      </c>
      <c r="AB495" s="1107" t="str">
        <f>IF(P495="","",VLOOKUP(P495,'Khách hàng'!$B$6:$E$1391,3,0))</f>
        <v/>
      </c>
    </row>
    <row r="496" spans="1:28" s="1011" customFormat="1" ht="13.8">
      <c r="A496" s="1164">
        <f t="shared" si="159"/>
        <v>1</v>
      </c>
      <c r="B496" s="1073" t="str">
        <f t="shared" si="160"/>
        <v>Q1</v>
      </c>
      <c r="C496" s="1042"/>
      <c r="D496" s="1175"/>
      <c r="E496" s="1403"/>
      <c r="F496" s="1044">
        <f t="shared" si="154"/>
        <v>0</v>
      </c>
      <c r="G496" s="1081" t="str">
        <f t="shared" si="153"/>
        <v/>
      </c>
      <c r="H496" s="1019"/>
      <c r="I496" s="1020"/>
      <c r="J496" s="1020"/>
      <c r="K496" s="1020"/>
      <c r="L496" s="1022"/>
      <c r="M496" s="1023"/>
      <c r="N496" s="1023"/>
      <c r="O496" s="1024"/>
      <c r="P496" s="1156"/>
      <c r="Q496" s="1010"/>
      <c r="R496" s="1073" t="str">
        <f>IF(H496="","",VLOOKUP($H496,'Nhập xuất tồn S02'!$B$12:$AB$51,3,0))</f>
        <v/>
      </c>
      <c r="S496" s="1093">
        <f t="shared" si="161"/>
        <v>0</v>
      </c>
      <c r="T496" s="1093">
        <f t="shared" si="162"/>
        <v>0</v>
      </c>
      <c r="U496" s="1094">
        <f>IF(J496&gt;0,VLOOKUP($H496,'Nhập xuất tồn S02'!$B$12:$AB$51,27,0),0)</f>
        <v>0</v>
      </c>
      <c r="V496" s="1094">
        <f t="shared" si="165"/>
        <v>0</v>
      </c>
      <c r="W496" s="1105" t="str">
        <f>IF(H496="","",VLOOKUP(H496,'Nhập xuất tồn S02'!$B$12:$X$4901,22,0))</f>
        <v/>
      </c>
      <c r="X496" s="1096" t="str">
        <f>IF(H496="","",VLOOKUP(H496,'Nhập xuất tồn S02'!$B$12:$X$4901,23,0))</f>
        <v/>
      </c>
      <c r="Y496" s="1096" t="str">
        <f t="shared" si="166"/>
        <v/>
      </c>
      <c r="Z496" s="1096" t="str">
        <f t="shared" si="167"/>
        <v/>
      </c>
      <c r="AA496" s="1107" t="str">
        <f>IF(P496="","",VLOOKUP(P496,'Khách hàng'!$B$6:$E$1391,2,0))</f>
        <v/>
      </c>
      <c r="AB496" s="1107" t="str">
        <f>IF(P496="","",VLOOKUP(P496,'Khách hàng'!$B$6:$E$1391,3,0))</f>
        <v/>
      </c>
    </row>
    <row r="497" spans="1:28" s="1011" customFormat="1" ht="13.8">
      <c r="A497" s="1164">
        <f t="shared" si="159"/>
        <v>1</v>
      </c>
      <c r="B497" s="1073" t="str">
        <f t="shared" si="160"/>
        <v>Q1</v>
      </c>
      <c r="C497" s="1042"/>
      <c r="D497" s="1175"/>
      <c r="E497" s="1403"/>
      <c r="F497" s="1044">
        <f t="shared" si="154"/>
        <v>0</v>
      </c>
      <c r="G497" s="1081" t="str">
        <f t="shared" ref="G497:G560" si="170">IF(M497="152","PN-"&amp;C497,"")</f>
        <v/>
      </c>
      <c r="H497" s="1019"/>
      <c r="I497" s="1020"/>
      <c r="J497" s="1020"/>
      <c r="K497" s="1020"/>
      <c r="L497" s="1022"/>
      <c r="M497" s="1023"/>
      <c r="N497" s="1023"/>
      <c r="O497" s="1024"/>
      <c r="P497" s="1156"/>
      <c r="Q497" s="1010"/>
      <c r="R497" s="1073" t="str">
        <f>IF(H497="","",VLOOKUP($H497,'Nhập xuất tồn S02'!$B$12:$AB$51,3,0))</f>
        <v/>
      </c>
      <c r="S497" s="1093">
        <f t="shared" si="161"/>
        <v>0</v>
      </c>
      <c r="T497" s="1093">
        <f t="shared" si="162"/>
        <v>0</v>
      </c>
      <c r="U497" s="1094">
        <f>IF(J497&gt;0,VLOOKUP($H497,'Nhập xuất tồn S02'!$B$12:$AB$51,27,0),0)</f>
        <v>0</v>
      </c>
      <c r="V497" s="1094">
        <f t="shared" si="165"/>
        <v>0</v>
      </c>
      <c r="W497" s="1105" t="str">
        <f>IF(H497="","",VLOOKUP(H497,'Nhập xuất tồn S02'!$B$12:$X$4901,22,0))</f>
        <v/>
      </c>
      <c r="X497" s="1096" t="str">
        <f>IF(H497="","",VLOOKUP(H497,'Nhập xuất tồn S02'!$B$12:$X$4901,23,0))</f>
        <v/>
      </c>
      <c r="Y497" s="1096" t="str">
        <f t="shared" si="166"/>
        <v/>
      </c>
      <c r="Z497" s="1096" t="str">
        <f t="shared" si="167"/>
        <v/>
      </c>
      <c r="AA497" s="1107" t="str">
        <f>IF(P497="","",VLOOKUP(P497,'Khách hàng'!$B$6:$E$1391,2,0))</f>
        <v/>
      </c>
      <c r="AB497" s="1107" t="str">
        <f>IF(P497="","",VLOOKUP(P497,'Khách hàng'!$B$6:$E$1391,3,0))</f>
        <v/>
      </c>
    </row>
    <row r="498" spans="1:28" s="1011" customFormat="1" ht="13.8">
      <c r="A498" s="1164">
        <f t="shared" si="159"/>
        <v>1</v>
      </c>
      <c r="B498" s="1073" t="str">
        <f t="shared" si="160"/>
        <v>Q1</v>
      </c>
      <c r="C498" s="1042"/>
      <c r="D498" s="1175"/>
      <c r="E498" s="1403"/>
      <c r="F498" s="1044">
        <f t="shared" si="154"/>
        <v>0</v>
      </c>
      <c r="G498" s="1081" t="str">
        <f t="shared" si="170"/>
        <v/>
      </c>
      <c r="H498" s="1019"/>
      <c r="I498" s="1020"/>
      <c r="J498" s="1020"/>
      <c r="K498" s="1020"/>
      <c r="L498" s="1022"/>
      <c r="M498" s="1023"/>
      <c r="N498" s="1023"/>
      <c r="O498" s="1024"/>
      <c r="P498" s="1156"/>
      <c r="Q498" s="1010"/>
      <c r="R498" s="1073" t="str">
        <f>IF(H498="","",VLOOKUP($H498,'Nhập xuất tồn S02'!$B$12:$AB$51,3,0))</f>
        <v/>
      </c>
      <c r="S498" s="1093">
        <f t="shared" si="161"/>
        <v>0</v>
      </c>
      <c r="T498" s="1093">
        <f t="shared" si="162"/>
        <v>0</v>
      </c>
      <c r="U498" s="1094">
        <f>IF(J498&gt;0,VLOOKUP($H498,'Nhập xuất tồn S02'!$B$12:$AB$51,27,0),0)</f>
        <v>0</v>
      </c>
      <c r="V498" s="1094">
        <f t="shared" si="165"/>
        <v>0</v>
      </c>
      <c r="W498" s="1105" t="str">
        <f>IF(H498="","",VLOOKUP(H498,'Nhập xuất tồn S02'!$B$12:$X$4901,22,0))</f>
        <v/>
      </c>
      <c r="X498" s="1096" t="str">
        <f>IF(H498="","",VLOOKUP(H498,'Nhập xuất tồn S02'!$B$12:$X$4901,23,0))</f>
        <v/>
      </c>
      <c r="Y498" s="1096" t="str">
        <f t="shared" si="166"/>
        <v/>
      </c>
      <c r="Z498" s="1096" t="str">
        <f t="shared" si="167"/>
        <v/>
      </c>
      <c r="AA498" s="1107" t="str">
        <f>IF(P498="","",VLOOKUP(P498,'Khách hàng'!$B$6:$E$1391,2,0))</f>
        <v/>
      </c>
      <c r="AB498" s="1107" t="str">
        <f>IF(P498="","",VLOOKUP(P498,'Khách hàng'!$B$6:$E$1391,3,0))</f>
        <v/>
      </c>
    </row>
    <row r="499" spans="1:28" s="1011" customFormat="1" ht="13.8">
      <c r="A499" s="1164">
        <f t="shared" si="159"/>
        <v>1</v>
      </c>
      <c r="B499" s="1073" t="str">
        <f t="shared" si="160"/>
        <v>Q1</v>
      </c>
      <c r="C499" s="1042"/>
      <c r="D499" s="1175"/>
      <c r="E499" s="1403"/>
      <c r="F499" s="1044">
        <f t="shared" ref="F499:F562" si="171">D499</f>
        <v>0</v>
      </c>
      <c r="G499" s="1081" t="str">
        <f t="shared" si="170"/>
        <v/>
      </c>
      <c r="H499" s="1019"/>
      <c r="I499" s="1020"/>
      <c r="J499" s="1020"/>
      <c r="K499" s="1020"/>
      <c r="L499" s="1022"/>
      <c r="M499" s="1023"/>
      <c r="N499" s="1023"/>
      <c r="O499" s="1024"/>
      <c r="P499" s="1156"/>
      <c r="Q499" s="1010"/>
      <c r="R499" s="1073" t="str">
        <f>IF(H499="","",VLOOKUP($H499,'Nhập xuất tồn S02'!$B$12:$AB$51,3,0))</f>
        <v/>
      </c>
      <c r="S499" s="1093">
        <f t="shared" si="161"/>
        <v>0</v>
      </c>
      <c r="T499" s="1093">
        <f t="shared" si="162"/>
        <v>0</v>
      </c>
      <c r="U499" s="1094">
        <f>IF(J499&gt;0,VLOOKUP($H499,'Nhập xuất tồn S02'!$B$12:$AB$51,27,0),0)</f>
        <v>0</v>
      </c>
      <c r="V499" s="1094">
        <f t="shared" si="165"/>
        <v>0</v>
      </c>
      <c r="W499" s="1105" t="str">
        <f>IF(H499="","",VLOOKUP(H499,'Nhập xuất tồn S02'!$B$12:$X$4901,22,0))</f>
        <v/>
      </c>
      <c r="X499" s="1096" t="str">
        <f>IF(H499="","",VLOOKUP(H499,'Nhập xuất tồn S02'!$B$12:$X$4901,23,0))</f>
        <v/>
      </c>
      <c r="Y499" s="1096" t="str">
        <f t="shared" si="166"/>
        <v/>
      </c>
      <c r="Z499" s="1096" t="str">
        <f t="shared" si="167"/>
        <v/>
      </c>
      <c r="AA499" s="1107" t="str">
        <f>IF(P499="","",VLOOKUP(P499,'Khách hàng'!$B$6:$E$1391,2,0))</f>
        <v/>
      </c>
      <c r="AB499" s="1107" t="str">
        <f>IF(P499="","",VLOOKUP(P499,'Khách hàng'!$B$6:$E$1391,3,0))</f>
        <v/>
      </c>
    </row>
    <row r="500" spans="1:28" s="1011" customFormat="1" ht="13.8">
      <c r="A500" s="1164">
        <f t="shared" si="159"/>
        <v>1</v>
      </c>
      <c r="B500" s="1073" t="str">
        <f t="shared" si="160"/>
        <v>Q1</v>
      </c>
      <c r="C500" s="1042"/>
      <c r="D500" s="1175"/>
      <c r="E500" s="1403"/>
      <c r="F500" s="1044">
        <f t="shared" si="171"/>
        <v>0</v>
      </c>
      <c r="G500" s="1081" t="str">
        <f t="shared" si="170"/>
        <v/>
      </c>
      <c r="H500" s="1019"/>
      <c r="I500" s="1020"/>
      <c r="J500" s="1020"/>
      <c r="K500" s="1020"/>
      <c r="L500" s="1022"/>
      <c r="M500" s="1023"/>
      <c r="N500" s="1023"/>
      <c r="O500" s="1024"/>
      <c r="P500" s="1156"/>
      <c r="Q500" s="1010"/>
      <c r="R500" s="1073" t="str">
        <f>IF(H500="","",VLOOKUP($H500,'Nhập xuất tồn S02'!$B$12:$AB$51,3,0))</f>
        <v/>
      </c>
      <c r="S500" s="1093">
        <f t="shared" si="161"/>
        <v>0</v>
      </c>
      <c r="T500" s="1093">
        <f t="shared" si="162"/>
        <v>0</v>
      </c>
      <c r="U500" s="1094">
        <f>IF(J500&gt;0,VLOOKUP($H500,'Nhập xuất tồn S02'!$B$12:$AB$51,27,0),0)</f>
        <v>0</v>
      </c>
      <c r="V500" s="1094">
        <f t="shared" si="165"/>
        <v>0</v>
      </c>
      <c r="W500" s="1105" t="str">
        <f>IF(H500="","",VLOOKUP(H500,'Nhập xuất tồn S02'!$B$12:$X$4901,22,0))</f>
        <v/>
      </c>
      <c r="X500" s="1096" t="str">
        <f>IF(H500="","",VLOOKUP(H500,'Nhập xuất tồn S02'!$B$12:$X$4901,23,0))</f>
        <v/>
      </c>
      <c r="Y500" s="1096" t="str">
        <f t="shared" si="166"/>
        <v/>
      </c>
      <c r="Z500" s="1096" t="str">
        <f t="shared" si="167"/>
        <v/>
      </c>
      <c r="AA500" s="1107" t="str">
        <f>IF(P500="","",VLOOKUP(P500,'Khách hàng'!$B$6:$E$1391,2,0))</f>
        <v/>
      </c>
      <c r="AB500" s="1107" t="str">
        <f>IF(P500="","",VLOOKUP(P500,'Khách hàng'!$B$6:$E$1391,3,0))</f>
        <v/>
      </c>
    </row>
    <row r="501" spans="1:28" s="1011" customFormat="1" ht="13.8">
      <c r="A501" s="1164">
        <f t="shared" ref="A501:A504" si="172">IF(F501="","",MONTH(F501))</f>
        <v>1</v>
      </c>
      <c r="B501" s="1073" t="str">
        <f t="shared" ref="B501:B504" si="173">IF(F501="","",IF(OR(MONTH(F501)=1,MONTH(F501)=2,MONTH(F501)=3),"Q1",IF(OR(MONTH(F501)=4,MONTH(F501)=5,MONTH(F501)=6),"Q2",IF(OR(MONTH(F501)=7,MONTH(F501)=8,MONTH(F501)=9),"Q3","Q4"))))</f>
        <v>Q1</v>
      </c>
      <c r="C501" s="1042"/>
      <c r="D501" s="1175"/>
      <c r="E501" s="1403"/>
      <c r="F501" s="1044">
        <f t="shared" si="171"/>
        <v>0</v>
      </c>
      <c r="G501" s="1081" t="str">
        <f t="shared" si="170"/>
        <v/>
      </c>
      <c r="H501" s="1019"/>
      <c r="I501" s="1020"/>
      <c r="J501" s="1020"/>
      <c r="K501" s="1020"/>
      <c r="L501" s="1022"/>
      <c r="M501" s="1023"/>
      <c r="N501" s="1023"/>
      <c r="O501" s="1024"/>
      <c r="P501" s="1156"/>
      <c r="Q501" s="1010"/>
      <c r="R501" s="1073" t="str">
        <f>IF(H501="","",VLOOKUP($H501,'Nhập xuất tồn S02'!$B$12:$AB$51,3,0))</f>
        <v/>
      </c>
      <c r="S501" s="1093">
        <f t="shared" si="161"/>
        <v>0</v>
      </c>
      <c r="T501" s="1093">
        <f t="shared" si="162"/>
        <v>0</v>
      </c>
      <c r="U501" s="1094">
        <f>IF(J501&gt;0,VLOOKUP($H501,'Nhập xuất tồn S02'!$B$12:$AB$51,27,0),0)</f>
        <v>0</v>
      </c>
      <c r="V501" s="1094">
        <f t="shared" si="165"/>
        <v>0</v>
      </c>
      <c r="W501" s="1105" t="str">
        <f>IF(H501="","",VLOOKUP(H501,'Nhập xuất tồn S02'!$B$12:$X$4901,22,0))</f>
        <v/>
      </c>
      <c r="X501" s="1096" t="str">
        <f>IF(H501="","",VLOOKUP(H501,'Nhập xuất tồn S02'!$B$12:$X$4901,23,0))</f>
        <v/>
      </c>
      <c r="Y501" s="1096" t="str">
        <f t="shared" si="166"/>
        <v/>
      </c>
      <c r="Z501" s="1096" t="str">
        <f t="shared" si="167"/>
        <v/>
      </c>
      <c r="AA501" s="1107" t="str">
        <f>IF(P501="","",VLOOKUP(P501,'Khách hàng'!$B$6:$E$1391,2,0))</f>
        <v/>
      </c>
      <c r="AB501" s="1107" t="str">
        <f>IF(P501="","",VLOOKUP(P501,'Khách hàng'!$B$6:$E$1391,3,0))</f>
        <v/>
      </c>
    </row>
    <row r="502" spans="1:28" s="1011" customFormat="1" ht="13.8">
      <c r="A502" s="1164">
        <f t="shared" si="172"/>
        <v>1</v>
      </c>
      <c r="B502" s="1073" t="str">
        <f t="shared" si="173"/>
        <v>Q1</v>
      </c>
      <c r="C502" s="1042"/>
      <c r="D502" s="1175"/>
      <c r="E502" s="1403"/>
      <c r="F502" s="1044">
        <f t="shared" si="171"/>
        <v>0</v>
      </c>
      <c r="G502" s="1081" t="str">
        <f t="shared" si="170"/>
        <v/>
      </c>
      <c r="H502" s="1019"/>
      <c r="I502" s="1020"/>
      <c r="J502" s="1020"/>
      <c r="K502" s="1020"/>
      <c r="L502" s="1022"/>
      <c r="M502" s="1023"/>
      <c r="N502" s="1023"/>
      <c r="O502" s="1024"/>
      <c r="P502" s="1156"/>
      <c r="Q502" s="1010"/>
      <c r="R502" s="1073" t="str">
        <f>IF(H502="","",VLOOKUP($H502,'Nhập xuất tồn S02'!$B$12:$AB$51,3,0))</f>
        <v/>
      </c>
      <c r="S502" s="1093">
        <f t="shared" si="161"/>
        <v>0</v>
      </c>
      <c r="T502" s="1093">
        <f t="shared" si="162"/>
        <v>0</v>
      </c>
      <c r="U502" s="1094">
        <f>IF(J502&gt;0,VLOOKUP($H502,'Nhập xuất tồn S02'!$B$12:$AB$51,27,0),0)</f>
        <v>0</v>
      </c>
      <c r="V502" s="1094">
        <f t="shared" si="165"/>
        <v>0</v>
      </c>
      <c r="W502" s="1105" t="str">
        <f>IF(H502="","",VLOOKUP(H502,'Nhập xuất tồn S02'!$B$12:$X$4901,22,0))</f>
        <v/>
      </c>
      <c r="X502" s="1096" t="str">
        <f>IF(H502="","",VLOOKUP(H502,'Nhập xuất tồn S02'!$B$12:$X$4901,23,0))</f>
        <v/>
      </c>
      <c r="Y502" s="1096" t="str">
        <f t="shared" si="166"/>
        <v/>
      </c>
      <c r="Z502" s="1096" t="str">
        <f t="shared" si="167"/>
        <v/>
      </c>
      <c r="AA502" s="1107" t="str">
        <f>IF(P502="","",VLOOKUP(P502,'Khách hàng'!$B$6:$E$1391,2,0))</f>
        <v/>
      </c>
      <c r="AB502" s="1107" t="str">
        <f>IF(P502="","",VLOOKUP(P502,'Khách hàng'!$B$6:$E$1391,3,0))</f>
        <v/>
      </c>
    </row>
    <row r="503" spans="1:28" s="1011" customFormat="1" ht="13.8">
      <c r="A503" s="1164">
        <f t="shared" si="172"/>
        <v>1</v>
      </c>
      <c r="B503" s="1073" t="str">
        <f t="shared" si="173"/>
        <v>Q1</v>
      </c>
      <c r="C503" s="1042"/>
      <c r="D503" s="1175"/>
      <c r="E503" s="1403"/>
      <c r="F503" s="1044">
        <f t="shared" si="171"/>
        <v>0</v>
      </c>
      <c r="G503" s="1081" t="str">
        <f t="shared" si="170"/>
        <v/>
      </c>
      <c r="H503" s="1019"/>
      <c r="I503" s="1020"/>
      <c r="J503" s="1020"/>
      <c r="K503" s="1020"/>
      <c r="L503" s="1022"/>
      <c r="M503" s="1023"/>
      <c r="N503" s="1023"/>
      <c r="O503" s="1024"/>
      <c r="P503" s="1156"/>
      <c r="Q503" s="1010"/>
      <c r="R503" s="1073" t="str">
        <f>IF(H503="","",VLOOKUP($H503,'Nhập xuất tồn S02'!$B$12:$AB$51,3,0))</f>
        <v/>
      </c>
      <c r="S503" s="1093">
        <f t="shared" si="161"/>
        <v>0</v>
      </c>
      <c r="T503" s="1093">
        <f t="shared" si="162"/>
        <v>0</v>
      </c>
      <c r="U503" s="1094">
        <f>IF(J503&gt;0,VLOOKUP($H503,'Nhập xuất tồn S02'!$B$12:$AB$51,27,0),0)</f>
        <v>0</v>
      </c>
      <c r="V503" s="1094">
        <f t="shared" si="165"/>
        <v>0</v>
      </c>
      <c r="W503" s="1105" t="str">
        <f>IF(H503="","",VLOOKUP(H503,'Nhập xuất tồn S02'!$B$12:$X$4901,22,0))</f>
        <v/>
      </c>
      <c r="X503" s="1096" t="str">
        <f>IF(H503="","",VLOOKUP(H503,'Nhập xuất tồn S02'!$B$12:$X$4901,23,0))</f>
        <v/>
      </c>
      <c r="Y503" s="1096" t="str">
        <f t="shared" si="166"/>
        <v/>
      </c>
      <c r="Z503" s="1096" t="str">
        <f t="shared" si="167"/>
        <v/>
      </c>
      <c r="AA503" s="1107" t="str">
        <f>IF(P503="","",VLOOKUP(P503,'Khách hàng'!$B$6:$E$1391,2,0))</f>
        <v/>
      </c>
      <c r="AB503" s="1107" t="str">
        <f>IF(P503="","",VLOOKUP(P503,'Khách hàng'!$B$6:$E$1391,3,0))</f>
        <v/>
      </c>
    </row>
    <row r="504" spans="1:28" s="1011" customFormat="1" ht="13.8">
      <c r="A504" s="1164">
        <f t="shared" si="172"/>
        <v>1</v>
      </c>
      <c r="B504" s="1073" t="str">
        <f t="shared" si="173"/>
        <v>Q1</v>
      </c>
      <c r="C504" s="1042"/>
      <c r="D504" s="1175"/>
      <c r="E504" s="1403"/>
      <c r="F504" s="1044">
        <f t="shared" si="171"/>
        <v>0</v>
      </c>
      <c r="G504" s="1081" t="str">
        <f t="shared" si="170"/>
        <v/>
      </c>
      <c r="H504" s="1019"/>
      <c r="I504" s="1020"/>
      <c r="J504" s="1020"/>
      <c r="K504" s="1020"/>
      <c r="L504" s="1022"/>
      <c r="M504" s="1023"/>
      <c r="N504" s="1023"/>
      <c r="O504" s="1024"/>
      <c r="P504" s="1156"/>
      <c r="Q504" s="1010"/>
      <c r="R504" s="1073" t="str">
        <f>IF(H504="","",VLOOKUP($H504,'Nhập xuất tồn S02'!$B$12:$AB$51,3,0))</f>
        <v/>
      </c>
      <c r="S504" s="1093">
        <f t="shared" si="161"/>
        <v>0</v>
      </c>
      <c r="T504" s="1093">
        <f t="shared" si="162"/>
        <v>0</v>
      </c>
      <c r="U504" s="1094">
        <f>IF(J504&gt;0,VLOOKUP($H504,'Nhập xuất tồn S02'!$B$12:$AB$51,27,0),0)</f>
        <v>0</v>
      </c>
      <c r="V504" s="1094">
        <f t="shared" si="165"/>
        <v>0</v>
      </c>
      <c r="W504" s="1105" t="str">
        <f>IF(H504="","",VLOOKUP(H504,'Nhập xuất tồn S02'!$B$12:$X$4901,22,0))</f>
        <v/>
      </c>
      <c r="X504" s="1096" t="str">
        <f>IF(H504="","",VLOOKUP(H504,'Nhập xuất tồn S02'!$B$12:$X$4901,23,0))</f>
        <v/>
      </c>
      <c r="Y504" s="1096" t="str">
        <f t="shared" si="166"/>
        <v/>
      </c>
      <c r="Z504" s="1096" t="str">
        <f t="shared" si="167"/>
        <v/>
      </c>
      <c r="AA504" s="1107" t="str">
        <f>IF(P504="","",VLOOKUP(P504,'Khách hàng'!$B$6:$E$1391,2,0))</f>
        <v/>
      </c>
      <c r="AB504" s="1107" t="str">
        <f>IF(P504="","",VLOOKUP(P504,'Khách hàng'!$B$6:$E$1391,3,0))</f>
        <v/>
      </c>
    </row>
    <row r="505" spans="1:28" s="1011" customFormat="1" ht="13.8">
      <c r="A505" s="1164">
        <f t="shared" si="159"/>
        <v>1</v>
      </c>
      <c r="B505" s="1073" t="str">
        <f t="shared" si="160"/>
        <v>Q1</v>
      </c>
      <c r="C505" s="1042"/>
      <c r="D505" s="1175"/>
      <c r="E505" s="1403"/>
      <c r="F505" s="1044">
        <f t="shared" si="171"/>
        <v>0</v>
      </c>
      <c r="G505" s="1081" t="str">
        <f t="shared" si="170"/>
        <v/>
      </c>
      <c r="H505" s="1019"/>
      <c r="I505" s="1020"/>
      <c r="J505" s="1020"/>
      <c r="K505" s="1020"/>
      <c r="L505" s="1022"/>
      <c r="M505" s="1023"/>
      <c r="N505" s="1023"/>
      <c r="O505" s="1024"/>
      <c r="P505" s="1156"/>
      <c r="Q505" s="1010"/>
      <c r="R505" s="1073" t="str">
        <f>IF(H505="","",VLOOKUP($H505,'Nhập xuất tồn S02'!$B$12:$AB$51,3,0))</f>
        <v/>
      </c>
      <c r="S505" s="1093">
        <f t="shared" si="161"/>
        <v>0</v>
      </c>
      <c r="T505" s="1093">
        <f t="shared" si="162"/>
        <v>0</v>
      </c>
      <c r="U505" s="1094">
        <f>IF(J505&gt;0,VLOOKUP($H505,'Nhập xuất tồn S02'!$B$12:$AB$51,27,0),0)</f>
        <v>0</v>
      </c>
      <c r="V505" s="1094">
        <f t="shared" si="165"/>
        <v>0</v>
      </c>
      <c r="W505" s="1105" t="str">
        <f>IF(H505="","",VLOOKUP(H505,'Nhập xuất tồn S02'!$B$12:$X$4901,22,0))</f>
        <v/>
      </c>
      <c r="X505" s="1096" t="str">
        <f>IF(H505="","",VLOOKUP(H505,'Nhập xuất tồn S02'!$B$12:$X$4901,23,0))</f>
        <v/>
      </c>
      <c r="Y505" s="1096" t="str">
        <f t="shared" si="166"/>
        <v/>
      </c>
      <c r="Z505" s="1096" t="str">
        <f t="shared" si="167"/>
        <v/>
      </c>
      <c r="AA505" s="1107" t="str">
        <f>IF(P505="","",VLOOKUP(P505,'Khách hàng'!$B$6:$E$1391,2,0))</f>
        <v/>
      </c>
      <c r="AB505" s="1107" t="str">
        <f>IF(P505="","",VLOOKUP(P505,'Khách hàng'!$B$6:$E$1391,3,0))</f>
        <v/>
      </c>
    </row>
    <row r="506" spans="1:28" s="1011" customFormat="1" ht="13.8">
      <c r="A506" s="1164">
        <f t="shared" ref="A506:A586" si="174">IF(F506="","",MONTH(F506))</f>
        <v>1</v>
      </c>
      <c r="B506" s="1073" t="str">
        <f t="shared" ref="B506:B586" si="175">IF(F506="","",IF(OR(MONTH(F506)=1,MONTH(F506)=2,MONTH(F506)=3),"Q1",IF(OR(MONTH(F506)=4,MONTH(F506)=5,MONTH(F506)=6),"Q2",IF(OR(MONTH(F506)=7,MONTH(F506)=8,MONTH(F506)=9),"Q3","Q4"))))</f>
        <v>Q1</v>
      </c>
      <c r="C506" s="1042"/>
      <c r="D506" s="1175"/>
      <c r="E506" s="1403"/>
      <c r="F506" s="1044">
        <f t="shared" si="171"/>
        <v>0</v>
      </c>
      <c r="G506" s="1081" t="str">
        <f t="shared" si="170"/>
        <v/>
      </c>
      <c r="H506" s="1019"/>
      <c r="I506" s="1020"/>
      <c r="J506" s="1020"/>
      <c r="K506" s="1020"/>
      <c r="L506" s="1022"/>
      <c r="M506" s="1023"/>
      <c r="N506" s="1023"/>
      <c r="O506" s="1024"/>
      <c r="P506" s="1156"/>
      <c r="Q506" s="1010"/>
      <c r="R506" s="1073" t="str">
        <f>IF(H506="","",VLOOKUP($H506,'Nhập xuất tồn S02'!$B$12:$AB$51,3,0))</f>
        <v/>
      </c>
      <c r="S506" s="1093">
        <f t="shared" si="161"/>
        <v>0</v>
      </c>
      <c r="T506" s="1093">
        <f t="shared" si="162"/>
        <v>0</v>
      </c>
      <c r="U506" s="1094">
        <f>IF(J506&gt;0,VLOOKUP($H506,'Nhập xuất tồn S02'!$B$12:$AB$51,27,0),0)</f>
        <v>0</v>
      </c>
      <c r="V506" s="1094">
        <f t="shared" si="165"/>
        <v>0</v>
      </c>
      <c r="W506" s="1105" t="str">
        <f>IF(H506="","",VLOOKUP(H506,'Nhập xuất tồn S02'!$B$12:$X$4901,22,0))</f>
        <v/>
      </c>
      <c r="X506" s="1096" t="str">
        <f>IF(H506="","",VLOOKUP(H506,'Nhập xuất tồn S02'!$B$12:$X$4901,23,0))</f>
        <v/>
      </c>
      <c r="Y506" s="1096" t="str">
        <f t="shared" si="166"/>
        <v/>
      </c>
      <c r="Z506" s="1096" t="str">
        <f t="shared" si="167"/>
        <v/>
      </c>
      <c r="AA506" s="1107" t="str">
        <f>IF(P506="","",VLOOKUP(P506,'Khách hàng'!$B$6:$E$1391,2,0))</f>
        <v/>
      </c>
      <c r="AB506" s="1107" t="str">
        <f>IF(P506="","",VLOOKUP(P506,'Khách hàng'!$B$6:$E$1391,3,0))</f>
        <v/>
      </c>
    </row>
    <row r="507" spans="1:28" s="1011" customFormat="1" ht="13.8">
      <c r="A507" s="1164">
        <f t="shared" si="174"/>
        <v>1</v>
      </c>
      <c r="B507" s="1073" t="str">
        <f t="shared" si="175"/>
        <v>Q1</v>
      </c>
      <c r="C507" s="1042"/>
      <c r="D507" s="1175"/>
      <c r="E507" s="1403"/>
      <c r="F507" s="1044">
        <f t="shared" si="171"/>
        <v>0</v>
      </c>
      <c r="G507" s="1081" t="str">
        <f t="shared" si="170"/>
        <v/>
      </c>
      <c r="H507" s="1019"/>
      <c r="I507" s="1020"/>
      <c r="J507" s="1020"/>
      <c r="K507" s="1020"/>
      <c r="L507" s="1022"/>
      <c r="M507" s="1023"/>
      <c r="N507" s="1023"/>
      <c r="O507" s="1024"/>
      <c r="P507" s="1156"/>
      <c r="Q507" s="1010"/>
      <c r="R507" s="1073" t="str">
        <f>IF(H507="","",VLOOKUP($H507,'Nhập xuất tồn S02'!$B$12:$AB$51,3,0))</f>
        <v/>
      </c>
      <c r="S507" s="1093">
        <f t="shared" si="161"/>
        <v>0</v>
      </c>
      <c r="T507" s="1093">
        <f t="shared" si="162"/>
        <v>0</v>
      </c>
      <c r="U507" s="1094">
        <f>IF(J507&gt;0,VLOOKUP($H507,'Nhập xuất tồn S02'!$B$12:$AB$51,27,0),0)</f>
        <v>0</v>
      </c>
      <c r="V507" s="1094">
        <f t="shared" si="165"/>
        <v>0</v>
      </c>
      <c r="W507" s="1105" t="str">
        <f>IF(H507="","",VLOOKUP(H507,'Nhập xuất tồn S02'!$B$12:$X$4901,22,0))</f>
        <v/>
      </c>
      <c r="X507" s="1096" t="str">
        <f>IF(H507="","",VLOOKUP(H507,'Nhập xuất tồn S02'!$B$12:$X$4901,23,0))</f>
        <v/>
      </c>
      <c r="Y507" s="1096" t="str">
        <f t="shared" si="166"/>
        <v/>
      </c>
      <c r="Z507" s="1096" t="str">
        <f t="shared" si="167"/>
        <v/>
      </c>
      <c r="AA507" s="1107" t="str">
        <f>IF(P507="","",VLOOKUP(P507,'Khách hàng'!$B$6:$E$1391,2,0))</f>
        <v/>
      </c>
      <c r="AB507" s="1107" t="str">
        <f>IF(P507="","",VLOOKUP(P507,'Khách hàng'!$B$6:$E$1391,3,0))</f>
        <v/>
      </c>
    </row>
    <row r="508" spans="1:28" s="1011" customFormat="1" ht="13.8">
      <c r="A508" s="1164">
        <f t="shared" si="174"/>
        <v>1</v>
      </c>
      <c r="B508" s="1073" t="str">
        <f t="shared" si="175"/>
        <v>Q1</v>
      </c>
      <c r="C508" s="1042"/>
      <c r="D508" s="1175"/>
      <c r="E508" s="1403"/>
      <c r="F508" s="1044">
        <f t="shared" si="171"/>
        <v>0</v>
      </c>
      <c r="G508" s="1081" t="str">
        <f t="shared" si="170"/>
        <v/>
      </c>
      <c r="H508" s="1019"/>
      <c r="I508" s="1020"/>
      <c r="J508" s="1020"/>
      <c r="K508" s="1020"/>
      <c r="L508" s="1022"/>
      <c r="M508" s="1023"/>
      <c r="N508" s="1023"/>
      <c r="O508" s="1024"/>
      <c r="P508" s="1156"/>
      <c r="Q508" s="1010"/>
      <c r="R508" s="1073" t="str">
        <f>IF(H508="","",VLOOKUP($H508,'Nhập xuất tồn S02'!$B$12:$AB$51,3,0))</f>
        <v/>
      </c>
      <c r="S508" s="1093">
        <f t="shared" si="161"/>
        <v>0</v>
      </c>
      <c r="T508" s="1093">
        <f t="shared" si="162"/>
        <v>0</v>
      </c>
      <c r="U508" s="1094">
        <f>IF(J508&gt;0,VLOOKUP($H508,'Nhập xuất tồn S02'!$B$12:$AB$51,27,0),0)</f>
        <v>0</v>
      </c>
      <c r="V508" s="1094">
        <f t="shared" si="165"/>
        <v>0</v>
      </c>
      <c r="W508" s="1105" t="str">
        <f>IF(H508="","",VLOOKUP(H508,'Nhập xuất tồn S02'!$B$12:$X$4901,22,0))</f>
        <v/>
      </c>
      <c r="X508" s="1096" t="str">
        <f>IF(H508="","",VLOOKUP(H508,'Nhập xuất tồn S02'!$B$12:$X$4901,23,0))</f>
        <v/>
      </c>
      <c r="Y508" s="1096" t="str">
        <f t="shared" si="166"/>
        <v/>
      </c>
      <c r="Z508" s="1096" t="str">
        <f t="shared" si="167"/>
        <v/>
      </c>
      <c r="AA508" s="1107" t="str">
        <f>IF(P508="","",VLOOKUP(P508,'Khách hàng'!$B$6:$E$1391,2,0))</f>
        <v/>
      </c>
      <c r="AB508" s="1107" t="str">
        <f>IF(P508="","",VLOOKUP(P508,'Khách hàng'!$B$6:$E$1391,3,0))</f>
        <v/>
      </c>
    </row>
    <row r="509" spans="1:28" s="1011" customFormat="1" ht="13.8">
      <c r="A509" s="1164">
        <f t="shared" si="174"/>
        <v>1</v>
      </c>
      <c r="B509" s="1073" t="str">
        <f t="shared" si="175"/>
        <v>Q1</v>
      </c>
      <c r="C509" s="1042"/>
      <c r="D509" s="1175"/>
      <c r="E509" s="1403"/>
      <c r="F509" s="1044">
        <f t="shared" si="171"/>
        <v>0</v>
      </c>
      <c r="G509" s="1081" t="str">
        <f t="shared" si="170"/>
        <v/>
      </c>
      <c r="H509" s="1019"/>
      <c r="I509" s="1020"/>
      <c r="J509" s="1020"/>
      <c r="K509" s="1020"/>
      <c r="L509" s="1022"/>
      <c r="M509" s="1023"/>
      <c r="N509" s="1023"/>
      <c r="O509" s="1024"/>
      <c r="P509" s="1156"/>
      <c r="Q509" s="1010"/>
      <c r="R509" s="1073" t="str">
        <f>IF(H509="","",VLOOKUP($H509,'Nhập xuất tồn S02'!$B$12:$AB$51,3,0))</f>
        <v/>
      </c>
      <c r="S509" s="1093">
        <f t="shared" si="161"/>
        <v>0</v>
      </c>
      <c r="T509" s="1093">
        <f t="shared" si="162"/>
        <v>0</v>
      </c>
      <c r="U509" s="1094">
        <f>IF(J509&gt;0,VLOOKUP($H509,'Nhập xuất tồn S02'!$B$12:$AB$51,27,0),0)</f>
        <v>0</v>
      </c>
      <c r="V509" s="1094">
        <f t="shared" si="165"/>
        <v>0</v>
      </c>
      <c r="W509" s="1105" t="str">
        <f>IF(H509="","",VLOOKUP(H509,'Nhập xuất tồn S02'!$B$12:$X$4901,22,0))</f>
        <v/>
      </c>
      <c r="X509" s="1096" t="str">
        <f>IF(H509="","",VLOOKUP(H509,'Nhập xuất tồn S02'!$B$12:$X$4901,23,0))</f>
        <v/>
      </c>
      <c r="Y509" s="1096" t="str">
        <f t="shared" si="166"/>
        <v/>
      </c>
      <c r="Z509" s="1096" t="str">
        <f t="shared" si="167"/>
        <v/>
      </c>
      <c r="AA509" s="1107" t="str">
        <f>IF(P509="","",VLOOKUP(P509,'Khách hàng'!$B$6:$E$1391,2,0))</f>
        <v/>
      </c>
      <c r="AB509" s="1107" t="str">
        <f>IF(P509="","",VLOOKUP(P509,'Khách hàng'!$B$6:$E$1391,3,0))</f>
        <v/>
      </c>
    </row>
    <row r="510" spans="1:28" s="1011" customFormat="1" ht="13.8">
      <c r="A510" s="1164">
        <f t="shared" si="174"/>
        <v>1</v>
      </c>
      <c r="B510" s="1073" t="str">
        <f t="shared" si="175"/>
        <v>Q1</v>
      </c>
      <c r="C510" s="1042"/>
      <c r="D510" s="1175"/>
      <c r="E510" s="1403"/>
      <c r="F510" s="1044">
        <f t="shared" si="171"/>
        <v>0</v>
      </c>
      <c r="G510" s="1081" t="str">
        <f t="shared" si="170"/>
        <v/>
      </c>
      <c r="H510" s="1019"/>
      <c r="I510" s="1020"/>
      <c r="J510" s="1020"/>
      <c r="K510" s="1020"/>
      <c r="L510" s="1022"/>
      <c r="M510" s="1023"/>
      <c r="N510" s="1023"/>
      <c r="O510" s="1024"/>
      <c r="P510" s="1156"/>
      <c r="Q510" s="1010"/>
      <c r="R510" s="1073" t="str">
        <f>IF(H510="","",VLOOKUP($H510,'Nhập xuất tồn S02'!$B$12:$AB$51,3,0))</f>
        <v/>
      </c>
      <c r="S510" s="1093">
        <f t="shared" si="161"/>
        <v>0</v>
      </c>
      <c r="T510" s="1093">
        <f t="shared" si="162"/>
        <v>0</v>
      </c>
      <c r="U510" s="1094">
        <f>IF(J510&gt;0,VLOOKUP($H510,'Nhập xuất tồn S02'!$B$12:$AB$51,27,0),0)</f>
        <v>0</v>
      </c>
      <c r="V510" s="1094">
        <f t="shared" si="165"/>
        <v>0</v>
      </c>
      <c r="W510" s="1105" t="str">
        <f>IF(H510="","",VLOOKUP(H510,'Nhập xuất tồn S02'!$B$12:$X$4901,22,0))</f>
        <v/>
      </c>
      <c r="X510" s="1096" t="str">
        <f>IF(H510="","",VLOOKUP(H510,'Nhập xuất tồn S02'!$B$12:$X$4901,23,0))</f>
        <v/>
      </c>
      <c r="Y510" s="1096" t="str">
        <f t="shared" si="166"/>
        <v/>
      </c>
      <c r="Z510" s="1096" t="str">
        <f t="shared" si="167"/>
        <v/>
      </c>
      <c r="AA510" s="1107" t="str">
        <f>IF(P510="","",VLOOKUP(P510,'Khách hàng'!$B$6:$E$1391,2,0))</f>
        <v/>
      </c>
      <c r="AB510" s="1107" t="str">
        <f>IF(P510="","",VLOOKUP(P510,'Khách hàng'!$B$6:$E$1391,3,0))</f>
        <v/>
      </c>
    </row>
    <row r="511" spans="1:28" s="1011" customFormat="1" ht="13.8">
      <c r="A511" s="1164">
        <f t="shared" si="174"/>
        <v>1</v>
      </c>
      <c r="B511" s="1073" t="str">
        <f t="shared" si="175"/>
        <v>Q1</v>
      </c>
      <c r="C511" s="1042"/>
      <c r="D511" s="1175"/>
      <c r="E511" s="1403"/>
      <c r="F511" s="1044">
        <f t="shared" si="171"/>
        <v>0</v>
      </c>
      <c r="G511" s="1081" t="str">
        <f t="shared" si="170"/>
        <v/>
      </c>
      <c r="H511" s="1019"/>
      <c r="I511" s="1020"/>
      <c r="J511" s="1020"/>
      <c r="K511" s="1020"/>
      <c r="L511" s="1022"/>
      <c r="M511" s="1023"/>
      <c r="N511" s="1023"/>
      <c r="O511" s="1024"/>
      <c r="P511" s="1156"/>
      <c r="Q511" s="1010"/>
      <c r="R511" s="1073" t="str">
        <f>IF(H511="","",VLOOKUP($H511,'Nhập xuất tồn S02'!$B$12:$AB$51,3,0))</f>
        <v/>
      </c>
      <c r="S511" s="1093">
        <f t="shared" si="161"/>
        <v>0</v>
      </c>
      <c r="T511" s="1093">
        <f t="shared" si="162"/>
        <v>0</v>
      </c>
      <c r="U511" s="1094">
        <f>IF(J511&gt;0,VLOOKUP($H511,'Nhập xuất tồn S02'!$B$12:$AB$51,27,0),0)</f>
        <v>0</v>
      </c>
      <c r="V511" s="1094">
        <f t="shared" si="165"/>
        <v>0</v>
      </c>
      <c r="W511" s="1105" t="str">
        <f>IF(H511="","",VLOOKUP(H511,'Nhập xuất tồn S02'!$B$12:$X$4901,22,0))</f>
        <v/>
      </c>
      <c r="X511" s="1096" t="str">
        <f>IF(H511="","",VLOOKUP(H511,'Nhập xuất tồn S02'!$B$12:$X$4901,23,0))</f>
        <v/>
      </c>
      <c r="Y511" s="1096" t="str">
        <f t="shared" si="166"/>
        <v/>
      </c>
      <c r="Z511" s="1096" t="str">
        <f t="shared" si="167"/>
        <v/>
      </c>
      <c r="AA511" s="1107" t="str">
        <f>IF(P511="","",VLOOKUP(P511,'Khách hàng'!$B$6:$E$1391,2,0))</f>
        <v/>
      </c>
      <c r="AB511" s="1107" t="str">
        <f>IF(P511="","",VLOOKUP(P511,'Khách hàng'!$B$6:$E$1391,3,0))</f>
        <v/>
      </c>
    </row>
    <row r="512" spans="1:28" s="1011" customFormat="1" ht="13.8">
      <c r="A512" s="1164">
        <f t="shared" si="174"/>
        <v>1</v>
      </c>
      <c r="B512" s="1073" t="str">
        <f t="shared" si="175"/>
        <v>Q1</v>
      </c>
      <c r="C512" s="1042"/>
      <c r="D512" s="1175"/>
      <c r="E512" s="1403"/>
      <c r="F512" s="1044">
        <f t="shared" si="171"/>
        <v>0</v>
      </c>
      <c r="G512" s="1081" t="str">
        <f t="shared" si="170"/>
        <v/>
      </c>
      <c r="H512" s="1019"/>
      <c r="I512" s="1020"/>
      <c r="J512" s="1020"/>
      <c r="K512" s="1020"/>
      <c r="L512" s="1022"/>
      <c r="M512" s="1023"/>
      <c r="N512" s="1023"/>
      <c r="O512" s="1024"/>
      <c r="P512" s="1156"/>
      <c r="Q512" s="1010"/>
      <c r="R512" s="1073" t="str">
        <f>IF(H512="","",VLOOKUP($H512,'Nhập xuất tồn S02'!$B$12:$AB$51,3,0))</f>
        <v/>
      </c>
      <c r="S512" s="1093">
        <f t="shared" si="161"/>
        <v>0</v>
      </c>
      <c r="T512" s="1093">
        <f t="shared" si="162"/>
        <v>0</v>
      </c>
      <c r="U512" s="1094">
        <f>IF(J512&gt;0,VLOOKUP($H512,'Nhập xuất tồn S02'!$B$12:$AB$51,27,0),0)</f>
        <v>0</v>
      </c>
      <c r="V512" s="1094">
        <f t="shared" si="165"/>
        <v>0</v>
      </c>
      <c r="W512" s="1105" t="str">
        <f>IF(H512="","",VLOOKUP(H512,'Nhập xuất tồn S02'!$B$12:$X$4901,22,0))</f>
        <v/>
      </c>
      <c r="X512" s="1096" t="str">
        <f>IF(H512="","",VLOOKUP(H512,'Nhập xuất tồn S02'!$B$12:$X$4901,23,0))</f>
        <v/>
      </c>
      <c r="Y512" s="1096" t="str">
        <f t="shared" si="166"/>
        <v/>
      </c>
      <c r="Z512" s="1096" t="str">
        <f t="shared" si="167"/>
        <v/>
      </c>
      <c r="AA512" s="1107" t="str">
        <f>IF(P512="","",VLOOKUP(P512,'Khách hàng'!$B$6:$E$1391,2,0))</f>
        <v/>
      </c>
      <c r="AB512" s="1107" t="str">
        <f>IF(P512="","",VLOOKUP(P512,'Khách hàng'!$B$6:$E$1391,3,0))</f>
        <v/>
      </c>
    </row>
    <row r="513" spans="1:28" s="1011" customFormat="1" ht="13.8">
      <c r="A513" s="1164">
        <f t="shared" si="174"/>
        <v>1</v>
      </c>
      <c r="B513" s="1073" t="str">
        <f t="shared" si="175"/>
        <v>Q1</v>
      </c>
      <c r="C513" s="1042"/>
      <c r="D513" s="1175"/>
      <c r="E513" s="1403"/>
      <c r="F513" s="1044">
        <f t="shared" si="171"/>
        <v>0</v>
      </c>
      <c r="G513" s="1081" t="str">
        <f t="shared" si="170"/>
        <v/>
      </c>
      <c r="H513" s="1019"/>
      <c r="I513" s="1020"/>
      <c r="J513" s="1020"/>
      <c r="K513" s="1020"/>
      <c r="L513" s="1022"/>
      <c r="M513" s="1023"/>
      <c r="N513" s="1023"/>
      <c r="O513" s="1024"/>
      <c r="P513" s="1156"/>
      <c r="Q513" s="1010"/>
      <c r="R513" s="1073" t="str">
        <f>IF(H513="","",VLOOKUP($H513,'Nhập xuất tồn S02'!$B$12:$AB$51,3,0))</f>
        <v/>
      </c>
      <c r="S513" s="1093">
        <f t="shared" si="161"/>
        <v>0</v>
      </c>
      <c r="T513" s="1093">
        <f t="shared" si="162"/>
        <v>0</v>
      </c>
      <c r="U513" s="1094">
        <f>IF(J513&gt;0,VLOOKUP($H513,'Nhập xuất tồn S02'!$B$12:$AB$51,27,0),0)</f>
        <v>0</v>
      </c>
      <c r="V513" s="1094">
        <f t="shared" si="165"/>
        <v>0</v>
      </c>
      <c r="W513" s="1105" t="str">
        <f>IF(H513="","",VLOOKUP(H513,'Nhập xuất tồn S02'!$B$12:$X$4901,22,0))</f>
        <v/>
      </c>
      <c r="X513" s="1096" t="str">
        <f>IF(H513="","",VLOOKUP(H513,'Nhập xuất tồn S02'!$B$12:$X$4901,23,0))</f>
        <v/>
      </c>
      <c r="Y513" s="1096" t="str">
        <f t="shared" si="166"/>
        <v/>
      </c>
      <c r="Z513" s="1096" t="str">
        <f t="shared" si="167"/>
        <v/>
      </c>
      <c r="AA513" s="1107" t="str">
        <f>IF(P513="","",VLOOKUP(P513,'Khách hàng'!$B$6:$E$1391,2,0))</f>
        <v/>
      </c>
      <c r="AB513" s="1107" t="str">
        <f>IF(P513="","",VLOOKUP(P513,'Khách hàng'!$B$6:$E$1391,3,0))</f>
        <v/>
      </c>
    </row>
    <row r="514" spans="1:28" s="1011" customFormat="1" ht="13.8">
      <c r="A514" s="1164">
        <f t="shared" si="174"/>
        <v>1</v>
      </c>
      <c r="B514" s="1073" t="str">
        <f t="shared" si="175"/>
        <v>Q1</v>
      </c>
      <c r="C514" s="1042"/>
      <c r="D514" s="1175"/>
      <c r="E514" s="1403"/>
      <c r="F514" s="1044">
        <f t="shared" si="171"/>
        <v>0</v>
      </c>
      <c r="G514" s="1081" t="str">
        <f t="shared" si="170"/>
        <v/>
      </c>
      <c r="H514" s="1019"/>
      <c r="I514" s="1020"/>
      <c r="J514" s="1020"/>
      <c r="K514" s="1020"/>
      <c r="L514" s="1022"/>
      <c r="M514" s="1023"/>
      <c r="N514" s="1023"/>
      <c r="O514" s="1024"/>
      <c r="P514" s="1156"/>
      <c r="Q514" s="1010"/>
      <c r="R514" s="1073" t="str">
        <f>IF(H514="","",VLOOKUP($H514,'Nhập xuất tồn S02'!$B$12:$AB$51,3,0))</f>
        <v/>
      </c>
      <c r="S514" s="1093">
        <f t="shared" si="161"/>
        <v>0</v>
      </c>
      <c r="T514" s="1093">
        <f t="shared" si="162"/>
        <v>0</v>
      </c>
      <c r="U514" s="1094">
        <f>IF(J514&gt;0,VLOOKUP($H514,'Nhập xuất tồn S02'!$B$12:$AB$51,27,0),0)</f>
        <v>0</v>
      </c>
      <c r="V514" s="1094">
        <f t="shared" si="165"/>
        <v>0</v>
      </c>
      <c r="W514" s="1105" t="str">
        <f>IF(H514="","",VLOOKUP(H514,'Nhập xuất tồn S02'!$B$12:$X$4901,22,0))</f>
        <v/>
      </c>
      <c r="X514" s="1096" t="str">
        <f>IF(H514="","",VLOOKUP(H514,'Nhập xuất tồn S02'!$B$12:$X$4901,23,0))</f>
        <v/>
      </c>
      <c r="Y514" s="1096" t="str">
        <f t="shared" si="166"/>
        <v/>
      </c>
      <c r="Z514" s="1096" t="str">
        <f t="shared" si="167"/>
        <v/>
      </c>
      <c r="AA514" s="1107" t="str">
        <f>IF(P514="","",VLOOKUP(P514,'Khách hàng'!$B$6:$E$1391,2,0))</f>
        <v/>
      </c>
      <c r="AB514" s="1107" t="str">
        <f>IF(P514="","",VLOOKUP(P514,'Khách hàng'!$B$6:$E$1391,3,0))</f>
        <v/>
      </c>
    </row>
    <row r="515" spans="1:28" s="1011" customFormat="1" ht="13.8">
      <c r="A515" s="1164">
        <f t="shared" si="174"/>
        <v>1</v>
      </c>
      <c r="B515" s="1073" t="str">
        <f t="shared" si="175"/>
        <v>Q1</v>
      </c>
      <c r="C515" s="1042"/>
      <c r="D515" s="1175"/>
      <c r="E515" s="1403"/>
      <c r="F515" s="1044">
        <f t="shared" si="171"/>
        <v>0</v>
      </c>
      <c r="G515" s="1081" t="str">
        <f t="shared" si="170"/>
        <v/>
      </c>
      <c r="H515" s="1019"/>
      <c r="I515" s="1020"/>
      <c r="J515" s="1020"/>
      <c r="K515" s="1020"/>
      <c r="L515" s="1022"/>
      <c r="M515" s="1023"/>
      <c r="N515" s="1023"/>
      <c r="O515" s="1024"/>
      <c r="P515" s="1156"/>
      <c r="Q515" s="1010"/>
      <c r="R515" s="1073" t="str">
        <f>IF(H515="","",VLOOKUP($H515,'Nhập xuất tồn S02'!$B$12:$AB$51,3,0))</f>
        <v/>
      </c>
      <c r="S515" s="1093">
        <f t="shared" si="161"/>
        <v>0</v>
      </c>
      <c r="T515" s="1093">
        <f t="shared" si="162"/>
        <v>0</v>
      </c>
      <c r="U515" s="1094">
        <f>IF(J515&gt;0,VLOOKUP($H515,'Nhập xuất tồn S02'!$B$12:$AB$51,27,0),0)</f>
        <v>0</v>
      </c>
      <c r="V515" s="1094">
        <f t="shared" si="165"/>
        <v>0</v>
      </c>
      <c r="W515" s="1105" t="str">
        <f>IF(H515="","",VLOOKUP(H515,'Nhập xuất tồn S02'!$B$12:$X$4901,22,0))</f>
        <v/>
      </c>
      <c r="X515" s="1096" t="str">
        <f>IF(H515="","",VLOOKUP(H515,'Nhập xuất tồn S02'!$B$12:$X$4901,23,0))</f>
        <v/>
      </c>
      <c r="Y515" s="1096" t="str">
        <f t="shared" si="166"/>
        <v/>
      </c>
      <c r="Z515" s="1096" t="str">
        <f t="shared" si="167"/>
        <v/>
      </c>
      <c r="AA515" s="1107" t="str">
        <f>IF(P515="","",VLOOKUP(P515,'Khách hàng'!$B$6:$E$1391,2,0))</f>
        <v/>
      </c>
      <c r="AB515" s="1107" t="str">
        <f>IF(P515="","",VLOOKUP(P515,'Khách hàng'!$B$6:$E$1391,3,0))</f>
        <v/>
      </c>
    </row>
    <row r="516" spans="1:28" s="1011" customFormat="1" ht="13.8">
      <c r="A516" s="1164">
        <f t="shared" si="174"/>
        <v>1</v>
      </c>
      <c r="B516" s="1073" t="str">
        <f t="shared" si="175"/>
        <v>Q1</v>
      </c>
      <c r="C516" s="1042"/>
      <c r="D516" s="1175"/>
      <c r="E516" s="1403"/>
      <c r="F516" s="1044">
        <f t="shared" si="171"/>
        <v>0</v>
      </c>
      <c r="G516" s="1081" t="str">
        <f t="shared" si="170"/>
        <v/>
      </c>
      <c r="H516" s="1019"/>
      <c r="I516" s="1020"/>
      <c r="J516" s="1020"/>
      <c r="K516" s="1020"/>
      <c r="L516" s="1022"/>
      <c r="M516" s="1023"/>
      <c r="N516" s="1023"/>
      <c r="O516" s="1024"/>
      <c r="P516" s="1156"/>
      <c r="Q516" s="1010"/>
      <c r="R516" s="1073" t="str">
        <f>IF(H516="","",VLOOKUP($H516,'Nhập xuất tồn S02'!$B$12:$AB$51,3,0))</f>
        <v/>
      </c>
      <c r="S516" s="1093">
        <f t="shared" si="161"/>
        <v>0</v>
      </c>
      <c r="T516" s="1093">
        <f t="shared" si="162"/>
        <v>0</v>
      </c>
      <c r="U516" s="1094">
        <f>IF(J516&gt;0,VLOOKUP($H516,'Nhập xuất tồn S02'!$B$12:$AB$51,27,0),0)</f>
        <v>0</v>
      </c>
      <c r="V516" s="1094">
        <f t="shared" si="165"/>
        <v>0</v>
      </c>
      <c r="W516" s="1105" t="str">
        <f>IF(H516="","",VLOOKUP(H516,'Nhập xuất tồn S02'!$B$12:$X$4901,22,0))</f>
        <v/>
      </c>
      <c r="X516" s="1096" t="str">
        <f>IF(H516="","",VLOOKUP(H516,'Nhập xuất tồn S02'!$B$12:$X$4901,23,0))</f>
        <v/>
      </c>
      <c r="Y516" s="1096" t="str">
        <f t="shared" si="166"/>
        <v/>
      </c>
      <c r="Z516" s="1096" t="str">
        <f t="shared" si="167"/>
        <v/>
      </c>
      <c r="AA516" s="1107" t="str">
        <f>IF(P516="","",VLOOKUP(P516,'Khách hàng'!$B$6:$E$1391,2,0))</f>
        <v/>
      </c>
      <c r="AB516" s="1107" t="str">
        <f>IF(P516="","",VLOOKUP(P516,'Khách hàng'!$B$6:$E$1391,3,0))</f>
        <v/>
      </c>
    </row>
    <row r="517" spans="1:28" s="1011" customFormat="1" ht="13.8">
      <c r="A517" s="1164">
        <f t="shared" si="174"/>
        <v>1</v>
      </c>
      <c r="B517" s="1073" t="str">
        <f t="shared" si="175"/>
        <v>Q1</v>
      </c>
      <c r="C517" s="1042"/>
      <c r="D517" s="1175"/>
      <c r="E517" s="1403"/>
      <c r="F517" s="1044">
        <f t="shared" si="171"/>
        <v>0</v>
      </c>
      <c r="G517" s="1081" t="str">
        <f t="shared" si="170"/>
        <v/>
      </c>
      <c r="H517" s="1019"/>
      <c r="I517" s="1020"/>
      <c r="J517" s="1020"/>
      <c r="K517" s="1020"/>
      <c r="L517" s="1022"/>
      <c r="M517" s="1023"/>
      <c r="N517" s="1023"/>
      <c r="O517" s="1024"/>
      <c r="P517" s="1156"/>
      <c r="Q517" s="1010"/>
      <c r="R517" s="1073" t="str">
        <f>IF(H517="","",VLOOKUP($H517,'Nhập xuất tồn S02'!$B$12:$AB$51,3,0))</f>
        <v/>
      </c>
      <c r="S517" s="1093">
        <f t="shared" si="161"/>
        <v>0</v>
      </c>
      <c r="T517" s="1093">
        <f t="shared" si="162"/>
        <v>0</v>
      </c>
      <c r="U517" s="1094">
        <f>IF(J517&gt;0,VLOOKUP($H517,'Nhập xuất tồn S02'!$B$12:$AB$51,27,0),0)</f>
        <v>0</v>
      </c>
      <c r="V517" s="1094">
        <f t="shared" si="165"/>
        <v>0</v>
      </c>
      <c r="W517" s="1105" t="str">
        <f>IF(H517="","",VLOOKUP(H517,'Nhập xuất tồn S02'!$B$12:$X$4901,22,0))</f>
        <v/>
      </c>
      <c r="X517" s="1096" t="str">
        <f>IF(H517="","",VLOOKUP(H517,'Nhập xuất tồn S02'!$B$12:$X$4901,23,0))</f>
        <v/>
      </c>
      <c r="Y517" s="1096" t="str">
        <f t="shared" si="166"/>
        <v/>
      </c>
      <c r="Z517" s="1096" t="str">
        <f t="shared" si="167"/>
        <v/>
      </c>
      <c r="AA517" s="1107" t="str">
        <f>IF(P517="","",VLOOKUP(P517,'Khách hàng'!$B$6:$E$1391,2,0))</f>
        <v/>
      </c>
      <c r="AB517" s="1107" t="str">
        <f>IF(P517="","",VLOOKUP(P517,'Khách hàng'!$B$6:$E$1391,3,0))</f>
        <v/>
      </c>
    </row>
    <row r="518" spans="1:28" s="1011" customFormat="1" ht="13.8">
      <c r="A518" s="1164">
        <f t="shared" si="174"/>
        <v>1</v>
      </c>
      <c r="B518" s="1073" t="str">
        <f t="shared" si="175"/>
        <v>Q1</v>
      </c>
      <c r="C518" s="1042"/>
      <c r="D518" s="1175"/>
      <c r="E518" s="1403"/>
      <c r="F518" s="1044">
        <f t="shared" si="171"/>
        <v>0</v>
      </c>
      <c r="G518" s="1081" t="str">
        <f t="shared" si="170"/>
        <v/>
      </c>
      <c r="H518" s="1019"/>
      <c r="I518" s="1020"/>
      <c r="J518" s="1020"/>
      <c r="K518" s="1020"/>
      <c r="L518" s="1022"/>
      <c r="M518" s="1023"/>
      <c r="N518" s="1023"/>
      <c r="O518" s="1024"/>
      <c r="P518" s="1156"/>
      <c r="Q518" s="1010"/>
      <c r="R518" s="1073" t="str">
        <f>IF(H518="","",VLOOKUP($H518,'Nhập xuất tồn S02'!$B$12:$AB$51,3,0))</f>
        <v/>
      </c>
      <c r="S518" s="1093">
        <f t="shared" si="161"/>
        <v>0</v>
      </c>
      <c r="T518" s="1093">
        <f t="shared" si="162"/>
        <v>0</v>
      </c>
      <c r="U518" s="1094">
        <f>IF(J518&gt;0,VLOOKUP($H518,'Nhập xuất tồn S02'!$B$12:$AB$51,27,0),0)</f>
        <v>0</v>
      </c>
      <c r="V518" s="1094">
        <f t="shared" si="165"/>
        <v>0</v>
      </c>
      <c r="W518" s="1105" t="str">
        <f>IF(H518="","",VLOOKUP(H518,'Nhập xuất tồn S02'!$B$12:$X$4901,22,0))</f>
        <v/>
      </c>
      <c r="X518" s="1096" t="str">
        <f>IF(H518="","",VLOOKUP(H518,'Nhập xuất tồn S02'!$B$12:$X$4901,23,0))</f>
        <v/>
      </c>
      <c r="Y518" s="1096" t="str">
        <f t="shared" si="166"/>
        <v/>
      </c>
      <c r="Z518" s="1096" t="str">
        <f t="shared" si="167"/>
        <v/>
      </c>
      <c r="AA518" s="1107" t="str">
        <f>IF(P518="","",VLOOKUP(P518,'Khách hàng'!$B$6:$E$1391,2,0))</f>
        <v/>
      </c>
      <c r="AB518" s="1107" t="str">
        <f>IF(P518="","",VLOOKUP(P518,'Khách hàng'!$B$6:$E$1391,3,0))</f>
        <v/>
      </c>
    </row>
    <row r="519" spans="1:28" s="1011" customFormat="1" ht="13.8">
      <c r="A519" s="1164">
        <f t="shared" si="174"/>
        <v>1</v>
      </c>
      <c r="B519" s="1073" t="str">
        <f t="shared" si="175"/>
        <v>Q1</v>
      </c>
      <c r="C519" s="1042"/>
      <c r="D519" s="1175"/>
      <c r="E519" s="1403"/>
      <c r="F519" s="1044">
        <f t="shared" si="171"/>
        <v>0</v>
      </c>
      <c r="G519" s="1081" t="str">
        <f t="shared" si="170"/>
        <v/>
      </c>
      <c r="H519" s="1019"/>
      <c r="I519" s="1020"/>
      <c r="J519" s="1020"/>
      <c r="K519" s="1020"/>
      <c r="L519" s="1022"/>
      <c r="M519" s="1023"/>
      <c r="N519" s="1023"/>
      <c r="O519" s="1024"/>
      <c r="P519" s="1156"/>
      <c r="Q519" s="1010"/>
      <c r="R519" s="1073" t="str">
        <f>IF(H519="","",VLOOKUP($H519,'Nhập xuất tồn S02'!$B$12:$AB$51,3,0))</f>
        <v/>
      </c>
      <c r="S519" s="1093">
        <f t="shared" si="161"/>
        <v>0</v>
      </c>
      <c r="T519" s="1093">
        <f t="shared" si="162"/>
        <v>0</v>
      </c>
      <c r="U519" s="1094">
        <f>IF(J519&gt;0,VLOOKUP($H519,'Nhập xuất tồn S02'!$B$12:$AB$51,27,0),0)</f>
        <v>0</v>
      </c>
      <c r="V519" s="1094">
        <f t="shared" si="165"/>
        <v>0</v>
      </c>
      <c r="W519" s="1105" t="str">
        <f>IF(H519="","",VLOOKUP(H519,'Nhập xuất tồn S02'!$B$12:$X$4901,22,0))</f>
        <v/>
      </c>
      <c r="X519" s="1096" t="str">
        <f>IF(H519="","",VLOOKUP(H519,'Nhập xuất tồn S02'!$B$12:$X$4901,23,0))</f>
        <v/>
      </c>
      <c r="Y519" s="1096" t="str">
        <f t="shared" si="166"/>
        <v/>
      </c>
      <c r="Z519" s="1096" t="str">
        <f t="shared" si="167"/>
        <v/>
      </c>
      <c r="AA519" s="1107" t="str">
        <f>IF(P519="","",VLOOKUP(P519,'Khách hàng'!$B$6:$E$1391,2,0))</f>
        <v/>
      </c>
      <c r="AB519" s="1107" t="str">
        <f>IF(P519="","",VLOOKUP(P519,'Khách hàng'!$B$6:$E$1391,3,0))</f>
        <v/>
      </c>
    </row>
    <row r="520" spans="1:28" s="1011" customFormat="1" ht="13.8">
      <c r="A520" s="1164">
        <f t="shared" si="174"/>
        <v>1</v>
      </c>
      <c r="B520" s="1073" t="str">
        <f t="shared" si="175"/>
        <v>Q1</v>
      </c>
      <c r="C520" s="1042"/>
      <c r="D520" s="1175"/>
      <c r="E520" s="1403"/>
      <c r="F520" s="1044">
        <f t="shared" si="171"/>
        <v>0</v>
      </c>
      <c r="G520" s="1081" t="str">
        <f t="shared" si="170"/>
        <v/>
      </c>
      <c r="H520" s="1019"/>
      <c r="I520" s="1020"/>
      <c r="J520" s="1020"/>
      <c r="K520" s="1020"/>
      <c r="L520" s="1022"/>
      <c r="M520" s="1023"/>
      <c r="N520" s="1023"/>
      <c r="O520" s="1024"/>
      <c r="P520" s="1156"/>
      <c r="Q520" s="1010"/>
      <c r="R520" s="1073" t="str">
        <f>IF(H520="","",VLOOKUP($H520,'Nhập xuất tồn S02'!$B$12:$AB$51,3,0))</f>
        <v/>
      </c>
      <c r="S520" s="1093">
        <f t="shared" si="161"/>
        <v>0</v>
      </c>
      <c r="T520" s="1093">
        <f t="shared" si="162"/>
        <v>0</v>
      </c>
      <c r="U520" s="1094">
        <f>IF(J520&gt;0,VLOOKUP($H520,'Nhập xuất tồn S02'!$B$12:$AB$51,27,0),0)</f>
        <v>0</v>
      </c>
      <c r="V520" s="1094">
        <f t="shared" si="165"/>
        <v>0</v>
      </c>
      <c r="W520" s="1105" t="str">
        <f>IF(H520="","",VLOOKUP(H520,'Nhập xuất tồn S02'!$B$12:$X$4901,22,0))</f>
        <v/>
      </c>
      <c r="X520" s="1096" t="str">
        <f>IF(H520="","",VLOOKUP(H520,'Nhập xuất tồn S02'!$B$12:$X$4901,23,0))</f>
        <v/>
      </c>
      <c r="Y520" s="1096" t="str">
        <f t="shared" si="166"/>
        <v/>
      </c>
      <c r="Z520" s="1096" t="str">
        <f t="shared" si="167"/>
        <v/>
      </c>
      <c r="AA520" s="1107" t="str">
        <f>IF(P520="","",VLOOKUP(P520,'Khách hàng'!$B$6:$E$1391,2,0))</f>
        <v/>
      </c>
      <c r="AB520" s="1107" t="str">
        <f>IF(P520="","",VLOOKUP(P520,'Khách hàng'!$B$6:$E$1391,3,0))</f>
        <v/>
      </c>
    </row>
    <row r="521" spans="1:28" s="1011" customFormat="1" ht="13.8">
      <c r="A521" s="1164">
        <f t="shared" si="174"/>
        <v>1</v>
      </c>
      <c r="B521" s="1073" t="str">
        <f t="shared" si="175"/>
        <v>Q1</v>
      </c>
      <c r="C521" s="1042"/>
      <c r="D521" s="1175"/>
      <c r="E521" s="1403"/>
      <c r="F521" s="1044">
        <f t="shared" si="171"/>
        <v>0</v>
      </c>
      <c r="G521" s="1081" t="str">
        <f t="shared" si="170"/>
        <v/>
      </c>
      <c r="H521" s="1019"/>
      <c r="I521" s="1020"/>
      <c r="J521" s="1020"/>
      <c r="K521" s="1020"/>
      <c r="L521" s="1022"/>
      <c r="M521" s="1023"/>
      <c r="N521" s="1023"/>
      <c r="O521" s="1024"/>
      <c r="P521" s="1156"/>
      <c r="Q521" s="1010"/>
      <c r="R521" s="1073" t="str">
        <f>IF(H521="","",VLOOKUP($H521,'Nhập xuất tồn S02'!$B$12:$AB$51,3,0))</f>
        <v/>
      </c>
      <c r="S521" s="1093">
        <f t="shared" si="161"/>
        <v>0</v>
      </c>
      <c r="T521" s="1093">
        <f t="shared" si="162"/>
        <v>0</v>
      </c>
      <c r="U521" s="1094">
        <f>IF(J521&gt;0,VLOOKUP($H521,'Nhập xuất tồn S02'!$B$12:$AB$51,27,0),0)</f>
        <v>0</v>
      </c>
      <c r="V521" s="1094">
        <f t="shared" si="165"/>
        <v>0</v>
      </c>
      <c r="W521" s="1105" t="str">
        <f>IF(H521="","",VLOOKUP(H521,'Nhập xuất tồn S02'!$B$12:$X$4901,22,0))</f>
        <v/>
      </c>
      <c r="X521" s="1096" t="str">
        <f>IF(H521="","",VLOOKUP(H521,'Nhập xuất tồn S02'!$B$12:$X$4901,23,0))</f>
        <v/>
      </c>
      <c r="Y521" s="1096" t="str">
        <f t="shared" si="166"/>
        <v/>
      </c>
      <c r="Z521" s="1096" t="str">
        <f t="shared" si="167"/>
        <v/>
      </c>
      <c r="AA521" s="1107" t="str">
        <f>IF(P521="","",VLOOKUP(P521,'Khách hàng'!$B$6:$E$1391,2,0))</f>
        <v/>
      </c>
      <c r="AB521" s="1107" t="str">
        <f>IF(P521="","",VLOOKUP(P521,'Khách hàng'!$B$6:$E$1391,3,0))</f>
        <v/>
      </c>
    </row>
    <row r="522" spans="1:28" s="1011" customFormat="1" ht="13.8">
      <c r="A522" s="1164">
        <f t="shared" ref="A522:A526" si="176">IF(F522="","",MONTH(F522))</f>
        <v>1</v>
      </c>
      <c r="B522" s="1073" t="str">
        <f t="shared" ref="B522:B526" si="177">IF(F522="","",IF(OR(MONTH(F522)=1,MONTH(F522)=2,MONTH(F522)=3),"Q1",IF(OR(MONTH(F522)=4,MONTH(F522)=5,MONTH(F522)=6),"Q2",IF(OR(MONTH(F522)=7,MONTH(F522)=8,MONTH(F522)=9),"Q3","Q4"))))</f>
        <v>Q1</v>
      </c>
      <c r="C522" s="1042"/>
      <c r="D522" s="1175"/>
      <c r="E522" s="1403"/>
      <c r="F522" s="1044">
        <f t="shared" si="171"/>
        <v>0</v>
      </c>
      <c r="G522" s="1081" t="str">
        <f t="shared" si="170"/>
        <v/>
      </c>
      <c r="H522" s="1019"/>
      <c r="I522" s="1020"/>
      <c r="J522" s="1020"/>
      <c r="K522" s="1020"/>
      <c r="L522" s="1022"/>
      <c r="M522" s="1023"/>
      <c r="N522" s="1023"/>
      <c r="O522" s="1024"/>
      <c r="P522" s="1156"/>
      <c r="Q522" s="1010"/>
      <c r="R522" s="1073" t="str">
        <f>IF(H522="","",VLOOKUP($H522,'Nhập xuất tồn S02'!$B$12:$AB$51,3,0))</f>
        <v/>
      </c>
      <c r="S522" s="1093">
        <f t="shared" si="161"/>
        <v>0</v>
      </c>
      <c r="T522" s="1093">
        <f t="shared" si="162"/>
        <v>0</v>
      </c>
      <c r="U522" s="1094">
        <f>IF(J522&gt;0,VLOOKUP($H522,'Nhập xuất tồn S02'!$B$12:$AB$51,27,0),0)</f>
        <v>0</v>
      </c>
      <c r="V522" s="1094">
        <f t="shared" si="165"/>
        <v>0</v>
      </c>
      <c r="W522" s="1105" t="str">
        <f>IF(H522="","",VLOOKUP(H522,'Nhập xuất tồn S02'!$B$12:$X$4901,22,0))</f>
        <v/>
      </c>
      <c r="X522" s="1096" t="str">
        <f>IF(H522="","",VLOOKUP(H522,'Nhập xuất tồn S02'!$B$12:$X$4901,23,0))</f>
        <v/>
      </c>
      <c r="Y522" s="1096" t="str">
        <f t="shared" si="166"/>
        <v/>
      </c>
      <c r="Z522" s="1096" t="str">
        <f t="shared" si="167"/>
        <v/>
      </c>
      <c r="AA522" s="1107" t="str">
        <f>IF(P522="","",VLOOKUP(P522,'Khách hàng'!$B$6:$E$1391,2,0))</f>
        <v/>
      </c>
      <c r="AB522" s="1107" t="str">
        <f>IF(P522="","",VLOOKUP(P522,'Khách hàng'!$B$6:$E$1391,3,0))</f>
        <v/>
      </c>
    </row>
    <row r="523" spans="1:28" s="1011" customFormat="1" ht="13.8">
      <c r="A523" s="1164">
        <f t="shared" si="176"/>
        <v>1</v>
      </c>
      <c r="B523" s="1073" t="str">
        <f t="shared" si="177"/>
        <v>Q1</v>
      </c>
      <c r="C523" s="1042"/>
      <c r="D523" s="1175"/>
      <c r="E523" s="1403"/>
      <c r="F523" s="1044">
        <f t="shared" si="171"/>
        <v>0</v>
      </c>
      <c r="G523" s="1081" t="str">
        <f t="shared" si="170"/>
        <v/>
      </c>
      <c r="H523" s="1019"/>
      <c r="I523" s="1020"/>
      <c r="J523" s="1020"/>
      <c r="K523" s="1020"/>
      <c r="L523" s="1022"/>
      <c r="M523" s="1023"/>
      <c r="N523" s="1023"/>
      <c r="O523" s="1024"/>
      <c r="P523" s="1156"/>
      <c r="Q523" s="1010"/>
      <c r="R523" s="1073" t="str">
        <f>IF(H523="","",VLOOKUP($H523,'Nhập xuất tồn S02'!$B$12:$AB$51,3,0))</f>
        <v/>
      </c>
      <c r="S523" s="1093">
        <f t="shared" si="161"/>
        <v>0</v>
      </c>
      <c r="T523" s="1093">
        <f t="shared" si="162"/>
        <v>0</v>
      </c>
      <c r="U523" s="1094">
        <f>IF(J523&gt;0,VLOOKUP($H523,'Nhập xuất tồn S02'!$B$12:$AB$51,27,0),0)</f>
        <v>0</v>
      </c>
      <c r="V523" s="1094">
        <f t="shared" si="165"/>
        <v>0</v>
      </c>
      <c r="W523" s="1105" t="str">
        <f>IF(H523="","",VLOOKUP(H523,'Nhập xuất tồn S02'!$B$12:$X$4901,22,0))</f>
        <v/>
      </c>
      <c r="X523" s="1096" t="str">
        <f>IF(H523="","",VLOOKUP(H523,'Nhập xuất tồn S02'!$B$12:$X$4901,23,0))</f>
        <v/>
      </c>
      <c r="Y523" s="1096" t="str">
        <f t="shared" si="166"/>
        <v/>
      </c>
      <c r="Z523" s="1096" t="str">
        <f t="shared" si="167"/>
        <v/>
      </c>
      <c r="AA523" s="1107" t="str">
        <f>IF(P523="","",VLOOKUP(P523,'Khách hàng'!$B$6:$E$1391,2,0))</f>
        <v/>
      </c>
      <c r="AB523" s="1107" t="str">
        <f>IF(P523="","",VLOOKUP(P523,'Khách hàng'!$B$6:$E$1391,3,0))</f>
        <v/>
      </c>
    </row>
    <row r="524" spans="1:28" s="1011" customFormat="1" ht="13.8">
      <c r="A524" s="1164">
        <f t="shared" si="176"/>
        <v>1</v>
      </c>
      <c r="B524" s="1073" t="str">
        <f t="shared" si="177"/>
        <v>Q1</v>
      </c>
      <c r="C524" s="1042"/>
      <c r="D524" s="1175"/>
      <c r="E524" s="1403"/>
      <c r="F524" s="1044">
        <f t="shared" si="171"/>
        <v>0</v>
      </c>
      <c r="G524" s="1081" t="str">
        <f t="shared" si="170"/>
        <v/>
      </c>
      <c r="H524" s="1019"/>
      <c r="I524" s="1020"/>
      <c r="J524" s="1020"/>
      <c r="K524" s="1020"/>
      <c r="L524" s="1022"/>
      <c r="M524" s="1023"/>
      <c r="N524" s="1023"/>
      <c r="O524" s="1024"/>
      <c r="P524" s="1156"/>
      <c r="Q524" s="1010"/>
      <c r="R524" s="1073" t="str">
        <f>IF(H524="","",VLOOKUP($H524,'Nhập xuất tồn S02'!$B$12:$AB$51,3,0))</f>
        <v/>
      </c>
      <c r="S524" s="1093">
        <f t="shared" si="161"/>
        <v>0</v>
      </c>
      <c r="T524" s="1093">
        <f t="shared" si="162"/>
        <v>0</v>
      </c>
      <c r="U524" s="1094">
        <f>IF(J524&gt;0,VLOOKUP($H524,'Nhập xuất tồn S02'!$B$12:$AB$51,27,0),0)</f>
        <v>0</v>
      </c>
      <c r="V524" s="1094">
        <f t="shared" si="165"/>
        <v>0</v>
      </c>
      <c r="W524" s="1105" t="str">
        <f>IF(H524="","",VLOOKUP(H524,'Nhập xuất tồn S02'!$B$12:$X$4901,22,0))</f>
        <v/>
      </c>
      <c r="X524" s="1096" t="str">
        <f>IF(H524="","",VLOOKUP(H524,'Nhập xuất tồn S02'!$B$12:$X$4901,23,0))</f>
        <v/>
      </c>
      <c r="Y524" s="1096" t="str">
        <f t="shared" si="166"/>
        <v/>
      </c>
      <c r="Z524" s="1096" t="str">
        <f t="shared" si="167"/>
        <v/>
      </c>
      <c r="AA524" s="1107" t="str">
        <f>IF(P524="","",VLOOKUP(P524,'Khách hàng'!$B$6:$E$1391,2,0))</f>
        <v/>
      </c>
      <c r="AB524" s="1107" t="str">
        <f>IF(P524="","",VLOOKUP(P524,'Khách hàng'!$B$6:$E$1391,3,0))</f>
        <v/>
      </c>
    </row>
    <row r="525" spans="1:28" s="1011" customFormat="1" ht="13.8">
      <c r="A525" s="1164">
        <f t="shared" si="176"/>
        <v>1</v>
      </c>
      <c r="B525" s="1073" t="str">
        <f t="shared" si="177"/>
        <v>Q1</v>
      </c>
      <c r="C525" s="1042"/>
      <c r="D525" s="1175"/>
      <c r="E525" s="1403"/>
      <c r="F525" s="1044">
        <f t="shared" si="171"/>
        <v>0</v>
      </c>
      <c r="G525" s="1081" t="str">
        <f t="shared" si="170"/>
        <v/>
      </c>
      <c r="H525" s="1019"/>
      <c r="I525" s="1020"/>
      <c r="J525" s="1020"/>
      <c r="K525" s="1020"/>
      <c r="L525" s="1022"/>
      <c r="M525" s="1023"/>
      <c r="N525" s="1023"/>
      <c r="O525" s="1024"/>
      <c r="P525" s="1156"/>
      <c r="Q525" s="1010"/>
      <c r="R525" s="1073" t="str">
        <f>IF(H525="","",VLOOKUP($H525,'Nhập xuất tồn S02'!$B$12:$AB$51,3,0))</f>
        <v/>
      </c>
      <c r="S525" s="1093">
        <f t="shared" si="161"/>
        <v>0</v>
      </c>
      <c r="T525" s="1093">
        <f t="shared" si="162"/>
        <v>0</v>
      </c>
      <c r="U525" s="1094">
        <f>IF(J525&gt;0,VLOOKUP($H525,'Nhập xuất tồn S02'!$B$12:$AB$51,27,0),0)</f>
        <v>0</v>
      </c>
      <c r="V525" s="1094">
        <f t="shared" si="165"/>
        <v>0</v>
      </c>
      <c r="W525" s="1105" t="str">
        <f>IF(H525="","",VLOOKUP(H525,'Nhập xuất tồn S02'!$B$12:$X$4901,22,0))</f>
        <v/>
      </c>
      <c r="X525" s="1096" t="str">
        <f>IF(H525="","",VLOOKUP(H525,'Nhập xuất tồn S02'!$B$12:$X$4901,23,0))</f>
        <v/>
      </c>
      <c r="Y525" s="1096" t="str">
        <f t="shared" si="166"/>
        <v/>
      </c>
      <c r="Z525" s="1096" t="str">
        <f t="shared" si="167"/>
        <v/>
      </c>
      <c r="AA525" s="1107" t="str">
        <f>IF(P525="","",VLOOKUP(P525,'Khách hàng'!$B$6:$E$1391,2,0))</f>
        <v/>
      </c>
      <c r="AB525" s="1107" t="str">
        <f>IF(P525="","",VLOOKUP(P525,'Khách hàng'!$B$6:$E$1391,3,0))</f>
        <v/>
      </c>
    </row>
    <row r="526" spans="1:28" s="1011" customFormat="1" ht="13.8">
      <c r="A526" s="1164">
        <f t="shared" si="176"/>
        <v>1</v>
      </c>
      <c r="B526" s="1073" t="str">
        <f t="shared" si="177"/>
        <v>Q1</v>
      </c>
      <c r="C526" s="1042"/>
      <c r="D526" s="1175"/>
      <c r="E526" s="1403"/>
      <c r="F526" s="1044">
        <f t="shared" si="171"/>
        <v>0</v>
      </c>
      <c r="G526" s="1081" t="str">
        <f t="shared" si="170"/>
        <v/>
      </c>
      <c r="H526" s="1019"/>
      <c r="I526" s="1020"/>
      <c r="J526" s="1020"/>
      <c r="K526" s="1020"/>
      <c r="L526" s="1022"/>
      <c r="M526" s="1023"/>
      <c r="N526" s="1023"/>
      <c r="O526" s="1024"/>
      <c r="P526" s="1156"/>
      <c r="Q526" s="1010"/>
      <c r="R526" s="1073" t="str">
        <f>IF(H526="","",VLOOKUP($H526,'Nhập xuất tồn S02'!$B$12:$AB$51,3,0))</f>
        <v/>
      </c>
      <c r="S526" s="1093">
        <f t="shared" si="161"/>
        <v>0</v>
      </c>
      <c r="T526" s="1093">
        <f t="shared" si="162"/>
        <v>0</v>
      </c>
      <c r="U526" s="1094">
        <f>IF(J526&gt;0,VLOOKUP($H526,'Nhập xuất tồn S02'!$B$12:$AB$51,27,0),0)</f>
        <v>0</v>
      </c>
      <c r="V526" s="1094">
        <f t="shared" si="165"/>
        <v>0</v>
      </c>
      <c r="W526" s="1105" t="str">
        <f>IF(H526="","",VLOOKUP(H526,'Nhập xuất tồn S02'!$B$12:$X$4901,22,0))</f>
        <v/>
      </c>
      <c r="X526" s="1096" t="str">
        <f>IF(H526="","",VLOOKUP(H526,'Nhập xuất tồn S02'!$B$12:$X$4901,23,0))</f>
        <v/>
      </c>
      <c r="Y526" s="1096" t="str">
        <f t="shared" si="166"/>
        <v/>
      </c>
      <c r="Z526" s="1096" t="str">
        <f t="shared" si="167"/>
        <v/>
      </c>
      <c r="AA526" s="1107" t="str">
        <f>IF(P526="","",VLOOKUP(P526,'Khách hàng'!$B$6:$E$1391,2,0))</f>
        <v/>
      </c>
      <c r="AB526" s="1107" t="str">
        <f>IF(P526="","",VLOOKUP(P526,'Khách hàng'!$B$6:$E$1391,3,0))</f>
        <v/>
      </c>
    </row>
    <row r="527" spans="1:28" s="1011" customFormat="1" ht="13.8">
      <c r="A527" s="1164">
        <f t="shared" si="174"/>
        <v>1</v>
      </c>
      <c r="B527" s="1073" t="str">
        <f t="shared" si="175"/>
        <v>Q1</v>
      </c>
      <c r="C527" s="1042"/>
      <c r="D527" s="1175"/>
      <c r="E527" s="1403"/>
      <c r="F527" s="1044">
        <f t="shared" si="171"/>
        <v>0</v>
      </c>
      <c r="G527" s="1081" t="str">
        <f t="shared" si="170"/>
        <v/>
      </c>
      <c r="H527" s="1019"/>
      <c r="I527" s="1020"/>
      <c r="J527" s="1020"/>
      <c r="K527" s="1020"/>
      <c r="L527" s="1022"/>
      <c r="M527" s="1023"/>
      <c r="N527" s="1023"/>
      <c r="O527" s="1024"/>
      <c r="P527" s="1156"/>
      <c r="Q527" s="1010"/>
      <c r="R527" s="1073" t="str">
        <f>IF(H527="","",VLOOKUP($H527,'Nhập xuất tồn S02'!$B$12:$AB$51,3,0))</f>
        <v/>
      </c>
      <c r="S527" s="1093">
        <f t="shared" si="161"/>
        <v>0</v>
      </c>
      <c r="T527" s="1093">
        <f t="shared" si="162"/>
        <v>0</v>
      </c>
      <c r="U527" s="1094">
        <f>IF(J527&gt;0,VLOOKUP($H527,'Nhập xuất tồn S02'!$B$12:$AB$51,27,0),0)</f>
        <v>0</v>
      </c>
      <c r="V527" s="1094">
        <f t="shared" si="165"/>
        <v>0</v>
      </c>
      <c r="W527" s="1105" t="str">
        <f>IF(H527="","",VLOOKUP(H527,'Nhập xuất tồn S02'!$B$12:$X$4901,22,0))</f>
        <v/>
      </c>
      <c r="X527" s="1096" t="str">
        <f>IF(H527="","",VLOOKUP(H527,'Nhập xuất tồn S02'!$B$12:$X$4901,23,0))</f>
        <v/>
      </c>
      <c r="Y527" s="1096" t="str">
        <f t="shared" si="166"/>
        <v/>
      </c>
      <c r="Z527" s="1096" t="str">
        <f t="shared" si="167"/>
        <v/>
      </c>
      <c r="AA527" s="1107" t="str">
        <f>IF(P527="","",VLOOKUP(P527,'Khách hàng'!$B$6:$E$1391,2,0))</f>
        <v/>
      </c>
      <c r="AB527" s="1107" t="str">
        <f>IF(P527="","",VLOOKUP(P527,'Khách hàng'!$B$6:$E$1391,3,0))</f>
        <v/>
      </c>
    </row>
    <row r="528" spans="1:28" s="1011" customFormat="1" ht="13.8">
      <c r="A528" s="1164">
        <f t="shared" si="174"/>
        <v>1</v>
      </c>
      <c r="B528" s="1073" t="str">
        <f t="shared" si="175"/>
        <v>Q1</v>
      </c>
      <c r="C528" s="1042"/>
      <c r="D528" s="1175"/>
      <c r="E528" s="1403"/>
      <c r="F528" s="1044">
        <f t="shared" si="171"/>
        <v>0</v>
      </c>
      <c r="G528" s="1081" t="str">
        <f t="shared" si="170"/>
        <v/>
      </c>
      <c r="H528" s="1019"/>
      <c r="I528" s="1020"/>
      <c r="J528" s="1020"/>
      <c r="K528" s="1020"/>
      <c r="L528" s="1022"/>
      <c r="M528" s="1023"/>
      <c r="N528" s="1023"/>
      <c r="O528" s="1024"/>
      <c r="P528" s="1156"/>
      <c r="Q528" s="1010"/>
      <c r="R528" s="1073" t="str">
        <f>IF(H528="","",VLOOKUP($H528,'Nhập xuất tồn S02'!$B$12:$AB$51,3,0))</f>
        <v/>
      </c>
      <c r="S528" s="1093">
        <f t="shared" si="161"/>
        <v>0</v>
      </c>
      <c r="T528" s="1093">
        <f t="shared" si="162"/>
        <v>0</v>
      </c>
      <c r="U528" s="1094">
        <f>IF(J528&gt;0,VLOOKUP($H528,'Nhập xuất tồn S02'!$B$12:$AB$51,27,0),0)</f>
        <v>0</v>
      </c>
      <c r="V528" s="1094">
        <f t="shared" si="165"/>
        <v>0</v>
      </c>
      <c r="W528" s="1105" t="str">
        <f>IF(H528="","",VLOOKUP(H528,'Nhập xuất tồn S02'!$B$12:$X$4901,22,0))</f>
        <v/>
      </c>
      <c r="X528" s="1096" t="str">
        <f>IF(H528="","",VLOOKUP(H528,'Nhập xuất tồn S02'!$B$12:$X$4901,23,0))</f>
        <v/>
      </c>
      <c r="Y528" s="1096" t="str">
        <f t="shared" si="166"/>
        <v/>
      </c>
      <c r="Z528" s="1096" t="str">
        <f t="shared" si="167"/>
        <v/>
      </c>
      <c r="AA528" s="1107" t="str">
        <f>IF(P528="","",VLOOKUP(P528,'Khách hàng'!$B$6:$E$1391,2,0))</f>
        <v/>
      </c>
      <c r="AB528" s="1107" t="str">
        <f>IF(P528="","",VLOOKUP(P528,'Khách hàng'!$B$6:$E$1391,3,0))</f>
        <v/>
      </c>
    </row>
    <row r="529" spans="1:28" s="1011" customFormat="1" ht="13.8">
      <c r="A529" s="1164">
        <f t="shared" si="174"/>
        <v>1</v>
      </c>
      <c r="B529" s="1073" t="str">
        <f t="shared" si="175"/>
        <v>Q1</v>
      </c>
      <c r="C529" s="1042"/>
      <c r="D529" s="1175"/>
      <c r="E529" s="1403"/>
      <c r="F529" s="1044">
        <f t="shared" si="171"/>
        <v>0</v>
      </c>
      <c r="G529" s="1081" t="str">
        <f t="shared" si="170"/>
        <v/>
      </c>
      <c r="H529" s="1019"/>
      <c r="I529" s="1020"/>
      <c r="J529" s="1020"/>
      <c r="K529" s="1020"/>
      <c r="L529" s="1022"/>
      <c r="M529" s="1023"/>
      <c r="N529" s="1023"/>
      <c r="O529" s="1024"/>
      <c r="P529" s="1156"/>
      <c r="Q529" s="1010"/>
      <c r="R529" s="1073" t="str">
        <f>IF(H529="","",VLOOKUP($H529,'Nhập xuất tồn S02'!$B$12:$AB$51,3,0))</f>
        <v/>
      </c>
      <c r="S529" s="1093">
        <f t="shared" si="161"/>
        <v>0</v>
      </c>
      <c r="T529" s="1093">
        <f t="shared" si="162"/>
        <v>0</v>
      </c>
      <c r="U529" s="1094">
        <f>IF(J529&gt;0,VLOOKUP($H529,'Nhập xuất tồn S02'!$B$12:$AB$51,27,0),0)</f>
        <v>0</v>
      </c>
      <c r="V529" s="1094">
        <f t="shared" si="165"/>
        <v>0</v>
      </c>
      <c r="W529" s="1105" t="str">
        <f>IF(H529="","",VLOOKUP(H529,'Nhập xuất tồn S02'!$B$12:$X$4901,22,0))</f>
        <v/>
      </c>
      <c r="X529" s="1096" t="str">
        <f>IF(H529="","",VLOOKUP(H529,'Nhập xuất tồn S02'!$B$12:$X$4901,23,0))</f>
        <v/>
      </c>
      <c r="Y529" s="1096" t="str">
        <f t="shared" si="166"/>
        <v/>
      </c>
      <c r="Z529" s="1096" t="str">
        <f t="shared" si="167"/>
        <v/>
      </c>
      <c r="AA529" s="1107" t="str">
        <f>IF(P529="","",VLOOKUP(P529,'Khách hàng'!$B$6:$E$1391,2,0))</f>
        <v/>
      </c>
      <c r="AB529" s="1107" t="str">
        <f>IF(P529="","",VLOOKUP(P529,'Khách hàng'!$B$6:$E$1391,3,0))</f>
        <v/>
      </c>
    </row>
    <row r="530" spans="1:28" s="1011" customFormat="1" ht="13.8">
      <c r="A530" s="1164">
        <f t="shared" si="174"/>
        <v>1</v>
      </c>
      <c r="B530" s="1073" t="str">
        <f t="shared" si="175"/>
        <v>Q1</v>
      </c>
      <c r="C530" s="1042"/>
      <c r="D530" s="1175"/>
      <c r="E530" s="1403"/>
      <c r="F530" s="1044">
        <f t="shared" si="171"/>
        <v>0</v>
      </c>
      <c r="G530" s="1081" t="str">
        <f t="shared" si="170"/>
        <v/>
      </c>
      <c r="H530" s="1019"/>
      <c r="I530" s="1020"/>
      <c r="J530" s="1020"/>
      <c r="K530" s="1020"/>
      <c r="L530" s="1022"/>
      <c r="M530" s="1023"/>
      <c r="N530" s="1023"/>
      <c r="O530" s="1024"/>
      <c r="P530" s="1156"/>
      <c r="Q530" s="1010"/>
      <c r="R530" s="1073" t="str">
        <f>IF(H530="","",VLOOKUP($H530,'Nhập xuất tồn S02'!$B$12:$AB$51,3,0))</f>
        <v/>
      </c>
      <c r="S530" s="1093">
        <f t="shared" si="161"/>
        <v>0</v>
      </c>
      <c r="T530" s="1093">
        <f t="shared" si="162"/>
        <v>0</v>
      </c>
      <c r="U530" s="1094">
        <f>IF(J530&gt;0,VLOOKUP($H530,'Nhập xuất tồn S02'!$B$12:$AB$51,27,0),0)</f>
        <v>0</v>
      </c>
      <c r="V530" s="1094">
        <f t="shared" si="165"/>
        <v>0</v>
      </c>
      <c r="W530" s="1105" t="str">
        <f>IF(H530="","",VLOOKUP(H530,'Nhập xuất tồn S02'!$B$12:$X$4901,22,0))</f>
        <v/>
      </c>
      <c r="X530" s="1096" t="str">
        <f>IF(H530="","",VLOOKUP(H530,'Nhập xuất tồn S02'!$B$12:$X$4901,23,0))</f>
        <v/>
      </c>
      <c r="Y530" s="1096" t="str">
        <f t="shared" si="166"/>
        <v/>
      </c>
      <c r="Z530" s="1096" t="str">
        <f t="shared" si="167"/>
        <v/>
      </c>
      <c r="AA530" s="1107" t="str">
        <f>IF(P530="","",VLOOKUP(P530,'Khách hàng'!$B$6:$E$1391,2,0))</f>
        <v/>
      </c>
      <c r="AB530" s="1107" t="str">
        <f>IF(P530="","",VLOOKUP(P530,'Khách hàng'!$B$6:$E$1391,3,0))</f>
        <v/>
      </c>
    </row>
    <row r="531" spans="1:28" s="1011" customFormat="1" ht="13.8">
      <c r="A531" s="1164">
        <f t="shared" si="174"/>
        <v>1</v>
      </c>
      <c r="B531" s="1073" t="str">
        <f t="shared" si="175"/>
        <v>Q1</v>
      </c>
      <c r="C531" s="1042"/>
      <c r="D531" s="1175"/>
      <c r="E531" s="1403"/>
      <c r="F531" s="1044">
        <f t="shared" si="171"/>
        <v>0</v>
      </c>
      <c r="G531" s="1081" t="str">
        <f t="shared" si="170"/>
        <v/>
      </c>
      <c r="H531" s="1019"/>
      <c r="I531" s="1020"/>
      <c r="J531" s="1020"/>
      <c r="K531" s="1020"/>
      <c r="L531" s="1022"/>
      <c r="M531" s="1023"/>
      <c r="N531" s="1023"/>
      <c r="O531" s="1024"/>
      <c r="P531" s="1156"/>
      <c r="Q531" s="1010"/>
      <c r="R531" s="1073" t="str">
        <f>IF(H531="","",VLOOKUP($H531,'Nhập xuất tồn S02'!$B$12:$AB$51,3,0))</f>
        <v/>
      </c>
      <c r="S531" s="1093">
        <f t="shared" si="161"/>
        <v>0</v>
      </c>
      <c r="T531" s="1093">
        <f t="shared" si="162"/>
        <v>0</v>
      </c>
      <c r="U531" s="1094">
        <f>IF(J531&gt;0,VLOOKUP($H531,'Nhập xuất tồn S02'!$B$12:$AB$51,27,0),0)</f>
        <v>0</v>
      </c>
      <c r="V531" s="1094">
        <f t="shared" si="165"/>
        <v>0</v>
      </c>
      <c r="W531" s="1105" t="str">
        <f>IF(H531="","",VLOOKUP(H531,'Nhập xuất tồn S02'!$B$12:$X$4901,22,0))</f>
        <v/>
      </c>
      <c r="X531" s="1096" t="str">
        <f>IF(H531="","",VLOOKUP(H531,'Nhập xuất tồn S02'!$B$12:$X$4901,23,0))</f>
        <v/>
      </c>
      <c r="Y531" s="1096" t="str">
        <f t="shared" si="166"/>
        <v/>
      </c>
      <c r="Z531" s="1096" t="str">
        <f t="shared" si="167"/>
        <v/>
      </c>
      <c r="AA531" s="1107" t="str">
        <f>IF(P531="","",VLOOKUP(P531,'Khách hàng'!$B$6:$E$1391,2,0))</f>
        <v/>
      </c>
      <c r="AB531" s="1107" t="str">
        <f>IF(P531="","",VLOOKUP(P531,'Khách hàng'!$B$6:$E$1391,3,0))</f>
        <v/>
      </c>
    </row>
    <row r="532" spans="1:28" s="1011" customFormat="1" ht="13.8">
      <c r="A532" s="1164">
        <f t="shared" si="174"/>
        <v>1</v>
      </c>
      <c r="B532" s="1073" t="str">
        <f t="shared" si="175"/>
        <v>Q1</v>
      </c>
      <c r="C532" s="1042"/>
      <c r="D532" s="1175"/>
      <c r="E532" s="1403"/>
      <c r="F532" s="1044">
        <f t="shared" si="171"/>
        <v>0</v>
      </c>
      <c r="G532" s="1081" t="str">
        <f t="shared" si="170"/>
        <v/>
      </c>
      <c r="H532" s="1019"/>
      <c r="I532" s="1020"/>
      <c r="J532" s="1020"/>
      <c r="K532" s="1020"/>
      <c r="L532" s="1022"/>
      <c r="M532" s="1023"/>
      <c r="N532" s="1023"/>
      <c r="O532" s="1024"/>
      <c r="P532" s="1156"/>
      <c r="Q532" s="1010"/>
      <c r="R532" s="1073" t="str">
        <f>IF(H532="","",VLOOKUP($H532,'Nhập xuất tồn S02'!$B$12:$AB$51,3,0))</f>
        <v/>
      </c>
      <c r="S532" s="1093">
        <f t="shared" si="161"/>
        <v>0</v>
      </c>
      <c r="T532" s="1093">
        <f t="shared" si="162"/>
        <v>0</v>
      </c>
      <c r="U532" s="1094">
        <f>IF(J532&gt;0,VLOOKUP($H532,'Nhập xuất tồn S02'!$B$12:$AB$51,27,0),0)</f>
        <v>0</v>
      </c>
      <c r="V532" s="1094">
        <f t="shared" si="165"/>
        <v>0</v>
      </c>
      <c r="W532" s="1105" t="str">
        <f>IF(H532="","",VLOOKUP(H532,'Nhập xuất tồn S02'!$B$12:$X$4901,22,0))</f>
        <v/>
      </c>
      <c r="X532" s="1096" t="str">
        <f>IF(H532="","",VLOOKUP(H532,'Nhập xuất tồn S02'!$B$12:$X$4901,23,0))</f>
        <v/>
      </c>
      <c r="Y532" s="1096" t="str">
        <f t="shared" si="166"/>
        <v/>
      </c>
      <c r="Z532" s="1096" t="str">
        <f t="shared" si="167"/>
        <v/>
      </c>
      <c r="AA532" s="1107" t="str">
        <f>IF(P532="","",VLOOKUP(P532,'Khách hàng'!$B$6:$E$1391,2,0))</f>
        <v/>
      </c>
      <c r="AB532" s="1107" t="str">
        <f>IF(P532="","",VLOOKUP(P532,'Khách hàng'!$B$6:$E$1391,3,0))</f>
        <v/>
      </c>
    </row>
    <row r="533" spans="1:28" s="1011" customFormat="1" ht="13.8">
      <c r="A533" s="1164">
        <f t="shared" ref="A533:A538" si="178">IF(F533="","",MONTH(F533))</f>
        <v>1</v>
      </c>
      <c r="B533" s="1073" t="str">
        <f t="shared" ref="B533:B538" si="179">IF(F533="","",IF(OR(MONTH(F533)=1,MONTH(F533)=2,MONTH(F533)=3),"Q1",IF(OR(MONTH(F533)=4,MONTH(F533)=5,MONTH(F533)=6),"Q2",IF(OR(MONTH(F533)=7,MONTH(F533)=8,MONTH(F533)=9),"Q3","Q4"))))</f>
        <v>Q1</v>
      </c>
      <c r="C533" s="1042"/>
      <c r="D533" s="1175"/>
      <c r="E533" s="1403"/>
      <c r="F533" s="1044">
        <f t="shared" si="171"/>
        <v>0</v>
      </c>
      <c r="G533" s="1081" t="str">
        <f t="shared" si="170"/>
        <v/>
      </c>
      <c r="H533" s="1019"/>
      <c r="I533" s="1020"/>
      <c r="J533" s="1020"/>
      <c r="K533" s="1020"/>
      <c r="L533" s="1022"/>
      <c r="M533" s="1023"/>
      <c r="N533" s="1023"/>
      <c r="O533" s="1024"/>
      <c r="P533" s="1156"/>
      <c r="Q533" s="1010"/>
      <c r="R533" s="1073" t="str">
        <f>IF(H533="","",VLOOKUP($H533,'Nhập xuất tồn S02'!$B$12:$AB$51,3,0))</f>
        <v/>
      </c>
      <c r="S533" s="1093">
        <f t="shared" si="161"/>
        <v>0</v>
      </c>
      <c r="T533" s="1093">
        <f t="shared" si="162"/>
        <v>0</v>
      </c>
      <c r="U533" s="1094">
        <f>IF(J533&gt;0,VLOOKUP($H533,'Nhập xuất tồn S02'!$B$12:$AB$51,27,0),0)</f>
        <v>0</v>
      </c>
      <c r="V533" s="1094">
        <f t="shared" si="165"/>
        <v>0</v>
      </c>
      <c r="W533" s="1105" t="str">
        <f>IF(H533="","",VLOOKUP(H533,'Nhập xuất tồn S02'!$B$12:$X$4901,22,0))</f>
        <v/>
      </c>
      <c r="X533" s="1096" t="str">
        <f>IF(H533="","",VLOOKUP(H533,'Nhập xuất tồn S02'!$B$12:$X$4901,23,0))</f>
        <v/>
      </c>
      <c r="Y533" s="1096" t="str">
        <f t="shared" si="166"/>
        <v/>
      </c>
      <c r="Z533" s="1096" t="str">
        <f t="shared" si="167"/>
        <v/>
      </c>
      <c r="AA533" s="1107" t="str">
        <f>IF(P533="","",VLOOKUP(P533,'Khách hàng'!$B$6:$E$1391,2,0))</f>
        <v/>
      </c>
      <c r="AB533" s="1107" t="str">
        <f>IF(P533="","",VLOOKUP(P533,'Khách hàng'!$B$6:$E$1391,3,0))</f>
        <v/>
      </c>
    </row>
    <row r="534" spans="1:28" s="1011" customFormat="1" ht="13.8">
      <c r="A534" s="1164">
        <f t="shared" si="178"/>
        <v>1</v>
      </c>
      <c r="B534" s="1073" t="str">
        <f t="shared" si="179"/>
        <v>Q1</v>
      </c>
      <c r="C534" s="1042"/>
      <c r="D534" s="1175"/>
      <c r="E534" s="1403"/>
      <c r="F534" s="1044">
        <f t="shared" si="171"/>
        <v>0</v>
      </c>
      <c r="G534" s="1081" t="str">
        <f t="shared" si="170"/>
        <v/>
      </c>
      <c r="H534" s="1019"/>
      <c r="I534" s="1020"/>
      <c r="J534" s="1020"/>
      <c r="K534" s="1020"/>
      <c r="L534" s="1022"/>
      <c r="M534" s="1023"/>
      <c r="N534" s="1023"/>
      <c r="O534" s="1024"/>
      <c r="P534" s="1156"/>
      <c r="Q534" s="1010"/>
      <c r="R534" s="1073" t="str">
        <f>IF(H534="","",VLOOKUP($H534,'Nhập xuất tồn S02'!$B$12:$AB$51,3,0))</f>
        <v/>
      </c>
      <c r="S534" s="1093">
        <f t="shared" si="161"/>
        <v>0</v>
      </c>
      <c r="T534" s="1093">
        <f t="shared" si="162"/>
        <v>0</v>
      </c>
      <c r="U534" s="1094">
        <f>IF(J534&gt;0,VLOOKUP($H534,'Nhập xuất tồn S02'!$B$12:$AB$51,27,0),0)</f>
        <v>0</v>
      </c>
      <c r="V534" s="1094">
        <f t="shared" si="165"/>
        <v>0</v>
      </c>
      <c r="W534" s="1105" t="str">
        <f>IF(H534="","",VLOOKUP(H534,'Nhập xuất tồn S02'!$B$12:$X$4901,22,0))</f>
        <v/>
      </c>
      <c r="X534" s="1096" t="str">
        <f>IF(H534="","",VLOOKUP(H534,'Nhập xuất tồn S02'!$B$12:$X$4901,23,0))</f>
        <v/>
      </c>
      <c r="Y534" s="1096" t="str">
        <f t="shared" si="166"/>
        <v/>
      </c>
      <c r="Z534" s="1096" t="str">
        <f t="shared" si="167"/>
        <v/>
      </c>
      <c r="AA534" s="1107" t="str">
        <f>IF(P534="","",VLOOKUP(P534,'Khách hàng'!$B$6:$E$1391,2,0))</f>
        <v/>
      </c>
      <c r="AB534" s="1107" t="str">
        <f>IF(P534="","",VLOOKUP(P534,'Khách hàng'!$B$6:$E$1391,3,0))</f>
        <v/>
      </c>
    </row>
    <row r="535" spans="1:28" s="1011" customFormat="1" ht="13.8">
      <c r="A535" s="1164">
        <f t="shared" si="178"/>
        <v>1</v>
      </c>
      <c r="B535" s="1073" t="str">
        <f t="shared" si="179"/>
        <v>Q1</v>
      </c>
      <c r="C535" s="1042"/>
      <c r="D535" s="1175"/>
      <c r="E535" s="1403"/>
      <c r="F535" s="1044">
        <f t="shared" si="171"/>
        <v>0</v>
      </c>
      <c r="G535" s="1081" t="str">
        <f t="shared" si="170"/>
        <v/>
      </c>
      <c r="H535" s="1019"/>
      <c r="I535" s="1020"/>
      <c r="J535" s="1020"/>
      <c r="K535" s="1020"/>
      <c r="L535" s="1022"/>
      <c r="M535" s="1023"/>
      <c r="N535" s="1023"/>
      <c r="O535" s="1024"/>
      <c r="P535" s="1156"/>
      <c r="Q535" s="1010"/>
      <c r="R535" s="1073" t="str">
        <f>IF(H535="","",VLOOKUP($H535,'Nhập xuất tồn S02'!$B$12:$AB$51,3,0))</f>
        <v/>
      </c>
      <c r="S535" s="1093">
        <f t="shared" si="161"/>
        <v>0</v>
      </c>
      <c r="T535" s="1093">
        <f t="shared" si="162"/>
        <v>0</v>
      </c>
      <c r="U535" s="1094">
        <f>IF(J535&gt;0,VLOOKUP($H535,'Nhập xuất tồn S02'!$B$12:$AB$51,27,0),0)</f>
        <v>0</v>
      </c>
      <c r="V535" s="1094">
        <f t="shared" si="165"/>
        <v>0</v>
      </c>
      <c r="W535" s="1105" t="str">
        <f>IF(H535="","",VLOOKUP(H535,'Nhập xuất tồn S02'!$B$12:$X$4901,22,0))</f>
        <v/>
      </c>
      <c r="X535" s="1096" t="str">
        <f>IF(H535="","",VLOOKUP(H535,'Nhập xuất tồn S02'!$B$12:$X$4901,23,0))</f>
        <v/>
      </c>
      <c r="Y535" s="1096" t="str">
        <f t="shared" si="166"/>
        <v/>
      </c>
      <c r="Z535" s="1096" t="str">
        <f t="shared" si="167"/>
        <v/>
      </c>
      <c r="AA535" s="1107" t="str">
        <f>IF(P535="","",VLOOKUP(P535,'Khách hàng'!$B$6:$E$1391,2,0))</f>
        <v/>
      </c>
      <c r="AB535" s="1107" t="str">
        <f>IF(P535="","",VLOOKUP(P535,'Khách hàng'!$B$6:$E$1391,3,0))</f>
        <v/>
      </c>
    </row>
    <row r="536" spans="1:28" s="1011" customFormat="1" ht="13.8">
      <c r="A536" s="1164">
        <f t="shared" si="178"/>
        <v>1</v>
      </c>
      <c r="B536" s="1073" t="str">
        <f t="shared" si="179"/>
        <v>Q1</v>
      </c>
      <c r="C536" s="1042"/>
      <c r="D536" s="1175"/>
      <c r="E536" s="1403"/>
      <c r="F536" s="1044">
        <f t="shared" si="171"/>
        <v>0</v>
      </c>
      <c r="G536" s="1081" t="str">
        <f t="shared" si="170"/>
        <v/>
      </c>
      <c r="H536" s="1019"/>
      <c r="I536" s="1020"/>
      <c r="J536" s="1020"/>
      <c r="K536" s="1020"/>
      <c r="L536" s="1022"/>
      <c r="M536" s="1023"/>
      <c r="N536" s="1023"/>
      <c r="O536" s="1024"/>
      <c r="P536" s="1156"/>
      <c r="Q536" s="1010"/>
      <c r="R536" s="1073" t="str">
        <f>IF(H536="","",VLOOKUP($H536,'Nhập xuất tồn S02'!$B$12:$AB$51,3,0))</f>
        <v/>
      </c>
      <c r="S536" s="1093">
        <f t="shared" si="161"/>
        <v>0</v>
      </c>
      <c r="T536" s="1093">
        <f t="shared" si="162"/>
        <v>0</v>
      </c>
      <c r="U536" s="1094">
        <f>IF(J536&gt;0,VLOOKUP($H536,'Nhập xuất tồn S02'!$B$12:$AB$51,27,0),0)</f>
        <v>0</v>
      </c>
      <c r="V536" s="1094">
        <f t="shared" si="165"/>
        <v>0</v>
      </c>
      <c r="W536" s="1105" t="str">
        <f>IF(H536="","",VLOOKUP(H536,'Nhập xuất tồn S02'!$B$12:$X$4901,22,0))</f>
        <v/>
      </c>
      <c r="X536" s="1096" t="str">
        <f>IF(H536="","",VLOOKUP(H536,'Nhập xuất tồn S02'!$B$12:$X$4901,23,0))</f>
        <v/>
      </c>
      <c r="Y536" s="1096" t="str">
        <f t="shared" si="166"/>
        <v/>
      </c>
      <c r="Z536" s="1096" t="str">
        <f t="shared" si="167"/>
        <v/>
      </c>
      <c r="AA536" s="1107" t="str">
        <f>IF(P536="","",VLOOKUP(P536,'Khách hàng'!$B$6:$E$1391,2,0))</f>
        <v/>
      </c>
      <c r="AB536" s="1107" t="str">
        <f>IF(P536="","",VLOOKUP(P536,'Khách hàng'!$B$6:$E$1391,3,0))</f>
        <v/>
      </c>
    </row>
    <row r="537" spans="1:28" s="1011" customFormat="1" ht="13.8">
      <c r="A537" s="1164">
        <f t="shared" si="178"/>
        <v>1</v>
      </c>
      <c r="B537" s="1073" t="str">
        <f t="shared" si="179"/>
        <v>Q1</v>
      </c>
      <c r="C537" s="1042"/>
      <c r="D537" s="1175"/>
      <c r="E537" s="1403"/>
      <c r="F537" s="1044">
        <f t="shared" si="171"/>
        <v>0</v>
      </c>
      <c r="G537" s="1081" t="str">
        <f t="shared" si="170"/>
        <v/>
      </c>
      <c r="H537" s="1019"/>
      <c r="I537" s="1020"/>
      <c r="J537" s="1020"/>
      <c r="K537" s="1020"/>
      <c r="L537" s="1022"/>
      <c r="M537" s="1023"/>
      <c r="N537" s="1023"/>
      <c r="O537" s="1024"/>
      <c r="P537" s="1156"/>
      <c r="Q537" s="1010"/>
      <c r="R537" s="1073" t="str">
        <f>IF(H537="","",VLOOKUP($H537,'Nhập xuất tồn S02'!$B$12:$AB$51,3,0))</f>
        <v/>
      </c>
      <c r="S537" s="1093">
        <f t="shared" si="161"/>
        <v>0</v>
      </c>
      <c r="T537" s="1093">
        <f t="shared" si="162"/>
        <v>0</v>
      </c>
      <c r="U537" s="1094">
        <f>IF(J537&gt;0,VLOOKUP($H537,'Nhập xuất tồn S02'!$B$12:$AB$51,27,0),0)</f>
        <v>0</v>
      </c>
      <c r="V537" s="1094">
        <f t="shared" si="165"/>
        <v>0</v>
      </c>
      <c r="W537" s="1105" t="str">
        <f>IF(H537="","",VLOOKUP(H537,'Nhập xuất tồn S02'!$B$12:$X$4901,22,0))</f>
        <v/>
      </c>
      <c r="X537" s="1096" t="str">
        <f>IF(H537="","",VLOOKUP(H537,'Nhập xuất tồn S02'!$B$12:$X$4901,23,0))</f>
        <v/>
      </c>
      <c r="Y537" s="1096" t="str">
        <f t="shared" si="166"/>
        <v/>
      </c>
      <c r="Z537" s="1096" t="str">
        <f t="shared" si="167"/>
        <v/>
      </c>
      <c r="AA537" s="1107" t="str">
        <f>IF(P537="","",VLOOKUP(P537,'Khách hàng'!$B$6:$E$1391,2,0))</f>
        <v/>
      </c>
      <c r="AB537" s="1107" t="str">
        <f>IF(P537="","",VLOOKUP(P537,'Khách hàng'!$B$6:$E$1391,3,0))</f>
        <v/>
      </c>
    </row>
    <row r="538" spans="1:28" s="1011" customFormat="1" ht="13.8">
      <c r="A538" s="1164">
        <f t="shared" si="178"/>
        <v>1</v>
      </c>
      <c r="B538" s="1073" t="str">
        <f t="shared" si="179"/>
        <v>Q1</v>
      </c>
      <c r="C538" s="1042"/>
      <c r="D538" s="1175"/>
      <c r="E538" s="1403"/>
      <c r="F538" s="1044">
        <f t="shared" si="171"/>
        <v>0</v>
      </c>
      <c r="G538" s="1081" t="str">
        <f t="shared" si="170"/>
        <v/>
      </c>
      <c r="H538" s="1019"/>
      <c r="I538" s="1020"/>
      <c r="J538" s="1020"/>
      <c r="K538" s="1020"/>
      <c r="L538" s="1022"/>
      <c r="M538" s="1023"/>
      <c r="N538" s="1023"/>
      <c r="O538" s="1024"/>
      <c r="P538" s="1156"/>
      <c r="Q538" s="1010"/>
      <c r="R538" s="1073" t="str">
        <f>IF(H538="","",VLOOKUP($H538,'Nhập xuất tồn S02'!$B$12:$AB$51,3,0))</f>
        <v/>
      </c>
      <c r="S538" s="1093">
        <f t="shared" si="161"/>
        <v>0</v>
      </c>
      <c r="T538" s="1093">
        <f t="shared" si="162"/>
        <v>0</v>
      </c>
      <c r="U538" s="1094">
        <f>IF(J538&gt;0,VLOOKUP($H538,'Nhập xuất tồn S02'!$B$12:$AB$51,27,0),0)</f>
        <v>0</v>
      </c>
      <c r="V538" s="1094">
        <f t="shared" si="165"/>
        <v>0</v>
      </c>
      <c r="W538" s="1105" t="str">
        <f>IF(H538="","",VLOOKUP(H538,'Nhập xuất tồn S02'!$B$12:$X$4901,22,0))</f>
        <v/>
      </c>
      <c r="X538" s="1096" t="str">
        <f>IF(H538="","",VLOOKUP(H538,'Nhập xuất tồn S02'!$B$12:$X$4901,23,0))</f>
        <v/>
      </c>
      <c r="Y538" s="1096" t="str">
        <f t="shared" si="166"/>
        <v/>
      </c>
      <c r="Z538" s="1096" t="str">
        <f t="shared" si="167"/>
        <v/>
      </c>
      <c r="AA538" s="1107" t="str">
        <f>IF(P538="","",VLOOKUP(P538,'Khách hàng'!$B$6:$E$1391,2,0))</f>
        <v/>
      </c>
      <c r="AB538" s="1107" t="str">
        <f>IF(P538="","",VLOOKUP(P538,'Khách hàng'!$B$6:$E$1391,3,0))</f>
        <v/>
      </c>
    </row>
    <row r="539" spans="1:28" s="1011" customFormat="1" ht="13.8">
      <c r="A539" s="1164">
        <f t="shared" si="174"/>
        <v>1</v>
      </c>
      <c r="B539" s="1073" t="str">
        <f t="shared" si="175"/>
        <v>Q1</v>
      </c>
      <c r="C539" s="1042"/>
      <c r="D539" s="1175"/>
      <c r="E539" s="1403"/>
      <c r="F539" s="1044">
        <f t="shared" si="171"/>
        <v>0</v>
      </c>
      <c r="G539" s="1081" t="str">
        <f t="shared" si="170"/>
        <v/>
      </c>
      <c r="H539" s="1019"/>
      <c r="I539" s="1020"/>
      <c r="J539" s="1020"/>
      <c r="K539" s="1020"/>
      <c r="L539" s="1022"/>
      <c r="M539" s="1023"/>
      <c r="N539" s="1023"/>
      <c r="O539" s="1024"/>
      <c r="P539" s="1156"/>
      <c r="Q539" s="1010"/>
      <c r="R539" s="1073" t="str">
        <f>IF(H539="","",VLOOKUP($H539,'Nhập xuất tồn S02'!$B$12:$AB$51,3,0))</f>
        <v/>
      </c>
      <c r="S539" s="1093">
        <f t="shared" si="161"/>
        <v>0</v>
      </c>
      <c r="T539" s="1093">
        <f t="shared" si="162"/>
        <v>0</v>
      </c>
      <c r="U539" s="1094">
        <f>IF(J539&gt;0,VLOOKUP($H539,'Nhập xuất tồn S02'!$B$12:$AB$51,27,0),0)</f>
        <v>0</v>
      </c>
      <c r="V539" s="1094">
        <f t="shared" si="165"/>
        <v>0</v>
      </c>
      <c r="W539" s="1105" t="str">
        <f>IF(H539="","",VLOOKUP(H539,'Nhập xuất tồn S02'!$B$12:$X$4901,22,0))</f>
        <v/>
      </c>
      <c r="X539" s="1096" t="str">
        <f>IF(H539="","",VLOOKUP(H539,'Nhập xuất tồn S02'!$B$12:$X$4901,23,0))</f>
        <v/>
      </c>
      <c r="Y539" s="1096" t="str">
        <f t="shared" si="166"/>
        <v/>
      </c>
      <c r="Z539" s="1096" t="str">
        <f t="shared" si="167"/>
        <v/>
      </c>
      <c r="AA539" s="1107" t="str">
        <f>IF(P539="","",VLOOKUP(P539,'Khách hàng'!$B$6:$E$1391,2,0))</f>
        <v/>
      </c>
      <c r="AB539" s="1107" t="str">
        <f>IF(P539="","",VLOOKUP(P539,'Khách hàng'!$B$6:$E$1391,3,0))</f>
        <v/>
      </c>
    </row>
    <row r="540" spans="1:28" s="1011" customFormat="1" ht="13.8">
      <c r="A540" s="1164">
        <f t="shared" si="174"/>
        <v>1</v>
      </c>
      <c r="B540" s="1073" t="str">
        <f t="shared" si="175"/>
        <v>Q1</v>
      </c>
      <c r="C540" s="1042"/>
      <c r="D540" s="1175"/>
      <c r="E540" s="1403"/>
      <c r="F540" s="1044">
        <f t="shared" si="171"/>
        <v>0</v>
      </c>
      <c r="G540" s="1081" t="str">
        <f t="shared" si="170"/>
        <v/>
      </c>
      <c r="H540" s="1019"/>
      <c r="I540" s="1020"/>
      <c r="J540" s="1020"/>
      <c r="K540" s="1020"/>
      <c r="L540" s="1022"/>
      <c r="M540" s="1023"/>
      <c r="N540" s="1023"/>
      <c r="O540" s="1024"/>
      <c r="P540" s="1156"/>
      <c r="Q540" s="1010"/>
      <c r="R540" s="1073" t="str">
        <f>IF(H540="","",VLOOKUP($H540,'Nhập xuất tồn S02'!$B$12:$AB$51,3,0))</f>
        <v/>
      </c>
      <c r="S540" s="1093">
        <f t="shared" si="161"/>
        <v>0</v>
      </c>
      <c r="T540" s="1093">
        <f t="shared" si="162"/>
        <v>0</v>
      </c>
      <c r="U540" s="1094">
        <f>IF(J540&gt;0,VLOOKUP($H540,'Nhập xuất tồn S02'!$B$12:$AB$51,27,0),0)</f>
        <v>0</v>
      </c>
      <c r="V540" s="1094">
        <f t="shared" si="165"/>
        <v>0</v>
      </c>
      <c r="W540" s="1105" t="str">
        <f>IF(H540="","",VLOOKUP(H540,'Nhập xuất tồn S02'!$B$12:$X$4901,22,0))</f>
        <v/>
      </c>
      <c r="X540" s="1096" t="str">
        <f>IF(H540="","",VLOOKUP(H540,'Nhập xuất tồn S02'!$B$12:$X$4901,23,0))</f>
        <v/>
      </c>
      <c r="Y540" s="1096" t="str">
        <f t="shared" si="166"/>
        <v/>
      </c>
      <c r="Z540" s="1096" t="str">
        <f t="shared" si="167"/>
        <v/>
      </c>
      <c r="AA540" s="1107" t="str">
        <f>IF(P540="","",VLOOKUP(P540,'Khách hàng'!$B$6:$E$1391,2,0))</f>
        <v/>
      </c>
      <c r="AB540" s="1107" t="str">
        <f>IF(P540="","",VLOOKUP(P540,'Khách hàng'!$B$6:$E$1391,3,0))</f>
        <v/>
      </c>
    </row>
    <row r="541" spans="1:28" s="1011" customFormat="1" ht="13.8">
      <c r="A541" s="1164">
        <f t="shared" si="174"/>
        <v>1</v>
      </c>
      <c r="B541" s="1073" t="str">
        <f t="shared" si="175"/>
        <v>Q1</v>
      </c>
      <c r="C541" s="1042"/>
      <c r="D541" s="1175"/>
      <c r="E541" s="1403"/>
      <c r="F541" s="1044">
        <f t="shared" si="171"/>
        <v>0</v>
      </c>
      <c r="G541" s="1081" t="str">
        <f t="shared" si="170"/>
        <v/>
      </c>
      <c r="H541" s="1019"/>
      <c r="I541" s="1020"/>
      <c r="J541" s="1020"/>
      <c r="K541" s="1020"/>
      <c r="L541" s="1022"/>
      <c r="M541" s="1023"/>
      <c r="N541" s="1023"/>
      <c r="O541" s="1024"/>
      <c r="P541" s="1156"/>
      <c r="Q541" s="1010"/>
      <c r="R541" s="1073" t="str">
        <f>IF(H541="","",VLOOKUP($H541,'Nhập xuất tồn S02'!$B$12:$AB$51,3,0))</f>
        <v/>
      </c>
      <c r="S541" s="1093">
        <f t="shared" si="161"/>
        <v>0</v>
      </c>
      <c r="T541" s="1093">
        <f t="shared" si="162"/>
        <v>0</v>
      </c>
      <c r="U541" s="1094">
        <f>IF(J541&gt;0,VLOOKUP($H541,'Nhập xuất tồn S02'!$B$12:$AB$51,27,0),0)</f>
        <v>0</v>
      </c>
      <c r="V541" s="1094">
        <f t="shared" si="165"/>
        <v>0</v>
      </c>
      <c r="W541" s="1105" t="str">
        <f>IF(H541="","",VLOOKUP(H541,'Nhập xuất tồn S02'!$B$12:$X$4901,22,0))</f>
        <v/>
      </c>
      <c r="X541" s="1096" t="str">
        <f>IF(H541="","",VLOOKUP(H541,'Nhập xuất tồn S02'!$B$12:$X$4901,23,0))</f>
        <v/>
      </c>
      <c r="Y541" s="1096" t="str">
        <f t="shared" si="166"/>
        <v/>
      </c>
      <c r="Z541" s="1096" t="str">
        <f t="shared" si="167"/>
        <v/>
      </c>
      <c r="AA541" s="1107" t="str">
        <f>IF(P541="","",VLOOKUP(P541,'Khách hàng'!$B$6:$E$1391,2,0))</f>
        <v/>
      </c>
      <c r="AB541" s="1107" t="str">
        <f>IF(P541="","",VLOOKUP(P541,'Khách hàng'!$B$6:$E$1391,3,0))</f>
        <v/>
      </c>
    </row>
    <row r="542" spans="1:28" s="1011" customFormat="1" ht="13.8">
      <c r="A542" s="1164">
        <f t="shared" si="174"/>
        <v>1</v>
      </c>
      <c r="B542" s="1073" t="str">
        <f t="shared" si="175"/>
        <v>Q1</v>
      </c>
      <c r="C542" s="1042"/>
      <c r="D542" s="1175"/>
      <c r="E542" s="1403"/>
      <c r="F542" s="1044">
        <f t="shared" si="171"/>
        <v>0</v>
      </c>
      <c r="G542" s="1081" t="str">
        <f t="shared" si="170"/>
        <v/>
      </c>
      <c r="H542" s="1019"/>
      <c r="I542" s="1020"/>
      <c r="J542" s="1020"/>
      <c r="K542" s="1020"/>
      <c r="L542" s="1022"/>
      <c r="M542" s="1023"/>
      <c r="N542" s="1023"/>
      <c r="O542" s="1024"/>
      <c r="P542" s="1156"/>
      <c r="Q542" s="1010"/>
      <c r="R542" s="1073" t="str">
        <f>IF(H542="","",VLOOKUP($H542,'Nhập xuất tồn S02'!$B$12:$AB$51,3,0))</f>
        <v/>
      </c>
      <c r="S542" s="1093">
        <f t="shared" si="161"/>
        <v>0</v>
      </c>
      <c r="T542" s="1093">
        <f t="shared" si="162"/>
        <v>0</v>
      </c>
      <c r="U542" s="1094">
        <f>IF(J542&gt;0,VLOOKUP($H542,'Nhập xuất tồn S02'!$B$12:$AB$51,27,0),0)</f>
        <v>0</v>
      </c>
      <c r="V542" s="1094">
        <f t="shared" si="165"/>
        <v>0</v>
      </c>
      <c r="W542" s="1105" t="str">
        <f>IF(H542="","",VLOOKUP(H542,'Nhập xuất tồn S02'!$B$12:$X$4901,22,0))</f>
        <v/>
      </c>
      <c r="X542" s="1096" t="str">
        <f>IF(H542="","",VLOOKUP(H542,'Nhập xuất tồn S02'!$B$12:$X$4901,23,0))</f>
        <v/>
      </c>
      <c r="Y542" s="1096" t="str">
        <f t="shared" si="166"/>
        <v/>
      </c>
      <c r="Z542" s="1096" t="str">
        <f t="shared" si="167"/>
        <v/>
      </c>
      <c r="AA542" s="1107" t="str">
        <f>IF(P542="","",VLOOKUP(P542,'Khách hàng'!$B$6:$E$1391,2,0))</f>
        <v/>
      </c>
      <c r="AB542" s="1107" t="str">
        <f>IF(P542="","",VLOOKUP(P542,'Khách hàng'!$B$6:$E$1391,3,0))</f>
        <v/>
      </c>
    </row>
    <row r="543" spans="1:28" s="1011" customFormat="1" ht="13.8">
      <c r="A543" s="1164">
        <f t="shared" si="174"/>
        <v>1</v>
      </c>
      <c r="B543" s="1073" t="str">
        <f t="shared" si="175"/>
        <v>Q1</v>
      </c>
      <c r="C543" s="1042"/>
      <c r="D543" s="1175"/>
      <c r="E543" s="1403"/>
      <c r="F543" s="1044">
        <f t="shared" si="171"/>
        <v>0</v>
      </c>
      <c r="G543" s="1081" t="str">
        <f t="shared" si="170"/>
        <v/>
      </c>
      <c r="H543" s="1019"/>
      <c r="I543" s="1020"/>
      <c r="J543" s="1020"/>
      <c r="K543" s="1020"/>
      <c r="L543" s="1022"/>
      <c r="M543" s="1023"/>
      <c r="N543" s="1023"/>
      <c r="O543" s="1024"/>
      <c r="P543" s="1156"/>
      <c r="Q543" s="1010"/>
      <c r="R543" s="1073" t="str">
        <f>IF(H543="","",VLOOKUP($H543,'Nhập xuất tồn S02'!$B$12:$AB$51,3,0))</f>
        <v/>
      </c>
      <c r="S543" s="1093">
        <f t="shared" si="161"/>
        <v>0</v>
      </c>
      <c r="T543" s="1093">
        <f t="shared" si="162"/>
        <v>0</v>
      </c>
      <c r="U543" s="1094">
        <f>IF(J543&gt;0,VLOOKUP($H543,'Nhập xuất tồn S02'!$B$12:$AB$51,27,0),0)</f>
        <v>0</v>
      </c>
      <c r="V543" s="1094">
        <f t="shared" si="165"/>
        <v>0</v>
      </c>
      <c r="W543" s="1105" t="str">
        <f>IF(H543="","",VLOOKUP(H543,'Nhập xuất tồn S02'!$B$12:$X$4901,22,0))</f>
        <v/>
      </c>
      <c r="X543" s="1096" t="str">
        <f>IF(H543="","",VLOOKUP(H543,'Nhập xuất tồn S02'!$B$12:$X$4901,23,0))</f>
        <v/>
      </c>
      <c r="Y543" s="1096" t="str">
        <f t="shared" si="166"/>
        <v/>
      </c>
      <c r="Z543" s="1096" t="str">
        <f t="shared" si="167"/>
        <v/>
      </c>
      <c r="AA543" s="1107" t="str">
        <f>IF(P543="","",VLOOKUP(P543,'Khách hàng'!$B$6:$E$1391,2,0))</f>
        <v/>
      </c>
      <c r="AB543" s="1107" t="str">
        <f>IF(P543="","",VLOOKUP(P543,'Khách hàng'!$B$6:$E$1391,3,0))</f>
        <v/>
      </c>
    </row>
    <row r="544" spans="1:28" s="1011" customFormat="1" ht="13.8">
      <c r="A544" s="1164">
        <f t="shared" si="174"/>
        <v>1</v>
      </c>
      <c r="B544" s="1073" t="str">
        <f t="shared" si="175"/>
        <v>Q1</v>
      </c>
      <c r="C544" s="1042"/>
      <c r="D544" s="1175"/>
      <c r="E544" s="1403"/>
      <c r="F544" s="1044">
        <f t="shared" si="171"/>
        <v>0</v>
      </c>
      <c r="G544" s="1081" t="str">
        <f t="shared" si="170"/>
        <v/>
      </c>
      <c r="H544" s="1019"/>
      <c r="I544" s="1020"/>
      <c r="J544" s="1020"/>
      <c r="K544" s="1020"/>
      <c r="L544" s="1022"/>
      <c r="M544" s="1023"/>
      <c r="N544" s="1023"/>
      <c r="O544" s="1024"/>
      <c r="P544" s="1156"/>
      <c r="Q544" s="1010"/>
      <c r="R544" s="1073" t="str">
        <f>IF(H544="","",VLOOKUP($H544,'Nhập xuất tồn S02'!$B$12:$AB$51,3,0))</f>
        <v/>
      </c>
      <c r="S544" s="1093">
        <f t="shared" si="161"/>
        <v>0</v>
      </c>
      <c r="T544" s="1093">
        <f t="shared" si="162"/>
        <v>0</v>
      </c>
      <c r="U544" s="1094">
        <f>IF(J544&gt;0,VLOOKUP($H544,'Nhập xuất tồn S02'!$B$12:$AB$51,27,0),0)</f>
        <v>0</v>
      </c>
      <c r="V544" s="1094">
        <f t="shared" si="165"/>
        <v>0</v>
      </c>
      <c r="W544" s="1105" t="str">
        <f>IF(H544="","",VLOOKUP(H544,'Nhập xuất tồn S02'!$B$12:$X$4901,22,0))</f>
        <v/>
      </c>
      <c r="X544" s="1096" t="str">
        <f>IF(H544="","",VLOOKUP(H544,'Nhập xuất tồn S02'!$B$12:$X$4901,23,0))</f>
        <v/>
      </c>
      <c r="Y544" s="1096" t="str">
        <f t="shared" si="166"/>
        <v/>
      </c>
      <c r="Z544" s="1096" t="str">
        <f t="shared" si="167"/>
        <v/>
      </c>
      <c r="AA544" s="1107" t="str">
        <f>IF(P544="","",VLOOKUP(P544,'Khách hàng'!$B$6:$E$1391,2,0))</f>
        <v/>
      </c>
      <c r="AB544" s="1107" t="str">
        <f>IF(P544="","",VLOOKUP(P544,'Khách hàng'!$B$6:$E$1391,3,0))</f>
        <v/>
      </c>
    </row>
    <row r="545" spans="1:28" s="1011" customFormat="1" ht="13.8">
      <c r="A545" s="1164">
        <f t="shared" ref="A545:A546" si="180">IF(F545="","",MONTH(F545))</f>
        <v>1</v>
      </c>
      <c r="B545" s="1073" t="str">
        <f t="shared" ref="B545:B546" si="181">IF(F545="","",IF(OR(MONTH(F545)=1,MONTH(F545)=2,MONTH(F545)=3),"Q1",IF(OR(MONTH(F545)=4,MONTH(F545)=5,MONTH(F545)=6),"Q2",IF(OR(MONTH(F545)=7,MONTH(F545)=8,MONTH(F545)=9),"Q3","Q4"))))</f>
        <v>Q1</v>
      </c>
      <c r="C545" s="1042"/>
      <c r="D545" s="1175"/>
      <c r="E545" s="1403"/>
      <c r="F545" s="1044">
        <f t="shared" si="171"/>
        <v>0</v>
      </c>
      <c r="G545" s="1081" t="str">
        <f t="shared" si="170"/>
        <v/>
      </c>
      <c r="H545" s="1019"/>
      <c r="I545" s="1020"/>
      <c r="J545" s="1020"/>
      <c r="K545" s="1020"/>
      <c r="L545" s="1022"/>
      <c r="M545" s="1023"/>
      <c r="N545" s="1023"/>
      <c r="O545" s="1024"/>
      <c r="P545" s="1156"/>
      <c r="Q545" s="1010"/>
      <c r="R545" s="1073" t="str">
        <f>IF(H545="","",VLOOKUP($H545,'Nhập xuất tồn S02'!$B$12:$AB$51,3,0))</f>
        <v/>
      </c>
      <c r="S545" s="1093">
        <f t="shared" ref="S545:S608" si="182">IF(OR(LEFT(G545,2)="PN",M545="152",M545="155",M545="156"),O545/I545,0)</f>
        <v>0</v>
      </c>
      <c r="T545" s="1093">
        <f t="shared" ref="T545:T608" si="183">IF(OR(LEFT(G545,2)="PN",M545="152",M545="155",M545="156"),O545,0)</f>
        <v>0</v>
      </c>
      <c r="U545" s="1094">
        <f>IF(J545&gt;0,VLOOKUP($H545,'Nhập xuất tồn S02'!$B$12:$AB$51,27,0),0)</f>
        <v>0</v>
      </c>
      <c r="V545" s="1094">
        <f t="shared" si="165"/>
        <v>0</v>
      </c>
      <c r="W545" s="1105" t="str">
        <f>IF(H545="","",VLOOKUP(H545,'Nhập xuất tồn S02'!$B$12:$X$4901,22,0))</f>
        <v/>
      </c>
      <c r="X545" s="1096" t="str">
        <f>IF(H545="","",VLOOKUP(H545,'Nhập xuất tồn S02'!$B$12:$X$4901,23,0))</f>
        <v/>
      </c>
      <c r="Y545" s="1096" t="str">
        <f t="shared" si="166"/>
        <v/>
      </c>
      <c r="Z545" s="1096" t="str">
        <f t="shared" si="167"/>
        <v/>
      </c>
      <c r="AA545" s="1107" t="str">
        <f>IF(P545="","",VLOOKUP(P545,'Khách hàng'!$B$6:$E$1391,2,0))</f>
        <v/>
      </c>
      <c r="AB545" s="1107" t="str">
        <f>IF(P545="","",VLOOKUP(P545,'Khách hàng'!$B$6:$E$1391,3,0))</f>
        <v/>
      </c>
    </row>
    <row r="546" spans="1:28" s="1011" customFormat="1" ht="13.8">
      <c r="A546" s="1164">
        <f t="shared" si="180"/>
        <v>1</v>
      </c>
      <c r="B546" s="1073" t="str">
        <f t="shared" si="181"/>
        <v>Q1</v>
      </c>
      <c r="C546" s="1042"/>
      <c r="D546" s="1175"/>
      <c r="E546" s="1403"/>
      <c r="F546" s="1044">
        <f t="shared" si="171"/>
        <v>0</v>
      </c>
      <c r="G546" s="1081" t="str">
        <f t="shared" si="170"/>
        <v/>
      </c>
      <c r="H546" s="1019"/>
      <c r="I546" s="1020"/>
      <c r="J546" s="1020"/>
      <c r="K546" s="1020"/>
      <c r="L546" s="1022"/>
      <c r="M546" s="1023"/>
      <c r="N546" s="1023"/>
      <c r="O546" s="1024"/>
      <c r="P546" s="1156"/>
      <c r="Q546" s="1010"/>
      <c r="R546" s="1073" t="str">
        <f>IF(H546="","",VLOOKUP($H546,'Nhập xuất tồn S02'!$B$12:$AB$51,3,0))</f>
        <v/>
      </c>
      <c r="S546" s="1093">
        <f t="shared" si="182"/>
        <v>0</v>
      </c>
      <c r="T546" s="1093">
        <f t="shared" si="183"/>
        <v>0</v>
      </c>
      <c r="U546" s="1094">
        <f>IF(J546&gt;0,VLOOKUP($H546,'Nhập xuất tồn S02'!$B$12:$AB$51,27,0),0)</f>
        <v>0</v>
      </c>
      <c r="V546" s="1094">
        <f t="shared" ref="V546:V609" si="184">IF(J546&gt;0,J546*U546,0)</f>
        <v>0</v>
      </c>
      <c r="W546" s="1105" t="str">
        <f>IF(H546="","",VLOOKUP(H546,'Nhập xuất tồn S02'!$B$12:$X$4901,22,0))</f>
        <v/>
      </c>
      <c r="X546" s="1096" t="str">
        <f>IF(H546="","",VLOOKUP(H546,'Nhập xuất tồn S02'!$B$12:$X$4901,23,0))</f>
        <v/>
      </c>
      <c r="Y546" s="1096" t="str">
        <f t="shared" ref="Y546:Y609" si="185">LEFT(M546,3)</f>
        <v/>
      </c>
      <c r="Z546" s="1096" t="str">
        <f t="shared" ref="Z546:Z609" si="186">LEFT(N546,3)</f>
        <v/>
      </c>
      <c r="AA546" s="1107" t="str">
        <f>IF(P546="","",VLOOKUP(P546,'Khách hàng'!$B$6:$E$1391,2,0))</f>
        <v/>
      </c>
      <c r="AB546" s="1107" t="str">
        <f>IF(P546="","",VLOOKUP(P546,'Khách hàng'!$B$6:$E$1391,3,0))</f>
        <v/>
      </c>
    </row>
    <row r="547" spans="1:28" s="1011" customFormat="1" ht="13.8">
      <c r="A547" s="1164">
        <f t="shared" si="174"/>
        <v>1</v>
      </c>
      <c r="B547" s="1073" t="str">
        <f t="shared" si="175"/>
        <v>Q1</v>
      </c>
      <c r="C547" s="1042"/>
      <c r="D547" s="1175"/>
      <c r="E547" s="1403"/>
      <c r="F547" s="1044">
        <f t="shared" si="171"/>
        <v>0</v>
      </c>
      <c r="G547" s="1081" t="str">
        <f t="shared" si="170"/>
        <v/>
      </c>
      <c r="H547" s="1019"/>
      <c r="I547" s="1020"/>
      <c r="J547" s="1020"/>
      <c r="K547" s="1020"/>
      <c r="L547" s="1022"/>
      <c r="M547" s="1023"/>
      <c r="N547" s="1023"/>
      <c r="O547" s="1024"/>
      <c r="P547" s="1156"/>
      <c r="Q547" s="1010"/>
      <c r="R547" s="1073" t="str">
        <f>IF(H547="","",VLOOKUP($H547,'Nhập xuất tồn S02'!$B$12:$AB$51,3,0))</f>
        <v/>
      </c>
      <c r="S547" s="1093">
        <f t="shared" si="182"/>
        <v>0</v>
      </c>
      <c r="T547" s="1093">
        <f t="shared" si="183"/>
        <v>0</v>
      </c>
      <c r="U547" s="1094">
        <f>IF(J547&gt;0,VLOOKUP($H547,'Nhập xuất tồn S02'!$B$12:$AB$51,27,0),0)</f>
        <v>0</v>
      </c>
      <c r="V547" s="1094">
        <f t="shared" si="184"/>
        <v>0</v>
      </c>
      <c r="W547" s="1105" t="str">
        <f>IF(H547="","",VLOOKUP(H547,'Nhập xuất tồn S02'!$B$12:$X$4901,22,0))</f>
        <v/>
      </c>
      <c r="X547" s="1096" t="str">
        <f>IF(H547="","",VLOOKUP(H547,'Nhập xuất tồn S02'!$B$12:$X$4901,23,0))</f>
        <v/>
      </c>
      <c r="Y547" s="1096" t="str">
        <f t="shared" si="185"/>
        <v/>
      </c>
      <c r="Z547" s="1096" t="str">
        <f t="shared" si="186"/>
        <v/>
      </c>
      <c r="AA547" s="1107" t="str">
        <f>IF(P547="","",VLOOKUP(P547,'Khách hàng'!$B$6:$E$1391,2,0))</f>
        <v/>
      </c>
      <c r="AB547" s="1107" t="str">
        <f>IF(P547="","",VLOOKUP(P547,'Khách hàng'!$B$6:$E$1391,3,0))</f>
        <v/>
      </c>
    </row>
    <row r="548" spans="1:28" s="1011" customFormat="1" ht="13.8">
      <c r="A548" s="1164">
        <f t="shared" si="174"/>
        <v>1</v>
      </c>
      <c r="B548" s="1073" t="str">
        <f t="shared" si="175"/>
        <v>Q1</v>
      </c>
      <c r="C548" s="1042"/>
      <c r="D548" s="1175"/>
      <c r="E548" s="1403"/>
      <c r="F548" s="1044">
        <f t="shared" si="171"/>
        <v>0</v>
      </c>
      <c r="G548" s="1081" t="str">
        <f t="shared" si="170"/>
        <v/>
      </c>
      <c r="H548" s="1019"/>
      <c r="I548" s="1020"/>
      <c r="J548" s="1020"/>
      <c r="K548" s="1020"/>
      <c r="L548" s="1022"/>
      <c r="M548" s="1023"/>
      <c r="N548" s="1023"/>
      <c r="O548" s="1024"/>
      <c r="P548" s="1156"/>
      <c r="Q548" s="1010"/>
      <c r="R548" s="1073" t="str">
        <f>IF(H548="","",VLOOKUP($H548,'Nhập xuất tồn S02'!$B$12:$AB$51,3,0))</f>
        <v/>
      </c>
      <c r="S548" s="1093">
        <f t="shared" si="182"/>
        <v>0</v>
      </c>
      <c r="T548" s="1093">
        <f t="shared" si="183"/>
        <v>0</v>
      </c>
      <c r="U548" s="1094">
        <f>IF(J548&gt;0,VLOOKUP($H548,'Nhập xuất tồn S02'!$B$12:$AB$51,27,0),0)</f>
        <v>0</v>
      </c>
      <c r="V548" s="1094">
        <f t="shared" si="184"/>
        <v>0</v>
      </c>
      <c r="W548" s="1105" t="str">
        <f>IF(H548="","",VLOOKUP(H548,'Nhập xuất tồn S02'!$B$12:$X$4901,22,0))</f>
        <v/>
      </c>
      <c r="X548" s="1096" t="str">
        <f>IF(H548="","",VLOOKUP(H548,'Nhập xuất tồn S02'!$B$12:$X$4901,23,0))</f>
        <v/>
      </c>
      <c r="Y548" s="1096" t="str">
        <f t="shared" si="185"/>
        <v/>
      </c>
      <c r="Z548" s="1096" t="str">
        <f t="shared" si="186"/>
        <v/>
      </c>
      <c r="AA548" s="1107" t="str">
        <f>IF(P548="","",VLOOKUP(P548,'Khách hàng'!$B$6:$E$1391,2,0))</f>
        <v/>
      </c>
      <c r="AB548" s="1107" t="str">
        <f>IF(P548="","",VLOOKUP(P548,'Khách hàng'!$B$6:$E$1391,3,0))</f>
        <v/>
      </c>
    </row>
    <row r="549" spans="1:28" s="1011" customFormat="1" ht="13.8">
      <c r="A549" s="1164">
        <f t="shared" ref="A549" si="187">IF(F549="","",MONTH(F549))</f>
        <v>1</v>
      </c>
      <c r="B549" s="1073" t="str">
        <f t="shared" ref="B549" si="188">IF(F549="","",IF(OR(MONTH(F549)=1,MONTH(F549)=2,MONTH(F549)=3),"Q1",IF(OR(MONTH(F549)=4,MONTH(F549)=5,MONTH(F549)=6),"Q2",IF(OR(MONTH(F549)=7,MONTH(F549)=8,MONTH(F549)=9),"Q3","Q4"))))</f>
        <v>Q1</v>
      </c>
      <c r="C549" s="1042"/>
      <c r="D549" s="1175"/>
      <c r="E549" s="1403"/>
      <c r="F549" s="1044">
        <f t="shared" si="171"/>
        <v>0</v>
      </c>
      <c r="G549" s="1081" t="str">
        <f t="shared" si="170"/>
        <v/>
      </c>
      <c r="H549" s="1019"/>
      <c r="I549" s="1020"/>
      <c r="J549" s="1020"/>
      <c r="K549" s="1020"/>
      <c r="L549" s="1022"/>
      <c r="M549" s="1023"/>
      <c r="N549" s="1023"/>
      <c r="O549" s="1024"/>
      <c r="P549" s="1156"/>
      <c r="Q549" s="1010"/>
      <c r="R549" s="1073" t="str">
        <f>IF(H549="","",VLOOKUP($H549,'Nhập xuất tồn S02'!$B$12:$AB$51,3,0))</f>
        <v/>
      </c>
      <c r="S549" s="1093">
        <f t="shared" si="182"/>
        <v>0</v>
      </c>
      <c r="T549" s="1093">
        <f t="shared" si="183"/>
        <v>0</v>
      </c>
      <c r="U549" s="1094">
        <f>IF(J549&gt;0,VLOOKUP($H549,'Nhập xuất tồn S02'!$B$12:$AB$51,27,0),0)</f>
        <v>0</v>
      </c>
      <c r="V549" s="1094">
        <f t="shared" si="184"/>
        <v>0</v>
      </c>
      <c r="W549" s="1105" t="str">
        <f>IF(H549="","",VLOOKUP(H549,'Nhập xuất tồn S02'!$B$12:$X$4901,22,0))</f>
        <v/>
      </c>
      <c r="X549" s="1096" t="str">
        <f>IF(H549="","",VLOOKUP(H549,'Nhập xuất tồn S02'!$B$12:$X$4901,23,0))</f>
        <v/>
      </c>
      <c r="Y549" s="1096" t="str">
        <f t="shared" si="185"/>
        <v/>
      </c>
      <c r="Z549" s="1096" t="str">
        <f t="shared" si="186"/>
        <v/>
      </c>
      <c r="AA549" s="1107" t="str">
        <f>IF(P549="","",VLOOKUP(P549,'Khách hàng'!$B$6:$E$1391,2,0))</f>
        <v/>
      </c>
      <c r="AB549" s="1107" t="str">
        <f>IF(P549="","",VLOOKUP(P549,'Khách hàng'!$B$6:$E$1391,3,0))</f>
        <v/>
      </c>
    </row>
    <row r="550" spans="1:28" s="1011" customFormat="1" ht="13.8">
      <c r="A550" s="1164">
        <f t="shared" si="174"/>
        <v>1</v>
      </c>
      <c r="B550" s="1073" t="str">
        <f t="shared" si="175"/>
        <v>Q1</v>
      </c>
      <c r="C550" s="1042"/>
      <c r="D550" s="1175"/>
      <c r="E550" s="1403"/>
      <c r="F550" s="1044">
        <f t="shared" si="171"/>
        <v>0</v>
      </c>
      <c r="G550" s="1081" t="str">
        <f t="shared" si="170"/>
        <v/>
      </c>
      <c r="H550" s="1019"/>
      <c r="I550" s="1020"/>
      <c r="J550" s="1020"/>
      <c r="K550" s="1020"/>
      <c r="L550" s="1022"/>
      <c r="M550" s="1023"/>
      <c r="N550" s="1023"/>
      <c r="O550" s="1024"/>
      <c r="P550" s="1156"/>
      <c r="Q550" s="1010"/>
      <c r="R550" s="1073" t="str">
        <f>IF(H550="","",VLOOKUP($H550,'Nhập xuất tồn S02'!$B$12:$AB$51,3,0))</f>
        <v/>
      </c>
      <c r="S550" s="1093">
        <f t="shared" si="182"/>
        <v>0</v>
      </c>
      <c r="T550" s="1093">
        <f t="shared" si="183"/>
        <v>0</v>
      </c>
      <c r="U550" s="1094">
        <f>IF(J550&gt;0,VLOOKUP($H550,'Nhập xuất tồn S02'!$B$12:$AB$51,27,0),0)</f>
        <v>0</v>
      </c>
      <c r="V550" s="1094">
        <f t="shared" si="184"/>
        <v>0</v>
      </c>
      <c r="W550" s="1105" t="str">
        <f>IF(H550="","",VLOOKUP(H550,'Nhập xuất tồn S02'!$B$12:$X$4901,22,0))</f>
        <v/>
      </c>
      <c r="X550" s="1096" t="str">
        <f>IF(H550="","",VLOOKUP(H550,'Nhập xuất tồn S02'!$B$12:$X$4901,23,0))</f>
        <v/>
      </c>
      <c r="Y550" s="1096" t="str">
        <f t="shared" si="185"/>
        <v/>
      </c>
      <c r="Z550" s="1096" t="str">
        <f t="shared" si="186"/>
        <v/>
      </c>
      <c r="AA550" s="1107" t="str">
        <f>IF(P550="","",VLOOKUP(P550,'Khách hàng'!$B$6:$E$1391,2,0))</f>
        <v/>
      </c>
      <c r="AB550" s="1107" t="str">
        <f>IF(P550="","",VLOOKUP(P550,'Khách hàng'!$B$6:$E$1391,3,0))</f>
        <v/>
      </c>
    </row>
    <row r="551" spans="1:28" s="1011" customFormat="1" ht="13.8">
      <c r="A551" s="1164">
        <f t="shared" si="174"/>
        <v>1</v>
      </c>
      <c r="B551" s="1073" t="str">
        <f t="shared" si="175"/>
        <v>Q1</v>
      </c>
      <c r="C551" s="1042"/>
      <c r="D551" s="1175"/>
      <c r="E551" s="1403"/>
      <c r="F551" s="1044">
        <f t="shared" si="171"/>
        <v>0</v>
      </c>
      <c r="G551" s="1081" t="str">
        <f t="shared" si="170"/>
        <v/>
      </c>
      <c r="H551" s="1019"/>
      <c r="I551" s="1020"/>
      <c r="J551" s="1020"/>
      <c r="K551" s="1020"/>
      <c r="L551" s="1022"/>
      <c r="M551" s="1023"/>
      <c r="N551" s="1023"/>
      <c r="O551" s="1024"/>
      <c r="P551" s="1156"/>
      <c r="Q551" s="1010"/>
      <c r="R551" s="1073" t="str">
        <f>IF(H551="","",VLOOKUP($H551,'Nhập xuất tồn S02'!$B$12:$AB$51,3,0))</f>
        <v/>
      </c>
      <c r="S551" s="1093">
        <f t="shared" si="182"/>
        <v>0</v>
      </c>
      <c r="T551" s="1093">
        <f t="shared" si="183"/>
        <v>0</v>
      </c>
      <c r="U551" s="1094">
        <f>IF(J551&gt;0,VLOOKUP($H551,'Nhập xuất tồn S02'!$B$12:$AB$51,27,0),0)</f>
        <v>0</v>
      </c>
      <c r="V551" s="1094">
        <f t="shared" si="184"/>
        <v>0</v>
      </c>
      <c r="W551" s="1105" t="str">
        <f>IF(H551="","",VLOOKUP(H551,'Nhập xuất tồn S02'!$B$12:$X$4901,22,0))</f>
        <v/>
      </c>
      <c r="X551" s="1096" t="str">
        <f>IF(H551="","",VLOOKUP(H551,'Nhập xuất tồn S02'!$B$12:$X$4901,23,0))</f>
        <v/>
      </c>
      <c r="Y551" s="1096" t="str">
        <f t="shared" si="185"/>
        <v/>
      </c>
      <c r="Z551" s="1096" t="str">
        <f t="shared" si="186"/>
        <v/>
      </c>
      <c r="AA551" s="1107" t="str">
        <f>IF(P551="","",VLOOKUP(P551,'Khách hàng'!$B$6:$E$1391,2,0))</f>
        <v/>
      </c>
      <c r="AB551" s="1107" t="str">
        <f>IF(P551="","",VLOOKUP(P551,'Khách hàng'!$B$6:$E$1391,3,0))</f>
        <v/>
      </c>
    </row>
    <row r="552" spans="1:28" s="1011" customFormat="1" ht="13.8">
      <c r="A552" s="1164">
        <f t="shared" si="174"/>
        <v>1</v>
      </c>
      <c r="B552" s="1073" t="str">
        <f t="shared" si="175"/>
        <v>Q1</v>
      </c>
      <c r="C552" s="1042"/>
      <c r="D552" s="1175"/>
      <c r="E552" s="1403"/>
      <c r="F552" s="1044">
        <f t="shared" si="171"/>
        <v>0</v>
      </c>
      <c r="G552" s="1081" t="str">
        <f t="shared" si="170"/>
        <v/>
      </c>
      <c r="H552" s="1019"/>
      <c r="I552" s="1020"/>
      <c r="J552" s="1020"/>
      <c r="K552" s="1020"/>
      <c r="L552" s="1022"/>
      <c r="M552" s="1023"/>
      <c r="N552" s="1023"/>
      <c r="O552" s="1024"/>
      <c r="P552" s="1156"/>
      <c r="Q552" s="1010"/>
      <c r="R552" s="1073" t="str">
        <f>IF(H552="","",VLOOKUP($H552,'Nhập xuất tồn S02'!$B$12:$AB$51,3,0))</f>
        <v/>
      </c>
      <c r="S552" s="1093">
        <f t="shared" si="182"/>
        <v>0</v>
      </c>
      <c r="T552" s="1093">
        <f t="shared" si="183"/>
        <v>0</v>
      </c>
      <c r="U552" s="1094">
        <f>IF(J552&gt;0,VLOOKUP($H552,'Nhập xuất tồn S02'!$B$12:$AB$51,27,0),0)</f>
        <v>0</v>
      </c>
      <c r="V552" s="1094">
        <f t="shared" si="184"/>
        <v>0</v>
      </c>
      <c r="W552" s="1105" t="str">
        <f>IF(H552="","",VLOOKUP(H552,'Nhập xuất tồn S02'!$B$12:$X$4901,22,0))</f>
        <v/>
      </c>
      <c r="X552" s="1096" t="str">
        <f>IF(H552="","",VLOOKUP(H552,'Nhập xuất tồn S02'!$B$12:$X$4901,23,0))</f>
        <v/>
      </c>
      <c r="Y552" s="1096" t="str">
        <f t="shared" si="185"/>
        <v/>
      </c>
      <c r="Z552" s="1096" t="str">
        <f t="shared" si="186"/>
        <v/>
      </c>
      <c r="AA552" s="1107" t="str">
        <f>IF(P552="","",VLOOKUP(P552,'Khách hàng'!$B$6:$E$1391,2,0))</f>
        <v/>
      </c>
      <c r="AB552" s="1107" t="str">
        <f>IF(P552="","",VLOOKUP(P552,'Khách hàng'!$B$6:$E$1391,3,0))</f>
        <v/>
      </c>
    </row>
    <row r="553" spans="1:28" s="1011" customFormat="1" ht="13.8">
      <c r="A553" s="1164">
        <f t="shared" si="174"/>
        <v>1</v>
      </c>
      <c r="B553" s="1073" t="str">
        <f t="shared" si="175"/>
        <v>Q1</v>
      </c>
      <c r="C553" s="1042"/>
      <c r="D553" s="1175"/>
      <c r="E553" s="1403"/>
      <c r="F553" s="1044">
        <f t="shared" si="171"/>
        <v>0</v>
      </c>
      <c r="G553" s="1081" t="str">
        <f t="shared" si="170"/>
        <v/>
      </c>
      <c r="H553" s="1019"/>
      <c r="I553" s="1020"/>
      <c r="J553" s="1020"/>
      <c r="K553" s="1020"/>
      <c r="L553" s="1022"/>
      <c r="M553" s="1023"/>
      <c r="N553" s="1023"/>
      <c r="O553" s="1024"/>
      <c r="P553" s="1156"/>
      <c r="Q553" s="1010"/>
      <c r="R553" s="1073" t="str">
        <f>IF(H553="","",VLOOKUP($H553,'Nhập xuất tồn S02'!$B$12:$AB$51,3,0))</f>
        <v/>
      </c>
      <c r="S553" s="1093">
        <f t="shared" si="182"/>
        <v>0</v>
      </c>
      <c r="T553" s="1093">
        <f t="shared" si="183"/>
        <v>0</v>
      </c>
      <c r="U553" s="1094">
        <f>IF(J553&gt;0,VLOOKUP($H553,'Nhập xuất tồn S02'!$B$12:$AB$51,27,0),0)</f>
        <v>0</v>
      </c>
      <c r="V553" s="1094">
        <f t="shared" si="184"/>
        <v>0</v>
      </c>
      <c r="W553" s="1105" t="str">
        <f>IF(H553="","",VLOOKUP(H553,'Nhập xuất tồn S02'!$B$12:$X$4901,22,0))</f>
        <v/>
      </c>
      <c r="X553" s="1096" t="str">
        <f>IF(H553="","",VLOOKUP(H553,'Nhập xuất tồn S02'!$B$12:$X$4901,23,0))</f>
        <v/>
      </c>
      <c r="Y553" s="1096" t="str">
        <f t="shared" si="185"/>
        <v/>
      </c>
      <c r="Z553" s="1096" t="str">
        <f t="shared" si="186"/>
        <v/>
      </c>
      <c r="AA553" s="1107" t="str">
        <f>IF(P553="","",VLOOKUP(P553,'Khách hàng'!$B$6:$E$1391,2,0))</f>
        <v/>
      </c>
      <c r="AB553" s="1107" t="str">
        <f>IF(P553="","",VLOOKUP(P553,'Khách hàng'!$B$6:$E$1391,3,0))</f>
        <v/>
      </c>
    </row>
    <row r="554" spans="1:28" s="1011" customFormat="1" ht="13.8">
      <c r="A554" s="1164">
        <f t="shared" si="174"/>
        <v>1</v>
      </c>
      <c r="B554" s="1073" t="str">
        <f t="shared" si="175"/>
        <v>Q1</v>
      </c>
      <c r="C554" s="1042"/>
      <c r="D554" s="1175"/>
      <c r="E554" s="1403"/>
      <c r="F554" s="1044">
        <f t="shared" si="171"/>
        <v>0</v>
      </c>
      <c r="G554" s="1081" t="str">
        <f t="shared" si="170"/>
        <v/>
      </c>
      <c r="H554" s="1019"/>
      <c r="I554" s="1020"/>
      <c r="J554" s="1020"/>
      <c r="K554" s="1020"/>
      <c r="L554" s="1022"/>
      <c r="M554" s="1023"/>
      <c r="N554" s="1023"/>
      <c r="O554" s="1024"/>
      <c r="P554" s="1156"/>
      <c r="Q554" s="1010"/>
      <c r="R554" s="1073" t="str">
        <f>IF(H554="","",VLOOKUP($H554,'Nhập xuất tồn S02'!$B$12:$AB$51,3,0))</f>
        <v/>
      </c>
      <c r="S554" s="1093">
        <f t="shared" si="182"/>
        <v>0</v>
      </c>
      <c r="T554" s="1093">
        <f t="shared" si="183"/>
        <v>0</v>
      </c>
      <c r="U554" s="1094">
        <f>IF(J554&gt;0,VLOOKUP($H554,'Nhập xuất tồn S02'!$B$12:$AB$51,27,0),0)</f>
        <v>0</v>
      </c>
      <c r="V554" s="1094">
        <f t="shared" si="184"/>
        <v>0</v>
      </c>
      <c r="W554" s="1105" t="str">
        <f>IF(H554="","",VLOOKUP(H554,'Nhập xuất tồn S02'!$B$12:$X$4901,22,0))</f>
        <v/>
      </c>
      <c r="X554" s="1096" t="str">
        <f>IF(H554="","",VLOOKUP(H554,'Nhập xuất tồn S02'!$B$12:$X$4901,23,0))</f>
        <v/>
      </c>
      <c r="Y554" s="1096" t="str">
        <f t="shared" si="185"/>
        <v/>
      </c>
      <c r="Z554" s="1096" t="str">
        <f t="shared" si="186"/>
        <v/>
      </c>
      <c r="AA554" s="1107" t="str">
        <f>IF(P554="","",VLOOKUP(P554,'Khách hàng'!$B$6:$E$1391,2,0))</f>
        <v/>
      </c>
      <c r="AB554" s="1107" t="str">
        <f>IF(P554="","",VLOOKUP(P554,'Khách hàng'!$B$6:$E$1391,3,0))</f>
        <v/>
      </c>
    </row>
    <row r="555" spans="1:28" s="1011" customFormat="1" ht="13.8">
      <c r="A555" s="1164">
        <f t="shared" si="174"/>
        <v>1</v>
      </c>
      <c r="B555" s="1073" t="str">
        <f t="shared" si="175"/>
        <v>Q1</v>
      </c>
      <c r="C555" s="1042"/>
      <c r="D555" s="1175"/>
      <c r="E555" s="1403"/>
      <c r="F555" s="1044">
        <f t="shared" si="171"/>
        <v>0</v>
      </c>
      <c r="G555" s="1081" t="str">
        <f t="shared" si="170"/>
        <v/>
      </c>
      <c r="H555" s="1019"/>
      <c r="I555" s="1020"/>
      <c r="J555" s="1020"/>
      <c r="K555" s="1020"/>
      <c r="L555" s="1022"/>
      <c r="M555" s="1023"/>
      <c r="N555" s="1023"/>
      <c r="O555" s="1024"/>
      <c r="P555" s="1156"/>
      <c r="Q555" s="1010"/>
      <c r="R555" s="1073" t="str">
        <f>IF(H555="","",VLOOKUP($H555,'Nhập xuất tồn S02'!$B$12:$AB$51,3,0))</f>
        <v/>
      </c>
      <c r="S555" s="1093">
        <f t="shared" si="182"/>
        <v>0</v>
      </c>
      <c r="T555" s="1093">
        <f t="shared" si="183"/>
        <v>0</v>
      </c>
      <c r="U555" s="1094">
        <f>IF(J555&gt;0,VLOOKUP($H555,'Nhập xuất tồn S02'!$B$12:$AB$51,27,0),0)</f>
        <v>0</v>
      </c>
      <c r="V555" s="1094">
        <f t="shared" si="184"/>
        <v>0</v>
      </c>
      <c r="W555" s="1105" t="str">
        <f>IF(H555="","",VLOOKUP(H555,'Nhập xuất tồn S02'!$B$12:$X$4901,22,0))</f>
        <v/>
      </c>
      <c r="X555" s="1096" t="str">
        <f>IF(H555="","",VLOOKUP(H555,'Nhập xuất tồn S02'!$B$12:$X$4901,23,0))</f>
        <v/>
      </c>
      <c r="Y555" s="1096" t="str">
        <f t="shared" si="185"/>
        <v/>
      </c>
      <c r="Z555" s="1096" t="str">
        <f t="shared" si="186"/>
        <v/>
      </c>
      <c r="AA555" s="1107" t="str">
        <f>IF(P555="","",VLOOKUP(P555,'Khách hàng'!$B$6:$E$1391,2,0))</f>
        <v/>
      </c>
      <c r="AB555" s="1107" t="str">
        <f>IF(P555="","",VLOOKUP(P555,'Khách hàng'!$B$6:$E$1391,3,0))</f>
        <v/>
      </c>
    </row>
    <row r="556" spans="1:28" s="1011" customFormat="1" ht="13.8">
      <c r="A556" s="1164">
        <f t="shared" si="174"/>
        <v>1</v>
      </c>
      <c r="B556" s="1073" t="str">
        <f t="shared" si="175"/>
        <v>Q1</v>
      </c>
      <c r="C556" s="1042"/>
      <c r="D556" s="1175"/>
      <c r="E556" s="1403"/>
      <c r="F556" s="1044">
        <f t="shared" si="171"/>
        <v>0</v>
      </c>
      <c r="G556" s="1081" t="str">
        <f t="shared" si="170"/>
        <v/>
      </c>
      <c r="H556" s="1019"/>
      <c r="I556" s="1020"/>
      <c r="J556" s="1020"/>
      <c r="K556" s="1020"/>
      <c r="L556" s="1022"/>
      <c r="M556" s="1023"/>
      <c r="N556" s="1023"/>
      <c r="O556" s="1024"/>
      <c r="P556" s="1156"/>
      <c r="Q556" s="1010"/>
      <c r="R556" s="1073" t="str">
        <f>IF(H556="","",VLOOKUP($H556,'Nhập xuất tồn S02'!$B$12:$AB$51,3,0))</f>
        <v/>
      </c>
      <c r="S556" s="1093">
        <f t="shared" si="182"/>
        <v>0</v>
      </c>
      <c r="T556" s="1093">
        <f t="shared" si="183"/>
        <v>0</v>
      </c>
      <c r="U556" s="1094">
        <f>IF(J556&gt;0,VLOOKUP($H556,'Nhập xuất tồn S02'!$B$12:$AB$51,27,0),0)</f>
        <v>0</v>
      </c>
      <c r="V556" s="1094">
        <f t="shared" si="184"/>
        <v>0</v>
      </c>
      <c r="W556" s="1105" t="str">
        <f>IF(H556="","",VLOOKUP(H556,'Nhập xuất tồn S02'!$B$12:$X$4901,22,0))</f>
        <v/>
      </c>
      <c r="X556" s="1096" t="str">
        <f>IF(H556="","",VLOOKUP(H556,'Nhập xuất tồn S02'!$B$12:$X$4901,23,0))</f>
        <v/>
      </c>
      <c r="Y556" s="1096" t="str">
        <f t="shared" si="185"/>
        <v/>
      </c>
      <c r="Z556" s="1096" t="str">
        <f t="shared" si="186"/>
        <v/>
      </c>
      <c r="AA556" s="1107" t="str">
        <f>IF(P556="","",VLOOKUP(P556,'Khách hàng'!$B$6:$E$1391,2,0))</f>
        <v/>
      </c>
      <c r="AB556" s="1107" t="str">
        <f>IF(P556="","",VLOOKUP(P556,'Khách hàng'!$B$6:$E$1391,3,0))</f>
        <v/>
      </c>
    </row>
    <row r="557" spans="1:28" s="1011" customFormat="1" ht="13.8">
      <c r="A557" s="1164">
        <f t="shared" si="174"/>
        <v>1</v>
      </c>
      <c r="B557" s="1073" t="str">
        <f t="shared" si="175"/>
        <v>Q1</v>
      </c>
      <c r="C557" s="1042"/>
      <c r="D557" s="1175"/>
      <c r="E557" s="1403"/>
      <c r="F557" s="1044">
        <f t="shared" si="171"/>
        <v>0</v>
      </c>
      <c r="G557" s="1081" t="str">
        <f t="shared" si="170"/>
        <v/>
      </c>
      <c r="H557" s="1019"/>
      <c r="I557" s="1020"/>
      <c r="J557" s="1020"/>
      <c r="K557" s="1020"/>
      <c r="L557" s="1022"/>
      <c r="M557" s="1023"/>
      <c r="N557" s="1023"/>
      <c r="O557" s="1024"/>
      <c r="P557" s="1156"/>
      <c r="Q557" s="1010"/>
      <c r="R557" s="1073" t="str">
        <f>IF(H557="","",VLOOKUP($H557,'Nhập xuất tồn S02'!$B$12:$AB$51,3,0))</f>
        <v/>
      </c>
      <c r="S557" s="1093">
        <f t="shared" si="182"/>
        <v>0</v>
      </c>
      <c r="T557" s="1093">
        <f t="shared" si="183"/>
        <v>0</v>
      </c>
      <c r="U557" s="1094">
        <f>IF(J557&gt;0,VLOOKUP($H557,'Nhập xuất tồn S02'!$B$12:$AB$51,27,0),0)</f>
        <v>0</v>
      </c>
      <c r="V557" s="1094">
        <f t="shared" si="184"/>
        <v>0</v>
      </c>
      <c r="W557" s="1105" t="str">
        <f>IF(H557="","",VLOOKUP(H557,'Nhập xuất tồn S02'!$B$12:$X$4901,22,0))</f>
        <v/>
      </c>
      <c r="X557" s="1096" t="str">
        <f>IF(H557="","",VLOOKUP(H557,'Nhập xuất tồn S02'!$B$12:$X$4901,23,0))</f>
        <v/>
      </c>
      <c r="Y557" s="1096" t="str">
        <f t="shared" si="185"/>
        <v/>
      </c>
      <c r="Z557" s="1096" t="str">
        <f t="shared" si="186"/>
        <v/>
      </c>
      <c r="AA557" s="1107" t="str">
        <f>IF(P557="","",VLOOKUP(P557,'Khách hàng'!$B$6:$E$1391,2,0))</f>
        <v/>
      </c>
      <c r="AB557" s="1107" t="str">
        <f>IF(P557="","",VLOOKUP(P557,'Khách hàng'!$B$6:$E$1391,3,0))</f>
        <v/>
      </c>
    </row>
    <row r="558" spans="1:28" s="1011" customFormat="1" ht="13.8">
      <c r="A558" s="1164">
        <f t="shared" si="174"/>
        <v>1</v>
      </c>
      <c r="B558" s="1073" t="str">
        <f t="shared" si="175"/>
        <v>Q1</v>
      </c>
      <c r="C558" s="1042"/>
      <c r="D558" s="1175"/>
      <c r="E558" s="1403"/>
      <c r="F558" s="1044">
        <f t="shared" si="171"/>
        <v>0</v>
      </c>
      <c r="G558" s="1081" t="str">
        <f t="shared" si="170"/>
        <v/>
      </c>
      <c r="H558" s="1019"/>
      <c r="I558" s="1020"/>
      <c r="J558" s="1020"/>
      <c r="K558" s="1020"/>
      <c r="L558" s="1022"/>
      <c r="M558" s="1023"/>
      <c r="N558" s="1023"/>
      <c r="O558" s="1024"/>
      <c r="P558" s="1156"/>
      <c r="Q558" s="1010"/>
      <c r="R558" s="1073" t="str">
        <f>IF(H558="","",VLOOKUP($H558,'Nhập xuất tồn S02'!$B$12:$AB$51,3,0))</f>
        <v/>
      </c>
      <c r="S558" s="1093">
        <f t="shared" si="182"/>
        <v>0</v>
      </c>
      <c r="T558" s="1093">
        <f t="shared" si="183"/>
        <v>0</v>
      </c>
      <c r="U558" s="1094">
        <f>IF(J558&gt;0,VLOOKUP($H558,'Nhập xuất tồn S02'!$B$12:$AB$51,27,0),0)</f>
        <v>0</v>
      </c>
      <c r="V558" s="1094">
        <f t="shared" si="184"/>
        <v>0</v>
      </c>
      <c r="W558" s="1105" t="str">
        <f>IF(H558="","",VLOOKUP(H558,'Nhập xuất tồn S02'!$B$12:$X$4901,22,0))</f>
        <v/>
      </c>
      <c r="X558" s="1096" t="str">
        <f>IF(H558="","",VLOOKUP(H558,'Nhập xuất tồn S02'!$B$12:$X$4901,23,0))</f>
        <v/>
      </c>
      <c r="Y558" s="1096" t="str">
        <f t="shared" si="185"/>
        <v/>
      </c>
      <c r="Z558" s="1096" t="str">
        <f t="shared" si="186"/>
        <v/>
      </c>
      <c r="AA558" s="1107" t="str">
        <f>IF(P558="","",VLOOKUP(P558,'Khách hàng'!$B$6:$E$1391,2,0))</f>
        <v/>
      </c>
      <c r="AB558" s="1107" t="str">
        <f>IF(P558="","",VLOOKUP(P558,'Khách hàng'!$B$6:$E$1391,3,0))</f>
        <v/>
      </c>
    </row>
    <row r="559" spans="1:28" s="1011" customFormat="1" ht="13.8">
      <c r="A559" s="1164">
        <f t="shared" si="174"/>
        <v>1</v>
      </c>
      <c r="B559" s="1073" t="str">
        <f t="shared" si="175"/>
        <v>Q1</v>
      </c>
      <c r="C559" s="1042"/>
      <c r="D559" s="1175"/>
      <c r="E559" s="1403"/>
      <c r="F559" s="1044">
        <f t="shared" si="171"/>
        <v>0</v>
      </c>
      <c r="G559" s="1081" t="str">
        <f t="shared" si="170"/>
        <v/>
      </c>
      <c r="H559" s="1019"/>
      <c r="I559" s="1020"/>
      <c r="J559" s="1020"/>
      <c r="K559" s="1020"/>
      <c r="L559" s="1022"/>
      <c r="M559" s="1023"/>
      <c r="N559" s="1023"/>
      <c r="O559" s="1024"/>
      <c r="P559" s="1156"/>
      <c r="Q559" s="1010"/>
      <c r="R559" s="1073" t="str">
        <f>IF(H559="","",VLOOKUP($H559,'Nhập xuất tồn S02'!$B$12:$AB$51,3,0))</f>
        <v/>
      </c>
      <c r="S559" s="1093">
        <f t="shared" si="182"/>
        <v>0</v>
      </c>
      <c r="T559" s="1093">
        <f t="shared" si="183"/>
        <v>0</v>
      </c>
      <c r="U559" s="1094">
        <f>IF(J559&gt;0,VLOOKUP($H559,'Nhập xuất tồn S02'!$B$12:$AB$51,27,0),0)</f>
        <v>0</v>
      </c>
      <c r="V559" s="1094">
        <f t="shared" si="184"/>
        <v>0</v>
      </c>
      <c r="W559" s="1105" t="str">
        <f>IF(H559="","",VLOOKUP(H559,'Nhập xuất tồn S02'!$B$12:$X$4901,22,0))</f>
        <v/>
      </c>
      <c r="X559" s="1096" t="str">
        <f>IF(H559="","",VLOOKUP(H559,'Nhập xuất tồn S02'!$B$12:$X$4901,23,0))</f>
        <v/>
      </c>
      <c r="Y559" s="1096" t="str">
        <f t="shared" si="185"/>
        <v/>
      </c>
      <c r="Z559" s="1096" t="str">
        <f t="shared" si="186"/>
        <v/>
      </c>
      <c r="AA559" s="1107" t="str">
        <f>IF(P559="","",VLOOKUP(P559,'Khách hàng'!$B$6:$E$1391,2,0))</f>
        <v/>
      </c>
      <c r="AB559" s="1107" t="str">
        <f>IF(P559="","",VLOOKUP(P559,'Khách hàng'!$B$6:$E$1391,3,0))</f>
        <v/>
      </c>
    </row>
    <row r="560" spans="1:28" s="1011" customFormat="1" ht="13.8">
      <c r="A560" s="1164">
        <f t="shared" si="174"/>
        <v>1</v>
      </c>
      <c r="B560" s="1073" t="str">
        <f t="shared" si="175"/>
        <v>Q1</v>
      </c>
      <c r="C560" s="1042"/>
      <c r="D560" s="1175"/>
      <c r="E560" s="1403"/>
      <c r="F560" s="1044">
        <f t="shared" si="171"/>
        <v>0</v>
      </c>
      <c r="G560" s="1081" t="str">
        <f t="shared" si="170"/>
        <v/>
      </c>
      <c r="H560" s="1019"/>
      <c r="I560" s="1020"/>
      <c r="J560" s="1020"/>
      <c r="K560" s="1020"/>
      <c r="L560" s="1022"/>
      <c r="M560" s="1023"/>
      <c r="N560" s="1023"/>
      <c r="O560" s="1024"/>
      <c r="P560" s="1156"/>
      <c r="Q560" s="1010"/>
      <c r="R560" s="1073" t="str">
        <f>IF(H560="","",VLOOKUP($H560,'Nhập xuất tồn S02'!$B$12:$AB$51,3,0))</f>
        <v/>
      </c>
      <c r="S560" s="1093">
        <f t="shared" si="182"/>
        <v>0</v>
      </c>
      <c r="T560" s="1093">
        <f t="shared" si="183"/>
        <v>0</v>
      </c>
      <c r="U560" s="1094">
        <f>IF(J560&gt;0,VLOOKUP($H560,'Nhập xuất tồn S02'!$B$12:$AB$51,27,0),0)</f>
        <v>0</v>
      </c>
      <c r="V560" s="1094">
        <f t="shared" si="184"/>
        <v>0</v>
      </c>
      <c r="W560" s="1105" t="str">
        <f>IF(H560="","",VLOOKUP(H560,'Nhập xuất tồn S02'!$B$12:$X$4901,22,0))</f>
        <v/>
      </c>
      <c r="X560" s="1096" t="str">
        <f>IF(H560="","",VLOOKUP(H560,'Nhập xuất tồn S02'!$B$12:$X$4901,23,0))</f>
        <v/>
      </c>
      <c r="Y560" s="1096" t="str">
        <f t="shared" si="185"/>
        <v/>
      </c>
      <c r="Z560" s="1096" t="str">
        <f t="shared" si="186"/>
        <v/>
      </c>
      <c r="AA560" s="1107" t="str">
        <f>IF(P560="","",VLOOKUP(P560,'Khách hàng'!$B$6:$E$1391,2,0))</f>
        <v/>
      </c>
      <c r="AB560" s="1107" t="str">
        <f>IF(P560="","",VLOOKUP(P560,'Khách hàng'!$B$6:$E$1391,3,0))</f>
        <v/>
      </c>
    </row>
    <row r="561" spans="1:28" s="1011" customFormat="1" ht="13.8">
      <c r="A561" s="1164">
        <f t="shared" si="174"/>
        <v>1</v>
      </c>
      <c r="B561" s="1073" t="str">
        <f t="shared" si="175"/>
        <v>Q1</v>
      </c>
      <c r="C561" s="1042"/>
      <c r="D561" s="1175"/>
      <c r="E561" s="1403"/>
      <c r="F561" s="1044">
        <f t="shared" si="171"/>
        <v>0</v>
      </c>
      <c r="G561" s="1081" t="str">
        <f t="shared" ref="G561:G624" si="189">IF(M561="152","PN-"&amp;C561,"")</f>
        <v/>
      </c>
      <c r="H561" s="1019"/>
      <c r="I561" s="1020"/>
      <c r="J561" s="1020"/>
      <c r="K561" s="1020"/>
      <c r="L561" s="1022"/>
      <c r="M561" s="1023"/>
      <c r="N561" s="1023"/>
      <c r="O561" s="1024"/>
      <c r="P561" s="1156"/>
      <c r="Q561" s="1010"/>
      <c r="R561" s="1073" t="str">
        <f>IF(H561="","",VLOOKUP($H561,'Nhập xuất tồn S02'!$B$12:$AB$51,3,0))</f>
        <v/>
      </c>
      <c r="S561" s="1093">
        <f t="shared" si="182"/>
        <v>0</v>
      </c>
      <c r="T561" s="1093">
        <f t="shared" si="183"/>
        <v>0</v>
      </c>
      <c r="U561" s="1094">
        <f>IF(J561&gt;0,VLOOKUP($H561,'Nhập xuất tồn S02'!$B$12:$AB$51,27,0),0)</f>
        <v>0</v>
      </c>
      <c r="V561" s="1094">
        <f t="shared" si="184"/>
        <v>0</v>
      </c>
      <c r="W561" s="1105" t="str">
        <f>IF(H561="","",VLOOKUP(H561,'Nhập xuất tồn S02'!$B$12:$X$4901,22,0))</f>
        <v/>
      </c>
      <c r="X561" s="1096" t="str">
        <f>IF(H561="","",VLOOKUP(H561,'Nhập xuất tồn S02'!$B$12:$X$4901,23,0))</f>
        <v/>
      </c>
      <c r="Y561" s="1096" t="str">
        <f t="shared" si="185"/>
        <v/>
      </c>
      <c r="Z561" s="1096" t="str">
        <f t="shared" si="186"/>
        <v/>
      </c>
      <c r="AA561" s="1107" t="str">
        <f>IF(P561="","",VLOOKUP(P561,'Khách hàng'!$B$6:$E$1391,2,0))</f>
        <v/>
      </c>
      <c r="AB561" s="1107" t="str">
        <f>IF(P561="","",VLOOKUP(P561,'Khách hàng'!$B$6:$E$1391,3,0))</f>
        <v/>
      </c>
    </row>
    <row r="562" spans="1:28" s="1011" customFormat="1" ht="13.8">
      <c r="A562" s="1164">
        <f t="shared" si="174"/>
        <v>1</v>
      </c>
      <c r="B562" s="1073" t="str">
        <f t="shared" si="175"/>
        <v>Q1</v>
      </c>
      <c r="C562" s="1042"/>
      <c r="D562" s="1175"/>
      <c r="E562" s="1403"/>
      <c r="F562" s="1044">
        <f t="shared" si="171"/>
        <v>0</v>
      </c>
      <c r="G562" s="1081" t="str">
        <f t="shared" si="189"/>
        <v/>
      </c>
      <c r="H562" s="1019"/>
      <c r="I562" s="1020"/>
      <c r="J562" s="1020"/>
      <c r="K562" s="1020"/>
      <c r="L562" s="1022"/>
      <c r="M562" s="1023"/>
      <c r="N562" s="1023"/>
      <c r="O562" s="1024"/>
      <c r="P562" s="1156"/>
      <c r="Q562" s="1010"/>
      <c r="R562" s="1073" t="str">
        <f>IF(H562="","",VLOOKUP($H562,'Nhập xuất tồn S02'!$B$12:$AB$51,3,0))</f>
        <v/>
      </c>
      <c r="S562" s="1093">
        <f t="shared" si="182"/>
        <v>0</v>
      </c>
      <c r="T562" s="1093">
        <f t="shared" si="183"/>
        <v>0</v>
      </c>
      <c r="U562" s="1094">
        <f>IF(J562&gt;0,VLOOKUP($H562,'Nhập xuất tồn S02'!$B$12:$AB$51,27,0),0)</f>
        <v>0</v>
      </c>
      <c r="V562" s="1094">
        <f t="shared" si="184"/>
        <v>0</v>
      </c>
      <c r="W562" s="1105" t="str">
        <f>IF(H562="","",VLOOKUP(H562,'Nhập xuất tồn S02'!$B$12:$X$4901,22,0))</f>
        <v/>
      </c>
      <c r="X562" s="1096" t="str">
        <f>IF(H562="","",VLOOKUP(H562,'Nhập xuất tồn S02'!$B$12:$X$4901,23,0))</f>
        <v/>
      </c>
      <c r="Y562" s="1096" t="str">
        <f t="shared" si="185"/>
        <v/>
      </c>
      <c r="Z562" s="1096" t="str">
        <f t="shared" si="186"/>
        <v/>
      </c>
      <c r="AA562" s="1107" t="str">
        <f>IF(P562="","",VLOOKUP(P562,'Khách hàng'!$B$6:$E$1391,2,0))</f>
        <v/>
      </c>
      <c r="AB562" s="1107" t="str">
        <f>IF(P562="","",VLOOKUP(P562,'Khách hàng'!$B$6:$E$1391,3,0))</f>
        <v/>
      </c>
    </row>
    <row r="563" spans="1:28" s="1011" customFormat="1" ht="13.8">
      <c r="A563" s="1164">
        <f t="shared" ref="A563:A565" si="190">IF(F563="","",MONTH(F563))</f>
        <v>1</v>
      </c>
      <c r="B563" s="1073" t="str">
        <f t="shared" ref="B563:B565" si="191">IF(F563="","",IF(OR(MONTH(F563)=1,MONTH(F563)=2,MONTH(F563)=3),"Q1",IF(OR(MONTH(F563)=4,MONTH(F563)=5,MONTH(F563)=6),"Q2",IF(OR(MONTH(F563)=7,MONTH(F563)=8,MONTH(F563)=9),"Q3","Q4"))))</f>
        <v>Q1</v>
      </c>
      <c r="C563" s="1042"/>
      <c r="D563" s="1175"/>
      <c r="E563" s="1403"/>
      <c r="F563" s="1044">
        <f t="shared" ref="F563:F626" si="192">D563</f>
        <v>0</v>
      </c>
      <c r="G563" s="1081" t="str">
        <f t="shared" si="189"/>
        <v/>
      </c>
      <c r="H563" s="1019"/>
      <c r="I563" s="1020"/>
      <c r="J563" s="1020"/>
      <c r="K563" s="1020"/>
      <c r="L563" s="1022"/>
      <c r="M563" s="1023"/>
      <c r="N563" s="1023"/>
      <c r="O563" s="1024"/>
      <c r="P563" s="1156"/>
      <c r="Q563" s="1010"/>
      <c r="R563" s="1073" t="str">
        <f>IF(H563="","",VLOOKUP($H563,'Nhập xuất tồn S02'!$B$12:$AB$51,3,0))</f>
        <v/>
      </c>
      <c r="S563" s="1093">
        <f t="shared" si="182"/>
        <v>0</v>
      </c>
      <c r="T563" s="1093">
        <f t="shared" si="183"/>
        <v>0</v>
      </c>
      <c r="U563" s="1094">
        <f>IF(J563&gt;0,VLOOKUP($H563,'Nhập xuất tồn S02'!$B$12:$AB$51,27,0),0)</f>
        <v>0</v>
      </c>
      <c r="V563" s="1094">
        <f t="shared" si="184"/>
        <v>0</v>
      </c>
      <c r="W563" s="1105" t="str">
        <f>IF(H563="","",VLOOKUP(H563,'Nhập xuất tồn S02'!$B$12:$X$4901,22,0))</f>
        <v/>
      </c>
      <c r="X563" s="1096" t="str">
        <f>IF(H563="","",VLOOKUP(H563,'Nhập xuất tồn S02'!$B$12:$X$4901,23,0))</f>
        <v/>
      </c>
      <c r="Y563" s="1096" t="str">
        <f t="shared" si="185"/>
        <v/>
      </c>
      <c r="Z563" s="1096" t="str">
        <f t="shared" si="186"/>
        <v/>
      </c>
      <c r="AA563" s="1107" t="str">
        <f>IF(P563="","",VLOOKUP(P563,'Khách hàng'!$B$6:$E$1391,2,0))</f>
        <v/>
      </c>
      <c r="AB563" s="1107" t="str">
        <f>IF(P563="","",VLOOKUP(P563,'Khách hàng'!$B$6:$E$1391,3,0))</f>
        <v/>
      </c>
    </row>
    <row r="564" spans="1:28" s="1011" customFormat="1" ht="13.8">
      <c r="A564" s="1164">
        <f t="shared" si="190"/>
        <v>1</v>
      </c>
      <c r="B564" s="1073" t="str">
        <f t="shared" si="191"/>
        <v>Q1</v>
      </c>
      <c r="C564" s="1042"/>
      <c r="D564" s="1175"/>
      <c r="E564" s="1403"/>
      <c r="F564" s="1044">
        <f t="shared" si="192"/>
        <v>0</v>
      </c>
      <c r="G564" s="1081" t="str">
        <f t="shared" si="189"/>
        <v/>
      </c>
      <c r="H564" s="1019"/>
      <c r="I564" s="1020"/>
      <c r="J564" s="1020"/>
      <c r="K564" s="1020"/>
      <c r="L564" s="1022"/>
      <c r="M564" s="1023"/>
      <c r="N564" s="1023"/>
      <c r="O564" s="1024"/>
      <c r="P564" s="1156"/>
      <c r="Q564" s="1010"/>
      <c r="R564" s="1073" t="str">
        <f>IF(H564="","",VLOOKUP($H564,'Nhập xuất tồn S02'!$B$12:$AB$51,3,0))</f>
        <v/>
      </c>
      <c r="S564" s="1093">
        <f t="shared" si="182"/>
        <v>0</v>
      </c>
      <c r="T564" s="1093">
        <f t="shared" si="183"/>
        <v>0</v>
      </c>
      <c r="U564" s="1094">
        <f>IF(J564&gt;0,VLOOKUP($H564,'Nhập xuất tồn S02'!$B$12:$AB$51,27,0),0)</f>
        <v>0</v>
      </c>
      <c r="V564" s="1094">
        <f t="shared" si="184"/>
        <v>0</v>
      </c>
      <c r="W564" s="1105" t="str">
        <f>IF(H564="","",VLOOKUP(H564,'Nhập xuất tồn S02'!$B$12:$X$4901,22,0))</f>
        <v/>
      </c>
      <c r="X564" s="1096" t="str">
        <f>IF(H564="","",VLOOKUP(H564,'Nhập xuất tồn S02'!$B$12:$X$4901,23,0))</f>
        <v/>
      </c>
      <c r="Y564" s="1096" t="str">
        <f t="shared" si="185"/>
        <v/>
      </c>
      <c r="Z564" s="1096" t="str">
        <f t="shared" si="186"/>
        <v/>
      </c>
      <c r="AA564" s="1107" t="str">
        <f>IF(P564="","",VLOOKUP(P564,'Khách hàng'!$B$6:$E$1391,2,0))</f>
        <v/>
      </c>
      <c r="AB564" s="1107" t="str">
        <f>IF(P564="","",VLOOKUP(P564,'Khách hàng'!$B$6:$E$1391,3,0))</f>
        <v/>
      </c>
    </row>
    <row r="565" spans="1:28" s="1011" customFormat="1" ht="13.8">
      <c r="A565" s="1164">
        <f t="shared" si="190"/>
        <v>1</v>
      </c>
      <c r="B565" s="1073" t="str">
        <f t="shared" si="191"/>
        <v>Q1</v>
      </c>
      <c r="C565" s="1042"/>
      <c r="D565" s="1175"/>
      <c r="E565" s="1403"/>
      <c r="F565" s="1044">
        <f t="shared" si="192"/>
        <v>0</v>
      </c>
      <c r="G565" s="1081" t="str">
        <f t="shared" si="189"/>
        <v/>
      </c>
      <c r="H565" s="1019"/>
      <c r="I565" s="1020"/>
      <c r="J565" s="1020"/>
      <c r="K565" s="1020"/>
      <c r="L565" s="1022"/>
      <c r="M565" s="1023"/>
      <c r="N565" s="1023"/>
      <c r="O565" s="1024"/>
      <c r="P565" s="1156"/>
      <c r="Q565" s="1010"/>
      <c r="R565" s="1073" t="str">
        <f>IF(H565="","",VLOOKUP($H565,'Nhập xuất tồn S02'!$B$12:$AB$51,3,0))</f>
        <v/>
      </c>
      <c r="S565" s="1093">
        <f t="shared" si="182"/>
        <v>0</v>
      </c>
      <c r="T565" s="1093">
        <f t="shared" si="183"/>
        <v>0</v>
      </c>
      <c r="U565" s="1094">
        <f>IF(J565&gt;0,VLOOKUP($H565,'Nhập xuất tồn S02'!$B$12:$AB$51,27,0),0)</f>
        <v>0</v>
      </c>
      <c r="V565" s="1094">
        <f t="shared" si="184"/>
        <v>0</v>
      </c>
      <c r="W565" s="1105" t="str">
        <f>IF(H565="","",VLOOKUP(H565,'Nhập xuất tồn S02'!$B$12:$X$4901,22,0))</f>
        <v/>
      </c>
      <c r="X565" s="1096" t="str">
        <f>IF(H565="","",VLOOKUP(H565,'Nhập xuất tồn S02'!$B$12:$X$4901,23,0))</f>
        <v/>
      </c>
      <c r="Y565" s="1096" t="str">
        <f t="shared" si="185"/>
        <v/>
      </c>
      <c r="Z565" s="1096" t="str">
        <f t="shared" si="186"/>
        <v/>
      </c>
      <c r="AA565" s="1107" t="str">
        <f>IF(P565="","",VLOOKUP(P565,'Khách hàng'!$B$6:$E$1391,2,0))</f>
        <v/>
      </c>
      <c r="AB565" s="1107" t="str">
        <f>IF(P565="","",VLOOKUP(P565,'Khách hàng'!$B$6:$E$1391,3,0))</f>
        <v/>
      </c>
    </row>
    <row r="566" spans="1:28" s="1011" customFormat="1" ht="13.8">
      <c r="A566" s="1164">
        <f t="shared" si="174"/>
        <v>1</v>
      </c>
      <c r="B566" s="1073" t="str">
        <f t="shared" si="175"/>
        <v>Q1</v>
      </c>
      <c r="C566" s="1042"/>
      <c r="D566" s="1175"/>
      <c r="E566" s="1403"/>
      <c r="F566" s="1044">
        <f t="shared" si="192"/>
        <v>0</v>
      </c>
      <c r="G566" s="1081" t="str">
        <f t="shared" si="189"/>
        <v/>
      </c>
      <c r="H566" s="1019"/>
      <c r="I566" s="1020"/>
      <c r="J566" s="1020"/>
      <c r="K566" s="1020"/>
      <c r="L566" s="1022"/>
      <c r="M566" s="1023"/>
      <c r="N566" s="1023"/>
      <c r="O566" s="1024"/>
      <c r="P566" s="1156"/>
      <c r="Q566" s="1010"/>
      <c r="R566" s="1073" t="str">
        <f>IF(H566="","",VLOOKUP($H566,'Nhập xuất tồn S02'!$B$12:$AB$51,3,0))</f>
        <v/>
      </c>
      <c r="S566" s="1093">
        <f t="shared" si="182"/>
        <v>0</v>
      </c>
      <c r="T566" s="1093">
        <f t="shared" si="183"/>
        <v>0</v>
      </c>
      <c r="U566" s="1094">
        <f>IF(J566&gt;0,VLOOKUP($H566,'Nhập xuất tồn S02'!$B$12:$AB$51,27,0),0)</f>
        <v>0</v>
      </c>
      <c r="V566" s="1094">
        <f t="shared" si="184"/>
        <v>0</v>
      </c>
      <c r="W566" s="1105" t="str">
        <f>IF(H566="","",VLOOKUP(H566,'Nhập xuất tồn S02'!$B$12:$X$4901,22,0))</f>
        <v/>
      </c>
      <c r="X566" s="1096" t="str">
        <f>IF(H566="","",VLOOKUP(H566,'Nhập xuất tồn S02'!$B$12:$X$4901,23,0))</f>
        <v/>
      </c>
      <c r="Y566" s="1096" t="str">
        <f t="shared" si="185"/>
        <v/>
      </c>
      <c r="Z566" s="1096" t="str">
        <f t="shared" si="186"/>
        <v/>
      </c>
      <c r="AA566" s="1107" t="str">
        <f>IF(P566="","",VLOOKUP(P566,'Khách hàng'!$B$6:$E$1391,2,0))</f>
        <v/>
      </c>
      <c r="AB566" s="1107" t="str">
        <f>IF(P566="","",VLOOKUP(P566,'Khách hàng'!$B$6:$E$1391,3,0))</f>
        <v/>
      </c>
    </row>
    <row r="567" spans="1:28" s="1011" customFormat="1" ht="13.8">
      <c r="A567" s="1164">
        <f t="shared" si="174"/>
        <v>1</v>
      </c>
      <c r="B567" s="1073" t="str">
        <f t="shared" si="175"/>
        <v>Q1</v>
      </c>
      <c r="C567" s="1042"/>
      <c r="D567" s="1175"/>
      <c r="E567" s="1403"/>
      <c r="F567" s="1044">
        <f t="shared" si="192"/>
        <v>0</v>
      </c>
      <c r="G567" s="1081" t="str">
        <f t="shared" si="189"/>
        <v/>
      </c>
      <c r="H567" s="1019"/>
      <c r="I567" s="1020"/>
      <c r="J567" s="1020"/>
      <c r="K567" s="1020"/>
      <c r="L567" s="1022"/>
      <c r="M567" s="1023"/>
      <c r="N567" s="1023"/>
      <c r="O567" s="1024"/>
      <c r="P567" s="1156"/>
      <c r="Q567" s="1010"/>
      <c r="R567" s="1073" t="str">
        <f>IF(H567="","",VLOOKUP($H567,'Nhập xuất tồn S02'!$B$12:$AB$51,3,0))</f>
        <v/>
      </c>
      <c r="S567" s="1093">
        <f t="shared" si="182"/>
        <v>0</v>
      </c>
      <c r="T567" s="1093">
        <f t="shared" si="183"/>
        <v>0</v>
      </c>
      <c r="U567" s="1094">
        <f>IF(J567&gt;0,VLOOKUP($H567,'Nhập xuất tồn S02'!$B$12:$AB$51,27,0),0)</f>
        <v>0</v>
      </c>
      <c r="V567" s="1094">
        <f t="shared" si="184"/>
        <v>0</v>
      </c>
      <c r="W567" s="1105" t="str">
        <f>IF(H567="","",VLOOKUP(H567,'Nhập xuất tồn S02'!$B$12:$X$4901,22,0))</f>
        <v/>
      </c>
      <c r="X567" s="1096" t="str">
        <f>IF(H567="","",VLOOKUP(H567,'Nhập xuất tồn S02'!$B$12:$X$4901,23,0))</f>
        <v/>
      </c>
      <c r="Y567" s="1096" t="str">
        <f t="shared" si="185"/>
        <v/>
      </c>
      <c r="Z567" s="1096" t="str">
        <f t="shared" si="186"/>
        <v/>
      </c>
      <c r="AA567" s="1107" t="str">
        <f>IF(P567="","",VLOOKUP(P567,'Khách hàng'!$B$6:$E$1391,2,0))</f>
        <v/>
      </c>
      <c r="AB567" s="1107" t="str">
        <f>IF(P567="","",VLOOKUP(P567,'Khách hàng'!$B$6:$E$1391,3,0))</f>
        <v/>
      </c>
    </row>
    <row r="568" spans="1:28" s="1011" customFormat="1" ht="13.8">
      <c r="A568" s="1164">
        <f t="shared" ref="A568" si="193">IF(F568="","",MONTH(F568))</f>
        <v>1</v>
      </c>
      <c r="B568" s="1073" t="str">
        <f t="shared" ref="B568" si="194">IF(F568="","",IF(OR(MONTH(F568)=1,MONTH(F568)=2,MONTH(F568)=3),"Q1",IF(OR(MONTH(F568)=4,MONTH(F568)=5,MONTH(F568)=6),"Q2",IF(OR(MONTH(F568)=7,MONTH(F568)=8,MONTH(F568)=9),"Q3","Q4"))))</f>
        <v>Q1</v>
      </c>
      <c r="C568" s="1042"/>
      <c r="D568" s="1175"/>
      <c r="E568" s="1403"/>
      <c r="F568" s="1044">
        <f t="shared" si="192"/>
        <v>0</v>
      </c>
      <c r="G568" s="1081" t="str">
        <f t="shared" si="189"/>
        <v/>
      </c>
      <c r="H568" s="1019"/>
      <c r="I568" s="1020"/>
      <c r="J568" s="1020"/>
      <c r="K568" s="1020"/>
      <c r="L568" s="1022"/>
      <c r="M568" s="1023"/>
      <c r="N568" s="1023"/>
      <c r="O568" s="1024"/>
      <c r="P568" s="1156"/>
      <c r="Q568" s="1010"/>
      <c r="R568" s="1073" t="str">
        <f>IF(H568="","",VLOOKUP($H568,'Nhập xuất tồn S02'!$B$12:$AB$51,3,0))</f>
        <v/>
      </c>
      <c r="S568" s="1093">
        <f t="shared" si="182"/>
        <v>0</v>
      </c>
      <c r="T568" s="1093">
        <f t="shared" si="183"/>
        <v>0</v>
      </c>
      <c r="U568" s="1094">
        <f>IF(J568&gt;0,VLOOKUP($H568,'Nhập xuất tồn S02'!$B$12:$AB$51,27,0),0)</f>
        <v>0</v>
      </c>
      <c r="V568" s="1094">
        <f t="shared" si="184"/>
        <v>0</v>
      </c>
      <c r="W568" s="1105" t="str">
        <f>IF(H568="","",VLOOKUP(H568,'Nhập xuất tồn S02'!$B$12:$X$4901,22,0))</f>
        <v/>
      </c>
      <c r="X568" s="1096" t="str">
        <f>IF(H568="","",VLOOKUP(H568,'Nhập xuất tồn S02'!$B$12:$X$4901,23,0))</f>
        <v/>
      </c>
      <c r="Y568" s="1096" t="str">
        <f t="shared" si="185"/>
        <v/>
      </c>
      <c r="Z568" s="1096" t="str">
        <f t="shared" si="186"/>
        <v/>
      </c>
      <c r="AA568" s="1107" t="str">
        <f>IF(P568="","",VLOOKUP(P568,'Khách hàng'!$B$6:$E$1391,2,0))</f>
        <v/>
      </c>
      <c r="AB568" s="1107" t="str">
        <f>IF(P568="","",VLOOKUP(P568,'Khách hàng'!$B$6:$E$1391,3,0))</f>
        <v/>
      </c>
    </row>
    <row r="569" spans="1:28" s="1011" customFormat="1" ht="13.8">
      <c r="A569" s="1164">
        <f t="shared" si="174"/>
        <v>1</v>
      </c>
      <c r="B569" s="1073" t="str">
        <f t="shared" si="175"/>
        <v>Q1</v>
      </c>
      <c r="C569" s="1042"/>
      <c r="D569" s="1175"/>
      <c r="E569" s="1403"/>
      <c r="F569" s="1044">
        <f t="shared" si="192"/>
        <v>0</v>
      </c>
      <c r="G569" s="1081" t="str">
        <f t="shared" si="189"/>
        <v/>
      </c>
      <c r="H569" s="1019"/>
      <c r="I569" s="1020"/>
      <c r="J569" s="1020"/>
      <c r="K569" s="1020"/>
      <c r="L569" s="1022"/>
      <c r="M569" s="1023"/>
      <c r="N569" s="1023"/>
      <c r="O569" s="1024"/>
      <c r="P569" s="1156"/>
      <c r="Q569" s="1010"/>
      <c r="R569" s="1073" t="str">
        <f>IF(H569="","",VLOOKUP($H569,'Nhập xuất tồn S02'!$B$12:$AB$51,3,0))</f>
        <v/>
      </c>
      <c r="S569" s="1093">
        <f t="shared" si="182"/>
        <v>0</v>
      </c>
      <c r="T569" s="1093">
        <f t="shared" si="183"/>
        <v>0</v>
      </c>
      <c r="U569" s="1094">
        <f>IF(J569&gt;0,VLOOKUP($H569,'Nhập xuất tồn S02'!$B$12:$AB$51,27,0),0)</f>
        <v>0</v>
      </c>
      <c r="V569" s="1094">
        <f t="shared" si="184"/>
        <v>0</v>
      </c>
      <c r="W569" s="1105" t="str">
        <f>IF(H569="","",VLOOKUP(H569,'Nhập xuất tồn S02'!$B$12:$X$4901,22,0))</f>
        <v/>
      </c>
      <c r="X569" s="1096" t="str">
        <f>IF(H569="","",VLOOKUP(H569,'Nhập xuất tồn S02'!$B$12:$X$4901,23,0))</f>
        <v/>
      </c>
      <c r="Y569" s="1096" t="str">
        <f t="shared" si="185"/>
        <v/>
      </c>
      <c r="Z569" s="1096" t="str">
        <f t="shared" si="186"/>
        <v/>
      </c>
      <c r="AA569" s="1107" t="str">
        <f>IF(P569="","",VLOOKUP(P569,'Khách hàng'!$B$6:$E$1391,2,0))</f>
        <v/>
      </c>
      <c r="AB569" s="1107" t="str">
        <f>IF(P569="","",VLOOKUP(P569,'Khách hàng'!$B$6:$E$1391,3,0))</f>
        <v/>
      </c>
    </row>
    <row r="570" spans="1:28" s="1011" customFormat="1" ht="13.8">
      <c r="A570" s="1164">
        <f t="shared" si="174"/>
        <v>1</v>
      </c>
      <c r="B570" s="1073" t="str">
        <f t="shared" si="175"/>
        <v>Q1</v>
      </c>
      <c r="C570" s="1042"/>
      <c r="D570" s="1175"/>
      <c r="E570" s="1403"/>
      <c r="F570" s="1044">
        <f t="shared" si="192"/>
        <v>0</v>
      </c>
      <c r="G570" s="1081" t="str">
        <f t="shared" si="189"/>
        <v/>
      </c>
      <c r="H570" s="1019"/>
      <c r="I570" s="1020"/>
      <c r="J570" s="1020"/>
      <c r="K570" s="1020"/>
      <c r="L570" s="1022"/>
      <c r="M570" s="1023"/>
      <c r="N570" s="1023"/>
      <c r="O570" s="1024"/>
      <c r="P570" s="1156"/>
      <c r="Q570" s="1010"/>
      <c r="R570" s="1073" t="str">
        <f>IF(H570="","",VLOOKUP($H570,'Nhập xuất tồn S02'!$B$12:$AB$51,3,0))</f>
        <v/>
      </c>
      <c r="S570" s="1093">
        <f t="shared" si="182"/>
        <v>0</v>
      </c>
      <c r="T570" s="1093">
        <f t="shared" si="183"/>
        <v>0</v>
      </c>
      <c r="U570" s="1094">
        <f>IF(J570&gt;0,VLOOKUP($H570,'Nhập xuất tồn S02'!$B$12:$AB$51,27,0),0)</f>
        <v>0</v>
      </c>
      <c r="V570" s="1094">
        <f t="shared" si="184"/>
        <v>0</v>
      </c>
      <c r="W570" s="1105" t="str">
        <f>IF(H570="","",VLOOKUP(H570,'Nhập xuất tồn S02'!$B$12:$X$4901,22,0))</f>
        <v/>
      </c>
      <c r="X570" s="1096" t="str">
        <f>IF(H570="","",VLOOKUP(H570,'Nhập xuất tồn S02'!$B$12:$X$4901,23,0))</f>
        <v/>
      </c>
      <c r="Y570" s="1096" t="str">
        <f t="shared" si="185"/>
        <v/>
      </c>
      <c r="Z570" s="1096" t="str">
        <f t="shared" si="186"/>
        <v/>
      </c>
      <c r="AA570" s="1107" t="str">
        <f>IF(P570="","",VLOOKUP(P570,'Khách hàng'!$B$6:$E$1391,2,0))</f>
        <v/>
      </c>
      <c r="AB570" s="1107" t="str">
        <f>IF(P570="","",VLOOKUP(P570,'Khách hàng'!$B$6:$E$1391,3,0))</f>
        <v/>
      </c>
    </row>
    <row r="571" spans="1:28" s="1011" customFormat="1" ht="13.8">
      <c r="A571" s="1164">
        <f t="shared" si="174"/>
        <v>1</v>
      </c>
      <c r="B571" s="1073" t="str">
        <f t="shared" si="175"/>
        <v>Q1</v>
      </c>
      <c r="C571" s="1042"/>
      <c r="D571" s="1175"/>
      <c r="E571" s="1403"/>
      <c r="F571" s="1044">
        <f t="shared" si="192"/>
        <v>0</v>
      </c>
      <c r="G571" s="1081" t="str">
        <f t="shared" si="189"/>
        <v/>
      </c>
      <c r="H571" s="1019"/>
      <c r="I571" s="1020"/>
      <c r="J571" s="1020"/>
      <c r="K571" s="1020"/>
      <c r="L571" s="1022"/>
      <c r="M571" s="1023"/>
      <c r="N571" s="1023"/>
      <c r="O571" s="1024"/>
      <c r="P571" s="1156"/>
      <c r="Q571" s="1010"/>
      <c r="R571" s="1073" t="str">
        <f>IF(H571="","",VLOOKUP($H571,'Nhập xuất tồn S02'!$B$12:$AB$51,3,0))</f>
        <v/>
      </c>
      <c r="S571" s="1093">
        <f t="shared" si="182"/>
        <v>0</v>
      </c>
      <c r="T571" s="1093">
        <f t="shared" si="183"/>
        <v>0</v>
      </c>
      <c r="U571" s="1094">
        <f>IF(J571&gt;0,VLOOKUP($H571,'Nhập xuất tồn S02'!$B$12:$AB$51,27,0),0)</f>
        <v>0</v>
      </c>
      <c r="V571" s="1094">
        <f t="shared" si="184"/>
        <v>0</v>
      </c>
      <c r="W571" s="1105" t="str">
        <f>IF(H571="","",VLOOKUP(H571,'Nhập xuất tồn S02'!$B$12:$X$4901,22,0))</f>
        <v/>
      </c>
      <c r="X571" s="1096" t="str">
        <f>IF(H571="","",VLOOKUP(H571,'Nhập xuất tồn S02'!$B$12:$X$4901,23,0))</f>
        <v/>
      </c>
      <c r="Y571" s="1096" t="str">
        <f t="shared" si="185"/>
        <v/>
      </c>
      <c r="Z571" s="1096" t="str">
        <f t="shared" si="186"/>
        <v/>
      </c>
      <c r="AA571" s="1107" t="str">
        <f>IF(P571="","",VLOOKUP(P571,'Khách hàng'!$B$6:$E$1391,2,0))</f>
        <v/>
      </c>
      <c r="AB571" s="1107" t="str">
        <f>IF(P571="","",VLOOKUP(P571,'Khách hàng'!$B$6:$E$1391,3,0))</f>
        <v/>
      </c>
    </row>
    <row r="572" spans="1:28" s="1011" customFormat="1" ht="13.8">
      <c r="A572" s="1164">
        <f t="shared" si="174"/>
        <v>1</v>
      </c>
      <c r="B572" s="1073" t="str">
        <f t="shared" si="175"/>
        <v>Q1</v>
      </c>
      <c r="C572" s="1042"/>
      <c r="D572" s="1175"/>
      <c r="E572" s="1403"/>
      <c r="F572" s="1044">
        <f t="shared" si="192"/>
        <v>0</v>
      </c>
      <c r="G572" s="1081" t="str">
        <f t="shared" si="189"/>
        <v/>
      </c>
      <c r="H572" s="1019"/>
      <c r="I572" s="1020"/>
      <c r="J572" s="1020"/>
      <c r="K572" s="1020"/>
      <c r="L572" s="1022"/>
      <c r="M572" s="1023"/>
      <c r="N572" s="1023"/>
      <c r="O572" s="1024"/>
      <c r="P572" s="1156"/>
      <c r="Q572" s="1010"/>
      <c r="R572" s="1073" t="str">
        <f>IF(H572="","",VLOOKUP($H572,'Nhập xuất tồn S02'!$B$12:$AB$51,3,0))</f>
        <v/>
      </c>
      <c r="S572" s="1093">
        <f t="shared" si="182"/>
        <v>0</v>
      </c>
      <c r="T572" s="1093">
        <f t="shared" si="183"/>
        <v>0</v>
      </c>
      <c r="U572" s="1094">
        <f>IF(J572&gt;0,VLOOKUP($H572,'Nhập xuất tồn S02'!$B$12:$AB$51,27,0),0)</f>
        <v>0</v>
      </c>
      <c r="V572" s="1094">
        <f t="shared" si="184"/>
        <v>0</v>
      </c>
      <c r="W572" s="1105" t="str">
        <f>IF(H572="","",VLOOKUP(H572,'Nhập xuất tồn S02'!$B$12:$X$4901,22,0))</f>
        <v/>
      </c>
      <c r="X572" s="1096" t="str">
        <f>IF(H572="","",VLOOKUP(H572,'Nhập xuất tồn S02'!$B$12:$X$4901,23,0))</f>
        <v/>
      </c>
      <c r="Y572" s="1096" t="str">
        <f t="shared" si="185"/>
        <v/>
      </c>
      <c r="Z572" s="1096" t="str">
        <f t="shared" si="186"/>
        <v/>
      </c>
      <c r="AA572" s="1107" t="str">
        <f>IF(P572="","",VLOOKUP(P572,'Khách hàng'!$B$6:$E$1391,2,0))</f>
        <v/>
      </c>
      <c r="AB572" s="1107" t="str">
        <f>IF(P572="","",VLOOKUP(P572,'Khách hàng'!$B$6:$E$1391,3,0))</f>
        <v/>
      </c>
    </row>
    <row r="573" spans="1:28" s="1011" customFormat="1" ht="13.8">
      <c r="A573" s="1164">
        <f t="shared" ref="A573:A574" si="195">IF(F573="","",MONTH(F573))</f>
        <v>1</v>
      </c>
      <c r="B573" s="1073" t="str">
        <f t="shared" ref="B573:B574" si="196">IF(F573="","",IF(OR(MONTH(F573)=1,MONTH(F573)=2,MONTH(F573)=3),"Q1",IF(OR(MONTH(F573)=4,MONTH(F573)=5,MONTH(F573)=6),"Q2",IF(OR(MONTH(F573)=7,MONTH(F573)=8,MONTH(F573)=9),"Q3","Q4"))))</f>
        <v>Q1</v>
      </c>
      <c r="C573" s="1042"/>
      <c r="D573" s="1175"/>
      <c r="E573" s="1403"/>
      <c r="F573" s="1044">
        <f t="shared" si="192"/>
        <v>0</v>
      </c>
      <c r="G573" s="1081" t="str">
        <f t="shared" si="189"/>
        <v/>
      </c>
      <c r="H573" s="1019"/>
      <c r="I573" s="1020"/>
      <c r="J573" s="1020"/>
      <c r="K573" s="1020"/>
      <c r="L573" s="1022"/>
      <c r="M573" s="1023"/>
      <c r="N573" s="1023"/>
      <c r="O573" s="1024"/>
      <c r="P573" s="1156"/>
      <c r="Q573" s="1010"/>
      <c r="R573" s="1073" t="str">
        <f>IF(H573="","",VLOOKUP($H573,'Nhập xuất tồn S02'!$B$12:$AB$51,3,0))</f>
        <v/>
      </c>
      <c r="S573" s="1093">
        <f t="shared" si="182"/>
        <v>0</v>
      </c>
      <c r="T573" s="1093">
        <f t="shared" si="183"/>
        <v>0</v>
      </c>
      <c r="U573" s="1094">
        <f>IF(J573&gt;0,VLOOKUP($H573,'Nhập xuất tồn S02'!$B$12:$AB$51,27,0),0)</f>
        <v>0</v>
      </c>
      <c r="V573" s="1094">
        <f t="shared" si="184"/>
        <v>0</v>
      </c>
      <c r="W573" s="1105" t="str">
        <f>IF(H573="","",VLOOKUP(H573,'Nhập xuất tồn S02'!$B$12:$X$4901,22,0))</f>
        <v/>
      </c>
      <c r="X573" s="1096" t="str">
        <f>IF(H573="","",VLOOKUP(H573,'Nhập xuất tồn S02'!$B$12:$X$4901,23,0))</f>
        <v/>
      </c>
      <c r="Y573" s="1096" t="str">
        <f t="shared" si="185"/>
        <v/>
      </c>
      <c r="Z573" s="1096" t="str">
        <f t="shared" si="186"/>
        <v/>
      </c>
      <c r="AA573" s="1107" t="str">
        <f>IF(P573="","",VLOOKUP(P573,'Khách hàng'!$B$6:$E$1391,2,0))</f>
        <v/>
      </c>
      <c r="AB573" s="1107" t="str">
        <f>IF(P573="","",VLOOKUP(P573,'Khách hàng'!$B$6:$E$1391,3,0))</f>
        <v/>
      </c>
    </row>
    <row r="574" spans="1:28" s="1011" customFormat="1" ht="13.8">
      <c r="A574" s="1164">
        <f t="shared" si="195"/>
        <v>1</v>
      </c>
      <c r="B574" s="1073" t="str">
        <f t="shared" si="196"/>
        <v>Q1</v>
      </c>
      <c r="C574" s="1042"/>
      <c r="D574" s="1175"/>
      <c r="E574" s="1403"/>
      <c r="F574" s="1044">
        <f t="shared" si="192"/>
        <v>0</v>
      </c>
      <c r="G574" s="1081" t="str">
        <f t="shared" si="189"/>
        <v/>
      </c>
      <c r="H574" s="1019"/>
      <c r="I574" s="1020"/>
      <c r="J574" s="1020"/>
      <c r="K574" s="1020"/>
      <c r="L574" s="1022"/>
      <c r="M574" s="1023"/>
      <c r="N574" s="1023"/>
      <c r="O574" s="1024"/>
      <c r="P574" s="1156"/>
      <c r="Q574" s="1010"/>
      <c r="R574" s="1073" t="str">
        <f>IF(H574="","",VLOOKUP($H574,'Nhập xuất tồn S02'!$B$12:$AB$51,3,0))</f>
        <v/>
      </c>
      <c r="S574" s="1093">
        <f t="shared" si="182"/>
        <v>0</v>
      </c>
      <c r="T574" s="1093">
        <f t="shared" si="183"/>
        <v>0</v>
      </c>
      <c r="U574" s="1094">
        <f>IF(J574&gt;0,VLOOKUP($H574,'Nhập xuất tồn S02'!$B$12:$AB$51,27,0),0)</f>
        <v>0</v>
      </c>
      <c r="V574" s="1094">
        <f t="shared" si="184"/>
        <v>0</v>
      </c>
      <c r="W574" s="1105" t="str">
        <f>IF(H574="","",VLOOKUP(H574,'Nhập xuất tồn S02'!$B$12:$X$4901,22,0))</f>
        <v/>
      </c>
      <c r="X574" s="1096" t="str">
        <f>IF(H574="","",VLOOKUP(H574,'Nhập xuất tồn S02'!$B$12:$X$4901,23,0))</f>
        <v/>
      </c>
      <c r="Y574" s="1096" t="str">
        <f t="shared" si="185"/>
        <v/>
      </c>
      <c r="Z574" s="1096" t="str">
        <f t="shared" si="186"/>
        <v/>
      </c>
      <c r="AA574" s="1107" t="str">
        <f>IF(P574="","",VLOOKUP(P574,'Khách hàng'!$B$6:$E$1391,2,0))</f>
        <v/>
      </c>
      <c r="AB574" s="1107" t="str">
        <f>IF(P574="","",VLOOKUP(P574,'Khách hàng'!$B$6:$E$1391,3,0))</f>
        <v/>
      </c>
    </row>
    <row r="575" spans="1:28" s="1011" customFormat="1" ht="13.8">
      <c r="A575" s="1164">
        <f t="shared" si="174"/>
        <v>1</v>
      </c>
      <c r="B575" s="1073" t="str">
        <f t="shared" si="175"/>
        <v>Q1</v>
      </c>
      <c r="C575" s="1042"/>
      <c r="D575" s="1175"/>
      <c r="E575" s="1403"/>
      <c r="F575" s="1044">
        <f t="shared" si="192"/>
        <v>0</v>
      </c>
      <c r="G575" s="1081" t="str">
        <f t="shared" si="189"/>
        <v/>
      </c>
      <c r="H575" s="1019"/>
      <c r="I575" s="1020"/>
      <c r="J575" s="1020"/>
      <c r="K575" s="1020"/>
      <c r="L575" s="1022"/>
      <c r="M575" s="1023"/>
      <c r="N575" s="1023"/>
      <c r="O575" s="1024"/>
      <c r="P575" s="1156"/>
      <c r="Q575" s="1010"/>
      <c r="R575" s="1073" t="str">
        <f>IF(H575="","",VLOOKUP($H575,'Nhập xuất tồn S02'!$B$12:$AB$51,3,0))</f>
        <v/>
      </c>
      <c r="S575" s="1093">
        <f t="shared" si="182"/>
        <v>0</v>
      </c>
      <c r="T575" s="1093">
        <f t="shared" si="183"/>
        <v>0</v>
      </c>
      <c r="U575" s="1094">
        <f>IF(J575&gt;0,VLOOKUP($H575,'Nhập xuất tồn S02'!$B$12:$AB$51,27,0),0)</f>
        <v>0</v>
      </c>
      <c r="V575" s="1094">
        <f t="shared" si="184"/>
        <v>0</v>
      </c>
      <c r="W575" s="1105" t="str">
        <f>IF(H575="","",VLOOKUP(H575,'Nhập xuất tồn S02'!$B$12:$X$4901,22,0))</f>
        <v/>
      </c>
      <c r="X575" s="1096" t="str">
        <f>IF(H575="","",VLOOKUP(H575,'Nhập xuất tồn S02'!$B$12:$X$4901,23,0))</f>
        <v/>
      </c>
      <c r="Y575" s="1096" t="str">
        <f t="shared" si="185"/>
        <v/>
      </c>
      <c r="Z575" s="1096" t="str">
        <f t="shared" si="186"/>
        <v/>
      </c>
      <c r="AA575" s="1107" t="str">
        <f>IF(P575="","",VLOOKUP(P575,'Khách hàng'!$B$6:$E$1391,2,0))</f>
        <v/>
      </c>
      <c r="AB575" s="1107" t="str">
        <f>IF(P575="","",VLOOKUP(P575,'Khách hàng'!$B$6:$E$1391,3,0))</f>
        <v/>
      </c>
    </row>
    <row r="576" spans="1:28" s="1011" customFormat="1" ht="13.8">
      <c r="A576" s="1164">
        <f t="shared" si="174"/>
        <v>1</v>
      </c>
      <c r="B576" s="1073" t="str">
        <f t="shared" si="175"/>
        <v>Q1</v>
      </c>
      <c r="C576" s="1042"/>
      <c r="D576" s="1175"/>
      <c r="E576" s="1403"/>
      <c r="F576" s="1044">
        <f t="shared" si="192"/>
        <v>0</v>
      </c>
      <c r="G576" s="1081" t="str">
        <f t="shared" si="189"/>
        <v/>
      </c>
      <c r="H576" s="1019"/>
      <c r="I576" s="1020"/>
      <c r="J576" s="1020"/>
      <c r="K576" s="1020"/>
      <c r="L576" s="1022"/>
      <c r="M576" s="1023"/>
      <c r="N576" s="1023"/>
      <c r="O576" s="1024"/>
      <c r="P576" s="1156"/>
      <c r="Q576" s="1010"/>
      <c r="R576" s="1073" t="str">
        <f>IF(H576="","",VLOOKUP($H576,'Nhập xuất tồn S02'!$B$12:$AB$51,3,0))</f>
        <v/>
      </c>
      <c r="S576" s="1093">
        <f t="shared" si="182"/>
        <v>0</v>
      </c>
      <c r="T576" s="1093">
        <f t="shared" si="183"/>
        <v>0</v>
      </c>
      <c r="U576" s="1094">
        <f>IF(J576&gt;0,VLOOKUP($H576,'Nhập xuất tồn S02'!$B$12:$AB$51,27,0),0)</f>
        <v>0</v>
      </c>
      <c r="V576" s="1094">
        <f t="shared" si="184"/>
        <v>0</v>
      </c>
      <c r="W576" s="1105" t="str">
        <f>IF(H576="","",VLOOKUP(H576,'Nhập xuất tồn S02'!$B$12:$X$4901,22,0))</f>
        <v/>
      </c>
      <c r="X576" s="1096" t="str">
        <f>IF(H576="","",VLOOKUP(H576,'Nhập xuất tồn S02'!$B$12:$X$4901,23,0))</f>
        <v/>
      </c>
      <c r="Y576" s="1096" t="str">
        <f t="shared" si="185"/>
        <v/>
      </c>
      <c r="Z576" s="1096" t="str">
        <f t="shared" si="186"/>
        <v/>
      </c>
      <c r="AA576" s="1107" t="str">
        <f>IF(P576="","",VLOOKUP(P576,'Khách hàng'!$B$6:$E$1391,2,0))</f>
        <v/>
      </c>
      <c r="AB576" s="1107" t="str">
        <f>IF(P576="","",VLOOKUP(P576,'Khách hàng'!$B$6:$E$1391,3,0))</f>
        <v/>
      </c>
    </row>
    <row r="577" spans="1:28" s="1011" customFormat="1" ht="13.8">
      <c r="A577" s="1164">
        <f t="shared" ref="A577:A585" si="197">IF(F577="","",MONTH(F577))</f>
        <v>1</v>
      </c>
      <c r="B577" s="1073" t="str">
        <f t="shared" ref="B577:B585" si="198">IF(F577="","",IF(OR(MONTH(F577)=1,MONTH(F577)=2,MONTH(F577)=3),"Q1",IF(OR(MONTH(F577)=4,MONTH(F577)=5,MONTH(F577)=6),"Q2",IF(OR(MONTH(F577)=7,MONTH(F577)=8,MONTH(F577)=9),"Q3","Q4"))))</f>
        <v>Q1</v>
      </c>
      <c r="C577" s="1042"/>
      <c r="D577" s="1175"/>
      <c r="E577" s="1403"/>
      <c r="F577" s="1044">
        <f t="shared" si="192"/>
        <v>0</v>
      </c>
      <c r="G577" s="1081" t="str">
        <f t="shared" si="189"/>
        <v/>
      </c>
      <c r="H577" s="1019"/>
      <c r="I577" s="1020"/>
      <c r="J577" s="1020"/>
      <c r="K577" s="1020"/>
      <c r="L577" s="1022"/>
      <c r="M577" s="1023"/>
      <c r="N577" s="1023"/>
      <c r="O577" s="1024"/>
      <c r="P577" s="1156"/>
      <c r="Q577" s="1010"/>
      <c r="R577" s="1073" t="str">
        <f>IF(H577="","",VLOOKUP($H577,'Nhập xuất tồn S02'!$B$12:$AB$51,3,0))</f>
        <v/>
      </c>
      <c r="S577" s="1093">
        <f t="shared" si="182"/>
        <v>0</v>
      </c>
      <c r="T577" s="1093">
        <f t="shared" si="183"/>
        <v>0</v>
      </c>
      <c r="U577" s="1094">
        <f>IF(J577&gt;0,VLOOKUP($H577,'Nhập xuất tồn S02'!$B$12:$AB$51,27,0),0)</f>
        <v>0</v>
      </c>
      <c r="V577" s="1094">
        <f t="shared" si="184"/>
        <v>0</v>
      </c>
      <c r="W577" s="1105" t="str">
        <f>IF(H577="","",VLOOKUP(H577,'Nhập xuất tồn S02'!$B$12:$X$4901,22,0))</f>
        <v/>
      </c>
      <c r="X577" s="1096" t="str">
        <f>IF(H577="","",VLOOKUP(H577,'Nhập xuất tồn S02'!$B$12:$X$4901,23,0))</f>
        <v/>
      </c>
      <c r="Y577" s="1096" t="str">
        <f t="shared" si="185"/>
        <v/>
      </c>
      <c r="Z577" s="1096" t="str">
        <f t="shared" si="186"/>
        <v/>
      </c>
      <c r="AA577" s="1107" t="str">
        <f>IF(P577="","",VLOOKUP(P577,'Khách hàng'!$B$6:$E$1391,2,0))</f>
        <v/>
      </c>
      <c r="AB577" s="1107" t="str">
        <f>IF(P577="","",VLOOKUP(P577,'Khách hàng'!$B$6:$E$1391,3,0))</f>
        <v/>
      </c>
    </row>
    <row r="578" spans="1:28" s="1011" customFormat="1" ht="13.8">
      <c r="A578" s="1164">
        <f t="shared" si="197"/>
        <v>1</v>
      </c>
      <c r="B578" s="1073" t="str">
        <f t="shared" si="198"/>
        <v>Q1</v>
      </c>
      <c r="C578" s="1042"/>
      <c r="D578" s="1175"/>
      <c r="E578" s="1403"/>
      <c r="F578" s="1044">
        <f t="shared" si="192"/>
        <v>0</v>
      </c>
      <c r="G578" s="1081" t="str">
        <f t="shared" si="189"/>
        <v/>
      </c>
      <c r="H578" s="1019"/>
      <c r="I578" s="1020"/>
      <c r="J578" s="1020"/>
      <c r="K578" s="1020"/>
      <c r="L578" s="1022"/>
      <c r="M578" s="1023"/>
      <c r="N578" s="1023"/>
      <c r="O578" s="1024"/>
      <c r="P578" s="1156"/>
      <c r="Q578" s="1010"/>
      <c r="R578" s="1073" t="str">
        <f>IF(H578="","",VLOOKUP($H578,'Nhập xuất tồn S02'!$B$12:$AB$51,3,0))</f>
        <v/>
      </c>
      <c r="S578" s="1093">
        <f t="shared" si="182"/>
        <v>0</v>
      </c>
      <c r="T578" s="1093">
        <f t="shared" si="183"/>
        <v>0</v>
      </c>
      <c r="U578" s="1094">
        <f>IF(J578&gt;0,VLOOKUP($H578,'Nhập xuất tồn S02'!$B$12:$AB$51,27,0),0)</f>
        <v>0</v>
      </c>
      <c r="V578" s="1094">
        <f t="shared" si="184"/>
        <v>0</v>
      </c>
      <c r="W578" s="1105" t="str">
        <f>IF(H578="","",VLOOKUP(H578,'Nhập xuất tồn S02'!$B$12:$X$4901,22,0))</f>
        <v/>
      </c>
      <c r="X578" s="1096" t="str">
        <f>IF(H578="","",VLOOKUP(H578,'Nhập xuất tồn S02'!$B$12:$X$4901,23,0))</f>
        <v/>
      </c>
      <c r="Y578" s="1096" t="str">
        <f t="shared" si="185"/>
        <v/>
      </c>
      <c r="Z578" s="1096" t="str">
        <f t="shared" si="186"/>
        <v/>
      </c>
      <c r="AA578" s="1107" t="str">
        <f>IF(P578="","",VLOOKUP(P578,'Khách hàng'!$B$6:$E$1391,2,0))</f>
        <v/>
      </c>
      <c r="AB578" s="1107" t="str">
        <f>IF(P578="","",VLOOKUP(P578,'Khách hàng'!$B$6:$E$1391,3,0))</f>
        <v/>
      </c>
    </row>
    <row r="579" spans="1:28" s="1011" customFormat="1" ht="13.8">
      <c r="A579" s="1164">
        <f t="shared" si="197"/>
        <v>1</v>
      </c>
      <c r="B579" s="1073" t="str">
        <f t="shared" si="198"/>
        <v>Q1</v>
      </c>
      <c r="C579" s="1042"/>
      <c r="D579" s="1175"/>
      <c r="E579" s="1403"/>
      <c r="F579" s="1044">
        <f t="shared" si="192"/>
        <v>0</v>
      </c>
      <c r="G579" s="1081" t="str">
        <f t="shared" si="189"/>
        <v/>
      </c>
      <c r="H579" s="1019"/>
      <c r="I579" s="1020"/>
      <c r="J579" s="1020"/>
      <c r="K579" s="1020"/>
      <c r="L579" s="1022"/>
      <c r="M579" s="1023"/>
      <c r="N579" s="1023"/>
      <c r="O579" s="1024"/>
      <c r="P579" s="1156"/>
      <c r="Q579" s="1010"/>
      <c r="R579" s="1073" t="str">
        <f>IF(H579="","",VLOOKUP($H579,'Nhập xuất tồn S02'!$B$12:$AB$51,3,0))</f>
        <v/>
      </c>
      <c r="S579" s="1093">
        <f t="shared" si="182"/>
        <v>0</v>
      </c>
      <c r="T579" s="1093">
        <f t="shared" si="183"/>
        <v>0</v>
      </c>
      <c r="U579" s="1094">
        <f>IF(J579&gt;0,VLOOKUP($H579,'Nhập xuất tồn S02'!$B$12:$AB$51,27,0),0)</f>
        <v>0</v>
      </c>
      <c r="V579" s="1094">
        <f t="shared" si="184"/>
        <v>0</v>
      </c>
      <c r="W579" s="1105" t="str">
        <f>IF(H579="","",VLOOKUP(H579,'Nhập xuất tồn S02'!$B$12:$X$4901,22,0))</f>
        <v/>
      </c>
      <c r="X579" s="1096" t="str">
        <f>IF(H579="","",VLOOKUP(H579,'Nhập xuất tồn S02'!$B$12:$X$4901,23,0))</f>
        <v/>
      </c>
      <c r="Y579" s="1096" t="str">
        <f t="shared" si="185"/>
        <v/>
      </c>
      <c r="Z579" s="1096" t="str">
        <f t="shared" si="186"/>
        <v/>
      </c>
      <c r="AA579" s="1107" t="str">
        <f>IF(P579="","",VLOOKUP(P579,'Khách hàng'!$B$6:$E$1391,2,0))</f>
        <v/>
      </c>
      <c r="AB579" s="1107" t="str">
        <f>IF(P579="","",VLOOKUP(P579,'Khách hàng'!$B$6:$E$1391,3,0))</f>
        <v/>
      </c>
    </row>
    <row r="580" spans="1:28" s="1011" customFormat="1" ht="13.8">
      <c r="A580" s="1164">
        <f t="shared" si="197"/>
        <v>1</v>
      </c>
      <c r="B580" s="1073" t="str">
        <f t="shared" si="198"/>
        <v>Q1</v>
      </c>
      <c r="C580" s="1042"/>
      <c r="D580" s="1175"/>
      <c r="E580" s="1403"/>
      <c r="F580" s="1044">
        <f t="shared" si="192"/>
        <v>0</v>
      </c>
      <c r="G580" s="1081" t="str">
        <f t="shared" si="189"/>
        <v/>
      </c>
      <c r="H580" s="1019"/>
      <c r="I580" s="1020"/>
      <c r="J580" s="1020"/>
      <c r="K580" s="1020"/>
      <c r="L580" s="1022"/>
      <c r="M580" s="1023"/>
      <c r="N580" s="1023"/>
      <c r="O580" s="1024"/>
      <c r="P580" s="1156"/>
      <c r="Q580" s="1010"/>
      <c r="R580" s="1073" t="str">
        <f>IF(H580="","",VLOOKUP($H580,'Nhập xuất tồn S02'!$B$12:$AB$51,3,0))</f>
        <v/>
      </c>
      <c r="S580" s="1093">
        <f t="shared" si="182"/>
        <v>0</v>
      </c>
      <c r="T580" s="1093">
        <f t="shared" si="183"/>
        <v>0</v>
      </c>
      <c r="U580" s="1094">
        <f>IF(J580&gt;0,VLOOKUP($H580,'Nhập xuất tồn S02'!$B$12:$AB$51,27,0),0)</f>
        <v>0</v>
      </c>
      <c r="V580" s="1094">
        <f t="shared" si="184"/>
        <v>0</v>
      </c>
      <c r="W580" s="1105" t="str">
        <f>IF(H580="","",VLOOKUP(H580,'Nhập xuất tồn S02'!$B$12:$X$4901,22,0))</f>
        <v/>
      </c>
      <c r="X580" s="1096" t="str">
        <f>IF(H580="","",VLOOKUP(H580,'Nhập xuất tồn S02'!$B$12:$X$4901,23,0))</f>
        <v/>
      </c>
      <c r="Y580" s="1096" t="str">
        <f t="shared" si="185"/>
        <v/>
      </c>
      <c r="Z580" s="1096" t="str">
        <f t="shared" si="186"/>
        <v/>
      </c>
      <c r="AA580" s="1107" t="str">
        <f>IF(P580="","",VLOOKUP(P580,'Khách hàng'!$B$6:$E$1391,2,0))</f>
        <v/>
      </c>
      <c r="AB580" s="1107" t="str">
        <f>IF(P580="","",VLOOKUP(P580,'Khách hàng'!$B$6:$E$1391,3,0))</f>
        <v/>
      </c>
    </row>
    <row r="581" spans="1:28" s="1011" customFormat="1" ht="13.8">
      <c r="A581" s="1164">
        <f t="shared" si="197"/>
        <v>1</v>
      </c>
      <c r="B581" s="1073" t="str">
        <f t="shared" si="198"/>
        <v>Q1</v>
      </c>
      <c r="C581" s="1042"/>
      <c r="D581" s="1175"/>
      <c r="E581" s="1403"/>
      <c r="F581" s="1044">
        <f t="shared" si="192"/>
        <v>0</v>
      </c>
      <c r="G581" s="1081" t="str">
        <f t="shared" si="189"/>
        <v/>
      </c>
      <c r="H581" s="1019"/>
      <c r="I581" s="1020"/>
      <c r="J581" s="1020"/>
      <c r="K581" s="1020"/>
      <c r="L581" s="1022"/>
      <c r="M581" s="1023"/>
      <c r="N581" s="1023"/>
      <c r="O581" s="1024"/>
      <c r="P581" s="1156"/>
      <c r="Q581" s="1010"/>
      <c r="R581" s="1073" t="str">
        <f>IF(H581="","",VLOOKUP($H581,'Nhập xuất tồn S02'!$B$12:$AB$51,3,0))</f>
        <v/>
      </c>
      <c r="S581" s="1093">
        <f t="shared" si="182"/>
        <v>0</v>
      </c>
      <c r="T581" s="1093">
        <f t="shared" si="183"/>
        <v>0</v>
      </c>
      <c r="U581" s="1094">
        <f>IF(J581&gt;0,VLOOKUP($H581,'Nhập xuất tồn S02'!$B$12:$AB$51,27,0),0)</f>
        <v>0</v>
      </c>
      <c r="V581" s="1094">
        <f t="shared" si="184"/>
        <v>0</v>
      </c>
      <c r="W581" s="1105" t="str">
        <f>IF(H581="","",VLOOKUP(H581,'Nhập xuất tồn S02'!$B$12:$X$4901,22,0))</f>
        <v/>
      </c>
      <c r="X581" s="1096" t="str">
        <f>IF(H581="","",VLOOKUP(H581,'Nhập xuất tồn S02'!$B$12:$X$4901,23,0))</f>
        <v/>
      </c>
      <c r="Y581" s="1096" t="str">
        <f t="shared" si="185"/>
        <v/>
      </c>
      <c r="Z581" s="1096" t="str">
        <f t="shared" si="186"/>
        <v/>
      </c>
      <c r="AA581" s="1107" t="str">
        <f>IF(P581="","",VLOOKUP(P581,'Khách hàng'!$B$6:$E$1391,2,0))</f>
        <v/>
      </c>
      <c r="AB581" s="1107" t="str">
        <f>IF(P581="","",VLOOKUP(P581,'Khách hàng'!$B$6:$E$1391,3,0))</f>
        <v/>
      </c>
    </row>
    <row r="582" spans="1:28" s="1011" customFormat="1" ht="13.8">
      <c r="A582" s="1164">
        <f t="shared" si="197"/>
        <v>1</v>
      </c>
      <c r="B582" s="1073" t="str">
        <f t="shared" si="198"/>
        <v>Q1</v>
      </c>
      <c r="C582" s="1042"/>
      <c r="D582" s="1175"/>
      <c r="E582" s="1403"/>
      <c r="F582" s="1044">
        <f t="shared" si="192"/>
        <v>0</v>
      </c>
      <c r="G582" s="1081" t="str">
        <f t="shared" si="189"/>
        <v/>
      </c>
      <c r="H582" s="1019"/>
      <c r="I582" s="1020"/>
      <c r="J582" s="1020"/>
      <c r="K582" s="1020"/>
      <c r="L582" s="1022"/>
      <c r="M582" s="1023"/>
      <c r="N582" s="1023"/>
      <c r="O582" s="1024"/>
      <c r="P582" s="1156"/>
      <c r="Q582" s="1010"/>
      <c r="R582" s="1073" t="str">
        <f>IF(H582="","",VLOOKUP($H582,'Nhập xuất tồn S02'!$B$12:$AB$51,3,0))</f>
        <v/>
      </c>
      <c r="S582" s="1093">
        <f t="shared" si="182"/>
        <v>0</v>
      </c>
      <c r="T582" s="1093">
        <f t="shared" si="183"/>
        <v>0</v>
      </c>
      <c r="U582" s="1094">
        <f>IF(J582&gt;0,VLOOKUP($H582,'Nhập xuất tồn S02'!$B$12:$AB$51,27,0),0)</f>
        <v>0</v>
      </c>
      <c r="V582" s="1094">
        <f t="shared" si="184"/>
        <v>0</v>
      </c>
      <c r="W582" s="1105" t="str">
        <f>IF(H582="","",VLOOKUP(H582,'Nhập xuất tồn S02'!$B$12:$X$4901,22,0))</f>
        <v/>
      </c>
      <c r="X582" s="1096" t="str">
        <f>IF(H582="","",VLOOKUP(H582,'Nhập xuất tồn S02'!$B$12:$X$4901,23,0))</f>
        <v/>
      </c>
      <c r="Y582" s="1096" t="str">
        <f t="shared" si="185"/>
        <v/>
      </c>
      <c r="Z582" s="1096" t="str">
        <f t="shared" si="186"/>
        <v/>
      </c>
      <c r="AA582" s="1107" t="str">
        <f>IF(P582="","",VLOOKUP(P582,'Khách hàng'!$B$6:$E$1391,2,0))</f>
        <v/>
      </c>
      <c r="AB582" s="1107" t="str">
        <f>IF(P582="","",VLOOKUP(P582,'Khách hàng'!$B$6:$E$1391,3,0))</f>
        <v/>
      </c>
    </row>
    <row r="583" spans="1:28" s="1011" customFormat="1" ht="13.8">
      <c r="A583" s="1164">
        <f t="shared" si="197"/>
        <v>1</v>
      </c>
      <c r="B583" s="1073" t="str">
        <f t="shared" si="198"/>
        <v>Q1</v>
      </c>
      <c r="C583" s="1042"/>
      <c r="D583" s="1175"/>
      <c r="E583" s="1403"/>
      <c r="F583" s="1044">
        <f t="shared" si="192"/>
        <v>0</v>
      </c>
      <c r="G583" s="1081" t="str">
        <f t="shared" si="189"/>
        <v/>
      </c>
      <c r="H583" s="1019"/>
      <c r="I583" s="1020"/>
      <c r="J583" s="1020"/>
      <c r="K583" s="1020"/>
      <c r="L583" s="1022"/>
      <c r="M583" s="1023"/>
      <c r="N583" s="1023"/>
      <c r="O583" s="1024"/>
      <c r="P583" s="1156"/>
      <c r="Q583" s="1010"/>
      <c r="R583" s="1073" t="str">
        <f>IF(H583="","",VLOOKUP($H583,'Nhập xuất tồn S02'!$B$12:$AB$51,3,0))</f>
        <v/>
      </c>
      <c r="S583" s="1093">
        <f t="shared" si="182"/>
        <v>0</v>
      </c>
      <c r="T583" s="1093">
        <f t="shared" si="183"/>
        <v>0</v>
      </c>
      <c r="U583" s="1094">
        <f>IF(J583&gt;0,VLOOKUP($H583,'Nhập xuất tồn S02'!$B$12:$AB$51,27,0),0)</f>
        <v>0</v>
      </c>
      <c r="V583" s="1094">
        <f t="shared" si="184"/>
        <v>0</v>
      </c>
      <c r="W583" s="1105" t="str">
        <f>IF(H583="","",VLOOKUP(H583,'Nhập xuất tồn S02'!$B$12:$X$4901,22,0))</f>
        <v/>
      </c>
      <c r="X583" s="1096" t="str">
        <f>IF(H583="","",VLOOKUP(H583,'Nhập xuất tồn S02'!$B$12:$X$4901,23,0))</f>
        <v/>
      </c>
      <c r="Y583" s="1096" t="str">
        <f t="shared" si="185"/>
        <v/>
      </c>
      <c r="Z583" s="1096" t="str">
        <f t="shared" si="186"/>
        <v/>
      </c>
      <c r="AA583" s="1107" t="str">
        <f>IF(P583="","",VLOOKUP(P583,'Khách hàng'!$B$6:$E$1391,2,0))</f>
        <v/>
      </c>
      <c r="AB583" s="1107" t="str">
        <f>IF(P583="","",VLOOKUP(P583,'Khách hàng'!$B$6:$E$1391,3,0))</f>
        <v/>
      </c>
    </row>
    <row r="584" spans="1:28" s="1011" customFormat="1" ht="13.8">
      <c r="A584" s="1164">
        <f t="shared" si="197"/>
        <v>1</v>
      </c>
      <c r="B584" s="1073" t="str">
        <f t="shared" si="198"/>
        <v>Q1</v>
      </c>
      <c r="C584" s="1042"/>
      <c r="D584" s="1175"/>
      <c r="E584" s="1403"/>
      <c r="F584" s="1044">
        <f t="shared" si="192"/>
        <v>0</v>
      </c>
      <c r="G584" s="1081" t="str">
        <f t="shared" si="189"/>
        <v/>
      </c>
      <c r="H584" s="1019"/>
      <c r="I584" s="1020"/>
      <c r="J584" s="1020"/>
      <c r="K584" s="1020"/>
      <c r="L584" s="1022"/>
      <c r="M584" s="1023"/>
      <c r="N584" s="1023"/>
      <c r="O584" s="1024"/>
      <c r="P584" s="1156"/>
      <c r="Q584" s="1010"/>
      <c r="R584" s="1073" t="str">
        <f>IF(H584="","",VLOOKUP($H584,'Nhập xuất tồn S02'!$B$12:$AB$51,3,0))</f>
        <v/>
      </c>
      <c r="S584" s="1093">
        <f t="shared" si="182"/>
        <v>0</v>
      </c>
      <c r="T584" s="1093">
        <f t="shared" si="183"/>
        <v>0</v>
      </c>
      <c r="U584" s="1094">
        <f>IF(J584&gt;0,VLOOKUP($H584,'Nhập xuất tồn S02'!$B$12:$AB$51,27,0),0)</f>
        <v>0</v>
      </c>
      <c r="V584" s="1094">
        <f t="shared" si="184"/>
        <v>0</v>
      </c>
      <c r="W584" s="1105" t="str">
        <f>IF(H584="","",VLOOKUP(H584,'Nhập xuất tồn S02'!$B$12:$X$4901,22,0))</f>
        <v/>
      </c>
      <c r="X584" s="1096" t="str">
        <f>IF(H584="","",VLOOKUP(H584,'Nhập xuất tồn S02'!$B$12:$X$4901,23,0))</f>
        <v/>
      </c>
      <c r="Y584" s="1096" t="str">
        <f t="shared" si="185"/>
        <v/>
      </c>
      <c r="Z584" s="1096" t="str">
        <f t="shared" si="186"/>
        <v/>
      </c>
      <c r="AA584" s="1107" t="str">
        <f>IF(P584="","",VLOOKUP(P584,'Khách hàng'!$B$6:$E$1391,2,0))</f>
        <v/>
      </c>
      <c r="AB584" s="1107" t="str">
        <f>IF(P584="","",VLOOKUP(P584,'Khách hàng'!$B$6:$E$1391,3,0))</f>
        <v/>
      </c>
    </row>
    <row r="585" spans="1:28" s="1011" customFormat="1" ht="13.8">
      <c r="A585" s="1164">
        <f t="shared" si="197"/>
        <v>1</v>
      </c>
      <c r="B585" s="1073" t="str">
        <f t="shared" si="198"/>
        <v>Q1</v>
      </c>
      <c r="C585" s="1042"/>
      <c r="D585" s="1175"/>
      <c r="E585" s="1403"/>
      <c r="F585" s="1044">
        <f t="shared" si="192"/>
        <v>0</v>
      </c>
      <c r="G585" s="1081" t="str">
        <f t="shared" si="189"/>
        <v/>
      </c>
      <c r="H585" s="1019"/>
      <c r="I585" s="1020"/>
      <c r="J585" s="1020"/>
      <c r="K585" s="1020"/>
      <c r="L585" s="1022"/>
      <c r="M585" s="1023"/>
      <c r="N585" s="1023"/>
      <c r="O585" s="1024"/>
      <c r="P585" s="1156"/>
      <c r="Q585" s="1010"/>
      <c r="R585" s="1073" t="str">
        <f>IF(H585="","",VLOOKUP($H585,'Nhập xuất tồn S02'!$B$12:$AB$51,3,0))</f>
        <v/>
      </c>
      <c r="S585" s="1093">
        <f t="shared" si="182"/>
        <v>0</v>
      </c>
      <c r="T585" s="1093">
        <f t="shared" si="183"/>
        <v>0</v>
      </c>
      <c r="U585" s="1094">
        <f>IF(J585&gt;0,VLOOKUP($H585,'Nhập xuất tồn S02'!$B$12:$AB$51,27,0),0)</f>
        <v>0</v>
      </c>
      <c r="V585" s="1094">
        <f t="shared" si="184"/>
        <v>0</v>
      </c>
      <c r="W585" s="1105" t="str">
        <f>IF(H585="","",VLOOKUP(H585,'Nhập xuất tồn S02'!$B$12:$X$4901,22,0))</f>
        <v/>
      </c>
      <c r="X585" s="1096" t="str">
        <f>IF(H585="","",VLOOKUP(H585,'Nhập xuất tồn S02'!$B$12:$X$4901,23,0))</f>
        <v/>
      </c>
      <c r="Y585" s="1096" t="str">
        <f t="shared" si="185"/>
        <v/>
      </c>
      <c r="Z585" s="1096" t="str">
        <f t="shared" si="186"/>
        <v/>
      </c>
      <c r="AA585" s="1107" t="str">
        <f>IF(P585="","",VLOOKUP(P585,'Khách hàng'!$B$6:$E$1391,2,0))</f>
        <v/>
      </c>
      <c r="AB585" s="1107" t="str">
        <f>IF(P585="","",VLOOKUP(P585,'Khách hàng'!$B$6:$E$1391,3,0))</f>
        <v/>
      </c>
    </row>
    <row r="586" spans="1:28" s="1011" customFormat="1" ht="13.8">
      <c r="A586" s="1164">
        <f t="shared" si="174"/>
        <v>1</v>
      </c>
      <c r="B586" s="1073" t="str">
        <f t="shared" si="175"/>
        <v>Q1</v>
      </c>
      <c r="C586" s="1042"/>
      <c r="D586" s="1175"/>
      <c r="E586" s="1403"/>
      <c r="F586" s="1044">
        <f t="shared" si="192"/>
        <v>0</v>
      </c>
      <c r="G586" s="1081" t="str">
        <f t="shared" si="189"/>
        <v/>
      </c>
      <c r="H586" s="1019"/>
      <c r="I586" s="1020"/>
      <c r="J586" s="1020"/>
      <c r="K586" s="1020"/>
      <c r="L586" s="1022"/>
      <c r="M586" s="1023"/>
      <c r="N586" s="1023"/>
      <c r="O586" s="1024"/>
      <c r="P586" s="1156"/>
      <c r="Q586" s="1010"/>
      <c r="R586" s="1073" t="str">
        <f>IF(H586="","",VLOOKUP($H586,'Nhập xuất tồn S02'!$B$12:$AB$51,3,0))</f>
        <v/>
      </c>
      <c r="S586" s="1093">
        <f t="shared" si="182"/>
        <v>0</v>
      </c>
      <c r="T586" s="1093">
        <f t="shared" si="183"/>
        <v>0</v>
      </c>
      <c r="U586" s="1094">
        <f>IF(J586&gt;0,VLOOKUP($H586,'Nhập xuất tồn S02'!$B$12:$AB$51,27,0),0)</f>
        <v>0</v>
      </c>
      <c r="V586" s="1094">
        <f t="shared" si="184"/>
        <v>0</v>
      </c>
      <c r="W586" s="1105" t="str">
        <f>IF(H586="","",VLOOKUP(H586,'Nhập xuất tồn S02'!$B$12:$X$4901,22,0))</f>
        <v/>
      </c>
      <c r="X586" s="1096" t="str">
        <f>IF(H586="","",VLOOKUP(H586,'Nhập xuất tồn S02'!$B$12:$X$4901,23,0))</f>
        <v/>
      </c>
      <c r="Y586" s="1096" t="str">
        <f t="shared" si="185"/>
        <v/>
      </c>
      <c r="Z586" s="1096" t="str">
        <f t="shared" si="186"/>
        <v/>
      </c>
      <c r="AA586" s="1107" t="str">
        <f>IF(P586="","",VLOOKUP(P586,'Khách hàng'!$B$6:$E$1391,2,0))</f>
        <v/>
      </c>
      <c r="AB586" s="1107" t="str">
        <f>IF(P586="","",VLOOKUP(P586,'Khách hàng'!$B$6:$E$1391,3,0))</f>
        <v/>
      </c>
    </row>
    <row r="587" spans="1:28" s="1011" customFormat="1" ht="13.8">
      <c r="A587" s="1164">
        <f t="shared" ref="A587" si="199">IF(F587="","",MONTH(F587))</f>
        <v>1</v>
      </c>
      <c r="B587" s="1073" t="str">
        <f t="shared" ref="B587" si="200">IF(F587="","",IF(OR(MONTH(F587)=1,MONTH(F587)=2,MONTH(F587)=3),"Q1",IF(OR(MONTH(F587)=4,MONTH(F587)=5,MONTH(F587)=6),"Q2",IF(OR(MONTH(F587)=7,MONTH(F587)=8,MONTH(F587)=9),"Q3","Q4"))))</f>
        <v>Q1</v>
      </c>
      <c r="C587" s="1042"/>
      <c r="D587" s="1175"/>
      <c r="E587" s="1403"/>
      <c r="F587" s="1044">
        <f t="shared" si="192"/>
        <v>0</v>
      </c>
      <c r="G587" s="1081" t="str">
        <f t="shared" si="189"/>
        <v/>
      </c>
      <c r="H587" s="1019"/>
      <c r="I587" s="1020"/>
      <c r="J587" s="1020"/>
      <c r="K587" s="1020"/>
      <c r="L587" s="1022"/>
      <c r="M587" s="1023"/>
      <c r="N587" s="1023"/>
      <c r="O587" s="1024"/>
      <c r="P587" s="1156"/>
      <c r="Q587" s="1010"/>
      <c r="R587" s="1073" t="str">
        <f>IF(H587="","",VLOOKUP($H587,'Nhập xuất tồn S02'!$B$12:$AB$51,3,0))</f>
        <v/>
      </c>
      <c r="S587" s="1093">
        <f t="shared" si="182"/>
        <v>0</v>
      </c>
      <c r="T587" s="1093">
        <f t="shared" si="183"/>
        <v>0</v>
      </c>
      <c r="U587" s="1094">
        <f>IF(J587&gt;0,VLOOKUP($H587,'Nhập xuất tồn S02'!$B$12:$AB$51,27,0),0)</f>
        <v>0</v>
      </c>
      <c r="V587" s="1094">
        <f t="shared" si="184"/>
        <v>0</v>
      </c>
      <c r="W587" s="1105" t="str">
        <f>IF(H587="","",VLOOKUP(H587,'Nhập xuất tồn S02'!$B$12:$X$4901,22,0))</f>
        <v/>
      </c>
      <c r="X587" s="1096" t="str">
        <f>IF(H587="","",VLOOKUP(H587,'Nhập xuất tồn S02'!$B$12:$X$4901,23,0))</f>
        <v/>
      </c>
      <c r="Y587" s="1096" t="str">
        <f t="shared" si="185"/>
        <v/>
      </c>
      <c r="Z587" s="1096" t="str">
        <f t="shared" si="186"/>
        <v/>
      </c>
      <c r="AA587" s="1107" t="str">
        <f>IF(P587="","",VLOOKUP(P587,'Khách hàng'!$B$6:$E$1391,2,0))</f>
        <v/>
      </c>
      <c r="AB587" s="1107" t="str">
        <f>IF(P587="","",VLOOKUP(P587,'Khách hàng'!$B$6:$E$1391,3,0))</f>
        <v/>
      </c>
    </row>
    <row r="588" spans="1:28" s="1011" customFormat="1" ht="13.8">
      <c r="A588" s="1164">
        <f t="shared" ref="A588:A679" si="201">IF(F588="","",MONTH(F588))</f>
        <v>1</v>
      </c>
      <c r="B588" s="1073" t="str">
        <f t="shared" ref="B588:B679" si="202">IF(F588="","",IF(OR(MONTH(F588)=1,MONTH(F588)=2,MONTH(F588)=3),"Q1",IF(OR(MONTH(F588)=4,MONTH(F588)=5,MONTH(F588)=6),"Q2",IF(OR(MONTH(F588)=7,MONTH(F588)=8,MONTH(F588)=9),"Q3","Q4"))))</f>
        <v>Q1</v>
      </c>
      <c r="C588" s="1042"/>
      <c r="D588" s="1175"/>
      <c r="E588" s="1403"/>
      <c r="F588" s="1044">
        <f t="shared" si="192"/>
        <v>0</v>
      </c>
      <c r="G588" s="1081" t="str">
        <f t="shared" si="189"/>
        <v/>
      </c>
      <c r="H588" s="1019"/>
      <c r="I588" s="1020"/>
      <c r="J588" s="1020"/>
      <c r="K588" s="1020"/>
      <c r="L588" s="1022"/>
      <c r="M588" s="1023"/>
      <c r="N588" s="1023"/>
      <c r="O588" s="1024"/>
      <c r="P588" s="1156"/>
      <c r="Q588" s="1010"/>
      <c r="R588" s="1073" t="str">
        <f>IF(H588="","",VLOOKUP($H588,'Nhập xuất tồn S02'!$B$12:$AB$51,3,0))</f>
        <v/>
      </c>
      <c r="S588" s="1093">
        <f t="shared" si="182"/>
        <v>0</v>
      </c>
      <c r="T588" s="1093">
        <f t="shared" si="183"/>
        <v>0</v>
      </c>
      <c r="U588" s="1094">
        <f>IF(J588&gt;0,VLOOKUP($H588,'Nhập xuất tồn S02'!$B$12:$AB$51,27,0),0)</f>
        <v>0</v>
      </c>
      <c r="V588" s="1094">
        <f t="shared" si="184"/>
        <v>0</v>
      </c>
      <c r="W588" s="1105" t="str">
        <f>IF(H588="","",VLOOKUP(H588,'Nhập xuất tồn S02'!$B$12:$X$4901,22,0))</f>
        <v/>
      </c>
      <c r="X588" s="1096" t="str">
        <f>IF(H588="","",VLOOKUP(H588,'Nhập xuất tồn S02'!$B$12:$X$4901,23,0))</f>
        <v/>
      </c>
      <c r="Y588" s="1096" t="str">
        <f t="shared" si="185"/>
        <v/>
      </c>
      <c r="Z588" s="1096" t="str">
        <f t="shared" si="186"/>
        <v/>
      </c>
      <c r="AA588" s="1107" t="str">
        <f>IF(P588="","",VLOOKUP(P588,'Khách hàng'!$B$6:$E$1391,2,0))</f>
        <v/>
      </c>
      <c r="AB588" s="1107" t="str">
        <f>IF(P588="","",VLOOKUP(P588,'Khách hàng'!$B$6:$E$1391,3,0))</f>
        <v/>
      </c>
    </row>
    <row r="589" spans="1:28" s="1011" customFormat="1" ht="13.8">
      <c r="A589" s="1164">
        <f t="shared" si="201"/>
        <v>1</v>
      </c>
      <c r="B589" s="1073" t="str">
        <f t="shared" si="202"/>
        <v>Q1</v>
      </c>
      <c r="C589" s="1042"/>
      <c r="D589" s="1175"/>
      <c r="E589" s="1403"/>
      <c r="F589" s="1044">
        <f t="shared" si="192"/>
        <v>0</v>
      </c>
      <c r="G589" s="1081" t="str">
        <f t="shared" si="189"/>
        <v/>
      </c>
      <c r="H589" s="1019"/>
      <c r="I589" s="1020"/>
      <c r="J589" s="1020"/>
      <c r="K589" s="1020"/>
      <c r="L589" s="1022"/>
      <c r="M589" s="1023"/>
      <c r="N589" s="1023"/>
      <c r="O589" s="1024"/>
      <c r="P589" s="1156"/>
      <c r="Q589" s="1010"/>
      <c r="R589" s="1073" t="str">
        <f>IF(H589="","",VLOOKUP($H589,'Nhập xuất tồn S02'!$B$12:$AB$51,3,0))</f>
        <v/>
      </c>
      <c r="S589" s="1093">
        <f t="shared" si="182"/>
        <v>0</v>
      </c>
      <c r="T589" s="1093">
        <f t="shared" si="183"/>
        <v>0</v>
      </c>
      <c r="U589" s="1094">
        <f>IF(J589&gt;0,VLOOKUP($H589,'Nhập xuất tồn S02'!$B$12:$AB$51,27,0),0)</f>
        <v>0</v>
      </c>
      <c r="V589" s="1094">
        <f t="shared" si="184"/>
        <v>0</v>
      </c>
      <c r="W589" s="1105" t="str">
        <f>IF(H589="","",VLOOKUP(H589,'Nhập xuất tồn S02'!$B$12:$X$4901,22,0))</f>
        <v/>
      </c>
      <c r="X589" s="1096" t="str">
        <f>IF(H589="","",VLOOKUP(H589,'Nhập xuất tồn S02'!$B$12:$X$4901,23,0))</f>
        <v/>
      </c>
      <c r="Y589" s="1096" t="str">
        <f t="shared" si="185"/>
        <v/>
      </c>
      <c r="Z589" s="1096" t="str">
        <f t="shared" si="186"/>
        <v/>
      </c>
      <c r="AA589" s="1107" t="str">
        <f>IF(P589="","",VLOOKUP(P589,'Khách hàng'!$B$6:$E$1391,2,0))</f>
        <v/>
      </c>
      <c r="AB589" s="1107" t="str">
        <f>IF(P589="","",VLOOKUP(P589,'Khách hàng'!$B$6:$E$1391,3,0))</f>
        <v/>
      </c>
    </row>
    <row r="590" spans="1:28" s="1011" customFormat="1" ht="13.8">
      <c r="A590" s="1164">
        <f t="shared" si="201"/>
        <v>1</v>
      </c>
      <c r="B590" s="1073" t="str">
        <f t="shared" si="202"/>
        <v>Q1</v>
      </c>
      <c r="C590" s="1042"/>
      <c r="D590" s="1175"/>
      <c r="E590" s="1403"/>
      <c r="F590" s="1044">
        <f t="shared" si="192"/>
        <v>0</v>
      </c>
      <c r="G590" s="1081" t="str">
        <f t="shared" si="189"/>
        <v/>
      </c>
      <c r="H590" s="1019"/>
      <c r="I590" s="1020"/>
      <c r="J590" s="1020"/>
      <c r="K590" s="1020"/>
      <c r="L590" s="1022"/>
      <c r="M590" s="1023"/>
      <c r="N590" s="1023"/>
      <c r="O590" s="1024"/>
      <c r="P590" s="1156"/>
      <c r="Q590" s="1010"/>
      <c r="R590" s="1073" t="str">
        <f>IF(H590="","",VLOOKUP($H590,'Nhập xuất tồn S02'!$B$12:$AB$51,3,0))</f>
        <v/>
      </c>
      <c r="S590" s="1093">
        <f t="shared" si="182"/>
        <v>0</v>
      </c>
      <c r="T590" s="1093">
        <f t="shared" si="183"/>
        <v>0</v>
      </c>
      <c r="U590" s="1094">
        <f>IF(J590&gt;0,VLOOKUP($H590,'Nhập xuất tồn S02'!$B$12:$AB$51,27,0),0)</f>
        <v>0</v>
      </c>
      <c r="V590" s="1094">
        <f t="shared" si="184"/>
        <v>0</v>
      </c>
      <c r="W590" s="1105" t="str">
        <f>IF(H590="","",VLOOKUP(H590,'Nhập xuất tồn S02'!$B$12:$X$4901,22,0))</f>
        <v/>
      </c>
      <c r="X590" s="1096" t="str">
        <f>IF(H590="","",VLOOKUP(H590,'Nhập xuất tồn S02'!$B$12:$X$4901,23,0))</f>
        <v/>
      </c>
      <c r="Y590" s="1096" t="str">
        <f t="shared" si="185"/>
        <v/>
      </c>
      <c r="Z590" s="1096" t="str">
        <f t="shared" si="186"/>
        <v/>
      </c>
      <c r="AA590" s="1107" t="str">
        <f>IF(P590="","",VLOOKUP(P590,'Khách hàng'!$B$6:$E$1391,2,0))</f>
        <v/>
      </c>
      <c r="AB590" s="1107" t="str">
        <f>IF(P590="","",VLOOKUP(P590,'Khách hàng'!$B$6:$E$1391,3,0))</f>
        <v/>
      </c>
    </row>
    <row r="591" spans="1:28" s="1011" customFormat="1" ht="13.8">
      <c r="A591" s="1164">
        <f t="shared" si="201"/>
        <v>1</v>
      </c>
      <c r="B591" s="1073" t="str">
        <f t="shared" si="202"/>
        <v>Q1</v>
      </c>
      <c r="C591" s="1042"/>
      <c r="D591" s="1175"/>
      <c r="E591" s="1403"/>
      <c r="F591" s="1044">
        <f t="shared" si="192"/>
        <v>0</v>
      </c>
      <c r="G591" s="1081" t="str">
        <f t="shared" si="189"/>
        <v/>
      </c>
      <c r="H591" s="1019"/>
      <c r="I591" s="1020"/>
      <c r="J591" s="1020"/>
      <c r="K591" s="1020"/>
      <c r="L591" s="1022"/>
      <c r="M591" s="1023"/>
      <c r="N591" s="1023"/>
      <c r="O591" s="1024"/>
      <c r="P591" s="1156"/>
      <c r="Q591" s="1010"/>
      <c r="R591" s="1073" t="str">
        <f>IF(H591="","",VLOOKUP($H591,'Nhập xuất tồn S02'!$B$12:$AB$51,3,0))</f>
        <v/>
      </c>
      <c r="S591" s="1093">
        <f t="shared" si="182"/>
        <v>0</v>
      </c>
      <c r="T591" s="1093">
        <f t="shared" si="183"/>
        <v>0</v>
      </c>
      <c r="U591" s="1094">
        <f>IF(J591&gt;0,VLOOKUP($H591,'Nhập xuất tồn S02'!$B$12:$AB$51,27,0),0)</f>
        <v>0</v>
      </c>
      <c r="V591" s="1094">
        <f t="shared" si="184"/>
        <v>0</v>
      </c>
      <c r="W591" s="1105" t="str">
        <f>IF(H591="","",VLOOKUP(H591,'Nhập xuất tồn S02'!$B$12:$X$4901,22,0))</f>
        <v/>
      </c>
      <c r="X591" s="1096" t="str">
        <f>IF(H591="","",VLOOKUP(H591,'Nhập xuất tồn S02'!$B$12:$X$4901,23,0))</f>
        <v/>
      </c>
      <c r="Y591" s="1096" t="str">
        <f t="shared" si="185"/>
        <v/>
      </c>
      <c r="Z591" s="1096" t="str">
        <f t="shared" si="186"/>
        <v/>
      </c>
      <c r="AA591" s="1107" t="str">
        <f>IF(P591="","",VLOOKUP(P591,'Khách hàng'!$B$6:$E$1391,2,0))</f>
        <v/>
      </c>
      <c r="AB591" s="1107" t="str">
        <f>IF(P591="","",VLOOKUP(P591,'Khách hàng'!$B$6:$E$1391,3,0))</f>
        <v/>
      </c>
    </row>
    <row r="592" spans="1:28" s="1011" customFormat="1" ht="13.8">
      <c r="A592" s="1164">
        <f t="shared" si="201"/>
        <v>1</v>
      </c>
      <c r="B592" s="1073" t="str">
        <f t="shared" si="202"/>
        <v>Q1</v>
      </c>
      <c r="C592" s="1042"/>
      <c r="D592" s="1175"/>
      <c r="E592" s="1403"/>
      <c r="F592" s="1044">
        <f t="shared" si="192"/>
        <v>0</v>
      </c>
      <c r="G592" s="1081" t="str">
        <f t="shared" si="189"/>
        <v/>
      </c>
      <c r="H592" s="1019"/>
      <c r="I592" s="1020"/>
      <c r="J592" s="1020"/>
      <c r="K592" s="1020"/>
      <c r="L592" s="1022"/>
      <c r="M592" s="1023"/>
      <c r="N592" s="1023"/>
      <c r="O592" s="1024"/>
      <c r="P592" s="1156"/>
      <c r="Q592" s="1010"/>
      <c r="R592" s="1073" t="str">
        <f>IF(H592="","",VLOOKUP($H592,'Nhập xuất tồn S02'!$B$12:$AB$51,3,0))</f>
        <v/>
      </c>
      <c r="S592" s="1093">
        <f t="shared" si="182"/>
        <v>0</v>
      </c>
      <c r="T592" s="1093">
        <f t="shared" si="183"/>
        <v>0</v>
      </c>
      <c r="U592" s="1094">
        <f>IF(J592&gt;0,VLOOKUP($H592,'Nhập xuất tồn S02'!$B$12:$AB$51,27,0),0)</f>
        <v>0</v>
      </c>
      <c r="V592" s="1094">
        <f t="shared" si="184"/>
        <v>0</v>
      </c>
      <c r="W592" s="1105" t="str">
        <f>IF(H592="","",VLOOKUP(H592,'Nhập xuất tồn S02'!$B$12:$X$4901,22,0))</f>
        <v/>
      </c>
      <c r="X592" s="1096" t="str">
        <f>IF(H592="","",VLOOKUP(H592,'Nhập xuất tồn S02'!$B$12:$X$4901,23,0))</f>
        <v/>
      </c>
      <c r="Y592" s="1096" t="str">
        <f t="shared" si="185"/>
        <v/>
      </c>
      <c r="Z592" s="1096" t="str">
        <f t="shared" si="186"/>
        <v/>
      </c>
      <c r="AA592" s="1107" t="str">
        <f>IF(P592="","",VLOOKUP(P592,'Khách hàng'!$B$6:$E$1391,2,0))</f>
        <v/>
      </c>
      <c r="AB592" s="1107" t="str">
        <f>IF(P592="","",VLOOKUP(P592,'Khách hàng'!$B$6:$E$1391,3,0))</f>
        <v/>
      </c>
    </row>
    <row r="593" spans="1:28" s="1011" customFormat="1" ht="13.8">
      <c r="A593" s="1164">
        <f t="shared" si="201"/>
        <v>1</v>
      </c>
      <c r="B593" s="1073" t="str">
        <f t="shared" si="202"/>
        <v>Q1</v>
      </c>
      <c r="C593" s="1042"/>
      <c r="D593" s="1175"/>
      <c r="E593" s="1403"/>
      <c r="F593" s="1044">
        <f t="shared" si="192"/>
        <v>0</v>
      </c>
      <c r="G593" s="1081" t="str">
        <f t="shared" si="189"/>
        <v/>
      </c>
      <c r="H593" s="1019"/>
      <c r="I593" s="1020"/>
      <c r="J593" s="1020"/>
      <c r="K593" s="1020"/>
      <c r="L593" s="1022"/>
      <c r="M593" s="1023"/>
      <c r="N593" s="1023"/>
      <c r="O593" s="1024"/>
      <c r="P593" s="1156"/>
      <c r="Q593" s="1010"/>
      <c r="R593" s="1073" t="str">
        <f>IF(H593="","",VLOOKUP($H593,'Nhập xuất tồn S02'!$B$12:$AB$51,3,0))</f>
        <v/>
      </c>
      <c r="S593" s="1093">
        <f t="shared" si="182"/>
        <v>0</v>
      </c>
      <c r="T593" s="1093">
        <f t="shared" si="183"/>
        <v>0</v>
      </c>
      <c r="U593" s="1094">
        <f>IF(J593&gt;0,VLOOKUP($H593,'Nhập xuất tồn S02'!$B$12:$AB$51,27,0),0)</f>
        <v>0</v>
      </c>
      <c r="V593" s="1094">
        <f t="shared" si="184"/>
        <v>0</v>
      </c>
      <c r="W593" s="1105" t="str">
        <f>IF(H593="","",VLOOKUP(H593,'Nhập xuất tồn S02'!$B$12:$X$4901,22,0))</f>
        <v/>
      </c>
      <c r="X593" s="1096" t="str">
        <f>IF(H593="","",VLOOKUP(H593,'Nhập xuất tồn S02'!$B$12:$X$4901,23,0))</f>
        <v/>
      </c>
      <c r="Y593" s="1096" t="str">
        <f t="shared" si="185"/>
        <v/>
      </c>
      <c r="Z593" s="1096" t="str">
        <f t="shared" si="186"/>
        <v/>
      </c>
      <c r="AA593" s="1107" t="str">
        <f>IF(P593="","",VLOOKUP(P593,'Khách hàng'!$B$6:$E$1391,2,0))</f>
        <v/>
      </c>
      <c r="AB593" s="1107" t="str">
        <f>IF(P593="","",VLOOKUP(P593,'Khách hàng'!$B$6:$E$1391,3,0))</f>
        <v/>
      </c>
    </row>
    <row r="594" spans="1:28" s="1011" customFormat="1" ht="13.8">
      <c r="A594" s="1164">
        <f t="shared" si="201"/>
        <v>1</v>
      </c>
      <c r="B594" s="1073" t="str">
        <f t="shared" si="202"/>
        <v>Q1</v>
      </c>
      <c r="C594" s="1042"/>
      <c r="D594" s="1175"/>
      <c r="E594" s="1403"/>
      <c r="F594" s="1044">
        <f t="shared" si="192"/>
        <v>0</v>
      </c>
      <c r="G594" s="1081" t="str">
        <f t="shared" si="189"/>
        <v/>
      </c>
      <c r="H594" s="1019"/>
      <c r="I594" s="1020"/>
      <c r="J594" s="1020"/>
      <c r="K594" s="1020"/>
      <c r="L594" s="1022"/>
      <c r="M594" s="1023"/>
      <c r="N594" s="1023"/>
      <c r="O594" s="1024"/>
      <c r="P594" s="1156"/>
      <c r="Q594" s="1010"/>
      <c r="R594" s="1073" t="str">
        <f>IF(H594="","",VLOOKUP($H594,'Nhập xuất tồn S02'!$B$12:$AB$51,3,0))</f>
        <v/>
      </c>
      <c r="S594" s="1093">
        <f t="shared" si="182"/>
        <v>0</v>
      </c>
      <c r="T594" s="1093">
        <f t="shared" si="183"/>
        <v>0</v>
      </c>
      <c r="U594" s="1094">
        <f>IF(J594&gt;0,VLOOKUP($H594,'Nhập xuất tồn S02'!$B$12:$AB$51,27,0),0)</f>
        <v>0</v>
      </c>
      <c r="V594" s="1094">
        <f t="shared" si="184"/>
        <v>0</v>
      </c>
      <c r="W594" s="1105" t="str">
        <f>IF(H594="","",VLOOKUP(H594,'Nhập xuất tồn S02'!$B$12:$X$4901,22,0))</f>
        <v/>
      </c>
      <c r="X594" s="1096" t="str">
        <f>IF(H594="","",VLOOKUP(H594,'Nhập xuất tồn S02'!$B$12:$X$4901,23,0))</f>
        <v/>
      </c>
      <c r="Y594" s="1096" t="str">
        <f t="shared" si="185"/>
        <v/>
      </c>
      <c r="Z594" s="1096" t="str">
        <f t="shared" si="186"/>
        <v/>
      </c>
      <c r="AA594" s="1107" t="str">
        <f>IF(P594="","",VLOOKUP(P594,'Khách hàng'!$B$6:$E$1391,2,0))</f>
        <v/>
      </c>
      <c r="AB594" s="1107" t="str">
        <f>IF(P594="","",VLOOKUP(P594,'Khách hàng'!$B$6:$E$1391,3,0))</f>
        <v/>
      </c>
    </row>
    <row r="595" spans="1:28" s="1011" customFormat="1" ht="13.8">
      <c r="A595" s="1164">
        <f t="shared" si="201"/>
        <v>1</v>
      </c>
      <c r="B595" s="1073" t="str">
        <f t="shared" si="202"/>
        <v>Q1</v>
      </c>
      <c r="C595" s="1042"/>
      <c r="D595" s="1175"/>
      <c r="E595" s="1403"/>
      <c r="F595" s="1044">
        <f t="shared" si="192"/>
        <v>0</v>
      </c>
      <c r="G595" s="1081" t="str">
        <f t="shared" si="189"/>
        <v/>
      </c>
      <c r="H595" s="1019"/>
      <c r="I595" s="1020"/>
      <c r="J595" s="1020"/>
      <c r="K595" s="1020"/>
      <c r="L595" s="1022"/>
      <c r="M595" s="1023"/>
      <c r="N595" s="1023"/>
      <c r="O595" s="1024"/>
      <c r="P595" s="1156"/>
      <c r="Q595" s="1010"/>
      <c r="R595" s="1073" t="str">
        <f>IF(H595="","",VLOOKUP($H595,'Nhập xuất tồn S02'!$B$12:$AB$51,3,0))</f>
        <v/>
      </c>
      <c r="S595" s="1093">
        <f t="shared" si="182"/>
        <v>0</v>
      </c>
      <c r="T595" s="1093">
        <f t="shared" si="183"/>
        <v>0</v>
      </c>
      <c r="U595" s="1094">
        <f>IF(J595&gt;0,VLOOKUP($H595,'Nhập xuất tồn S02'!$B$12:$AB$51,27,0),0)</f>
        <v>0</v>
      </c>
      <c r="V595" s="1094">
        <f t="shared" si="184"/>
        <v>0</v>
      </c>
      <c r="W595" s="1105" t="str">
        <f>IF(H595="","",VLOOKUP(H595,'Nhập xuất tồn S02'!$B$12:$X$4901,22,0))</f>
        <v/>
      </c>
      <c r="X595" s="1096" t="str">
        <f>IF(H595="","",VLOOKUP(H595,'Nhập xuất tồn S02'!$B$12:$X$4901,23,0))</f>
        <v/>
      </c>
      <c r="Y595" s="1096" t="str">
        <f t="shared" si="185"/>
        <v/>
      </c>
      <c r="Z595" s="1096" t="str">
        <f t="shared" si="186"/>
        <v/>
      </c>
      <c r="AA595" s="1107" t="str">
        <f>IF(P595="","",VLOOKUP(P595,'Khách hàng'!$B$6:$E$1391,2,0))</f>
        <v/>
      </c>
      <c r="AB595" s="1107" t="str">
        <f>IF(P595="","",VLOOKUP(P595,'Khách hàng'!$B$6:$E$1391,3,0))</f>
        <v/>
      </c>
    </row>
    <row r="596" spans="1:28" s="1011" customFormat="1" ht="13.8">
      <c r="A596" s="1164">
        <f t="shared" si="201"/>
        <v>1</v>
      </c>
      <c r="B596" s="1073" t="str">
        <f t="shared" si="202"/>
        <v>Q1</v>
      </c>
      <c r="C596" s="1042"/>
      <c r="D596" s="1175"/>
      <c r="E596" s="1403"/>
      <c r="F596" s="1044">
        <f t="shared" si="192"/>
        <v>0</v>
      </c>
      <c r="G596" s="1081" t="str">
        <f t="shared" si="189"/>
        <v/>
      </c>
      <c r="H596" s="1019"/>
      <c r="I596" s="1020"/>
      <c r="J596" s="1020"/>
      <c r="K596" s="1020"/>
      <c r="L596" s="1022"/>
      <c r="M596" s="1023"/>
      <c r="N596" s="1023"/>
      <c r="O596" s="1024"/>
      <c r="P596" s="1156"/>
      <c r="Q596" s="1010"/>
      <c r="R596" s="1073" t="str">
        <f>IF(H596="","",VLOOKUP($H596,'Nhập xuất tồn S02'!$B$12:$AB$51,3,0))</f>
        <v/>
      </c>
      <c r="S596" s="1093">
        <f t="shared" si="182"/>
        <v>0</v>
      </c>
      <c r="T596" s="1093">
        <f t="shared" si="183"/>
        <v>0</v>
      </c>
      <c r="U596" s="1094">
        <f>IF(J596&gt;0,VLOOKUP($H596,'Nhập xuất tồn S02'!$B$12:$AB$51,27,0),0)</f>
        <v>0</v>
      </c>
      <c r="V596" s="1094">
        <f t="shared" si="184"/>
        <v>0</v>
      </c>
      <c r="W596" s="1105" t="str">
        <f>IF(H596="","",VLOOKUP(H596,'Nhập xuất tồn S02'!$B$12:$X$4901,22,0))</f>
        <v/>
      </c>
      <c r="X596" s="1096" t="str">
        <f>IF(H596="","",VLOOKUP(H596,'Nhập xuất tồn S02'!$B$12:$X$4901,23,0))</f>
        <v/>
      </c>
      <c r="Y596" s="1096" t="str">
        <f t="shared" si="185"/>
        <v/>
      </c>
      <c r="Z596" s="1096" t="str">
        <f t="shared" si="186"/>
        <v/>
      </c>
      <c r="AA596" s="1107" t="str">
        <f>IF(P596="","",VLOOKUP(P596,'Khách hàng'!$B$6:$E$1391,2,0))</f>
        <v/>
      </c>
      <c r="AB596" s="1107" t="str">
        <f>IF(P596="","",VLOOKUP(P596,'Khách hàng'!$B$6:$E$1391,3,0))</f>
        <v/>
      </c>
    </row>
    <row r="597" spans="1:28" s="1011" customFormat="1" ht="13.8">
      <c r="A597" s="1164">
        <f t="shared" si="201"/>
        <v>1</v>
      </c>
      <c r="B597" s="1073" t="str">
        <f t="shared" si="202"/>
        <v>Q1</v>
      </c>
      <c r="C597" s="1042"/>
      <c r="D597" s="1175"/>
      <c r="E597" s="1403"/>
      <c r="F597" s="1044">
        <f t="shared" si="192"/>
        <v>0</v>
      </c>
      <c r="G597" s="1081" t="str">
        <f t="shared" si="189"/>
        <v/>
      </c>
      <c r="H597" s="1019"/>
      <c r="I597" s="1020"/>
      <c r="J597" s="1020"/>
      <c r="K597" s="1020"/>
      <c r="L597" s="1022"/>
      <c r="M597" s="1023"/>
      <c r="N597" s="1023"/>
      <c r="O597" s="1024"/>
      <c r="P597" s="1156"/>
      <c r="Q597" s="1010"/>
      <c r="R597" s="1073" t="str">
        <f>IF(H597="","",VLOOKUP($H597,'Nhập xuất tồn S02'!$B$12:$AB$51,3,0))</f>
        <v/>
      </c>
      <c r="S597" s="1093">
        <f t="shared" si="182"/>
        <v>0</v>
      </c>
      <c r="T597" s="1093">
        <f t="shared" si="183"/>
        <v>0</v>
      </c>
      <c r="U597" s="1094">
        <f>IF(J597&gt;0,VLOOKUP($H597,'Nhập xuất tồn S02'!$B$12:$AB$51,27,0),0)</f>
        <v>0</v>
      </c>
      <c r="V597" s="1094">
        <f t="shared" si="184"/>
        <v>0</v>
      </c>
      <c r="W597" s="1105" t="str">
        <f>IF(H597="","",VLOOKUP(H597,'Nhập xuất tồn S02'!$B$12:$X$4901,22,0))</f>
        <v/>
      </c>
      <c r="X597" s="1096" t="str">
        <f>IF(H597="","",VLOOKUP(H597,'Nhập xuất tồn S02'!$B$12:$X$4901,23,0))</f>
        <v/>
      </c>
      <c r="Y597" s="1096" t="str">
        <f t="shared" si="185"/>
        <v/>
      </c>
      <c r="Z597" s="1096" t="str">
        <f t="shared" si="186"/>
        <v/>
      </c>
      <c r="AA597" s="1107" t="str">
        <f>IF(P597="","",VLOOKUP(P597,'Khách hàng'!$B$6:$E$1391,2,0))</f>
        <v/>
      </c>
      <c r="AB597" s="1107" t="str">
        <f>IF(P597="","",VLOOKUP(P597,'Khách hàng'!$B$6:$E$1391,3,0))</f>
        <v/>
      </c>
    </row>
    <row r="598" spans="1:28" s="1011" customFormat="1" ht="13.8">
      <c r="A598" s="1164">
        <f t="shared" si="201"/>
        <v>1</v>
      </c>
      <c r="B598" s="1073" t="str">
        <f t="shared" si="202"/>
        <v>Q1</v>
      </c>
      <c r="C598" s="1042"/>
      <c r="D598" s="1175"/>
      <c r="E598" s="1403"/>
      <c r="F598" s="1044">
        <f t="shared" si="192"/>
        <v>0</v>
      </c>
      <c r="G598" s="1081" t="str">
        <f t="shared" si="189"/>
        <v/>
      </c>
      <c r="H598" s="1019"/>
      <c r="I598" s="1020"/>
      <c r="J598" s="1020"/>
      <c r="K598" s="1020"/>
      <c r="L598" s="1022"/>
      <c r="M598" s="1023"/>
      <c r="N598" s="1023"/>
      <c r="O598" s="1024"/>
      <c r="P598" s="1156"/>
      <c r="Q598" s="1010"/>
      <c r="R598" s="1073" t="str">
        <f>IF(H598="","",VLOOKUP($H598,'Nhập xuất tồn S02'!$B$12:$AB$51,3,0))</f>
        <v/>
      </c>
      <c r="S598" s="1093">
        <f t="shared" si="182"/>
        <v>0</v>
      </c>
      <c r="T598" s="1093">
        <f t="shared" si="183"/>
        <v>0</v>
      </c>
      <c r="U598" s="1094">
        <f>IF(J598&gt;0,VLOOKUP($H598,'Nhập xuất tồn S02'!$B$12:$AB$51,27,0),0)</f>
        <v>0</v>
      </c>
      <c r="V598" s="1094">
        <f t="shared" si="184"/>
        <v>0</v>
      </c>
      <c r="W598" s="1105" t="str">
        <f>IF(H598="","",VLOOKUP(H598,'Nhập xuất tồn S02'!$B$12:$X$4901,22,0))</f>
        <v/>
      </c>
      <c r="X598" s="1096" t="str">
        <f>IF(H598="","",VLOOKUP(H598,'Nhập xuất tồn S02'!$B$12:$X$4901,23,0))</f>
        <v/>
      </c>
      <c r="Y598" s="1096" t="str">
        <f t="shared" si="185"/>
        <v/>
      </c>
      <c r="Z598" s="1096" t="str">
        <f t="shared" si="186"/>
        <v/>
      </c>
      <c r="AA598" s="1107" t="str">
        <f>IF(P598="","",VLOOKUP(P598,'Khách hàng'!$B$6:$E$1391,2,0))</f>
        <v/>
      </c>
      <c r="AB598" s="1107" t="str">
        <f>IF(P598="","",VLOOKUP(P598,'Khách hàng'!$B$6:$E$1391,3,0))</f>
        <v/>
      </c>
    </row>
    <row r="599" spans="1:28" s="1011" customFormat="1" ht="13.8">
      <c r="A599" s="1164">
        <f t="shared" si="201"/>
        <v>1</v>
      </c>
      <c r="B599" s="1073" t="str">
        <f t="shared" si="202"/>
        <v>Q1</v>
      </c>
      <c r="C599" s="1042"/>
      <c r="D599" s="1175"/>
      <c r="E599" s="1403"/>
      <c r="F599" s="1044">
        <f t="shared" si="192"/>
        <v>0</v>
      </c>
      <c r="G599" s="1081" t="str">
        <f t="shared" si="189"/>
        <v/>
      </c>
      <c r="H599" s="1019"/>
      <c r="I599" s="1020"/>
      <c r="J599" s="1020"/>
      <c r="K599" s="1020"/>
      <c r="L599" s="1022"/>
      <c r="M599" s="1023"/>
      <c r="N599" s="1023"/>
      <c r="O599" s="1024"/>
      <c r="P599" s="1156"/>
      <c r="Q599" s="1010"/>
      <c r="R599" s="1073" t="str">
        <f>IF(H599="","",VLOOKUP($H599,'Nhập xuất tồn S02'!$B$12:$AB$51,3,0))</f>
        <v/>
      </c>
      <c r="S599" s="1093">
        <f t="shared" si="182"/>
        <v>0</v>
      </c>
      <c r="T599" s="1093">
        <f t="shared" si="183"/>
        <v>0</v>
      </c>
      <c r="U599" s="1094">
        <f>IF(J599&gt;0,VLOOKUP($H599,'Nhập xuất tồn S02'!$B$12:$AB$51,27,0),0)</f>
        <v>0</v>
      </c>
      <c r="V599" s="1094">
        <f t="shared" si="184"/>
        <v>0</v>
      </c>
      <c r="W599" s="1105" t="str">
        <f>IF(H599="","",VLOOKUP(H599,'Nhập xuất tồn S02'!$B$12:$X$4901,22,0))</f>
        <v/>
      </c>
      <c r="X599" s="1096" t="str">
        <f>IF(H599="","",VLOOKUP(H599,'Nhập xuất tồn S02'!$B$12:$X$4901,23,0))</f>
        <v/>
      </c>
      <c r="Y599" s="1096" t="str">
        <f t="shared" si="185"/>
        <v/>
      </c>
      <c r="Z599" s="1096" t="str">
        <f t="shared" si="186"/>
        <v/>
      </c>
      <c r="AA599" s="1107" t="str">
        <f>IF(P599="","",VLOOKUP(P599,'Khách hàng'!$B$6:$E$1391,2,0))</f>
        <v/>
      </c>
      <c r="AB599" s="1107" t="str">
        <f>IF(P599="","",VLOOKUP(P599,'Khách hàng'!$B$6:$E$1391,3,0))</f>
        <v/>
      </c>
    </row>
    <row r="600" spans="1:28" s="1011" customFormat="1" ht="13.8">
      <c r="A600" s="1164">
        <f t="shared" si="201"/>
        <v>1</v>
      </c>
      <c r="B600" s="1073" t="str">
        <f t="shared" si="202"/>
        <v>Q1</v>
      </c>
      <c r="C600" s="1042"/>
      <c r="D600" s="1175"/>
      <c r="E600" s="1403"/>
      <c r="F600" s="1044">
        <f t="shared" si="192"/>
        <v>0</v>
      </c>
      <c r="G600" s="1081" t="str">
        <f t="shared" si="189"/>
        <v/>
      </c>
      <c r="H600" s="1019"/>
      <c r="I600" s="1020"/>
      <c r="J600" s="1020"/>
      <c r="K600" s="1020"/>
      <c r="L600" s="1022"/>
      <c r="M600" s="1023"/>
      <c r="N600" s="1023"/>
      <c r="O600" s="1024"/>
      <c r="P600" s="1156"/>
      <c r="Q600" s="1010"/>
      <c r="R600" s="1073" t="str">
        <f>IF(H600="","",VLOOKUP($H600,'Nhập xuất tồn S02'!$B$12:$AB$51,3,0))</f>
        <v/>
      </c>
      <c r="S600" s="1093">
        <f t="shared" si="182"/>
        <v>0</v>
      </c>
      <c r="T600" s="1093">
        <f t="shared" si="183"/>
        <v>0</v>
      </c>
      <c r="U600" s="1094">
        <f>IF(J600&gt;0,VLOOKUP($H600,'Nhập xuất tồn S02'!$B$12:$AB$51,27,0),0)</f>
        <v>0</v>
      </c>
      <c r="V600" s="1094">
        <f t="shared" si="184"/>
        <v>0</v>
      </c>
      <c r="W600" s="1105" t="str">
        <f>IF(H600="","",VLOOKUP(H600,'Nhập xuất tồn S02'!$B$12:$X$4901,22,0))</f>
        <v/>
      </c>
      <c r="X600" s="1096" t="str">
        <f>IF(H600="","",VLOOKUP(H600,'Nhập xuất tồn S02'!$B$12:$X$4901,23,0))</f>
        <v/>
      </c>
      <c r="Y600" s="1096" t="str">
        <f t="shared" si="185"/>
        <v/>
      </c>
      <c r="Z600" s="1096" t="str">
        <f t="shared" si="186"/>
        <v/>
      </c>
      <c r="AA600" s="1107" t="str">
        <f>IF(P600="","",VLOOKUP(P600,'Khách hàng'!$B$6:$E$1391,2,0))</f>
        <v/>
      </c>
      <c r="AB600" s="1107" t="str">
        <f>IF(P600="","",VLOOKUP(P600,'Khách hàng'!$B$6:$E$1391,3,0))</f>
        <v/>
      </c>
    </row>
    <row r="601" spans="1:28" s="1011" customFormat="1" ht="13.8">
      <c r="A601" s="1164">
        <f t="shared" si="201"/>
        <v>1</v>
      </c>
      <c r="B601" s="1073" t="str">
        <f t="shared" si="202"/>
        <v>Q1</v>
      </c>
      <c r="C601" s="1042"/>
      <c r="D601" s="1175"/>
      <c r="E601" s="1403"/>
      <c r="F601" s="1044">
        <f t="shared" si="192"/>
        <v>0</v>
      </c>
      <c r="G601" s="1081" t="str">
        <f t="shared" si="189"/>
        <v/>
      </c>
      <c r="H601" s="1019"/>
      <c r="I601" s="1020"/>
      <c r="J601" s="1020"/>
      <c r="K601" s="1020"/>
      <c r="L601" s="1022"/>
      <c r="M601" s="1023"/>
      <c r="N601" s="1023"/>
      <c r="O601" s="1024"/>
      <c r="P601" s="1156"/>
      <c r="Q601" s="1010"/>
      <c r="R601" s="1073" t="str">
        <f>IF(H601="","",VLOOKUP($H601,'Nhập xuất tồn S02'!$B$12:$AB$51,3,0))</f>
        <v/>
      </c>
      <c r="S601" s="1093">
        <f t="shared" si="182"/>
        <v>0</v>
      </c>
      <c r="T601" s="1093">
        <f t="shared" si="183"/>
        <v>0</v>
      </c>
      <c r="U601" s="1094">
        <f>IF(J601&gt;0,VLOOKUP($H601,'Nhập xuất tồn S02'!$B$12:$AB$51,27,0),0)</f>
        <v>0</v>
      </c>
      <c r="V601" s="1094">
        <f t="shared" si="184"/>
        <v>0</v>
      </c>
      <c r="W601" s="1105" t="str">
        <f>IF(H601="","",VLOOKUP(H601,'Nhập xuất tồn S02'!$B$12:$X$4901,22,0))</f>
        <v/>
      </c>
      <c r="X601" s="1096" t="str">
        <f>IF(H601="","",VLOOKUP(H601,'Nhập xuất tồn S02'!$B$12:$X$4901,23,0))</f>
        <v/>
      </c>
      <c r="Y601" s="1096" t="str">
        <f t="shared" si="185"/>
        <v/>
      </c>
      <c r="Z601" s="1096" t="str">
        <f t="shared" si="186"/>
        <v/>
      </c>
      <c r="AA601" s="1107" t="str">
        <f>IF(P601="","",VLOOKUP(P601,'Khách hàng'!$B$6:$E$1391,2,0))</f>
        <v/>
      </c>
      <c r="AB601" s="1107" t="str">
        <f>IF(P601="","",VLOOKUP(P601,'Khách hàng'!$B$6:$E$1391,3,0))</f>
        <v/>
      </c>
    </row>
    <row r="602" spans="1:28" s="1011" customFormat="1" ht="13.8">
      <c r="A602" s="1164">
        <f t="shared" si="201"/>
        <v>1</v>
      </c>
      <c r="B602" s="1073" t="str">
        <f t="shared" si="202"/>
        <v>Q1</v>
      </c>
      <c r="C602" s="1042"/>
      <c r="D602" s="1175"/>
      <c r="E602" s="1403"/>
      <c r="F602" s="1044">
        <f t="shared" si="192"/>
        <v>0</v>
      </c>
      <c r="G602" s="1081" t="str">
        <f t="shared" si="189"/>
        <v/>
      </c>
      <c r="H602" s="1019"/>
      <c r="I602" s="1020"/>
      <c r="J602" s="1020"/>
      <c r="K602" s="1020"/>
      <c r="L602" s="1022"/>
      <c r="M602" s="1023"/>
      <c r="N602" s="1023"/>
      <c r="O602" s="1024"/>
      <c r="P602" s="1156"/>
      <c r="Q602" s="1010"/>
      <c r="R602" s="1073" t="str">
        <f>IF(H602="","",VLOOKUP($H602,'Nhập xuất tồn S02'!$B$12:$AB$51,3,0))</f>
        <v/>
      </c>
      <c r="S602" s="1093">
        <f t="shared" si="182"/>
        <v>0</v>
      </c>
      <c r="T602" s="1093">
        <f t="shared" si="183"/>
        <v>0</v>
      </c>
      <c r="U602" s="1094">
        <f>IF(J602&gt;0,VLOOKUP($H602,'Nhập xuất tồn S02'!$B$12:$AB$51,27,0),0)</f>
        <v>0</v>
      </c>
      <c r="V602" s="1094">
        <f t="shared" si="184"/>
        <v>0</v>
      </c>
      <c r="W602" s="1105" t="str">
        <f>IF(H602="","",VLOOKUP(H602,'Nhập xuất tồn S02'!$B$12:$X$4901,22,0))</f>
        <v/>
      </c>
      <c r="X602" s="1096" t="str">
        <f>IF(H602="","",VLOOKUP(H602,'Nhập xuất tồn S02'!$B$12:$X$4901,23,0))</f>
        <v/>
      </c>
      <c r="Y602" s="1096" t="str">
        <f t="shared" si="185"/>
        <v/>
      </c>
      <c r="Z602" s="1096" t="str">
        <f t="shared" si="186"/>
        <v/>
      </c>
      <c r="AA602" s="1107" t="str">
        <f>IF(P602="","",VLOOKUP(P602,'Khách hàng'!$B$6:$E$1391,2,0))</f>
        <v/>
      </c>
      <c r="AB602" s="1107" t="str">
        <f>IF(P602="","",VLOOKUP(P602,'Khách hàng'!$B$6:$E$1391,3,0))</f>
        <v/>
      </c>
    </row>
    <row r="603" spans="1:28" s="1011" customFormat="1" ht="13.8">
      <c r="A603" s="1164">
        <f t="shared" si="201"/>
        <v>1</v>
      </c>
      <c r="B603" s="1073" t="str">
        <f t="shared" si="202"/>
        <v>Q1</v>
      </c>
      <c r="C603" s="1042"/>
      <c r="D603" s="1175"/>
      <c r="E603" s="1403"/>
      <c r="F603" s="1044">
        <f t="shared" si="192"/>
        <v>0</v>
      </c>
      <c r="G603" s="1081" t="str">
        <f t="shared" si="189"/>
        <v/>
      </c>
      <c r="H603" s="1019"/>
      <c r="I603" s="1020"/>
      <c r="J603" s="1020"/>
      <c r="K603" s="1020"/>
      <c r="L603" s="1022"/>
      <c r="M603" s="1023"/>
      <c r="N603" s="1023"/>
      <c r="O603" s="1024"/>
      <c r="P603" s="1156"/>
      <c r="Q603" s="1010"/>
      <c r="R603" s="1073" t="str">
        <f>IF(H603="","",VLOOKUP($H603,'Nhập xuất tồn S02'!$B$12:$AB$51,3,0))</f>
        <v/>
      </c>
      <c r="S603" s="1093">
        <f t="shared" si="182"/>
        <v>0</v>
      </c>
      <c r="T603" s="1093">
        <f t="shared" si="183"/>
        <v>0</v>
      </c>
      <c r="U603" s="1094">
        <f>IF(J603&gt;0,VLOOKUP($H603,'Nhập xuất tồn S02'!$B$12:$AB$51,27,0),0)</f>
        <v>0</v>
      </c>
      <c r="V603" s="1094">
        <f t="shared" si="184"/>
        <v>0</v>
      </c>
      <c r="W603" s="1105" t="str">
        <f>IF(H603="","",VLOOKUP(H603,'Nhập xuất tồn S02'!$B$12:$X$4901,22,0))</f>
        <v/>
      </c>
      <c r="X603" s="1096" t="str">
        <f>IF(H603="","",VLOOKUP(H603,'Nhập xuất tồn S02'!$B$12:$X$4901,23,0))</f>
        <v/>
      </c>
      <c r="Y603" s="1096" t="str">
        <f t="shared" si="185"/>
        <v/>
      </c>
      <c r="Z603" s="1096" t="str">
        <f t="shared" si="186"/>
        <v/>
      </c>
      <c r="AA603" s="1107" t="str">
        <f>IF(P603="","",VLOOKUP(P603,'Khách hàng'!$B$6:$E$1391,2,0))</f>
        <v/>
      </c>
      <c r="AB603" s="1107" t="str">
        <f>IF(P603="","",VLOOKUP(P603,'Khách hàng'!$B$6:$E$1391,3,0))</f>
        <v/>
      </c>
    </row>
    <row r="604" spans="1:28" s="1011" customFormat="1" ht="13.8">
      <c r="A604" s="1164">
        <f t="shared" si="201"/>
        <v>1</v>
      </c>
      <c r="B604" s="1073" t="str">
        <f t="shared" si="202"/>
        <v>Q1</v>
      </c>
      <c r="C604" s="1042"/>
      <c r="D604" s="1175"/>
      <c r="E604" s="1403"/>
      <c r="F604" s="1044">
        <f t="shared" si="192"/>
        <v>0</v>
      </c>
      <c r="G604" s="1081" t="str">
        <f t="shared" si="189"/>
        <v/>
      </c>
      <c r="H604" s="1019"/>
      <c r="I604" s="1020"/>
      <c r="J604" s="1020"/>
      <c r="K604" s="1020"/>
      <c r="L604" s="1022"/>
      <c r="M604" s="1023"/>
      <c r="N604" s="1023"/>
      <c r="O604" s="1024"/>
      <c r="P604" s="1156"/>
      <c r="Q604" s="1010"/>
      <c r="R604" s="1073" t="str">
        <f>IF(H604="","",VLOOKUP($H604,'Nhập xuất tồn S02'!$B$12:$AB$51,3,0))</f>
        <v/>
      </c>
      <c r="S604" s="1093">
        <f t="shared" si="182"/>
        <v>0</v>
      </c>
      <c r="T604" s="1093">
        <f t="shared" si="183"/>
        <v>0</v>
      </c>
      <c r="U604" s="1094">
        <f>IF(J604&gt;0,VLOOKUP($H604,'Nhập xuất tồn S02'!$B$12:$AB$51,27,0),0)</f>
        <v>0</v>
      </c>
      <c r="V604" s="1094">
        <f t="shared" si="184"/>
        <v>0</v>
      </c>
      <c r="W604" s="1105" t="str">
        <f>IF(H604="","",VLOOKUP(H604,'Nhập xuất tồn S02'!$B$12:$X$4901,22,0))</f>
        <v/>
      </c>
      <c r="X604" s="1096" t="str">
        <f>IF(H604="","",VLOOKUP(H604,'Nhập xuất tồn S02'!$B$12:$X$4901,23,0))</f>
        <v/>
      </c>
      <c r="Y604" s="1096" t="str">
        <f t="shared" si="185"/>
        <v/>
      </c>
      <c r="Z604" s="1096" t="str">
        <f t="shared" si="186"/>
        <v/>
      </c>
      <c r="AA604" s="1107" t="str">
        <f>IF(P604="","",VLOOKUP(P604,'Khách hàng'!$B$6:$E$1391,2,0))</f>
        <v/>
      </c>
      <c r="AB604" s="1107" t="str">
        <f>IF(P604="","",VLOOKUP(P604,'Khách hàng'!$B$6:$E$1391,3,0))</f>
        <v/>
      </c>
    </row>
    <row r="605" spans="1:28" s="1011" customFormat="1" ht="13.8">
      <c r="A605" s="1164">
        <f t="shared" si="201"/>
        <v>1</v>
      </c>
      <c r="B605" s="1073" t="str">
        <f t="shared" si="202"/>
        <v>Q1</v>
      </c>
      <c r="C605" s="1042"/>
      <c r="D605" s="1175"/>
      <c r="E605" s="1403"/>
      <c r="F605" s="1044">
        <f t="shared" si="192"/>
        <v>0</v>
      </c>
      <c r="G605" s="1081" t="str">
        <f t="shared" si="189"/>
        <v/>
      </c>
      <c r="H605" s="1019"/>
      <c r="I605" s="1020"/>
      <c r="J605" s="1020"/>
      <c r="K605" s="1020"/>
      <c r="L605" s="1022"/>
      <c r="M605" s="1023"/>
      <c r="N605" s="1023"/>
      <c r="O605" s="1024"/>
      <c r="P605" s="1156"/>
      <c r="Q605" s="1010"/>
      <c r="R605" s="1073" t="str">
        <f>IF(H605="","",VLOOKUP($H605,'Nhập xuất tồn S02'!$B$12:$AB$51,3,0))</f>
        <v/>
      </c>
      <c r="S605" s="1093">
        <f t="shared" si="182"/>
        <v>0</v>
      </c>
      <c r="T605" s="1093">
        <f t="shared" si="183"/>
        <v>0</v>
      </c>
      <c r="U605" s="1094">
        <f>IF(J605&gt;0,VLOOKUP($H605,'Nhập xuất tồn S02'!$B$12:$AB$51,27,0),0)</f>
        <v>0</v>
      </c>
      <c r="V605" s="1094">
        <f t="shared" si="184"/>
        <v>0</v>
      </c>
      <c r="W605" s="1105" t="str">
        <f>IF(H605="","",VLOOKUP(H605,'Nhập xuất tồn S02'!$B$12:$X$4901,22,0))</f>
        <v/>
      </c>
      <c r="X605" s="1096" t="str">
        <f>IF(H605="","",VLOOKUP(H605,'Nhập xuất tồn S02'!$B$12:$X$4901,23,0))</f>
        <v/>
      </c>
      <c r="Y605" s="1096" t="str">
        <f t="shared" si="185"/>
        <v/>
      </c>
      <c r="Z605" s="1096" t="str">
        <f t="shared" si="186"/>
        <v/>
      </c>
      <c r="AA605" s="1107" t="str">
        <f>IF(P605="","",VLOOKUP(P605,'Khách hàng'!$B$6:$E$1391,2,0))</f>
        <v/>
      </c>
      <c r="AB605" s="1107" t="str">
        <f>IF(P605="","",VLOOKUP(P605,'Khách hàng'!$B$6:$E$1391,3,0))</f>
        <v/>
      </c>
    </row>
    <row r="606" spans="1:28" s="1011" customFormat="1" ht="13.8">
      <c r="A606" s="1164">
        <f t="shared" si="201"/>
        <v>1</v>
      </c>
      <c r="B606" s="1073" t="str">
        <f t="shared" si="202"/>
        <v>Q1</v>
      </c>
      <c r="C606" s="1042"/>
      <c r="D606" s="1175"/>
      <c r="E606" s="1403"/>
      <c r="F606" s="1044">
        <f t="shared" si="192"/>
        <v>0</v>
      </c>
      <c r="G606" s="1081" t="str">
        <f t="shared" si="189"/>
        <v/>
      </c>
      <c r="H606" s="1019"/>
      <c r="I606" s="1020"/>
      <c r="J606" s="1020"/>
      <c r="K606" s="1020"/>
      <c r="L606" s="1022"/>
      <c r="M606" s="1023"/>
      <c r="N606" s="1023"/>
      <c r="O606" s="1024"/>
      <c r="P606" s="1156"/>
      <c r="Q606" s="1010"/>
      <c r="R606" s="1073" t="str">
        <f>IF(H606="","",VLOOKUP($H606,'Nhập xuất tồn S02'!$B$12:$AB$51,3,0))</f>
        <v/>
      </c>
      <c r="S606" s="1093">
        <f t="shared" si="182"/>
        <v>0</v>
      </c>
      <c r="T606" s="1093">
        <f t="shared" si="183"/>
        <v>0</v>
      </c>
      <c r="U606" s="1094">
        <f>IF(J606&gt;0,VLOOKUP($H606,'Nhập xuất tồn S02'!$B$12:$AB$51,27,0),0)</f>
        <v>0</v>
      </c>
      <c r="V606" s="1094">
        <f t="shared" si="184"/>
        <v>0</v>
      </c>
      <c r="W606" s="1105" t="str">
        <f>IF(H606="","",VLOOKUP(H606,'Nhập xuất tồn S02'!$B$12:$X$4901,22,0))</f>
        <v/>
      </c>
      <c r="X606" s="1096" t="str">
        <f>IF(H606="","",VLOOKUP(H606,'Nhập xuất tồn S02'!$B$12:$X$4901,23,0))</f>
        <v/>
      </c>
      <c r="Y606" s="1096" t="str">
        <f t="shared" si="185"/>
        <v/>
      </c>
      <c r="Z606" s="1096" t="str">
        <f t="shared" si="186"/>
        <v/>
      </c>
      <c r="AA606" s="1107" t="str">
        <f>IF(P606="","",VLOOKUP(P606,'Khách hàng'!$B$6:$E$1391,2,0))</f>
        <v/>
      </c>
      <c r="AB606" s="1107" t="str">
        <f>IF(P606="","",VLOOKUP(P606,'Khách hàng'!$B$6:$E$1391,3,0))</f>
        <v/>
      </c>
    </row>
    <row r="607" spans="1:28" s="1011" customFormat="1" ht="13.8">
      <c r="A607" s="1164">
        <f t="shared" si="201"/>
        <v>1</v>
      </c>
      <c r="B607" s="1073" t="str">
        <f t="shared" si="202"/>
        <v>Q1</v>
      </c>
      <c r="C607" s="1042"/>
      <c r="D607" s="1175"/>
      <c r="E607" s="1403"/>
      <c r="F607" s="1044">
        <f t="shared" si="192"/>
        <v>0</v>
      </c>
      <c r="G607" s="1081" t="str">
        <f t="shared" si="189"/>
        <v/>
      </c>
      <c r="H607" s="1019"/>
      <c r="I607" s="1020"/>
      <c r="J607" s="1020"/>
      <c r="K607" s="1020"/>
      <c r="L607" s="1022"/>
      <c r="M607" s="1023"/>
      <c r="N607" s="1023"/>
      <c r="O607" s="1024"/>
      <c r="P607" s="1156"/>
      <c r="Q607" s="1010"/>
      <c r="R607" s="1073" t="str">
        <f>IF(H607="","",VLOOKUP($H607,'Nhập xuất tồn S02'!$B$12:$AB$51,3,0))</f>
        <v/>
      </c>
      <c r="S607" s="1093">
        <f t="shared" si="182"/>
        <v>0</v>
      </c>
      <c r="T607" s="1093">
        <f t="shared" si="183"/>
        <v>0</v>
      </c>
      <c r="U607" s="1094">
        <f>IF(J607&gt;0,VLOOKUP($H607,'Nhập xuất tồn S02'!$B$12:$AB$51,27,0),0)</f>
        <v>0</v>
      </c>
      <c r="V607" s="1094">
        <f t="shared" si="184"/>
        <v>0</v>
      </c>
      <c r="W607" s="1105" t="str">
        <f>IF(H607="","",VLOOKUP(H607,'Nhập xuất tồn S02'!$B$12:$X$4901,22,0))</f>
        <v/>
      </c>
      <c r="X607" s="1096" t="str">
        <f>IF(H607="","",VLOOKUP(H607,'Nhập xuất tồn S02'!$B$12:$X$4901,23,0))</f>
        <v/>
      </c>
      <c r="Y607" s="1096" t="str">
        <f t="shared" si="185"/>
        <v/>
      </c>
      <c r="Z607" s="1096" t="str">
        <f t="shared" si="186"/>
        <v/>
      </c>
      <c r="AA607" s="1107" t="str">
        <f>IF(P607="","",VLOOKUP(P607,'Khách hàng'!$B$6:$E$1391,2,0))</f>
        <v/>
      </c>
      <c r="AB607" s="1107" t="str">
        <f>IF(P607="","",VLOOKUP(P607,'Khách hàng'!$B$6:$E$1391,3,0))</f>
        <v/>
      </c>
    </row>
    <row r="608" spans="1:28" s="1011" customFormat="1" ht="13.8">
      <c r="A608" s="1164">
        <f t="shared" si="201"/>
        <v>1</v>
      </c>
      <c r="B608" s="1073" t="str">
        <f t="shared" si="202"/>
        <v>Q1</v>
      </c>
      <c r="C608" s="1042"/>
      <c r="D608" s="1175"/>
      <c r="E608" s="1403"/>
      <c r="F608" s="1044">
        <f t="shared" si="192"/>
        <v>0</v>
      </c>
      <c r="G608" s="1081" t="str">
        <f t="shared" si="189"/>
        <v/>
      </c>
      <c r="H608" s="1019"/>
      <c r="I608" s="1020"/>
      <c r="J608" s="1020"/>
      <c r="K608" s="1020"/>
      <c r="L608" s="1022"/>
      <c r="M608" s="1023"/>
      <c r="N608" s="1023"/>
      <c r="O608" s="1024"/>
      <c r="P608" s="1156"/>
      <c r="Q608" s="1010"/>
      <c r="R608" s="1073" t="str">
        <f>IF(H608="","",VLOOKUP($H608,'Nhập xuất tồn S02'!$B$12:$AB$51,3,0))</f>
        <v/>
      </c>
      <c r="S608" s="1093">
        <f t="shared" si="182"/>
        <v>0</v>
      </c>
      <c r="T608" s="1093">
        <f t="shared" si="183"/>
        <v>0</v>
      </c>
      <c r="U608" s="1094">
        <f>IF(J608&gt;0,VLOOKUP($H608,'Nhập xuất tồn S02'!$B$12:$AB$51,27,0),0)</f>
        <v>0</v>
      </c>
      <c r="V608" s="1094">
        <f t="shared" si="184"/>
        <v>0</v>
      </c>
      <c r="W608" s="1105" t="str">
        <f>IF(H608="","",VLOOKUP(H608,'Nhập xuất tồn S02'!$B$12:$X$4901,22,0))</f>
        <v/>
      </c>
      <c r="X608" s="1096" t="str">
        <f>IF(H608="","",VLOOKUP(H608,'Nhập xuất tồn S02'!$B$12:$X$4901,23,0))</f>
        <v/>
      </c>
      <c r="Y608" s="1096" t="str">
        <f t="shared" si="185"/>
        <v/>
      </c>
      <c r="Z608" s="1096" t="str">
        <f t="shared" si="186"/>
        <v/>
      </c>
      <c r="AA608" s="1107" t="str">
        <f>IF(P608="","",VLOOKUP(P608,'Khách hàng'!$B$6:$E$1391,2,0))</f>
        <v/>
      </c>
      <c r="AB608" s="1107" t="str">
        <f>IF(P608="","",VLOOKUP(P608,'Khách hàng'!$B$6:$E$1391,3,0))</f>
        <v/>
      </c>
    </row>
    <row r="609" spans="1:28" s="1011" customFormat="1" ht="13.8">
      <c r="A609" s="1164">
        <f t="shared" si="201"/>
        <v>1</v>
      </c>
      <c r="B609" s="1073" t="str">
        <f t="shared" si="202"/>
        <v>Q1</v>
      </c>
      <c r="C609" s="1042"/>
      <c r="D609" s="1175"/>
      <c r="E609" s="1403"/>
      <c r="F609" s="1044">
        <f t="shared" si="192"/>
        <v>0</v>
      </c>
      <c r="G609" s="1081" t="str">
        <f t="shared" si="189"/>
        <v/>
      </c>
      <c r="H609" s="1019"/>
      <c r="I609" s="1020"/>
      <c r="J609" s="1020"/>
      <c r="K609" s="1020"/>
      <c r="L609" s="1022"/>
      <c r="M609" s="1023"/>
      <c r="N609" s="1023"/>
      <c r="O609" s="1024"/>
      <c r="P609" s="1156"/>
      <c r="Q609" s="1010"/>
      <c r="R609" s="1073" t="str">
        <f>IF(H609="","",VLOOKUP($H609,'Nhập xuất tồn S02'!$B$12:$AB$51,3,0))</f>
        <v/>
      </c>
      <c r="S609" s="1093">
        <f t="shared" ref="S609:S672" si="203">IF(OR(LEFT(G609,2)="PN",M609="152",M609="155",M609="156"),O609/I609,0)</f>
        <v>0</v>
      </c>
      <c r="T609" s="1093">
        <f t="shared" ref="T609:T672" si="204">IF(OR(LEFT(G609,2)="PN",M609="152",M609="155",M609="156"),O609,0)</f>
        <v>0</v>
      </c>
      <c r="U609" s="1094">
        <f>IF(J609&gt;0,VLOOKUP($H609,'Nhập xuất tồn S02'!$B$12:$AB$51,27,0),0)</f>
        <v>0</v>
      </c>
      <c r="V609" s="1094">
        <f t="shared" si="184"/>
        <v>0</v>
      </c>
      <c r="W609" s="1105" t="str">
        <f>IF(H609="","",VLOOKUP(H609,'Nhập xuất tồn S02'!$B$12:$X$4901,22,0))</f>
        <v/>
      </c>
      <c r="X609" s="1096" t="str">
        <f>IF(H609="","",VLOOKUP(H609,'Nhập xuất tồn S02'!$B$12:$X$4901,23,0))</f>
        <v/>
      </c>
      <c r="Y609" s="1096" t="str">
        <f t="shared" si="185"/>
        <v/>
      </c>
      <c r="Z609" s="1096" t="str">
        <f t="shared" si="186"/>
        <v/>
      </c>
      <c r="AA609" s="1107" t="str">
        <f>IF(P609="","",VLOOKUP(P609,'Khách hàng'!$B$6:$E$1391,2,0))</f>
        <v/>
      </c>
      <c r="AB609" s="1107" t="str">
        <f>IF(P609="","",VLOOKUP(P609,'Khách hàng'!$B$6:$E$1391,3,0))</f>
        <v/>
      </c>
    </row>
    <row r="610" spans="1:28" s="1011" customFormat="1" ht="13.8">
      <c r="A610" s="1164">
        <f>IF(F610="","",MONTH(F610))</f>
        <v>1</v>
      </c>
      <c r="B610" s="1073" t="str">
        <f>IF(F610="","",IF(OR(MONTH(F610)=1,MONTH(F610)=2,MONTH(F610)=3),"Q1",IF(OR(MONTH(F610)=4,MONTH(F610)=5,MONTH(F610)=6),"Q2",IF(OR(MONTH(F610)=7,MONTH(F610)=8,MONTH(F610)=9),"Q3","Q4"))))</f>
        <v>Q1</v>
      </c>
      <c r="C610" s="1042"/>
      <c r="D610" s="1175"/>
      <c r="E610" s="1403"/>
      <c r="F610" s="1044">
        <f t="shared" si="192"/>
        <v>0</v>
      </c>
      <c r="G610" s="1081" t="str">
        <f t="shared" si="189"/>
        <v/>
      </c>
      <c r="H610" s="1019"/>
      <c r="I610" s="1020"/>
      <c r="J610" s="1020"/>
      <c r="K610" s="1020"/>
      <c r="L610" s="1022"/>
      <c r="M610" s="1023"/>
      <c r="N610" s="1023"/>
      <c r="O610" s="1024"/>
      <c r="P610" s="1156"/>
      <c r="Q610" s="1010"/>
      <c r="R610" s="1073" t="str">
        <f>IF(H610="","",VLOOKUP($H610,'Nhập xuất tồn S02'!$B$12:$AB$51,3,0))</f>
        <v/>
      </c>
      <c r="S610" s="1093">
        <f t="shared" si="203"/>
        <v>0</v>
      </c>
      <c r="T610" s="1093">
        <f t="shared" si="204"/>
        <v>0</v>
      </c>
      <c r="U610" s="1094">
        <f>IF(J610&gt;0,VLOOKUP($H610,'Nhập xuất tồn S02'!$B$12:$AB$51,27,0),0)</f>
        <v>0</v>
      </c>
      <c r="V610" s="1094">
        <f t="shared" ref="V610:V673" si="205">IF(J610&gt;0,J610*U610,0)</f>
        <v>0</v>
      </c>
      <c r="W610" s="1105" t="str">
        <f>IF(H610="","",VLOOKUP(H610,'Nhập xuất tồn S02'!$B$12:$X$4901,22,0))</f>
        <v/>
      </c>
      <c r="X610" s="1096" t="str">
        <f>IF(H610="","",VLOOKUP(H610,'Nhập xuất tồn S02'!$B$12:$X$4901,23,0))</f>
        <v/>
      </c>
      <c r="Y610" s="1096" t="str">
        <f t="shared" ref="Y610:Y673" si="206">LEFT(M610,3)</f>
        <v/>
      </c>
      <c r="Z610" s="1096" t="str">
        <f t="shared" ref="Z610:Z673" si="207">LEFT(N610,3)</f>
        <v/>
      </c>
      <c r="AA610" s="1107" t="str">
        <f>IF(P610="","",VLOOKUP(P610,'Khách hàng'!$B$6:$E$1391,2,0))</f>
        <v/>
      </c>
      <c r="AB610" s="1107" t="str">
        <f>IF(P610="","",VLOOKUP(P610,'Khách hàng'!$B$6:$E$1391,3,0))</f>
        <v/>
      </c>
    </row>
    <row r="611" spans="1:28" s="1011" customFormat="1" ht="13.8">
      <c r="A611" s="1164">
        <f>IF(F611="","",MONTH(F611))</f>
        <v>1</v>
      </c>
      <c r="B611" s="1073" t="str">
        <f>IF(F611="","",IF(OR(MONTH(F611)=1,MONTH(F611)=2,MONTH(F611)=3),"Q1",IF(OR(MONTH(F611)=4,MONTH(F611)=5,MONTH(F611)=6),"Q2",IF(OR(MONTH(F611)=7,MONTH(F611)=8,MONTH(F611)=9),"Q3","Q4"))))</f>
        <v>Q1</v>
      </c>
      <c r="C611" s="1042"/>
      <c r="D611" s="1175"/>
      <c r="E611" s="1403"/>
      <c r="F611" s="1044">
        <f t="shared" si="192"/>
        <v>0</v>
      </c>
      <c r="G611" s="1081" t="str">
        <f t="shared" si="189"/>
        <v/>
      </c>
      <c r="H611" s="1019"/>
      <c r="I611" s="1020"/>
      <c r="J611" s="1020"/>
      <c r="K611" s="1020"/>
      <c r="L611" s="1022"/>
      <c r="M611" s="1023"/>
      <c r="N611" s="1023"/>
      <c r="O611" s="1024"/>
      <c r="P611" s="1156"/>
      <c r="Q611" s="1010"/>
      <c r="R611" s="1073" t="str">
        <f>IF(H611="","",VLOOKUP($H611,'Nhập xuất tồn S02'!$B$12:$AB$51,3,0))</f>
        <v/>
      </c>
      <c r="S611" s="1093">
        <f t="shared" si="203"/>
        <v>0</v>
      </c>
      <c r="T611" s="1093">
        <f t="shared" si="204"/>
        <v>0</v>
      </c>
      <c r="U611" s="1094">
        <f>IF(J611&gt;0,VLOOKUP($H611,'Nhập xuất tồn S02'!$B$12:$AB$51,27,0),0)</f>
        <v>0</v>
      </c>
      <c r="V611" s="1094">
        <f t="shared" si="205"/>
        <v>0</v>
      </c>
      <c r="W611" s="1105" t="str">
        <f>IF(H611="","",VLOOKUP(H611,'Nhập xuất tồn S02'!$B$12:$X$4901,22,0))</f>
        <v/>
      </c>
      <c r="X611" s="1096" t="str">
        <f>IF(H611="","",VLOOKUP(H611,'Nhập xuất tồn S02'!$B$12:$X$4901,23,0))</f>
        <v/>
      </c>
      <c r="Y611" s="1096" t="str">
        <f t="shared" si="206"/>
        <v/>
      </c>
      <c r="Z611" s="1096" t="str">
        <f t="shared" si="207"/>
        <v/>
      </c>
      <c r="AA611" s="1107" t="str">
        <f>IF(P611="","",VLOOKUP(P611,'Khách hàng'!$B$6:$E$1391,2,0))</f>
        <v/>
      </c>
      <c r="AB611" s="1107" t="str">
        <f>IF(P611="","",VLOOKUP(P611,'Khách hàng'!$B$6:$E$1391,3,0))</f>
        <v/>
      </c>
    </row>
    <row r="612" spans="1:28" s="1011" customFormat="1" ht="13.8">
      <c r="A612" s="1164">
        <f t="shared" si="201"/>
        <v>1</v>
      </c>
      <c r="B612" s="1073" t="str">
        <f t="shared" si="202"/>
        <v>Q1</v>
      </c>
      <c r="C612" s="1042"/>
      <c r="D612" s="1175"/>
      <c r="E612" s="1403"/>
      <c r="F612" s="1044">
        <f t="shared" si="192"/>
        <v>0</v>
      </c>
      <c r="G612" s="1081" t="str">
        <f t="shared" si="189"/>
        <v/>
      </c>
      <c r="H612" s="1019"/>
      <c r="I612" s="1020"/>
      <c r="J612" s="1020"/>
      <c r="K612" s="1020"/>
      <c r="L612" s="1022"/>
      <c r="M612" s="1023"/>
      <c r="N612" s="1023"/>
      <c r="O612" s="1024"/>
      <c r="P612" s="1156"/>
      <c r="Q612" s="1010"/>
      <c r="R612" s="1073" t="str">
        <f>IF(H612="","",VLOOKUP($H612,'Nhập xuất tồn S02'!$B$12:$AB$51,3,0))</f>
        <v/>
      </c>
      <c r="S612" s="1093">
        <f t="shared" si="203"/>
        <v>0</v>
      </c>
      <c r="T612" s="1093">
        <f t="shared" si="204"/>
        <v>0</v>
      </c>
      <c r="U612" s="1094">
        <f>IF(J612&gt;0,VLOOKUP($H612,'Nhập xuất tồn S02'!$B$12:$AB$51,27,0),0)</f>
        <v>0</v>
      </c>
      <c r="V612" s="1094">
        <f t="shared" si="205"/>
        <v>0</v>
      </c>
      <c r="W612" s="1105" t="str">
        <f>IF(H612="","",VLOOKUP(H612,'Nhập xuất tồn S02'!$B$12:$X$4901,22,0))</f>
        <v/>
      </c>
      <c r="X612" s="1096" t="str">
        <f>IF(H612="","",VLOOKUP(H612,'Nhập xuất tồn S02'!$B$12:$X$4901,23,0))</f>
        <v/>
      </c>
      <c r="Y612" s="1096" t="str">
        <f t="shared" si="206"/>
        <v/>
      </c>
      <c r="Z612" s="1096" t="str">
        <f t="shared" si="207"/>
        <v/>
      </c>
      <c r="AA612" s="1107" t="str">
        <f>IF(P612="","",VLOOKUP(P612,'Khách hàng'!$B$6:$E$1391,2,0))</f>
        <v/>
      </c>
      <c r="AB612" s="1107" t="str">
        <f>IF(P612="","",VLOOKUP(P612,'Khách hàng'!$B$6:$E$1391,3,0))</f>
        <v/>
      </c>
    </row>
    <row r="613" spans="1:28" s="1011" customFormat="1" ht="13.8">
      <c r="A613" s="1164">
        <f t="shared" si="201"/>
        <v>1</v>
      </c>
      <c r="B613" s="1073" t="str">
        <f t="shared" si="202"/>
        <v>Q1</v>
      </c>
      <c r="C613" s="1042"/>
      <c r="D613" s="1175"/>
      <c r="E613" s="1403"/>
      <c r="F613" s="1044">
        <f t="shared" si="192"/>
        <v>0</v>
      </c>
      <c r="G613" s="1081" t="str">
        <f t="shared" si="189"/>
        <v/>
      </c>
      <c r="H613" s="1019"/>
      <c r="I613" s="1020"/>
      <c r="J613" s="1020"/>
      <c r="K613" s="1020"/>
      <c r="L613" s="1022"/>
      <c r="M613" s="1023"/>
      <c r="N613" s="1023"/>
      <c r="O613" s="1024"/>
      <c r="P613" s="1156"/>
      <c r="Q613" s="1010"/>
      <c r="R613" s="1073" t="str">
        <f>IF(H613="","",VLOOKUP($H613,'Nhập xuất tồn S02'!$B$12:$AB$51,3,0))</f>
        <v/>
      </c>
      <c r="S613" s="1093">
        <f t="shared" si="203"/>
        <v>0</v>
      </c>
      <c r="T613" s="1093">
        <f t="shared" si="204"/>
        <v>0</v>
      </c>
      <c r="U613" s="1094">
        <f>IF(J613&gt;0,VLOOKUP($H613,'Nhập xuất tồn S02'!$B$12:$AB$51,27,0),0)</f>
        <v>0</v>
      </c>
      <c r="V613" s="1094">
        <f t="shared" si="205"/>
        <v>0</v>
      </c>
      <c r="W613" s="1105" t="str">
        <f>IF(H613="","",VLOOKUP(H613,'Nhập xuất tồn S02'!$B$12:$X$4901,22,0))</f>
        <v/>
      </c>
      <c r="X613" s="1096" t="str">
        <f>IF(H613="","",VLOOKUP(H613,'Nhập xuất tồn S02'!$B$12:$X$4901,23,0))</f>
        <v/>
      </c>
      <c r="Y613" s="1096" t="str">
        <f t="shared" si="206"/>
        <v/>
      </c>
      <c r="Z613" s="1096" t="str">
        <f t="shared" si="207"/>
        <v/>
      </c>
      <c r="AA613" s="1107" t="str">
        <f>IF(P613="","",VLOOKUP(P613,'Khách hàng'!$B$6:$E$1391,2,0))</f>
        <v/>
      </c>
      <c r="AB613" s="1107" t="str">
        <f>IF(P613="","",VLOOKUP(P613,'Khách hàng'!$B$6:$E$1391,3,0))</f>
        <v/>
      </c>
    </row>
    <row r="614" spans="1:28" s="1011" customFormat="1" ht="13.8">
      <c r="A614" s="1164">
        <f t="shared" si="201"/>
        <v>1</v>
      </c>
      <c r="B614" s="1073" t="str">
        <f t="shared" si="202"/>
        <v>Q1</v>
      </c>
      <c r="C614" s="1042"/>
      <c r="D614" s="1175"/>
      <c r="E614" s="1403"/>
      <c r="F614" s="1044">
        <f t="shared" si="192"/>
        <v>0</v>
      </c>
      <c r="G614" s="1081" t="str">
        <f t="shared" si="189"/>
        <v/>
      </c>
      <c r="H614" s="1019"/>
      <c r="I614" s="1020"/>
      <c r="J614" s="1020"/>
      <c r="K614" s="1020"/>
      <c r="L614" s="1022"/>
      <c r="M614" s="1023"/>
      <c r="N614" s="1023"/>
      <c r="O614" s="1024"/>
      <c r="P614" s="1156"/>
      <c r="Q614" s="1010"/>
      <c r="R614" s="1073" t="str">
        <f>IF(H614="","",VLOOKUP($H614,'Nhập xuất tồn S02'!$B$12:$AB$51,3,0))</f>
        <v/>
      </c>
      <c r="S614" s="1093">
        <f t="shared" si="203"/>
        <v>0</v>
      </c>
      <c r="T614" s="1093">
        <f t="shared" si="204"/>
        <v>0</v>
      </c>
      <c r="U614" s="1094">
        <f>IF(J614&gt;0,VLOOKUP($H614,'Nhập xuất tồn S02'!$B$12:$AB$51,27,0),0)</f>
        <v>0</v>
      </c>
      <c r="V614" s="1094">
        <f t="shared" si="205"/>
        <v>0</v>
      </c>
      <c r="W614" s="1105" t="str">
        <f>IF(H614="","",VLOOKUP(H614,'Nhập xuất tồn S02'!$B$12:$X$4901,22,0))</f>
        <v/>
      </c>
      <c r="X614" s="1096" t="str">
        <f>IF(H614="","",VLOOKUP(H614,'Nhập xuất tồn S02'!$B$12:$X$4901,23,0))</f>
        <v/>
      </c>
      <c r="Y614" s="1096" t="str">
        <f t="shared" si="206"/>
        <v/>
      </c>
      <c r="Z614" s="1096" t="str">
        <f t="shared" si="207"/>
        <v/>
      </c>
      <c r="AA614" s="1107" t="str">
        <f>IF(P614="","",VLOOKUP(P614,'Khách hàng'!$B$6:$E$1391,2,0))</f>
        <v/>
      </c>
      <c r="AB614" s="1107" t="str">
        <f>IF(P614="","",VLOOKUP(P614,'Khách hàng'!$B$6:$E$1391,3,0))</f>
        <v/>
      </c>
    </row>
    <row r="615" spans="1:28" s="1011" customFormat="1" ht="13.8">
      <c r="A615" s="1164">
        <f t="shared" si="201"/>
        <v>1</v>
      </c>
      <c r="B615" s="1073" t="str">
        <f t="shared" si="202"/>
        <v>Q1</v>
      </c>
      <c r="C615" s="1042"/>
      <c r="D615" s="1175"/>
      <c r="E615" s="1403"/>
      <c r="F615" s="1044">
        <f t="shared" si="192"/>
        <v>0</v>
      </c>
      <c r="G615" s="1081" t="str">
        <f t="shared" si="189"/>
        <v/>
      </c>
      <c r="H615" s="1019"/>
      <c r="I615" s="1020"/>
      <c r="J615" s="1020"/>
      <c r="K615" s="1020"/>
      <c r="L615" s="1022"/>
      <c r="M615" s="1023"/>
      <c r="N615" s="1023"/>
      <c r="O615" s="1024"/>
      <c r="P615" s="1156"/>
      <c r="Q615" s="1010"/>
      <c r="R615" s="1073" t="str">
        <f>IF(H615="","",VLOOKUP($H615,'Nhập xuất tồn S02'!$B$12:$AB$51,3,0))</f>
        <v/>
      </c>
      <c r="S615" s="1093">
        <f t="shared" si="203"/>
        <v>0</v>
      </c>
      <c r="T615" s="1093">
        <f t="shared" si="204"/>
        <v>0</v>
      </c>
      <c r="U615" s="1094">
        <f>IF(J615&gt;0,VLOOKUP($H615,'Nhập xuất tồn S02'!$B$12:$AB$51,27,0),0)</f>
        <v>0</v>
      </c>
      <c r="V615" s="1094">
        <f t="shared" si="205"/>
        <v>0</v>
      </c>
      <c r="W615" s="1105" t="str">
        <f>IF(H615="","",VLOOKUP(H615,'Nhập xuất tồn S02'!$B$12:$X$4901,22,0))</f>
        <v/>
      </c>
      <c r="X615" s="1096" t="str">
        <f>IF(H615="","",VLOOKUP(H615,'Nhập xuất tồn S02'!$B$12:$X$4901,23,0))</f>
        <v/>
      </c>
      <c r="Y615" s="1096" t="str">
        <f t="shared" si="206"/>
        <v/>
      </c>
      <c r="Z615" s="1096" t="str">
        <f t="shared" si="207"/>
        <v/>
      </c>
      <c r="AA615" s="1107" t="str">
        <f>IF(P615="","",VLOOKUP(P615,'Khách hàng'!$B$6:$E$1391,2,0))</f>
        <v/>
      </c>
      <c r="AB615" s="1107" t="str">
        <f>IF(P615="","",VLOOKUP(P615,'Khách hàng'!$B$6:$E$1391,3,0))</f>
        <v/>
      </c>
    </row>
    <row r="616" spans="1:28" s="1011" customFormat="1" ht="13.8">
      <c r="A616" s="1164">
        <f t="shared" si="201"/>
        <v>1</v>
      </c>
      <c r="B616" s="1073" t="str">
        <f t="shared" si="202"/>
        <v>Q1</v>
      </c>
      <c r="C616" s="1042"/>
      <c r="D616" s="1175"/>
      <c r="E616" s="1403"/>
      <c r="F616" s="1044">
        <f t="shared" si="192"/>
        <v>0</v>
      </c>
      <c r="G616" s="1081" t="str">
        <f t="shared" si="189"/>
        <v/>
      </c>
      <c r="H616" s="1019"/>
      <c r="I616" s="1020"/>
      <c r="J616" s="1020"/>
      <c r="K616" s="1020"/>
      <c r="L616" s="1022"/>
      <c r="M616" s="1023"/>
      <c r="N616" s="1023"/>
      <c r="O616" s="1024"/>
      <c r="P616" s="1156"/>
      <c r="Q616" s="1010"/>
      <c r="R616" s="1073" t="str">
        <f>IF(H616="","",VLOOKUP($H616,'Nhập xuất tồn S02'!$B$12:$AB$51,3,0))</f>
        <v/>
      </c>
      <c r="S616" s="1093">
        <f t="shared" si="203"/>
        <v>0</v>
      </c>
      <c r="T616" s="1093">
        <f t="shared" si="204"/>
        <v>0</v>
      </c>
      <c r="U616" s="1094">
        <f>IF(J616&gt;0,VLOOKUP($H616,'Nhập xuất tồn S02'!$B$12:$AB$51,27,0),0)</f>
        <v>0</v>
      </c>
      <c r="V616" s="1094">
        <f t="shared" si="205"/>
        <v>0</v>
      </c>
      <c r="W616" s="1105" t="str">
        <f>IF(H616="","",VLOOKUP(H616,'Nhập xuất tồn S02'!$B$12:$X$4901,22,0))</f>
        <v/>
      </c>
      <c r="X616" s="1096" t="str">
        <f>IF(H616="","",VLOOKUP(H616,'Nhập xuất tồn S02'!$B$12:$X$4901,23,0))</f>
        <v/>
      </c>
      <c r="Y616" s="1096" t="str">
        <f t="shared" si="206"/>
        <v/>
      </c>
      <c r="Z616" s="1096" t="str">
        <f t="shared" si="207"/>
        <v/>
      </c>
      <c r="AA616" s="1107" t="str">
        <f>IF(P616="","",VLOOKUP(P616,'Khách hàng'!$B$6:$E$1391,2,0))</f>
        <v/>
      </c>
      <c r="AB616" s="1107" t="str">
        <f>IF(P616="","",VLOOKUP(P616,'Khách hàng'!$B$6:$E$1391,3,0))</f>
        <v/>
      </c>
    </row>
    <row r="617" spans="1:28" s="1011" customFormat="1" ht="13.8">
      <c r="A617" s="1164">
        <f t="shared" si="201"/>
        <v>1</v>
      </c>
      <c r="B617" s="1073" t="str">
        <f t="shared" si="202"/>
        <v>Q1</v>
      </c>
      <c r="C617" s="1042"/>
      <c r="D617" s="1175"/>
      <c r="E617" s="1403"/>
      <c r="F617" s="1044">
        <f t="shared" si="192"/>
        <v>0</v>
      </c>
      <c r="G617" s="1081" t="str">
        <f t="shared" si="189"/>
        <v/>
      </c>
      <c r="H617" s="1019"/>
      <c r="I617" s="1020"/>
      <c r="J617" s="1020"/>
      <c r="K617" s="1020"/>
      <c r="L617" s="1022"/>
      <c r="M617" s="1023"/>
      <c r="N617" s="1023"/>
      <c r="O617" s="1024"/>
      <c r="P617" s="1156"/>
      <c r="Q617" s="1010"/>
      <c r="R617" s="1073" t="str">
        <f>IF(H617="","",VLOOKUP($H617,'Nhập xuất tồn S02'!$B$12:$AB$51,3,0))</f>
        <v/>
      </c>
      <c r="S617" s="1093">
        <f t="shared" si="203"/>
        <v>0</v>
      </c>
      <c r="T617" s="1093">
        <f t="shared" si="204"/>
        <v>0</v>
      </c>
      <c r="U617" s="1094">
        <f>IF(J617&gt;0,VLOOKUP($H617,'Nhập xuất tồn S02'!$B$12:$AB$51,27,0),0)</f>
        <v>0</v>
      </c>
      <c r="V617" s="1094">
        <f t="shared" si="205"/>
        <v>0</v>
      </c>
      <c r="W617" s="1105" t="str">
        <f>IF(H617="","",VLOOKUP(H617,'Nhập xuất tồn S02'!$B$12:$X$4901,22,0))</f>
        <v/>
      </c>
      <c r="X617" s="1096" t="str">
        <f>IF(H617="","",VLOOKUP(H617,'Nhập xuất tồn S02'!$B$12:$X$4901,23,0))</f>
        <v/>
      </c>
      <c r="Y617" s="1096" t="str">
        <f t="shared" si="206"/>
        <v/>
      </c>
      <c r="Z617" s="1096" t="str">
        <f t="shared" si="207"/>
        <v/>
      </c>
      <c r="AA617" s="1107" t="str">
        <f>IF(P617="","",VLOOKUP(P617,'Khách hàng'!$B$6:$E$1391,2,0))</f>
        <v/>
      </c>
      <c r="AB617" s="1107" t="str">
        <f>IF(P617="","",VLOOKUP(P617,'Khách hàng'!$B$6:$E$1391,3,0))</f>
        <v/>
      </c>
    </row>
    <row r="618" spans="1:28" s="1011" customFormat="1" ht="13.8">
      <c r="A618" s="1164">
        <f t="shared" si="201"/>
        <v>1</v>
      </c>
      <c r="B618" s="1073" t="str">
        <f t="shared" si="202"/>
        <v>Q1</v>
      </c>
      <c r="C618" s="1042"/>
      <c r="D618" s="1175"/>
      <c r="E618" s="1403"/>
      <c r="F618" s="1044">
        <f t="shared" si="192"/>
        <v>0</v>
      </c>
      <c r="G618" s="1081" t="str">
        <f t="shared" si="189"/>
        <v/>
      </c>
      <c r="H618" s="1019"/>
      <c r="I618" s="1020"/>
      <c r="J618" s="1020"/>
      <c r="K618" s="1020"/>
      <c r="L618" s="1022"/>
      <c r="M618" s="1023"/>
      <c r="N618" s="1023"/>
      <c r="O618" s="1024"/>
      <c r="P618" s="1156"/>
      <c r="Q618" s="1010"/>
      <c r="R618" s="1073" t="str">
        <f>IF(H618="","",VLOOKUP($H618,'Nhập xuất tồn S02'!$B$12:$AB$51,3,0))</f>
        <v/>
      </c>
      <c r="S618" s="1093">
        <f t="shared" si="203"/>
        <v>0</v>
      </c>
      <c r="T618" s="1093">
        <f t="shared" si="204"/>
        <v>0</v>
      </c>
      <c r="U618" s="1094">
        <f>IF(J618&gt;0,VLOOKUP($H618,'Nhập xuất tồn S02'!$B$12:$AB$51,27,0),0)</f>
        <v>0</v>
      </c>
      <c r="V618" s="1094">
        <f t="shared" si="205"/>
        <v>0</v>
      </c>
      <c r="W618" s="1105" t="str">
        <f>IF(H618="","",VLOOKUP(H618,'Nhập xuất tồn S02'!$B$12:$X$4901,22,0))</f>
        <v/>
      </c>
      <c r="X618" s="1096" t="str">
        <f>IF(H618="","",VLOOKUP(H618,'Nhập xuất tồn S02'!$B$12:$X$4901,23,0))</f>
        <v/>
      </c>
      <c r="Y618" s="1096" t="str">
        <f t="shared" si="206"/>
        <v/>
      </c>
      <c r="Z618" s="1096" t="str">
        <f t="shared" si="207"/>
        <v/>
      </c>
      <c r="AA618" s="1107" t="str">
        <f>IF(P618="","",VLOOKUP(P618,'Khách hàng'!$B$6:$E$1391,2,0))</f>
        <v/>
      </c>
      <c r="AB618" s="1107" t="str">
        <f>IF(P618="","",VLOOKUP(P618,'Khách hàng'!$B$6:$E$1391,3,0))</f>
        <v/>
      </c>
    </row>
    <row r="619" spans="1:28" s="1011" customFormat="1" ht="13.8">
      <c r="A619" s="1164">
        <f t="shared" si="201"/>
        <v>1</v>
      </c>
      <c r="B619" s="1073" t="str">
        <f t="shared" si="202"/>
        <v>Q1</v>
      </c>
      <c r="C619" s="1042"/>
      <c r="D619" s="1175"/>
      <c r="E619" s="1403"/>
      <c r="F619" s="1044">
        <f t="shared" si="192"/>
        <v>0</v>
      </c>
      <c r="G619" s="1081" t="str">
        <f t="shared" si="189"/>
        <v/>
      </c>
      <c r="H619" s="1019"/>
      <c r="I619" s="1020"/>
      <c r="J619" s="1020"/>
      <c r="K619" s="1020"/>
      <c r="L619" s="1022"/>
      <c r="M619" s="1023"/>
      <c r="N619" s="1023"/>
      <c r="O619" s="1024"/>
      <c r="P619" s="1156"/>
      <c r="Q619" s="1010"/>
      <c r="R619" s="1073" t="str">
        <f>IF(H619="","",VLOOKUP($H619,'Nhập xuất tồn S02'!$B$12:$AB$51,3,0))</f>
        <v/>
      </c>
      <c r="S619" s="1093">
        <f t="shared" si="203"/>
        <v>0</v>
      </c>
      <c r="T619" s="1093">
        <f t="shared" si="204"/>
        <v>0</v>
      </c>
      <c r="U619" s="1094">
        <f>IF(J619&gt;0,VLOOKUP($H619,'Nhập xuất tồn S02'!$B$12:$AB$51,27,0),0)</f>
        <v>0</v>
      </c>
      <c r="V619" s="1094">
        <f t="shared" si="205"/>
        <v>0</v>
      </c>
      <c r="W619" s="1105" t="str">
        <f>IF(H619="","",VLOOKUP(H619,'Nhập xuất tồn S02'!$B$12:$X$4901,22,0))</f>
        <v/>
      </c>
      <c r="X619" s="1096" t="str">
        <f>IF(H619="","",VLOOKUP(H619,'Nhập xuất tồn S02'!$B$12:$X$4901,23,0))</f>
        <v/>
      </c>
      <c r="Y619" s="1096" t="str">
        <f t="shared" si="206"/>
        <v/>
      </c>
      <c r="Z619" s="1096" t="str">
        <f t="shared" si="207"/>
        <v/>
      </c>
      <c r="AA619" s="1107" t="str">
        <f>IF(P619="","",VLOOKUP(P619,'Khách hàng'!$B$6:$E$1391,2,0))</f>
        <v/>
      </c>
      <c r="AB619" s="1107" t="str">
        <f>IF(P619="","",VLOOKUP(P619,'Khách hàng'!$B$6:$E$1391,3,0))</f>
        <v/>
      </c>
    </row>
    <row r="620" spans="1:28" s="1011" customFormat="1" ht="13.8">
      <c r="A620" s="1164">
        <f t="shared" ref="A620:A621" si="208">IF(F620="","",MONTH(F620))</f>
        <v>1</v>
      </c>
      <c r="B620" s="1073" t="str">
        <f t="shared" ref="B620:B621" si="209">IF(F620="","",IF(OR(MONTH(F620)=1,MONTH(F620)=2,MONTH(F620)=3),"Q1",IF(OR(MONTH(F620)=4,MONTH(F620)=5,MONTH(F620)=6),"Q2",IF(OR(MONTH(F620)=7,MONTH(F620)=8,MONTH(F620)=9),"Q3","Q4"))))</f>
        <v>Q1</v>
      </c>
      <c r="C620" s="1042"/>
      <c r="D620" s="1175"/>
      <c r="E620" s="1403"/>
      <c r="F620" s="1044">
        <f t="shared" si="192"/>
        <v>0</v>
      </c>
      <c r="G620" s="1081" t="str">
        <f t="shared" si="189"/>
        <v/>
      </c>
      <c r="H620" s="1019"/>
      <c r="I620" s="1020"/>
      <c r="J620" s="1020"/>
      <c r="K620" s="1020"/>
      <c r="L620" s="1022"/>
      <c r="M620" s="1023"/>
      <c r="N620" s="1023"/>
      <c r="O620" s="1024"/>
      <c r="P620" s="1156"/>
      <c r="Q620" s="1010"/>
      <c r="R620" s="1073" t="str">
        <f>IF(H620="","",VLOOKUP($H620,'Nhập xuất tồn S02'!$B$12:$AB$51,3,0))</f>
        <v/>
      </c>
      <c r="S620" s="1093">
        <f t="shared" si="203"/>
        <v>0</v>
      </c>
      <c r="T620" s="1093">
        <f t="shared" si="204"/>
        <v>0</v>
      </c>
      <c r="U620" s="1094">
        <f>IF(J620&gt;0,VLOOKUP($H620,'Nhập xuất tồn S02'!$B$12:$AB$51,27,0),0)</f>
        <v>0</v>
      </c>
      <c r="V620" s="1094">
        <f t="shared" si="205"/>
        <v>0</v>
      </c>
      <c r="W620" s="1105" t="str">
        <f>IF(H620="","",VLOOKUP(H620,'Nhập xuất tồn S02'!$B$12:$X$4901,22,0))</f>
        <v/>
      </c>
      <c r="X620" s="1096" t="str">
        <f>IF(H620="","",VLOOKUP(H620,'Nhập xuất tồn S02'!$B$12:$X$4901,23,0))</f>
        <v/>
      </c>
      <c r="Y620" s="1096" t="str">
        <f t="shared" si="206"/>
        <v/>
      </c>
      <c r="Z620" s="1096" t="str">
        <f t="shared" si="207"/>
        <v/>
      </c>
      <c r="AA620" s="1107" t="str">
        <f>IF(P620="","",VLOOKUP(P620,'Khách hàng'!$B$6:$E$1391,2,0))</f>
        <v/>
      </c>
      <c r="AB620" s="1107" t="str">
        <f>IF(P620="","",VLOOKUP(P620,'Khách hàng'!$B$6:$E$1391,3,0))</f>
        <v/>
      </c>
    </row>
    <row r="621" spans="1:28" s="1011" customFormat="1" ht="13.8">
      <c r="A621" s="1164">
        <f t="shared" si="208"/>
        <v>1</v>
      </c>
      <c r="B621" s="1073" t="str">
        <f t="shared" si="209"/>
        <v>Q1</v>
      </c>
      <c r="C621" s="1042"/>
      <c r="D621" s="1175"/>
      <c r="E621" s="1403"/>
      <c r="F621" s="1044">
        <f t="shared" si="192"/>
        <v>0</v>
      </c>
      <c r="G621" s="1081" t="str">
        <f t="shared" si="189"/>
        <v/>
      </c>
      <c r="H621" s="1019"/>
      <c r="I621" s="1020"/>
      <c r="J621" s="1020"/>
      <c r="K621" s="1020"/>
      <c r="L621" s="1022"/>
      <c r="M621" s="1023"/>
      <c r="N621" s="1023"/>
      <c r="O621" s="1024"/>
      <c r="P621" s="1156"/>
      <c r="Q621" s="1010"/>
      <c r="R621" s="1073" t="str">
        <f>IF(H621="","",VLOOKUP($H621,'Nhập xuất tồn S02'!$B$12:$AB$51,3,0))</f>
        <v/>
      </c>
      <c r="S621" s="1093">
        <f t="shared" si="203"/>
        <v>0</v>
      </c>
      <c r="T621" s="1093">
        <f t="shared" si="204"/>
        <v>0</v>
      </c>
      <c r="U621" s="1094">
        <f>IF(J621&gt;0,VLOOKUP($H621,'Nhập xuất tồn S02'!$B$12:$AB$51,27,0),0)</f>
        <v>0</v>
      </c>
      <c r="V621" s="1094">
        <f t="shared" si="205"/>
        <v>0</v>
      </c>
      <c r="W621" s="1105" t="str">
        <f>IF(H621="","",VLOOKUP(H621,'Nhập xuất tồn S02'!$B$12:$X$4901,22,0))</f>
        <v/>
      </c>
      <c r="X621" s="1096" t="str">
        <f>IF(H621="","",VLOOKUP(H621,'Nhập xuất tồn S02'!$B$12:$X$4901,23,0))</f>
        <v/>
      </c>
      <c r="Y621" s="1096" t="str">
        <f t="shared" si="206"/>
        <v/>
      </c>
      <c r="Z621" s="1096" t="str">
        <f t="shared" si="207"/>
        <v/>
      </c>
      <c r="AA621" s="1107" t="str">
        <f>IF(P621="","",VLOOKUP(P621,'Khách hàng'!$B$6:$E$1391,2,0))</f>
        <v/>
      </c>
      <c r="AB621" s="1107" t="str">
        <f>IF(P621="","",VLOOKUP(P621,'Khách hàng'!$B$6:$E$1391,3,0))</f>
        <v/>
      </c>
    </row>
    <row r="622" spans="1:28" s="1011" customFormat="1" ht="13.8">
      <c r="A622" s="1164">
        <f t="shared" si="201"/>
        <v>1</v>
      </c>
      <c r="B622" s="1073" t="str">
        <f t="shared" si="202"/>
        <v>Q1</v>
      </c>
      <c r="C622" s="1042"/>
      <c r="D622" s="1175"/>
      <c r="E622" s="1403"/>
      <c r="F622" s="1044">
        <f t="shared" si="192"/>
        <v>0</v>
      </c>
      <c r="G622" s="1081" t="str">
        <f t="shared" si="189"/>
        <v/>
      </c>
      <c r="H622" s="1019"/>
      <c r="I622" s="1020"/>
      <c r="J622" s="1020"/>
      <c r="K622" s="1020"/>
      <c r="L622" s="1022"/>
      <c r="M622" s="1023"/>
      <c r="N622" s="1023"/>
      <c r="O622" s="1024"/>
      <c r="P622" s="1156"/>
      <c r="Q622" s="1010"/>
      <c r="R622" s="1073" t="str">
        <f>IF(H622="","",VLOOKUP($H622,'Nhập xuất tồn S02'!$B$12:$AB$51,3,0))</f>
        <v/>
      </c>
      <c r="S622" s="1093">
        <f t="shared" si="203"/>
        <v>0</v>
      </c>
      <c r="T622" s="1093">
        <f t="shared" si="204"/>
        <v>0</v>
      </c>
      <c r="U622" s="1094">
        <f>IF(J622&gt;0,VLOOKUP($H622,'Nhập xuất tồn S02'!$B$12:$AB$51,27,0),0)</f>
        <v>0</v>
      </c>
      <c r="V622" s="1094">
        <f t="shared" si="205"/>
        <v>0</v>
      </c>
      <c r="W622" s="1105" t="str">
        <f>IF(H622="","",VLOOKUP(H622,'Nhập xuất tồn S02'!$B$12:$X$4901,22,0))</f>
        <v/>
      </c>
      <c r="X622" s="1096" t="str">
        <f>IF(H622="","",VLOOKUP(H622,'Nhập xuất tồn S02'!$B$12:$X$4901,23,0))</f>
        <v/>
      </c>
      <c r="Y622" s="1096" t="str">
        <f t="shared" si="206"/>
        <v/>
      </c>
      <c r="Z622" s="1096" t="str">
        <f t="shared" si="207"/>
        <v/>
      </c>
      <c r="AA622" s="1107" t="str">
        <f>IF(P622="","",VLOOKUP(P622,'Khách hàng'!$B$6:$E$1391,2,0))</f>
        <v/>
      </c>
      <c r="AB622" s="1107" t="str">
        <f>IF(P622="","",VLOOKUP(P622,'Khách hàng'!$B$6:$E$1391,3,0))</f>
        <v/>
      </c>
    </row>
    <row r="623" spans="1:28" s="1011" customFormat="1" ht="13.8">
      <c r="A623" s="1164">
        <f t="shared" si="201"/>
        <v>1</v>
      </c>
      <c r="B623" s="1073" t="str">
        <f t="shared" si="202"/>
        <v>Q1</v>
      </c>
      <c r="C623" s="1042"/>
      <c r="D623" s="1175"/>
      <c r="E623" s="1403"/>
      <c r="F623" s="1044">
        <f t="shared" si="192"/>
        <v>0</v>
      </c>
      <c r="G623" s="1081" t="str">
        <f t="shared" si="189"/>
        <v/>
      </c>
      <c r="H623" s="1019"/>
      <c r="I623" s="1020"/>
      <c r="J623" s="1020"/>
      <c r="K623" s="1020"/>
      <c r="L623" s="1022"/>
      <c r="M623" s="1023"/>
      <c r="N623" s="1023"/>
      <c r="O623" s="1024"/>
      <c r="P623" s="1156"/>
      <c r="Q623" s="1010"/>
      <c r="R623" s="1073" t="str">
        <f>IF(H623="","",VLOOKUP($H623,'Nhập xuất tồn S02'!$B$12:$AB$51,3,0))</f>
        <v/>
      </c>
      <c r="S623" s="1093">
        <f t="shared" si="203"/>
        <v>0</v>
      </c>
      <c r="T623" s="1093">
        <f t="shared" si="204"/>
        <v>0</v>
      </c>
      <c r="U623" s="1094">
        <f>IF(J623&gt;0,VLOOKUP($H623,'Nhập xuất tồn S02'!$B$12:$AB$51,27,0),0)</f>
        <v>0</v>
      </c>
      <c r="V623" s="1094">
        <f t="shared" si="205"/>
        <v>0</v>
      </c>
      <c r="W623" s="1105" t="str">
        <f>IF(H623="","",VLOOKUP(H623,'Nhập xuất tồn S02'!$B$12:$X$4901,22,0))</f>
        <v/>
      </c>
      <c r="X623" s="1096" t="str">
        <f>IF(H623="","",VLOOKUP(H623,'Nhập xuất tồn S02'!$B$12:$X$4901,23,0))</f>
        <v/>
      </c>
      <c r="Y623" s="1096" t="str">
        <f t="shared" si="206"/>
        <v/>
      </c>
      <c r="Z623" s="1096" t="str">
        <f t="shared" si="207"/>
        <v/>
      </c>
      <c r="AA623" s="1107" t="str">
        <f>IF(P623="","",VLOOKUP(P623,'Khách hàng'!$B$6:$E$1391,2,0))</f>
        <v/>
      </c>
      <c r="AB623" s="1107" t="str">
        <f>IF(P623="","",VLOOKUP(P623,'Khách hàng'!$B$6:$E$1391,3,0))</f>
        <v/>
      </c>
    </row>
    <row r="624" spans="1:28" s="1011" customFormat="1" ht="13.8">
      <c r="A624" s="1164">
        <f t="shared" ref="A624:A640" si="210">IF(F624="","",MONTH(F624))</f>
        <v>1</v>
      </c>
      <c r="B624" s="1073" t="str">
        <f t="shared" ref="B624:B640" si="211">IF(F624="","",IF(OR(MONTH(F624)=1,MONTH(F624)=2,MONTH(F624)=3),"Q1",IF(OR(MONTH(F624)=4,MONTH(F624)=5,MONTH(F624)=6),"Q2",IF(OR(MONTH(F624)=7,MONTH(F624)=8,MONTH(F624)=9),"Q3","Q4"))))</f>
        <v>Q1</v>
      </c>
      <c r="C624" s="1042"/>
      <c r="D624" s="1175"/>
      <c r="E624" s="1403"/>
      <c r="F624" s="1044">
        <f t="shared" si="192"/>
        <v>0</v>
      </c>
      <c r="G624" s="1081" t="str">
        <f t="shared" si="189"/>
        <v/>
      </c>
      <c r="H624" s="1019"/>
      <c r="I624" s="1020"/>
      <c r="J624" s="1020"/>
      <c r="K624" s="1020"/>
      <c r="L624" s="1022"/>
      <c r="M624" s="1023"/>
      <c r="N624" s="1023"/>
      <c r="O624" s="1024"/>
      <c r="P624" s="1156"/>
      <c r="Q624" s="1010"/>
      <c r="R624" s="1073" t="str">
        <f>IF(H624="","",VLOOKUP($H624,'Nhập xuất tồn S02'!$B$12:$AB$51,3,0))</f>
        <v/>
      </c>
      <c r="S624" s="1093">
        <f t="shared" si="203"/>
        <v>0</v>
      </c>
      <c r="T624" s="1093">
        <f t="shared" si="204"/>
        <v>0</v>
      </c>
      <c r="U624" s="1094">
        <f>IF(J624&gt;0,VLOOKUP($H624,'Nhập xuất tồn S02'!$B$12:$AB$51,27,0),0)</f>
        <v>0</v>
      </c>
      <c r="V624" s="1094">
        <f t="shared" si="205"/>
        <v>0</v>
      </c>
      <c r="W624" s="1105" t="str">
        <f>IF(H624="","",VLOOKUP(H624,'Nhập xuất tồn S02'!$B$12:$X$4901,22,0))</f>
        <v/>
      </c>
      <c r="X624" s="1096" t="str">
        <f>IF(H624="","",VLOOKUP(H624,'Nhập xuất tồn S02'!$B$12:$X$4901,23,0))</f>
        <v/>
      </c>
      <c r="Y624" s="1096" t="str">
        <f t="shared" si="206"/>
        <v/>
      </c>
      <c r="Z624" s="1096" t="str">
        <f t="shared" si="207"/>
        <v/>
      </c>
      <c r="AA624" s="1107" t="str">
        <f>IF(P624="","",VLOOKUP(P624,'Khách hàng'!$B$6:$E$1391,2,0))</f>
        <v/>
      </c>
      <c r="AB624" s="1107" t="str">
        <f>IF(P624="","",VLOOKUP(P624,'Khách hàng'!$B$6:$E$1391,3,0))</f>
        <v/>
      </c>
    </row>
    <row r="625" spans="1:28" s="1011" customFormat="1" ht="13.8">
      <c r="A625" s="1164">
        <f t="shared" ref="A625:A626" si="212">IF(F625="","",MONTH(F625))</f>
        <v>1</v>
      </c>
      <c r="B625" s="1073" t="str">
        <f t="shared" ref="B625:B626" si="213">IF(F625="","",IF(OR(MONTH(F625)=1,MONTH(F625)=2,MONTH(F625)=3),"Q1",IF(OR(MONTH(F625)=4,MONTH(F625)=5,MONTH(F625)=6),"Q2",IF(OR(MONTH(F625)=7,MONTH(F625)=8,MONTH(F625)=9),"Q3","Q4"))))</f>
        <v>Q1</v>
      </c>
      <c r="C625" s="1042"/>
      <c r="D625" s="1175"/>
      <c r="E625" s="1403"/>
      <c r="F625" s="1044">
        <f t="shared" si="192"/>
        <v>0</v>
      </c>
      <c r="G625" s="1081" t="str">
        <f t="shared" ref="G625:G688" si="214">IF(M625="152","PN-"&amp;C625,"")</f>
        <v/>
      </c>
      <c r="H625" s="1019"/>
      <c r="I625" s="1020"/>
      <c r="J625" s="1020"/>
      <c r="K625" s="1020"/>
      <c r="L625" s="1022"/>
      <c r="M625" s="1023"/>
      <c r="N625" s="1023"/>
      <c r="O625" s="1024"/>
      <c r="P625" s="1156"/>
      <c r="Q625" s="1010"/>
      <c r="R625" s="1073" t="str">
        <f>IF(H625="","",VLOOKUP($H625,'Nhập xuất tồn S02'!$B$12:$AB$51,3,0))</f>
        <v/>
      </c>
      <c r="S625" s="1093">
        <f t="shared" si="203"/>
        <v>0</v>
      </c>
      <c r="T625" s="1093">
        <f t="shared" si="204"/>
        <v>0</v>
      </c>
      <c r="U625" s="1094">
        <f>IF(J625&gt;0,VLOOKUP($H625,'Nhập xuất tồn S02'!$B$12:$AB$51,27,0),0)</f>
        <v>0</v>
      </c>
      <c r="V625" s="1094">
        <f t="shared" si="205"/>
        <v>0</v>
      </c>
      <c r="W625" s="1105" t="str">
        <f>IF(H625="","",VLOOKUP(H625,'Nhập xuất tồn S02'!$B$12:$X$4901,22,0))</f>
        <v/>
      </c>
      <c r="X625" s="1096" t="str">
        <f>IF(H625="","",VLOOKUP(H625,'Nhập xuất tồn S02'!$B$12:$X$4901,23,0))</f>
        <v/>
      </c>
      <c r="Y625" s="1096" t="str">
        <f t="shared" si="206"/>
        <v/>
      </c>
      <c r="Z625" s="1096" t="str">
        <f t="shared" si="207"/>
        <v/>
      </c>
      <c r="AA625" s="1107" t="str">
        <f>IF(P625="","",VLOOKUP(P625,'Khách hàng'!$B$6:$E$1391,2,0))</f>
        <v/>
      </c>
      <c r="AB625" s="1107" t="str">
        <f>IF(P625="","",VLOOKUP(P625,'Khách hàng'!$B$6:$E$1391,3,0))</f>
        <v/>
      </c>
    </row>
    <row r="626" spans="1:28" s="1011" customFormat="1" ht="13.8">
      <c r="A626" s="1164">
        <f t="shared" si="212"/>
        <v>1</v>
      </c>
      <c r="B626" s="1073" t="str">
        <f t="shared" si="213"/>
        <v>Q1</v>
      </c>
      <c r="C626" s="1042"/>
      <c r="D626" s="1175"/>
      <c r="E626" s="1403"/>
      <c r="F626" s="1044">
        <f t="shared" si="192"/>
        <v>0</v>
      </c>
      <c r="G626" s="1081" t="str">
        <f t="shared" si="214"/>
        <v/>
      </c>
      <c r="H626" s="1019"/>
      <c r="I626" s="1020"/>
      <c r="J626" s="1020"/>
      <c r="K626" s="1020"/>
      <c r="L626" s="1022"/>
      <c r="M626" s="1023"/>
      <c r="N626" s="1023"/>
      <c r="O626" s="1024"/>
      <c r="P626" s="1156"/>
      <c r="Q626" s="1010"/>
      <c r="R626" s="1073" t="str">
        <f>IF(H626="","",VLOOKUP($H626,'Nhập xuất tồn S02'!$B$12:$AB$51,3,0))</f>
        <v/>
      </c>
      <c r="S626" s="1093">
        <f t="shared" si="203"/>
        <v>0</v>
      </c>
      <c r="T626" s="1093">
        <f t="shared" si="204"/>
        <v>0</v>
      </c>
      <c r="U626" s="1094">
        <f>IF(J626&gt;0,VLOOKUP($H626,'Nhập xuất tồn S02'!$B$12:$AB$51,27,0),0)</f>
        <v>0</v>
      </c>
      <c r="V626" s="1094">
        <f t="shared" si="205"/>
        <v>0</v>
      </c>
      <c r="W626" s="1105" t="str">
        <f>IF(H626="","",VLOOKUP(H626,'Nhập xuất tồn S02'!$B$12:$X$4901,22,0))</f>
        <v/>
      </c>
      <c r="X626" s="1096" t="str">
        <f>IF(H626="","",VLOOKUP(H626,'Nhập xuất tồn S02'!$B$12:$X$4901,23,0))</f>
        <v/>
      </c>
      <c r="Y626" s="1096" t="str">
        <f t="shared" si="206"/>
        <v/>
      </c>
      <c r="Z626" s="1096" t="str">
        <f t="shared" si="207"/>
        <v/>
      </c>
      <c r="AA626" s="1107" t="str">
        <f>IF(P626="","",VLOOKUP(P626,'Khách hàng'!$B$6:$E$1391,2,0))</f>
        <v/>
      </c>
      <c r="AB626" s="1107" t="str">
        <f>IF(P626="","",VLOOKUP(P626,'Khách hàng'!$B$6:$E$1391,3,0))</f>
        <v/>
      </c>
    </row>
    <row r="627" spans="1:28" s="1011" customFormat="1" ht="13.8">
      <c r="A627" s="1164">
        <f t="shared" si="210"/>
        <v>1</v>
      </c>
      <c r="B627" s="1073" t="str">
        <f t="shared" si="211"/>
        <v>Q1</v>
      </c>
      <c r="C627" s="1042"/>
      <c r="D627" s="1175"/>
      <c r="E627" s="1403"/>
      <c r="F627" s="1044">
        <f t="shared" ref="F627:F690" si="215">D627</f>
        <v>0</v>
      </c>
      <c r="G627" s="1081" t="str">
        <f t="shared" si="214"/>
        <v/>
      </c>
      <c r="H627" s="1019"/>
      <c r="I627" s="1020"/>
      <c r="J627" s="1020"/>
      <c r="K627" s="1020"/>
      <c r="L627" s="1022"/>
      <c r="M627" s="1023"/>
      <c r="N627" s="1023"/>
      <c r="O627" s="1024"/>
      <c r="P627" s="1156"/>
      <c r="Q627" s="1010"/>
      <c r="R627" s="1073" t="str">
        <f>IF(H627="","",VLOOKUP($H627,'Nhập xuất tồn S02'!$B$12:$AB$51,3,0))</f>
        <v/>
      </c>
      <c r="S627" s="1093">
        <f t="shared" si="203"/>
        <v>0</v>
      </c>
      <c r="T627" s="1093">
        <f t="shared" si="204"/>
        <v>0</v>
      </c>
      <c r="U627" s="1094">
        <f>IF(J627&gt;0,VLOOKUP($H627,'Nhập xuất tồn S02'!$B$12:$AB$51,27,0),0)</f>
        <v>0</v>
      </c>
      <c r="V627" s="1094">
        <f t="shared" si="205"/>
        <v>0</v>
      </c>
      <c r="W627" s="1105" t="str">
        <f>IF(H627="","",VLOOKUP(H627,'Nhập xuất tồn S02'!$B$12:$X$4901,22,0))</f>
        <v/>
      </c>
      <c r="X627" s="1096" t="str">
        <f>IF(H627="","",VLOOKUP(H627,'Nhập xuất tồn S02'!$B$12:$X$4901,23,0))</f>
        <v/>
      </c>
      <c r="Y627" s="1096" t="str">
        <f t="shared" si="206"/>
        <v/>
      </c>
      <c r="Z627" s="1096" t="str">
        <f t="shared" si="207"/>
        <v/>
      </c>
      <c r="AA627" s="1107" t="str">
        <f>IF(P627="","",VLOOKUP(P627,'Khách hàng'!$B$6:$E$1391,2,0))</f>
        <v/>
      </c>
      <c r="AB627" s="1107" t="str">
        <f>IF(P627="","",VLOOKUP(P627,'Khách hàng'!$B$6:$E$1391,3,0))</f>
        <v/>
      </c>
    </row>
    <row r="628" spans="1:28" s="1011" customFormat="1" ht="13.8">
      <c r="A628" s="1164">
        <f t="shared" si="210"/>
        <v>1</v>
      </c>
      <c r="B628" s="1073" t="str">
        <f t="shared" si="211"/>
        <v>Q1</v>
      </c>
      <c r="C628" s="1042"/>
      <c r="D628" s="1175"/>
      <c r="E628" s="1403"/>
      <c r="F628" s="1044">
        <f t="shared" si="215"/>
        <v>0</v>
      </c>
      <c r="G628" s="1081" t="str">
        <f t="shared" si="214"/>
        <v/>
      </c>
      <c r="H628" s="1019"/>
      <c r="I628" s="1020"/>
      <c r="J628" s="1020"/>
      <c r="K628" s="1020"/>
      <c r="L628" s="1022"/>
      <c r="M628" s="1023"/>
      <c r="N628" s="1023"/>
      <c r="O628" s="1024"/>
      <c r="P628" s="1156"/>
      <c r="Q628" s="1010"/>
      <c r="R628" s="1073" t="str">
        <f>IF(H628="","",VLOOKUP($H628,'Nhập xuất tồn S02'!$B$12:$AB$51,3,0))</f>
        <v/>
      </c>
      <c r="S628" s="1093">
        <f t="shared" si="203"/>
        <v>0</v>
      </c>
      <c r="T628" s="1093">
        <f t="shared" si="204"/>
        <v>0</v>
      </c>
      <c r="U628" s="1094">
        <f>IF(J628&gt;0,VLOOKUP($H628,'Nhập xuất tồn S02'!$B$12:$AB$51,27,0),0)</f>
        <v>0</v>
      </c>
      <c r="V628" s="1094">
        <f t="shared" si="205"/>
        <v>0</v>
      </c>
      <c r="W628" s="1105" t="str">
        <f>IF(H628="","",VLOOKUP(H628,'Nhập xuất tồn S02'!$B$12:$X$4901,22,0))</f>
        <v/>
      </c>
      <c r="X628" s="1096" t="str">
        <f>IF(H628="","",VLOOKUP(H628,'Nhập xuất tồn S02'!$B$12:$X$4901,23,0))</f>
        <v/>
      </c>
      <c r="Y628" s="1096" t="str">
        <f t="shared" si="206"/>
        <v/>
      </c>
      <c r="Z628" s="1096" t="str">
        <f t="shared" si="207"/>
        <v/>
      </c>
      <c r="AA628" s="1107" t="str">
        <f>IF(P628="","",VLOOKUP(P628,'Khách hàng'!$B$6:$E$1391,2,0))</f>
        <v/>
      </c>
      <c r="AB628" s="1107" t="str">
        <f>IF(P628="","",VLOOKUP(P628,'Khách hàng'!$B$6:$E$1391,3,0))</f>
        <v/>
      </c>
    </row>
    <row r="629" spans="1:28" s="1011" customFormat="1" ht="13.8">
      <c r="A629" s="1164">
        <f t="shared" si="210"/>
        <v>1</v>
      </c>
      <c r="B629" s="1073" t="str">
        <f t="shared" si="211"/>
        <v>Q1</v>
      </c>
      <c r="C629" s="1042"/>
      <c r="D629" s="1175"/>
      <c r="E629" s="1403"/>
      <c r="F629" s="1044">
        <f t="shared" si="215"/>
        <v>0</v>
      </c>
      <c r="G629" s="1081" t="str">
        <f t="shared" si="214"/>
        <v/>
      </c>
      <c r="H629" s="1019"/>
      <c r="I629" s="1020"/>
      <c r="J629" s="1020"/>
      <c r="K629" s="1020"/>
      <c r="L629" s="1022"/>
      <c r="M629" s="1023"/>
      <c r="N629" s="1023"/>
      <c r="O629" s="1024"/>
      <c r="P629" s="1156"/>
      <c r="Q629" s="1010"/>
      <c r="R629" s="1073" t="str">
        <f>IF(H629="","",VLOOKUP($H629,'Nhập xuất tồn S02'!$B$12:$AB$51,3,0))</f>
        <v/>
      </c>
      <c r="S629" s="1093">
        <f t="shared" si="203"/>
        <v>0</v>
      </c>
      <c r="T629" s="1093">
        <f t="shared" si="204"/>
        <v>0</v>
      </c>
      <c r="U629" s="1094">
        <f>IF(J629&gt;0,VLOOKUP($H629,'Nhập xuất tồn S02'!$B$12:$AB$51,27,0),0)</f>
        <v>0</v>
      </c>
      <c r="V629" s="1094">
        <f t="shared" si="205"/>
        <v>0</v>
      </c>
      <c r="W629" s="1105" t="str">
        <f>IF(H629="","",VLOOKUP(H629,'Nhập xuất tồn S02'!$B$12:$X$4901,22,0))</f>
        <v/>
      </c>
      <c r="X629" s="1096" t="str">
        <f>IF(H629="","",VLOOKUP(H629,'Nhập xuất tồn S02'!$B$12:$X$4901,23,0))</f>
        <v/>
      </c>
      <c r="Y629" s="1096" t="str">
        <f t="shared" si="206"/>
        <v/>
      </c>
      <c r="Z629" s="1096" t="str">
        <f t="shared" si="207"/>
        <v/>
      </c>
      <c r="AA629" s="1107" t="str">
        <f>IF(P629="","",VLOOKUP(P629,'Khách hàng'!$B$6:$E$1391,2,0))</f>
        <v/>
      </c>
      <c r="AB629" s="1107" t="str">
        <f>IF(P629="","",VLOOKUP(P629,'Khách hàng'!$B$6:$E$1391,3,0))</f>
        <v/>
      </c>
    </row>
    <row r="630" spans="1:28" s="1011" customFormat="1" ht="13.8">
      <c r="A630" s="1164">
        <f t="shared" si="210"/>
        <v>1</v>
      </c>
      <c r="B630" s="1073" t="str">
        <f t="shared" si="211"/>
        <v>Q1</v>
      </c>
      <c r="C630" s="1042"/>
      <c r="D630" s="1175"/>
      <c r="E630" s="1403"/>
      <c r="F630" s="1044">
        <f t="shared" si="215"/>
        <v>0</v>
      </c>
      <c r="G630" s="1081" t="str">
        <f t="shared" si="214"/>
        <v/>
      </c>
      <c r="H630" s="1019"/>
      <c r="I630" s="1020"/>
      <c r="J630" s="1020"/>
      <c r="K630" s="1020"/>
      <c r="L630" s="1022"/>
      <c r="M630" s="1023"/>
      <c r="N630" s="1023"/>
      <c r="O630" s="1024"/>
      <c r="P630" s="1156"/>
      <c r="Q630" s="1010"/>
      <c r="R630" s="1073" t="str">
        <f>IF(H630="","",VLOOKUP($H630,'Nhập xuất tồn S02'!$B$12:$AB$51,3,0))</f>
        <v/>
      </c>
      <c r="S630" s="1093">
        <f t="shared" si="203"/>
        <v>0</v>
      </c>
      <c r="T630" s="1093">
        <f t="shared" si="204"/>
        <v>0</v>
      </c>
      <c r="U630" s="1094">
        <f>IF(J630&gt;0,VLOOKUP($H630,'Nhập xuất tồn S02'!$B$12:$AB$51,27,0),0)</f>
        <v>0</v>
      </c>
      <c r="V630" s="1094">
        <f t="shared" si="205"/>
        <v>0</v>
      </c>
      <c r="W630" s="1105" t="str">
        <f>IF(H630="","",VLOOKUP(H630,'Nhập xuất tồn S02'!$B$12:$X$4901,22,0))</f>
        <v/>
      </c>
      <c r="X630" s="1096" t="str">
        <f>IF(H630="","",VLOOKUP(H630,'Nhập xuất tồn S02'!$B$12:$X$4901,23,0))</f>
        <v/>
      </c>
      <c r="Y630" s="1096" t="str">
        <f t="shared" si="206"/>
        <v/>
      </c>
      <c r="Z630" s="1096" t="str">
        <f t="shared" si="207"/>
        <v/>
      </c>
      <c r="AA630" s="1107" t="str">
        <f>IF(P630="","",VLOOKUP(P630,'Khách hàng'!$B$6:$E$1391,2,0))</f>
        <v/>
      </c>
      <c r="AB630" s="1107" t="str">
        <f>IF(P630="","",VLOOKUP(P630,'Khách hàng'!$B$6:$E$1391,3,0))</f>
        <v/>
      </c>
    </row>
    <row r="631" spans="1:28" s="1011" customFormat="1" ht="13.8">
      <c r="A631" s="1164">
        <f t="shared" si="210"/>
        <v>1</v>
      </c>
      <c r="B631" s="1073" t="str">
        <f t="shared" si="211"/>
        <v>Q1</v>
      </c>
      <c r="C631" s="1042"/>
      <c r="D631" s="1175"/>
      <c r="E631" s="1403"/>
      <c r="F631" s="1044">
        <f t="shared" si="215"/>
        <v>0</v>
      </c>
      <c r="G631" s="1081" t="str">
        <f t="shared" si="214"/>
        <v/>
      </c>
      <c r="H631" s="1019"/>
      <c r="I631" s="1020"/>
      <c r="J631" s="1020"/>
      <c r="K631" s="1020"/>
      <c r="L631" s="1022"/>
      <c r="M631" s="1023"/>
      <c r="N631" s="1023"/>
      <c r="O631" s="1024"/>
      <c r="P631" s="1156"/>
      <c r="Q631" s="1010"/>
      <c r="R631" s="1073" t="str">
        <f>IF(H631="","",VLOOKUP($H631,'Nhập xuất tồn S02'!$B$12:$AB$51,3,0))</f>
        <v/>
      </c>
      <c r="S631" s="1093">
        <f t="shared" si="203"/>
        <v>0</v>
      </c>
      <c r="T631" s="1093">
        <f t="shared" si="204"/>
        <v>0</v>
      </c>
      <c r="U631" s="1094">
        <f>IF(J631&gt;0,VLOOKUP($H631,'Nhập xuất tồn S02'!$B$12:$AB$51,27,0),0)</f>
        <v>0</v>
      </c>
      <c r="V631" s="1094">
        <f t="shared" si="205"/>
        <v>0</v>
      </c>
      <c r="W631" s="1105" t="str">
        <f>IF(H631="","",VLOOKUP(H631,'Nhập xuất tồn S02'!$B$12:$X$4901,22,0))</f>
        <v/>
      </c>
      <c r="X631" s="1096" t="str">
        <f>IF(H631="","",VLOOKUP(H631,'Nhập xuất tồn S02'!$B$12:$X$4901,23,0))</f>
        <v/>
      </c>
      <c r="Y631" s="1096" t="str">
        <f t="shared" si="206"/>
        <v/>
      </c>
      <c r="Z631" s="1096" t="str">
        <f t="shared" si="207"/>
        <v/>
      </c>
      <c r="AA631" s="1107" t="str">
        <f>IF(P631="","",VLOOKUP(P631,'Khách hàng'!$B$6:$E$1391,2,0))</f>
        <v/>
      </c>
      <c r="AB631" s="1107" t="str">
        <f>IF(P631="","",VLOOKUP(P631,'Khách hàng'!$B$6:$E$1391,3,0))</f>
        <v/>
      </c>
    </row>
    <row r="632" spans="1:28" s="1011" customFormat="1" ht="13.8">
      <c r="A632" s="1164">
        <f t="shared" si="210"/>
        <v>1</v>
      </c>
      <c r="B632" s="1073" t="str">
        <f t="shared" si="211"/>
        <v>Q1</v>
      </c>
      <c r="C632" s="1042"/>
      <c r="D632" s="1175"/>
      <c r="E632" s="1403"/>
      <c r="F632" s="1044">
        <f t="shared" si="215"/>
        <v>0</v>
      </c>
      <c r="G632" s="1081" t="str">
        <f t="shared" si="214"/>
        <v/>
      </c>
      <c r="H632" s="1019"/>
      <c r="I632" s="1020"/>
      <c r="J632" s="1020"/>
      <c r="K632" s="1020"/>
      <c r="L632" s="1022"/>
      <c r="M632" s="1023"/>
      <c r="N632" s="1023"/>
      <c r="O632" s="1024"/>
      <c r="P632" s="1156"/>
      <c r="Q632" s="1010"/>
      <c r="R632" s="1073" t="str">
        <f>IF(H632="","",VLOOKUP($H632,'Nhập xuất tồn S02'!$B$12:$AB$51,3,0))</f>
        <v/>
      </c>
      <c r="S632" s="1093">
        <f t="shared" si="203"/>
        <v>0</v>
      </c>
      <c r="T632" s="1093">
        <f t="shared" si="204"/>
        <v>0</v>
      </c>
      <c r="U632" s="1094">
        <f>IF(J632&gt;0,VLOOKUP($H632,'Nhập xuất tồn S02'!$B$12:$AB$51,27,0),0)</f>
        <v>0</v>
      </c>
      <c r="V632" s="1094">
        <f t="shared" si="205"/>
        <v>0</v>
      </c>
      <c r="W632" s="1105" t="str">
        <f>IF(H632="","",VLOOKUP(H632,'Nhập xuất tồn S02'!$B$12:$X$4901,22,0))</f>
        <v/>
      </c>
      <c r="X632" s="1096" t="str">
        <f>IF(H632="","",VLOOKUP(H632,'Nhập xuất tồn S02'!$B$12:$X$4901,23,0))</f>
        <v/>
      </c>
      <c r="Y632" s="1096" t="str">
        <f t="shared" si="206"/>
        <v/>
      </c>
      <c r="Z632" s="1096" t="str">
        <f t="shared" si="207"/>
        <v/>
      </c>
      <c r="AA632" s="1107" t="str">
        <f>IF(P632="","",VLOOKUP(P632,'Khách hàng'!$B$6:$E$1391,2,0))</f>
        <v/>
      </c>
      <c r="AB632" s="1107" t="str">
        <f>IF(P632="","",VLOOKUP(P632,'Khách hàng'!$B$6:$E$1391,3,0))</f>
        <v/>
      </c>
    </row>
    <row r="633" spans="1:28" s="1011" customFormat="1" ht="13.8">
      <c r="A633" s="1164">
        <f t="shared" si="210"/>
        <v>1</v>
      </c>
      <c r="B633" s="1073" t="str">
        <f t="shared" si="211"/>
        <v>Q1</v>
      </c>
      <c r="C633" s="1042"/>
      <c r="D633" s="1175"/>
      <c r="E633" s="1403"/>
      <c r="F633" s="1044">
        <f t="shared" si="215"/>
        <v>0</v>
      </c>
      <c r="G633" s="1081" t="str">
        <f t="shared" si="214"/>
        <v/>
      </c>
      <c r="H633" s="1019"/>
      <c r="I633" s="1020"/>
      <c r="J633" s="1020"/>
      <c r="K633" s="1020"/>
      <c r="L633" s="1022"/>
      <c r="M633" s="1023"/>
      <c r="N633" s="1023"/>
      <c r="O633" s="1024"/>
      <c r="P633" s="1156"/>
      <c r="Q633" s="1010"/>
      <c r="R633" s="1073" t="str">
        <f>IF(H633="","",VLOOKUP($H633,'Nhập xuất tồn S02'!$B$12:$AB$51,3,0))</f>
        <v/>
      </c>
      <c r="S633" s="1093">
        <f t="shared" si="203"/>
        <v>0</v>
      </c>
      <c r="T633" s="1093">
        <f t="shared" si="204"/>
        <v>0</v>
      </c>
      <c r="U633" s="1094">
        <f>IF(J633&gt;0,VLOOKUP($H633,'Nhập xuất tồn S02'!$B$12:$AB$51,27,0),0)</f>
        <v>0</v>
      </c>
      <c r="V633" s="1094">
        <f t="shared" si="205"/>
        <v>0</v>
      </c>
      <c r="W633" s="1105" t="str">
        <f>IF(H633="","",VLOOKUP(H633,'Nhập xuất tồn S02'!$B$12:$X$4901,22,0))</f>
        <v/>
      </c>
      <c r="X633" s="1096" t="str">
        <f>IF(H633="","",VLOOKUP(H633,'Nhập xuất tồn S02'!$B$12:$X$4901,23,0))</f>
        <v/>
      </c>
      <c r="Y633" s="1096" t="str">
        <f t="shared" si="206"/>
        <v/>
      </c>
      <c r="Z633" s="1096" t="str">
        <f t="shared" si="207"/>
        <v/>
      </c>
      <c r="AA633" s="1107" t="str">
        <f>IF(P633="","",VLOOKUP(P633,'Khách hàng'!$B$6:$E$1391,2,0))</f>
        <v/>
      </c>
      <c r="AB633" s="1107" t="str">
        <f>IF(P633="","",VLOOKUP(P633,'Khách hàng'!$B$6:$E$1391,3,0))</f>
        <v/>
      </c>
    </row>
    <row r="634" spans="1:28" s="1011" customFormat="1" ht="13.8">
      <c r="A634" s="1164">
        <f t="shared" si="210"/>
        <v>1</v>
      </c>
      <c r="B634" s="1073" t="str">
        <f t="shared" si="211"/>
        <v>Q1</v>
      </c>
      <c r="C634" s="1042"/>
      <c r="D634" s="1175"/>
      <c r="E634" s="1403"/>
      <c r="F634" s="1044">
        <f t="shared" si="215"/>
        <v>0</v>
      </c>
      <c r="G634" s="1081" t="str">
        <f t="shared" si="214"/>
        <v/>
      </c>
      <c r="H634" s="1019"/>
      <c r="I634" s="1020"/>
      <c r="J634" s="1020"/>
      <c r="K634" s="1020"/>
      <c r="L634" s="1022"/>
      <c r="M634" s="1023"/>
      <c r="N634" s="1023"/>
      <c r="O634" s="1024"/>
      <c r="P634" s="1156"/>
      <c r="Q634" s="1010"/>
      <c r="R634" s="1073" t="str">
        <f>IF(H634="","",VLOOKUP($H634,'Nhập xuất tồn S02'!$B$12:$AB$51,3,0))</f>
        <v/>
      </c>
      <c r="S634" s="1093">
        <f t="shared" si="203"/>
        <v>0</v>
      </c>
      <c r="T634" s="1093">
        <f t="shared" si="204"/>
        <v>0</v>
      </c>
      <c r="U634" s="1094">
        <f>IF(J634&gt;0,VLOOKUP($H634,'Nhập xuất tồn S02'!$B$12:$AB$51,27,0),0)</f>
        <v>0</v>
      </c>
      <c r="V634" s="1094">
        <f t="shared" si="205"/>
        <v>0</v>
      </c>
      <c r="W634" s="1105" t="str">
        <f>IF(H634="","",VLOOKUP(H634,'Nhập xuất tồn S02'!$B$12:$X$4901,22,0))</f>
        <v/>
      </c>
      <c r="X634" s="1096" t="str">
        <f>IF(H634="","",VLOOKUP(H634,'Nhập xuất tồn S02'!$B$12:$X$4901,23,0))</f>
        <v/>
      </c>
      <c r="Y634" s="1096" t="str">
        <f t="shared" si="206"/>
        <v/>
      </c>
      <c r="Z634" s="1096" t="str">
        <f t="shared" si="207"/>
        <v/>
      </c>
      <c r="AA634" s="1107" t="str">
        <f>IF(P634="","",VLOOKUP(P634,'Khách hàng'!$B$6:$E$1391,2,0))</f>
        <v/>
      </c>
      <c r="AB634" s="1107" t="str">
        <f>IF(P634="","",VLOOKUP(P634,'Khách hàng'!$B$6:$E$1391,3,0))</f>
        <v/>
      </c>
    </row>
    <row r="635" spans="1:28" s="1011" customFormat="1" ht="13.8">
      <c r="A635" s="1164">
        <f t="shared" si="210"/>
        <v>1</v>
      </c>
      <c r="B635" s="1073" t="str">
        <f t="shared" si="211"/>
        <v>Q1</v>
      </c>
      <c r="C635" s="1042"/>
      <c r="D635" s="1175"/>
      <c r="E635" s="1403"/>
      <c r="F635" s="1044">
        <f t="shared" si="215"/>
        <v>0</v>
      </c>
      <c r="G635" s="1081" t="str">
        <f t="shared" si="214"/>
        <v/>
      </c>
      <c r="H635" s="1019"/>
      <c r="I635" s="1020"/>
      <c r="J635" s="1020"/>
      <c r="K635" s="1020"/>
      <c r="L635" s="1022"/>
      <c r="M635" s="1023"/>
      <c r="N635" s="1023"/>
      <c r="O635" s="1024"/>
      <c r="P635" s="1156"/>
      <c r="Q635" s="1010"/>
      <c r="R635" s="1073" t="str">
        <f>IF(H635="","",VLOOKUP($H635,'Nhập xuất tồn S02'!$B$12:$AB$51,3,0))</f>
        <v/>
      </c>
      <c r="S635" s="1093">
        <f t="shared" si="203"/>
        <v>0</v>
      </c>
      <c r="T635" s="1093">
        <f t="shared" si="204"/>
        <v>0</v>
      </c>
      <c r="U635" s="1094">
        <f>IF(J635&gt;0,VLOOKUP($H635,'Nhập xuất tồn S02'!$B$12:$AB$51,27,0),0)</f>
        <v>0</v>
      </c>
      <c r="V635" s="1094">
        <f t="shared" si="205"/>
        <v>0</v>
      </c>
      <c r="W635" s="1105" t="str">
        <f>IF(H635="","",VLOOKUP(H635,'Nhập xuất tồn S02'!$B$12:$X$4901,22,0))</f>
        <v/>
      </c>
      <c r="X635" s="1096" t="str">
        <f>IF(H635="","",VLOOKUP(H635,'Nhập xuất tồn S02'!$B$12:$X$4901,23,0))</f>
        <v/>
      </c>
      <c r="Y635" s="1096" t="str">
        <f t="shared" si="206"/>
        <v/>
      </c>
      <c r="Z635" s="1096" t="str">
        <f t="shared" si="207"/>
        <v/>
      </c>
      <c r="AA635" s="1107" t="str">
        <f>IF(P635="","",VLOOKUP(P635,'Khách hàng'!$B$6:$E$1391,2,0))</f>
        <v/>
      </c>
      <c r="AB635" s="1107" t="str">
        <f>IF(P635="","",VLOOKUP(P635,'Khách hàng'!$B$6:$E$1391,3,0))</f>
        <v/>
      </c>
    </row>
    <row r="636" spans="1:28" s="1011" customFormat="1" ht="13.8">
      <c r="A636" s="1164">
        <f t="shared" si="210"/>
        <v>1</v>
      </c>
      <c r="B636" s="1073" t="str">
        <f t="shared" si="211"/>
        <v>Q1</v>
      </c>
      <c r="C636" s="1042"/>
      <c r="D636" s="1175"/>
      <c r="E636" s="1403"/>
      <c r="F636" s="1044">
        <f t="shared" si="215"/>
        <v>0</v>
      </c>
      <c r="G636" s="1081" t="str">
        <f t="shared" si="214"/>
        <v/>
      </c>
      <c r="H636" s="1019"/>
      <c r="I636" s="1020"/>
      <c r="J636" s="1020"/>
      <c r="K636" s="1020"/>
      <c r="L636" s="1022"/>
      <c r="M636" s="1023"/>
      <c r="N636" s="1023"/>
      <c r="O636" s="1024"/>
      <c r="P636" s="1156"/>
      <c r="Q636" s="1010"/>
      <c r="R636" s="1073" t="str">
        <f>IF(H636="","",VLOOKUP($H636,'Nhập xuất tồn S02'!$B$12:$AB$51,3,0))</f>
        <v/>
      </c>
      <c r="S636" s="1093">
        <f t="shared" si="203"/>
        <v>0</v>
      </c>
      <c r="T636" s="1093">
        <f t="shared" si="204"/>
        <v>0</v>
      </c>
      <c r="U636" s="1094">
        <f>IF(J636&gt;0,VLOOKUP($H636,'Nhập xuất tồn S02'!$B$12:$AB$51,27,0),0)</f>
        <v>0</v>
      </c>
      <c r="V636" s="1094">
        <f t="shared" si="205"/>
        <v>0</v>
      </c>
      <c r="W636" s="1105" t="str">
        <f>IF(H636="","",VLOOKUP(H636,'Nhập xuất tồn S02'!$B$12:$X$4901,22,0))</f>
        <v/>
      </c>
      <c r="X636" s="1096" t="str">
        <f>IF(H636="","",VLOOKUP(H636,'Nhập xuất tồn S02'!$B$12:$X$4901,23,0))</f>
        <v/>
      </c>
      <c r="Y636" s="1096" t="str">
        <f t="shared" si="206"/>
        <v/>
      </c>
      <c r="Z636" s="1096" t="str">
        <f t="shared" si="207"/>
        <v/>
      </c>
      <c r="AA636" s="1107" t="str">
        <f>IF(P636="","",VLOOKUP(P636,'Khách hàng'!$B$6:$E$1391,2,0))</f>
        <v/>
      </c>
      <c r="AB636" s="1107" t="str">
        <f>IF(P636="","",VLOOKUP(P636,'Khách hàng'!$B$6:$E$1391,3,0))</f>
        <v/>
      </c>
    </row>
    <row r="637" spans="1:28" s="1011" customFormat="1" ht="13.8">
      <c r="A637" s="1164">
        <f t="shared" si="210"/>
        <v>1</v>
      </c>
      <c r="B637" s="1073" t="str">
        <f t="shared" si="211"/>
        <v>Q1</v>
      </c>
      <c r="C637" s="1042"/>
      <c r="D637" s="1175"/>
      <c r="E637" s="1403"/>
      <c r="F637" s="1044">
        <f t="shared" si="215"/>
        <v>0</v>
      </c>
      <c r="G637" s="1081" t="str">
        <f t="shared" si="214"/>
        <v/>
      </c>
      <c r="H637" s="1019"/>
      <c r="I637" s="1020"/>
      <c r="J637" s="1020"/>
      <c r="K637" s="1020"/>
      <c r="L637" s="1022"/>
      <c r="M637" s="1023"/>
      <c r="N637" s="1023"/>
      <c r="O637" s="1024"/>
      <c r="P637" s="1156"/>
      <c r="Q637" s="1010"/>
      <c r="R637" s="1073" t="str">
        <f>IF(H637="","",VLOOKUP($H637,'Nhập xuất tồn S02'!$B$12:$AB$51,3,0))</f>
        <v/>
      </c>
      <c r="S637" s="1093">
        <f t="shared" si="203"/>
        <v>0</v>
      </c>
      <c r="T637" s="1093">
        <f t="shared" si="204"/>
        <v>0</v>
      </c>
      <c r="U637" s="1094">
        <f>IF(J637&gt;0,VLOOKUP($H637,'Nhập xuất tồn S02'!$B$12:$AB$51,27,0),0)</f>
        <v>0</v>
      </c>
      <c r="V637" s="1094">
        <f t="shared" si="205"/>
        <v>0</v>
      </c>
      <c r="W637" s="1105" t="str">
        <f>IF(H637="","",VLOOKUP(H637,'Nhập xuất tồn S02'!$B$12:$X$4901,22,0))</f>
        <v/>
      </c>
      <c r="X637" s="1096" t="str">
        <f>IF(H637="","",VLOOKUP(H637,'Nhập xuất tồn S02'!$B$12:$X$4901,23,0))</f>
        <v/>
      </c>
      <c r="Y637" s="1096" t="str">
        <f t="shared" si="206"/>
        <v/>
      </c>
      <c r="Z637" s="1096" t="str">
        <f t="shared" si="207"/>
        <v/>
      </c>
      <c r="AA637" s="1107" t="str">
        <f>IF(P637="","",VLOOKUP(P637,'Khách hàng'!$B$6:$E$1391,2,0))</f>
        <v/>
      </c>
      <c r="AB637" s="1107" t="str">
        <f>IF(P637="","",VLOOKUP(P637,'Khách hàng'!$B$6:$E$1391,3,0))</f>
        <v/>
      </c>
    </row>
    <row r="638" spans="1:28" s="1011" customFormat="1" ht="13.8">
      <c r="A638" s="1164">
        <f t="shared" ref="A638:A639" si="216">IF(F638="","",MONTH(F638))</f>
        <v>1</v>
      </c>
      <c r="B638" s="1073" t="str">
        <f t="shared" ref="B638:B639" si="217">IF(F638="","",IF(OR(MONTH(F638)=1,MONTH(F638)=2,MONTH(F638)=3),"Q1",IF(OR(MONTH(F638)=4,MONTH(F638)=5,MONTH(F638)=6),"Q2",IF(OR(MONTH(F638)=7,MONTH(F638)=8,MONTH(F638)=9),"Q3","Q4"))))</f>
        <v>Q1</v>
      </c>
      <c r="C638" s="1042"/>
      <c r="D638" s="1175"/>
      <c r="E638" s="1403"/>
      <c r="F638" s="1044">
        <f t="shared" si="215"/>
        <v>0</v>
      </c>
      <c r="G638" s="1081" t="str">
        <f t="shared" si="214"/>
        <v/>
      </c>
      <c r="H638" s="1019"/>
      <c r="I638" s="1020"/>
      <c r="J638" s="1020"/>
      <c r="K638" s="1020"/>
      <c r="L638" s="1022"/>
      <c r="M638" s="1023"/>
      <c r="N638" s="1023"/>
      <c r="O638" s="1024"/>
      <c r="P638" s="1156"/>
      <c r="Q638" s="1010"/>
      <c r="R638" s="1073" t="str">
        <f>IF(H638="","",VLOOKUP($H638,'Nhập xuất tồn S02'!$B$12:$AB$51,3,0))</f>
        <v/>
      </c>
      <c r="S638" s="1093">
        <f t="shared" si="203"/>
        <v>0</v>
      </c>
      <c r="T638" s="1093">
        <f t="shared" si="204"/>
        <v>0</v>
      </c>
      <c r="U638" s="1094">
        <f>IF(J638&gt;0,VLOOKUP($H638,'Nhập xuất tồn S02'!$B$12:$AB$51,27,0),0)</f>
        <v>0</v>
      </c>
      <c r="V638" s="1094">
        <f t="shared" si="205"/>
        <v>0</v>
      </c>
      <c r="W638" s="1105" t="str">
        <f>IF(H638="","",VLOOKUP(H638,'Nhập xuất tồn S02'!$B$12:$X$4901,22,0))</f>
        <v/>
      </c>
      <c r="X638" s="1096" t="str">
        <f>IF(H638="","",VLOOKUP(H638,'Nhập xuất tồn S02'!$B$12:$X$4901,23,0))</f>
        <v/>
      </c>
      <c r="Y638" s="1096" t="str">
        <f t="shared" si="206"/>
        <v/>
      </c>
      <c r="Z638" s="1096" t="str">
        <f t="shared" si="207"/>
        <v/>
      </c>
      <c r="AA638" s="1107" t="str">
        <f>IF(P638="","",VLOOKUP(P638,'Khách hàng'!$B$6:$E$1391,2,0))</f>
        <v/>
      </c>
      <c r="AB638" s="1107" t="str">
        <f>IF(P638="","",VLOOKUP(P638,'Khách hàng'!$B$6:$E$1391,3,0))</f>
        <v/>
      </c>
    </row>
    <row r="639" spans="1:28" s="1011" customFormat="1" ht="13.8">
      <c r="A639" s="1164">
        <f t="shared" si="216"/>
        <v>1</v>
      </c>
      <c r="B639" s="1073" t="str">
        <f t="shared" si="217"/>
        <v>Q1</v>
      </c>
      <c r="C639" s="1042"/>
      <c r="D639" s="1175"/>
      <c r="E639" s="1403"/>
      <c r="F639" s="1044">
        <f t="shared" si="215"/>
        <v>0</v>
      </c>
      <c r="G639" s="1081" t="str">
        <f t="shared" si="214"/>
        <v/>
      </c>
      <c r="H639" s="1019"/>
      <c r="I639" s="1020"/>
      <c r="J639" s="1020"/>
      <c r="K639" s="1020"/>
      <c r="L639" s="1022"/>
      <c r="M639" s="1023"/>
      <c r="N639" s="1023"/>
      <c r="O639" s="1024"/>
      <c r="P639" s="1156"/>
      <c r="Q639" s="1010"/>
      <c r="R639" s="1073" t="str">
        <f>IF(H639="","",VLOOKUP($H639,'Nhập xuất tồn S02'!$B$12:$AB$51,3,0))</f>
        <v/>
      </c>
      <c r="S639" s="1093">
        <f t="shared" si="203"/>
        <v>0</v>
      </c>
      <c r="T639" s="1093">
        <f t="shared" si="204"/>
        <v>0</v>
      </c>
      <c r="U639" s="1094">
        <f>IF(J639&gt;0,VLOOKUP($H639,'Nhập xuất tồn S02'!$B$12:$AB$51,27,0),0)</f>
        <v>0</v>
      </c>
      <c r="V639" s="1094">
        <f t="shared" si="205"/>
        <v>0</v>
      </c>
      <c r="W639" s="1105" t="str">
        <f>IF(H639="","",VLOOKUP(H639,'Nhập xuất tồn S02'!$B$12:$X$4901,22,0))</f>
        <v/>
      </c>
      <c r="X639" s="1096" t="str">
        <f>IF(H639="","",VLOOKUP(H639,'Nhập xuất tồn S02'!$B$12:$X$4901,23,0))</f>
        <v/>
      </c>
      <c r="Y639" s="1096" t="str">
        <f t="shared" si="206"/>
        <v/>
      </c>
      <c r="Z639" s="1096" t="str">
        <f t="shared" si="207"/>
        <v/>
      </c>
      <c r="AA639" s="1107" t="str">
        <f>IF(P639="","",VLOOKUP(P639,'Khách hàng'!$B$6:$E$1391,2,0))</f>
        <v/>
      </c>
      <c r="AB639" s="1107" t="str">
        <f>IF(P639="","",VLOOKUP(P639,'Khách hàng'!$B$6:$E$1391,3,0))</f>
        <v/>
      </c>
    </row>
    <row r="640" spans="1:28" s="1011" customFormat="1" ht="13.8">
      <c r="A640" s="1164">
        <f t="shared" si="210"/>
        <v>1</v>
      </c>
      <c r="B640" s="1073" t="str">
        <f t="shared" si="211"/>
        <v>Q1</v>
      </c>
      <c r="C640" s="1042"/>
      <c r="D640" s="1175"/>
      <c r="E640" s="1403"/>
      <c r="F640" s="1044">
        <f t="shared" si="215"/>
        <v>0</v>
      </c>
      <c r="G640" s="1081" t="str">
        <f t="shared" si="214"/>
        <v/>
      </c>
      <c r="H640" s="1019"/>
      <c r="I640" s="1020"/>
      <c r="J640" s="1020"/>
      <c r="K640" s="1020"/>
      <c r="L640" s="1022"/>
      <c r="M640" s="1023"/>
      <c r="N640" s="1023"/>
      <c r="O640" s="1024"/>
      <c r="P640" s="1156"/>
      <c r="Q640" s="1010"/>
      <c r="R640" s="1073" t="str">
        <f>IF(H640="","",VLOOKUP($H640,'Nhập xuất tồn S02'!$B$12:$AB$51,3,0))</f>
        <v/>
      </c>
      <c r="S640" s="1093">
        <f t="shared" si="203"/>
        <v>0</v>
      </c>
      <c r="T640" s="1093">
        <f t="shared" si="204"/>
        <v>0</v>
      </c>
      <c r="U640" s="1094">
        <f>IF(J640&gt;0,VLOOKUP($H640,'Nhập xuất tồn S02'!$B$12:$AB$51,27,0),0)</f>
        <v>0</v>
      </c>
      <c r="V640" s="1094">
        <f t="shared" si="205"/>
        <v>0</v>
      </c>
      <c r="W640" s="1105" t="str">
        <f>IF(H640="","",VLOOKUP(H640,'Nhập xuất tồn S02'!$B$12:$X$4901,22,0))</f>
        <v/>
      </c>
      <c r="X640" s="1096" t="str">
        <f>IF(H640="","",VLOOKUP(H640,'Nhập xuất tồn S02'!$B$12:$X$4901,23,0))</f>
        <v/>
      </c>
      <c r="Y640" s="1096" t="str">
        <f t="shared" si="206"/>
        <v/>
      </c>
      <c r="Z640" s="1096" t="str">
        <f t="shared" si="207"/>
        <v/>
      </c>
      <c r="AA640" s="1107" t="str">
        <f>IF(P640="","",VLOOKUP(P640,'Khách hàng'!$B$6:$E$1391,2,0))</f>
        <v/>
      </c>
      <c r="AB640" s="1107" t="str">
        <f>IF(P640="","",VLOOKUP(P640,'Khách hàng'!$B$6:$E$1391,3,0))</f>
        <v/>
      </c>
    </row>
    <row r="641" spans="1:28" s="1011" customFormat="1" ht="13.8">
      <c r="A641" s="1164">
        <f t="shared" si="201"/>
        <v>1</v>
      </c>
      <c r="B641" s="1073" t="str">
        <f t="shared" si="202"/>
        <v>Q1</v>
      </c>
      <c r="C641" s="1042"/>
      <c r="D641" s="1175"/>
      <c r="E641" s="1403"/>
      <c r="F641" s="1044">
        <f t="shared" si="215"/>
        <v>0</v>
      </c>
      <c r="G641" s="1081" t="str">
        <f t="shared" si="214"/>
        <v/>
      </c>
      <c r="H641" s="1019"/>
      <c r="I641" s="1020"/>
      <c r="J641" s="1020"/>
      <c r="K641" s="1020"/>
      <c r="L641" s="1022"/>
      <c r="M641" s="1023"/>
      <c r="N641" s="1023"/>
      <c r="O641" s="1024"/>
      <c r="P641" s="1156"/>
      <c r="Q641" s="1010"/>
      <c r="R641" s="1073" t="str">
        <f>IF(H641="","",VLOOKUP($H641,'Nhập xuất tồn S02'!$B$12:$AB$51,3,0))</f>
        <v/>
      </c>
      <c r="S641" s="1093">
        <f t="shared" si="203"/>
        <v>0</v>
      </c>
      <c r="T641" s="1093">
        <f t="shared" si="204"/>
        <v>0</v>
      </c>
      <c r="U641" s="1094">
        <f>IF(J641&gt;0,VLOOKUP($H641,'Nhập xuất tồn S02'!$B$12:$AB$51,27,0),0)</f>
        <v>0</v>
      </c>
      <c r="V641" s="1094">
        <f t="shared" si="205"/>
        <v>0</v>
      </c>
      <c r="W641" s="1105" t="str">
        <f>IF(H641="","",VLOOKUP(H641,'Nhập xuất tồn S02'!$B$12:$X$4901,22,0))</f>
        <v/>
      </c>
      <c r="X641" s="1096" t="str">
        <f>IF(H641="","",VLOOKUP(H641,'Nhập xuất tồn S02'!$B$12:$X$4901,23,0))</f>
        <v/>
      </c>
      <c r="Y641" s="1096" t="str">
        <f t="shared" si="206"/>
        <v/>
      </c>
      <c r="Z641" s="1096" t="str">
        <f t="shared" si="207"/>
        <v/>
      </c>
      <c r="AA641" s="1107" t="str">
        <f>IF(P641="","",VLOOKUP(P641,'Khách hàng'!$B$6:$E$1391,2,0))</f>
        <v/>
      </c>
      <c r="AB641" s="1107" t="str">
        <f>IF(P641="","",VLOOKUP(P641,'Khách hàng'!$B$6:$E$1391,3,0))</f>
        <v/>
      </c>
    </row>
    <row r="642" spans="1:28" s="1011" customFormat="1" ht="13.8">
      <c r="A642" s="1164">
        <f t="shared" ref="A642:A644" si="218">IF(F642="","",MONTH(F642))</f>
        <v>1</v>
      </c>
      <c r="B642" s="1073" t="str">
        <f t="shared" ref="B642:B644" si="219">IF(F642="","",IF(OR(MONTH(F642)=1,MONTH(F642)=2,MONTH(F642)=3),"Q1",IF(OR(MONTH(F642)=4,MONTH(F642)=5,MONTH(F642)=6),"Q2",IF(OR(MONTH(F642)=7,MONTH(F642)=8,MONTH(F642)=9),"Q3","Q4"))))</f>
        <v>Q1</v>
      </c>
      <c r="C642" s="1042"/>
      <c r="D642" s="1175"/>
      <c r="E642" s="1403"/>
      <c r="F642" s="1044">
        <f t="shared" si="215"/>
        <v>0</v>
      </c>
      <c r="G642" s="1081" t="str">
        <f t="shared" si="214"/>
        <v/>
      </c>
      <c r="H642" s="1019"/>
      <c r="I642" s="1020"/>
      <c r="J642" s="1020"/>
      <c r="K642" s="1020"/>
      <c r="L642" s="1022"/>
      <c r="M642" s="1023"/>
      <c r="N642" s="1023"/>
      <c r="O642" s="1024"/>
      <c r="P642" s="1156"/>
      <c r="Q642" s="1010"/>
      <c r="R642" s="1073" t="str">
        <f>IF(H642="","",VLOOKUP($H642,'Nhập xuất tồn S02'!$B$12:$AB$51,3,0))</f>
        <v/>
      </c>
      <c r="S642" s="1093">
        <f t="shared" si="203"/>
        <v>0</v>
      </c>
      <c r="T642" s="1093">
        <f t="shared" si="204"/>
        <v>0</v>
      </c>
      <c r="U642" s="1094">
        <f>IF(J642&gt;0,VLOOKUP($H642,'Nhập xuất tồn S02'!$B$12:$AB$51,27,0),0)</f>
        <v>0</v>
      </c>
      <c r="V642" s="1094">
        <f t="shared" si="205"/>
        <v>0</v>
      </c>
      <c r="W642" s="1105" t="str">
        <f>IF(H642="","",VLOOKUP(H642,'Nhập xuất tồn S02'!$B$12:$X$4901,22,0))</f>
        <v/>
      </c>
      <c r="X642" s="1096" t="str">
        <f>IF(H642="","",VLOOKUP(H642,'Nhập xuất tồn S02'!$B$12:$X$4901,23,0))</f>
        <v/>
      </c>
      <c r="Y642" s="1096" t="str">
        <f t="shared" si="206"/>
        <v/>
      </c>
      <c r="Z642" s="1096" t="str">
        <f t="shared" si="207"/>
        <v/>
      </c>
      <c r="AA642" s="1107" t="str">
        <f>IF(P642="","",VLOOKUP(P642,'Khách hàng'!$B$6:$E$1391,2,0))</f>
        <v/>
      </c>
      <c r="AB642" s="1107" t="str">
        <f>IF(P642="","",VLOOKUP(P642,'Khách hàng'!$B$6:$E$1391,3,0))</f>
        <v/>
      </c>
    </row>
    <row r="643" spans="1:28" s="1011" customFormat="1" ht="13.8">
      <c r="A643" s="1164">
        <f t="shared" si="218"/>
        <v>1</v>
      </c>
      <c r="B643" s="1073" t="str">
        <f t="shared" si="219"/>
        <v>Q1</v>
      </c>
      <c r="C643" s="1042"/>
      <c r="D643" s="1175"/>
      <c r="E643" s="1403"/>
      <c r="F643" s="1044">
        <f t="shared" si="215"/>
        <v>0</v>
      </c>
      <c r="G643" s="1081" t="str">
        <f t="shared" si="214"/>
        <v/>
      </c>
      <c r="H643" s="1019"/>
      <c r="I643" s="1020"/>
      <c r="J643" s="1020"/>
      <c r="K643" s="1020"/>
      <c r="L643" s="1022"/>
      <c r="M643" s="1023"/>
      <c r="N643" s="1023"/>
      <c r="O643" s="1024"/>
      <c r="P643" s="1156"/>
      <c r="Q643" s="1010"/>
      <c r="R643" s="1073" t="str">
        <f>IF(H643="","",VLOOKUP($H643,'Nhập xuất tồn S02'!$B$12:$AB$51,3,0))</f>
        <v/>
      </c>
      <c r="S643" s="1093">
        <f t="shared" si="203"/>
        <v>0</v>
      </c>
      <c r="T643" s="1093">
        <f t="shared" si="204"/>
        <v>0</v>
      </c>
      <c r="U643" s="1094">
        <f>IF(J643&gt;0,VLOOKUP($H643,'Nhập xuất tồn S02'!$B$12:$AB$51,27,0),0)</f>
        <v>0</v>
      </c>
      <c r="V643" s="1094">
        <f t="shared" si="205"/>
        <v>0</v>
      </c>
      <c r="W643" s="1105" t="str">
        <f>IF(H643="","",VLOOKUP(H643,'Nhập xuất tồn S02'!$B$12:$X$4901,22,0))</f>
        <v/>
      </c>
      <c r="X643" s="1096" t="str">
        <f>IF(H643="","",VLOOKUP(H643,'Nhập xuất tồn S02'!$B$12:$X$4901,23,0))</f>
        <v/>
      </c>
      <c r="Y643" s="1096" t="str">
        <f t="shared" si="206"/>
        <v/>
      </c>
      <c r="Z643" s="1096" t="str">
        <f t="shared" si="207"/>
        <v/>
      </c>
      <c r="AA643" s="1107" t="str">
        <f>IF(P643="","",VLOOKUP(P643,'Khách hàng'!$B$6:$E$1391,2,0))</f>
        <v/>
      </c>
      <c r="AB643" s="1107" t="str">
        <f>IF(P643="","",VLOOKUP(P643,'Khách hàng'!$B$6:$E$1391,3,0))</f>
        <v/>
      </c>
    </row>
    <row r="644" spans="1:28" s="1011" customFormat="1" ht="13.8">
      <c r="A644" s="1164">
        <f t="shared" si="218"/>
        <v>1</v>
      </c>
      <c r="B644" s="1073" t="str">
        <f t="shared" si="219"/>
        <v>Q1</v>
      </c>
      <c r="C644" s="1042"/>
      <c r="D644" s="1175"/>
      <c r="E644" s="1403"/>
      <c r="F644" s="1044">
        <f t="shared" si="215"/>
        <v>0</v>
      </c>
      <c r="G644" s="1081" t="str">
        <f t="shared" si="214"/>
        <v/>
      </c>
      <c r="H644" s="1019"/>
      <c r="I644" s="1020"/>
      <c r="J644" s="1020"/>
      <c r="K644" s="1020"/>
      <c r="L644" s="1022"/>
      <c r="M644" s="1023"/>
      <c r="N644" s="1023"/>
      <c r="O644" s="1024"/>
      <c r="P644" s="1156"/>
      <c r="Q644" s="1010"/>
      <c r="R644" s="1073" t="str">
        <f>IF(H644="","",VLOOKUP($H644,'Nhập xuất tồn S02'!$B$12:$AB$51,3,0))</f>
        <v/>
      </c>
      <c r="S644" s="1093">
        <f t="shared" si="203"/>
        <v>0</v>
      </c>
      <c r="T644" s="1093">
        <f t="shared" si="204"/>
        <v>0</v>
      </c>
      <c r="U644" s="1094">
        <f>IF(J644&gt;0,VLOOKUP($H644,'Nhập xuất tồn S02'!$B$12:$AB$51,27,0),0)</f>
        <v>0</v>
      </c>
      <c r="V644" s="1094">
        <f t="shared" si="205"/>
        <v>0</v>
      </c>
      <c r="W644" s="1105" t="str">
        <f>IF(H644="","",VLOOKUP(H644,'Nhập xuất tồn S02'!$B$12:$X$4901,22,0))</f>
        <v/>
      </c>
      <c r="X644" s="1096" t="str">
        <f>IF(H644="","",VLOOKUP(H644,'Nhập xuất tồn S02'!$B$12:$X$4901,23,0))</f>
        <v/>
      </c>
      <c r="Y644" s="1096" t="str">
        <f t="shared" si="206"/>
        <v/>
      </c>
      <c r="Z644" s="1096" t="str">
        <f t="shared" si="207"/>
        <v/>
      </c>
      <c r="AA644" s="1107" t="str">
        <f>IF(P644="","",VLOOKUP(P644,'Khách hàng'!$B$6:$E$1391,2,0))</f>
        <v/>
      </c>
      <c r="AB644" s="1107" t="str">
        <f>IF(P644="","",VLOOKUP(P644,'Khách hàng'!$B$6:$E$1391,3,0))</f>
        <v/>
      </c>
    </row>
    <row r="645" spans="1:28" s="1011" customFormat="1" ht="13.8">
      <c r="A645" s="1164">
        <f t="shared" si="201"/>
        <v>1</v>
      </c>
      <c r="B645" s="1073" t="str">
        <f t="shared" si="202"/>
        <v>Q1</v>
      </c>
      <c r="C645" s="1042"/>
      <c r="D645" s="1175"/>
      <c r="E645" s="1403"/>
      <c r="F645" s="1044">
        <f t="shared" si="215"/>
        <v>0</v>
      </c>
      <c r="G645" s="1081" t="str">
        <f t="shared" si="214"/>
        <v/>
      </c>
      <c r="H645" s="1019"/>
      <c r="I645" s="1020"/>
      <c r="J645" s="1020"/>
      <c r="K645" s="1020"/>
      <c r="L645" s="1022"/>
      <c r="M645" s="1023"/>
      <c r="N645" s="1023"/>
      <c r="O645" s="1024"/>
      <c r="P645" s="1156"/>
      <c r="Q645" s="1010"/>
      <c r="R645" s="1073" t="str">
        <f>IF(H645="","",VLOOKUP($H645,'Nhập xuất tồn S02'!$B$12:$AB$51,3,0))</f>
        <v/>
      </c>
      <c r="S645" s="1093">
        <f t="shared" si="203"/>
        <v>0</v>
      </c>
      <c r="T645" s="1093">
        <f t="shared" si="204"/>
        <v>0</v>
      </c>
      <c r="U645" s="1094">
        <f>IF(J645&gt;0,VLOOKUP($H645,'Nhập xuất tồn S02'!$B$12:$AB$51,27,0),0)</f>
        <v>0</v>
      </c>
      <c r="V645" s="1094">
        <f t="shared" si="205"/>
        <v>0</v>
      </c>
      <c r="W645" s="1105" t="str">
        <f>IF(H645="","",VLOOKUP(H645,'Nhập xuất tồn S02'!$B$12:$X$4901,22,0))</f>
        <v/>
      </c>
      <c r="X645" s="1096" t="str">
        <f>IF(H645="","",VLOOKUP(H645,'Nhập xuất tồn S02'!$B$12:$X$4901,23,0))</f>
        <v/>
      </c>
      <c r="Y645" s="1096" t="str">
        <f t="shared" si="206"/>
        <v/>
      </c>
      <c r="Z645" s="1096" t="str">
        <f t="shared" si="207"/>
        <v/>
      </c>
      <c r="AA645" s="1107" t="str">
        <f>IF(P645="","",VLOOKUP(P645,'Khách hàng'!$B$6:$E$1391,2,0))</f>
        <v/>
      </c>
      <c r="AB645" s="1107" t="str">
        <f>IF(P645="","",VLOOKUP(P645,'Khách hàng'!$B$6:$E$1391,3,0))</f>
        <v/>
      </c>
    </row>
    <row r="646" spans="1:28" s="1011" customFormat="1" ht="13.8">
      <c r="A646" s="1164">
        <f t="shared" si="201"/>
        <v>1</v>
      </c>
      <c r="B646" s="1073" t="str">
        <f t="shared" si="202"/>
        <v>Q1</v>
      </c>
      <c r="C646" s="1042"/>
      <c r="D646" s="1175"/>
      <c r="E646" s="1403"/>
      <c r="F646" s="1044">
        <f t="shared" si="215"/>
        <v>0</v>
      </c>
      <c r="G646" s="1081" t="str">
        <f t="shared" si="214"/>
        <v/>
      </c>
      <c r="H646" s="1019"/>
      <c r="I646" s="1020"/>
      <c r="J646" s="1020"/>
      <c r="K646" s="1020"/>
      <c r="L646" s="1022"/>
      <c r="M646" s="1023"/>
      <c r="N646" s="1023"/>
      <c r="O646" s="1024"/>
      <c r="P646" s="1156"/>
      <c r="Q646" s="1010"/>
      <c r="R646" s="1073" t="str">
        <f>IF(H646="","",VLOOKUP($H646,'Nhập xuất tồn S02'!$B$12:$AB$51,3,0))</f>
        <v/>
      </c>
      <c r="S646" s="1093">
        <f t="shared" si="203"/>
        <v>0</v>
      </c>
      <c r="T646" s="1093">
        <f t="shared" si="204"/>
        <v>0</v>
      </c>
      <c r="U646" s="1094">
        <f>IF(J646&gt;0,VLOOKUP($H646,'Nhập xuất tồn S02'!$B$12:$AB$51,27,0),0)</f>
        <v>0</v>
      </c>
      <c r="V646" s="1094">
        <f t="shared" si="205"/>
        <v>0</v>
      </c>
      <c r="W646" s="1105" t="str">
        <f>IF(H646="","",VLOOKUP(H646,'Nhập xuất tồn S02'!$B$12:$X$4901,22,0))</f>
        <v/>
      </c>
      <c r="X646" s="1096" t="str">
        <f>IF(H646="","",VLOOKUP(H646,'Nhập xuất tồn S02'!$B$12:$X$4901,23,0))</f>
        <v/>
      </c>
      <c r="Y646" s="1096" t="str">
        <f t="shared" si="206"/>
        <v/>
      </c>
      <c r="Z646" s="1096" t="str">
        <f t="shared" si="207"/>
        <v/>
      </c>
      <c r="AA646" s="1107" t="str">
        <f>IF(P646="","",VLOOKUP(P646,'Khách hàng'!$B$6:$E$1391,2,0))</f>
        <v/>
      </c>
      <c r="AB646" s="1107" t="str">
        <f>IF(P646="","",VLOOKUP(P646,'Khách hàng'!$B$6:$E$1391,3,0))</f>
        <v/>
      </c>
    </row>
    <row r="647" spans="1:28" s="1011" customFormat="1" ht="13.8">
      <c r="A647" s="1164">
        <f t="shared" si="201"/>
        <v>1</v>
      </c>
      <c r="B647" s="1073" t="str">
        <f t="shared" si="202"/>
        <v>Q1</v>
      </c>
      <c r="C647" s="1042"/>
      <c r="D647" s="1175"/>
      <c r="E647" s="1403"/>
      <c r="F647" s="1044">
        <f t="shared" si="215"/>
        <v>0</v>
      </c>
      <c r="G647" s="1081" t="str">
        <f t="shared" si="214"/>
        <v/>
      </c>
      <c r="H647" s="1019"/>
      <c r="I647" s="1020"/>
      <c r="J647" s="1020"/>
      <c r="K647" s="1020"/>
      <c r="L647" s="1022"/>
      <c r="M647" s="1023"/>
      <c r="N647" s="1023"/>
      <c r="O647" s="1024"/>
      <c r="P647" s="1156"/>
      <c r="Q647" s="1010"/>
      <c r="R647" s="1073" t="str">
        <f>IF(H647="","",VLOOKUP($H647,'Nhập xuất tồn S02'!$B$12:$AB$51,3,0))</f>
        <v/>
      </c>
      <c r="S647" s="1093">
        <f t="shared" si="203"/>
        <v>0</v>
      </c>
      <c r="T647" s="1093">
        <f t="shared" si="204"/>
        <v>0</v>
      </c>
      <c r="U647" s="1094">
        <f>IF(J647&gt;0,VLOOKUP($H647,'Nhập xuất tồn S02'!$B$12:$AB$51,27,0),0)</f>
        <v>0</v>
      </c>
      <c r="V647" s="1094">
        <f t="shared" si="205"/>
        <v>0</v>
      </c>
      <c r="W647" s="1105" t="str">
        <f>IF(H647="","",VLOOKUP(H647,'Nhập xuất tồn S02'!$B$12:$X$4901,22,0))</f>
        <v/>
      </c>
      <c r="X647" s="1096" t="str">
        <f>IF(H647="","",VLOOKUP(H647,'Nhập xuất tồn S02'!$B$12:$X$4901,23,0))</f>
        <v/>
      </c>
      <c r="Y647" s="1096" t="str">
        <f t="shared" si="206"/>
        <v/>
      </c>
      <c r="Z647" s="1096" t="str">
        <f t="shared" si="207"/>
        <v/>
      </c>
      <c r="AA647" s="1107" t="str">
        <f>IF(P647="","",VLOOKUP(P647,'Khách hàng'!$B$6:$E$1391,2,0))</f>
        <v/>
      </c>
      <c r="AB647" s="1107" t="str">
        <f>IF(P647="","",VLOOKUP(P647,'Khách hàng'!$B$6:$E$1391,3,0))</f>
        <v/>
      </c>
    </row>
    <row r="648" spans="1:28" s="1011" customFormat="1" ht="13.8">
      <c r="A648" s="1164">
        <f t="shared" si="201"/>
        <v>1</v>
      </c>
      <c r="B648" s="1073" t="str">
        <f t="shared" si="202"/>
        <v>Q1</v>
      </c>
      <c r="C648" s="1042"/>
      <c r="D648" s="1175"/>
      <c r="E648" s="1403"/>
      <c r="F648" s="1044">
        <f t="shared" si="215"/>
        <v>0</v>
      </c>
      <c r="G648" s="1081" t="str">
        <f t="shared" si="214"/>
        <v/>
      </c>
      <c r="H648" s="1019"/>
      <c r="I648" s="1020"/>
      <c r="J648" s="1020"/>
      <c r="K648" s="1020"/>
      <c r="L648" s="1022"/>
      <c r="M648" s="1023"/>
      <c r="N648" s="1023"/>
      <c r="O648" s="1024"/>
      <c r="P648" s="1156"/>
      <c r="Q648" s="1010"/>
      <c r="R648" s="1073" t="str">
        <f>IF(H648="","",VLOOKUP($H648,'Nhập xuất tồn S02'!$B$12:$AB$51,3,0))</f>
        <v/>
      </c>
      <c r="S648" s="1093">
        <f t="shared" si="203"/>
        <v>0</v>
      </c>
      <c r="T648" s="1093">
        <f t="shared" si="204"/>
        <v>0</v>
      </c>
      <c r="U648" s="1094">
        <f>IF(J648&gt;0,VLOOKUP($H648,'Nhập xuất tồn S02'!$B$12:$AB$51,27,0),0)</f>
        <v>0</v>
      </c>
      <c r="V648" s="1094">
        <f t="shared" si="205"/>
        <v>0</v>
      </c>
      <c r="W648" s="1105" t="str">
        <f>IF(H648="","",VLOOKUP(H648,'Nhập xuất tồn S02'!$B$12:$X$4901,22,0))</f>
        <v/>
      </c>
      <c r="X648" s="1096" t="str">
        <f>IF(H648="","",VLOOKUP(H648,'Nhập xuất tồn S02'!$B$12:$X$4901,23,0))</f>
        <v/>
      </c>
      <c r="Y648" s="1096" t="str">
        <f t="shared" si="206"/>
        <v/>
      </c>
      <c r="Z648" s="1096" t="str">
        <f t="shared" si="207"/>
        <v/>
      </c>
      <c r="AA648" s="1107" t="str">
        <f>IF(P648="","",VLOOKUP(P648,'Khách hàng'!$B$6:$E$1391,2,0))</f>
        <v/>
      </c>
      <c r="AB648" s="1107" t="str">
        <f>IF(P648="","",VLOOKUP(P648,'Khách hàng'!$B$6:$E$1391,3,0))</f>
        <v/>
      </c>
    </row>
    <row r="649" spans="1:28" s="1011" customFormat="1" ht="13.8">
      <c r="A649" s="1164">
        <f t="shared" ref="A649:A652" si="220">IF(F649="","",MONTH(F649))</f>
        <v>1</v>
      </c>
      <c r="B649" s="1073" t="str">
        <f t="shared" ref="B649:B652" si="221">IF(F649="","",IF(OR(MONTH(F649)=1,MONTH(F649)=2,MONTH(F649)=3),"Q1",IF(OR(MONTH(F649)=4,MONTH(F649)=5,MONTH(F649)=6),"Q2",IF(OR(MONTH(F649)=7,MONTH(F649)=8,MONTH(F649)=9),"Q3","Q4"))))</f>
        <v>Q1</v>
      </c>
      <c r="C649" s="1042"/>
      <c r="D649" s="1175"/>
      <c r="E649" s="1403"/>
      <c r="F649" s="1044">
        <f t="shared" si="215"/>
        <v>0</v>
      </c>
      <c r="G649" s="1081" t="str">
        <f t="shared" si="214"/>
        <v/>
      </c>
      <c r="H649" s="1019"/>
      <c r="I649" s="1020"/>
      <c r="J649" s="1020"/>
      <c r="K649" s="1020"/>
      <c r="L649" s="1022"/>
      <c r="M649" s="1023"/>
      <c r="N649" s="1023"/>
      <c r="O649" s="1024"/>
      <c r="P649" s="1156"/>
      <c r="Q649" s="1010"/>
      <c r="R649" s="1073" t="str">
        <f>IF(H649="","",VLOOKUP($H649,'Nhập xuất tồn S02'!$B$12:$AB$51,3,0))</f>
        <v/>
      </c>
      <c r="S649" s="1093">
        <f t="shared" si="203"/>
        <v>0</v>
      </c>
      <c r="T649" s="1093">
        <f t="shared" si="204"/>
        <v>0</v>
      </c>
      <c r="U649" s="1094">
        <f>IF(J649&gt;0,VLOOKUP($H649,'Nhập xuất tồn S02'!$B$12:$AB$51,27,0),0)</f>
        <v>0</v>
      </c>
      <c r="V649" s="1094">
        <f t="shared" si="205"/>
        <v>0</v>
      </c>
      <c r="W649" s="1105" t="str">
        <f>IF(H649="","",VLOOKUP(H649,'Nhập xuất tồn S02'!$B$12:$X$4901,22,0))</f>
        <v/>
      </c>
      <c r="X649" s="1096" t="str">
        <f>IF(H649="","",VLOOKUP(H649,'Nhập xuất tồn S02'!$B$12:$X$4901,23,0))</f>
        <v/>
      </c>
      <c r="Y649" s="1096" t="str">
        <f t="shared" si="206"/>
        <v/>
      </c>
      <c r="Z649" s="1096" t="str">
        <f t="shared" si="207"/>
        <v/>
      </c>
      <c r="AA649" s="1107" t="str">
        <f>IF(P649="","",VLOOKUP(P649,'Khách hàng'!$B$6:$E$1391,2,0))</f>
        <v/>
      </c>
      <c r="AB649" s="1107" t="str">
        <f>IF(P649="","",VLOOKUP(P649,'Khách hàng'!$B$6:$E$1391,3,0))</f>
        <v/>
      </c>
    </row>
    <row r="650" spans="1:28" s="1011" customFormat="1" ht="13.8">
      <c r="A650" s="1164">
        <f t="shared" si="220"/>
        <v>1</v>
      </c>
      <c r="B650" s="1073" t="str">
        <f t="shared" si="221"/>
        <v>Q1</v>
      </c>
      <c r="C650" s="1042"/>
      <c r="D650" s="1175"/>
      <c r="E650" s="1403"/>
      <c r="F650" s="1044">
        <f t="shared" si="215"/>
        <v>0</v>
      </c>
      <c r="G650" s="1081" t="str">
        <f t="shared" si="214"/>
        <v/>
      </c>
      <c r="H650" s="1019"/>
      <c r="I650" s="1020"/>
      <c r="J650" s="1020"/>
      <c r="K650" s="1020"/>
      <c r="L650" s="1022"/>
      <c r="M650" s="1023"/>
      <c r="N650" s="1023"/>
      <c r="O650" s="1024"/>
      <c r="P650" s="1156"/>
      <c r="Q650" s="1010"/>
      <c r="R650" s="1073" t="str">
        <f>IF(H650="","",VLOOKUP($H650,'Nhập xuất tồn S02'!$B$12:$AB$51,3,0))</f>
        <v/>
      </c>
      <c r="S650" s="1093">
        <f t="shared" si="203"/>
        <v>0</v>
      </c>
      <c r="T650" s="1093">
        <f t="shared" si="204"/>
        <v>0</v>
      </c>
      <c r="U650" s="1094">
        <f>IF(J650&gt;0,VLOOKUP($H650,'Nhập xuất tồn S02'!$B$12:$AB$51,27,0),0)</f>
        <v>0</v>
      </c>
      <c r="V650" s="1094">
        <f t="shared" si="205"/>
        <v>0</v>
      </c>
      <c r="W650" s="1105" t="str">
        <f>IF(H650="","",VLOOKUP(H650,'Nhập xuất tồn S02'!$B$12:$X$4901,22,0))</f>
        <v/>
      </c>
      <c r="X650" s="1096" t="str">
        <f>IF(H650="","",VLOOKUP(H650,'Nhập xuất tồn S02'!$B$12:$X$4901,23,0))</f>
        <v/>
      </c>
      <c r="Y650" s="1096" t="str">
        <f t="shared" si="206"/>
        <v/>
      </c>
      <c r="Z650" s="1096" t="str">
        <f t="shared" si="207"/>
        <v/>
      </c>
      <c r="AA650" s="1107" t="str">
        <f>IF(P650="","",VLOOKUP(P650,'Khách hàng'!$B$6:$E$1391,2,0))</f>
        <v/>
      </c>
      <c r="AB650" s="1107" t="str">
        <f>IF(P650="","",VLOOKUP(P650,'Khách hàng'!$B$6:$E$1391,3,0))</f>
        <v/>
      </c>
    </row>
    <row r="651" spans="1:28" s="1011" customFormat="1" ht="13.8">
      <c r="A651" s="1164">
        <f t="shared" si="220"/>
        <v>1</v>
      </c>
      <c r="B651" s="1073" t="str">
        <f t="shared" si="221"/>
        <v>Q1</v>
      </c>
      <c r="C651" s="1042"/>
      <c r="D651" s="1175"/>
      <c r="E651" s="1403"/>
      <c r="F651" s="1044">
        <f t="shared" si="215"/>
        <v>0</v>
      </c>
      <c r="G651" s="1081" t="str">
        <f t="shared" si="214"/>
        <v/>
      </c>
      <c r="H651" s="1019"/>
      <c r="I651" s="1020"/>
      <c r="J651" s="1020"/>
      <c r="K651" s="1020"/>
      <c r="L651" s="1022"/>
      <c r="M651" s="1023"/>
      <c r="N651" s="1023"/>
      <c r="O651" s="1024"/>
      <c r="P651" s="1156"/>
      <c r="Q651" s="1010"/>
      <c r="R651" s="1073" t="str">
        <f>IF(H651="","",VLOOKUP($H651,'Nhập xuất tồn S02'!$B$12:$AB$51,3,0))</f>
        <v/>
      </c>
      <c r="S651" s="1093">
        <f t="shared" si="203"/>
        <v>0</v>
      </c>
      <c r="T651" s="1093">
        <f t="shared" si="204"/>
        <v>0</v>
      </c>
      <c r="U651" s="1094">
        <f>IF(J651&gt;0,VLOOKUP($H651,'Nhập xuất tồn S02'!$B$12:$AB$51,27,0),0)</f>
        <v>0</v>
      </c>
      <c r="V651" s="1094">
        <f t="shared" si="205"/>
        <v>0</v>
      </c>
      <c r="W651" s="1105" t="str">
        <f>IF(H651="","",VLOOKUP(H651,'Nhập xuất tồn S02'!$B$12:$X$4901,22,0))</f>
        <v/>
      </c>
      <c r="X651" s="1096" t="str">
        <f>IF(H651="","",VLOOKUP(H651,'Nhập xuất tồn S02'!$B$12:$X$4901,23,0))</f>
        <v/>
      </c>
      <c r="Y651" s="1096" t="str">
        <f t="shared" si="206"/>
        <v/>
      </c>
      <c r="Z651" s="1096" t="str">
        <f t="shared" si="207"/>
        <v/>
      </c>
      <c r="AA651" s="1107" t="str">
        <f>IF(P651="","",VLOOKUP(P651,'Khách hàng'!$B$6:$E$1391,2,0))</f>
        <v/>
      </c>
      <c r="AB651" s="1107" t="str">
        <f>IF(P651="","",VLOOKUP(P651,'Khách hàng'!$B$6:$E$1391,3,0))</f>
        <v/>
      </c>
    </row>
    <row r="652" spans="1:28" s="1011" customFormat="1" ht="13.8">
      <c r="A652" s="1164">
        <f t="shared" si="220"/>
        <v>1</v>
      </c>
      <c r="B652" s="1073" t="str">
        <f t="shared" si="221"/>
        <v>Q1</v>
      </c>
      <c r="C652" s="1042"/>
      <c r="D652" s="1175"/>
      <c r="E652" s="1403"/>
      <c r="F652" s="1044">
        <f t="shared" si="215"/>
        <v>0</v>
      </c>
      <c r="G652" s="1081" t="str">
        <f t="shared" si="214"/>
        <v/>
      </c>
      <c r="H652" s="1019"/>
      <c r="I652" s="1020"/>
      <c r="J652" s="1020"/>
      <c r="K652" s="1020"/>
      <c r="L652" s="1022"/>
      <c r="M652" s="1023"/>
      <c r="N652" s="1023"/>
      <c r="O652" s="1024"/>
      <c r="P652" s="1156"/>
      <c r="Q652" s="1010"/>
      <c r="R652" s="1073" t="str">
        <f>IF(H652="","",VLOOKUP($H652,'Nhập xuất tồn S02'!$B$12:$AB$51,3,0))</f>
        <v/>
      </c>
      <c r="S652" s="1093">
        <f t="shared" si="203"/>
        <v>0</v>
      </c>
      <c r="T652" s="1093">
        <f t="shared" si="204"/>
        <v>0</v>
      </c>
      <c r="U652" s="1094">
        <f>IF(J652&gt;0,VLOOKUP($H652,'Nhập xuất tồn S02'!$B$12:$AB$51,27,0),0)</f>
        <v>0</v>
      </c>
      <c r="V652" s="1094">
        <f t="shared" si="205"/>
        <v>0</v>
      </c>
      <c r="W652" s="1105" t="str">
        <f>IF(H652="","",VLOOKUP(H652,'Nhập xuất tồn S02'!$B$12:$X$4901,22,0))</f>
        <v/>
      </c>
      <c r="X652" s="1096" t="str">
        <f>IF(H652="","",VLOOKUP(H652,'Nhập xuất tồn S02'!$B$12:$X$4901,23,0))</f>
        <v/>
      </c>
      <c r="Y652" s="1096" t="str">
        <f t="shared" si="206"/>
        <v/>
      </c>
      <c r="Z652" s="1096" t="str">
        <f t="shared" si="207"/>
        <v/>
      </c>
      <c r="AA652" s="1107" t="str">
        <f>IF(P652="","",VLOOKUP(P652,'Khách hàng'!$B$6:$E$1391,2,0))</f>
        <v/>
      </c>
      <c r="AB652" s="1107" t="str">
        <f>IF(P652="","",VLOOKUP(P652,'Khách hàng'!$B$6:$E$1391,3,0))</f>
        <v/>
      </c>
    </row>
    <row r="653" spans="1:28" s="1011" customFormat="1" ht="13.8">
      <c r="A653" s="1164">
        <f t="shared" si="201"/>
        <v>1</v>
      </c>
      <c r="B653" s="1073" t="str">
        <f t="shared" si="202"/>
        <v>Q1</v>
      </c>
      <c r="C653" s="1042"/>
      <c r="D653" s="1175"/>
      <c r="E653" s="1403"/>
      <c r="F653" s="1044">
        <f t="shared" si="215"/>
        <v>0</v>
      </c>
      <c r="G653" s="1081" t="str">
        <f t="shared" si="214"/>
        <v/>
      </c>
      <c r="H653" s="1019"/>
      <c r="I653" s="1020"/>
      <c r="J653" s="1020"/>
      <c r="K653" s="1020"/>
      <c r="L653" s="1022"/>
      <c r="M653" s="1023"/>
      <c r="N653" s="1023"/>
      <c r="O653" s="1024"/>
      <c r="P653" s="1156"/>
      <c r="Q653" s="1010"/>
      <c r="R653" s="1073" t="str">
        <f>IF(H653="","",VLOOKUP($H653,'Nhập xuất tồn S02'!$B$12:$AB$51,3,0))</f>
        <v/>
      </c>
      <c r="S653" s="1093">
        <f t="shared" si="203"/>
        <v>0</v>
      </c>
      <c r="T653" s="1093">
        <f t="shared" si="204"/>
        <v>0</v>
      </c>
      <c r="U653" s="1094">
        <f>IF(J653&gt;0,VLOOKUP($H653,'Nhập xuất tồn S02'!$B$12:$AB$51,27,0),0)</f>
        <v>0</v>
      </c>
      <c r="V653" s="1094">
        <f t="shared" si="205"/>
        <v>0</v>
      </c>
      <c r="W653" s="1105" t="str">
        <f>IF(H653="","",VLOOKUP(H653,'Nhập xuất tồn S02'!$B$12:$X$4901,22,0))</f>
        <v/>
      </c>
      <c r="X653" s="1096" t="str">
        <f>IF(H653="","",VLOOKUP(H653,'Nhập xuất tồn S02'!$B$12:$X$4901,23,0))</f>
        <v/>
      </c>
      <c r="Y653" s="1096" t="str">
        <f t="shared" si="206"/>
        <v/>
      </c>
      <c r="Z653" s="1096" t="str">
        <f t="shared" si="207"/>
        <v/>
      </c>
      <c r="AA653" s="1107" t="str">
        <f>IF(P653="","",VLOOKUP(P653,'Khách hàng'!$B$6:$E$1391,2,0))</f>
        <v/>
      </c>
      <c r="AB653" s="1107" t="str">
        <f>IF(P653="","",VLOOKUP(P653,'Khách hàng'!$B$6:$E$1391,3,0))</f>
        <v/>
      </c>
    </row>
    <row r="654" spans="1:28" s="1011" customFormat="1" ht="13.8">
      <c r="A654" s="1164">
        <f t="shared" si="201"/>
        <v>1</v>
      </c>
      <c r="B654" s="1073" t="str">
        <f t="shared" si="202"/>
        <v>Q1</v>
      </c>
      <c r="C654" s="1042"/>
      <c r="D654" s="1175"/>
      <c r="E654" s="1403"/>
      <c r="F654" s="1044">
        <f t="shared" si="215"/>
        <v>0</v>
      </c>
      <c r="G654" s="1081" t="str">
        <f t="shared" si="214"/>
        <v/>
      </c>
      <c r="H654" s="1019"/>
      <c r="I654" s="1020"/>
      <c r="J654" s="1020"/>
      <c r="K654" s="1020"/>
      <c r="L654" s="1022"/>
      <c r="M654" s="1023"/>
      <c r="N654" s="1023"/>
      <c r="O654" s="1024"/>
      <c r="P654" s="1156"/>
      <c r="Q654" s="1010"/>
      <c r="R654" s="1073" t="str">
        <f>IF(H654="","",VLOOKUP($H654,'Nhập xuất tồn S02'!$B$12:$AB$51,3,0))</f>
        <v/>
      </c>
      <c r="S654" s="1093">
        <f t="shared" si="203"/>
        <v>0</v>
      </c>
      <c r="T654" s="1093">
        <f t="shared" si="204"/>
        <v>0</v>
      </c>
      <c r="U654" s="1094">
        <f>IF(J654&gt;0,VLOOKUP($H654,'Nhập xuất tồn S02'!$B$12:$AB$51,27,0),0)</f>
        <v>0</v>
      </c>
      <c r="V654" s="1094">
        <f t="shared" si="205"/>
        <v>0</v>
      </c>
      <c r="W654" s="1105" t="str">
        <f>IF(H654="","",VLOOKUP(H654,'Nhập xuất tồn S02'!$B$12:$X$4901,22,0))</f>
        <v/>
      </c>
      <c r="X654" s="1096" t="str">
        <f>IF(H654="","",VLOOKUP(H654,'Nhập xuất tồn S02'!$B$12:$X$4901,23,0))</f>
        <v/>
      </c>
      <c r="Y654" s="1096" t="str">
        <f t="shared" si="206"/>
        <v/>
      </c>
      <c r="Z654" s="1096" t="str">
        <f t="shared" si="207"/>
        <v/>
      </c>
      <c r="AA654" s="1107" t="str">
        <f>IF(P654="","",VLOOKUP(P654,'Khách hàng'!$B$6:$E$1391,2,0))</f>
        <v/>
      </c>
      <c r="AB654" s="1107" t="str">
        <f>IF(P654="","",VLOOKUP(P654,'Khách hàng'!$B$6:$E$1391,3,0))</f>
        <v/>
      </c>
    </row>
    <row r="655" spans="1:28" s="1011" customFormat="1" ht="13.8">
      <c r="A655" s="1164">
        <f t="shared" si="201"/>
        <v>1</v>
      </c>
      <c r="B655" s="1073" t="str">
        <f t="shared" si="202"/>
        <v>Q1</v>
      </c>
      <c r="C655" s="1042"/>
      <c r="D655" s="1175"/>
      <c r="E655" s="1403"/>
      <c r="F655" s="1044">
        <f t="shared" si="215"/>
        <v>0</v>
      </c>
      <c r="G655" s="1081" t="str">
        <f t="shared" si="214"/>
        <v/>
      </c>
      <c r="H655" s="1019"/>
      <c r="I655" s="1020"/>
      <c r="J655" s="1020"/>
      <c r="K655" s="1020"/>
      <c r="L655" s="1022"/>
      <c r="M655" s="1023"/>
      <c r="N655" s="1023"/>
      <c r="O655" s="1024"/>
      <c r="P655" s="1156"/>
      <c r="Q655" s="1010"/>
      <c r="R655" s="1073" t="str">
        <f>IF(H655="","",VLOOKUP($H655,'Nhập xuất tồn S02'!$B$12:$AB$51,3,0))</f>
        <v/>
      </c>
      <c r="S655" s="1093">
        <f t="shared" si="203"/>
        <v>0</v>
      </c>
      <c r="T655" s="1093">
        <f t="shared" si="204"/>
        <v>0</v>
      </c>
      <c r="U655" s="1094">
        <f>IF(J655&gt;0,VLOOKUP($H655,'Nhập xuất tồn S02'!$B$12:$AB$51,27,0),0)</f>
        <v>0</v>
      </c>
      <c r="V655" s="1094">
        <f t="shared" si="205"/>
        <v>0</v>
      </c>
      <c r="W655" s="1105" t="str">
        <f>IF(H655="","",VLOOKUP(H655,'Nhập xuất tồn S02'!$B$12:$X$4901,22,0))</f>
        <v/>
      </c>
      <c r="X655" s="1096" t="str">
        <f>IF(H655="","",VLOOKUP(H655,'Nhập xuất tồn S02'!$B$12:$X$4901,23,0))</f>
        <v/>
      </c>
      <c r="Y655" s="1096" t="str">
        <f t="shared" si="206"/>
        <v/>
      </c>
      <c r="Z655" s="1096" t="str">
        <f t="shared" si="207"/>
        <v/>
      </c>
      <c r="AA655" s="1107" t="str">
        <f>IF(P655="","",VLOOKUP(P655,'Khách hàng'!$B$6:$E$1391,2,0))</f>
        <v/>
      </c>
      <c r="AB655" s="1107" t="str">
        <f>IF(P655="","",VLOOKUP(P655,'Khách hàng'!$B$6:$E$1391,3,0))</f>
        <v/>
      </c>
    </row>
    <row r="656" spans="1:28" s="1011" customFormat="1" ht="13.8">
      <c r="A656" s="1164">
        <f t="shared" si="201"/>
        <v>1</v>
      </c>
      <c r="B656" s="1073" t="str">
        <f t="shared" si="202"/>
        <v>Q1</v>
      </c>
      <c r="C656" s="1042"/>
      <c r="D656" s="1175"/>
      <c r="E656" s="1403"/>
      <c r="F656" s="1044">
        <f t="shared" si="215"/>
        <v>0</v>
      </c>
      <c r="G656" s="1081" t="str">
        <f t="shared" si="214"/>
        <v/>
      </c>
      <c r="H656" s="1019"/>
      <c r="I656" s="1020"/>
      <c r="J656" s="1020"/>
      <c r="K656" s="1020"/>
      <c r="L656" s="1022"/>
      <c r="M656" s="1023"/>
      <c r="N656" s="1023"/>
      <c r="O656" s="1024"/>
      <c r="P656" s="1156"/>
      <c r="Q656" s="1010"/>
      <c r="R656" s="1073" t="str">
        <f>IF(H656="","",VLOOKUP($H656,'Nhập xuất tồn S02'!$B$12:$AB$51,3,0))</f>
        <v/>
      </c>
      <c r="S656" s="1093">
        <f t="shared" si="203"/>
        <v>0</v>
      </c>
      <c r="T656" s="1093">
        <f t="shared" si="204"/>
        <v>0</v>
      </c>
      <c r="U656" s="1094">
        <f>IF(J656&gt;0,VLOOKUP($H656,'Nhập xuất tồn S02'!$B$12:$AB$51,27,0),0)</f>
        <v>0</v>
      </c>
      <c r="V656" s="1094">
        <f t="shared" si="205"/>
        <v>0</v>
      </c>
      <c r="W656" s="1105" t="str">
        <f>IF(H656="","",VLOOKUP(H656,'Nhập xuất tồn S02'!$B$12:$X$4901,22,0))</f>
        <v/>
      </c>
      <c r="X656" s="1096" t="str">
        <f>IF(H656="","",VLOOKUP(H656,'Nhập xuất tồn S02'!$B$12:$X$4901,23,0))</f>
        <v/>
      </c>
      <c r="Y656" s="1096" t="str">
        <f t="shared" si="206"/>
        <v/>
      </c>
      <c r="Z656" s="1096" t="str">
        <f t="shared" si="207"/>
        <v/>
      </c>
      <c r="AA656" s="1107" t="str">
        <f>IF(P656="","",VLOOKUP(P656,'Khách hàng'!$B$6:$E$1391,2,0))</f>
        <v/>
      </c>
      <c r="AB656" s="1107" t="str">
        <f>IF(P656="","",VLOOKUP(P656,'Khách hàng'!$B$6:$E$1391,3,0))</f>
        <v/>
      </c>
    </row>
    <row r="657" spans="1:28" s="1011" customFormat="1" ht="13.8">
      <c r="A657" s="1164">
        <f t="shared" ref="A657:A662" si="222">IF(F657="","",MONTH(F657))</f>
        <v>1</v>
      </c>
      <c r="B657" s="1073" t="str">
        <f t="shared" ref="B657:B662" si="223">IF(F657="","",IF(OR(MONTH(F657)=1,MONTH(F657)=2,MONTH(F657)=3),"Q1",IF(OR(MONTH(F657)=4,MONTH(F657)=5,MONTH(F657)=6),"Q2",IF(OR(MONTH(F657)=7,MONTH(F657)=8,MONTH(F657)=9),"Q3","Q4"))))</f>
        <v>Q1</v>
      </c>
      <c r="C657" s="1042"/>
      <c r="D657" s="1175"/>
      <c r="E657" s="1403"/>
      <c r="F657" s="1044">
        <f t="shared" si="215"/>
        <v>0</v>
      </c>
      <c r="G657" s="1081" t="str">
        <f t="shared" si="214"/>
        <v/>
      </c>
      <c r="H657" s="1019"/>
      <c r="I657" s="1020"/>
      <c r="J657" s="1020"/>
      <c r="K657" s="1020"/>
      <c r="L657" s="1022"/>
      <c r="M657" s="1023"/>
      <c r="N657" s="1023"/>
      <c r="O657" s="1024"/>
      <c r="P657" s="1156"/>
      <c r="Q657" s="1010"/>
      <c r="R657" s="1073" t="str">
        <f>IF(H657="","",VLOOKUP($H657,'Nhập xuất tồn S02'!$B$12:$AB$51,3,0))</f>
        <v/>
      </c>
      <c r="S657" s="1093">
        <f t="shared" si="203"/>
        <v>0</v>
      </c>
      <c r="T657" s="1093">
        <f t="shared" si="204"/>
        <v>0</v>
      </c>
      <c r="U657" s="1094">
        <f>IF(J657&gt;0,VLOOKUP($H657,'Nhập xuất tồn S02'!$B$12:$AB$51,27,0),0)</f>
        <v>0</v>
      </c>
      <c r="V657" s="1094">
        <f t="shared" si="205"/>
        <v>0</v>
      </c>
      <c r="W657" s="1105" t="str">
        <f>IF(H657="","",VLOOKUP(H657,'Nhập xuất tồn S02'!$B$12:$X$4901,22,0))</f>
        <v/>
      </c>
      <c r="X657" s="1096" t="str">
        <f>IF(H657="","",VLOOKUP(H657,'Nhập xuất tồn S02'!$B$12:$X$4901,23,0))</f>
        <v/>
      </c>
      <c r="Y657" s="1096" t="str">
        <f t="shared" si="206"/>
        <v/>
      </c>
      <c r="Z657" s="1096" t="str">
        <f t="shared" si="207"/>
        <v/>
      </c>
      <c r="AA657" s="1107" t="str">
        <f>IF(P657="","",VLOOKUP(P657,'Khách hàng'!$B$6:$E$1391,2,0))</f>
        <v/>
      </c>
      <c r="AB657" s="1107" t="str">
        <f>IF(P657="","",VLOOKUP(P657,'Khách hàng'!$B$6:$E$1391,3,0))</f>
        <v/>
      </c>
    </row>
    <row r="658" spans="1:28" s="1011" customFormat="1" ht="13.8">
      <c r="A658" s="1164">
        <f t="shared" si="222"/>
        <v>1</v>
      </c>
      <c r="B658" s="1073" t="str">
        <f t="shared" si="223"/>
        <v>Q1</v>
      </c>
      <c r="C658" s="1042"/>
      <c r="D658" s="1175"/>
      <c r="E658" s="1403"/>
      <c r="F658" s="1044">
        <f t="shared" si="215"/>
        <v>0</v>
      </c>
      <c r="G658" s="1081" t="str">
        <f t="shared" si="214"/>
        <v/>
      </c>
      <c r="H658" s="1019"/>
      <c r="I658" s="1020"/>
      <c r="J658" s="1020"/>
      <c r="K658" s="1020"/>
      <c r="L658" s="1022"/>
      <c r="M658" s="1023"/>
      <c r="N658" s="1023"/>
      <c r="O658" s="1024"/>
      <c r="P658" s="1156"/>
      <c r="Q658" s="1010"/>
      <c r="R658" s="1073" t="str">
        <f>IF(H658="","",VLOOKUP($H658,'Nhập xuất tồn S02'!$B$12:$AB$51,3,0))</f>
        <v/>
      </c>
      <c r="S658" s="1093">
        <f t="shared" si="203"/>
        <v>0</v>
      </c>
      <c r="T658" s="1093">
        <f t="shared" si="204"/>
        <v>0</v>
      </c>
      <c r="U658" s="1094">
        <f>IF(J658&gt;0,VLOOKUP($H658,'Nhập xuất tồn S02'!$B$12:$AB$51,27,0),0)</f>
        <v>0</v>
      </c>
      <c r="V658" s="1094">
        <f t="shared" si="205"/>
        <v>0</v>
      </c>
      <c r="W658" s="1105" t="str">
        <f>IF(H658="","",VLOOKUP(H658,'Nhập xuất tồn S02'!$B$12:$X$4901,22,0))</f>
        <v/>
      </c>
      <c r="X658" s="1096" t="str">
        <f>IF(H658="","",VLOOKUP(H658,'Nhập xuất tồn S02'!$B$12:$X$4901,23,0))</f>
        <v/>
      </c>
      <c r="Y658" s="1096" t="str">
        <f t="shared" si="206"/>
        <v/>
      </c>
      <c r="Z658" s="1096" t="str">
        <f t="shared" si="207"/>
        <v/>
      </c>
      <c r="AA658" s="1107" t="str">
        <f>IF(P658="","",VLOOKUP(P658,'Khách hàng'!$B$6:$E$1391,2,0))</f>
        <v/>
      </c>
      <c r="AB658" s="1107" t="str">
        <f>IF(P658="","",VLOOKUP(P658,'Khách hàng'!$B$6:$E$1391,3,0))</f>
        <v/>
      </c>
    </row>
    <row r="659" spans="1:28" s="1011" customFormat="1" ht="13.8">
      <c r="A659" s="1164">
        <f t="shared" si="222"/>
        <v>1</v>
      </c>
      <c r="B659" s="1073" t="str">
        <f t="shared" si="223"/>
        <v>Q1</v>
      </c>
      <c r="C659" s="1042"/>
      <c r="D659" s="1175"/>
      <c r="E659" s="1403"/>
      <c r="F659" s="1044">
        <f t="shared" si="215"/>
        <v>0</v>
      </c>
      <c r="G659" s="1081" t="str">
        <f t="shared" si="214"/>
        <v/>
      </c>
      <c r="H659" s="1019"/>
      <c r="I659" s="1020"/>
      <c r="J659" s="1020"/>
      <c r="K659" s="1020"/>
      <c r="L659" s="1022"/>
      <c r="M659" s="1023"/>
      <c r="N659" s="1023"/>
      <c r="O659" s="1024"/>
      <c r="P659" s="1156"/>
      <c r="Q659" s="1010"/>
      <c r="R659" s="1073" t="str">
        <f>IF(H659="","",VLOOKUP($H659,'Nhập xuất tồn S02'!$B$12:$AB$51,3,0))</f>
        <v/>
      </c>
      <c r="S659" s="1093">
        <f t="shared" si="203"/>
        <v>0</v>
      </c>
      <c r="T659" s="1093">
        <f t="shared" si="204"/>
        <v>0</v>
      </c>
      <c r="U659" s="1094">
        <f>IF(J659&gt;0,VLOOKUP($H659,'Nhập xuất tồn S02'!$B$12:$AB$51,27,0),0)</f>
        <v>0</v>
      </c>
      <c r="V659" s="1094">
        <f t="shared" si="205"/>
        <v>0</v>
      </c>
      <c r="W659" s="1105" t="str">
        <f>IF(H659="","",VLOOKUP(H659,'Nhập xuất tồn S02'!$B$12:$X$4901,22,0))</f>
        <v/>
      </c>
      <c r="X659" s="1096" t="str">
        <f>IF(H659="","",VLOOKUP(H659,'Nhập xuất tồn S02'!$B$12:$X$4901,23,0))</f>
        <v/>
      </c>
      <c r="Y659" s="1096" t="str">
        <f t="shared" si="206"/>
        <v/>
      </c>
      <c r="Z659" s="1096" t="str">
        <f t="shared" si="207"/>
        <v/>
      </c>
      <c r="AA659" s="1107" t="str">
        <f>IF(P659="","",VLOOKUP(P659,'Khách hàng'!$B$6:$E$1391,2,0))</f>
        <v/>
      </c>
      <c r="AB659" s="1107" t="str">
        <f>IF(P659="","",VLOOKUP(P659,'Khách hàng'!$B$6:$E$1391,3,0))</f>
        <v/>
      </c>
    </row>
    <row r="660" spans="1:28" s="1011" customFormat="1" ht="13.8">
      <c r="A660" s="1164">
        <f t="shared" si="222"/>
        <v>1</v>
      </c>
      <c r="B660" s="1073" t="str">
        <f t="shared" si="223"/>
        <v>Q1</v>
      </c>
      <c r="C660" s="1042"/>
      <c r="D660" s="1175"/>
      <c r="E660" s="1403"/>
      <c r="F660" s="1044">
        <f t="shared" si="215"/>
        <v>0</v>
      </c>
      <c r="G660" s="1081" t="str">
        <f t="shared" si="214"/>
        <v/>
      </c>
      <c r="H660" s="1019"/>
      <c r="I660" s="1020"/>
      <c r="J660" s="1020"/>
      <c r="K660" s="1020"/>
      <c r="L660" s="1022"/>
      <c r="M660" s="1023"/>
      <c r="N660" s="1023"/>
      <c r="O660" s="1024"/>
      <c r="P660" s="1156"/>
      <c r="Q660" s="1010"/>
      <c r="R660" s="1073" t="str">
        <f>IF(H660="","",VLOOKUP($H660,'Nhập xuất tồn S02'!$B$12:$AB$51,3,0))</f>
        <v/>
      </c>
      <c r="S660" s="1093">
        <f t="shared" si="203"/>
        <v>0</v>
      </c>
      <c r="T660" s="1093">
        <f t="shared" si="204"/>
        <v>0</v>
      </c>
      <c r="U660" s="1094">
        <f>IF(J660&gt;0,VLOOKUP($H660,'Nhập xuất tồn S02'!$B$12:$AB$51,27,0),0)</f>
        <v>0</v>
      </c>
      <c r="V660" s="1094">
        <f t="shared" si="205"/>
        <v>0</v>
      </c>
      <c r="W660" s="1105" t="str">
        <f>IF(H660="","",VLOOKUP(H660,'Nhập xuất tồn S02'!$B$12:$X$4901,22,0))</f>
        <v/>
      </c>
      <c r="X660" s="1096" t="str">
        <f>IF(H660="","",VLOOKUP(H660,'Nhập xuất tồn S02'!$B$12:$X$4901,23,0))</f>
        <v/>
      </c>
      <c r="Y660" s="1096" t="str">
        <f t="shared" si="206"/>
        <v/>
      </c>
      <c r="Z660" s="1096" t="str">
        <f t="shared" si="207"/>
        <v/>
      </c>
      <c r="AA660" s="1107" t="str">
        <f>IF(P660="","",VLOOKUP(P660,'Khách hàng'!$B$6:$E$1391,2,0))</f>
        <v/>
      </c>
      <c r="AB660" s="1107" t="str">
        <f>IF(P660="","",VLOOKUP(P660,'Khách hàng'!$B$6:$E$1391,3,0))</f>
        <v/>
      </c>
    </row>
    <row r="661" spans="1:28" s="1011" customFormat="1" ht="13.8">
      <c r="A661" s="1164">
        <f t="shared" si="222"/>
        <v>1</v>
      </c>
      <c r="B661" s="1073" t="str">
        <f t="shared" si="223"/>
        <v>Q1</v>
      </c>
      <c r="C661" s="1042"/>
      <c r="D661" s="1175"/>
      <c r="E661" s="1403"/>
      <c r="F661" s="1044">
        <f t="shared" si="215"/>
        <v>0</v>
      </c>
      <c r="G661" s="1081" t="str">
        <f t="shared" si="214"/>
        <v/>
      </c>
      <c r="H661" s="1019"/>
      <c r="I661" s="1020"/>
      <c r="J661" s="1020"/>
      <c r="K661" s="1020"/>
      <c r="L661" s="1022"/>
      <c r="M661" s="1023"/>
      <c r="N661" s="1023"/>
      <c r="O661" s="1024"/>
      <c r="P661" s="1156"/>
      <c r="Q661" s="1010"/>
      <c r="R661" s="1073" t="str">
        <f>IF(H661="","",VLOOKUP($H661,'Nhập xuất tồn S02'!$B$12:$AB$51,3,0))</f>
        <v/>
      </c>
      <c r="S661" s="1093">
        <f t="shared" si="203"/>
        <v>0</v>
      </c>
      <c r="T661" s="1093">
        <f t="shared" si="204"/>
        <v>0</v>
      </c>
      <c r="U661" s="1094">
        <f>IF(J661&gt;0,VLOOKUP($H661,'Nhập xuất tồn S02'!$B$12:$AB$51,27,0),0)</f>
        <v>0</v>
      </c>
      <c r="V661" s="1094">
        <f t="shared" si="205"/>
        <v>0</v>
      </c>
      <c r="W661" s="1105" t="str">
        <f>IF(H661="","",VLOOKUP(H661,'Nhập xuất tồn S02'!$B$12:$X$4901,22,0))</f>
        <v/>
      </c>
      <c r="X661" s="1096" t="str">
        <f>IF(H661="","",VLOOKUP(H661,'Nhập xuất tồn S02'!$B$12:$X$4901,23,0))</f>
        <v/>
      </c>
      <c r="Y661" s="1096" t="str">
        <f t="shared" si="206"/>
        <v/>
      </c>
      <c r="Z661" s="1096" t="str">
        <f t="shared" si="207"/>
        <v/>
      </c>
      <c r="AA661" s="1107" t="str">
        <f>IF(P661="","",VLOOKUP(P661,'Khách hàng'!$B$6:$E$1391,2,0))</f>
        <v/>
      </c>
      <c r="AB661" s="1107" t="str">
        <f>IF(P661="","",VLOOKUP(P661,'Khách hàng'!$B$6:$E$1391,3,0))</f>
        <v/>
      </c>
    </row>
    <row r="662" spans="1:28" s="1011" customFormat="1" ht="13.8">
      <c r="A662" s="1164">
        <f t="shared" si="222"/>
        <v>1</v>
      </c>
      <c r="B662" s="1073" t="str">
        <f t="shared" si="223"/>
        <v>Q1</v>
      </c>
      <c r="C662" s="1042"/>
      <c r="D662" s="1175"/>
      <c r="E662" s="1403"/>
      <c r="F662" s="1044">
        <f t="shared" si="215"/>
        <v>0</v>
      </c>
      <c r="G662" s="1081" t="str">
        <f t="shared" si="214"/>
        <v/>
      </c>
      <c r="H662" s="1019"/>
      <c r="I662" s="1020"/>
      <c r="J662" s="1020"/>
      <c r="K662" s="1020"/>
      <c r="L662" s="1022"/>
      <c r="M662" s="1023"/>
      <c r="N662" s="1023"/>
      <c r="O662" s="1024"/>
      <c r="P662" s="1156"/>
      <c r="Q662" s="1010"/>
      <c r="R662" s="1073" t="str">
        <f>IF(H662="","",VLOOKUP($H662,'Nhập xuất tồn S02'!$B$12:$AB$51,3,0))</f>
        <v/>
      </c>
      <c r="S662" s="1093">
        <f t="shared" si="203"/>
        <v>0</v>
      </c>
      <c r="T662" s="1093">
        <f t="shared" si="204"/>
        <v>0</v>
      </c>
      <c r="U662" s="1094">
        <f>IF(J662&gt;0,VLOOKUP($H662,'Nhập xuất tồn S02'!$B$12:$AB$51,27,0),0)</f>
        <v>0</v>
      </c>
      <c r="V662" s="1094">
        <f t="shared" si="205"/>
        <v>0</v>
      </c>
      <c r="W662" s="1105" t="str">
        <f>IF(H662="","",VLOOKUP(H662,'Nhập xuất tồn S02'!$B$12:$X$4901,22,0))</f>
        <v/>
      </c>
      <c r="X662" s="1096" t="str">
        <f>IF(H662="","",VLOOKUP(H662,'Nhập xuất tồn S02'!$B$12:$X$4901,23,0))</f>
        <v/>
      </c>
      <c r="Y662" s="1096" t="str">
        <f t="shared" si="206"/>
        <v/>
      </c>
      <c r="Z662" s="1096" t="str">
        <f t="shared" si="207"/>
        <v/>
      </c>
      <c r="AA662" s="1107" t="str">
        <f>IF(P662="","",VLOOKUP(P662,'Khách hàng'!$B$6:$E$1391,2,0))</f>
        <v/>
      </c>
      <c r="AB662" s="1107" t="str">
        <f>IF(P662="","",VLOOKUP(P662,'Khách hàng'!$B$6:$E$1391,3,0))</f>
        <v/>
      </c>
    </row>
    <row r="663" spans="1:28" s="1011" customFormat="1" ht="13.8">
      <c r="A663" s="1164">
        <f t="shared" si="201"/>
        <v>1</v>
      </c>
      <c r="B663" s="1073" t="str">
        <f t="shared" si="202"/>
        <v>Q1</v>
      </c>
      <c r="C663" s="1042"/>
      <c r="D663" s="1175"/>
      <c r="E663" s="1403"/>
      <c r="F663" s="1044">
        <f t="shared" si="215"/>
        <v>0</v>
      </c>
      <c r="G663" s="1081" t="str">
        <f t="shared" si="214"/>
        <v/>
      </c>
      <c r="H663" s="1019"/>
      <c r="I663" s="1020"/>
      <c r="J663" s="1020"/>
      <c r="K663" s="1020"/>
      <c r="L663" s="1022"/>
      <c r="M663" s="1023"/>
      <c r="N663" s="1023"/>
      <c r="O663" s="1024"/>
      <c r="P663" s="1156"/>
      <c r="Q663" s="1010"/>
      <c r="R663" s="1073" t="str">
        <f>IF(H663="","",VLOOKUP($H663,'Nhập xuất tồn S02'!$B$12:$AB$51,3,0))</f>
        <v/>
      </c>
      <c r="S663" s="1093">
        <f t="shared" si="203"/>
        <v>0</v>
      </c>
      <c r="T663" s="1093">
        <f t="shared" si="204"/>
        <v>0</v>
      </c>
      <c r="U663" s="1094">
        <f>IF(J663&gt;0,VLOOKUP($H663,'Nhập xuất tồn S02'!$B$12:$AB$51,27,0),0)</f>
        <v>0</v>
      </c>
      <c r="V663" s="1094">
        <f t="shared" si="205"/>
        <v>0</v>
      </c>
      <c r="W663" s="1105" t="str">
        <f>IF(H663="","",VLOOKUP(H663,'Nhập xuất tồn S02'!$B$12:$X$4901,22,0))</f>
        <v/>
      </c>
      <c r="X663" s="1096" t="str">
        <f>IF(H663="","",VLOOKUP(H663,'Nhập xuất tồn S02'!$B$12:$X$4901,23,0))</f>
        <v/>
      </c>
      <c r="Y663" s="1096" t="str">
        <f t="shared" si="206"/>
        <v/>
      </c>
      <c r="Z663" s="1096" t="str">
        <f t="shared" si="207"/>
        <v/>
      </c>
      <c r="AA663" s="1107" t="str">
        <f>IF(P663="","",VLOOKUP(P663,'Khách hàng'!$B$6:$E$1391,2,0))</f>
        <v/>
      </c>
      <c r="AB663" s="1107" t="str">
        <f>IF(P663="","",VLOOKUP(P663,'Khách hàng'!$B$6:$E$1391,3,0))</f>
        <v/>
      </c>
    </row>
    <row r="664" spans="1:28" s="1011" customFormat="1" ht="13.8">
      <c r="A664" s="1164">
        <f t="shared" si="201"/>
        <v>1</v>
      </c>
      <c r="B664" s="1073" t="str">
        <f t="shared" si="202"/>
        <v>Q1</v>
      </c>
      <c r="C664" s="1042"/>
      <c r="D664" s="1175"/>
      <c r="E664" s="1403"/>
      <c r="F664" s="1044">
        <f t="shared" si="215"/>
        <v>0</v>
      </c>
      <c r="G664" s="1081" t="str">
        <f t="shared" si="214"/>
        <v/>
      </c>
      <c r="H664" s="1019"/>
      <c r="I664" s="1020"/>
      <c r="J664" s="1020"/>
      <c r="K664" s="1020"/>
      <c r="L664" s="1022"/>
      <c r="M664" s="1023"/>
      <c r="N664" s="1023"/>
      <c r="O664" s="1024"/>
      <c r="P664" s="1156"/>
      <c r="Q664" s="1010"/>
      <c r="R664" s="1073" t="str">
        <f>IF(H664="","",VLOOKUP($H664,'Nhập xuất tồn S02'!$B$12:$AB$51,3,0))</f>
        <v/>
      </c>
      <c r="S664" s="1093">
        <f t="shared" si="203"/>
        <v>0</v>
      </c>
      <c r="T664" s="1093">
        <f t="shared" si="204"/>
        <v>0</v>
      </c>
      <c r="U664" s="1094">
        <f>IF(J664&gt;0,VLOOKUP($H664,'Nhập xuất tồn S02'!$B$12:$AB$51,27,0),0)</f>
        <v>0</v>
      </c>
      <c r="V664" s="1094">
        <f t="shared" si="205"/>
        <v>0</v>
      </c>
      <c r="W664" s="1105" t="str">
        <f>IF(H664="","",VLOOKUP(H664,'Nhập xuất tồn S02'!$B$12:$X$4901,22,0))</f>
        <v/>
      </c>
      <c r="X664" s="1096" t="str">
        <f>IF(H664="","",VLOOKUP(H664,'Nhập xuất tồn S02'!$B$12:$X$4901,23,0))</f>
        <v/>
      </c>
      <c r="Y664" s="1096" t="str">
        <f t="shared" si="206"/>
        <v/>
      </c>
      <c r="Z664" s="1096" t="str">
        <f t="shared" si="207"/>
        <v/>
      </c>
      <c r="AA664" s="1107" t="str">
        <f>IF(P664="","",VLOOKUP(P664,'Khách hàng'!$B$6:$E$1391,2,0))</f>
        <v/>
      </c>
      <c r="AB664" s="1107" t="str">
        <f>IF(P664="","",VLOOKUP(P664,'Khách hàng'!$B$6:$E$1391,3,0))</f>
        <v/>
      </c>
    </row>
    <row r="665" spans="1:28" s="1011" customFormat="1" ht="13.8">
      <c r="A665" s="1164">
        <f t="shared" ref="A665:A671" si="224">IF(F665="","",MONTH(F665))</f>
        <v>1</v>
      </c>
      <c r="B665" s="1073" t="str">
        <f t="shared" ref="B665:B671" si="225">IF(F665="","",IF(OR(MONTH(F665)=1,MONTH(F665)=2,MONTH(F665)=3),"Q1",IF(OR(MONTH(F665)=4,MONTH(F665)=5,MONTH(F665)=6),"Q2",IF(OR(MONTH(F665)=7,MONTH(F665)=8,MONTH(F665)=9),"Q3","Q4"))))</f>
        <v>Q1</v>
      </c>
      <c r="C665" s="1042"/>
      <c r="D665" s="1175"/>
      <c r="E665" s="1403"/>
      <c r="F665" s="1044">
        <f t="shared" si="215"/>
        <v>0</v>
      </c>
      <c r="G665" s="1081" t="str">
        <f t="shared" si="214"/>
        <v/>
      </c>
      <c r="H665" s="1019"/>
      <c r="I665" s="1020"/>
      <c r="J665" s="1020"/>
      <c r="K665" s="1020"/>
      <c r="L665" s="1022"/>
      <c r="M665" s="1023"/>
      <c r="N665" s="1023"/>
      <c r="O665" s="1024"/>
      <c r="P665" s="1156"/>
      <c r="Q665" s="1010"/>
      <c r="R665" s="1073" t="str">
        <f>IF(H665="","",VLOOKUP($H665,'Nhập xuất tồn S02'!$B$12:$AB$51,3,0))</f>
        <v/>
      </c>
      <c r="S665" s="1093">
        <f t="shared" si="203"/>
        <v>0</v>
      </c>
      <c r="T665" s="1093">
        <f t="shared" si="204"/>
        <v>0</v>
      </c>
      <c r="U665" s="1094">
        <f>IF(J665&gt;0,VLOOKUP($H665,'Nhập xuất tồn S02'!$B$12:$AB$51,27,0),0)</f>
        <v>0</v>
      </c>
      <c r="V665" s="1094">
        <f t="shared" si="205"/>
        <v>0</v>
      </c>
      <c r="W665" s="1105" t="str">
        <f>IF(H665="","",VLOOKUP(H665,'Nhập xuất tồn S02'!$B$12:$X$4901,22,0))</f>
        <v/>
      </c>
      <c r="X665" s="1096" t="str">
        <f>IF(H665="","",VLOOKUP(H665,'Nhập xuất tồn S02'!$B$12:$X$4901,23,0))</f>
        <v/>
      </c>
      <c r="Y665" s="1096" t="str">
        <f t="shared" si="206"/>
        <v/>
      </c>
      <c r="Z665" s="1096" t="str">
        <f t="shared" si="207"/>
        <v/>
      </c>
      <c r="AA665" s="1107" t="str">
        <f>IF(P665="","",VLOOKUP(P665,'Khách hàng'!$B$6:$E$1391,2,0))</f>
        <v/>
      </c>
      <c r="AB665" s="1107" t="str">
        <f>IF(P665="","",VLOOKUP(P665,'Khách hàng'!$B$6:$E$1391,3,0))</f>
        <v/>
      </c>
    </row>
    <row r="666" spans="1:28" s="1011" customFormat="1" ht="13.8">
      <c r="A666" s="1164">
        <f t="shared" si="224"/>
        <v>1</v>
      </c>
      <c r="B666" s="1073" t="str">
        <f t="shared" si="225"/>
        <v>Q1</v>
      </c>
      <c r="C666" s="1042"/>
      <c r="D666" s="1175"/>
      <c r="E666" s="1403"/>
      <c r="F666" s="1044">
        <f t="shared" si="215"/>
        <v>0</v>
      </c>
      <c r="G666" s="1081" t="str">
        <f t="shared" si="214"/>
        <v/>
      </c>
      <c r="H666" s="1019"/>
      <c r="I666" s="1020"/>
      <c r="J666" s="1020"/>
      <c r="K666" s="1020"/>
      <c r="L666" s="1022"/>
      <c r="M666" s="1023"/>
      <c r="N666" s="1023"/>
      <c r="O666" s="1024"/>
      <c r="P666" s="1156"/>
      <c r="Q666" s="1010"/>
      <c r="R666" s="1073" t="str">
        <f>IF(H666="","",VLOOKUP($H666,'Nhập xuất tồn S02'!$B$12:$AB$51,3,0))</f>
        <v/>
      </c>
      <c r="S666" s="1093">
        <f t="shared" si="203"/>
        <v>0</v>
      </c>
      <c r="T666" s="1093">
        <f t="shared" si="204"/>
        <v>0</v>
      </c>
      <c r="U666" s="1094">
        <f>IF(J666&gt;0,VLOOKUP($H666,'Nhập xuất tồn S02'!$B$12:$AB$51,27,0),0)</f>
        <v>0</v>
      </c>
      <c r="V666" s="1094">
        <f t="shared" si="205"/>
        <v>0</v>
      </c>
      <c r="W666" s="1105" t="str">
        <f>IF(H666="","",VLOOKUP(H666,'Nhập xuất tồn S02'!$B$12:$X$4901,22,0))</f>
        <v/>
      </c>
      <c r="X666" s="1096" t="str">
        <f>IF(H666="","",VLOOKUP(H666,'Nhập xuất tồn S02'!$B$12:$X$4901,23,0))</f>
        <v/>
      </c>
      <c r="Y666" s="1096" t="str">
        <f t="shared" si="206"/>
        <v/>
      </c>
      <c r="Z666" s="1096" t="str">
        <f t="shared" si="207"/>
        <v/>
      </c>
      <c r="AA666" s="1107" t="str">
        <f>IF(P666="","",VLOOKUP(P666,'Khách hàng'!$B$6:$E$1391,2,0))</f>
        <v/>
      </c>
      <c r="AB666" s="1107" t="str">
        <f>IF(P666="","",VLOOKUP(P666,'Khách hàng'!$B$6:$E$1391,3,0))</f>
        <v/>
      </c>
    </row>
    <row r="667" spans="1:28" s="1011" customFormat="1" ht="13.8">
      <c r="A667" s="1164">
        <f t="shared" si="224"/>
        <v>1</v>
      </c>
      <c r="B667" s="1073" t="str">
        <f t="shared" si="225"/>
        <v>Q1</v>
      </c>
      <c r="C667" s="1042"/>
      <c r="D667" s="1175"/>
      <c r="E667" s="1403"/>
      <c r="F667" s="1044">
        <f t="shared" si="215"/>
        <v>0</v>
      </c>
      <c r="G667" s="1081" t="str">
        <f t="shared" si="214"/>
        <v/>
      </c>
      <c r="H667" s="1019"/>
      <c r="I667" s="1020"/>
      <c r="J667" s="1020"/>
      <c r="K667" s="1020"/>
      <c r="L667" s="1022"/>
      <c r="M667" s="1023"/>
      <c r="N667" s="1023"/>
      <c r="O667" s="1024"/>
      <c r="P667" s="1156"/>
      <c r="Q667" s="1010"/>
      <c r="R667" s="1073" t="str">
        <f>IF(H667="","",VLOOKUP($H667,'Nhập xuất tồn S02'!$B$12:$AB$51,3,0))</f>
        <v/>
      </c>
      <c r="S667" s="1093">
        <f t="shared" si="203"/>
        <v>0</v>
      </c>
      <c r="T667" s="1093">
        <f t="shared" si="204"/>
        <v>0</v>
      </c>
      <c r="U667" s="1094">
        <f>IF(J667&gt;0,VLOOKUP($H667,'Nhập xuất tồn S02'!$B$12:$AB$51,27,0),0)</f>
        <v>0</v>
      </c>
      <c r="V667" s="1094">
        <f t="shared" si="205"/>
        <v>0</v>
      </c>
      <c r="W667" s="1105" t="str">
        <f>IF(H667="","",VLOOKUP(H667,'Nhập xuất tồn S02'!$B$12:$X$4901,22,0))</f>
        <v/>
      </c>
      <c r="X667" s="1096" t="str">
        <f>IF(H667="","",VLOOKUP(H667,'Nhập xuất tồn S02'!$B$12:$X$4901,23,0))</f>
        <v/>
      </c>
      <c r="Y667" s="1096" t="str">
        <f t="shared" si="206"/>
        <v/>
      </c>
      <c r="Z667" s="1096" t="str">
        <f t="shared" si="207"/>
        <v/>
      </c>
      <c r="AA667" s="1107" t="str">
        <f>IF(P667="","",VLOOKUP(P667,'Khách hàng'!$B$6:$E$1391,2,0))</f>
        <v/>
      </c>
      <c r="AB667" s="1107" t="str">
        <f>IF(P667="","",VLOOKUP(P667,'Khách hàng'!$B$6:$E$1391,3,0))</f>
        <v/>
      </c>
    </row>
    <row r="668" spans="1:28" s="1011" customFormat="1" ht="13.8">
      <c r="A668" s="1164">
        <f t="shared" si="224"/>
        <v>1</v>
      </c>
      <c r="B668" s="1073" t="str">
        <f t="shared" si="225"/>
        <v>Q1</v>
      </c>
      <c r="C668" s="1042"/>
      <c r="D668" s="1175"/>
      <c r="E668" s="1403"/>
      <c r="F668" s="1044">
        <f t="shared" si="215"/>
        <v>0</v>
      </c>
      <c r="G668" s="1081" t="str">
        <f t="shared" si="214"/>
        <v/>
      </c>
      <c r="H668" s="1019"/>
      <c r="I668" s="1020"/>
      <c r="J668" s="1020"/>
      <c r="K668" s="1020"/>
      <c r="L668" s="1022"/>
      <c r="M668" s="1023"/>
      <c r="N668" s="1023"/>
      <c r="O668" s="1024"/>
      <c r="P668" s="1156"/>
      <c r="Q668" s="1010"/>
      <c r="R668" s="1073" t="str">
        <f>IF(H668="","",VLOOKUP($H668,'Nhập xuất tồn S02'!$B$12:$AB$51,3,0))</f>
        <v/>
      </c>
      <c r="S668" s="1093">
        <f t="shared" si="203"/>
        <v>0</v>
      </c>
      <c r="T668" s="1093">
        <f t="shared" si="204"/>
        <v>0</v>
      </c>
      <c r="U668" s="1094">
        <f>IF(J668&gt;0,VLOOKUP($H668,'Nhập xuất tồn S02'!$B$12:$AB$51,27,0),0)</f>
        <v>0</v>
      </c>
      <c r="V668" s="1094">
        <f t="shared" si="205"/>
        <v>0</v>
      </c>
      <c r="W668" s="1105" t="str">
        <f>IF(H668="","",VLOOKUP(H668,'Nhập xuất tồn S02'!$B$12:$X$4901,22,0))</f>
        <v/>
      </c>
      <c r="X668" s="1096" t="str">
        <f>IF(H668="","",VLOOKUP(H668,'Nhập xuất tồn S02'!$B$12:$X$4901,23,0))</f>
        <v/>
      </c>
      <c r="Y668" s="1096" t="str">
        <f t="shared" si="206"/>
        <v/>
      </c>
      <c r="Z668" s="1096" t="str">
        <f t="shared" si="207"/>
        <v/>
      </c>
      <c r="AA668" s="1107" t="str">
        <f>IF(P668="","",VLOOKUP(P668,'Khách hàng'!$B$6:$E$1391,2,0))</f>
        <v/>
      </c>
      <c r="AB668" s="1107" t="str">
        <f>IF(P668="","",VLOOKUP(P668,'Khách hàng'!$B$6:$E$1391,3,0))</f>
        <v/>
      </c>
    </row>
    <row r="669" spans="1:28" s="1011" customFormat="1" ht="13.8">
      <c r="A669" s="1164">
        <f t="shared" si="224"/>
        <v>1</v>
      </c>
      <c r="B669" s="1073" t="str">
        <f t="shared" si="225"/>
        <v>Q1</v>
      </c>
      <c r="C669" s="1042"/>
      <c r="D669" s="1175"/>
      <c r="E669" s="1403"/>
      <c r="F669" s="1044">
        <f t="shared" si="215"/>
        <v>0</v>
      </c>
      <c r="G669" s="1081" t="str">
        <f t="shared" si="214"/>
        <v/>
      </c>
      <c r="H669" s="1019"/>
      <c r="I669" s="1020"/>
      <c r="J669" s="1020"/>
      <c r="K669" s="1020"/>
      <c r="L669" s="1022"/>
      <c r="M669" s="1023"/>
      <c r="N669" s="1023"/>
      <c r="O669" s="1024"/>
      <c r="P669" s="1156"/>
      <c r="Q669" s="1010"/>
      <c r="R669" s="1073" t="str">
        <f>IF(H669="","",VLOOKUP($H669,'Nhập xuất tồn S02'!$B$12:$AB$51,3,0))</f>
        <v/>
      </c>
      <c r="S669" s="1093">
        <f t="shared" si="203"/>
        <v>0</v>
      </c>
      <c r="T669" s="1093">
        <f t="shared" si="204"/>
        <v>0</v>
      </c>
      <c r="U669" s="1094">
        <f>IF(J669&gt;0,VLOOKUP($H669,'Nhập xuất tồn S02'!$B$12:$AB$51,27,0),0)</f>
        <v>0</v>
      </c>
      <c r="V669" s="1094">
        <f t="shared" si="205"/>
        <v>0</v>
      </c>
      <c r="W669" s="1105" t="str">
        <f>IF(H669="","",VLOOKUP(H669,'Nhập xuất tồn S02'!$B$12:$X$4901,22,0))</f>
        <v/>
      </c>
      <c r="X669" s="1096" t="str">
        <f>IF(H669="","",VLOOKUP(H669,'Nhập xuất tồn S02'!$B$12:$X$4901,23,0))</f>
        <v/>
      </c>
      <c r="Y669" s="1096" t="str">
        <f t="shared" si="206"/>
        <v/>
      </c>
      <c r="Z669" s="1096" t="str">
        <f t="shared" si="207"/>
        <v/>
      </c>
      <c r="AA669" s="1107" t="str">
        <f>IF(P669="","",VLOOKUP(P669,'Khách hàng'!$B$6:$E$1391,2,0))</f>
        <v/>
      </c>
      <c r="AB669" s="1107" t="str">
        <f>IF(P669="","",VLOOKUP(P669,'Khách hàng'!$B$6:$E$1391,3,0))</f>
        <v/>
      </c>
    </row>
    <row r="670" spans="1:28" s="1011" customFormat="1" ht="13.8">
      <c r="A670" s="1164">
        <f t="shared" si="224"/>
        <v>1</v>
      </c>
      <c r="B670" s="1073" t="str">
        <f t="shared" si="225"/>
        <v>Q1</v>
      </c>
      <c r="C670" s="1042"/>
      <c r="D670" s="1175"/>
      <c r="E670" s="1403"/>
      <c r="F670" s="1044">
        <f t="shared" si="215"/>
        <v>0</v>
      </c>
      <c r="G670" s="1081" t="str">
        <f t="shared" si="214"/>
        <v/>
      </c>
      <c r="H670" s="1019"/>
      <c r="I670" s="1020"/>
      <c r="J670" s="1020"/>
      <c r="K670" s="1020"/>
      <c r="L670" s="1022"/>
      <c r="M670" s="1023"/>
      <c r="N670" s="1023"/>
      <c r="O670" s="1024"/>
      <c r="P670" s="1156"/>
      <c r="Q670" s="1010"/>
      <c r="R670" s="1073" t="str">
        <f>IF(H670="","",VLOOKUP($H670,'Nhập xuất tồn S02'!$B$12:$AB$51,3,0))</f>
        <v/>
      </c>
      <c r="S670" s="1093">
        <f t="shared" si="203"/>
        <v>0</v>
      </c>
      <c r="T670" s="1093">
        <f t="shared" si="204"/>
        <v>0</v>
      </c>
      <c r="U670" s="1094">
        <f>IF(J670&gt;0,VLOOKUP($H670,'Nhập xuất tồn S02'!$B$12:$AB$51,27,0),0)</f>
        <v>0</v>
      </c>
      <c r="V670" s="1094">
        <f t="shared" si="205"/>
        <v>0</v>
      </c>
      <c r="W670" s="1105" t="str">
        <f>IF(H670="","",VLOOKUP(H670,'Nhập xuất tồn S02'!$B$12:$X$4901,22,0))</f>
        <v/>
      </c>
      <c r="X670" s="1096" t="str">
        <f>IF(H670="","",VLOOKUP(H670,'Nhập xuất tồn S02'!$B$12:$X$4901,23,0))</f>
        <v/>
      </c>
      <c r="Y670" s="1096" t="str">
        <f t="shared" si="206"/>
        <v/>
      </c>
      <c r="Z670" s="1096" t="str">
        <f t="shared" si="207"/>
        <v/>
      </c>
      <c r="AA670" s="1107" t="str">
        <f>IF(P670="","",VLOOKUP(P670,'Khách hàng'!$B$6:$E$1391,2,0))</f>
        <v/>
      </c>
      <c r="AB670" s="1107" t="str">
        <f>IF(P670="","",VLOOKUP(P670,'Khách hàng'!$B$6:$E$1391,3,0))</f>
        <v/>
      </c>
    </row>
    <row r="671" spans="1:28" s="1011" customFormat="1" ht="13.8">
      <c r="A671" s="1164">
        <f t="shared" si="224"/>
        <v>1</v>
      </c>
      <c r="B671" s="1073" t="str">
        <f t="shared" si="225"/>
        <v>Q1</v>
      </c>
      <c r="C671" s="1042"/>
      <c r="D671" s="1175"/>
      <c r="E671" s="1403"/>
      <c r="F671" s="1044">
        <f t="shared" si="215"/>
        <v>0</v>
      </c>
      <c r="G671" s="1081" t="str">
        <f t="shared" si="214"/>
        <v/>
      </c>
      <c r="H671" s="1019"/>
      <c r="I671" s="1020"/>
      <c r="J671" s="1020"/>
      <c r="K671" s="1020"/>
      <c r="L671" s="1022"/>
      <c r="M671" s="1023"/>
      <c r="N671" s="1023"/>
      <c r="O671" s="1024"/>
      <c r="P671" s="1156"/>
      <c r="Q671" s="1010"/>
      <c r="R671" s="1073" t="str">
        <f>IF(H671="","",VLOOKUP($H671,'Nhập xuất tồn S02'!$B$12:$AB$51,3,0))</f>
        <v/>
      </c>
      <c r="S671" s="1093">
        <f t="shared" si="203"/>
        <v>0</v>
      </c>
      <c r="T671" s="1093">
        <f t="shared" si="204"/>
        <v>0</v>
      </c>
      <c r="U671" s="1094">
        <f>IF(J671&gt;0,VLOOKUP($H671,'Nhập xuất tồn S02'!$B$12:$AB$51,27,0),0)</f>
        <v>0</v>
      </c>
      <c r="V671" s="1094">
        <f t="shared" si="205"/>
        <v>0</v>
      </c>
      <c r="W671" s="1105" t="str">
        <f>IF(H671="","",VLOOKUP(H671,'Nhập xuất tồn S02'!$B$12:$X$4901,22,0))</f>
        <v/>
      </c>
      <c r="X671" s="1096" t="str">
        <f>IF(H671="","",VLOOKUP(H671,'Nhập xuất tồn S02'!$B$12:$X$4901,23,0))</f>
        <v/>
      </c>
      <c r="Y671" s="1096" t="str">
        <f t="shared" si="206"/>
        <v/>
      </c>
      <c r="Z671" s="1096" t="str">
        <f t="shared" si="207"/>
        <v/>
      </c>
      <c r="AA671" s="1107" t="str">
        <f>IF(P671="","",VLOOKUP(P671,'Khách hàng'!$B$6:$E$1391,2,0))</f>
        <v/>
      </c>
      <c r="AB671" s="1107" t="str">
        <f>IF(P671="","",VLOOKUP(P671,'Khách hàng'!$B$6:$E$1391,3,0))</f>
        <v/>
      </c>
    </row>
    <row r="672" spans="1:28" s="1011" customFormat="1" ht="13.8">
      <c r="A672" s="1164">
        <f t="shared" si="201"/>
        <v>1</v>
      </c>
      <c r="B672" s="1073" t="str">
        <f t="shared" si="202"/>
        <v>Q1</v>
      </c>
      <c r="C672" s="1042"/>
      <c r="D672" s="1175"/>
      <c r="E672" s="1403"/>
      <c r="F672" s="1044">
        <f t="shared" si="215"/>
        <v>0</v>
      </c>
      <c r="G672" s="1081" t="str">
        <f t="shared" si="214"/>
        <v/>
      </c>
      <c r="H672" s="1019"/>
      <c r="I672" s="1020"/>
      <c r="J672" s="1020"/>
      <c r="K672" s="1020"/>
      <c r="L672" s="1022"/>
      <c r="M672" s="1023"/>
      <c r="N672" s="1023"/>
      <c r="O672" s="1024"/>
      <c r="P672" s="1156"/>
      <c r="Q672" s="1010"/>
      <c r="R672" s="1073" t="str">
        <f>IF(H672="","",VLOOKUP($H672,'Nhập xuất tồn S02'!$B$12:$AB$51,3,0))</f>
        <v/>
      </c>
      <c r="S672" s="1093">
        <f t="shared" si="203"/>
        <v>0</v>
      </c>
      <c r="T672" s="1093">
        <f t="shared" si="204"/>
        <v>0</v>
      </c>
      <c r="U672" s="1094">
        <f>IF(J672&gt;0,VLOOKUP($H672,'Nhập xuất tồn S02'!$B$12:$AB$51,27,0),0)</f>
        <v>0</v>
      </c>
      <c r="V672" s="1094">
        <f t="shared" si="205"/>
        <v>0</v>
      </c>
      <c r="W672" s="1105" t="str">
        <f>IF(H672="","",VLOOKUP(H672,'Nhập xuất tồn S02'!$B$12:$X$4901,22,0))</f>
        <v/>
      </c>
      <c r="X672" s="1096" t="str">
        <f>IF(H672="","",VLOOKUP(H672,'Nhập xuất tồn S02'!$B$12:$X$4901,23,0))</f>
        <v/>
      </c>
      <c r="Y672" s="1096" t="str">
        <f t="shared" si="206"/>
        <v/>
      </c>
      <c r="Z672" s="1096" t="str">
        <f t="shared" si="207"/>
        <v/>
      </c>
      <c r="AA672" s="1107" t="str">
        <f>IF(P672="","",VLOOKUP(P672,'Khách hàng'!$B$6:$E$1391,2,0))</f>
        <v/>
      </c>
      <c r="AB672" s="1107" t="str">
        <f>IF(P672="","",VLOOKUP(P672,'Khách hàng'!$B$6:$E$1391,3,0))</f>
        <v/>
      </c>
    </row>
    <row r="673" spans="1:28" s="1011" customFormat="1" ht="13.8">
      <c r="A673" s="1164">
        <f t="shared" si="201"/>
        <v>1</v>
      </c>
      <c r="B673" s="1073" t="str">
        <f t="shared" si="202"/>
        <v>Q1</v>
      </c>
      <c r="C673" s="1042"/>
      <c r="D673" s="1175"/>
      <c r="E673" s="1403"/>
      <c r="F673" s="1044">
        <f t="shared" si="215"/>
        <v>0</v>
      </c>
      <c r="G673" s="1081" t="str">
        <f t="shared" si="214"/>
        <v/>
      </c>
      <c r="H673" s="1019"/>
      <c r="I673" s="1020"/>
      <c r="J673" s="1020"/>
      <c r="K673" s="1020"/>
      <c r="L673" s="1022"/>
      <c r="M673" s="1023"/>
      <c r="N673" s="1023"/>
      <c r="O673" s="1024"/>
      <c r="P673" s="1156"/>
      <c r="Q673" s="1010"/>
      <c r="R673" s="1073" t="str">
        <f>IF(H673="","",VLOOKUP($H673,'Nhập xuất tồn S02'!$B$12:$AB$51,3,0))</f>
        <v/>
      </c>
      <c r="S673" s="1093">
        <f t="shared" ref="S673:S736" si="226">IF(OR(LEFT(G673,2)="PN",M673="152",M673="155",M673="156"),O673/I673,0)</f>
        <v>0</v>
      </c>
      <c r="T673" s="1093">
        <f t="shared" ref="T673:T736" si="227">IF(OR(LEFT(G673,2)="PN",M673="152",M673="155",M673="156"),O673,0)</f>
        <v>0</v>
      </c>
      <c r="U673" s="1094">
        <f>IF(J673&gt;0,VLOOKUP($H673,'Nhập xuất tồn S02'!$B$12:$AB$51,27,0),0)</f>
        <v>0</v>
      </c>
      <c r="V673" s="1094">
        <f t="shared" si="205"/>
        <v>0</v>
      </c>
      <c r="W673" s="1105" t="str">
        <f>IF(H673="","",VLOOKUP(H673,'Nhập xuất tồn S02'!$B$12:$X$4901,22,0))</f>
        <v/>
      </c>
      <c r="X673" s="1096" t="str">
        <f>IF(H673="","",VLOOKUP(H673,'Nhập xuất tồn S02'!$B$12:$X$4901,23,0))</f>
        <v/>
      </c>
      <c r="Y673" s="1096" t="str">
        <f t="shared" si="206"/>
        <v/>
      </c>
      <c r="Z673" s="1096" t="str">
        <f t="shared" si="207"/>
        <v/>
      </c>
      <c r="AA673" s="1107" t="str">
        <f>IF(P673="","",VLOOKUP(P673,'Khách hàng'!$B$6:$E$1391,2,0))</f>
        <v/>
      </c>
      <c r="AB673" s="1107" t="str">
        <f>IF(P673="","",VLOOKUP(P673,'Khách hàng'!$B$6:$E$1391,3,0))</f>
        <v/>
      </c>
    </row>
    <row r="674" spans="1:28" s="1011" customFormat="1" ht="13.8">
      <c r="A674" s="1164">
        <f t="shared" ref="A674" si="228">IF(F674="","",MONTH(F674))</f>
        <v>1</v>
      </c>
      <c r="B674" s="1073" t="str">
        <f t="shared" ref="B674" si="229">IF(F674="","",IF(OR(MONTH(F674)=1,MONTH(F674)=2,MONTH(F674)=3),"Q1",IF(OR(MONTH(F674)=4,MONTH(F674)=5,MONTH(F674)=6),"Q2",IF(OR(MONTH(F674)=7,MONTH(F674)=8,MONTH(F674)=9),"Q3","Q4"))))</f>
        <v>Q1</v>
      </c>
      <c r="C674" s="1042"/>
      <c r="D674" s="1175"/>
      <c r="E674" s="1403"/>
      <c r="F674" s="1044">
        <f t="shared" si="215"/>
        <v>0</v>
      </c>
      <c r="G674" s="1081" t="str">
        <f t="shared" si="214"/>
        <v/>
      </c>
      <c r="H674" s="1019"/>
      <c r="I674" s="1020"/>
      <c r="J674" s="1020"/>
      <c r="K674" s="1020"/>
      <c r="L674" s="1022"/>
      <c r="M674" s="1023"/>
      <c r="N674" s="1023"/>
      <c r="O674" s="1024"/>
      <c r="P674" s="1156"/>
      <c r="Q674" s="1010"/>
      <c r="R674" s="1073" t="str">
        <f>IF(H674="","",VLOOKUP($H674,'Nhập xuất tồn S02'!$B$12:$AB$51,3,0))</f>
        <v/>
      </c>
      <c r="S674" s="1093">
        <f t="shared" si="226"/>
        <v>0</v>
      </c>
      <c r="T674" s="1093">
        <f t="shared" si="227"/>
        <v>0</v>
      </c>
      <c r="U674" s="1094">
        <f>IF(J674&gt;0,VLOOKUP($H674,'Nhập xuất tồn S02'!$B$12:$AB$51,27,0),0)</f>
        <v>0</v>
      </c>
      <c r="V674" s="1094">
        <f t="shared" ref="V674:V737" si="230">IF(J674&gt;0,J674*U674,0)</f>
        <v>0</v>
      </c>
      <c r="W674" s="1105" t="str">
        <f>IF(H674="","",VLOOKUP(H674,'Nhập xuất tồn S02'!$B$12:$X$4901,22,0))</f>
        <v/>
      </c>
      <c r="X674" s="1096" t="str">
        <f>IF(H674="","",VLOOKUP(H674,'Nhập xuất tồn S02'!$B$12:$X$4901,23,0))</f>
        <v/>
      </c>
      <c r="Y674" s="1096" t="str">
        <f t="shared" ref="Y674:Y737" si="231">LEFT(M674,3)</f>
        <v/>
      </c>
      <c r="Z674" s="1096" t="str">
        <f t="shared" ref="Z674:Z737" si="232">LEFT(N674,3)</f>
        <v/>
      </c>
      <c r="AA674" s="1107" t="str">
        <f>IF(P674="","",VLOOKUP(P674,'Khách hàng'!$B$6:$E$1391,2,0))</f>
        <v/>
      </c>
      <c r="AB674" s="1107" t="str">
        <f>IF(P674="","",VLOOKUP(P674,'Khách hàng'!$B$6:$E$1391,3,0))</f>
        <v/>
      </c>
    </row>
    <row r="675" spans="1:28" s="1011" customFormat="1" ht="13.8">
      <c r="A675" s="1164">
        <f t="shared" si="201"/>
        <v>1</v>
      </c>
      <c r="B675" s="1073" t="str">
        <f t="shared" si="202"/>
        <v>Q1</v>
      </c>
      <c r="C675" s="1042"/>
      <c r="D675" s="1175"/>
      <c r="E675" s="1403"/>
      <c r="F675" s="1044">
        <f t="shared" si="215"/>
        <v>0</v>
      </c>
      <c r="G675" s="1081" t="str">
        <f t="shared" si="214"/>
        <v/>
      </c>
      <c r="H675" s="1019"/>
      <c r="I675" s="1020"/>
      <c r="J675" s="1020"/>
      <c r="K675" s="1020"/>
      <c r="L675" s="1022"/>
      <c r="M675" s="1023"/>
      <c r="N675" s="1023"/>
      <c r="O675" s="1024"/>
      <c r="P675" s="1156"/>
      <c r="Q675" s="1010"/>
      <c r="R675" s="1073" t="str">
        <f>IF(H675="","",VLOOKUP($H675,'Nhập xuất tồn S02'!$B$12:$AB$51,3,0))</f>
        <v/>
      </c>
      <c r="S675" s="1093">
        <f t="shared" si="226"/>
        <v>0</v>
      </c>
      <c r="T675" s="1093">
        <f t="shared" si="227"/>
        <v>0</v>
      </c>
      <c r="U675" s="1094">
        <f>IF(J675&gt;0,VLOOKUP($H675,'Nhập xuất tồn S02'!$B$12:$AB$51,27,0),0)</f>
        <v>0</v>
      </c>
      <c r="V675" s="1094">
        <f t="shared" si="230"/>
        <v>0</v>
      </c>
      <c r="W675" s="1105" t="str">
        <f>IF(H675="","",VLOOKUP(H675,'Nhập xuất tồn S02'!$B$12:$X$4901,22,0))</f>
        <v/>
      </c>
      <c r="X675" s="1096" t="str">
        <f>IF(H675="","",VLOOKUP(H675,'Nhập xuất tồn S02'!$B$12:$X$4901,23,0))</f>
        <v/>
      </c>
      <c r="Y675" s="1096" t="str">
        <f t="shared" si="231"/>
        <v/>
      </c>
      <c r="Z675" s="1096" t="str">
        <f t="shared" si="232"/>
        <v/>
      </c>
      <c r="AA675" s="1107" t="str">
        <f>IF(P675="","",VLOOKUP(P675,'Khách hàng'!$B$6:$E$1391,2,0))</f>
        <v/>
      </c>
      <c r="AB675" s="1107" t="str">
        <f>IF(P675="","",VLOOKUP(P675,'Khách hàng'!$B$6:$E$1391,3,0))</f>
        <v/>
      </c>
    </row>
    <row r="676" spans="1:28" s="1011" customFormat="1" ht="13.8">
      <c r="A676" s="1164">
        <f t="shared" si="201"/>
        <v>1</v>
      </c>
      <c r="B676" s="1073" t="str">
        <f t="shared" si="202"/>
        <v>Q1</v>
      </c>
      <c r="C676" s="1042"/>
      <c r="D676" s="1175"/>
      <c r="E676" s="1403"/>
      <c r="F676" s="1044">
        <f t="shared" si="215"/>
        <v>0</v>
      </c>
      <c r="G676" s="1081" t="str">
        <f t="shared" si="214"/>
        <v/>
      </c>
      <c r="H676" s="1019"/>
      <c r="I676" s="1020"/>
      <c r="J676" s="1020"/>
      <c r="K676" s="1020"/>
      <c r="L676" s="1022"/>
      <c r="M676" s="1023"/>
      <c r="N676" s="1023"/>
      <c r="O676" s="1024"/>
      <c r="P676" s="1156"/>
      <c r="Q676" s="1010"/>
      <c r="R676" s="1073" t="str">
        <f>IF(H676="","",VLOOKUP($H676,'Nhập xuất tồn S02'!$B$12:$AB$51,3,0))</f>
        <v/>
      </c>
      <c r="S676" s="1093">
        <f t="shared" si="226"/>
        <v>0</v>
      </c>
      <c r="T676" s="1093">
        <f t="shared" si="227"/>
        <v>0</v>
      </c>
      <c r="U676" s="1094">
        <f>IF(J676&gt;0,VLOOKUP($H676,'Nhập xuất tồn S02'!$B$12:$AB$51,27,0),0)</f>
        <v>0</v>
      </c>
      <c r="V676" s="1094">
        <f t="shared" si="230"/>
        <v>0</v>
      </c>
      <c r="W676" s="1105" t="str">
        <f>IF(H676="","",VLOOKUP(H676,'Nhập xuất tồn S02'!$B$12:$X$4901,22,0))</f>
        <v/>
      </c>
      <c r="X676" s="1096" t="str">
        <f>IF(H676="","",VLOOKUP(H676,'Nhập xuất tồn S02'!$B$12:$X$4901,23,0))</f>
        <v/>
      </c>
      <c r="Y676" s="1096" t="str">
        <f t="shared" si="231"/>
        <v/>
      </c>
      <c r="Z676" s="1096" t="str">
        <f t="shared" si="232"/>
        <v/>
      </c>
      <c r="AA676" s="1107" t="str">
        <f>IF(P676="","",VLOOKUP(P676,'Khách hàng'!$B$6:$E$1391,2,0))</f>
        <v/>
      </c>
      <c r="AB676" s="1107" t="str">
        <f>IF(P676="","",VLOOKUP(P676,'Khách hàng'!$B$6:$E$1391,3,0))</f>
        <v/>
      </c>
    </row>
    <row r="677" spans="1:28" s="1011" customFormat="1" ht="13.8">
      <c r="A677" s="1164">
        <f t="shared" ref="A677" si="233">IF(F677="","",MONTH(F677))</f>
        <v>1</v>
      </c>
      <c r="B677" s="1073" t="str">
        <f t="shared" ref="B677" si="234">IF(F677="","",IF(OR(MONTH(F677)=1,MONTH(F677)=2,MONTH(F677)=3),"Q1",IF(OR(MONTH(F677)=4,MONTH(F677)=5,MONTH(F677)=6),"Q2",IF(OR(MONTH(F677)=7,MONTH(F677)=8,MONTH(F677)=9),"Q3","Q4"))))</f>
        <v>Q1</v>
      </c>
      <c r="C677" s="1042"/>
      <c r="D677" s="1175"/>
      <c r="E677" s="1403"/>
      <c r="F677" s="1044">
        <f t="shared" si="215"/>
        <v>0</v>
      </c>
      <c r="G677" s="1081" t="str">
        <f t="shared" si="214"/>
        <v/>
      </c>
      <c r="H677" s="1019"/>
      <c r="I677" s="1020"/>
      <c r="J677" s="1020"/>
      <c r="K677" s="1020"/>
      <c r="L677" s="1022"/>
      <c r="M677" s="1023"/>
      <c r="N677" s="1023"/>
      <c r="O677" s="1024"/>
      <c r="P677" s="1156"/>
      <c r="Q677" s="1010"/>
      <c r="R677" s="1073" t="str">
        <f>IF(H677="","",VLOOKUP($H677,'Nhập xuất tồn S02'!$B$12:$AB$51,3,0))</f>
        <v/>
      </c>
      <c r="S677" s="1093">
        <f t="shared" si="226"/>
        <v>0</v>
      </c>
      <c r="T677" s="1093">
        <f t="shared" si="227"/>
        <v>0</v>
      </c>
      <c r="U677" s="1094">
        <f>IF(J677&gt;0,VLOOKUP($H677,'Nhập xuất tồn S02'!$B$12:$AB$51,27,0),0)</f>
        <v>0</v>
      </c>
      <c r="V677" s="1094">
        <f t="shared" si="230"/>
        <v>0</v>
      </c>
      <c r="W677" s="1105" t="str">
        <f>IF(H677="","",VLOOKUP(H677,'Nhập xuất tồn S02'!$B$12:$X$4901,22,0))</f>
        <v/>
      </c>
      <c r="X677" s="1096" t="str">
        <f>IF(H677="","",VLOOKUP(H677,'Nhập xuất tồn S02'!$B$12:$X$4901,23,0))</f>
        <v/>
      </c>
      <c r="Y677" s="1096" t="str">
        <f t="shared" si="231"/>
        <v/>
      </c>
      <c r="Z677" s="1096" t="str">
        <f t="shared" si="232"/>
        <v/>
      </c>
      <c r="AA677" s="1107" t="str">
        <f>IF(P677="","",VLOOKUP(P677,'Khách hàng'!$B$6:$E$1391,2,0))</f>
        <v/>
      </c>
      <c r="AB677" s="1107" t="str">
        <f>IF(P677="","",VLOOKUP(P677,'Khách hàng'!$B$6:$E$1391,3,0))</f>
        <v/>
      </c>
    </row>
    <row r="678" spans="1:28" s="1011" customFormat="1" ht="13.8">
      <c r="A678" s="1164">
        <f t="shared" si="201"/>
        <v>1</v>
      </c>
      <c r="B678" s="1073" t="str">
        <f t="shared" si="202"/>
        <v>Q1</v>
      </c>
      <c r="C678" s="1042"/>
      <c r="D678" s="1175"/>
      <c r="E678" s="1403"/>
      <c r="F678" s="1044">
        <f t="shared" si="215"/>
        <v>0</v>
      </c>
      <c r="G678" s="1081" t="str">
        <f t="shared" si="214"/>
        <v/>
      </c>
      <c r="H678" s="1019"/>
      <c r="I678" s="1020"/>
      <c r="J678" s="1020"/>
      <c r="K678" s="1020"/>
      <c r="L678" s="1022"/>
      <c r="M678" s="1023"/>
      <c r="N678" s="1023"/>
      <c r="O678" s="1024"/>
      <c r="P678" s="1156"/>
      <c r="Q678" s="1010"/>
      <c r="R678" s="1073" t="str">
        <f>IF(H678="","",VLOOKUP($H678,'Nhập xuất tồn S02'!$B$12:$AB$51,3,0))</f>
        <v/>
      </c>
      <c r="S678" s="1093">
        <f t="shared" si="226"/>
        <v>0</v>
      </c>
      <c r="T678" s="1093">
        <f t="shared" si="227"/>
        <v>0</v>
      </c>
      <c r="U678" s="1094">
        <f>IF(J678&gt;0,VLOOKUP($H678,'Nhập xuất tồn S02'!$B$12:$AB$51,27,0),0)</f>
        <v>0</v>
      </c>
      <c r="V678" s="1094">
        <f t="shared" si="230"/>
        <v>0</v>
      </c>
      <c r="W678" s="1105" t="str">
        <f>IF(H678="","",VLOOKUP(H678,'Nhập xuất tồn S02'!$B$12:$X$4901,22,0))</f>
        <v/>
      </c>
      <c r="X678" s="1096" t="str">
        <f>IF(H678="","",VLOOKUP(H678,'Nhập xuất tồn S02'!$B$12:$X$4901,23,0))</f>
        <v/>
      </c>
      <c r="Y678" s="1096" t="str">
        <f t="shared" si="231"/>
        <v/>
      </c>
      <c r="Z678" s="1096" t="str">
        <f t="shared" si="232"/>
        <v/>
      </c>
      <c r="AA678" s="1107" t="str">
        <f>IF(P678="","",VLOOKUP(P678,'Khách hàng'!$B$6:$E$1391,2,0))</f>
        <v/>
      </c>
      <c r="AB678" s="1107" t="str">
        <f>IF(P678="","",VLOOKUP(P678,'Khách hàng'!$B$6:$E$1391,3,0))</f>
        <v/>
      </c>
    </row>
    <row r="679" spans="1:28" s="1011" customFormat="1" ht="13.8">
      <c r="A679" s="1164">
        <f t="shared" si="201"/>
        <v>1</v>
      </c>
      <c r="B679" s="1073" t="str">
        <f t="shared" si="202"/>
        <v>Q1</v>
      </c>
      <c r="C679" s="1042"/>
      <c r="D679" s="1175"/>
      <c r="E679" s="1403"/>
      <c r="F679" s="1044">
        <f t="shared" si="215"/>
        <v>0</v>
      </c>
      <c r="G679" s="1081" t="str">
        <f t="shared" si="214"/>
        <v/>
      </c>
      <c r="H679" s="1019"/>
      <c r="I679" s="1020"/>
      <c r="J679" s="1020"/>
      <c r="K679" s="1020"/>
      <c r="L679" s="1022"/>
      <c r="M679" s="1023"/>
      <c r="N679" s="1023"/>
      <c r="O679" s="1024"/>
      <c r="P679" s="1156"/>
      <c r="Q679" s="1010"/>
      <c r="R679" s="1073" t="str">
        <f>IF(H679="","",VLOOKUP($H679,'Nhập xuất tồn S02'!$B$12:$AB$51,3,0))</f>
        <v/>
      </c>
      <c r="S679" s="1093">
        <f t="shared" si="226"/>
        <v>0</v>
      </c>
      <c r="T679" s="1093">
        <f t="shared" si="227"/>
        <v>0</v>
      </c>
      <c r="U679" s="1094">
        <f>IF(J679&gt;0,VLOOKUP($H679,'Nhập xuất tồn S02'!$B$12:$AB$51,27,0),0)</f>
        <v>0</v>
      </c>
      <c r="V679" s="1094">
        <f t="shared" si="230"/>
        <v>0</v>
      </c>
      <c r="W679" s="1105" t="str">
        <f>IF(H679="","",VLOOKUP(H679,'Nhập xuất tồn S02'!$B$12:$X$4901,22,0))</f>
        <v/>
      </c>
      <c r="X679" s="1096" t="str">
        <f>IF(H679="","",VLOOKUP(H679,'Nhập xuất tồn S02'!$B$12:$X$4901,23,0))</f>
        <v/>
      </c>
      <c r="Y679" s="1096" t="str">
        <f t="shared" si="231"/>
        <v/>
      </c>
      <c r="Z679" s="1096" t="str">
        <f t="shared" si="232"/>
        <v/>
      </c>
      <c r="AA679" s="1107" t="str">
        <f>IF(P679="","",VLOOKUP(P679,'Khách hàng'!$B$6:$E$1391,2,0))</f>
        <v/>
      </c>
      <c r="AB679" s="1107" t="str">
        <f>IF(P679="","",VLOOKUP(P679,'Khách hàng'!$B$6:$E$1391,3,0))</f>
        <v/>
      </c>
    </row>
    <row r="680" spans="1:28" s="1011" customFormat="1" ht="13.8">
      <c r="A680" s="1164">
        <f t="shared" ref="A680:A742" si="235">IF(F680="","",MONTH(F680))</f>
        <v>1</v>
      </c>
      <c r="B680" s="1073" t="str">
        <f t="shared" ref="B680:B742" si="236">IF(F680="","",IF(OR(MONTH(F680)=1,MONTH(F680)=2,MONTH(F680)=3),"Q1",IF(OR(MONTH(F680)=4,MONTH(F680)=5,MONTH(F680)=6),"Q2",IF(OR(MONTH(F680)=7,MONTH(F680)=8,MONTH(F680)=9),"Q3","Q4"))))</f>
        <v>Q1</v>
      </c>
      <c r="C680" s="1042"/>
      <c r="D680" s="1175"/>
      <c r="E680" s="1403"/>
      <c r="F680" s="1044">
        <f t="shared" si="215"/>
        <v>0</v>
      </c>
      <c r="G680" s="1081" t="str">
        <f t="shared" si="214"/>
        <v/>
      </c>
      <c r="H680" s="1019"/>
      <c r="I680" s="1020"/>
      <c r="J680" s="1020"/>
      <c r="K680" s="1020"/>
      <c r="L680" s="1022"/>
      <c r="M680" s="1023"/>
      <c r="N680" s="1023"/>
      <c r="O680" s="1024"/>
      <c r="P680" s="1156"/>
      <c r="Q680" s="1010"/>
      <c r="R680" s="1073" t="str">
        <f>IF(H680="","",VLOOKUP($H680,'Nhập xuất tồn S02'!$B$12:$AB$51,3,0))</f>
        <v/>
      </c>
      <c r="S680" s="1093">
        <f t="shared" si="226"/>
        <v>0</v>
      </c>
      <c r="T680" s="1093">
        <f t="shared" si="227"/>
        <v>0</v>
      </c>
      <c r="U680" s="1094">
        <f>IF(J680&gt;0,VLOOKUP($H680,'Nhập xuất tồn S02'!$B$12:$AB$51,27,0),0)</f>
        <v>0</v>
      </c>
      <c r="V680" s="1094">
        <f t="shared" si="230"/>
        <v>0</v>
      </c>
      <c r="W680" s="1105" t="str">
        <f>IF(H680="","",VLOOKUP(H680,'Nhập xuất tồn S02'!$B$12:$X$4901,22,0))</f>
        <v/>
      </c>
      <c r="X680" s="1096" t="str">
        <f>IF(H680="","",VLOOKUP(H680,'Nhập xuất tồn S02'!$B$12:$X$4901,23,0))</f>
        <v/>
      </c>
      <c r="Y680" s="1096" t="str">
        <f t="shared" si="231"/>
        <v/>
      </c>
      <c r="Z680" s="1096" t="str">
        <f t="shared" si="232"/>
        <v/>
      </c>
      <c r="AA680" s="1107" t="str">
        <f>IF(P680="","",VLOOKUP(P680,'Khách hàng'!$B$6:$E$1391,2,0))</f>
        <v/>
      </c>
      <c r="AB680" s="1107" t="str">
        <f>IF(P680="","",VLOOKUP(P680,'Khách hàng'!$B$6:$E$1391,3,0))</f>
        <v/>
      </c>
    </row>
    <row r="681" spans="1:28" s="1011" customFormat="1" ht="13.8">
      <c r="A681" s="1164">
        <f t="shared" si="235"/>
        <v>1</v>
      </c>
      <c r="B681" s="1073" t="str">
        <f t="shared" si="236"/>
        <v>Q1</v>
      </c>
      <c r="C681" s="1042"/>
      <c r="D681" s="1175"/>
      <c r="E681" s="1403"/>
      <c r="F681" s="1044">
        <f t="shared" si="215"/>
        <v>0</v>
      </c>
      <c r="G681" s="1081" t="str">
        <f t="shared" si="214"/>
        <v/>
      </c>
      <c r="H681" s="1019"/>
      <c r="I681" s="1020"/>
      <c r="J681" s="1020"/>
      <c r="K681" s="1020"/>
      <c r="L681" s="1022"/>
      <c r="M681" s="1023"/>
      <c r="N681" s="1023"/>
      <c r="O681" s="1024"/>
      <c r="P681" s="1156"/>
      <c r="Q681" s="1010"/>
      <c r="R681" s="1073" t="str">
        <f>IF(H681="","",VLOOKUP($H681,'Nhập xuất tồn S02'!$B$12:$AB$51,3,0))</f>
        <v/>
      </c>
      <c r="S681" s="1093">
        <f t="shared" si="226"/>
        <v>0</v>
      </c>
      <c r="T681" s="1093">
        <f t="shared" si="227"/>
        <v>0</v>
      </c>
      <c r="U681" s="1094">
        <f>IF(J681&gt;0,VLOOKUP($H681,'Nhập xuất tồn S02'!$B$12:$AB$51,27,0),0)</f>
        <v>0</v>
      </c>
      <c r="V681" s="1094">
        <f t="shared" si="230"/>
        <v>0</v>
      </c>
      <c r="W681" s="1105" t="str">
        <f>IF(H681="","",VLOOKUP(H681,'Nhập xuất tồn S02'!$B$12:$X$4901,22,0))</f>
        <v/>
      </c>
      <c r="X681" s="1096" t="str">
        <f>IF(H681="","",VLOOKUP(H681,'Nhập xuất tồn S02'!$B$12:$X$4901,23,0))</f>
        <v/>
      </c>
      <c r="Y681" s="1096" t="str">
        <f t="shared" si="231"/>
        <v/>
      </c>
      <c r="Z681" s="1096" t="str">
        <f t="shared" si="232"/>
        <v/>
      </c>
      <c r="AA681" s="1107" t="str">
        <f>IF(P681="","",VLOOKUP(P681,'Khách hàng'!$B$6:$E$1391,2,0))</f>
        <v/>
      </c>
      <c r="AB681" s="1107" t="str">
        <f>IF(P681="","",VLOOKUP(P681,'Khách hàng'!$B$6:$E$1391,3,0))</f>
        <v/>
      </c>
    </row>
    <row r="682" spans="1:28" s="1011" customFormat="1" ht="13.8">
      <c r="A682" s="1164">
        <f t="shared" si="235"/>
        <v>1</v>
      </c>
      <c r="B682" s="1073" t="str">
        <f t="shared" si="236"/>
        <v>Q1</v>
      </c>
      <c r="C682" s="1042"/>
      <c r="D682" s="1175"/>
      <c r="E682" s="1403"/>
      <c r="F682" s="1044">
        <f t="shared" si="215"/>
        <v>0</v>
      </c>
      <c r="G682" s="1081" t="str">
        <f t="shared" si="214"/>
        <v/>
      </c>
      <c r="H682" s="1019"/>
      <c r="I682" s="1020"/>
      <c r="J682" s="1020"/>
      <c r="K682" s="1020"/>
      <c r="L682" s="1022"/>
      <c r="M682" s="1023"/>
      <c r="N682" s="1023"/>
      <c r="O682" s="1024"/>
      <c r="P682" s="1156"/>
      <c r="Q682" s="1010"/>
      <c r="R682" s="1073" t="str">
        <f>IF(H682="","",VLOOKUP($H682,'Nhập xuất tồn S02'!$B$12:$AB$51,3,0))</f>
        <v/>
      </c>
      <c r="S682" s="1093">
        <f t="shared" si="226"/>
        <v>0</v>
      </c>
      <c r="T682" s="1093">
        <f t="shared" si="227"/>
        <v>0</v>
      </c>
      <c r="U682" s="1094">
        <f>IF(J682&gt;0,VLOOKUP($H682,'Nhập xuất tồn S02'!$B$12:$AB$51,27,0),0)</f>
        <v>0</v>
      </c>
      <c r="V682" s="1094">
        <f t="shared" si="230"/>
        <v>0</v>
      </c>
      <c r="W682" s="1105" t="str">
        <f>IF(H682="","",VLOOKUP(H682,'Nhập xuất tồn S02'!$B$12:$X$4901,22,0))</f>
        <v/>
      </c>
      <c r="X682" s="1096" t="str">
        <f>IF(H682="","",VLOOKUP(H682,'Nhập xuất tồn S02'!$B$12:$X$4901,23,0))</f>
        <v/>
      </c>
      <c r="Y682" s="1096" t="str">
        <f t="shared" si="231"/>
        <v/>
      </c>
      <c r="Z682" s="1096" t="str">
        <f t="shared" si="232"/>
        <v/>
      </c>
      <c r="AA682" s="1107" t="str">
        <f>IF(P682="","",VLOOKUP(P682,'Khách hàng'!$B$6:$E$1391,2,0))</f>
        <v/>
      </c>
      <c r="AB682" s="1107" t="str">
        <f>IF(P682="","",VLOOKUP(P682,'Khách hàng'!$B$6:$E$1391,3,0))</f>
        <v/>
      </c>
    </row>
    <row r="683" spans="1:28" s="1011" customFormat="1" ht="13.8">
      <c r="A683" s="1164">
        <f t="shared" si="235"/>
        <v>1</v>
      </c>
      <c r="B683" s="1073" t="str">
        <f t="shared" si="236"/>
        <v>Q1</v>
      </c>
      <c r="C683" s="1042"/>
      <c r="D683" s="1175"/>
      <c r="E683" s="1403"/>
      <c r="F683" s="1044">
        <f t="shared" si="215"/>
        <v>0</v>
      </c>
      <c r="G683" s="1081" t="str">
        <f t="shared" si="214"/>
        <v/>
      </c>
      <c r="H683" s="1019"/>
      <c r="I683" s="1020"/>
      <c r="J683" s="1020"/>
      <c r="K683" s="1020"/>
      <c r="L683" s="1022"/>
      <c r="M683" s="1023"/>
      <c r="N683" s="1023"/>
      <c r="O683" s="1024"/>
      <c r="P683" s="1156"/>
      <c r="Q683" s="1010"/>
      <c r="R683" s="1073" t="str">
        <f>IF(H683="","",VLOOKUP($H683,'Nhập xuất tồn S02'!$B$12:$AB$51,3,0))</f>
        <v/>
      </c>
      <c r="S683" s="1093">
        <f t="shared" si="226"/>
        <v>0</v>
      </c>
      <c r="T683" s="1093">
        <f t="shared" si="227"/>
        <v>0</v>
      </c>
      <c r="U683" s="1094">
        <f>IF(J683&gt;0,VLOOKUP($H683,'Nhập xuất tồn S02'!$B$12:$AB$51,27,0),0)</f>
        <v>0</v>
      </c>
      <c r="V683" s="1094">
        <f t="shared" si="230"/>
        <v>0</v>
      </c>
      <c r="W683" s="1105" t="str">
        <f>IF(H683="","",VLOOKUP(H683,'Nhập xuất tồn S02'!$B$12:$X$4901,22,0))</f>
        <v/>
      </c>
      <c r="X683" s="1096" t="str">
        <f>IF(H683="","",VLOOKUP(H683,'Nhập xuất tồn S02'!$B$12:$X$4901,23,0))</f>
        <v/>
      </c>
      <c r="Y683" s="1096" t="str">
        <f t="shared" si="231"/>
        <v/>
      </c>
      <c r="Z683" s="1096" t="str">
        <f t="shared" si="232"/>
        <v/>
      </c>
      <c r="AA683" s="1107" t="str">
        <f>IF(P683="","",VLOOKUP(P683,'Khách hàng'!$B$6:$E$1391,2,0))</f>
        <v/>
      </c>
      <c r="AB683" s="1107" t="str">
        <f>IF(P683="","",VLOOKUP(P683,'Khách hàng'!$B$6:$E$1391,3,0))</f>
        <v/>
      </c>
    </row>
    <row r="684" spans="1:28" s="1011" customFormat="1" ht="13.8">
      <c r="A684" s="1164">
        <f t="shared" si="235"/>
        <v>1</v>
      </c>
      <c r="B684" s="1073" t="str">
        <f t="shared" si="236"/>
        <v>Q1</v>
      </c>
      <c r="C684" s="1042"/>
      <c r="D684" s="1175"/>
      <c r="E684" s="1403"/>
      <c r="F684" s="1044">
        <f t="shared" si="215"/>
        <v>0</v>
      </c>
      <c r="G684" s="1081" t="str">
        <f t="shared" si="214"/>
        <v/>
      </c>
      <c r="H684" s="1019"/>
      <c r="I684" s="1020"/>
      <c r="J684" s="1020"/>
      <c r="K684" s="1020"/>
      <c r="L684" s="1022"/>
      <c r="M684" s="1023"/>
      <c r="N684" s="1023"/>
      <c r="O684" s="1024"/>
      <c r="P684" s="1156"/>
      <c r="Q684" s="1010"/>
      <c r="R684" s="1073" t="str">
        <f>IF(H684="","",VLOOKUP($H684,'Nhập xuất tồn S02'!$B$12:$AB$51,3,0))</f>
        <v/>
      </c>
      <c r="S684" s="1093">
        <f t="shared" si="226"/>
        <v>0</v>
      </c>
      <c r="T684" s="1093">
        <f t="shared" si="227"/>
        <v>0</v>
      </c>
      <c r="U684" s="1094">
        <f>IF(J684&gt;0,VLOOKUP($H684,'Nhập xuất tồn S02'!$B$12:$AB$51,27,0),0)</f>
        <v>0</v>
      </c>
      <c r="V684" s="1094">
        <f t="shared" si="230"/>
        <v>0</v>
      </c>
      <c r="W684" s="1105" t="str">
        <f>IF(H684="","",VLOOKUP(H684,'Nhập xuất tồn S02'!$B$12:$X$4901,22,0))</f>
        <v/>
      </c>
      <c r="X684" s="1096" t="str">
        <f>IF(H684="","",VLOOKUP(H684,'Nhập xuất tồn S02'!$B$12:$X$4901,23,0))</f>
        <v/>
      </c>
      <c r="Y684" s="1096" t="str">
        <f t="shared" si="231"/>
        <v/>
      </c>
      <c r="Z684" s="1096" t="str">
        <f t="shared" si="232"/>
        <v/>
      </c>
      <c r="AA684" s="1107" t="str">
        <f>IF(P684="","",VLOOKUP(P684,'Khách hàng'!$B$6:$E$1391,2,0))</f>
        <v/>
      </c>
      <c r="AB684" s="1107" t="str">
        <f>IF(P684="","",VLOOKUP(P684,'Khách hàng'!$B$6:$E$1391,3,0))</f>
        <v/>
      </c>
    </row>
    <row r="685" spans="1:28" s="1011" customFormat="1" ht="13.8">
      <c r="A685" s="1164">
        <f t="shared" si="235"/>
        <v>1</v>
      </c>
      <c r="B685" s="1073" t="str">
        <f t="shared" si="236"/>
        <v>Q1</v>
      </c>
      <c r="C685" s="1042"/>
      <c r="D685" s="1175"/>
      <c r="E685" s="1403"/>
      <c r="F685" s="1044">
        <f t="shared" si="215"/>
        <v>0</v>
      </c>
      <c r="G685" s="1081" t="str">
        <f t="shared" si="214"/>
        <v/>
      </c>
      <c r="H685" s="1019"/>
      <c r="I685" s="1020"/>
      <c r="J685" s="1020"/>
      <c r="K685" s="1020"/>
      <c r="L685" s="1022"/>
      <c r="M685" s="1023"/>
      <c r="N685" s="1023"/>
      <c r="O685" s="1024"/>
      <c r="P685" s="1156"/>
      <c r="Q685" s="1010"/>
      <c r="R685" s="1073" t="str">
        <f>IF(H685="","",VLOOKUP($H685,'Nhập xuất tồn S02'!$B$12:$AB$51,3,0))</f>
        <v/>
      </c>
      <c r="S685" s="1093">
        <f t="shared" si="226"/>
        <v>0</v>
      </c>
      <c r="T685" s="1093">
        <f t="shared" si="227"/>
        <v>0</v>
      </c>
      <c r="U685" s="1094">
        <f>IF(J685&gt;0,VLOOKUP($H685,'Nhập xuất tồn S02'!$B$12:$AB$51,27,0),0)</f>
        <v>0</v>
      </c>
      <c r="V685" s="1094">
        <f t="shared" si="230"/>
        <v>0</v>
      </c>
      <c r="W685" s="1105" t="str">
        <f>IF(H685="","",VLOOKUP(H685,'Nhập xuất tồn S02'!$B$12:$X$4901,22,0))</f>
        <v/>
      </c>
      <c r="X685" s="1096" t="str">
        <f>IF(H685="","",VLOOKUP(H685,'Nhập xuất tồn S02'!$B$12:$X$4901,23,0))</f>
        <v/>
      </c>
      <c r="Y685" s="1096" t="str">
        <f t="shared" si="231"/>
        <v/>
      </c>
      <c r="Z685" s="1096" t="str">
        <f t="shared" si="232"/>
        <v/>
      </c>
      <c r="AA685" s="1107" t="str">
        <f>IF(P685="","",VLOOKUP(P685,'Khách hàng'!$B$6:$E$1391,2,0))</f>
        <v/>
      </c>
      <c r="AB685" s="1107" t="str">
        <f>IF(P685="","",VLOOKUP(P685,'Khách hàng'!$B$6:$E$1391,3,0))</f>
        <v/>
      </c>
    </row>
    <row r="686" spans="1:28" s="1011" customFormat="1" ht="13.8">
      <c r="A686" s="1164">
        <f t="shared" si="235"/>
        <v>1</v>
      </c>
      <c r="B686" s="1073" t="str">
        <f t="shared" si="236"/>
        <v>Q1</v>
      </c>
      <c r="C686" s="1042"/>
      <c r="D686" s="1175"/>
      <c r="E686" s="1403"/>
      <c r="F686" s="1044">
        <f t="shared" si="215"/>
        <v>0</v>
      </c>
      <c r="G686" s="1081" t="str">
        <f t="shared" si="214"/>
        <v/>
      </c>
      <c r="H686" s="1019"/>
      <c r="I686" s="1020"/>
      <c r="J686" s="1020"/>
      <c r="K686" s="1020"/>
      <c r="L686" s="1022"/>
      <c r="M686" s="1023"/>
      <c r="N686" s="1023"/>
      <c r="O686" s="1024"/>
      <c r="P686" s="1156"/>
      <c r="Q686" s="1010"/>
      <c r="R686" s="1073" t="str">
        <f>IF(H686="","",VLOOKUP($H686,'Nhập xuất tồn S02'!$B$12:$AB$51,3,0))</f>
        <v/>
      </c>
      <c r="S686" s="1093">
        <f t="shared" si="226"/>
        <v>0</v>
      </c>
      <c r="T686" s="1093">
        <f t="shared" si="227"/>
        <v>0</v>
      </c>
      <c r="U686" s="1094">
        <f>IF(J686&gt;0,VLOOKUP($H686,'Nhập xuất tồn S02'!$B$12:$AB$51,27,0),0)</f>
        <v>0</v>
      </c>
      <c r="V686" s="1094">
        <f t="shared" si="230"/>
        <v>0</v>
      </c>
      <c r="W686" s="1105" t="str">
        <f>IF(H686="","",VLOOKUP(H686,'Nhập xuất tồn S02'!$B$12:$X$4901,22,0))</f>
        <v/>
      </c>
      <c r="X686" s="1096" t="str">
        <f>IF(H686="","",VLOOKUP(H686,'Nhập xuất tồn S02'!$B$12:$X$4901,23,0))</f>
        <v/>
      </c>
      <c r="Y686" s="1096" t="str">
        <f t="shared" si="231"/>
        <v/>
      </c>
      <c r="Z686" s="1096" t="str">
        <f t="shared" si="232"/>
        <v/>
      </c>
      <c r="AA686" s="1107" t="str">
        <f>IF(P686="","",VLOOKUP(P686,'Khách hàng'!$B$6:$E$1391,2,0))</f>
        <v/>
      </c>
      <c r="AB686" s="1107" t="str">
        <f>IF(P686="","",VLOOKUP(P686,'Khách hàng'!$B$6:$E$1391,3,0))</f>
        <v/>
      </c>
    </row>
    <row r="687" spans="1:28" s="1011" customFormat="1" ht="13.8">
      <c r="A687" s="1164">
        <f t="shared" si="235"/>
        <v>1</v>
      </c>
      <c r="B687" s="1073" t="str">
        <f t="shared" si="236"/>
        <v>Q1</v>
      </c>
      <c r="C687" s="1042"/>
      <c r="D687" s="1175"/>
      <c r="E687" s="1403"/>
      <c r="F687" s="1044">
        <f t="shared" si="215"/>
        <v>0</v>
      </c>
      <c r="G687" s="1081" t="str">
        <f t="shared" si="214"/>
        <v/>
      </c>
      <c r="H687" s="1019"/>
      <c r="I687" s="1020"/>
      <c r="J687" s="1020"/>
      <c r="K687" s="1020"/>
      <c r="L687" s="1022"/>
      <c r="M687" s="1023"/>
      <c r="N687" s="1023"/>
      <c r="O687" s="1024"/>
      <c r="P687" s="1156"/>
      <c r="Q687" s="1010"/>
      <c r="R687" s="1073" t="str">
        <f>IF(H687="","",VLOOKUP($H687,'Nhập xuất tồn S02'!$B$12:$AB$51,3,0))</f>
        <v/>
      </c>
      <c r="S687" s="1093">
        <f t="shared" si="226"/>
        <v>0</v>
      </c>
      <c r="T687" s="1093">
        <f t="shared" si="227"/>
        <v>0</v>
      </c>
      <c r="U687" s="1094">
        <f>IF(J687&gt;0,VLOOKUP($H687,'Nhập xuất tồn S02'!$B$12:$AB$51,27,0),0)</f>
        <v>0</v>
      </c>
      <c r="V687" s="1094">
        <f t="shared" si="230"/>
        <v>0</v>
      </c>
      <c r="W687" s="1105" t="str">
        <f>IF(H687="","",VLOOKUP(H687,'Nhập xuất tồn S02'!$B$12:$X$4901,22,0))</f>
        <v/>
      </c>
      <c r="X687" s="1096" t="str">
        <f>IF(H687="","",VLOOKUP(H687,'Nhập xuất tồn S02'!$B$12:$X$4901,23,0))</f>
        <v/>
      </c>
      <c r="Y687" s="1096" t="str">
        <f t="shared" si="231"/>
        <v/>
      </c>
      <c r="Z687" s="1096" t="str">
        <f t="shared" si="232"/>
        <v/>
      </c>
      <c r="AA687" s="1107" t="str">
        <f>IF(P687="","",VLOOKUP(P687,'Khách hàng'!$B$6:$E$1391,2,0))</f>
        <v/>
      </c>
      <c r="AB687" s="1107" t="str">
        <f>IF(P687="","",VLOOKUP(P687,'Khách hàng'!$B$6:$E$1391,3,0))</f>
        <v/>
      </c>
    </row>
    <row r="688" spans="1:28" s="1011" customFormat="1" ht="13.8">
      <c r="A688" s="1164">
        <f t="shared" si="235"/>
        <v>1</v>
      </c>
      <c r="B688" s="1073" t="str">
        <f t="shared" si="236"/>
        <v>Q1</v>
      </c>
      <c r="C688" s="1042"/>
      <c r="D688" s="1175"/>
      <c r="E688" s="1403"/>
      <c r="F688" s="1044">
        <f t="shared" si="215"/>
        <v>0</v>
      </c>
      <c r="G688" s="1081" t="str">
        <f t="shared" si="214"/>
        <v/>
      </c>
      <c r="H688" s="1019"/>
      <c r="I688" s="1020"/>
      <c r="J688" s="1020"/>
      <c r="K688" s="1020"/>
      <c r="L688" s="1022"/>
      <c r="M688" s="1023"/>
      <c r="N688" s="1023"/>
      <c r="O688" s="1024"/>
      <c r="P688" s="1156"/>
      <c r="Q688" s="1010"/>
      <c r="R688" s="1073" t="str">
        <f>IF(H688="","",VLOOKUP($H688,'Nhập xuất tồn S02'!$B$12:$AB$51,3,0))</f>
        <v/>
      </c>
      <c r="S688" s="1093">
        <f t="shared" si="226"/>
        <v>0</v>
      </c>
      <c r="T688" s="1093">
        <f t="shared" si="227"/>
        <v>0</v>
      </c>
      <c r="U688" s="1094">
        <f>IF(J688&gt;0,VLOOKUP($H688,'Nhập xuất tồn S02'!$B$12:$AB$51,27,0),0)</f>
        <v>0</v>
      </c>
      <c r="V688" s="1094">
        <f t="shared" si="230"/>
        <v>0</v>
      </c>
      <c r="W688" s="1105" t="str">
        <f>IF(H688="","",VLOOKUP(H688,'Nhập xuất tồn S02'!$B$12:$X$4901,22,0))</f>
        <v/>
      </c>
      <c r="X688" s="1096" t="str">
        <f>IF(H688="","",VLOOKUP(H688,'Nhập xuất tồn S02'!$B$12:$X$4901,23,0))</f>
        <v/>
      </c>
      <c r="Y688" s="1096" t="str">
        <f t="shared" si="231"/>
        <v/>
      </c>
      <c r="Z688" s="1096" t="str">
        <f t="shared" si="232"/>
        <v/>
      </c>
      <c r="AA688" s="1107" t="str">
        <f>IF(P688="","",VLOOKUP(P688,'Khách hàng'!$B$6:$E$1391,2,0))</f>
        <v/>
      </c>
      <c r="AB688" s="1107" t="str">
        <f>IF(P688="","",VLOOKUP(P688,'Khách hàng'!$B$6:$E$1391,3,0))</f>
        <v/>
      </c>
    </row>
    <row r="689" spans="1:28" s="1011" customFormat="1" ht="13.8">
      <c r="A689" s="1164">
        <f t="shared" si="235"/>
        <v>1</v>
      </c>
      <c r="B689" s="1073" t="str">
        <f t="shared" si="236"/>
        <v>Q1</v>
      </c>
      <c r="C689" s="1042"/>
      <c r="D689" s="1175"/>
      <c r="E689" s="1403"/>
      <c r="F689" s="1044">
        <f t="shared" si="215"/>
        <v>0</v>
      </c>
      <c r="G689" s="1081" t="str">
        <f t="shared" ref="G689:G752" si="237">IF(M689="152","PN-"&amp;C689,"")</f>
        <v/>
      </c>
      <c r="H689" s="1019"/>
      <c r="I689" s="1020"/>
      <c r="J689" s="1020"/>
      <c r="K689" s="1020"/>
      <c r="L689" s="1022"/>
      <c r="M689" s="1023"/>
      <c r="N689" s="1023"/>
      <c r="O689" s="1024"/>
      <c r="P689" s="1156"/>
      <c r="Q689" s="1010"/>
      <c r="R689" s="1073" t="str">
        <f>IF(H689="","",VLOOKUP($H689,'Nhập xuất tồn S02'!$B$12:$AB$51,3,0))</f>
        <v/>
      </c>
      <c r="S689" s="1093">
        <f t="shared" si="226"/>
        <v>0</v>
      </c>
      <c r="T689" s="1093">
        <f t="shared" si="227"/>
        <v>0</v>
      </c>
      <c r="U689" s="1094">
        <f>IF(J689&gt;0,VLOOKUP($H689,'Nhập xuất tồn S02'!$B$12:$AB$51,27,0),0)</f>
        <v>0</v>
      </c>
      <c r="V689" s="1094">
        <f t="shared" si="230"/>
        <v>0</v>
      </c>
      <c r="W689" s="1105" t="str">
        <f>IF(H689="","",VLOOKUP(H689,'Nhập xuất tồn S02'!$B$12:$X$4901,22,0))</f>
        <v/>
      </c>
      <c r="X689" s="1096" t="str">
        <f>IF(H689="","",VLOOKUP(H689,'Nhập xuất tồn S02'!$B$12:$X$4901,23,0))</f>
        <v/>
      </c>
      <c r="Y689" s="1096" t="str">
        <f t="shared" si="231"/>
        <v/>
      </c>
      <c r="Z689" s="1096" t="str">
        <f t="shared" si="232"/>
        <v/>
      </c>
      <c r="AA689" s="1107" t="str">
        <f>IF(P689="","",VLOOKUP(P689,'Khách hàng'!$B$6:$E$1391,2,0))</f>
        <v/>
      </c>
      <c r="AB689" s="1107" t="str">
        <f>IF(P689="","",VLOOKUP(P689,'Khách hàng'!$B$6:$E$1391,3,0))</f>
        <v/>
      </c>
    </row>
    <row r="690" spans="1:28" s="1011" customFormat="1" ht="13.8">
      <c r="A690" s="1164">
        <f t="shared" ref="A690:A695" si="238">IF(F690="","",MONTH(F690))</f>
        <v>1</v>
      </c>
      <c r="B690" s="1073" t="str">
        <f t="shared" ref="B690:B695" si="239">IF(F690="","",IF(OR(MONTH(F690)=1,MONTH(F690)=2,MONTH(F690)=3),"Q1",IF(OR(MONTH(F690)=4,MONTH(F690)=5,MONTH(F690)=6),"Q2",IF(OR(MONTH(F690)=7,MONTH(F690)=8,MONTH(F690)=9),"Q3","Q4"))))</f>
        <v>Q1</v>
      </c>
      <c r="C690" s="1042"/>
      <c r="D690" s="1175"/>
      <c r="E690" s="1403"/>
      <c r="F690" s="1044">
        <f t="shared" si="215"/>
        <v>0</v>
      </c>
      <c r="G690" s="1081" t="str">
        <f t="shared" si="237"/>
        <v/>
      </c>
      <c r="H690" s="1019"/>
      <c r="I690" s="1020"/>
      <c r="J690" s="1020"/>
      <c r="K690" s="1020"/>
      <c r="L690" s="1022"/>
      <c r="M690" s="1023"/>
      <c r="N690" s="1023"/>
      <c r="O690" s="1024"/>
      <c r="P690" s="1156"/>
      <c r="Q690" s="1010"/>
      <c r="R690" s="1073" t="str">
        <f>IF(H690="","",VLOOKUP($H690,'Nhập xuất tồn S02'!$B$12:$AB$51,3,0))</f>
        <v/>
      </c>
      <c r="S690" s="1093">
        <f t="shared" si="226"/>
        <v>0</v>
      </c>
      <c r="T690" s="1093">
        <f t="shared" si="227"/>
        <v>0</v>
      </c>
      <c r="U690" s="1094">
        <f>IF(J690&gt;0,VLOOKUP($H690,'Nhập xuất tồn S02'!$B$12:$AB$51,27,0),0)</f>
        <v>0</v>
      </c>
      <c r="V690" s="1094">
        <f t="shared" si="230"/>
        <v>0</v>
      </c>
      <c r="W690" s="1105" t="str">
        <f>IF(H690="","",VLOOKUP(H690,'Nhập xuất tồn S02'!$B$12:$X$4901,22,0))</f>
        <v/>
      </c>
      <c r="X690" s="1096" t="str">
        <f>IF(H690="","",VLOOKUP(H690,'Nhập xuất tồn S02'!$B$12:$X$4901,23,0))</f>
        <v/>
      </c>
      <c r="Y690" s="1096" t="str">
        <f t="shared" si="231"/>
        <v/>
      </c>
      <c r="Z690" s="1096" t="str">
        <f t="shared" si="232"/>
        <v/>
      </c>
      <c r="AA690" s="1107" t="str">
        <f>IF(P690="","",VLOOKUP(P690,'Khách hàng'!$B$6:$E$1391,2,0))</f>
        <v/>
      </c>
      <c r="AB690" s="1107" t="str">
        <f>IF(P690="","",VLOOKUP(P690,'Khách hàng'!$B$6:$E$1391,3,0))</f>
        <v/>
      </c>
    </row>
    <row r="691" spans="1:28" s="1011" customFormat="1" ht="13.8">
      <c r="A691" s="1164">
        <f t="shared" si="238"/>
        <v>1</v>
      </c>
      <c r="B691" s="1073" t="str">
        <f t="shared" si="239"/>
        <v>Q1</v>
      </c>
      <c r="C691" s="1042"/>
      <c r="D691" s="1175"/>
      <c r="E691" s="1403"/>
      <c r="F691" s="1044">
        <f t="shared" ref="F691:F754" si="240">D691</f>
        <v>0</v>
      </c>
      <c r="G691" s="1081" t="str">
        <f t="shared" si="237"/>
        <v/>
      </c>
      <c r="H691" s="1019"/>
      <c r="I691" s="1020"/>
      <c r="J691" s="1020"/>
      <c r="K691" s="1020"/>
      <c r="L691" s="1022"/>
      <c r="M691" s="1023"/>
      <c r="N691" s="1023"/>
      <c r="O691" s="1024"/>
      <c r="P691" s="1156"/>
      <c r="Q691" s="1010"/>
      <c r="R691" s="1073" t="str">
        <f>IF(H691="","",VLOOKUP($H691,'Nhập xuất tồn S02'!$B$12:$AB$51,3,0))</f>
        <v/>
      </c>
      <c r="S691" s="1093">
        <f t="shared" si="226"/>
        <v>0</v>
      </c>
      <c r="T691" s="1093">
        <f t="shared" si="227"/>
        <v>0</v>
      </c>
      <c r="U691" s="1094">
        <f>IF(J691&gt;0,VLOOKUP($H691,'Nhập xuất tồn S02'!$B$12:$AB$51,27,0),0)</f>
        <v>0</v>
      </c>
      <c r="V691" s="1094">
        <f t="shared" si="230"/>
        <v>0</v>
      </c>
      <c r="W691" s="1105" t="str">
        <f>IF(H691="","",VLOOKUP(H691,'Nhập xuất tồn S02'!$B$12:$X$4901,22,0))</f>
        <v/>
      </c>
      <c r="X691" s="1096" t="str">
        <f>IF(H691="","",VLOOKUP(H691,'Nhập xuất tồn S02'!$B$12:$X$4901,23,0))</f>
        <v/>
      </c>
      <c r="Y691" s="1096" t="str">
        <f t="shared" si="231"/>
        <v/>
      </c>
      <c r="Z691" s="1096" t="str">
        <f t="shared" si="232"/>
        <v/>
      </c>
      <c r="AA691" s="1107" t="str">
        <f>IF(P691="","",VLOOKUP(P691,'Khách hàng'!$B$6:$E$1391,2,0))</f>
        <v/>
      </c>
      <c r="AB691" s="1107" t="str">
        <f>IF(P691="","",VLOOKUP(P691,'Khách hàng'!$B$6:$E$1391,3,0))</f>
        <v/>
      </c>
    </row>
    <row r="692" spans="1:28" s="1011" customFormat="1" ht="13.8">
      <c r="A692" s="1164">
        <f t="shared" si="238"/>
        <v>1</v>
      </c>
      <c r="B692" s="1073" t="str">
        <f t="shared" si="239"/>
        <v>Q1</v>
      </c>
      <c r="C692" s="1042"/>
      <c r="D692" s="1175"/>
      <c r="E692" s="1403"/>
      <c r="F692" s="1044">
        <f t="shared" si="240"/>
        <v>0</v>
      </c>
      <c r="G692" s="1081" t="str">
        <f t="shared" si="237"/>
        <v/>
      </c>
      <c r="H692" s="1019"/>
      <c r="I692" s="1020"/>
      <c r="J692" s="1020"/>
      <c r="K692" s="1020"/>
      <c r="L692" s="1022"/>
      <c r="M692" s="1023"/>
      <c r="N692" s="1023"/>
      <c r="O692" s="1024"/>
      <c r="P692" s="1156"/>
      <c r="Q692" s="1010"/>
      <c r="R692" s="1073" t="str">
        <f>IF(H692="","",VLOOKUP($H692,'Nhập xuất tồn S02'!$B$12:$AB$51,3,0))</f>
        <v/>
      </c>
      <c r="S692" s="1093">
        <f t="shared" si="226"/>
        <v>0</v>
      </c>
      <c r="T692" s="1093">
        <f t="shared" si="227"/>
        <v>0</v>
      </c>
      <c r="U692" s="1094">
        <f>IF(J692&gt;0,VLOOKUP($H692,'Nhập xuất tồn S02'!$B$12:$AB$51,27,0),0)</f>
        <v>0</v>
      </c>
      <c r="V692" s="1094">
        <f t="shared" si="230"/>
        <v>0</v>
      </c>
      <c r="W692" s="1105" t="str">
        <f>IF(H692="","",VLOOKUP(H692,'Nhập xuất tồn S02'!$B$12:$X$4901,22,0))</f>
        <v/>
      </c>
      <c r="X692" s="1096" t="str">
        <f>IF(H692="","",VLOOKUP(H692,'Nhập xuất tồn S02'!$B$12:$X$4901,23,0))</f>
        <v/>
      </c>
      <c r="Y692" s="1096" t="str">
        <f t="shared" si="231"/>
        <v/>
      </c>
      <c r="Z692" s="1096" t="str">
        <f t="shared" si="232"/>
        <v/>
      </c>
      <c r="AA692" s="1107" t="str">
        <f>IF(P692="","",VLOOKUP(P692,'Khách hàng'!$B$6:$E$1391,2,0))</f>
        <v/>
      </c>
      <c r="AB692" s="1107" t="str">
        <f>IF(P692="","",VLOOKUP(P692,'Khách hàng'!$B$6:$E$1391,3,0))</f>
        <v/>
      </c>
    </row>
    <row r="693" spans="1:28" s="1011" customFormat="1" ht="13.8">
      <c r="A693" s="1164">
        <f t="shared" si="238"/>
        <v>1</v>
      </c>
      <c r="B693" s="1073" t="str">
        <f t="shared" si="239"/>
        <v>Q1</v>
      </c>
      <c r="C693" s="1042"/>
      <c r="D693" s="1175"/>
      <c r="E693" s="1403"/>
      <c r="F693" s="1044">
        <f t="shared" si="240"/>
        <v>0</v>
      </c>
      <c r="G693" s="1081" t="str">
        <f t="shared" si="237"/>
        <v/>
      </c>
      <c r="H693" s="1019"/>
      <c r="I693" s="1020"/>
      <c r="J693" s="1020"/>
      <c r="K693" s="1020"/>
      <c r="L693" s="1022"/>
      <c r="M693" s="1023"/>
      <c r="N693" s="1023"/>
      <c r="O693" s="1024"/>
      <c r="P693" s="1156"/>
      <c r="Q693" s="1010"/>
      <c r="R693" s="1073" t="str">
        <f>IF(H693="","",VLOOKUP($H693,'Nhập xuất tồn S02'!$B$12:$AB$51,3,0))</f>
        <v/>
      </c>
      <c r="S693" s="1093">
        <f t="shared" si="226"/>
        <v>0</v>
      </c>
      <c r="T693" s="1093">
        <f t="shared" si="227"/>
        <v>0</v>
      </c>
      <c r="U693" s="1094">
        <f>IF(J693&gt;0,VLOOKUP($H693,'Nhập xuất tồn S02'!$B$12:$AB$51,27,0),0)</f>
        <v>0</v>
      </c>
      <c r="V693" s="1094">
        <f t="shared" si="230"/>
        <v>0</v>
      </c>
      <c r="W693" s="1105" t="str">
        <f>IF(H693="","",VLOOKUP(H693,'Nhập xuất tồn S02'!$B$12:$X$4901,22,0))</f>
        <v/>
      </c>
      <c r="X693" s="1096" t="str">
        <f>IF(H693="","",VLOOKUP(H693,'Nhập xuất tồn S02'!$B$12:$X$4901,23,0))</f>
        <v/>
      </c>
      <c r="Y693" s="1096" t="str">
        <f t="shared" si="231"/>
        <v/>
      </c>
      <c r="Z693" s="1096" t="str">
        <f t="shared" si="232"/>
        <v/>
      </c>
      <c r="AA693" s="1107" t="str">
        <f>IF(P693="","",VLOOKUP(P693,'Khách hàng'!$B$6:$E$1391,2,0))</f>
        <v/>
      </c>
      <c r="AB693" s="1107" t="str">
        <f>IF(P693="","",VLOOKUP(P693,'Khách hàng'!$B$6:$E$1391,3,0))</f>
        <v/>
      </c>
    </row>
    <row r="694" spans="1:28" s="1011" customFormat="1" ht="13.8">
      <c r="A694" s="1164">
        <f t="shared" si="238"/>
        <v>1</v>
      </c>
      <c r="B694" s="1073" t="str">
        <f t="shared" si="239"/>
        <v>Q1</v>
      </c>
      <c r="C694" s="1042"/>
      <c r="D694" s="1175"/>
      <c r="E694" s="1403"/>
      <c r="F694" s="1044">
        <f t="shared" si="240"/>
        <v>0</v>
      </c>
      <c r="G694" s="1081" t="str">
        <f t="shared" si="237"/>
        <v/>
      </c>
      <c r="H694" s="1019"/>
      <c r="I694" s="1020"/>
      <c r="J694" s="1020"/>
      <c r="K694" s="1020"/>
      <c r="L694" s="1022"/>
      <c r="M694" s="1023"/>
      <c r="N694" s="1023"/>
      <c r="O694" s="1024"/>
      <c r="P694" s="1156"/>
      <c r="Q694" s="1010"/>
      <c r="R694" s="1073" t="str">
        <f>IF(H694="","",VLOOKUP($H694,'Nhập xuất tồn S02'!$B$12:$AB$51,3,0))</f>
        <v/>
      </c>
      <c r="S694" s="1093">
        <f t="shared" si="226"/>
        <v>0</v>
      </c>
      <c r="T694" s="1093">
        <f t="shared" si="227"/>
        <v>0</v>
      </c>
      <c r="U694" s="1094">
        <f>IF(J694&gt;0,VLOOKUP($H694,'Nhập xuất tồn S02'!$B$12:$AB$51,27,0),0)</f>
        <v>0</v>
      </c>
      <c r="V694" s="1094">
        <f t="shared" si="230"/>
        <v>0</v>
      </c>
      <c r="W694" s="1105" t="str">
        <f>IF(H694="","",VLOOKUP(H694,'Nhập xuất tồn S02'!$B$12:$X$4901,22,0))</f>
        <v/>
      </c>
      <c r="X694" s="1096" t="str">
        <f>IF(H694="","",VLOOKUP(H694,'Nhập xuất tồn S02'!$B$12:$X$4901,23,0))</f>
        <v/>
      </c>
      <c r="Y694" s="1096" t="str">
        <f t="shared" si="231"/>
        <v/>
      </c>
      <c r="Z694" s="1096" t="str">
        <f t="shared" si="232"/>
        <v/>
      </c>
      <c r="AA694" s="1107" t="str">
        <f>IF(P694="","",VLOOKUP(P694,'Khách hàng'!$B$6:$E$1391,2,0))</f>
        <v/>
      </c>
      <c r="AB694" s="1107" t="str">
        <f>IF(P694="","",VLOOKUP(P694,'Khách hàng'!$B$6:$E$1391,3,0))</f>
        <v/>
      </c>
    </row>
    <row r="695" spans="1:28" s="1011" customFormat="1" ht="13.8">
      <c r="A695" s="1164">
        <f t="shared" si="238"/>
        <v>1</v>
      </c>
      <c r="B695" s="1073" t="str">
        <f t="shared" si="239"/>
        <v>Q1</v>
      </c>
      <c r="C695" s="1042"/>
      <c r="D695" s="1175"/>
      <c r="E695" s="1403"/>
      <c r="F695" s="1044">
        <f t="shared" si="240"/>
        <v>0</v>
      </c>
      <c r="G695" s="1081" t="str">
        <f t="shared" si="237"/>
        <v/>
      </c>
      <c r="H695" s="1019"/>
      <c r="I695" s="1020"/>
      <c r="J695" s="1020"/>
      <c r="K695" s="1020"/>
      <c r="L695" s="1022"/>
      <c r="M695" s="1023"/>
      <c r="N695" s="1023"/>
      <c r="O695" s="1024"/>
      <c r="P695" s="1156"/>
      <c r="Q695" s="1010"/>
      <c r="R695" s="1073" t="str">
        <f>IF(H695="","",VLOOKUP($H695,'Nhập xuất tồn S02'!$B$12:$AB$51,3,0))</f>
        <v/>
      </c>
      <c r="S695" s="1093">
        <f t="shared" si="226"/>
        <v>0</v>
      </c>
      <c r="T695" s="1093">
        <f t="shared" si="227"/>
        <v>0</v>
      </c>
      <c r="U695" s="1094">
        <f>IF(J695&gt;0,VLOOKUP($H695,'Nhập xuất tồn S02'!$B$12:$AB$51,27,0),0)</f>
        <v>0</v>
      </c>
      <c r="V695" s="1094">
        <f t="shared" si="230"/>
        <v>0</v>
      </c>
      <c r="W695" s="1105" t="str">
        <f>IF(H695="","",VLOOKUP(H695,'Nhập xuất tồn S02'!$B$12:$X$4901,22,0))</f>
        <v/>
      </c>
      <c r="X695" s="1096" t="str">
        <f>IF(H695="","",VLOOKUP(H695,'Nhập xuất tồn S02'!$B$12:$X$4901,23,0))</f>
        <v/>
      </c>
      <c r="Y695" s="1096" t="str">
        <f t="shared" si="231"/>
        <v/>
      </c>
      <c r="Z695" s="1096" t="str">
        <f t="shared" si="232"/>
        <v/>
      </c>
      <c r="AA695" s="1107" t="str">
        <f>IF(P695="","",VLOOKUP(P695,'Khách hàng'!$B$6:$E$1391,2,0))</f>
        <v/>
      </c>
      <c r="AB695" s="1107" t="str">
        <f>IF(P695="","",VLOOKUP(P695,'Khách hàng'!$B$6:$E$1391,3,0))</f>
        <v/>
      </c>
    </row>
    <row r="696" spans="1:28" s="1011" customFormat="1" ht="13.8">
      <c r="A696" s="1164">
        <f t="shared" si="235"/>
        <v>1</v>
      </c>
      <c r="B696" s="1073" t="str">
        <f t="shared" si="236"/>
        <v>Q1</v>
      </c>
      <c r="C696" s="1042"/>
      <c r="D696" s="1175"/>
      <c r="E696" s="1403"/>
      <c r="F696" s="1044">
        <f t="shared" si="240"/>
        <v>0</v>
      </c>
      <c r="G696" s="1081" t="str">
        <f t="shared" si="237"/>
        <v/>
      </c>
      <c r="H696" s="1019"/>
      <c r="I696" s="1020"/>
      <c r="J696" s="1020"/>
      <c r="K696" s="1020"/>
      <c r="L696" s="1022"/>
      <c r="M696" s="1023"/>
      <c r="N696" s="1023"/>
      <c r="O696" s="1024"/>
      <c r="P696" s="1156"/>
      <c r="Q696" s="1010"/>
      <c r="R696" s="1073" t="str">
        <f>IF(H696="","",VLOOKUP($H696,'Nhập xuất tồn S02'!$B$12:$AB$51,3,0))</f>
        <v/>
      </c>
      <c r="S696" s="1093">
        <f t="shared" si="226"/>
        <v>0</v>
      </c>
      <c r="T696" s="1093">
        <f t="shared" si="227"/>
        <v>0</v>
      </c>
      <c r="U696" s="1094">
        <f>IF(J696&gt;0,VLOOKUP($H696,'Nhập xuất tồn S02'!$B$12:$AB$51,27,0),0)</f>
        <v>0</v>
      </c>
      <c r="V696" s="1094">
        <f t="shared" si="230"/>
        <v>0</v>
      </c>
      <c r="W696" s="1105" t="str">
        <f>IF(H696="","",VLOOKUP(H696,'Nhập xuất tồn S02'!$B$12:$X$4901,22,0))</f>
        <v/>
      </c>
      <c r="X696" s="1096" t="str">
        <f>IF(H696="","",VLOOKUP(H696,'Nhập xuất tồn S02'!$B$12:$X$4901,23,0))</f>
        <v/>
      </c>
      <c r="Y696" s="1096" t="str">
        <f t="shared" si="231"/>
        <v/>
      </c>
      <c r="Z696" s="1096" t="str">
        <f t="shared" si="232"/>
        <v/>
      </c>
      <c r="AA696" s="1107" t="str">
        <f>IF(P696="","",VLOOKUP(P696,'Khách hàng'!$B$6:$E$1391,2,0))</f>
        <v/>
      </c>
      <c r="AB696" s="1107" t="str">
        <f>IF(P696="","",VLOOKUP(P696,'Khách hàng'!$B$6:$E$1391,3,0))</f>
        <v/>
      </c>
    </row>
    <row r="697" spans="1:28" s="1011" customFormat="1" ht="13.8">
      <c r="A697" s="1164">
        <f t="shared" si="235"/>
        <v>1</v>
      </c>
      <c r="B697" s="1073" t="str">
        <f t="shared" si="236"/>
        <v>Q1</v>
      </c>
      <c r="C697" s="1042"/>
      <c r="D697" s="1175"/>
      <c r="E697" s="1403"/>
      <c r="F697" s="1044">
        <f t="shared" si="240"/>
        <v>0</v>
      </c>
      <c r="G697" s="1081" t="str">
        <f t="shared" si="237"/>
        <v/>
      </c>
      <c r="H697" s="1019"/>
      <c r="I697" s="1020"/>
      <c r="J697" s="1020"/>
      <c r="K697" s="1020"/>
      <c r="L697" s="1022"/>
      <c r="M697" s="1023"/>
      <c r="N697" s="1023"/>
      <c r="O697" s="1024"/>
      <c r="P697" s="1156"/>
      <c r="Q697" s="1010"/>
      <c r="R697" s="1073" t="str">
        <f>IF(H697="","",VLOOKUP($H697,'Nhập xuất tồn S02'!$B$12:$AB$51,3,0))</f>
        <v/>
      </c>
      <c r="S697" s="1093">
        <f t="shared" si="226"/>
        <v>0</v>
      </c>
      <c r="T697" s="1093">
        <f t="shared" si="227"/>
        <v>0</v>
      </c>
      <c r="U697" s="1094">
        <f>IF(J697&gt;0,VLOOKUP($H697,'Nhập xuất tồn S02'!$B$12:$AB$51,27,0),0)</f>
        <v>0</v>
      </c>
      <c r="V697" s="1094">
        <f t="shared" si="230"/>
        <v>0</v>
      </c>
      <c r="W697" s="1105" t="str">
        <f>IF(H697="","",VLOOKUP(H697,'Nhập xuất tồn S02'!$B$12:$X$4901,22,0))</f>
        <v/>
      </c>
      <c r="X697" s="1096" t="str">
        <f>IF(H697="","",VLOOKUP(H697,'Nhập xuất tồn S02'!$B$12:$X$4901,23,0))</f>
        <v/>
      </c>
      <c r="Y697" s="1096" t="str">
        <f t="shared" si="231"/>
        <v/>
      </c>
      <c r="Z697" s="1096" t="str">
        <f t="shared" si="232"/>
        <v/>
      </c>
      <c r="AA697" s="1107" t="str">
        <f>IF(P697="","",VLOOKUP(P697,'Khách hàng'!$B$6:$E$1391,2,0))</f>
        <v/>
      </c>
      <c r="AB697" s="1107" t="str">
        <f>IF(P697="","",VLOOKUP(P697,'Khách hàng'!$B$6:$E$1391,3,0))</f>
        <v/>
      </c>
    </row>
    <row r="698" spans="1:28" s="1011" customFormat="1" ht="13.8">
      <c r="A698" s="1164">
        <f t="shared" ref="A698:A701" si="241">IF(F698="","",MONTH(F698))</f>
        <v>1</v>
      </c>
      <c r="B698" s="1073" t="str">
        <f t="shared" ref="B698:B701" si="242">IF(F698="","",IF(OR(MONTH(F698)=1,MONTH(F698)=2,MONTH(F698)=3),"Q1",IF(OR(MONTH(F698)=4,MONTH(F698)=5,MONTH(F698)=6),"Q2",IF(OR(MONTH(F698)=7,MONTH(F698)=8,MONTH(F698)=9),"Q3","Q4"))))</f>
        <v>Q1</v>
      </c>
      <c r="C698" s="1042"/>
      <c r="D698" s="1175"/>
      <c r="E698" s="1403"/>
      <c r="F698" s="1044">
        <f t="shared" si="240"/>
        <v>0</v>
      </c>
      <c r="G698" s="1081" t="str">
        <f t="shared" si="237"/>
        <v/>
      </c>
      <c r="H698" s="1019"/>
      <c r="I698" s="1020"/>
      <c r="J698" s="1020"/>
      <c r="K698" s="1020"/>
      <c r="L698" s="1022"/>
      <c r="M698" s="1023"/>
      <c r="N698" s="1023"/>
      <c r="O698" s="1024"/>
      <c r="P698" s="1156"/>
      <c r="Q698" s="1010"/>
      <c r="R698" s="1073" t="str">
        <f>IF(H698="","",VLOOKUP($H698,'Nhập xuất tồn S02'!$B$12:$AB$51,3,0))</f>
        <v/>
      </c>
      <c r="S698" s="1093">
        <f t="shared" si="226"/>
        <v>0</v>
      </c>
      <c r="T698" s="1093">
        <f t="shared" si="227"/>
        <v>0</v>
      </c>
      <c r="U698" s="1094">
        <f>IF(J698&gt;0,VLOOKUP($H698,'Nhập xuất tồn S02'!$B$12:$AB$51,27,0),0)</f>
        <v>0</v>
      </c>
      <c r="V698" s="1094">
        <f t="shared" si="230"/>
        <v>0</v>
      </c>
      <c r="W698" s="1105" t="str">
        <f>IF(H698="","",VLOOKUP(H698,'Nhập xuất tồn S02'!$B$12:$X$4901,22,0))</f>
        <v/>
      </c>
      <c r="X698" s="1096" t="str">
        <f>IF(H698="","",VLOOKUP(H698,'Nhập xuất tồn S02'!$B$12:$X$4901,23,0))</f>
        <v/>
      </c>
      <c r="Y698" s="1096" t="str">
        <f t="shared" si="231"/>
        <v/>
      </c>
      <c r="Z698" s="1096" t="str">
        <f t="shared" si="232"/>
        <v/>
      </c>
      <c r="AA698" s="1107" t="str">
        <f>IF(P698="","",VLOOKUP(P698,'Khách hàng'!$B$6:$E$1391,2,0))</f>
        <v/>
      </c>
      <c r="AB698" s="1107" t="str">
        <f>IF(P698="","",VLOOKUP(P698,'Khách hàng'!$B$6:$E$1391,3,0))</f>
        <v/>
      </c>
    </row>
    <row r="699" spans="1:28" s="1011" customFormat="1" ht="13.8">
      <c r="A699" s="1164">
        <f t="shared" si="241"/>
        <v>1</v>
      </c>
      <c r="B699" s="1073" t="str">
        <f t="shared" si="242"/>
        <v>Q1</v>
      </c>
      <c r="C699" s="1042"/>
      <c r="D699" s="1175"/>
      <c r="E699" s="1403"/>
      <c r="F699" s="1044">
        <f t="shared" si="240"/>
        <v>0</v>
      </c>
      <c r="G699" s="1081" t="str">
        <f t="shared" si="237"/>
        <v/>
      </c>
      <c r="H699" s="1019"/>
      <c r="I699" s="1020"/>
      <c r="J699" s="1020"/>
      <c r="K699" s="1020"/>
      <c r="L699" s="1022"/>
      <c r="M699" s="1023"/>
      <c r="N699" s="1023"/>
      <c r="O699" s="1024"/>
      <c r="P699" s="1156"/>
      <c r="Q699" s="1010"/>
      <c r="R699" s="1073" t="str">
        <f>IF(H699="","",VLOOKUP($H699,'Nhập xuất tồn S02'!$B$12:$AB$51,3,0))</f>
        <v/>
      </c>
      <c r="S699" s="1093">
        <f t="shared" si="226"/>
        <v>0</v>
      </c>
      <c r="T699" s="1093">
        <f t="shared" si="227"/>
        <v>0</v>
      </c>
      <c r="U699" s="1094">
        <f>IF(J699&gt;0,VLOOKUP($H699,'Nhập xuất tồn S02'!$B$12:$AB$51,27,0),0)</f>
        <v>0</v>
      </c>
      <c r="V699" s="1094">
        <f t="shared" si="230"/>
        <v>0</v>
      </c>
      <c r="W699" s="1105" t="str">
        <f>IF(H699="","",VLOOKUP(H699,'Nhập xuất tồn S02'!$B$12:$X$4901,22,0))</f>
        <v/>
      </c>
      <c r="X699" s="1096" t="str">
        <f>IF(H699="","",VLOOKUP(H699,'Nhập xuất tồn S02'!$B$12:$X$4901,23,0))</f>
        <v/>
      </c>
      <c r="Y699" s="1096" t="str">
        <f t="shared" si="231"/>
        <v/>
      </c>
      <c r="Z699" s="1096" t="str">
        <f t="shared" si="232"/>
        <v/>
      </c>
      <c r="AA699" s="1107" t="str">
        <f>IF(P699="","",VLOOKUP(P699,'Khách hàng'!$B$6:$E$1391,2,0))</f>
        <v/>
      </c>
      <c r="AB699" s="1107" t="str">
        <f>IF(P699="","",VLOOKUP(P699,'Khách hàng'!$B$6:$E$1391,3,0))</f>
        <v/>
      </c>
    </row>
    <row r="700" spans="1:28" s="1011" customFormat="1" ht="13.8">
      <c r="A700" s="1164">
        <f t="shared" si="241"/>
        <v>1</v>
      </c>
      <c r="B700" s="1073" t="str">
        <f t="shared" si="242"/>
        <v>Q1</v>
      </c>
      <c r="C700" s="1042"/>
      <c r="D700" s="1175"/>
      <c r="E700" s="1403"/>
      <c r="F700" s="1044">
        <f t="shared" si="240"/>
        <v>0</v>
      </c>
      <c r="G700" s="1081" t="str">
        <f t="shared" si="237"/>
        <v/>
      </c>
      <c r="H700" s="1019"/>
      <c r="I700" s="1020"/>
      <c r="J700" s="1020"/>
      <c r="K700" s="1020"/>
      <c r="L700" s="1022"/>
      <c r="M700" s="1023"/>
      <c r="N700" s="1023"/>
      <c r="O700" s="1024"/>
      <c r="P700" s="1156"/>
      <c r="Q700" s="1010"/>
      <c r="R700" s="1073" t="str">
        <f>IF(H700="","",VLOOKUP($H700,'Nhập xuất tồn S02'!$B$12:$AB$51,3,0))</f>
        <v/>
      </c>
      <c r="S700" s="1093">
        <f t="shared" si="226"/>
        <v>0</v>
      </c>
      <c r="T700" s="1093">
        <f t="shared" si="227"/>
        <v>0</v>
      </c>
      <c r="U700" s="1094">
        <f>IF(J700&gt;0,VLOOKUP($H700,'Nhập xuất tồn S02'!$B$12:$AB$51,27,0),0)</f>
        <v>0</v>
      </c>
      <c r="V700" s="1094">
        <f t="shared" si="230"/>
        <v>0</v>
      </c>
      <c r="W700" s="1105" t="str">
        <f>IF(H700="","",VLOOKUP(H700,'Nhập xuất tồn S02'!$B$12:$X$4901,22,0))</f>
        <v/>
      </c>
      <c r="X700" s="1096" t="str">
        <f>IF(H700="","",VLOOKUP(H700,'Nhập xuất tồn S02'!$B$12:$X$4901,23,0))</f>
        <v/>
      </c>
      <c r="Y700" s="1096" t="str">
        <f t="shared" si="231"/>
        <v/>
      </c>
      <c r="Z700" s="1096" t="str">
        <f t="shared" si="232"/>
        <v/>
      </c>
      <c r="AA700" s="1107" t="str">
        <f>IF(P700="","",VLOOKUP(P700,'Khách hàng'!$B$6:$E$1391,2,0))</f>
        <v/>
      </c>
      <c r="AB700" s="1107" t="str">
        <f>IF(P700="","",VLOOKUP(P700,'Khách hàng'!$B$6:$E$1391,3,0))</f>
        <v/>
      </c>
    </row>
    <row r="701" spans="1:28" s="1011" customFormat="1" ht="13.8">
      <c r="A701" s="1164">
        <f t="shared" si="241"/>
        <v>1</v>
      </c>
      <c r="B701" s="1073" t="str">
        <f t="shared" si="242"/>
        <v>Q1</v>
      </c>
      <c r="C701" s="1042"/>
      <c r="D701" s="1175"/>
      <c r="E701" s="1403"/>
      <c r="F701" s="1044">
        <f t="shared" si="240"/>
        <v>0</v>
      </c>
      <c r="G701" s="1081" t="str">
        <f t="shared" si="237"/>
        <v/>
      </c>
      <c r="H701" s="1019"/>
      <c r="I701" s="1020"/>
      <c r="J701" s="1020"/>
      <c r="K701" s="1020"/>
      <c r="L701" s="1022"/>
      <c r="M701" s="1023"/>
      <c r="N701" s="1023"/>
      <c r="O701" s="1024"/>
      <c r="P701" s="1156"/>
      <c r="Q701" s="1010"/>
      <c r="R701" s="1073" t="str">
        <f>IF(H701="","",VLOOKUP($H701,'Nhập xuất tồn S02'!$B$12:$AB$51,3,0))</f>
        <v/>
      </c>
      <c r="S701" s="1093">
        <f t="shared" si="226"/>
        <v>0</v>
      </c>
      <c r="T701" s="1093">
        <f t="shared" si="227"/>
        <v>0</v>
      </c>
      <c r="U701" s="1094">
        <f>IF(J701&gt;0,VLOOKUP($H701,'Nhập xuất tồn S02'!$B$12:$AB$51,27,0),0)</f>
        <v>0</v>
      </c>
      <c r="V701" s="1094">
        <f t="shared" si="230"/>
        <v>0</v>
      </c>
      <c r="W701" s="1105" t="str">
        <f>IF(H701="","",VLOOKUP(H701,'Nhập xuất tồn S02'!$B$12:$X$4901,22,0))</f>
        <v/>
      </c>
      <c r="X701" s="1096" t="str">
        <f>IF(H701="","",VLOOKUP(H701,'Nhập xuất tồn S02'!$B$12:$X$4901,23,0))</f>
        <v/>
      </c>
      <c r="Y701" s="1096" t="str">
        <f t="shared" si="231"/>
        <v/>
      </c>
      <c r="Z701" s="1096" t="str">
        <f t="shared" si="232"/>
        <v/>
      </c>
      <c r="AA701" s="1107" t="str">
        <f>IF(P701="","",VLOOKUP(P701,'Khách hàng'!$B$6:$E$1391,2,0))</f>
        <v/>
      </c>
      <c r="AB701" s="1107" t="str">
        <f>IF(P701="","",VLOOKUP(P701,'Khách hàng'!$B$6:$E$1391,3,0))</f>
        <v/>
      </c>
    </row>
    <row r="702" spans="1:28" s="1011" customFormat="1" ht="13.8">
      <c r="A702" s="1164">
        <f t="shared" si="235"/>
        <v>1</v>
      </c>
      <c r="B702" s="1073" t="str">
        <f t="shared" si="236"/>
        <v>Q1</v>
      </c>
      <c r="C702" s="1042"/>
      <c r="D702" s="1175"/>
      <c r="E702" s="1403"/>
      <c r="F702" s="1044">
        <f t="shared" si="240"/>
        <v>0</v>
      </c>
      <c r="G702" s="1081" t="str">
        <f t="shared" si="237"/>
        <v/>
      </c>
      <c r="H702" s="1019"/>
      <c r="I702" s="1020"/>
      <c r="J702" s="1020"/>
      <c r="K702" s="1020"/>
      <c r="L702" s="1022"/>
      <c r="M702" s="1023"/>
      <c r="N702" s="1023"/>
      <c r="O702" s="1024"/>
      <c r="P702" s="1156"/>
      <c r="Q702" s="1010"/>
      <c r="R702" s="1073" t="str">
        <f>IF(H702="","",VLOOKUP($H702,'Nhập xuất tồn S02'!$B$12:$AB$51,3,0))</f>
        <v/>
      </c>
      <c r="S702" s="1093">
        <f t="shared" si="226"/>
        <v>0</v>
      </c>
      <c r="T702" s="1093">
        <f t="shared" si="227"/>
        <v>0</v>
      </c>
      <c r="U702" s="1094">
        <f>IF(J702&gt;0,VLOOKUP($H702,'Nhập xuất tồn S02'!$B$12:$AB$51,27,0),0)</f>
        <v>0</v>
      </c>
      <c r="V702" s="1094">
        <f t="shared" si="230"/>
        <v>0</v>
      </c>
      <c r="W702" s="1105" t="str">
        <f>IF(H702="","",VLOOKUP(H702,'Nhập xuất tồn S02'!$B$12:$X$4901,22,0))</f>
        <v/>
      </c>
      <c r="X702" s="1096" t="str">
        <f>IF(H702="","",VLOOKUP(H702,'Nhập xuất tồn S02'!$B$12:$X$4901,23,0))</f>
        <v/>
      </c>
      <c r="Y702" s="1096" t="str">
        <f t="shared" si="231"/>
        <v/>
      </c>
      <c r="Z702" s="1096" t="str">
        <f t="shared" si="232"/>
        <v/>
      </c>
      <c r="AA702" s="1107" t="str">
        <f>IF(P702="","",VLOOKUP(P702,'Khách hàng'!$B$6:$E$1391,2,0))</f>
        <v/>
      </c>
      <c r="AB702" s="1107" t="str">
        <f>IF(P702="","",VLOOKUP(P702,'Khách hàng'!$B$6:$E$1391,3,0))</f>
        <v/>
      </c>
    </row>
    <row r="703" spans="1:28" s="1011" customFormat="1" ht="13.8">
      <c r="A703" s="1164">
        <f t="shared" si="235"/>
        <v>1</v>
      </c>
      <c r="B703" s="1073" t="str">
        <f t="shared" si="236"/>
        <v>Q1</v>
      </c>
      <c r="C703" s="1042"/>
      <c r="D703" s="1175"/>
      <c r="E703" s="1403"/>
      <c r="F703" s="1044">
        <f t="shared" si="240"/>
        <v>0</v>
      </c>
      <c r="G703" s="1081" t="str">
        <f t="shared" si="237"/>
        <v/>
      </c>
      <c r="H703" s="1019"/>
      <c r="I703" s="1020"/>
      <c r="J703" s="1020"/>
      <c r="K703" s="1020"/>
      <c r="L703" s="1022"/>
      <c r="M703" s="1023"/>
      <c r="N703" s="1023"/>
      <c r="O703" s="1024"/>
      <c r="P703" s="1156"/>
      <c r="Q703" s="1010"/>
      <c r="R703" s="1073" t="str">
        <f>IF(H703="","",VLOOKUP($H703,'Nhập xuất tồn S02'!$B$12:$AB$51,3,0))</f>
        <v/>
      </c>
      <c r="S703" s="1093">
        <f t="shared" si="226"/>
        <v>0</v>
      </c>
      <c r="T703" s="1093">
        <f t="shared" si="227"/>
        <v>0</v>
      </c>
      <c r="U703" s="1094">
        <f>IF(J703&gt;0,VLOOKUP($H703,'Nhập xuất tồn S02'!$B$12:$AB$51,27,0),0)</f>
        <v>0</v>
      </c>
      <c r="V703" s="1094">
        <f t="shared" si="230"/>
        <v>0</v>
      </c>
      <c r="W703" s="1105" t="str">
        <f>IF(H703="","",VLOOKUP(H703,'Nhập xuất tồn S02'!$B$12:$X$4901,22,0))</f>
        <v/>
      </c>
      <c r="X703" s="1096" t="str">
        <f>IF(H703="","",VLOOKUP(H703,'Nhập xuất tồn S02'!$B$12:$X$4901,23,0))</f>
        <v/>
      </c>
      <c r="Y703" s="1096" t="str">
        <f t="shared" si="231"/>
        <v/>
      </c>
      <c r="Z703" s="1096" t="str">
        <f t="shared" si="232"/>
        <v/>
      </c>
      <c r="AA703" s="1107" t="str">
        <f>IF(P703="","",VLOOKUP(P703,'Khách hàng'!$B$6:$E$1391,2,0))</f>
        <v/>
      </c>
      <c r="AB703" s="1107" t="str">
        <f>IF(P703="","",VLOOKUP(P703,'Khách hàng'!$B$6:$E$1391,3,0))</f>
        <v/>
      </c>
    </row>
    <row r="704" spans="1:28" s="1011" customFormat="1" ht="13.8">
      <c r="A704" s="1164">
        <f t="shared" ref="A704:A711" si="243">IF(F704="","",MONTH(F704))</f>
        <v>1</v>
      </c>
      <c r="B704" s="1073" t="str">
        <f t="shared" ref="B704:B711" si="244">IF(F704="","",IF(OR(MONTH(F704)=1,MONTH(F704)=2,MONTH(F704)=3),"Q1",IF(OR(MONTH(F704)=4,MONTH(F704)=5,MONTH(F704)=6),"Q2",IF(OR(MONTH(F704)=7,MONTH(F704)=8,MONTH(F704)=9),"Q3","Q4"))))</f>
        <v>Q1</v>
      </c>
      <c r="C704" s="1042"/>
      <c r="D704" s="1175"/>
      <c r="E704" s="1403"/>
      <c r="F704" s="1044">
        <f t="shared" si="240"/>
        <v>0</v>
      </c>
      <c r="G704" s="1081" t="str">
        <f t="shared" si="237"/>
        <v/>
      </c>
      <c r="H704" s="1019"/>
      <c r="I704" s="1020"/>
      <c r="J704" s="1020"/>
      <c r="K704" s="1020"/>
      <c r="L704" s="1022"/>
      <c r="M704" s="1023"/>
      <c r="N704" s="1023"/>
      <c r="O704" s="1024"/>
      <c r="P704" s="1156"/>
      <c r="Q704" s="1010"/>
      <c r="R704" s="1073" t="str">
        <f>IF(H704="","",VLOOKUP($H704,'Nhập xuất tồn S02'!$B$12:$AB$51,3,0))</f>
        <v/>
      </c>
      <c r="S704" s="1093">
        <f t="shared" si="226"/>
        <v>0</v>
      </c>
      <c r="T704" s="1093">
        <f t="shared" si="227"/>
        <v>0</v>
      </c>
      <c r="U704" s="1094">
        <f>IF(J704&gt;0,VLOOKUP($H704,'Nhập xuất tồn S02'!$B$12:$AB$51,27,0),0)</f>
        <v>0</v>
      </c>
      <c r="V704" s="1094">
        <f t="shared" si="230"/>
        <v>0</v>
      </c>
      <c r="W704" s="1105" t="str">
        <f>IF(H704="","",VLOOKUP(H704,'Nhập xuất tồn S02'!$B$12:$X$4901,22,0))</f>
        <v/>
      </c>
      <c r="X704" s="1096" t="str">
        <f>IF(H704="","",VLOOKUP(H704,'Nhập xuất tồn S02'!$B$12:$X$4901,23,0))</f>
        <v/>
      </c>
      <c r="Y704" s="1096" t="str">
        <f t="shared" si="231"/>
        <v/>
      </c>
      <c r="Z704" s="1096" t="str">
        <f t="shared" si="232"/>
        <v/>
      </c>
      <c r="AA704" s="1107" t="str">
        <f>IF(P704="","",VLOOKUP(P704,'Khách hàng'!$B$6:$E$1391,2,0))</f>
        <v/>
      </c>
      <c r="AB704" s="1107" t="str">
        <f>IF(P704="","",VLOOKUP(P704,'Khách hàng'!$B$6:$E$1391,3,0))</f>
        <v/>
      </c>
    </row>
    <row r="705" spans="1:28" s="1011" customFormat="1" ht="13.8">
      <c r="A705" s="1164">
        <f t="shared" si="243"/>
        <v>1</v>
      </c>
      <c r="B705" s="1073" t="str">
        <f t="shared" si="244"/>
        <v>Q1</v>
      </c>
      <c r="C705" s="1042"/>
      <c r="D705" s="1175"/>
      <c r="E705" s="1403"/>
      <c r="F705" s="1044">
        <f t="shared" si="240"/>
        <v>0</v>
      </c>
      <c r="G705" s="1081" t="str">
        <f t="shared" si="237"/>
        <v/>
      </c>
      <c r="H705" s="1019"/>
      <c r="I705" s="1020"/>
      <c r="J705" s="1020"/>
      <c r="K705" s="1020"/>
      <c r="L705" s="1022"/>
      <c r="M705" s="1023"/>
      <c r="N705" s="1023"/>
      <c r="O705" s="1024"/>
      <c r="P705" s="1156"/>
      <c r="Q705" s="1010"/>
      <c r="R705" s="1073" t="str">
        <f>IF(H705="","",VLOOKUP($H705,'Nhập xuất tồn S02'!$B$12:$AB$51,3,0))</f>
        <v/>
      </c>
      <c r="S705" s="1093">
        <f t="shared" si="226"/>
        <v>0</v>
      </c>
      <c r="T705" s="1093">
        <f t="shared" si="227"/>
        <v>0</v>
      </c>
      <c r="U705" s="1094">
        <f>IF(J705&gt;0,VLOOKUP($H705,'Nhập xuất tồn S02'!$B$12:$AB$51,27,0),0)</f>
        <v>0</v>
      </c>
      <c r="V705" s="1094">
        <f t="shared" si="230"/>
        <v>0</v>
      </c>
      <c r="W705" s="1105" t="str">
        <f>IF(H705="","",VLOOKUP(H705,'Nhập xuất tồn S02'!$B$12:$X$4901,22,0))</f>
        <v/>
      </c>
      <c r="X705" s="1096" t="str">
        <f>IF(H705="","",VLOOKUP(H705,'Nhập xuất tồn S02'!$B$12:$X$4901,23,0))</f>
        <v/>
      </c>
      <c r="Y705" s="1096" t="str">
        <f t="shared" si="231"/>
        <v/>
      </c>
      <c r="Z705" s="1096" t="str">
        <f t="shared" si="232"/>
        <v/>
      </c>
      <c r="AA705" s="1107" t="str">
        <f>IF(P705="","",VLOOKUP(P705,'Khách hàng'!$B$6:$E$1391,2,0))</f>
        <v/>
      </c>
      <c r="AB705" s="1107" t="str">
        <f>IF(P705="","",VLOOKUP(P705,'Khách hàng'!$B$6:$E$1391,3,0))</f>
        <v/>
      </c>
    </row>
    <row r="706" spans="1:28" s="1011" customFormat="1" ht="13.8">
      <c r="A706" s="1164">
        <f t="shared" si="243"/>
        <v>1</v>
      </c>
      <c r="B706" s="1073" t="str">
        <f t="shared" si="244"/>
        <v>Q1</v>
      </c>
      <c r="C706" s="1042"/>
      <c r="D706" s="1175"/>
      <c r="E706" s="1403"/>
      <c r="F706" s="1044">
        <f t="shared" si="240"/>
        <v>0</v>
      </c>
      <c r="G706" s="1081" t="str">
        <f t="shared" si="237"/>
        <v/>
      </c>
      <c r="H706" s="1019"/>
      <c r="I706" s="1020"/>
      <c r="J706" s="1020"/>
      <c r="K706" s="1020"/>
      <c r="L706" s="1022"/>
      <c r="M706" s="1023"/>
      <c r="N706" s="1023"/>
      <c r="O706" s="1024"/>
      <c r="P706" s="1156"/>
      <c r="Q706" s="1010"/>
      <c r="R706" s="1073" t="str">
        <f>IF(H706="","",VLOOKUP($H706,'Nhập xuất tồn S02'!$B$12:$AB$51,3,0))</f>
        <v/>
      </c>
      <c r="S706" s="1093">
        <f t="shared" si="226"/>
        <v>0</v>
      </c>
      <c r="T706" s="1093">
        <f t="shared" si="227"/>
        <v>0</v>
      </c>
      <c r="U706" s="1094">
        <f>IF(J706&gt;0,VLOOKUP($H706,'Nhập xuất tồn S02'!$B$12:$AB$51,27,0),0)</f>
        <v>0</v>
      </c>
      <c r="V706" s="1094">
        <f t="shared" si="230"/>
        <v>0</v>
      </c>
      <c r="W706" s="1105" t="str">
        <f>IF(H706="","",VLOOKUP(H706,'Nhập xuất tồn S02'!$B$12:$X$4901,22,0))</f>
        <v/>
      </c>
      <c r="X706" s="1096" t="str">
        <f>IF(H706="","",VLOOKUP(H706,'Nhập xuất tồn S02'!$B$12:$X$4901,23,0))</f>
        <v/>
      </c>
      <c r="Y706" s="1096" t="str">
        <f t="shared" si="231"/>
        <v/>
      </c>
      <c r="Z706" s="1096" t="str">
        <f t="shared" si="232"/>
        <v/>
      </c>
      <c r="AA706" s="1107" t="str">
        <f>IF(P706="","",VLOOKUP(P706,'Khách hàng'!$B$6:$E$1391,2,0))</f>
        <v/>
      </c>
      <c r="AB706" s="1107" t="str">
        <f>IF(P706="","",VLOOKUP(P706,'Khách hàng'!$B$6:$E$1391,3,0))</f>
        <v/>
      </c>
    </row>
    <row r="707" spans="1:28" s="1011" customFormat="1" ht="13.8">
      <c r="A707" s="1164">
        <f t="shared" si="243"/>
        <v>1</v>
      </c>
      <c r="B707" s="1073" t="str">
        <f t="shared" si="244"/>
        <v>Q1</v>
      </c>
      <c r="C707" s="1042"/>
      <c r="D707" s="1175"/>
      <c r="E707" s="1403"/>
      <c r="F707" s="1044">
        <f t="shared" si="240"/>
        <v>0</v>
      </c>
      <c r="G707" s="1081" t="str">
        <f t="shared" si="237"/>
        <v/>
      </c>
      <c r="H707" s="1019"/>
      <c r="I707" s="1020"/>
      <c r="J707" s="1020"/>
      <c r="K707" s="1020"/>
      <c r="L707" s="1022"/>
      <c r="M707" s="1023"/>
      <c r="N707" s="1023"/>
      <c r="O707" s="1024"/>
      <c r="P707" s="1156"/>
      <c r="Q707" s="1010"/>
      <c r="R707" s="1073" t="str">
        <f>IF(H707="","",VLOOKUP($H707,'Nhập xuất tồn S02'!$B$12:$AB$51,3,0))</f>
        <v/>
      </c>
      <c r="S707" s="1093">
        <f t="shared" si="226"/>
        <v>0</v>
      </c>
      <c r="T707" s="1093">
        <f t="shared" si="227"/>
        <v>0</v>
      </c>
      <c r="U707" s="1094">
        <f>IF(J707&gt;0,VLOOKUP($H707,'Nhập xuất tồn S02'!$B$12:$AB$51,27,0),0)</f>
        <v>0</v>
      </c>
      <c r="V707" s="1094">
        <f t="shared" si="230"/>
        <v>0</v>
      </c>
      <c r="W707" s="1105" t="str">
        <f>IF(H707="","",VLOOKUP(H707,'Nhập xuất tồn S02'!$B$12:$X$4901,22,0))</f>
        <v/>
      </c>
      <c r="X707" s="1096" t="str">
        <f>IF(H707="","",VLOOKUP(H707,'Nhập xuất tồn S02'!$B$12:$X$4901,23,0))</f>
        <v/>
      </c>
      <c r="Y707" s="1096" t="str">
        <f t="shared" si="231"/>
        <v/>
      </c>
      <c r="Z707" s="1096" t="str">
        <f t="shared" si="232"/>
        <v/>
      </c>
      <c r="AA707" s="1107" t="str">
        <f>IF(P707="","",VLOOKUP(P707,'Khách hàng'!$B$6:$E$1391,2,0))</f>
        <v/>
      </c>
      <c r="AB707" s="1107" t="str">
        <f>IF(P707="","",VLOOKUP(P707,'Khách hàng'!$B$6:$E$1391,3,0))</f>
        <v/>
      </c>
    </row>
    <row r="708" spans="1:28" s="1011" customFormat="1" ht="13.8">
      <c r="A708" s="1164">
        <f t="shared" si="243"/>
        <v>1</v>
      </c>
      <c r="B708" s="1073" t="str">
        <f t="shared" si="244"/>
        <v>Q1</v>
      </c>
      <c r="C708" s="1042"/>
      <c r="D708" s="1175"/>
      <c r="E708" s="1403"/>
      <c r="F708" s="1044">
        <f t="shared" si="240"/>
        <v>0</v>
      </c>
      <c r="G708" s="1081" t="str">
        <f t="shared" si="237"/>
        <v/>
      </c>
      <c r="H708" s="1019"/>
      <c r="I708" s="1020"/>
      <c r="J708" s="1020"/>
      <c r="K708" s="1020"/>
      <c r="L708" s="1022"/>
      <c r="M708" s="1023"/>
      <c r="N708" s="1023"/>
      <c r="O708" s="1024"/>
      <c r="P708" s="1156"/>
      <c r="Q708" s="1010"/>
      <c r="R708" s="1073" t="str">
        <f>IF(H708="","",VLOOKUP($H708,'Nhập xuất tồn S02'!$B$12:$AB$51,3,0))</f>
        <v/>
      </c>
      <c r="S708" s="1093">
        <f t="shared" si="226"/>
        <v>0</v>
      </c>
      <c r="T708" s="1093">
        <f t="shared" si="227"/>
        <v>0</v>
      </c>
      <c r="U708" s="1094">
        <f>IF(J708&gt;0,VLOOKUP($H708,'Nhập xuất tồn S02'!$B$12:$AB$51,27,0),0)</f>
        <v>0</v>
      </c>
      <c r="V708" s="1094">
        <f t="shared" si="230"/>
        <v>0</v>
      </c>
      <c r="W708" s="1105" t="str">
        <f>IF(H708="","",VLOOKUP(H708,'Nhập xuất tồn S02'!$B$12:$X$4901,22,0))</f>
        <v/>
      </c>
      <c r="X708" s="1096" t="str">
        <f>IF(H708="","",VLOOKUP(H708,'Nhập xuất tồn S02'!$B$12:$X$4901,23,0))</f>
        <v/>
      </c>
      <c r="Y708" s="1096" t="str">
        <f t="shared" si="231"/>
        <v/>
      </c>
      <c r="Z708" s="1096" t="str">
        <f t="shared" si="232"/>
        <v/>
      </c>
      <c r="AA708" s="1107" t="str">
        <f>IF(P708="","",VLOOKUP(P708,'Khách hàng'!$B$6:$E$1391,2,0))</f>
        <v/>
      </c>
      <c r="AB708" s="1107" t="str">
        <f>IF(P708="","",VLOOKUP(P708,'Khách hàng'!$B$6:$E$1391,3,0))</f>
        <v/>
      </c>
    </row>
    <row r="709" spans="1:28" s="1011" customFormat="1" ht="13.8">
      <c r="A709" s="1164">
        <f t="shared" si="243"/>
        <v>1</v>
      </c>
      <c r="B709" s="1073" t="str">
        <f t="shared" si="244"/>
        <v>Q1</v>
      </c>
      <c r="C709" s="1042"/>
      <c r="D709" s="1175"/>
      <c r="E709" s="1403"/>
      <c r="F709" s="1044">
        <f t="shared" si="240"/>
        <v>0</v>
      </c>
      <c r="G709" s="1081" t="str">
        <f t="shared" si="237"/>
        <v/>
      </c>
      <c r="H709" s="1019"/>
      <c r="I709" s="1020"/>
      <c r="J709" s="1020"/>
      <c r="K709" s="1020"/>
      <c r="L709" s="1022"/>
      <c r="M709" s="1023"/>
      <c r="N709" s="1023"/>
      <c r="O709" s="1024"/>
      <c r="P709" s="1156"/>
      <c r="Q709" s="1010"/>
      <c r="R709" s="1073" t="str">
        <f>IF(H709="","",VLOOKUP($H709,'Nhập xuất tồn S02'!$B$12:$AB$51,3,0))</f>
        <v/>
      </c>
      <c r="S709" s="1093">
        <f t="shared" si="226"/>
        <v>0</v>
      </c>
      <c r="T709" s="1093">
        <f t="shared" si="227"/>
        <v>0</v>
      </c>
      <c r="U709" s="1094">
        <f>IF(J709&gt;0,VLOOKUP($H709,'Nhập xuất tồn S02'!$B$12:$AB$51,27,0),0)</f>
        <v>0</v>
      </c>
      <c r="V709" s="1094">
        <f t="shared" si="230"/>
        <v>0</v>
      </c>
      <c r="W709" s="1105" t="str">
        <f>IF(H709="","",VLOOKUP(H709,'Nhập xuất tồn S02'!$B$12:$X$4901,22,0))</f>
        <v/>
      </c>
      <c r="X709" s="1096" t="str">
        <f>IF(H709="","",VLOOKUP(H709,'Nhập xuất tồn S02'!$B$12:$X$4901,23,0))</f>
        <v/>
      </c>
      <c r="Y709" s="1096" t="str">
        <f t="shared" si="231"/>
        <v/>
      </c>
      <c r="Z709" s="1096" t="str">
        <f t="shared" si="232"/>
        <v/>
      </c>
      <c r="AA709" s="1107" t="str">
        <f>IF(P709="","",VLOOKUP(P709,'Khách hàng'!$B$6:$E$1391,2,0))</f>
        <v/>
      </c>
      <c r="AB709" s="1107" t="str">
        <f>IF(P709="","",VLOOKUP(P709,'Khách hàng'!$B$6:$E$1391,3,0))</f>
        <v/>
      </c>
    </row>
    <row r="710" spans="1:28" s="1011" customFormat="1" ht="13.8">
      <c r="A710" s="1164">
        <f t="shared" si="243"/>
        <v>1</v>
      </c>
      <c r="B710" s="1073" t="str">
        <f t="shared" si="244"/>
        <v>Q1</v>
      </c>
      <c r="C710" s="1042"/>
      <c r="D710" s="1175"/>
      <c r="E710" s="1403"/>
      <c r="F710" s="1044">
        <f t="shared" si="240"/>
        <v>0</v>
      </c>
      <c r="G710" s="1081" t="str">
        <f t="shared" si="237"/>
        <v/>
      </c>
      <c r="H710" s="1019"/>
      <c r="I710" s="1020"/>
      <c r="J710" s="1020"/>
      <c r="K710" s="1020"/>
      <c r="L710" s="1022"/>
      <c r="M710" s="1023"/>
      <c r="N710" s="1023"/>
      <c r="O710" s="1024"/>
      <c r="P710" s="1156"/>
      <c r="Q710" s="1010"/>
      <c r="R710" s="1073" t="str">
        <f>IF(H710="","",VLOOKUP($H710,'Nhập xuất tồn S02'!$B$12:$AB$51,3,0))</f>
        <v/>
      </c>
      <c r="S710" s="1093">
        <f t="shared" si="226"/>
        <v>0</v>
      </c>
      <c r="T710" s="1093">
        <f t="shared" si="227"/>
        <v>0</v>
      </c>
      <c r="U710" s="1094">
        <f>IF(J710&gt;0,VLOOKUP($H710,'Nhập xuất tồn S02'!$B$12:$AB$51,27,0),0)</f>
        <v>0</v>
      </c>
      <c r="V710" s="1094">
        <f t="shared" si="230"/>
        <v>0</v>
      </c>
      <c r="W710" s="1105" t="str">
        <f>IF(H710="","",VLOOKUP(H710,'Nhập xuất tồn S02'!$B$12:$X$4901,22,0))</f>
        <v/>
      </c>
      <c r="X710" s="1096" t="str">
        <f>IF(H710="","",VLOOKUP(H710,'Nhập xuất tồn S02'!$B$12:$X$4901,23,0))</f>
        <v/>
      </c>
      <c r="Y710" s="1096" t="str">
        <f t="shared" si="231"/>
        <v/>
      </c>
      <c r="Z710" s="1096" t="str">
        <f t="shared" si="232"/>
        <v/>
      </c>
      <c r="AA710" s="1107" t="str">
        <f>IF(P710="","",VLOOKUP(P710,'Khách hàng'!$B$6:$E$1391,2,0))</f>
        <v/>
      </c>
      <c r="AB710" s="1107" t="str">
        <f>IF(P710="","",VLOOKUP(P710,'Khách hàng'!$B$6:$E$1391,3,0))</f>
        <v/>
      </c>
    </row>
    <row r="711" spans="1:28" s="1011" customFormat="1" ht="13.8">
      <c r="A711" s="1164">
        <f t="shared" si="243"/>
        <v>1</v>
      </c>
      <c r="B711" s="1073" t="str">
        <f t="shared" si="244"/>
        <v>Q1</v>
      </c>
      <c r="C711" s="1042"/>
      <c r="D711" s="1175"/>
      <c r="E711" s="1403"/>
      <c r="F711" s="1044">
        <f t="shared" si="240"/>
        <v>0</v>
      </c>
      <c r="G711" s="1081" t="str">
        <f t="shared" si="237"/>
        <v/>
      </c>
      <c r="H711" s="1019"/>
      <c r="I711" s="1020"/>
      <c r="J711" s="1020"/>
      <c r="K711" s="1020"/>
      <c r="L711" s="1022"/>
      <c r="M711" s="1023"/>
      <c r="N711" s="1023"/>
      <c r="O711" s="1024"/>
      <c r="P711" s="1156"/>
      <c r="Q711" s="1010"/>
      <c r="R711" s="1073" t="str">
        <f>IF(H711="","",VLOOKUP($H711,'Nhập xuất tồn S02'!$B$12:$AB$51,3,0))</f>
        <v/>
      </c>
      <c r="S711" s="1093">
        <f t="shared" si="226"/>
        <v>0</v>
      </c>
      <c r="T711" s="1093">
        <f t="shared" si="227"/>
        <v>0</v>
      </c>
      <c r="U711" s="1094">
        <f>IF(J711&gt;0,VLOOKUP($H711,'Nhập xuất tồn S02'!$B$12:$AB$51,27,0),0)</f>
        <v>0</v>
      </c>
      <c r="V711" s="1094">
        <f t="shared" si="230"/>
        <v>0</v>
      </c>
      <c r="W711" s="1105" t="str">
        <f>IF(H711="","",VLOOKUP(H711,'Nhập xuất tồn S02'!$B$12:$X$4901,22,0))</f>
        <v/>
      </c>
      <c r="X711" s="1096" t="str">
        <f>IF(H711="","",VLOOKUP(H711,'Nhập xuất tồn S02'!$B$12:$X$4901,23,0))</f>
        <v/>
      </c>
      <c r="Y711" s="1096" t="str">
        <f t="shared" si="231"/>
        <v/>
      </c>
      <c r="Z711" s="1096" t="str">
        <f t="shared" si="232"/>
        <v/>
      </c>
      <c r="AA711" s="1107" t="str">
        <f>IF(P711="","",VLOOKUP(P711,'Khách hàng'!$B$6:$E$1391,2,0))</f>
        <v/>
      </c>
      <c r="AB711" s="1107" t="str">
        <f>IF(P711="","",VLOOKUP(P711,'Khách hàng'!$B$6:$E$1391,3,0))</f>
        <v/>
      </c>
    </row>
    <row r="712" spans="1:28" s="1011" customFormat="1" ht="13.8">
      <c r="A712" s="1164">
        <f t="shared" si="235"/>
        <v>1</v>
      </c>
      <c r="B712" s="1073" t="str">
        <f t="shared" si="236"/>
        <v>Q1</v>
      </c>
      <c r="C712" s="1042"/>
      <c r="D712" s="1175"/>
      <c r="E712" s="1403"/>
      <c r="F712" s="1044">
        <f t="shared" si="240"/>
        <v>0</v>
      </c>
      <c r="G712" s="1081" t="str">
        <f t="shared" si="237"/>
        <v/>
      </c>
      <c r="H712" s="1019"/>
      <c r="I712" s="1020"/>
      <c r="J712" s="1020"/>
      <c r="K712" s="1020"/>
      <c r="L712" s="1022"/>
      <c r="M712" s="1023"/>
      <c r="N712" s="1023"/>
      <c r="O712" s="1024"/>
      <c r="P712" s="1156"/>
      <c r="Q712" s="1010"/>
      <c r="R712" s="1073" t="str">
        <f>IF(H712="","",VLOOKUP($H712,'Nhập xuất tồn S02'!$B$12:$AB$51,3,0))</f>
        <v/>
      </c>
      <c r="S712" s="1093">
        <f t="shared" si="226"/>
        <v>0</v>
      </c>
      <c r="T712" s="1093">
        <f t="shared" si="227"/>
        <v>0</v>
      </c>
      <c r="U712" s="1094">
        <f>IF(J712&gt;0,VLOOKUP($H712,'Nhập xuất tồn S02'!$B$12:$AB$51,27,0),0)</f>
        <v>0</v>
      </c>
      <c r="V712" s="1094">
        <f t="shared" si="230"/>
        <v>0</v>
      </c>
      <c r="W712" s="1105" t="str">
        <f>IF(H712="","",VLOOKUP(H712,'Nhập xuất tồn S02'!$B$12:$X$4901,22,0))</f>
        <v/>
      </c>
      <c r="X712" s="1096" t="str">
        <f>IF(H712="","",VLOOKUP(H712,'Nhập xuất tồn S02'!$B$12:$X$4901,23,0))</f>
        <v/>
      </c>
      <c r="Y712" s="1096" t="str">
        <f t="shared" si="231"/>
        <v/>
      </c>
      <c r="Z712" s="1096" t="str">
        <f t="shared" si="232"/>
        <v/>
      </c>
      <c r="AA712" s="1107" t="str">
        <f>IF(P712="","",VLOOKUP(P712,'Khách hàng'!$B$6:$E$1391,2,0))</f>
        <v/>
      </c>
      <c r="AB712" s="1107" t="str">
        <f>IF(P712="","",VLOOKUP(P712,'Khách hàng'!$B$6:$E$1391,3,0))</f>
        <v/>
      </c>
    </row>
    <row r="713" spans="1:28" s="1011" customFormat="1" ht="13.8">
      <c r="A713" s="1164">
        <f t="shared" si="235"/>
        <v>1</v>
      </c>
      <c r="B713" s="1073" t="str">
        <f t="shared" si="236"/>
        <v>Q1</v>
      </c>
      <c r="C713" s="1042"/>
      <c r="D713" s="1175"/>
      <c r="E713" s="1403"/>
      <c r="F713" s="1044">
        <f t="shared" si="240"/>
        <v>0</v>
      </c>
      <c r="G713" s="1081" t="str">
        <f t="shared" si="237"/>
        <v/>
      </c>
      <c r="H713" s="1019"/>
      <c r="I713" s="1020"/>
      <c r="J713" s="1020"/>
      <c r="K713" s="1020"/>
      <c r="L713" s="1022"/>
      <c r="M713" s="1023"/>
      <c r="N713" s="1023"/>
      <c r="O713" s="1024"/>
      <c r="P713" s="1156"/>
      <c r="Q713" s="1010"/>
      <c r="R713" s="1073" t="str">
        <f>IF(H713="","",VLOOKUP($H713,'Nhập xuất tồn S02'!$B$12:$AB$51,3,0))</f>
        <v/>
      </c>
      <c r="S713" s="1093">
        <f t="shared" si="226"/>
        <v>0</v>
      </c>
      <c r="T713" s="1093">
        <f t="shared" si="227"/>
        <v>0</v>
      </c>
      <c r="U713" s="1094">
        <f>IF(J713&gt;0,VLOOKUP($H713,'Nhập xuất tồn S02'!$B$12:$AB$51,27,0),0)</f>
        <v>0</v>
      </c>
      <c r="V713" s="1094">
        <f t="shared" si="230"/>
        <v>0</v>
      </c>
      <c r="W713" s="1105" t="str">
        <f>IF(H713="","",VLOOKUP(H713,'Nhập xuất tồn S02'!$B$12:$X$4901,22,0))</f>
        <v/>
      </c>
      <c r="X713" s="1096" t="str">
        <f>IF(H713="","",VLOOKUP(H713,'Nhập xuất tồn S02'!$B$12:$X$4901,23,0))</f>
        <v/>
      </c>
      <c r="Y713" s="1096" t="str">
        <f t="shared" si="231"/>
        <v/>
      </c>
      <c r="Z713" s="1096" t="str">
        <f t="shared" si="232"/>
        <v/>
      </c>
      <c r="AA713" s="1107" t="str">
        <f>IF(P713="","",VLOOKUP(P713,'Khách hàng'!$B$6:$E$1391,2,0))</f>
        <v/>
      </c>
      <c r="AB713" s="1107" t="str">
        <f>IF(P713="","",VLOOKUP(P713,'Khách hàng'!$B$6:$E$1391,3,0))</f>
        <v/>
      </c>
    </row>
    <row r="714" spans="1:28" s="1011" customFormat="1" ht="13.8">
      <c r="A714" s="1164">
        <f t="shared" si="235"/>
        <v>1</v>
      </c>
      <c r="B714" s="1073" t="str">
        <f t="shared" si="236"/>
        <v>Q1</v>
      </c>
      <c r="C714" s="1042"/>
      <c r="D714" s="1175"/>
      <c r="E714" s="1403"/>
      <c r="F714" s="1044">
        <f t="shared" si="240"/>
        <v>0</v>
      </c>
      <c r="G714" s="1081" t="str">
        <f t="shared" si="237"/>
        <v/>
      </c>
      <c r="H714" s="1019"/>
      <c r="I714" s="1020"/>
      <c r="J714" s="1020"/>
      <c r="K714" s="1020"/>
      <c r="L714" s="1022"/>
      <c r="M714" s="1023"/>
      <c r="N714" s="1023"/>
      <c r="O714" s="1024"/>
      <c r="P714" s="1156"/>
      <c r="Q714" s="1010"/>
      <c r="R714" s="1073" t="str">
        <f>IF(H714="","",VLOOKUP($H714,'Nhập xuất tồn S02'!$B$12:$AB$51,3,0))</f>
        <v/>
      </c>
      <c r="S714" s="1093">
        <f t="shared" si="226"/>
        <v>0</v>
      </c>
      <c r="T714" s="1093">
        <f t="shared" si="227"/>
        <v>0</v>
      </c>
      <c r="U714" s="1094">
        <f>IF(J714&gt;0,VLOOKUP($H714,'Nhập xuất tồn S02'!$B$12:$AB$51,27,0),0)</f>
        <v>0</v>
      </c>
      <c r="V714" s="1094">
        <f t="shared" si="230"/>
        <v>0</v>
      </c>
      <c r="W714" s="1105" t="str">
        <f>IF(H714="","",VLOOKUP(H714,'Nhập xuất tồn S02'!$B$12:$X$4901,22,0))</f>
        <v/>
      </c>
      <c r="X714" s="1096" t="str">
        <f>IF(H714="","",VLOOKUP(H714,'Nhập xuất tồn S02'!$B$12:$X$4901,23,0))</f>
        <v/>
      </c>
      <c r="Y714" s="1096" t="str">
        <f t="shared" si="231"/>
        <v/>
      </c>
      <c r="Z714" s="1096" t="str">
        <f t="shared" si="232"/>
        <v/>
      </c>
      <c r="AA714" s="1107" t="str">
        <f>IF(P714="","",VLOOKUP(P714,'Khách hàng'!$B$6:$E$1391,2,0))</f>
        <v/>
      </c>
      <c r="AB714" s="1107" t="str">
        <f>IF(P714="","",VLOOKUP(P714,'Khách hàng'!$B$6:$E$1391,3,0))</f>
        <v/>
      </c>
    </row>
    <row r="715" spans="1:28" s="1011" customFormat="1" ht="13.8">
      <c r="A715" s="1164">
        <f t="shared" si="235"/>
        <v>1</v>
      </c>
      <c r="B715" s="1073" t="str">
        <f t="shared" si="236"/>
        <v>Q1</v>
      </c>
      <c r="C715" s="1042"/>
      <c r="D715" s="1175"/>
      <c r="E715" s="1403"/>
      <c r="F715" s="1044">
        <f t="shared" si="240"/>
        <v>0</v>
      </c>
      <c r="G715" s="1081" t="str">
        <f t="shared" si="237"/>
        <v/>
      </c>
      <c r="H715" s="1019"/>
      <c r="I715" s="1020"/>
      <c r="J715" s="1020"/>
      <c r="K715" s="1020"/>
      <c r="L715" s="1022"/>
      <c r="M715" s="1023"/>
      <c r="N715" s="1023"/>
      <c r="O715" s="1024"/>
      <c r="P715" s="1156"/>
      <c r="Q715" s="1010"/>
      <c r="R715" s="1073" t="str">
        <f>IF(H715="","",VLOOKUP($H715,'Nhập xuất tồn S02'!$B$12:$AB$51,3,0))</f>
        <v/>
      </c>
      <c r="S715" s="1093">
        <f t="shared" si="226"/>
        <v>0</v>
      </c>
      <c r="T715" s="1093">
        <f t="shared" si="227"/>
        <v>0</v>
      </c>
      <c r="U715" s="1094">
        <f>IF(J715&gt;0,VLOOKUP($H715,'Nhập xuất tồn S02'!$B$12:$AB$51,27,0),0)</f>
        <v>0</v>
      </c>
      <c r="V715" s="1094">
        <f t="shared" si="230"/>
        <v>0</v>
      </c>
      <c r="W715" s="1105" t="str">
        <f>IF(H715="","",VLOOKUP(H715,'Nhập xuất tồn S02'!$B$12:$X$4901,22,0))</f>
        <v/>
      </c>
      <c r="X715" s="1096" t="str">
        <f>IF(H715="","",VLOOKUP(H715,'Nhập xuất tồn S02'!$B$12:$X$4901,23,0))</f>
        <v/>
      </c>
      <c r="Y715" s="1096" t="str">
        <f t="shared" si="231"/>
        <v/>
      </c>
      <c r="Z715" s="1096" t="str">
        <f t="shared" si="232"/>
        <v/>
      </c>
      <c r="AA715" s="1107" t="str">
        <f>IF(P715="","",VLOOKUP(P715,'Khách hàng'!$B$6:$E$1391,2,0))</f>
        <v/>
      </c>
      <c r="AB715" s="1107" t="str">
        <f>IF(P715="","",VLOOKUP(P715,'Khách hàng'!$B$6:$E$1391,3,0))</f>
        <v/>
      </c>
    </row>
    <row r="716" spans="1:28" s="1011" customFormat="1" ht="13.8">
      <c r="A716" s="1164">
        <f t="shared" si="235"/>
        <v>1</v>
      </c>
      <c r="B716" s="1073" t="str">
        <f t="shared" si="236"/>
        <v>Q1</v>
      </c>
      <c r="C716" s="1042"/>
      <c r="D716" s="1175"/>
      <c r="E716" s="1403"/>
      <c r="F716" s="1044">
        <f t="shared" si="240"/>
        <v>0</v>
      </c>
      <c r="G716" s="1081" t="str">
        <f t="shared" si="237"/>
        <v/>
      </c>
      <c r="H716" s="1019"/>
      <c r="I716" s="1020"/>
      <c r="J716" s="1020"/>
      <c r="K716" s="1020"/>
      <c r="L716" s="1022"/>
      <c r="M716" s="1023"/>
      <c r="N716" s="1023"/>
      <c r="O716" s="1024"/>
      <c r="P716" s="1156"/>
      <c r="Q716" s="1010"/>
      <c r="R716" s="1073" t="str">
        <f>IF(H716="","",VLOOKUP($H716,'Nhập xuất tồn S02'!$B$12:$AB$51,3,0))</f>
        <v/>
      </c>
      <c r="S716" s="1093">
        <f t="shared" si="226"/>
        <v>0</v>
      </c>
      <c r="T716" s="1093">
        <f t="shared" si="227"/>
        <v>0</v>
      </c>
      <c r="U716" s="1094">
        <f>IF(J716&gt;0,VLOOKUP($H716,'Nhập xuất tồn S02'!$B$12:$AB$51,27,0),0)</f>
        <v>0</v>
      </c>
      <c r="V716" s="1094">
        <f t="shared" si="230"/>
        <v>0</v>
      </c>
      <c r="W716" s="1105" t="str">
        <f>IF(H716="","",VLOOKUP(H716,'Nhập xuất tồn S02'!$B$12:$X$4901,22,0))</f>
        <v/>
      </c>
      <c r="X716" s="1096" t="str">
        <f>IF(H716="","",VLOOKUP(H716,'Nhập xuất tồn S02'!$B$12:$X$4901,23,0))</f>
        <v/>
      </c>
      <c r="Y716" s="1096" t="str">
        <f t="shared" si="231"/>
        <v/>
      </c>
      <c r="Z716" s="1096" t="str">
        <f t="shared" si="232"/>
        <v/>
      </c>
      <c r="AA716" s="1107" t="str">
        <f>IF(P716="","",VLOOKUP(P716,'Khách hàng'!$B$6:$E$1391,2,0))</f>
        <v/>
      </c>
      <c r="AB716" s="1107" t="str">
        <f>IF(P716="","",VLOOKUP(P716,'Khách hàng'!$B$6:$E$1391,3,0))</f>
        <v/>
      </c>
    </row>
    <row r="717" spans="1:28" s="1011" customFormat="1" ht="13.8">
      <c r="A717" s="1164">
        <f t="shared" si="235"/>
        <v>1</v>
      </c>
      <c r="B717" s="1073" t="str">
        <f t="shared" si="236"/>
        <v>Q1</v>
      </c>
      <c r="C717" s="1042"/>
      <c r="D717" s="1175"/>
      <c r="E717" s="1403"/>
      <c r="F717" s="1044">
        <f t="shared" si="240"/>
        <v>0</v>
      </c>
      <c r="G717" s="1081" t="str">
        <f t="shared" si="237"/>
        <v/>
      </c>
      <c r="H717" s="1019"/>
      <c r="I717" s="1020"/>
      <c r="J717" s="1020"/>
      <c r="K717" s="1020"/>
      <c r="L717" s="1022"/>
      <c r="M717" s="1023"/>
      <c r="N717" s="1023"/>
      <c r="O717" s="1024"/>
      <c r="P717" s="1156"/>
      <c r="Q717" s="1010"/>
      <c r="R717" s="1073" t="str">
        <f>IF(H717="","",VLOOKUP($H717,'Nhập xuất tồn S02'!$B$12:$AB$51,3,0))</f>
        <v/>
      </c>
      <c r="S717" s="1093">
        <f t="shared" si="226"/>
        <v>0</v>
      </c>
      <c r="T717" s="1093">
        <f t="shared" si="227"/>
        <v>0</v>
      </c>
      <c r="U717" s="1094">
        <f>IF(J717&gt;0,VLOOKUP($H717,'Nhập xuất tồn S02'!$B$12:$AB$51,27,0),0)</f>
        <v>0</v>
      </c>
      <c r="V717" s="1094">
        <f t="shared" si="230"/>
        <v>0</v>
      </c>
      <c r="W717" s="1105" t="str">
        <f>IF(H717="","",VLOOKUP(H717,'Nhập xuất tồn S02'!$B$12:$X$4901,22,0))</f>
        <v/>
      </c>
      <c r="X717" s="1096" t="str">
        <f>IF(H717="","",VLOOKUP(H717,'Nhập xuất tồn S02'!$B$12:$X$4901,23,0))</f>
        <v/>
      </c>
      <c r="Y717" s="1096" t="str">
        <f t="shared" si="231"/>
        <v/>
      </c>
      <c r="Z717" s="1096" t="str">
        <f t="shared" si="232"/>
        <v/>
      </c>
      <c r="AA717" s="1107" t="str">
        <f>IF(P717="","",VLOOKUP(P717,'Khách hàng'!$B$6:$E$1391,2,0))</f>
        <v/>
      </c>
      <c r="AB717" s="1107" t="str">
        <f>IF(P717="","",VLOOKUP(P717,'Khách hàng'!$B$6:$E$1391,3,0))</f>
        <v/>
      </c>
    </row>
    <row r="718" spans="1:28" s="1011" customFormat="1" ht="13.8">
      <c r="A718" s="1164">
        <f t="shared" ref="A718:A719" si="245">IF(F718="","",MONTH(F718))</f>
        <v>1</v>
      </c>
      <c r="B718" s="1073" t="str">
        <f t="shared" ref="B718:B719" si="246">IF(F718="","",IF(OR(MONTH(F718)=1,MONTH(F718)=2,MONTH(F718)=3),"Q1",IF(OR(MONTH(F718)=4,MONTH(F718)=5,MONTH(F718)=6),"Q2",IF(OR(MONTH(F718)=7,MONTH(F718)=8,MONTH(F718)=9),"Q3","Q4"))))</f>
        <v>Q1</v>
      </c>
      <c r="C718" s="1042"/>
      <c r="D718" s="1175"/>
      <c r="E718" s="1403"/>
      <c r="F718" s="1044">
        <f t="shared" si="240"/>
        <v>0</v>
      </c>
      <c r="G718" s="1081" t="str">
        <f t="shared" si="237"/>
        <v/>
      </c>
      <c r="H718" s="1019"/>
      <c r="I718" s="1020"/>
      <c r="J718" s="1020"/>
      <c r="K718" s="1020"/>
      <c r="L718" s="1022"/>
      <c r="M718" s="1023"/>
      <c r="N718" s="1023"/>
      <c r="O718" s="1024"/>
      <c r="P718" s="1156"/>
      <c r="Q718" s="1010"/>
      <c r="R718" s="1073" t="str">
        <f>IF(H718="","",VLOOKUP($H718,'Nhập xuất tồn S02'!$B$12:$AB$51,3,0))</f>
        <v/>
      </c>
      <c r="S718" s="1093">
        <f t="shared" si="226"/>
        <v>0</v>
      </c>
      <c r="T718" s="1093">
        <f t="shared" si="227"/>
        <v>0</v>
      </c>
      <c r="U718" s="1094">
        <f>IF(J718&gt;0,VLOOKUP($H718,'Nhập xuất tồn S02'!$B$12:$AB$51,27,0),0)</f>
        <v>0</v>
      </c>
      <c r="V718" s="1094">
        <f t="shared" si="230"/>
        <v>0</v>
      </c>
      <c r="W718" s="1105" t="str">
        <f>IF(H718="","",VLOOKUP(H718,'Nhập xuất tồn S02'!$B$12:$X$4901,22,0))</f>
        <v/>
      </c>
      <c r="X718" s="1096" t="str">
        <f>IF(H718="","",VLOOKUP(H718,'Nhập xuất tồn S02'!$B$12:$X$4901,23,0))</f>
        <v/>
      </c>
      <c r="Y718" s="1096" t="str">
        <f t="shared" si="231"/>
        <v/>
      </c>
      <c r="Z718" s="1096" t="str">
        <f t="shared" si="232"/>
        <v/>
      </c>
      <c r="AA718" s="1107" t="str">
        <f>IF(P718="","",VLOOKUP(P718,'Khách hàng'!$B$6:$E$1391,2,0))</f>
        <v/>
      </c>
      <c r="AB718" s="1107" t="str">
        <f>IF(P718="","",VLOOKUP(P718,'Khách hàng'!$B$6:$E$1391,3,0))</f>
        <v/>
      </c>
    </row>
    <row r="719" spans="1:28" s="1011" customFormat="1" ht="13.8">
      <c r="A719" s="1164">
        <f t="shared" si="245"/>
        <v>1</v>
      </c>
      <c r="B719" s="1073" t="str">
        <f t="shared" si="246"/>
        <v>Q1</v>
      </c>
      <c r="C719" s="1042"/>
      <c r="D719" s="1175"/>
      <c r="E719" s="1403"/>
      <c r="F719" s="1044">
        <f t="shared" si="240"/>
        <v>0</v>
      </c>
      <c r="G719" s="1081" t="str">
        <f t="shared" si="237"/>
        <v/>
      </c>
      <c r="H719" s="1019"/>
      <c r="I719" s="1020"/>
      <c r="J719" s="1020"/>
      <c r="K719" s="1020"/>
      <c r="L719" s="1022"/>
      <c r="M719" s="1023"/>
      <c r="N719" s="1023"/>
      <c r="O719" s="1024"/>
      <c r="P719" s="1156"/>
      <c r="Q719" s="1010"/>
      <c r="R719" s="1073" t="str">
        <f>IF(H719="","",VLOOKUP($H719,'Nhập xuất tồn S02'!$B$12:$AB$51,3,0))</f>
        <v/>
      </c>
      <c r="S719" s="1093">
        <f t="shared" si="226"/>
        <v>0</v>
      </c>
      <c r="T719" s="1093">
        <f t="shared" si="227"/>
        <v>0</v>
      </c>
      <c r="U719" s="1094">
        <f>IF(J719&gt;0,VLOOKUP($H719,'Nhập xuất tồn S02'!$B$12:$AB$51,27,0),0)</f>
        <v>0</v>
      </c>
      <c r="V719" s="1094">
        <f t="shared" si="230"/>
        <v>0</v>
      </c>
      <c r="W719" s="1105" t="str">
        <f>IF(H719="","",VLOOKUP(H719,'Nhập xuất tồn S02'!$B$12:$X$4901,22,0))</f>
        <v/>
      </c>
      <c r="X719" s="1096" t="str">
        <f>IF(H719="","",VLOOKUP(H719,'Nhập xuất tồn S02'!$B$12:$X$4901,23,0))</f>
        <v/>
      </c>
      <c r="Y719" s="1096" t="str">
        <f t="shared" si="231"/>
        <v/>
      </c>
      <c r="Z719" s="1096" t="str">
        <f t="shared" si="232"/>
        <v/>
      </c>
      <c r="AA719" s="1107" t="str">
        <f>IF(P719="","",VLOOKUP(P719,'Khách hàng'!$B$6:$E$1391,2,0))</f>
        <v/>
      </c>
      <c r="AB719" s="1107" t="str">
        <f>IF(P719="","",VLOOKUP(P719,'Khách hàng'!$B$6:$E$1391,3,0))</f>
        <v/>
      </c>
    </row>
    <row r="720" spans="1:28" s="1011" customFormat="1" ht="13.8">
      <c r="A720" s="1164">
        <f t="shared" si="235"/>
        <v>1</v>
      </c>
      <c r="B720" s="1073" t="str">
        <f t="shared" si="236"/>
        <v>Q1</v>
      </c>
      <c r="C720" s="1042"/>
      <c r="D720" s="1175"/>
      <c r="E720" s="1403"/>
      <c r="F720" s="1044">
        <f t="shared" si="240"/>
        <v>0</v>
      </c>
      <c r="G720" s="1081" t="str">
        <f t="shared" si="237"/>
        <v/>
      </c>
      <c r="H720" s="1019"/>
      <c r="I720" s="1020"/>
      <c r="J720" s="1020"/>
      <c r="K720" s="1020"/>
      <c r="L720" s="1022"/>
      <c r="M720" s="1023"/>
      <c r="N720" s="1023"/>
      <c r="O720" s="1024"/>
      <c r="P720" s="1156"/>
      <c r="Q720" s="1010"/>
      <c r="R720" s="1073" t="str">
        <f>IF(H720="","",VLOOKUP($H720,'Nhập xuất tồn S02'!$B$12:$AB$51,3,0))</f>
        <v/>
      </c>
      <c r="S720" s="1093">
        <f t="shared" si="226"/>
        <v>0</v>
      </c>
      <c r="T720" s="1093">
        <f t="shared" si="227"/>
        <v>0</v>
      </c>
      <c r="U720" s="1094">
        <f>IF(J720&gt;0,VLOOKUP($H720,'Nhập xuất tồn S02'!$B$12:$AB$51,27,0),0)</f>
        <v>0</v>
      </c>
      <c r="V720" s="1094">
        <f t="shared" si="230"/>
        <v>0</v>
      </c>
      <c r="W720" s="1105" t="str">
        <f>IF(H720="","",VLOOKUP(H720,'Nhập xuất tồn S02'!$B$12:$X$4901,22,0))</f>
        <v/>
      </c>
      <c r="X720" s="1096" t="str">
        <f>IF(H720="","",VLOOKUP(H720,'Nhập xuất tồn S02'!$B$12:$X$4901,23,0))</f>
        <v/>
      </c>
      <c r="Y720" s="1096" t="str">
        <f t="shared" si="231"/>
        <v/>
      </c>
      <c r="Z720" s="1096" t="str">
        <f t="shared" si="232"/>
        <v/>
      </c>
      <c r="AA720" s="1107" t="str">
        <f>IF(P720="","",VLOOKUP(P720,'Khách hàng'!$B$6:$E$1391,2,0))</f>
        <v/>
      </c>
      <c r="AB720" s="1107" t="str">
        <f>IF(P720="","",VLOOKUP(P720,'Khách hàng'!$B$6:$E$1391,3,0))</f>
        <v/>
      </c>
    </row>
    <row r="721" spans="1:28" s="1011" customFormat="1" ht="13.8">
      <c r="A721" s="1164">
        <f t="shared" si="235"/>
        <v>1</v>
      </c>
      <c r="B721" s="1073" t="str">
        <f t="shared" si="236"/>
        <v>Q1</v>
      </c>
      <c r="C721" s="1042"/>
      <c r="D721" s="1175"/>
      <c r="E721" s="1403"/>
      <c r="F721" s="1044">
        <f t="shared" si="240"/>
        <v>0</v>
      </c>
      <c r="G721" s="1081" t="str">
        <f t="shared" si="237"/>
        <v/>
      </c>
      <c r="H721" s="1019"/>
      <c r="I721" s="1020"/>
      <c r="J721" s="1020"/>
      <c r="K721" s="1020"/>
      <c r="L721" s="1022"/>
      <c r="M721" s="1023"/>
      <c r="N721" s="1023"/>
      <c r="O721" s="1024"/>
      <c r="P721" s="1156"/>
      <c r="Q721" s="1010"/>
      <c r="R721" s="1073" t="str">
        <f>IF(H721="","",VLOOKUP($H721,'Nhập xuất tồn S02'!$B$12:$AB$51,3,0))</f>
        <v/>
      </c>
      <c r="S721" s="1093">
        <f t="shared" si="226"/>
        <v>0</v>
      </c>
      <c r="T721" s="1093">
        <f t="shared" si="227"/>
        <v>0</v>
      </c>
      <c r="U721" s="1094">
        <f>IF(J721&gt;0,VLOOKUP($H721,'Nhập xuất tồn S02'!$B$12:$AB$51,27,0),0)</f>
        <v>0</v>
      </c>
      <c r="V721" s="1094">
        <f t="shared" si="230"/>
        <v>0</v>
      </c>
      <c r="W721" s="1105" t="str">
        <f>IF(H721="","",VLOOKUP(H721,'Nhập xuất tồn S02'!$B$12:$X$4901,22,0))</f>
        <v/>
      </c>
      <c r="X721" s="1096" t="str">
        <f>IF(H721="","",VLOOKUP(H721,'Nhập xuất tồn S02'!$B$12:$X$4901,23,0))</f>
        <v/>
      </c>
      <c r="Y721" s="1096" t="str">
        <f t="shared" si="231"/>
        <v/>
      </c>
      <c r="Z721" s="1096" t="str">
        <f t="shared" si="232"/>
        <v/>
      </c>
      <c r="AA721" s="1107" t="str">
        <f>IF(P721="","",VLOOKUP(P721,'Khách hàng'!$B$6:$E$1391,2,0))</f>
        <v/>
      </c>
      <c r="AB721" s="1107" t="str">
        <f>IF(P721="","",VLOOKUP(P721,'Khách hàng'!$B$6:$E$1391,3,0))</f>
        <v/>
      </c>
    </row>
    <row r="722" spans="1:28" s="1011" customFormat="1" ht="13.8">
      <c r="A722" s="1164">
        <f t="shared" si="235"/>
        <v>1</v>
      </c>
      <c r="B722" s="1073" t="str">
        <f t="shared" si="236"/>
        <v>Q1</v>
      </c>
      <c r="C722" s="1042"/>
      <c r="D722" s="1175"/>
      <c r="E722" s="1403"/>
      <c r="F722" s="1044">
        <f t="shared" si="240"/>
        <v>0</v>
      </c>
      <c r="G722" s="1081" t="str">
        <f t="shared" si="237"/>
        <v/>
      </c>
      <c r="H722" s="1019"/>
      <c r="I722" s="1020"/>
      <c r="J722" s="1020"/>
      <c r="K722" s="1020"/>
      <c r="L722" s="1022"/>
      <c r="M722" s="1023"/>
      <c r="N722" s="1023"/>
      <c r="O722" s="1024"/>
      <c r="P722" s="1156"/>
      <c r="Q722" s="1010"/>
      <c r="R722" s="1073" t="str">
        <f>IF(H722="","",VLOOKUP($H722,'Nhập xuất tồn S02'!$B$12:$AB$51,3,0))</f>
        <v/>
      </c>
      <c r="S722" s="1093">
        <f t="shared" si="226"/>
        <v>0</v>
      </c>
      <c r="T722" s="1093">
        <f t="shared" si="227"/>
        <v>0</v>
      </c>
      <c r="U722" s="1094">
        <f>IF(J722&gt;0,VLOOKUP($H722,'Nhập xuất tồn S02'!$B$12:$AB$51,27,0),0)</f>
        <v>0</v>
      </c>
      <c r="V722" s="1094">
        <f t="shared" si="230"/>
        <v>0</v>
      </c>
      <c r="W722" s="1105" t="str">
        <f>IF(H722="","",VLOOKUP(H722,'Nhập xuất tồn S02'!$B$12:$X$4901,22,0))</f>
        <v/>
      </c>
      <c r="X722" s="1096" t="str">
        <f>IF(H722="","",VLOOKUP(H722,'Nhập xuất tồn S02'!$B$12:$X$4901,23,0))</f>
        <v/>
      </c>
      <c r="Y722" s="1096" t="str">
        <f t="shared" si="231"/>
        <v/>
      </c>
      <c r="Z722" s="1096" t="str">
        <f t="shared" si="232"/>
        <v/>
      </c>
      <c r="AA722" s="1107" t="str">
        <f>IF(P722="","",VLOOKUP(P722,'Khách hàng'!$B$6:$E$1391,2,0))</f>
        <v/>
      </c>
      <c r="AB722" s="1107" t="str">
        <f>IF(P722="","",VLOOKUP(P722,'Khách hàng'!$B$6:$E$1391,3,0))</f>
        <v/>
      </c>
    </row>
    <row r="723" spans="1:28" s="1011" customFormat="1" ht="13.8">
      <c r="A723" s="1164">
        <f t="shared" si="235"/>
        <v>1</v>
      </c>
      <c r="B723" s="1073" t="str">
        <f t="shared" si="236"/>
        <v>Q1</v>
      </c>
      <c r="C723" s="1042"/>
      <c r="D723" s="1175"/>
      <c r="E723" s="1403"/>
      <c r="F723" s="1044">
        <f t="shared" si="240"/>
        <v>0</v>
      </c>
      <c r="G723" s="1081" t="str">
        <f t="shared" si="237"/>
        <v/>
      </c>
      <c r="H723" s="1019"/>
      <c r="I723" s="1020"/>
      <c r="J723" s="1020"/>
      <c r="K723" s="1020"/>
      <c r="L723" s="1022"/>
      <c r="M723" s="1023"/>
      <c r="N723" s="1023"/>
      <c r="O723" s="1024"/>
      <c r="P723" s="1156"/>
      <c r="Q723" s="1010"/>
      <c r="R723" s="1073" t="str">
        <f>IF(H723="","",VLOOKUP($H723,'Nhập xuất tồn S02'!$B$12:$AB$51,3,0))</f>
        <v/>
      </c>
      <c r="S723" s="1093">
        <f t="shared" si="226"/>
        <v>0</v>
      </c>
      <c r="T723" s="1093">
        <f t="shared" si="227"/>
        <v>0</v>
      </c>
      <c r="U723" s="1094">
        <f>IF(J723&gt;0,VLOOKUP($H723,'Nhập xuất tồn S02'!$B$12:$AB$51,27,0),0)</f>
        <v>0</v>
      </c>
      <c r="V723" s="1094">
        <f t="shared" si="230"/>
        <v>0</v>
      </c>
      <c r="W723" s="1105" t="str">
        <f>IF(H723="","",VLOOKUP(H723,'Nhập xuất tồn S02'!$B$12:$X$4901,22,0))</f>
        <v/>
      </c>
      <c r="X723" s="1096" t="str">
        <f>IF(H723="","",VLOOKUP(H723,'Nhập xuất tồn S02'!$B$12:$X$4901,23,0))</f>
        <v/>
      </c>
      <c r="Y723" s="1096" t="str">
        <f t="shared" si="231"/>
        <v/>
      </c>
      <c r="Z723" s="1096" t="str">
        <f t="shared" si="232"/>
        <v/>
      </c>
      <c r="AA723" s="1107" t="str">
        <f>IF(P723="","",VLOOKUP(P723,'Khách hàng'!$B$6:$E$1391,2,0))</f>
        <v/>
      </c>
      <c r="AB723" s="1107" t="str">
        <f>IF(P723="","",VLOOKUP(P723,'Khách hàng'!$B$6:$E$1391,3,0))</f>
        <v/>
      </c>
    </row>
    <row r="724" spans="1:28" s="1011" customFormat="1" ht="13.8">
      <c r="A724" s="1164">
        <f t="shared" ref="A724:A725" si="247">IF(F724="","",MONTH(F724))</f>
        <v>1</v>
      </c>
      <c r="B724" s="1073" t="str">
        <f t="shared" ref="B724:B725" si="248">IF(F724="","",IF(OR(MONTH(F724)=1,MONTH(F724)=2,MONTH(F724)=3),"Q1",IF(OR(MONTH(F724)=4,MONTH(F724)=5,MONTH(F724)=6),"Q2",IF(OR(MONTH(F724)=7,MONTH(F724)=8,MONTH(F724)=9),"Q3","Q4"))))</f>
        <v>Q1</v>
      </c>
      <c r="C724" s="1042"/>
      <c r="D724" s="1175"/>
      <c r="E724" s="1403"/>
      <c r="F724" s="1044">
        <f t="shared" si="240"/>
        <v>0</v>
      </c>
      <c r="G724" s="1081" t="str">
        <f t="shared" si="237"/>
        <v/>
      </c>
      <c r="H724" s="1019"/>
      <c r="I724" s="1020"/>
      <c r="J724" s="1020"/>
      <c r="K724" s="1020"/>
      <c r="L724" s="1022"/>
      <c r="M724" s="1023"/>
      <c r="N724" s="1023"/>
      <c r="O724" s="1024"/>
      <c r="P724" s="1156"/>
      <c r="Q724" s="1010"/>
      <c r="R724" s="1073" t="str">
        <f>IF(H724="","",VLOOKUP($H724,'Nhập xuất tồn S02'!$B$12:$AB$51,3,0))</f>
        <v/>
      </c>
      <c r="S724" s="1093">
        <f t="shared" si="226"/>
        <v>0</v>
      </c>
      <c r="T724" s="1093">
        <f t="shared" si="227"/>
        <v>0</v>
      </c>
      <c r="U724" s="1094">
        <f>IF(J724&gt;0,VLOOKUP($H724,'Nhập xuất tồn S02'!$B$12:$AB$51,27,0),0)</f>
        <v>0</v>
      </c>
      <c r="V724" s="1094">
        <f t="shared" si="230"/>
        <v>0</v>
      </c>
      <c r="W724" s="1105" t="str">
        <f>IF(H724="","",VLOOKUP(H724,'Nhập xuất tồn S02'!$B$12:$X$4901,22,0))</f>
        <v/>
      </c>
      <c r="X724" s="1096" t="str">
        <f>IF(H724="","",VLOOKUP(H724,'Nhập xuất tồn S02'!$B$12:$X$4901,23,0))</f>
        <v/>
      </c>
      <c r="Y724" s="1096" t="str">
        <f t="shared" si="231"/>
        <v/>
      </c>
      <c r="Z724" s="1096" t="str">
        <f t="shared" si="232"/>
        <v/>
      </c>
      <c r="AA724" s="1107" t="str">
        <f>IF(P724="","",VLOOKUP(P724,'Khách hàng'!$B$6:$E$1391,2,0))</f>
        <v/>
      </c>
      <c r="AB724" s="1107" t="str">
        <f>IF(P724="","",VLOOKUP(P724,'Khách hàng'!$B$6:$E$1391,3,0))</f>
        <v/>
      </c>
    </row>
    <row r="725" spans="1:28" s="1011" customFormat="1" ht="13.8">
      <c r="A725" s="1164">
        <f t="shared" si="247"/>
        <v>1</v>
      </c>
      <c r="B725" s="1073" t="str">
        <f t="shared" si="248"/>
        <v>Q1</v>
      </c>
      <c r="C725" s="1042"/>
      <c r="D725" s="1175"/>
      <c r="E725" s="1403"/>
      <c r="F725" s="1044">
        <f t="shared" si="240"/>
        <v>0</v>
      </c>
      <c r="G725" s="1081" t="str">
        <f t="shared" si="237"/>
        <v/>
      </c>
      <c r="H725" s="1019"/>
      <c r="I725" s="1020"/>
      <c r="J725" s="1020"/>
      <c r="K725" s="1020"/>
      <c r="L725" s="1022"/>
      <c r="M725" s="1023"/>
      <c r="N725" s="1023"/>
      <c r="O725" s="1024"/>
      <c r="P725" s="1156"/>
      <c r="Q725" s="1010"/>
      <c r="R725" s="1073" t="str">
        <f>IF(H725="","",VLOOKUP($H725,'Nhập xuất tồn S02'!$B$12:$AB$51,3,0))</f>
        <v/>
      </c>
      <c r="S725" s="1093">
        <f t="shared" si="226"/>
        <v>0</v>
      </c>
      <c r="T725" s="1093">
        <f t="shared" si="227"/>
        <v>0</v>
      </c>
      <c r="U725" s="1094">
        <f>IF(J725&gt;0,VLOOKUP($H725,'Nhập xuất tồn S02'!$B$12:$AB$51,27,0),0)</f>
        <v>0</v>
      </c>
      <c r="V725" s="1094">
        <f t="shared" si="230"/>
        <v>0</v>
      </c>
      <c r="W725" s="1105" t="str">
        <f>IF(H725="","",VLOOKUP(H725,'Nhập xuất tồn S02'!$B$12:$X$4901,22,0))</f>
        <v/>
      </c>
      <c r="X725" s="1096" t="str">
        <f>IF(H725="","",VLOOKUP(H725,'Nhập xuất tồn S02'!$B$12:$X$4901,23,0))</f>
        <v/>
      </c>
      <c r="Y725" s="1096" t="str">
        <f t="shared" si="231"/>
        <v/>
      </c>
      <c r="Z725" s="1096" t="str">
        <f t="shared" si="232"/>
        <v/>
      </c>
      <c r="AA725" s="1107" t="str">
        <f>IF(P725="","",VLOOKUP(P725,'Khách hàng'!$B$6:$E$1391,2,0))</f>
        <v/>
      </c>
      <c r="AB725" s="1107" t="str">
        <f>IF(P725="","",VLOOKUP(P725,'Khách hàng'!$B$6:$E$1391,3,0))</f>
        <v/>
      </c>
    </row>
    <row r="726" spans="1:28" s="1011" customFormat="1" ht="13.8">
      <c r="A726" s="1164">
        <f t="shared" si="235"/>
        <v>1</v>
      </c>
      <c r="B726" s="1073" t="str">
        <f t="shared" si="236"/>
        <v>Q1</v>
      </c>
      <c r="C726" s="1042"/>
      <c r="D726" s="1175"/>
      <c r="E726" s="1403"/>
      <c r="F726" s="1044">
        <f t="shared" si="240"/>
        <v>0</v>
      </c>
      <c r="G726" s="1081" t="str">
        <f t="shared" si="237"/>
        <v/>
      </c>
      <c r="H726" s="1019"/>
      <c r="I726" s="1020"/>
      <c r="J726" s="1020"/>
      <c r="K726" s="1020"/>
      <c r="L726" s="1022"/>
      <c r="M726" s="1023"/>
      <c r="N726" s="1023"/>
      <c r="O726" s="1024"/>
      <c r="P726" s="1156"/>
      <c r="Q726" s="1010"/>
      <c r="R726" s="1073" t="str">
        <f>IF(H726="","",VLOOKUP($H726,'Nhập xuất tồn S02'!$B$12:$AB$51,3,0))</f>
        <v/>
      </c>
      <c r="S726" s="1093">
        <f t="shared" si="226"/>
        <v>0</v>
      </c>
      <c r="T726" s="1093">
        <f t="shared" si="227"/>
        <v>0</v>
      </c>
      <c r="U726" s="1094">
        <f>IF(J726&gt;0,VLOOKUP($H726,'Nhập xuất tồn S02'!$B$12:$AB$51,27,0),0)</f>
        <v>0</v>
      </c>
      <c r="V726" s="1094">
        <f t="shared" si="230"/>
        <v>0</v>
      </c>
      <c r="W726" s="1105" t="str">
        <f>IF(H726="","",VLOOKUP(H726,'Nhập xuất tồn S02'!$B$12:$X$4901,22,0))</f>
        <v/>
      </c>
      <c r="X726" s="1096" t="str">
        <f>IF(H726="","",VLOOKUP(H726,'Nhập xuất tồn S02'!$B$12:$X$4901,23,0))</f>
        <v/>
      </c>
      <c r="Y726" s="1096" t="str">
        <f t="shared" si="231"/>
        <v/>
      </c>
      <c r="Z726" s="1096" t="str">
        <f t="shared" si="232"/>
        <v/>
      </c>
      <c r="AA726" s="1107" t="str">
        <f>IF(P726="","",VLOOKUP(P726,'Khách hàng'!$B$6:$E$1391,2,0))</f>
        <v/>
      </c>
      <c r="AB726" s="1107" t="str">
        <f>IF(P726="","",VLOOKUP(P726,'Khách hàng'!$B$6:$E$1391,3,0))</f>
        <v/>
      </c>
    </row>
    <row r="727" spans="1:28" s="1011" customFormat="1" ht="13.8">
      <c r="A727" s="1164">
        <f t="shared" si="235"/>
        <v>1</v>
      </c>
      <c r="B727" s="1073" t="str">
        <f t="shared" si="236"/>
        <v>Q1</v>
      </c>
      <c r="C727" s="1042"/>
      <c r="D727" s="1175"/>
      <c r="E727" s="1403"/>
      <c r="F727" s="1044">
        <f t="shared" si="240"/>
        <v>0</v>
      </c>
      <c r="G727" s="1081" t="str">
        <f t="shared" si="237"/>
        <v/>
      </c>
      <c r="H727" s="1019"/>
      <c r="I727" s="1020"/>
      <c r="J727" s="1020"/>
      <c r="K727" s="1020"/>
      <c r="L727" s="1022"/>
      <c r="M727" s="1023"/>
      <c r="N727" s="1023"/>
      <c r="O727" s="1024"/>
      <c r="P727" s="1156"/>
      <c r="Q727" s="1010"/>
      <c r="R727" s="1073" t="str">
        <f>IF(H727="","",VLOOKUP($H727,'Nhập xuất tồn S02'!$B$12:$AB$51,3,0))</f>
        <v/>
      </c>
      <c r="S727" s="1093">
        <f t="shared" si="226"/>
        <v>0</v>
      </c>
      <c r="T727" s="1093">
        <f t="shared" si="227"/>
        <v>0</v>
      </c>
      <c r="U727" s="1094">
        <f>IF(J727&gt;0,VLOOKUP($H727,'Nhập xuất tồn S02'!$B$12:$AB$51,27,0),0)</f>
        <v>0</v>
      </c>
      <c r="V727" s="1094">
        <f t="shared" si="230"/>
        <v>0</v>
      </c>
      <c r="W727" s="1105" t="str">
        <f>IF(H727="","",VLOOKUP(H727,'Nhập xuất tồn S02'!$B$12:$X$4901,22,0))</f>
        <v/>
      </c>
      <c r="X727" s="1096" t="str">
        <f>IF(H727="","",VLOOKUP(H727,'Nhập xuất tồn S02'!$B$12:$X$4901,23,0))</f>
        <v/>
      </c>
      <c r="Y727" s="1096" t="str">
        <f t="shared" si="231"/>
        <v/>
      </c>
      <c r="Z727" s="1096" t="str">
        <f t="shared" si="232"/>
        <v/>
      </c>
      <c r="AA727" s="1107" t="str">
        <f>IF(P727="","",VLOOKUP(P727,'Khách hàng'!$B$6:$E$1391,2,0))</f>
        <v/>
      </c>
      <c r="AB727" s="1107" t="str">
        <f>IF(P727="","",VLOOKUP(P727,'Khách hàng'!$B$6:$E$1391,3,0))</f>
        <v/>
      </c>
    </row>
    <row r="728" spans="1:28" s="1011" customFormat="1" ht="13.8">
      <c r="A728" s="1164">
        <f t="shared" ref="A728" si="249">IF(F728="","",MONTH(F728))</f>
        <v>1</v>
      </c>
      <c r="B728" s="1073" t="str">
        <f t="shared" ref="B728" si="250">IF(F728="","",IF(OR(MONTH(F728)=1,MONTH(F728)=2,MONTH(F728)=3),"Q1",IF(OR(MONTH(F728)=4,MONTH(F728)=5,MONTH(F728)=6),"Q2",IF(OR(MONTH(F728)=7,MONTH(F728)=8,MONTH(F728)=9),"Q3","Q4"))))</f>
        <v>Q1</v>
      </c>
      <c r="C728" s="1042"/>
      <c r="D728" s="1175"/>
      <c r="E728" s="1403"/>
      <c r="F728" s="1044">
        <f t="shared" si="240"/>
        <v>0</v>
      </c>
      <c r="G728" s="1081" t="str">
        <f t="shared" si="237"/>
        <v/>
      </c>
      <c r="H728" s="1019"/>
      <c r="I728" s="1020"/>
      <c r="J728" s="1020"/>
      <c r="K728" s="1020"/>
      <c r="L728" s="1022"/>
      <c r="M728" s="1023"/>
      <c r="N728" s="1023"/>
      <c r="O728" s="1024"/>
      <c r="P728" s="1156"/>
      <c r="Q728" s="1010"/>
      <c r="R728" s="1073" t="str">
        <f>IF(H728="","",VLOOKUP($H728,'Nhập xuất tồn S02'!$B$12:$AB$51,3,0))</f>
        <v/>
      </c>
      <c r="S728" s="1093">
        <f t="shared" si="226"/>
        <v>0</v>
      </c>
      <c r="T728" s="1093">
        <f t="shared" si="227"/>
        <v>0</v>
      </c>
      <c r="U728" s="1094">
        <f>IF(J728&gt;0,VLOOKUP($H728,'Nhập xuất tồn S02'!$B$12:$AB$51,27,0),0)</f>
        <v>0</v>
      </c>
      <c r="V728" s="1094">
        <f t="shared" si="230"/>
        <v>0</v>
      </c>
      <c r="W728" s="1105" t="str">
        <f>IF(H728="","",VLOOKUP(H728,'Nhập xuất tồn S02'!$B$12:$X$4901,22,0))</f>
        <v/>
      </c>
      <c r="X728" s="1096" t="str">
        <f>IF(H728="","",VLOOKUP(H728,'Nhập xuất tồn S02'!$B$12:$X$4901,23,0))</f>
        <v/>
      </c>
      <c r="Y728" s="1096" t="str">
        <f t="shared" si="231"/>
        <v/>
      </c>
      <c r="Z728" s="1096" t="str">
        <f t="shared" si="232"/>
        <v/>
      </c>
      <c r="AA728" s="1107" t="str">
        <f>IF(P728="","",VLOOKUP(P728,'Khách hàng'!$B$6:$E$1391,2,0))</f>
        <v/>
      </c>
      <c r="AB728" s="1107" t="str">
        <f>IF(P728="","",VLOOKUP(P728,'Khách hàng'!$B$6:$E$1391,3,0))</f>
        <v/>
      </c>
    </row>
    <row r="729" spans="1:28" s="1011" customFormat="1" ht="13.8">
      <c r="A729" s="1164">
        <f t="shared" si="235"/>
        <v>1</v>
      </c>
      <c r="B729" s="1073" t="str">
        <f t="shared" si="236"/>
        <v>Q1</v>
      </c>
      <c r="C729" s="1042"/>
      <c r="D729" s="1175"/>
      <c r="E729" s="1403"/>
      <c r="F729" s="1044">
        <f t="shared" si="240"/>
        <v>0</v>
      </c>
      <c r="G729" s="1081" t="str">
        <f t="shared" si="237"/>
        <v/>
      </c>
      <c r="H729" s="1019"/>
      <c r="I729" s="1020"/>
      <c r="J729" s="1020"/>
      <c r="K729" s="1020"/>
      <c r="L729" s="1022"/>
      <c r="M729" s="1023"/>
      <c r="N729" s="1023"/>
      <c r="O729" s="1024"/>
      <c r="P729" s="1156"/>
      <c r="Q729" s="1010"/>
      <c r="R729" s="1073" t="str">
        <f>IF(H729="","",VLOOKUP($H729,'Nhập xuất tồn S02'!$B$12:$AB$51,3,0))</f>
        <v/>
      </c>
      <c r="S729" s="1093">
        <f t="shared" si="226"/>
        <v>0</v>
      </c>
      <c r="T729" s="1093">
        <f t="shared" si="227"/>
        <v>0</v>
      </c>
      <c r="U729" s="1094">
        <f>IF(J729&gt;0,VLOOKUP($H729,'Nhập xuất tồn S02'!$B$12:$AB$51,27,0),0)</f>
        <v>0</v>
      </c>
      <c r="V729" s="1094">
        <f t="shared" si="230"/>
        <v>0</v>
      </c>
      <c r="W729" s="1105" t="str">
        <f>IF(H729="","",VLOOKUP(H729,'Nhập xuất tồn S02'!$B$12:$X$4901,22,0))</f>
        <v/>
      </c>
      <c r="X729" s="1096" t="str">
        <f>IF(H729="","",VLOOKUP(H729,'Nhập xuất tồn S02'!$B$12:$X$4901,23,0))</f>
        <v/>
      </c>
      <c r="Y729" s="1096" t="str">
        <f t="shared" si="231"/>
        <v/>
      </c>
      <c r="Z729" s="1096" t="str">
        <f t="shared" si="232"/>
        <v/>
      </c>
      <c r="AA729" s="1107" t="str">
        <f>IF(P729="","",VLOOKUP(P729,'Khách hàng'!$B$6:$E$1391,2,0))</f>
        <v/>
      </c>
      <c r="AB729" s="1107" t="str">
        <f>IF(P729="","",VLOOKUP(P729,'Khách hàng'!$B$6:$E$1391,3,0))</f>
        <v/>
      </c>
    </row>
    <row r="730" spans="1:28" s="1011" customFormat="1" ht="13.8">
      <c r="A730" s="1164">
        <f t="shared" si="235"/>
        <v>1</v>
      </c>
      <c r="B730" s="1073" t="str">
        <f t="shared" si="236"/>
        <v>Q1</v>
      </c>
      <c r="C730" s="1042"/>
      <c r="D730" s="1175"/>
      <c r="E730" s="1403"/>
      <c r="F730" s="1044">
        <f t="shared" si="240"/>
        <v>0</v>
      </c>
      <c r="G730" s="1081" t="str">
        <f t="shared" si="237"/>
        <v/>
      </c>
      <c r="H730" s="1019"/>
      <c r="I730" s="1020"/>
      <c r="J730" s="1020"/>
      <c r="K730" s="1020"/>
      <c r="L730" s="1022"/>
      <c r="M730" s="1023"/>
      <c r="N730" s="1023"/>
      <c r="O730" s="1024"/>
      <c r="P730" s="1156"/>
      <c r="Q730" s="1010"/>
      <c r="R730" s="1073" t="str">
        <f>IF(H730="","",VLOOKUP($H730,'Nhập xuất tồn S02'!$B$12:$AB$51,3,0))</f>
        <v/>
      </c>
      <c r="S730" s="1093">
        <f t="shared" si="226"/>
        <v>0</v>
      </c>
      <c r="T730" s="1093">
        <f t="shared" si="227"/>
        <v>0</v>
      </c>
      <c r="U730" s="1094">
        <f>IF(J730&gt;0,VLOOKUP($H730,'Nhập xuất tồn S02'!$B$12:$AB$51,27,0),0)</f>
        <v>0</v>
      </c>
      <c r="V730" s="1094">
        <f t="shared" si="230"/>
        <v>0</v>
      </c>
      <c r="W730" s="1105" t="str">
        <f>IF(H730="","",VLOOKUP(H730,'Nhập xuất tồn S02'!$B$12:$X$4901,22,0))</f>
        <v/>
      </c>
      <c r="X730" s="1096" t="str">
        <f>IF(H730="","",VLOOKUP(H730,'Nhập xuất tồn S02'!$B$12:$X$4901,23,0))</f>
        <v/>
      </c>
      <c r="Y730" s="1096" t="str">
        <f t="shared" si="231"/>
        <v/>
      </c>
      <c r="Z730" s="1096" t="str">
        <f t="shared" si="232"/>
        <v/>
      </c>
      <c r="AA730" s="1107" t="str">
        <f>IF(P730="","",VLOOKUP(P730,'Khách hàng'!$B$6:$E$1391,2,0))</f>
        <v/>
      </c>
      <c r="AB730" s="1107" t="str">
        <f>IF(P730="","",VLOOKUP(P730,'Khách hàng'!$B$6:$E$1391,3,0))</f>
        <v/>
      </c>
    </row>
    <row r="731" spans="1:28" s="1011" customFormat="1" ht="13.8">
      <c r="A731" s="1164">
        <f t="shared" ref="A731" si="251">IF(F731="","",MONTH(F731))</f>
        <v>1</v>
      </c>
      <c r="B731" s="1073" t="str">
        <f t="shared" ref="B731" si="252">IF(F731="","",IF(OR(MONTH(F731)=1,MONTH(F731)=2,MONTH(F731)=3),"Q1",IF(OR(MONTH(F731)=4,MONTH(F731)=5,MONTH(F731)=6),"Q2",IF(OR(MONTH(F731)=7,MONTH(F731)=8,MONTH(F731)=9),"Q3","Q4"))))</f>
        <v>Q1</v>
      </c>
      <c r="C731" s="1042"/>
      <c r="D731" s="1175"/>
      <c r="E731" s="1403"/>
      <c r="F731" s="1044">
        <f t="shared" si="240"/>
        <v>0</v>
      </c>
      <c r="G731" s="1081" t="str">
        <f t="shared" si="237"/>
        <v/>
      </c>
      <c r="H731" s="1019"/>
      <c r="I731" s="1020"/>
      <c r="J731" s="1020"/>
      <c r="K731" s="1020"/>
      <c r="L731" s="1022"/>
      <c r="M731" s="1023"/>
      <c r="N731" s="1023"/>
      <c r="O731" s="1024"/>
      <c r="P731" s="1156"/>
      <c r="Q731" s="1010"/>
      <c r="R731" s="1073" t="str">
        <f>IF(H731="","",VLOOKUP($H731,'Nhập xuất tồn S02'!$B$12:$AB$51,3,0))</f>
        <v/>
      </c>
      <c r="S731" s="1093">
        <f t="shared" si="226"/>
        <v>0</v>
      </c>
      <c r="T731" s="1093">
        <f t="shared" si="227"/>
        <v>0</v>
      </c>
      <c r="U731" s="1094">
        <f>IF(J731&gt;0,VLOOKUP($H731,'Nhập xuất tồn S02'!$B$12:$AB$51,27,0),0)</f>
        <v>0</v>
      </c>
      <c r="V731" s="1094">
        <f t="shared" si="230"/>
        <v>0</v>
      </c>
      <c r="W731" s="1105" t="str">
        <f>IF(H731="","",VLOOKUP(H731,'Nhập xuất tồn S02'!$B$12:$X$4901,22,0))</f>
        <v/>
      </c>
      <c r="X731" s="1096" t="str">
        <f>IF(H731="","",VLOOKUP(H731,'Nhập xuất tồn S02'!$B$12:$X$4901,23,0))</f>
        <v/>
      </c>
      <c r="Y731" s="1096" t="str">
        <f t="shared" si="231"/>
        <v/>
      </c>
      <c r="Z731" s="1096" t="str">
        <f t="shared" si="232"/>
        <v/>
      </c>
      <c r="AA731" s="1107" t="str">
        <f>IF(P731="","",VLOOKUP(P731,'Khách hàng'!$B$6:$E$1391,2,0))</f>
        <v/>
      </c>
      <c r="AB731" s="1107" t="str">
        <f>IF(P731="","",VLOOKUP(P731,'Khách hàng'!$B$6:$E$1391,3,0))</f>
        <v/>
      </c>
    </row>
    <row r="732" spans="1:28" s="1011" customFormat="1" ht="13.8">
      <c r="A732" s="1164">
        <f t="shared" si="235"/>
        <v>1</v>
      </c>
      <c r="B732" s="1073" t="str">
        <f t="shared" si="236"/>
        <v>Q1</v>
      </c>
      <c r="C732" s="1042"/>
      <c r="D732" s="1175"/>
      <c r="E732" s="1403"/>
      <c r="F732" s="1044">
        <f t="shared" si="240"/>
        <v>0</v>
      </c>
      <c r="G732" s="1081" t="str">
        <f t="shared" si="237"/>
        <v/>
      </c>
      <c r="H732" s="1019"/>
      <c r="I732" s="1020"/>
      <c r="J732" s="1020"/>
      <c r="K732" s="1020"/>
      <c r="L732" s="1022"/>
      <c r="M732" s="1023"/>
      <c r="N732" s="1023"/>
      <c r="O732" s="1024"/>
      <c r="P732" s="1156"/>
      <c r="Q732" s="1010"/>
      <c r="R732" s="1073" t="str">
        <f>IF(H732="","",VLOOKUP($H732,'Nhập xuất tồn S02'!$B$12:$AB$51,3,0))</f>
        <v/>
      </c>
      <c r="S732" s="1093">
        <f t="shared" si="226"/>
        <v>0</v>
      </c>
      <c r="T732" s="1093">
        <f t="shared" si="227"/>
        <v>0</v>
      </c>
      <c r="U732" s="1094">
        <f>IF(J732&gt;0,VLOOKUP($H732,'Nhập xuất tồn S02'!$B$12:$AB$51,27,0),0)</f>
        <v>0</v>
      </c>
      <c r="V732" s="1094">
        <f t="shared" si="230"/>
        <v>0</v>
      </c>
      <c r="W732" s="1105" t="str">
        <f>IF(H732="","",VLOOKUP(H732,'Nhập xuất tồn S02'!$B$12:$X$4901,22,0))</f>
        <v/>
      </c>
      <c r="X732" s="1096" t="str">
        <f>IF(H732="","",VLOOKUP(H732,'Nhập xuất tồn S02'!$B$12:$X$4901,23,0))</f>
        <v/>
      </c>
      <c r="Y732" s="1096" t="str">
        <f t="shared" si="231"/>
        <v/>
      </c>
      <c r="Z732" s="1096" t="str">
        <f t="shared" si="232"/>
        <v/>
      </c>
      <c r="AA732" s="1107" t="str">
        <f>IF(P732="","",VLOOKUP(P732,'Khách hàng'!$B$6:$E$1391,2,0))</f>
        <v/>
      </c>
      <c r="AB732" s="1107" t="str">
        <f>IF(P732="","",VLOOKUP(P732,'Khách hàng'!$B$6:$E$1391,3,0))</f>
        <v/>
      </c>
    </row>
    <row r="733" spans="1:28" s="1011" customFormat="1" ht="13.8">
      <c r="A733" s="1164">
        <f t="shared" si="235"/>
        <v>1</v>
      </c>
      <c r="B733" s="1073" t="str">
        <f t="shared" si="236"/>
        <v>Q1</v>
      </c>
      <c r="C733" s="1042"/>
      <c r="D733" s="1175"/>
      <c r="E733" s="1403"/>
      <c r="F733" s="1044">
        <f t="shared" si="240"/>
        <v>0</v>
      </c>
      <c r="G733" s="1081" t="str">
        <f t="shared" si="237"/>
        <v/>
      </c>
      <c r="H733" s="1019"/>
      <c r="I733" s="1020"/>
      <c r="J733" s="1020"/>
      <c r="K733" s="1020"/>
      <c r="L733" s="1022"/>
      <c r="M733" s="1023"/>
      <c r="N733" s="1023"/>
      <c r="O733" s="1024"/>
      <c r="P733" s="1156"/>
      <c r="Q733" s="1010"/>
      <c r="R733" s="1073" t="str">
        <f>IF(H733="","",VLOOKUP($H733,'Nhập xuất tồn S02'!$B$12:$AB$51,3,0))</f>
        <v/>
      </c>
      <c r="S733" s="1093">
        <f t="shared" si="226"/>
        <v>0</v>
      </c>
      <c r="T733" s="1093">
        <f t="shared" si="227"/>
        <v>0</v>
      </c>
      <c r="U733" s="1094">
        <f>IF(J733&gt;0,VLOOKUP($H733,'Nhập xuất tồn S02'!$B$12:$AB$51,27,0),0)</f>
        <v>0</v>
      </c>
      <c r="V733" s="1094">
        <f t="shared" si="230"/>
        <v>0</v>
      </c>
      <c r="W733" s="1105" t="str">
        <f>IF(H733="","",VLOOKUP(H733,'Nhập xuất tồn S02'!$B$12:$X$4901,22,0))</f>
        <v/>
      </c>
      <c r="X733" s="1096" t="str">
        <f>IF(H733="","",VLOOKUP(H733,'Nhập xuất tồn S02'!$B$12:$X$4901,23,0))</f>
        <v/>
      </c>
      <c r="Y733" s="1096" t="str">
        <f t="shared" si="231"/>
        <v/>
      </c>
      <c r="Z733" s="1096" t="str">
        <f t="shared" si="232"/>
        <v/>
      </c>
      <c r="AA733" s="1107" t="str">
        <f>IF(P733="","",VLOOKUP(P733,'Khách hàng'!$B$6:$E$1391,2,0))</f>
        <v/>
      </c>
      <c r="AB733" s="1107" t="str">
        <f>IF(P733="","",VLOOKUP(P733,'Khách hàng'!$B$6:$E$1391,3,0))</f>
        <v/>
      </c>
    </row>
    <row r="734" spans="1:28" s="1011" customFormat="1" ht="13.8">
      <c r="A734" s="1164">
        <f t="shared" si="235"/>
        <v>1</v>
      </c>
      <c r="B734" s="1073" t="str">
        <f t="shared" si="236"/>
        <v>Q1</v>
      </c>
      <c r="C734" s="1042"/>
      <c r="D734" s="1175"/>
      <c r="E734" s="1403"/>
      <c r="F734" s="1044">
        <f t="shared" si="240"/>
        <v>0</v>
      </c>
      <c r="G734" s="1081" t="str">
        <f t="shared" si="237"/>
        <v/>
      </c>
      <c r="H734" s="1019"/>
      <c r="I734" s="1020"/>
      <c r="J734" s="1020"/>
      <c r="K734" s="1020"/>
      <c r="L734" s="1022"/>
      <c r="M734" s="1023"/>
      <c r="N734" s="1023"/>
      <c r="O734" s="1024"/>
      <c r="P734" s="1156"/>
      <c r="Q734" s="1010"/>
      <c r="R734" s="1073" t="str">
        <f>IF(H734="","",VLOOKUP($H734,'Nhập xuất tồn S02'!$B$12:$AB$51,3,0))</f>
        <v/>
      </c>
      <c r="S734" s="1093">
        <f t="shared" si="226"/>
        <v>0</v>
      </c>
      <c r="T734" s="1093">
        <f t="shared" si="227"/>
        <v>0</v>
      </c>
      <c r="U734" s="1094">
        <f>IF(J734&gt;0,VLOOKUP($H734,'Nhập xuất tồn S02'!$B$12:$AB$51,27,0),0)</f>
        <v>0</v>
      </c>
      <c r="V734" s="1094">
        <f t="shared" si="230"/>
        <v>0</v>
      </c>
      <c r="W734" s="1105" t="str">
        <f>IF(H734="","",VLOOKUP(H734,'Nhập xuất tồn S02'!$B$12:$X$4901,22,0))</f>
        <v/>
      </c>
      <c r="X734" s="1096" t="str">
        <f>IF(H734="","",VLOOKUP(H734,'Nhập xuất tồn S02'!$B$12:$X$4901,23,0))</f>
        <v/>
      </c>
      <c r="Y734" s="1096" t="str">
        <f t="shared" si="231"/>
        <v/>
      </c>
      <c r="Z734" s="1096" t="str">
        <f t="shared" si="232"/>
        <v/>
      </c>
      <c r="AA734" s="1107" t="str">
        <f>IF(P734="","",VLOOKUP(P734,'Khách hàng'!$B$6:$E$1391,2,0))</f>
        <v/>
      </c>
      <c r="AB734" s="1107" t="str">
        <f>IF(P734="","",VLOOKUP(P734,'Khách hàng'!$B$6:$E$1391,3,0))</f>
        <v/>
      </c>
    </row>
    <row r="735" spans="1:28" s="1011" customFormat="1" ht="13.8">
      <c r="A735" s="1164">
        <f t="shared" si="235"/>
        <v>1</v>
      </c>
      <c r="B735" s="1073" t="str">
        <f t="shared" si="236"/>
        <v>Q1</v>
      </c>
      <c r="C735" s="1042"/>
      <c r="D735" s="1175"/>
      <c r="E735" s="1403"/>
      <c r="F735" s="1044">
        <f t="shared" si="240"/>
        <v>0</v>
      </c>
      <c r="G735" s="1081" t="str">
        <f t="shared" si="237"/>
        <v/>
      </c>
      <c r="H735" s="1019"/>
      <c r="I735" s="1020"/>
      <c r="J735" s="1020"/>
      <c r="K735" s="1020"/>
      <c r="L735" s="1022"/>
      <c r="M735" s="1023"/>
      <c r="N735" s="1023"/>
      <c r="O735" s="1024"/>
      <c r="P735" s="1156"/>
      <c r="Q735" s="1010"/>
      <c r="R735" s="1073" t="str">
        <f>IF(H735="","",VLOOKUP($H735,'Nhập xuất tồn S02'!$B$12:$AB$51,3,0))</f>
        <v/>
      </c>
      <c r="S735" s="1093">
        <f t="shared" si="226"/>
        <v>0</v>
      </c>
      <c r="T735" s="1093">
        <f t="shared" si="227"/>
        <v>0</v>
      </c>
      <c r="U735" s="1094">
        <f>IF(J735&gt;0,VLOOKUP($H735,'Nhập xuất tồn S02'!$B$12:$AB$51,27,0),0)</f>
        <v>0</v>
      </c>
      <c r="V735" s="1094">
        <f t="shared" si="230"/>
        <v>0</v>
      </c>
      <c r="W735" s="1105" t="str">
        <f>IF(H735="","",VLOOKUP(H735,'Nhập xuất tồn S02'!$B$12:$X$4901,22,0))</f>
        <v/>
      </c>
      <c r="X735" s="1096" t="str">
        <f>IF(H735="","",VLOOKUP(H735,'Nhập xuất tồn S02'!$B$12:$X$4901,23,0))</f>
        <v/>
      </c>
      <c r="Y735" s="1096" t="str">
        <f t="shared" si="231"/>
        <v/>
      </c>
      <c r="Z735" s="1096" t="str">
        <f t="shared" si="232"/>
        <v/>
      </c>
      <c r="AA735" s="1107" t="str">
        <f>IF(P735="","",VLOOKUP(P735,'Khách hàng'!$B$6:$E$1391,2,0))</f>
        <v/>
      </c>
      <c r="AB735" s="1107" t="str">
        <f>IF(P735="","",VLOOKUP(P735,'Khách hàng'!$B$6:$E$1391,3,0))</f>
        <v/>
      </c>
    </row>
    <row r="736" spans="1:28" s="1011" customFormat="1" ht="13.8">
      <c r="A736" s="1164">
        <f t="shared" ref="A736" si="253">IF(F736="","",MONTH(F736))</f>
        <v>1</v>
      </c>
      <c r="B736" s="1073" t="str">
        <f t="shared" ref="B736" si="254">IF(F736="","",IF(OR(MONTH(F736)=1,MONTH(F736)=2,MONTH(F736)=3),"Q1",IF(OR(MONTH(F736)=4,MONTH(F736)=5,MONTH(F736)=6),"Q2",IF(OR(MONTH(F736)=7,MONTH(F736)=8,MONTH(F736)=9),"Q3","Q4"))))</f>
        <v>Q1</v>
      </c>
      <c r="C736" s="1042"/>
      <c r="D736" s="1175"/>
      <c r="E736" s="1403"/>
      <c r="F736" s="1044">
        <f t="shared" si="240"/>
        <v>0</v>
      </c>
      <c r="G736" s="1081" t="str">
        <f t="shared" si="237"/>
        <v/>
      </c>
      <c r="H736" s="1019"/>
      <c r="I736" s="1020"/>
      <c r="J736" s="1020"/>
      <c r="K736" s="1020"/>
      <c r="L736" s="1022"/>
      <c r="M736" s="1023"/>
      <c r="N736" s="1023"/>
      <c r="O736" s="1024"/>
      <c r="P736" s="1156"/>
      <c r="Q736" s="1010"/>
      <c r="R736" s="1073" t="str">
        <f>IF(H736="","",VLOOKUP($H736,'Nhập xuất tồn S02'!$B$12:$AB$51,3,0))</f>
        <v/>
      </c>
      <c r="S736" s="1093">
        <f t="shared" si="226"/>
        <v>0</v>
      </c>
      <c r="T736" s="1093">
        <f t="shared" si="227"/>
        <v>0</v>
      </c>
      <c r="U736" s="1094">
        <f>IF(J736&gt;0,VLOOKUP($H736,'Nhập xuất tồn S02'!$B$12:$AB$51,27,0),0)</f>
        <v>0</v>
      </c>
      <c r="V736" s="1094">
        <f t="shared" si="230"/>
        <v>0</v>
      </c>
      <c r="W736" s="1105" t="str">
        <f>IF(H736="","",VLOOKUP(H736,'Nhập xuất tồn S02'!$B$12:$X$4901,22,0))</f>
        <v/>
      </c>
      <c r="X736" s="1096" t="str">
        <f>IF(H736="","",VLOOKUP(H736,'Nhập xuất tồn S02'!$B$12:$X$4901,23,0))</f>
        <v/>
      </c>
      <c r="Y736" s="1096" t="str">
        <f t="shared" si="231"/>
        <v/>
      </c>
      <c r="Z736" s="1096" t="str">
        <f t="shared" si="232"/>
        <v/>
      </c>
      <c r="AA736" s="1107" t="str">
        <f>IF(P736="","",VLOOKUP(P736,'Khách hàng'!$B$6:$E$1391,2,0))</f>
        <v/>
      </c>
      <c r="AB736" s="1107" t="str">
        <f>IF(P736="","",VLOOKUP(P736,'Khách hàng'!$B$6:$E$1391,3,0))</f>
        <v/>
      </c>
    </row>
    <row r="737" spans="1:28" s="1011" customFormat="1" ht="13.8">
      <c r="A737" s="1164">
        <f t="shared" si="235"/>
        <v>1</v>
      </c>
      <c r="B737" s="1073" t="str">
        <f t="shared" si="236"/>
        <v>Q1</v>
      </c>
      <c r="C737" s="1042"/>
      <c r="D737" s="1175"/>
      <c r="E737" s="1403"/>
      <c r="F737" s="1044">
        <f t="shared" si="240"/>
        <v>0</v>
      </c>
      <c r="G737" s="1081" t="str">
        <f t="shared" si="237"/>
        <v/>
      </c>
      <c r="H737" s="1019"/>
      <c r="I737" s="1020"/>
      <c r="J737" s="1020"/>
      <c r="K737" s="1020"/>
      <c r="L737" s="1022"/>
      <c r="M737" s="1023"/>
      <c r="N737" s="1023"/>
      <c r="O737" s="1024"/>
      <c r="P737" s="1156"/>
      <c r="Q737" s="1010"/>
      <c r="R737" s="1073" t="str">
        <f>IF(H737="","",VLOOKUP($H737,'Nhập xuất tồn S02'!$B$12:$AB$51,3,0))</f>
        <v/>
      </c>
      <c r="S737" s="1093">
        <f t="shared" ref="S737:S800" si="255">IF(OR(LEFT(G737,2)="PN",M737="152",M737="155",M737="156"),O737/I737,0)</f>
        <v>0</v>
      </c>
      <c r="T737" s="1093">
        <f t="shared" ref="T737:T800" si="256">IF(OR(LEFT(G737,2)="PN",M737="152",M737="155",M737="156"),O737,0)</f>
        <v>0</v>
      </c>
      <c r="U737" s="1094">
        <f>IF(J737&gt;0,VLOOKUP($H737,'Nhập xuất tồn S02'!$B$12:$AB$51,27,0),0)</f>
        <v>0</v>
      </c>
      <c r="V737" s="1094">
        <f t="shared" si="230"/>
        <v>0</v>
      </c>
      <c r="W737" s="1105" t="str">
        <f>IF(H737="","",VLOOKUP(H737,'Nhập xuất tồn S02'!$B$12:$X$4901,22,0))</f>
        <v/>
      </c>
      <c r="X737" s="1096" t="str">
        <f>IF(H737="","",VLOOKUP(H737,'Nhập xuất tồn S02'!$B$12:$X$4901,23,0))</f>
        <v/>
      </c>
      <c r="Y737" s="1096" t="str">
        <f t="shared" si="231"/>
        <v/>
      </c>
      <c r="Z737" s="1096" t="str">
        <f t="shared" si="232"/>
        <v/>
      </c>
      <c r="AA737" s="1107" t="str">
        <f>IF(P737="","",VLOOKUP(P737,'Khách hàng'!$B$6:$E$1391,2,0))</f>
        <v/>
      </c>
      <c r="AB737" s="1107" t="str">
        <f>IF(P737="","",VLOOKUP(P737,'Khách hàng'!$B$6:$E$1391,3,0))</f>
        <v/>
      </c>
    </row>
    <row r="738" spans="1:28" s="1011" customFormat="1" ht="13.8">
      <c r="A738" s="1164">
        <f t="shared" si="235"/>
        <v>1</v>
      </c>
      <c r="B738" s="1073" t="str">
        <f t="shared" si="236"/>
        <v>Q1</v>
      </c>
      <c r="C738" s="1042"/>
      <c r="D738" s="1175"/>
      <c r="E738" s="1403"/>
      <c r="F738" s="1044">
        <f t="shared" si="240"/>
        <v>0</v>
      </c>
      <c r="G738" s="1081" t="str">
        <f t="shared" si="237"/>
        <v/>
      </c>
      <c r="H738" s="1019"/>
      <c r="I738" s="1020"/>
      <c r="J738" s="1020"/>
      <c r="K738" s="1020"/>
      <c r="L738" s="1022"/>
      <c r="M738" s="1023"/>
      <c r="N738" s="1023"/>
      <c r="O738" s="1024"/>
      <c r="P738" s="1156"/>
      <c r="Q738" s="1010"/>
      <c r="R738" s="1073" t="str">
        <f>IF(H738="","",VLOOKUP($H738,'Nhập xuất tồn S02'!$B$12:$AB$51,3,0))</f>
        <v/>
      </c>
      <c r="S738" s="1093">
        <f t="shared" si="255"/>
        <v>0</v>
      </c>
      <c r="T738" s="1093">
        <f t="shared" si="256"/>
        <v>0</v>
      </c>
      <c r="U738" s="1094">
        <f>IF(J738&gt;0,VLOOKUP($H738,'Nhập xuất tồn S02'!$B$12:$AB$51,27,0),0)</f>
        <v>0</v>
      </c>
      <c r="V738" s="1094">
        <f t="shared" ref="V738:V801" si="257">IF(J738&gt;0,J738*U738,0)</f>
        <v>0</v>
      </c>
      <c r="W738" s="1105" t="str">
        <f>IF(H738="","",VLOOKUP(H738,'Nhập xuất tồn S02'!$B$12:$X$4901,22,0))</f>
        <v/>
      </c>
      <c r="X738" s="1096" t="str">
        <f>IF(H738="","",VLOOKUP(H738,'Nhập xuất tồn S02'!$B$12:$X$4901,23,0))</f>
        <v/>
      </c>
      <c r="Y738" s="1096" t="str">
        <f t="shared" ref="Y738:Y801" si="258">LEFT(M738,3)</f>
        <v/>
      </c>
      <c r="Z738" s="1096" t="str">
        <f t="shared" ref="Z738:Z801" si="259">LEFT(N738,3)</f>
        <v/>
      </c>
      <c r="AA738" s="1107" t="str">
        <f>IF(P738="","",VLOOKUP(P738,'Khách hàng'!$B$6:$E$1391,2,0))</f>
        <v/>
      </c>
      <c r="AB738" s="1107" t="str">
        <f>IF(P738="","",VLOOKUP(P738,'Khách hàng'!$B$6:$E$1391,3,0))</f>
        <v/>
      </c>
    </row>
    <row r="739" spans="1:28" s="1011" customFormat="1" ht="13.8">
      <c r="A739" s="1164">
        <f t="shared" si="235"/>
        <v>1</v>
      </c>
      <c r="B739" s="1073" t="str">
        <f t="shared" si="236"/>
        <v>Q1</v>
      </c>
      <c r="C739" s="1042"/>
      <c r="D739" s="1175"/>
      <c r="E739" s="1403"/>
      <c r="F739" s="1044">
        <f t="shared" si="240"/>
        <v>0</v>
      </c>
      <c r="G739" s="1081" t="str">
        <f t="shared" si="237"/>
        <v/>
      </c>
      <c r="H739" s="1019"/>
      <c r="I739" s="1020"/>
      <c r="J739" s="1020"/>
      <c r="K739" s="1020"/>
      <c r="L739" s="1022"/>
      <c r="M739" s="1023"/>
      <c r="N739" s="1023"/>
      <c r="O739" s="1024"/>
      <c r="P739" s="1156"/>
      <c r="Q739" s="1010"/>
      <c r="R739" s="1073" t="str">
        <f>IF(H739="","",VLOOKUP($H739,'Nhập xuất tồn S02'!$B$12:$AB$51,3,0))</f>
        <v/>
      </c>
      <c r="S739" s="1093">
        <f t="shared" si="255"/>
        <v>0</v>
      </c>
      <c r="T739" s="1093">
        <f t="shared" si="256"/>
        <v>0</v>
      </c>
      <c r="U739" s="1094">
        <f>IF(J739&gt;0,VLOOKUP($H739,'Nhập xuất tồn S02'!$B$12:$AB$51,27,0),0)</f>
        <v>0</v>
      </c>
      <c r="V739" s="1094">
        <f t="shared" si="257"/>
        <v>0</v>
      </c>
      <c r="W739" s="1105" t="str">
        <f>IF(H739="","",VLOOKUP(H739,'Nhập xuất tồn S02'!$B$12:$X$4901,22,0))</f>
        <v/>
      </c>
      <c r="X739" s="1096" t="str">
        <f>IF(H739="","",VLOOKUP(H739,'Nhập xuất tồn S02'!$B$12:$X$4901,23,0))</f>
        <v/>
      </c>
      <c r="Y739" s="1096" t="str">
        <f t="shared" si="258"/>
        <v/>
      </c>
      <c r="Z739" s="1096" t="str">
        <f t="shared" si="259"/>
        <v/>
      </c>
      <c r="AA739" s="1107" t="str">
        <f>IF(P739="","",VLOOKUP(P739,'Khách hàng'!$B$6:$E$1391,2,0))</f>
        <v/>
      </c>
      <c r="AB739" s="1107" t="str">
        <f>IF(P739="","",VLOOKUP(P739,'Khách hàng'!$B$6:$E$1391,3,0))</f>
        <v/>
      </c>
    </row>
    <row r="740" spans="1:28" s="1011" customFormat="1" ht="13.8">
      <c r="A740" s="1164">
        <f t="shared" ref="A740:A741" si="260">IF(F740="","",MONTH(F740))</f>
        <v>1</v>
      </c>
      <c r="B740" s="1073" t="str">
        <f t="shared" ref="B740:B741" si="261">IF(F740="","",IF(OR(MONTH(F740)=1,MONTH(F740)=2,MONTH(F740)=3),"Q1",IF(OR(MONTH(F740)=4,MONTH(F740)=5,MONTH(F740)=6),"Q2",IF(OR(MONTH(F740)=7,MONTH(F740)=8,MONTH(F740)=9),"Q3","Q4"))))</f>
        <v>Q1</v>
      </c>
      <c r="C740" s="1042"/>
      <c r="D740" s="1175"/>
      <c r="E740" s="1403"/>
      <c r="F740" s="1044">
        <f t="shared" si="240"/>
        <v>0</v>
      </c>
      <c r="G740" s="1081" t="str">
        <f t="shared" si="237"/>
        <v/>
      </c>
      <c r="H740" s="1019"/>
      <c r="I740" s="1020"/>
      <c r="J740" s="1020"/>
      <c r="K740" s="1020"/>
      <c r="L740" s="1022"/>
      <c r="M740" s="1023"/>
      <c r="N740" s="1023"/>
      <c r="O740" s="1024"/>
      <c r="P740" s="1156"/>
      <c r="Q740" s="1010"/>
      <c r="R740" s="1073" t="str">
        <f>IF(H740="","",VLOOKUP($H740,'Nhập xuất tồn S02'!$B$12:$AB$51,3,0))</f>
        <v/>
      </c>
      <c r="S740" s="1093">
        <f t="shared" si="255"/>
        <v>0</v>
      </c>
      <c r="T740" s="1093">
        <f t="shared" si="256"/>
        <v>0</v>
      </c>
      <c r="U740" s="1094">
        <f>IF(J740&gt;0,VLOOKUP($H740,'Nhập xuất tồn S02'!$B$12:$AB$51,27,0),0)</f>
        <v>0</v>
      </c>
      <c r="V740" s="1094">
        <f t="shared" si="257"/>
        <v>0</v>
      </c>
      <c r="W740" s="1105" t="str">
        <f>IF(H740="","",VLOOKUP(H740,'Nhập xuất tồn S02'!$B$12:$X$4901,22,0))</f>
        <v/>
      </c>
      <c r="X740" s="1096" t="str">
        <f>IF(H740="","",VLOOKUP(H740,'Nhập xuất tồn S02'!$B$12:$X$4901,23,0))</f>
        <v/>
      </c>
      <c r="Y740" s="1096" t="str">
        <f t="shared" si="258"/>
        <v/>
      </c>
      <c r="Z740" s="1096" t="str">
        <f t="shared" si="259"/>
        <v/>
      </c>
      <c r="AA740" s="1107" t="str">
        <f>IF(P740="","",VLOOKUP(P740,'Khách hàng'!$B$6:$E$1391,2,0))</f>
        <v/>
      </c>
      <c r="AB740" s="1107" t="str">
        <f>IF(P740="","",VLOOKUP(P740,'Khách hàng'!$B$6:$E$1391,3,0))</f>
        <v/>
      </c>
    </row>
    <row r="741" spans="1:28" s="1011" customFormat="1" ht="13.8">
      <c r="A741" s="1164">
        <f t="shared" si="260"/>
        <v>1</v>
      </c>
      <c r="B741" s="1073" t="str">
        <f t="shared" si="261"/>
        <v>Q1</v>
      </c>
      <c r="C741" s="1042"/>
      <c r="D741" s="1175"/>
      <c r="E741" s="1403"/>
      <c r="F741" s="1044">
        <f t="shared" si="240"/>
        <v>0</v>
      </c>
      <c r="G741" s="1081" t="str">
        <f t="shared" si="237"/>
        <v/>
      </c>
      <c r="H741" s="1019"/>
      <c r="I741" s="1020"/>
      <c r="J741" s="1020"/>
      <c r="K741" s="1020"/>
      <c r="L741" s="1022"/>
      <c r="M741" s="1023"/>
      <c r="N741" s="1023"/>
      <c r="O741" s="1024"/>
      <c r="P741" s="1156"/>
      <c r="Q741" s="1010"/>
      <c r="R741" s="1073" t="str">
        <f>IF(H741="","",VLOOKUP($H741,'Nhập xuất tồn S02'!$B$12:$AB$51,3,0))</f>
        <v/>
      </c>
      <c r="S741" s="1093">
        <f t="shared" si="255"/>
        <v>0</v>
      </c>
      <c r="T741" s="1093">
        <f t="shared" si="256"/>
        <v>0</v>
      </c>
      <c r="U741" s="1094">
        <f>IF(J741&gt;0,VLOOKUP($H741,'Nhập xuất tồn S02'!$B$12:$AB$51,27,0),0)</f>
        <v>0</v>
      </c>
      <c r="V741" s="1094">
        <f t="shared" si="257"/>
        <v>0</v>
      </c>
      <c r="W741" s="1105" t="str">
        <f>IF(H741="","",VLOOKUP(H741,'Nhập xuất tồn S02'!$B$12:$X$4901,22,0))</f>
        <v/>
      </c>
      <c r="X741" s="1096" t="str">
        <f>IF(H741="","",VLOOKUP(H741,'Nhập xuất tồn S02'!$B$12:$X$4901,23,0))</f>
        <v/>
      </c>
      <c r="Y741" s="1096" t="str">
        <f t="shared" si="258"/>
        <v/>
      </c>
      <c r="Z741" s="1096" t="str">
        <f t="shared" si="259"/>
        <v/>
      </c>
      <c r="AA741" s="1107" t="str">
        <f>IF(P741="","",VLOOKUP(P741,'Khách hàng'!$B$6:$E$1391,2,0))</f>
        <v/>
      </c>
      <c r="AB741" s="1107" t="str">
        <f>IF(P741="","",VLOOKUP(P741,'Khách hàng'!$B$6:$E$1391,3,0))</f>
        <v/>
      </c>
    </row>
    <row r="742" spans="1:28" s="1011" customFormat="1" ht="13.8">
      <c r="A742" s="1164">
        <f t="shared" si="235"/>
        <v>1</v>
      </c>
      <c r="B742" s="1073" t="str">
        <f t="shared" si="236"/>
        <v>Q1</v>
      </c>
      <c r="C742" s="1042"/>
      <c r="D742" s="1175"/>
      <c r="E742" s="1403"/>
      <c r="F742" s="1044">
        <f t="shared" si="240"/>
        <v>0</v>
      </c>
      <c r="G742" s="1081" t="str">
        <f t="shared" si="237"/>
        <v/>
      </c>
      <c r="H742" s="1019"/>
      <c r="I742" s="1020"/>
      <c r="J742" s="1020"/>
      <c r="K742" s="1020"/>
      <c r="L742" s="1022"/>
      <c r="M742" s="1023"/>
      <c r="N742" s="1023"/>
      <c r="O742" s="1024"/>
      <c r="P742" s="1156"/>
      <c r="Q742" s="1010"/>
      <c r="R742" s="1073" t="str">
        <f>IF(H742="","",VLOOKUP($H742,'Nhập xuất tồn S02'!$B$12:$AB$51,3,0))</f>
        <v/>
      </c>
      <c r="S742" s="1093">
        <f t="shared" si="255"/>
        <v>0</v>
      </c>
      <c r="T742" s="1093">
        <f t="shared" si="256"/>
        <v>0</v>
      </c>
      <c r="U742" s="1094">
        <f>IF(J742&gt;0,VLOOKUP($H742,'Nhập xuất tồn S02'!$B$12:$AB$51,27,0),0)</f>
        <v>0</v>
      </c>
      <c r="V742" s="1094">
        <f t="shared" si="257"/>
        <v>0</v>
      </c>
      <c r="W742" s="1105" t="str">
        <f>IF(H742="","",VLOOKUP(H742,'Nhập xuất tồn S02'!$B$12:$X$4901,22,0))</f>
        <v/>
      </c>
      <c r="X742" s="1096" t="str">
        <f>IF(H742="","",VLOOKUP(H742,'Nhập xuất tồn S02'!$B$12:$X$4901,23,0))</f>
        <v/>
      </c>
      <c r="Y742" s="1096" t="str">
        <f t="shared" si="258"/>
        <v/>
      </c>
      <c r="Z742" s="1096" t="str">
        <f t="shared" si="259"/>
        <v/>
      </c>
      <c r="AA742" s="1107" t="str">
        <f>IF(P742="","",VLOOKUP(P742,'Khách hàng'!$B$6:$E$1391,2,0))</f>
        <v/>
      </c>
      <c r="AB742" s="1107" t="str">
        <f>IF(P742="","",VLOOKUP(P742,'Khách hàng'!$B$6:$E$1391,3,0))</f>
        <v/>
      </c>
    </row>
    <row r="743" spans="1:28" s="1011" customFormat="1" ht="13.8">
      <c r="A743" s="1164">
        <f t="shared" ref="A743" si="262">IF(F743="","",MONTH(F743))</f>
        <v>1</v>
      </c>
      <c r="B743" s="1073" t="str">
        <f t="shared" ref="B743" si="263">IF(F743="","",IF(OR(MONTH(F743)=1,MONTH(F743)=2,MONTH(F743)=3),"Q1",IF(OR(MONTH(F743)=4,MONTH(F743)=5,MONTH(F743)=6),"Q2",IF(OR(MONTH(F743)=7,MONTH(F743)=8,MONTH(F743)=9),"Q3","Q4"))))</f>
        <v>Q1</v>
      </c>
      <c r="C743" s="1042"/>
      <c r="D743" s="1175"/>
      <c r="E743" s="1403"/>
      <c r="F743" s="1044">
        <f t="shared" si="240"/>
        <v>0</v>
      </c>
      <c r="G743" s="1081" t="str">
        <f t="shared" si="237"/>
        <v/>
      </c>
      <c r="H743" s="1019"/>
      <c r="I743" s="1020"/>
      <c r="J743" s="1020"/>
      <c r="K743" s="1020"/>
      <c r="L743" s="1022"/>
      <c r="M743" s="1023"/>
      <c r="N743" s="1023"/>
      <c r="O743" s="1024"/>
      <c r="P743" s="1156"/>
      <c r="Q743" s="1010"/>
      <c r="R743" s="1073" t="str">
        <f>IF(H743="","",VLOOKUP($H743,'Nhập xuất tồn S02'!$B$12:$AB$51,3,0))</f>
        <v/>
      </c>
      <c r="S743" s="1093">
        <f t="shared" si="255"/>
        <v>0</v>
      </c>
      <c r="T743" s="1093">
        <f t="shared" si="256"/>
        <v>0</v>
      </c>
      <c r="U743" s="1094">
        <f>IF(J743&gt;0,VLOOKUP($H743,'Nhập xuất tồn S02'!$B$12:$AB$51,27,0),0)</f>
        <v>0</v>
      </c>
      <c r="V743" s="1094">
        <f t="shared" si="257"/>
        <v>0</v>
      </c>
      <c r="W743" s="1105" t="str">
        <f>IF(H743="","",VLOOKUP(H743,'Nhập xuất tồn S02'!$B$12:$X$4901,22,0))</f>
        <v/>
      </c>
      <c r="X743" s="1096" t="str">
        <f>IF(H743="","",VLOOKUP(H743,'Nhập xuất tồn S02'!$B$12:$X$4901,23,0))</f>
        <v/>
      </c>
      <c r="Y743" s="1096" t="str">
        <f t="shared" si="258"/>
        <v/>
      </c>
      <c r="Z743" s="1096" t="str">
        <f t="shared" si="259"/>
        <v/>
      </c>
      <c r="AA743" s="1107" t="str">
        <f>IF(P743="","",VLOOKUP(P743,'Khách hàng'!$B$6:$E$1391,2,0))</f>
        <v/>
      </c>
      <c r="AB743" s="1107" t="str">
        <f>IF(P743="","",VLOOKUP(P743,'Khách hàng'!$B$6:$E$1391,3,0))</f>
        <v/>
      </c>
    </row>
    <row r="744" spans="1:28" s="1011" customFormat="1" ht="13.8">
      <c r="A744" s="1164">
        <f t="shared" ref="A744:A967" si="264">IF(F744="","",MONTH(F744))</f>
        <v>1</v>
      </c>
      <c r="B744" s="1073" t="str">
        <f t="shared" ref="B744:B967" si="265">IF(F744="","",IF(OR(MONTH(F744)=1,MONTH(F744)=2,MONTH(F744)=3),"Q1",IF(OR(MONTH(F744)=4,MONTH(F744)=5,MONTH(F744)=6),"Q2",IF(OR(MONTH(F744)=7,MONTH(F744)=8,MONTH(F744)=9),"Q3","Q4"))))</f>
        <v>Q1</v>
      </c>
      <c r="C744" s="1042"/>
      <c r="D744" s="1175"/>
      <c r="E744" s="1403"/>
      <c r="F744" s="1044">
        <f t="shared" si="240"/>
        <v>0</v>
      </c>
      <c r="G744" s="1081" t="str">
        <f t="shared" si="237"/>
        <v/>
      </c>
      <c r="H744" s="1019"/>
      <c r="I744" s="1020"/>
      <c r="J744" s="1020"/>
      <c r="K744" s="1020"/>
      <c r="L744" s="1022"/>
      <c r="M744" s="1023"/>
      <c r="N744" s="1023"/>
      <c r="O744" s="1024"/>
      <c r="P744" s="1156"/>
      <c r="Q744" s="1010"/>
      <c r="R744" s="1073" t="str">
        <f>IF(H744="","",VLOOKUP($H744,'Nhập xuất tồn S02'!$B$12:$AB$51,3,0))</f>
        <v/>
      </c>
      <c r="S744" s="1093">
        <f t="shared" si="255"/>
        <v>0</v>
      </c>
      <c r="T744" s="1093">
        <f t="shared" si="256"/>
        <v>0</v>
      </c>
      <c r="U744" s="1094">
        <f>IF(J744&gt;0,VLOOKUP($H744,'Nhập xuất tồn S02'!$B$12:$AB$51,27,0),0)</f>
        <v>0</v>
      </c>
      <c r="V744" s="1094">
        <f t="shared" si="257"/>
        <v>0</v>
      </c>
      <c r="W744" s="1105" t="str">
        <f>IF(H744="","",VLOOKUP(H744,'Nhập xuất tồn S02'!$B$12:$X$4901,22,0))</f>
        <v/>
      </c>
      <c r="X744" s="1096" t="str">
        <f>IF(H744="","",VLOOKUP(H744,'Nhập xuất tồn S02'!$B$12:$X$4901,23,0))</f>
        <v/>
      </c>
      <c r="Y744" s="1096" t="str">
        <f t="shared" si="258"/>
        <v/>
      </c>
      <c r="Z744" s="1096" t="str">
        <f t="shared" si="259"/>
        <v/>
      </c>
      <c r="AA744" s="1107" t="str">
        <f>IF(P744="","",VLOOKUP(P744,'Khách hàng'!$B$6:$E$1391,2,0))</f>
        <v/>
      </c>
      <c r="AB744" s="1107" t="str">
        <f>IF(P744="","",VLOOKUP(P744,'Khách hàng'!$B$6:$E$1391,3,0))</f>
        <v/>
      </c>
    </row>
    <row r="745" spans="1:28" s="1011" customFormat="1" ht="13.8">
      <c r="A745" s="1164">
        <f t="shared" si="264"/>
        <v>1</v>
      </c>
      <c r="B745" s="1073" t="str">
        <f t="shared" si="265"/>
        <v>Q1</v>
      </c>
      <c r="C745" s="1042"/>
      <c r="D745" s="1175"/>
      <c r="E745" s="1403"/>
      <c r="F745" s="1044">
        <f t="shared" si="240"/>
        <v>0</v>
      </c>
      <c r="G745" s="1081" t="str">
        <f t="shared" si="237"/>
        <v/>
      </c>
      <c r="H745" s="1019"/>
      <c r="I745" s="1020"/>
      <c r="J745" s="1020"/>
      <c r="K745" s="1020"/>
      <c r="L745" s="1022"/>
      <c r="M745" s="1023"/>
      <c r="N745" s="1023"/>
      <c r="O745" s="1024"/>
      <c r="P745" s="1156"/>
      <c r="Q745" s="1010"/>
      <c r="R745" s="1073" t="str">
        <f>IF(H745="","",VLOOKUP($H745,'Nhập xuất tồn S02'!$B$12:$AB$51,3,0))</f>
        <v/>
      </c>
      <c r="S745" s="1093">
        <f t="shared" si="255"/>
        <v>0</v>
      </c>
      <c r="T745" s="1093">
        <f t="shared" si="256"/>
        <v>0</v>
      </c>
      <c r="U745" s="1094">
        <f>IF(J745&gt;0,VLOOKUP($H745,'Nhập xuất tồn S02'!$B$12:$AB$51,27,0),0)</f>
        <v>0</v>
      </c>
      <c r="V745" s="1094">
        <f t="shared" si="257"/>
        <v>0</v>
      </c>
      <c r="W745" s="1105" t="str">
        <f>IF(H745="","",VLOOKUP(H745,'Nhập xuất tồn S02'!$B$12:$X$4901,22,0))</f>
        <v/>
      </c>
      <c r="X745" s="1096" t="str">
        <f>IF(H745="","",VLOOKUP(H745,'Nhập xuất tồn S02'!$B$12:$X$4901,23,0))</f>
        <v/>
      </c>
      <c r="Y745" s="1096" t="str">
        <f t="shared" si="258"/>
        <v/>
      </c>
      <c r="Z745" s="1096" t="str">
        <f t="shared" si="259"/>
        <v/>
      </c>
      <c r="AA745" s="1107" t="str">
        <f>IF(P745="","",VLOOKUP(P745,'Khách hàng'!$B$6:$E$1391,2,0))</f>
        <v/>
      </c>
      <c r="AB745" s="1107" t="str">
        <f>IF(P745="","",VLOOKUP(P745,'Khách hàng'!$B$6:$E$1391,3,0))</f>
        <v/>
      </c>
    </row>
    <row r="746" spans="1:28" s="1011" customFormat="1" ht="13.8">
      <c r="A746" s="1164">
        <f t="shared" ref="A746:A802" si="266">IF(F746="","",MONTH(F746))</f>
        <v>1</v>
      </c>
      <c r="B746" s="1073" t="str">
        <f t="shared" ref="B746:B802" si="267">IF(F746="","",IF(OR(MONTH(F746)=1,MONTH(F746)=2,MONTH(F746)=3),"Q1",IF(OR(MONTH(F746)=4,MONTH(F746)=5,MONTH(F746)=6),"Q2",IF(OR(MONTH(F746)=7,MONTH(F746)=8,MONTH(F746)=9),"Q3","Q4"))))</f>
        <v>Q1</v>
      </c>
      <c r="C746" s="1042"/>
      <c r="D746" s="1175"/>
      <c r="E746" s="1403"/>
      <c r="F746" s="1044">
        <f t="shared" si="240"/>
        <v>0</v>
      </c>
      <c r="G746" s="1081" t="str">
        <f t="shared" si="237"/>
        <v/>
      </c>
      <c r="H746" s="1019"/>
      <c r="I746" s="1020"/>
      <c r="J746" s="1020"/>
      <c r="K746" s="1020"/>
      <c r="L746" s="1022"/>
      <c r="M746" s="1023"/>
      <c r="N746" s="1023"/>
      <c r="O746" s="1024"/>
      <c r="P746" s="1156"/>
      <c r="Q746" s="1010"/>
      <c r="R746" s="1073" t="str">
        <f>IF(H746="","",VLOOKUP($H746,'Nhập xuất tồn S02'!$B$12:$AB$51,3,0))</f>
        <v/>
      </c>
      <c r="S746" s="1093">
        <f t="shared" si="255"/>
        <v>0</v>
      </c>
      <c r="T746" s="1093">
        <f t="shared" si="256"/>
        <v>0</v>
      </c>
      <c r="U746" s="1094">
        <f>IF(J746&gt;0,VLOOKUP($H746,'Nhập xuất tồn S02'!$B$12:$AB$51,27,0),0)</f>
        <v>0</v>
      </c>
      <c r="V746" s="1094">
        <f t="shared" si="257"/>
        <v>0</v>
      </c>
      <c r="W746" s="1105" t="str">
        <f>IF(H746="","",VLOOKUP(H746,'Nhập xuất tồn S02'!$B$12:$X$4901,22,0))</f>
        <v/>
      </c>
      <c r="X746" s="1096" t="str">
        <f>IF(H746="","",VLOOKUP(H746,'Nhập xuất tồn S02'!$B$12:$X$4901,23,0))</f>
        <v/>
      </c>
      <c r="Y746" s="1096" t="str">
        <f t="shared" si="258"/>
        <v/>
      </c>
      <c r="Z746" s="1096" t="str">
        <f t="shared" si="259"/>
        <v/>
      </c>
      <c r="AA746" s="1107" t="str">
        <f>IF(P746="","",VLOOKUP(P746,'Khách hàng'!$B$6:$E$1391,2,0))</f>
        <v/>
      </c>
      <c r="AB746" s="1107" t="str">
        <f>IF(P746="","",VLOOKUP(P746,'Khách hàng'!$B$6:$E$1391,3,0))</f>
        <v/>
      </c>
    </row>
    <row r="747" spans="1:28" s="1011" customFormat="1" ht="13.8">
      <c r="A747" s="1164">
        <f t="shared" si="266"/>
        <v>1</v>
      </c>
      <c r="B747" s="1073" t="str">
        <f t="shared" si="267"/>
        <v>Q1</v>
      </c>
      <c r="C747" s="1042"/>
      <c r="D747" s="1175"/>
      <c r="E747" s="1403"/>
      <c r="F747" s="1044">
        <f t="shared" si="240"/>
        <v>0</v>
      </c>
      <c r="G747" s="1081" t="str">
        <f t="shared" si="237"/>
        <v/>
      </c>
      <c r="H747" s="1019"/>
      <c r="I747" s="1020"/>
      <c r="J747" s="1020"/>
      <c r="K747" s="1020"/>
      <c r="L747" s="1022"/>
      <c r="M747" s="1023"/>
      <c r="N747" s="1023"/>
      <c r="O747" s="1024"/>
      <c r="P747" s="1156"/>
      <c r="Q747" s="1010"/>
      <c r="R747" s="1073" t="str">
        <f>IF(H747="","",VLOOKUP($H747,'Nhập xuất tồn S02'!$B$12:$AB$51,3,0))</f>
        <v/>
      </c>
      <c r="S747" s="1093">
        <f t="shared" si="255"/>
        <v>0</v>
      </c>
      <c r="T747" s="1093">
        <f t="shared" si="256"/>
        <v>0</v>
      </c>
      <c r="U747" s="1094">
        <f>IF(J747&gt;0,VLOOKUP($H747,'Nhập xuất tồn S02'!$B$12:$AB$51,27,0),0)</f>
        <v>0</v>
      </c>
      <c r="V747" s="1094">
        <f t="shared" si="257"/>
        <v>0</v>
      </c>
      <c r="W747" s="1105" t="str">
        <f>IF(H747="","",VLOOKUP(H747,'Nhập xuất tồn S02'!$B$12:$X$4901,22,0))</f>
        <v/>
      </c>
      <c r="X747" s="1096" t="str">
        <f>IF(H747="","",VLOOKUP(H747,'Nhập xuất tồn S02'!$B$12:$X$4901,23,0))</f>
        <v/>
      </c>
      <c r="Y747" s="1096" t="str">
        <f t="shared" si="258"/>
        <v/>
      </c>
      <c r="Z747" s="1096" t="str">
        <f t="shared" si="259"/>
        <v/>
      </c>
      <c r="AA747" s="1107" t="str">
        <f>IF(P747="","",VLOOKUP(P747,'Khách hàng'!$B$6:$E$1391,2,0))</f>
        <v/>
      </c>
      <c r="AB747" s="1107" t="str">
        <f>IF(P747="","",VLOOKUP(P747,'Khách hàng'!$B$6:$E$1391,3,0))</f>
        <v/>
      </c>
    </row>
    <row r="748" spans="1:28" s="1033" customFormat="1" ht="13.8">
      <c r="A748" s="1165">
        <f t="shared" ref="A748" si="268">IF(F748="","",MONTH(F748))</f>
        <v>1</v>
      </c>
      <c r="B748" s="1074" t="str">
        <f t="shared" ref="B748" si="269">IF(F748="","",IF(OR(MONTH(F748)=1,MONTH(F748)=2,MONTH(F748)=3),"Q1",IF(OR(MONTH(F748)=4,MONTH(F748)=5,MONTH(F748)=6),"Q2",IF(OR(MONTH(F748)=7,MONTH(F748)=8,MONTH(F748)=9),"Q3","Q4"))))</f>
        <v>Q1</v>
      </c>
      <c r="C748" s="1146"/>
      <c r="D748" s="1176"/>
      <c r="E748" s="1403"/>
      <c r="F748" s="1044">
        <f t="shared" si="240"/>
        <v>0</v>
      </c>
      <c r="G748" s="1081" t="str">
        <f t="shared" si="237"/>
        <v/>
      </c>
      <c r="H748" s="1045"/>
      <c r="I748" s="1046"/>
      <c r="J748" s="1046"/>
      <c r="K748" s="1046"/>
      <c r="L748" s="1047"/>
      <c r="M748" s="1048"/>
      <c r="N748" s="1048"/>
      <c r="O748" s="1049"/>
      <c r="P748" s="1158"/>
      <c r="Q748" s="1050"/>
      <c r="R748" s="1074" t="str">
        <f>IF(H748="","",VLOOKUP($H748,'Nhập xuất tồn S02'!$B$12:$AB$51,3,0))</f>
        <v/>
      </c>
      <c r="S748" s="1093">
        <f t="shared" si="255"/>
        <v>0</v>
      </c>
      <c r="T748" s="1093">
        <f t="shared" si="256"/>
        <v>0</v>
      </c>
      <c r="U748" s="1094">
        <f>IF(J748&gt;0,VLOOKUP($H748,'Nhập xuất tồn S02'!$B$12:$AB$51,27,0),0)</f>
        <v>0</v>
      </c>
      <c r="V748" s="1094">
        <f t="shared" si="257"/>
        <v>0</v>
      </c>
      <c r="W748" s="1105" t="str">
        <f>IF(H748="","",VLOOKUP(H748,'Nhập xuất tồn S02'!$B$12:$X$4901,22,0))</f>
        <v/>
      </c>
      <c r="X748" s="1096" t="str">
        <f>IF(H748="","",VLOOKUP(H748,'Nhập xuất tồn S02'!$B$12:$X$4901,23,0))</f>
        <v/>
      </c>
      <c r="Y748" s="1096" t="str">
        <f t="shared" si="258"/>
        <v/>
      </c>
      <c r="Z748" s="1096" t="str">
        <f t="shared" si="259"/>
        <v/>
      </c>
      <c r="AA748" s="1108" t="str">
        <f>IF(P748="","",VLOOKUP(P748,'Khách hàng'!$B$6:$E$1391,2,0))</f>
        <v/>
      </c>
      <c r="AB748" s="1108" t="str">
        <f>IF(P748="","",VLOOKUP(P748,'Khách hàng'!$B$6:$E$1391,3,0))</f>
        <v/>
      </c>
    </row>
    <row r="749" spans="1:28" s="1033" customFormat="1" ht="13.8">
      <c r="A749" s="1165">
        <f t="shared" si="266"/>
        <v>1</v>
      </c>
      <c r="B749" s="1074" t="str">
        <f t="shared" si="267"/>
        <v>Q1</v>
      </c>
      <c r="C749" s="1146"/>
      <c r="D749" s="1176"/>
      <c r="E749" s="1403"/>
      <c r="F749" s="1044">
        <f t="shared" si="240"/>
        <v>0</v>
      </c>
      <c r="G749" s="1081" t="str">
        <f t="shared" si="237"/>
        <v/>
      </c>
      <c r="H749" s="1045"/>
      <c r="I749" s="1046"/>
      <c r="J749" s="1046"/>
      <c r="K749" s="1046"/>
      <c r="L749" s="1047"/>
      <c r="M749" s="1048"/>
      <c r="N749" s="1048"/>
      <c r="O749" s="1049"/>
      <c r="P749" s="1158"/>
      <c r="Q749" s="1050"/>
      <c r="R749" s="1074" t="str">
        <f>IF(H749="","",VLOOKUP($H749,'Nhập xuất tồn S02'!$B$12:$AB$51,3,0))</f>
        <v/>
      </c>
      <c r="S749" s="1093">
        <f t="shared" si="255"/>
        <v>0</v>
      </c>
      <c r="T749" s="1093">
        <f t="shared" si="256"/>
        <v>0</v>
      </c>
      <c r="U749" s="1094">
        <f>IF(J749&gt;0,VLOOKUP($H749,'Nhập xuất tồn S02'!$B$12:$AB$51,27,0),0)</f>
        <v>0</v>
      </c>
      <c r="V749" s="1094">
        <f t="shared" si="257"/>
        <v>0</v>
      </c>
      <c r="W749" s="1105" t="str">
        <f>IF(H749="","",VLOOKUP(H749,'Nhập xuất tồn S02'!$B$12:$X$4901,22,0))</f>
        <v/>
      </c>
      <c r="X749" s="1096" t="str">
        <f>IF(H749="","",VLOOKUP(H749,'Nhập xuất tồn S02'!$B$12:$X$4901,23,0))</f>
        <v/>
      </c>
      <c r="Y749" s="1096" t="str">
        <f t="shared" si="258"/>
        <v/>
      </c>
      <c r="Z749" s="1096" t="str">
        <f t="shared" si="259"/>
        <v/>
      </c>
      <c r="AA749" s="1108" t="str">
        <f>IF(P749="","",VLOOKUP(P749,'Khách hàng'!$B$6:$E$1391,2,0))</f>
        <v/>
      </c>
      <c r="AB749" s="1108" t="str">
        <f>IF(P749="","",VLOOKUP(P749,'Khách hàng'!$B$6:$E$1391,3,0))</f>
        <v/>
      </c>
    </row>
    <row r="750" spans="1:28" s="1011" customFormat="1" ht="13.8">
      <c r="A750" s="1164">
        <f t="shared" si="266"/>
        <v>1</v>
      </c>
      <c r="B750" s="1073" t="str">
        <f t="shared" si="267"/>
        <v>Q1</v>
      </c>
      <c r="C750" s="1042"/>
      <c r="D750" s="1175"/>
      <c r="E750" s="1403"/>
      <c r="F750" s="1044">
        <f t="shared" si="240"/>
        <v>0</v>
      </c>
      <c r="G750" s="1081" t="str">
        <f t="shared" si="237"/>
        <v/>
      </c>
      <c r="H750" s="1019"/>
      <c r="I750" s="1020"/>
      <c r="J750" s="1020"/>
      <c r="K750" s="1020"/>
      <c r="L750" s="1022"/>
      <c r="M750" s="1023"/>
      <c r="N750" s="1023"/>
      <c r="O750" s="1024"/>
      <c r="P750" s="1156"/>
      <c r="Q750" s="1010"/>
      <c r="R750" s="1073" t="str">
        <f>IF(H750="","",VLOOKUP($H750,'Nhập xuất tồn S02'!$B$12:$AB$51,3,0))</f>
        <v/>
      </c>
      <c r="S750" s="1093">
        <f t="shared" si="255"/>
        <v>0</v>
      </c>
      <c r="T750" s="1093">
        <f t="shared" si="256"/>
        <v>0</v>
      </c>
      <c r="U750" s="1094">
        <f>IF(J750&gt;0,VLOOKUP($H750,'Nhập xuất tồn S02'!$B$12:$AB$51,27,0),0)</f>
        <v>0</v>
      </c>
      <c r="V750" s="1094">
        <f t="shared" si="257"/>
        <v>0</v>
      </c>
      <c r="W750" s="1105" t="str">
        <f>IF(H750="","",VLOOKUP(H750,'Nhập xuất tồn S02'!$B$12:$X$4901,22,0))</f>
        <v/>
      </c>
      <c r="X750" s="1096" t="str">
        <f>IF(H750="","",VLOOKUP(H750,'Nhập xuất tồn S02'!$B$12:$X$4901,23,0))</f>
        <v/>
      </c>
      <c r="Y750" s="1096" t="str">
        <f t="shared" si="258"/>
        <v/>
      </c>
      <c r="Z750" s="1096" t="str">
        <f t="shared" si="259"/>
        <v/>
      </c>
      <c r="AA750" s="1107" t="str">
        <f>IF(P750="","",VLOOKUP(P750,'Khách hàng'!$B$6:$E$1391,2,0))</f>
        <v/>
      </c>
      <c r="AB750" s="1107" t="str">
        <f>IF(P750="","",VLOOKUP(P750,'Khách hàng'!$B$6:$E$1391,3,0))</f>
        <v/>
      </c>
    </row>
    <row r="751" spans="1:28" s="1011" customFormat="1" ht="13.8">
      <c r="A751" s="1164">
        <f t="shared" si="266"/>
        <v>1</v>
      </c>
      <c r="B751" s="1073" t="str">
        <f t="shared" si="267"/>
        <v>Q1</v>
      </c>
      <c r="C751" s="1042"/>
      <c r="D751" s="1175"/>
      <c r="E751" s="1403"/>
      <c r="F751" s="1044">
        <f t="shared" si="240"/>
        <v>0</v>
      </c>
      <c r="G751" s="1081" t="str">
        <f t="shared" si="237"/>
        <v/>
      </c>
      <c r="H751" s="1019"/>
      <c r="I751" s="1020"/>
      <c r="J751" s="1020"/>
      <c r="K751" s="1020"/>
      <c r="L751" s="1022"/>
      <c r="M751" s="1023"/>
      <c r="N751" s="1023"/>
      <c r="O751" s="1024"/>
      <c r="P751" s="1156"/>
      <c r="Q751" s="1010"/>
      <c r="R751" s="1073" t="str">
        <f>IF(H751="","",VLOOKUP($H751,'Nhập xuất tồn S02'!$B$12:$AB$51,3,0))</f>
        <v/>
      </c>
      <c r="S751" s="1093">
        <f t="shared" si="255"/>
        <v>0</v>
      </c>
      <c r="T751" s="1093">
        <f t="shared" si="256"/>
        <v>0</v>
      </c>
      <c r="U751" s="1094">
        <f>IF(J751&gt;0,VLOOKUP($H751,'Nhập xuất tồn S02'!$B$12:$AB$51,27,0),0)</f>
        <v>0</v>
      </c>
      <c r="V751" s="1094">
        <f t="shared" si="257"/>
        <v>0</v>
      </c>
      <c r="W751" s="1105" t="str">
        <f>IF(H751="","",VLOOKUP(H751,'Nhập xuất tồn S02'!$B$12:$X$4901,22,0))</f>
        <v/>
      </c>
      <c r="X751" s="1096" t="str">
        <f>IF(H751="","",VLOOKUP(H751,'Nhập xuất tồn S02'!$B$12:$X$4901,23,0))</f>
        <v/>
      </c>
      <c r="Y751" s="1096" t="str">
        <f t="shared" si="258"/>
        <v/>
      </c>
      <c r="Z751" s="1096" t="str">
        <f t="shared" si="259"/>
        <v/>
      </c>
      <c r="AA751" s="1107" t="str">
        <f>IF(P751="","",VLOOKUP(P751,'Khách hàng'!$B$6:$E$1391,2,0))</f>
        <v/>
      </c>
      <c r="AB751" s="1107" t="str">
        <f>IF(P751="","",VLOOKUP(P751,'Khách hàng'!$B$6:$E$1391,3,0))</f>
        <v/>
      </c>
    </row>
    <row r="752" spans="1:28" s="1011" customFormat="1" ht="13.8">
      <c r="A752" s="1164">
        <f t="shared" si="266"/>
        <v>1</v>
      </c>
      <c r="B752" s="1073" t="str">
        <f t="shared" si="267"/>
        <v>Q1</v>
      </c>
      <c r="C752" s="1042"/>
      <c r="D752" s="1175"/>
      <c r="E752" s="1403"/>
      <c r="F752" s="1044">
        <f t="shared" si="240"/>
        <v>0</v>
      </c>
      <c r="G752" s="1081" t="str">
        <f t="shared" si="237"/>
        <v/>
      </c>
      <c r="H752" s="1019"/>
      <c r="I752" s="1020"/>
      <c r="J752" s="1020"/>
      <c r="K752" s="1020"/>
      <c r="L752" s="1022"/>
      <c r="M752" s="1023"/>
      <c r="N752" s="1023"/>
      <c r="O752" s="1024"/>
      <c r="P752" s="1156"/>
      <c r="Q752" s="1010"/>
      <c r="R752" s="1073" t="str">
        <f>IF(H752="","",VLOOKUP($H752,'Nhập xuất tồn S02'!$B$12:$AB$51,3,0))</f>
        <v/>
      </c>
      <c r="S752" s="1093">
        <f t="shared" si="255"/>
        <v>0</v>
      </c>
      <c r="T752" s="1093">
        <f t="shared" si="256"/>
        <v>0</v>
      </c>
      <c r="U752" s="1094">
        <f>IF(J752&gt;0,VLOOKUP($H752,'Nhập xuất tồn S02'!$B$12:$AB$51,27,0),0)</f>
        <v>0</v>
      </c>
      <c r="V752" s="1094">
        <f t="shared" si="257"/>
        <v>0</v>
      </c>
      <c r="W752" s="1105" t="str">
        <f>IF(H752="","",VLOOKUP(H752,'Nhập xuất tồn S02'!$B$12:$X$4901,22,0))</f>
        <v/>
      </c>
      <c r="X752" s="1096" t="str">
        <f>IF(H752="","",VLOOKUP(H752,'Nhập xuất tồn S02'!$B$12:$X$4901,23,0))</f>
        <v/>
      </c>
      <c r="Y752" s="1096" t="str">
        <f t="shared" si="258"/>
        <v/>
      </c>
      <c r="Z752" s="1096" t="str">
        <f t="shared" si="259"/>
        <v/>
      </c>
      <c r="AA752" s="1107" t="str">
        <f>IF(P752="","",VLOOKUP(P752,'Khách hàng'!$B$6:$E$1391,2,0))</f>
        <v/>
      </c>
      <c r="AB752" s="1107" t="str">
        <f>IF(P752="","",VLOOKUP(P752,'Khách hàng'!$B$6:$E$1391,3,0))</f>
        <v/>
      </c>
    </row>
    <row r="753" spans="1:28" s="1033" customFormat="1" ht="13.8">
      <c r="A753" s="1165">
        <f t="shared" si="266"/>
        <v>1</v>
      </c>
      <c r="B753" s="1074" t="str">
        <f t="shared" si="267"/>
        <v>Q1</v>
      </c>
      <c r="C753" s="1146"/>
      <c r="D753" s="1176"/>
      <c r="E753" s="1403"/>
      <c r="F753" s="1044">
        <f t="shared" si="240"/>
        <v>0</v>
      </c>
      <c r="G753" s="1081" t="str">
        <f t="shared" ref="G753:G816" si="270">IF(M753="152","PN-"&amp;C753,"")</f>
        <v/>
      </c>
      <c r="H753" s="1045"/>
      <c r="I753" s="1046"/>
      <c r="J753" s="1046"/>
      <c r="K753" s="1046"/>
      <c r="L753" s="1047"/>
      <c r="M753" s="1048"/>
      <c r="N753" s="1048"/>
      <c r="O753" s="1049"/>
      <c r="P753" s="1158"/>
      <c r="Q753" s="1050"/>
      <c r="R753" s="1074" t="str">
        <f>IF(H753="","",VLOOKUP($H753,'Nhập xuất tồn S02'!$B$12:$AB$51,3,0))</f>
        <v/>
      </c>
      <c r="S753" s="1093">
        <f t="shared" si="255"/>
        <v>0</v>
      </c>
      <c r="T753" s="1093">
        <f t="shared" si="256"/>
        <v>0</v>
      </c>
      <c r="U753" s="1094">
        <f>IF(J753&gt;0,VLOOKUP($H753,'Nhập xuất tồn S02'!$B$12:$AB$51,27,0),0)</f>
        <v>0</v>
      </c>
      <c r="V753" s="1094">
        <f t="shared" si="257"/>
        <v>0</v>
      </c>
      <c r="W753" s="1105" t="str">
        <f>IF(H753="","",VLOOKUP(H753,'Nhập xuất tồn S02'!$B$12:$X$4901,22,0))</f>
        <v/>
      </c>
      <c r="X753" s="1096" t="str">
        <f>IF(H753="","",VLOOKUP(H753,'Nhập xuất tồn S02'!$B$12:$X$4901,23,0))</f>
        <v/>
      </c>
      <c r="Y753" s="1096" t="str">
        <f t="shared" si="258"/>
        <v/>
      </c>
      <c r="Z753" s="1096" t="str">
        <f t="shared" si="259"/>
        <v/>
      </c>
      <c r="AA753" s="1108" t="str">
        <f>IF(P753="","",VLOOKUP(P753,'Khách hàng'!$B$6:$E$1391,2,0))</f>
        <v/>
      </c>
      <c r="AB753" s="1108" t="str">
        <f>IF(P753="","",VLOOKUP(P753,'Khách hàng'!$B$6:$E$1391,3,0))</f>
        <v/>
      </c>
    </row>
    <row r="754" spans="1:28" s="1033" customFormat="1" ht="13.8">
      <c r="A754" s="1165">
        <f t="shared" si="266"/>
        <v>1</v>
      </c>
      <c r="B754" s="1074" t="str">
        <f t="shared" si="267"/>
        <v>Q1</v>
      </c>
      <c r="C754" s="1146"/>
      <c r="D754" s="1176"/>
      <c r="E754" s="1403"/>
      <c r="F754" s="1044">
        <f t="shared" si="240"/>
        <v>0</v>
      </c>
      <c r="G754" s="1081" t="str">
        <f t="shared" si="270"/>
        <v/>
      </c>
      <c r="H754" s="1045"/>
      <c r="I754" s="1046"/>
      <c r="J754" s="1046"/>
      <c r="K754" s="1046"/>
      <c r="L754" s="1047"/>
      <c r="M754" s="1048"/>
      <c r="N754" s="1048"/>
      <c r="O754" s="1049"/>
      <c r="P754" s="1158"/>
      <c r="Q754" s="1050"/>
      <c r="R754" s="1074" t="str">
        <f>IF(H754="","",VLOOKUP($H754,'Nhập xuất tồn S02'!$B$12:$AB$51,3,0))</f>
        <v/>
      </c>
      <c r="S754" s="1093">
        <f t="shared" si="255"/>
        <v>0</v>
      </c>
      <c r="T754" s="1093">
        <f t="shared" si="256"/>
        <v>0</v>
      </c>
      <c r="U754" s="1094">
        <f>IF(J754&gt;0,VLOOKUP($H754,'Nhập xuất tồn S02'!$B$12:$AB$51,27,0),0)</f>
        <v>0</v>
      </c>
      <c r="V754" s="1094">
        <f t="shared" si="257"/>
        <v>0</v>
      </c>
      <c r="W754" s="1105" t="str">
        <f>IF(H754="","",VLOOKUP(H754,'Nhập xuất tồn S02'!$B$12:$X$4901,22,0))</f>
        <v/>
      </c>
      <c r="X754" s="1096" t="str">
        <f>IF(H754="","",VLOOKUP(H754,'Nhập xuất tồn S02'!$B$12:$X$4901,23,0))</f>
        <v/>
      </c>
      <c r="Y754" s="1096" t="str">
        <f t="shared" si="258"/>
        <v/>
      </c>
      <c r="Z754" s="1096" t="str">
        <f t="shared" si="259"/>
        <v/>
      </c>
      <c r="AA754" s="1108" t="str">
        <f>IF(P754="","",VLOOKUP(P754,'Khách hàng'!$B$6:$E$1391,2,0))</f>
        <v/>
      </c>
      <c r="AB754" s="1108" t="str">
        <f>IF(P754="","",VLOOKUP(P754,'Khách hàng'!$B$6:$E$1391,3,0))</f>
        <v/>
      </c>
    </row>
    <row r="755" spans="1:28" s="1011" customFormat="1" ht="13.8">
      <c r="A755" s="1164">
        <f t="shared" si="266"/>
        <v>1</v>
      </c>
      <c r="B755" s="1073" t="str">
        <f t="shared" si="267"/>
        <v>Q1</v>
      </c>
      <c r="C755" s="1042"/>
      <c r="D755" s="1175"/>
      <c r="E755" s="1403"/>
      <c r="F755" s="1044">
        <f t="shared" ref="F755:F818" si="271">D755</f>
        <v>0</v>
      </c>
      <c r="G755" s="1081" t="str">
        <f t="shared" si="270"/>
        <v/>
      </c>
      <c r="H755" s="1019"/>
      <c r="I755" s="1020"/>
      <c r="J755" s="1020"/>
      <c r="K755" s="1020"/>
      <c r="L755" s="1022"/>
      <c r="M755" s="1023"/>
      <c r="N755" s="1023"/>
      <c r="O755" s="1024"/>
      <c r="P755" s="1156"/>
      <c r="Q755" s="1010"/>
      <c r="R755" s="1073" t="str">
        <f>IF(H755="","",VLOOKUP($H755,'Nhập xuất tồn S02'!$B$12:$AB$51,3,0))</f>
        <v/>
      </c>
      <c r="S755" s="1093">
        <f t="shared" si="255"/>
        <v>0</v>
      </c>
      <c r="T755" s="1093">
        <f t="shared" si="256"/>
        <v>0</v>
      </c>
      <c r="U755" s="1094">
        <f>IF(J755&gt;0,VLOOKUP($H755,'Nhập xuất tồn S02'!$B$12:$AB$51,27,0),0)</f>
        <v>0</v>
      </c>
      <c r="V755" s="1094">
        <f t="shared" si="257"/>
        <v>0</v>
      </c>
      <c r="W755" s="1105" t="str">
        <f>IF(H755="","",VLOOKUP(H755,'Nhập xuất tồn S02'!$B$12:$X$4901,22,0))</f>
        <v/>
      </c>
      <c r="X755" s="1096" t="str">
        <f>IF(H755="","",VLOOKUP(H755,'Nhập xuất tồn S02'!$B$12:$X$4901,23,0))</f>
        <v/>
      </c>
      <c r="Y755" s="1096" t="str">
        <f t="shared" si="258"/>
        <v/>
      </c>
      <c r="Z755" s="1096" t="str">
        <f t="shared" si="259"/>
        <v/>
      </c>
      <c r="AA755" s="1107" t="str">
        <f>IF(P755="","",VLOOKUP(P755,'Khách hàng'!$B$6:$E$1391,2,0))</f>
        <v/>
      </c>
      <c r="AB755" s="1107" t="str">
        <f>IF(P755="","",VLOOKUP(P755,'Khách hàng'!$B$6:$E$1391,3,0))</f>
        <v/>
      </c>
    </row>
    <row r="756" spans="1:28" s="1011" customFormat="1" ht="13.8">
      <c r="A756" s="1164">
        <f t="shared" si="266"/>
        <v>1</v>
      </c>
      <c r="B756" s="1073" t="str">
        <f t="shared" si="267"/>
        <v>Q1</v>
      </c>
      <c r="C756" s="1042"/>
      <c r="D756" s="1175"/>
      <c r="E756" s="1403"/>
      <c r="F756" s="1044">
        <f t="shared" si="271"/>
        <v>0</v>
      </c>
      <c r="G756" s="1081" t="str">
        <f t="shared" si="270"/>
        <v/>
      </c>
      <c r="H756" s="1019"/>
      <c r="I756" s="1020"/>
      <c r="J756" s="1020"/>
      <c r="K756" s="1020"/>
      <c r="L756" s="1022"/>
      <c r="M756" s="1023"/>
      <c r="N756" s="1023"/>
      <c r="O756" s="1024"/>
      <c r="P756" s="1156"/>
      <c r="Q756" s="1010"/>
      <c r="R756" s="1073" t="str">
        <f>IF(H756="","",VLOOKUP($H756,'Nhập xuất tồn S02'!$B$12:$AB$51,3,0))</f>
        <v/>
      </c>
      <c r="S756" s="1093">
        <f t="shared" si="255"/>
        <v>0</v>
      </c>
      <c r="T756" s="1093">
        <f t="shared" si="256"/>
        <v>0</v>
      </c>
      <c r="U756" s="1094">
        <f>IF(J756&gt;0,VLOOKUP($H756,'Nhập xuất tồn S02'!$B$12:$AB$51,27,0),0)</f>
        <v>0</v>
      </c>
      <c r="V756" s="1094">
        <f t="shared" si="257"/>
        <v>0</v>
      </c>
      <c r="W756" s="1105" t="str">
        <f>IF(H756="","",VLOOKUP(H756,'Nhập xuất tồn S02'!$B$12:$X$4901,22,0))</f>
        <v/>
      </c>
      <c r="X756" s="1096" t="str">
        <f>IF(H756="","",VLOOKUP(H756,'Nhập xuất tồn S02'!$B$12:$X$4901,23,0))</f>
        <v/>
      </c>
      <c r="Y756" s="1096" t="str">
        <f t="shared" si="258"/>
        <v/>
      </c>
      <c r="Z756" s="1096" t="str">
        <f t="shared" si="259"/>
        <v/>
      </c>
      <c r="AA756" s="1107" t="str">
        <f>IF(P756="","",VLOOKUP(P756,'Khách hàng'!$B$6:$E$1391,2,0))</f>
        <v/>
      </c>
      <c r="AB756" s="1107" t="str">
        <f>IF(P756="","",VLOOKUP(P756,'Khách hàng'!$B$6:$E$1391,3,0))</f>
        <v/>
      </c>
    </row>
    <row r="757" spans="1:28" s="1011" customFormat="1" ht="13.8">
      <c r="A757" s="1164">
        <f t="shared" si="266"/>
        <v>1</v>
      </c>
      <c r="B757" s="1073" t="str">
        <f t="shared" si="267"/>
        <v>Q1</v>
      </c>
      <c r="C757" s="1042"/>
      <c r="D757" s="1175"/>
      <c r="E757" s="1403"/>
      <c r="F757" s="1044">
        <f t="shared" si="271"/>
        <v>0</v>
      </c>
      <c r="G757" s="1081" t="str">
        <f t="shared" si="270"/>
        <v/>
      </c>
      <c r="H757" s="1019"/>
      <c r="I757" s="1020"/>
      <c r="J757" s="1020"/>
      <c r="K757" s="1020"/>
      <c r="L757" s="1022"/>
      <c r="M757" s="1023"/>
      <c r="N757" s="1023"/>
      <c r="O757" s="1024"/>
      <c r="P757" s="1156"/>
      <c r="Q757" s="1010"/>
      <c r="R757" s="1073" t="str">
        <f>IF(H757="","",VLOOKUP($H757,'Nhập xuất tồn S02'!$B$12:$AB$51,3,0))</f>
        <v/>
      </c>
      <c r="S757" s="1093">
        <f t="shared" si="255"/>
        <v>0</v>
      </c>
      <c r="T757" s="1093">
        <f t="shared" si="256"/>
        <v>0</v>
      </c>
      <c r="U757" s="1094">
        <f>IF(J757&gt;0,VLOOKUP($H757,'Nhập xuất tồn S02'!$B$12:$AB$51,27,0),0)</f>
        <v>0</v>
      </c>
      <c r="V757" s="1094">
        <f t="shared" si="257"/>
        <v>0</v>
      </c>
      <c r="W757" s="1105" t="str">
        <f>IF(H757="","",VLOOKUP(H757,'Nhập xuất tồn S02'!$B$12:$X$4901,22,0))</f>
        <v/>
      </c>
      <c r="X757" s="1096" t="str">
        <f>IF(H757="","",VLOOKUP(H757,'Nhập xuất tồn S02'!$B$12:$X$4901,23,0))</f>
        <v/>
      </c>
      <c r="Y757" s="1096" t="str">
        <f t="shared" si="258"/>
        <v/>
      </c>
      <c r="Z757" s="1096" t="str">
        <f t="shared" si="259"/>
        <v/>
      </c>
      <c r="AA757" s="1107" t="str">
        <f>IF(P757="","",VLOOKUP(P757,'Khách hàng'!$B$6:$E$1391,2,0))</f>
        <v/>
      </c>
      <c r="AB757" s="1107" t="str">
        <f>IF(P757="","",VLOOKUP(P757,'Khách hàng'!$B$6:$E$1391,3,0))</f>
        <v/>
      </c>
    </row>
    <row r="758" spans="1:28" s="1011" customFormat="1" ht="13.8">
      <c r="A758" s="1164">
        <f t="shared" si="266"/>
        <v>1</v>
      </c>
      <c r="B758" s="1073" t="str">
        <f t="shared" si="267"/>
        <v>Q1</v>
      </c>
      <c r="C758" s="1042"/>
      <c r="D758" s="1175"/>
      <c r="E758" s="1403"/>
      <c r="F758" s="1044">
        <f t="shared" si="271"/>
        <v>0</v>
      </c>
      <c r="G758" s="1081" t="str">
        <f t="shared" si="270"/>
        <v/>
      </c>
      <c r="H758" s="1019"/>
      <c r="I758" s="1020"/>
      <c r="J758" s="1020"/>
      <c r="K758" s="1020"/>
      <c r="L758" s="1022"/>
      <c r="M758" s="1023"/>
      <c r="N758" s="1023"/>
      <c r="O758" s="1024"/>
      <c r="P758" s="1156"/>
      <c r="Q758" s="1010"/>
      <c r="R758" s="1073" t="str">
        <f>IF(H758="","",VLOOKUP($H758,'Nhập xuất tồn S02'!$B$12:$AB$51,3,0))</f>
        <v/>
      </c>
      <c r="S758" s="1093">
        <f t="shared" si="255"/>
        <v>0</v>
      </c>
      <c r="T758" s="1093">
        <f t="shared" si="256"/>
        <v>0</v>
      </c>
      <c r="U758" s="1094">
        <f>IF(J758&gt;0,VLOOKUP($H758,'Nhập xuất tồn S02'!$B$12:$AB$51,27,0),0)</f>
        <v>0</v>
      </c>
      <c r="V758" s="1094">
        <f t="shared" si="257"/>
        <v>0</v>
      </c>
      <c r="W758" s="1105" t="str">
        <f>IF(H758="","",VLOOKUP(H758,'Nhập xuất tồn S02'!$B$12:$X$4901,22,0))</f>
        <v/>
      </c>
      <c r="X758" s="1096" t="str">
        <f>IF(H758="","",VLOOKUP(H758,'Nhập xuất tồn S02'!$B$12:$X$4901,23,0))</f>
        <v/>
      </c>
      <c r="Y758" s="1096" t="str">
        <f t="shared" si="258"/>
        <v/>
      </c>
      <c r="Z758" s="1096" t="str">
        <f t="shared" si="259"/>
        <v/>
      </c>
      <c r="AA758" s="1107" t="str">
        <f>IF(P758="","",VLOOKUP(P758,'Khách hàng'!$B$6:$E$1391,2,0))</f>
        <v/>
      </c>
      <c r="AB758" s="1107" t="str">
        <f>IF(P758="","",VLOOKUP(P758,'Khách hàng'!$B$6:$E$1391,3,0))</f>
        <v/>
      </c>
    </row>
    <row r="759" spans="1:28" s="1011" customFormat="1" ht="13.8">
      <c r="A759" s="1164">
        <f t="shared" si="266"/>
        <v>1</v>
      </c>
      <c r="B759" s="1073" t="str">
        <f t="shared" si="267"/>
        <v>Q1</v>
      </c>
      <c r="C759" s="1042"/>
      <c r="D759" s="1175"/>
      <c r="E759" s="1403"/>
      <c r="F759" s="1044">
        <f t="shared" si="271"/>
        <v>0</v>
      </c>
      <c r="G759" s="1081" t="str">
        <f t="shared" si="270"/>
        <v/>
      </c>
      <c r="H759" s="1019"/>
      <c r="I759" s="1020"/>
      <c r="J759" s="1020"/>
      <c r="K759" s="1020"/>
      <c r="L759" s="1022"/>
      <c r="M759" s="1023"/>
      <c r="N759" s="1023"/>
      <c r="O759" s="1024"/>
      <c r="P759" s="1156"/>
      <c r="Q759" s="1010"/>
      <c r="R759" s="1073" t="str">
        <f>IF(H759="","",VLOOKUP($H759,'Nhập xuất tồn S02'!$B$12:$AB$51,3,0))</f>
        <v/>
      </c>
      <c r="S759" s="1093">
        <f t="shared" si="255"/>
        <v>0</v>
      </c>
      <c r="T759" s="1093">
        <f t="shared" si="256"/>
        <v>0</v>
      </c>
      <c r="U759" s="1094">
        <f>IF(J759&gt;0,VLOOKUP($H759,'Nhập xuất tồn S02'!$B$12:$AB$51,27,0),0)</f>
        <v>0</v>
      </c>
      <c r="V759" s="1094">
        <f t="shared" si="257"/>
        <v>0</v>
      </c>
      <c r="W759" s="1105" t="str">
        <f>IF(H759="","",VLOOKUP(H759,'Nhập xuất tồn S02'!$B$12:$X$4901,22,0))</f>
        <v/>
      </c>
      <c r="X759" s="1096" t="str">
        <f>IF(H759="","",VLOOKUP(H759,'Nhập xuất tồn S02'!$B$12:$X$4901,23,0))</f>
        <v/>
      </c>
      <c r="Y759" s="1096" t="str">
        <f t="shared" si="258"/>
        <v/>
      </c>
      <c r="Z759" s="1096" t="str">
        <f t="shared" si="259"/>
        <v/>
      </c>
      <c r="AA759" s="1107" t="str">
        <f>IF(P759="","",VLOOKUP(P759,'Khách hàng'!$B$6:$E$1391,2,0))</f>
        <v/>
      </c>
      <c r="AB759" s="1107" t="str">
        <f>IF(P759="","",VLOOKUP(P759,'Khách hàng'!$B$6:$E$1391,3,0))</f>
        <v/>
      </c>
    </row>
    <row r="760" spans="1:28" s="1033" customFormat="1" ht="13.8">
      <c r="A760" s="1165">
        <f t="shared" ref="A760" si="272">IF(F760="","",MONTH(F760))</f>
        <v>1</v>
      </c>
      <c r="B760" s="1074" t="str">
        <f t="shared" ref="B760" si="273">IF(F760="","",IF(OR(MONTH(F760)=1,MONTH(F760)=2,MONTH(F760)=3),"Q1",IF(OR(MONTH(F760)=4,MONTH(F760)=5,MONTH(F760)=6),"Q2",IF(OR(MONTH(F760)=7,MONTH(F760)=8,MONTH(F760)=9),"Q3","Q4"))))</f>
        <v>Q1</v>
      </c>
      <c r="C760" s="1146"/>
      <c r="D760" s="1176"/>
      <c r="E760" s="1403"/>
      <c r="F760" s="1044">
        <f t="shared" si="271"/>
        <v>0</v>
      </c>
      <c r="G760" s="1081" t="str">
        <f t="shared" si="270"/>
        <v/>
      </c>
      <c r="H760" s="1045"/>
      <c r="I760" s="1046"/>
      <c r="J760" s="1046"/>
      <c r="K760" s="1046"/>
      <c r="L760" s="1047"/>
      <c r="M760" s="1048"/>
      <c r="N760" s="1048"/>
      <c r="O760" s="1049"/>
      <c r="P760" s="1158"/>
      <c r="Q760" s="1050"/>
      <c r="R760" s="1074" t="str">
        <f>IF(H760="","",VLOOKUP($H760,'Nhập xuất tồn S02'!$B$12:$AB$51,3,0))</f>
        <v/>
      </c>
      <c r="S760" s="1093">
        <f t="shared" si="255"/>
        <v>0</v>
      </c>
      <c r="T760" s="1093">
        <f t="shared" si="256"/>
        <v>0</v>
      </c>
      <c r="U760" s="1094">
        <f>IF(J760&gt;0,VLOOKUP($H760,'Nhập xuất tồn S02'!$B$12:$AB$51,27,0),0)</f>
        <v>0</v>
      </c>
      <c r="V760" s="1094">
        <f t="shared" si="257"/>
        <v>0</v>
      </c>
      <c r="W760" s="1105" t="str">
        <f>IF(H760="","",VLOOKUP(H760,'Nhập xuất tồn S02'!$B$12:$X$4901,22,0))</f>
        <v/>
      </c>
      <c r="X760" s="1096" t="str">
        <f>IF(H760="","",VLOOKUP(H760,'Nhập xuất tồn S02'!$B$12:$X$4901,23,0))</f>
        <v/>
      </c>
      <c r="Y760" s="1096" t="str">
        <f t="shared" si="258"/>
        <v/>
      </c>
      <c r="Z760" s="1096" t="str">
        <f t="shared" si="259"/>
        <v/>
      </c>
      <c r="AA760" s="1108" t="str">
        <f>IF(P760="","",VLOOKUP(P760,'Khách hàng'!$B$6:$E$1391,2,0))</f>
        <v/>
      </c>
      <c r="AB760" s="1108" t="str">
        <f>IF(P760="","",VLOOKUP(P760,'Khách hàng'!$B$6:$E$1391,3,0))</f>
        <v/>
      </c>
    </row>
    <row r="761" spans="1:28" s="1033" customFormat="1" ht="13.8">
      <c r="A761" s="1165">
        <f t="shared" si="266"/>
        <v>1</v>
      </c>
      <c r="B761" s="1074" t="str">
        <f t="shared" si="267"/>
        <v>Q1</v>
      </c>
      <c r="C761" s="1146"/>
      <c r="D761" s="1176"/>
      <c r="E761" s="1403"/>
      <c r="F761" s="1044">
        <f t="shared" si="271"/>
        <v>0</v>
      </c>
      <c r="G761" s="1081" t="str">
        <f t="shared" si="270"/>
        <v/>
      </c>
      <c r="H761" s="1045"/>
      <c r="I761" s="1046"/>
      <c r="J761" s="1046"/>
      <c r="K761" s="1046"/>
      <c r="L761" s="1047"/>
      <c r="M761" s="1048"/>
      <c r="N761" s="1048"/>
      <c r="O761" s="1049"/>
      <c r="P761" s="1158"/>
      <c r="Q761" s="1050"/>
      <c r="R761" s="1074" t="str">
        <f>IF(H761="","",VLOOKUP($H761,'Nhập xuất tồn S02'!$B$12:$AB$51,3,0))</f>
        <v/>
      </c>
      <c r="S761" s="1093">
        <f t="shared" si="255"/>
        <v>0</v>
      </c>
      <c r="T761" s="1093">
        <f t="shared" si="256"/>
        <v>0</v>
      </c>
      <c r="U761" s="1094">
        <f>IF(J761&gt;0,VLOOKUP($H761,'Nhập xuất tồn S02'!$B$12:$AB$51,27,0),0)</f>
        <v>0</v>
      </c>
      <c r="V761" s="1094">
        <f t="shared" si="257"/>
        <v>0</v>
      </c>
      <c r="W761" s="1105" t="str">
        <f>IF(H761="","",VLOOKUP(H761,'Nhập xuất tồn S02'!$B$12:$X$4901,22,0))</f>
        <v/>
      </c>
      <c r="X761" s="1096" t="str">
        <f>IF(H761="","",VLOOKUP(H761,'Nhập xuất tồn S02'!$B$12:$X$4901,23,0))</f>
        <v/>
      </c>
      <c r="Y761" s="1096" t="str">
        <f t="shared" si="258"/>
        <v/>
      </c>
      <c r="Z761" s="1096" t="str">
        <f t="shared" si="259"/>
        <v/>
      </c>
      <c r="AA761" s="1108" t="str">
        <f>IF(P761="","",VLOOKUP(P761,'Khách hàng'!$B$6:$E$1391,2,0))</f>
        <v/>
      </c>
      <c r="AB761" s="1108" t="str">
        <f>IF(P761="","",VLOOKUP(P761,'Khách hàng'!$B$6:$E$1391,3,0))</f>
        <v/>
      </c>
    </row>
    <row r="762" spans="1:28" s="1011" customFormat="1" ht="13.8">
      <c r="A762" s="1164">
        <f t="shared" si="266"/>
        <v>1</v>
      </c>
      <c r="B762" s="1073" t="str">
        <f t="shared" si="267"/>
        <v>Q1</v>
      </c>
      <c r="C762" s="1042"/>
      <c r="D762" s="1175"/>
      <c r="E762" s="1403"/>
      <c r="F762" s="1044">
        <f t="shared" si="271"/>
        <v>0</v>
      </c>
      <c r="G762" s="1081" t="str">
        <f t="shared" si="270"/>
        <v/>
      </c>
      <c r="H762" s="1019"/>
      <c r="I762" s="1020"/>
      <c r="J762" s="1020"/>
      <c r="K762" s="1020"/>
      <c r="L762" s="1022"/>
      <c r="M762" s="1023"/>
      <c r="N762" s="1023"/>
      <c r="O762" s="1024"/>
      <c r="P762" s="1156"/>
      <c r="Q762" s="1010"/>
      <c r="R762" s="1073" t="str">
        <f>IF(H762="","",VLOOKUP($H762,'Nhập xuất tồn S02'!$B$12:$AB$51,3,0))</f>
        <v/>
      </c>
      <c r="S762" s="1093">
        <f t="shared" si="255"/>
        <v>0</v>
      </c>
      <c r="T762" s="1093">
        <f t="shared" si="256"/>
        <v>0</v>
      </c>
      <c r="U762" s="1094">
        <f>IF(J762&gt;0,VLOOKUP($H762,'Nhập xuất tồn S02'!$B$12:$AB$51,27,0),0)</f>
        <v>0</v>
      </c>
      <c r="V762" s="1094">
        <f t="shared" si="257"/>
        <v>0</v>
      </c>
      <c r="W762" s="1105" t="str">
        <f>IF(H762="","",VLOOKUP(H762,'Nhập xuất tồn S02'!$B$12:$X$4901,22,0))</f>
        <v/>
      </c>
      <c r="X762" s="1096" t="str">
        <f>IF(H762="","",VLOOKUP(H762,'Nhập xuất tồn S02'!$B$12:$X$4901,23,0))</f>
        <v/>
      </c>
      <c r="Y762" s="1096" t="str">
        <f t="shared" si="258"/>
        <v/>
      </c>
      <c r="Z762" s="1096" t="str">
        <f t="shared" si="259"/>
        <v/>
      </c>
      <c r="AA762" s="1107" t="str">
        <f>IF(P762="","",VLOOKUP(P762,'Khách hàng'!$B$6:$E$1391,2,0))</f>
        <v/>
      </c>
      <c r="AB762" s="1107" t="str">
        <f>IF(P762="","",VLOOKUP(P762,'Khách hàng'!$B$6:$E$1391,3,0))</f>
        <v/>
      </c>
    </row>
    <row r="763" spans="1:28" s="1011" customFormat="1" ht="13.8">
      <c r="A763" s="1164">
        <f t="shared" si="266"/>
        <v>1</v>
      </c>
      <c r="B763" s="1073" t="str">
        <f t="shared" si="267"/>
        <v>Q1</v>
      </c>
      <c r="C763" s="1042"/>
      <c r="D763" s="1175"/>
      <c r="E763" s="1403"/>
      <c r="F763" s="1044">
        <f t="shared" si="271"/>
        <v>0</v>
      </c>
      <c r="G763" s="1081" t="str">
        <f t="shared" si="270"/>
        <v/>
      </c>
      <c r="H763" s="1019"/>
      <c r="I763" s="1020"/>
      <c r="J763" s="1020"/>
      <c r="K763" s="1020"/>
      <c r="L763" s="1022"/>
      <c r="M763" s="1023"/>
      <c r="N763" s="1023"/>
      <c r="O763" s="1024"/>
      <c r="P763" s="1156"/>
      <c r="Q763" s="1010"/>
      <c r="R763" s="1073" t="str">
        <f>IF(H763="","",VLOOKUP($H763,'Nhập xuất tồn S02'!$B$12:$AB$51,3,0))</f>
        <v/>
      </c>
      <c r="S763" s="1093">
        <f t="shared" si="255"/>
        <v>0</v>
      </c>
      <c r="T763" s="1093">
        <f t="shared" si="256"/>
        <v>0</v>
      </c>
      <c r="U763" s="1094">
        <f>IF(J763&gt;0,VLOOKUP($H763,'Nhập xuất tồn S02'!$B$12:$AB$51,27,0),0)</f>
        <v>0</v>
      </c>
      <c r="V763" s="1094">
        <f t="shared" si="257"/>
        <v>0</v>
      </c>
      <c r="W763" s="1105" t="str">
        <f>IF(H763="","",VLOOKUP(H763,'Nhập xuất tồn S02'!$B$12:$X$4901,22,0))</f>
        <v/>
      </c>
      <c r="X763" s="1096" t="str">
        <f>IF(H763="","",VLOOKUP(H763,'Nhập xuất tồn S02'!$B$12:$X$4901,23,0))</f>
        <v/>
      </c>
      <c r="Y763" s="1096" t="str">
        <f t="shared" si="258"/>
        <v/>
      </c>
      <c r="Z763" s="1096" t="str">
        <f t="shared" si="259"/>
        <v/>
      </c>
      <c r="AA763" s="1107" t="str">
        <f>IF(P763="","",VLOOKUP(P763,'Khách hàng'!$B$6:$E$1391,2,0))</f>
        <v/>
      </c>
      <c r="AB763" s="1107" t="str">
        <f>IF(P763="","",VLOOKUP(P763,'Khách hàng'!$B$6:$E$1391,3,0))</f>
        <v/>
      </c>
    </row>
    <row r="764" spans="1:28" s="1011" customFormat="1" ht="13.8">
      <c r="A764" s="1164">
        <f t="shared" si="266"/>
        <v>1</v>
      </c>
      <c r="B764" s="1073" t="str">
        <f t="shared" si="267"/>
        <v>Q1</v>
      </c>
      <c r="C764" s="1042"/>
      <c r="D764" s="1175"/>
      <c r="E764" s="1403"/>
      <c r="F764" s="1044">
        <f t="shared" si="271"/>
        <v>0</v>
      </c>
      <c r="G764" s="1081" t="str">
        <f t="shared" si="270"/>
        <v/>
      </c>
      <c r="H764" s="1019"/>
      <c r="I764" s="1020"/>
      <c r="J764" s="1020"/>
      <c r="K764" s="1020"/>
      <c r="L764" s="1022"/>
      <c r="M764" s="1023"/>
      <c r="N764" s="1023"/>
      <c r="O764" s="1024"/>
      <c r="P764" s="1156"/>
      <c r="Q764" s="1010"/>
      <c r="R764" s="1073" t="str">
        <f>IF(H764="","",VLOOKUP($H764,'Nhập xuất tồn S02'!$B$12:$AB$51,3,0))</f>
        <v/>
      </c>
      <c r="S764" s="1093">
        <f t="shared" si="255"/>
        <v>0</v>
      </c>
      <c r="T764" s="1093">
        <f t="shared" si="256"/>
        <v>0</v>
      </c>
      <c r="U764" s="1094">
        <f>IF(J764&gt;0,VLOOKUP($H764,'Nhập xuất tồn S02'!$B$12:$AB$51,27,0),0)</f>
        <v>0</v>
      </c>
      <c r="V764" s="1094">
        <f t="shared" si="257"/>
        <v>0</v>
      </c>
      <c r="W764" s="1105" t="str">
        <f>IF(H764="","",VLOOKUP(H764,'Nhập xuất tồn S02'!$B$12:$X$4901,22,0))</f>
        <v/>
      </c>
      <c r="X764" s="1096" t="str">
        <f>IF(H764="","",VLOOKUP(H764,'Nhập xuất tồn S02'!$B$12:$X$4901,23,0))</f>
        <v/>
      </c>
      <c r="Y764" s="1096" t="str">
        <f t="shared" si="258"/>
        <v/>
      </c>
      <c r="Z764" s="1096" t="str">
        <f t="shared" si="259"/>
        <v/>
      </c>
      <c r="AA764" s="1107" t="str">
        <f>IF(P764="","",VLOOKUP(P764,'Khách hàng'!$B$6:$E$1391,2,0))</f>
        <v/>
      </c>
      <c r="AB764" s="1107" t="str">
        <f>IF(P764="","",VLOOKUP(P764,'Khách hàng'!$B$6:$E$1391,3,0))</f>
        <v/>
      </c>
    </row>
    <row r="765" spans="1:28" s="1011" customFormat="1" ht="13.8">
      <c r="A765" s="1164">
        <f t="shared" si="266"/>
        <v>1</v>
      </c>
      <c r="B765" s="1073" t="str">
        <f t="shared" si="267"/>
        <v>Q1</v>
      </c>
      <c r="C765" s="1042"/>
      <c r="D765" s="1175"/>
      <c r="E765" s="1403"/>
      <c r="F765" s="1044">
        <f t="shared" si="271"/>
        <v>0</v>
      </c>
      <c r="G765" s="1081" t="str">
        <f t="shared" si="270"/>
        <v/>
      </c>
      <c r="H765" s="1019"/>
      <c r="I765" s="1020"/>
      <c r="J765" s="1020"/>
      <c r="K765" s="1020"/>
      <c r="L765" s="1022"/>
      <c r="M765" s="1023"/>
      <c r="N765" s="1023"/>
      <c r="O765" s="1024"/>
      <c r="P765" s="1156"/>
      <c r="Q765" s="1010"/>
      <c r="R765" s="1073" t="str">
        <f>IF(H765="","",VLOOKUP($H765,'Nhập xuất tồn S02'!$B$12:$AB$51,3,0))</f>
        <v/>
      </c>
      <c r="S765" s="1093">
        <f t="shared" si="255"/>
        <v>0</v>
      </c>
      <c r="T765" s="1093">
        <f t="shared" si="256"/>
        <v>0</v>
      </c>
      <c r="U765" s="1094">
        <f>IF(J765&gt;0,VLOOKUP($H765,'Nhập xuất tồn S02'!$B$12:$AB$51,27,0),0)</f>
        <v>0</v>
      </c>
      <c r="V765" s="1094">
        <f t="shared" si="257"/>
        <v>0</v>
      </c>
      <c r="W765" s="1105" t="str">
        <f>IF(H765="","",VLOOKUP(H765,'Nhập xuất tồn S02'!$B$12:$X$4901,22,0))</f>
        <v/>
      </c>
      <c r="X765" s="1096" t="str">
        <f>IF(H765="","",VLOOKUP(H765,'Nhập xuất tồn S02'!$B$12:$X$4901,23,0))</f>
        <v/>
      </c>
      <c r="Y765" s="1096" t="str">
        <f t="shared" si="258"/>
        <v/>
      </c>
      <c r="Z765" s="1096" t="str">
        <f t="shared" si="259"/>
        <v/>
      </c>
      <c r="AA765" s="1107" t="str">
        <f>IF(P765="","",VLOOKUP(P765,'Khách hàng'!$B$6:$E$1391,2,0))</f>
        <v/>
      </c>
      <c r="AB765" s="1107" t="str">
        <f>IF(P765="","",VLOOKUP(P765,'Khách hàng'!$B$6:$E$1391,3,0))</f>
        <v/>
      </c>
    </row>
    <row r="766" spans="1:28" s="1011" customFormat="1" ht="13.8">
      <c r="A766" s="1164">
        <f t="shared" si="266"/>
        <v>1</v>
      </c>
      <c r="B766" s="1073" t="str">
        <f t="shared" si="267"/>
        <v>Q1</v>
      </c>
      <c r="C766" s="1042"/>
      <c r="D766" s="1175"/>
      <c r="E766" s="1403"/>
      <c r="F766" s="1044">
        <f t="shared" si="271"/>
        <v>0</v>
      </c>
      <c r="G766" s="1081" t="str">
        <f t="shared" si="270"/>
        <v/>
      </c>
      <c r="H766" s="1019"/>
      <c r="I766" s="1020"/>
      <c r="J766" s="1020"/>
      <c r="K766" s="1020"/>
      <c r="L766" s="1022"/>
      <c r="M766" s="1023"/>
      <c r="N766" s="1023"/>
      <c r="O766" s="1024"/>
      <c r="P766" s="1156"/>
      <c r="Q766" s="1010"/>
      <c r="R766" s="1073" t="str">
        <f>IF(H766="","",VLOOKUP($H766,'Nhập xuất tồn S02'!$B$12:$AB$51,3,0))</f>
        <v/>
      </c>
      <c r="S766" s="1093">
        <f t="shared" si="255"/>
        <v>0</v>
      </c>
      <c r="T766" s="1093">
        <f t="shared" si="256"/>
        <v>0</v>
      </c>
      <c r="U766" s="1094">
        <f>IF(J766&gt;0,VLOOKUP($H766,'Nhập xuất tồn S02'!$B$12:$AB$51,27,0),0)</f>
        <v>0</v>
      </c>
      <c r="V766" s="1094">
        <f t="shared" si="257"/>
        <v>0</v>
      </c>
      <c r="W766" s="1105" t="str">
        <f>IF(H766="","",VLOOKUP(H766,'Nhập xuất tồn S02'!$B$12:$X$4901,22,0))</f>
        <v/>
      </c>
      <c r="X766" s="1096" t="str">
        <f>IF(H766="","",VLOOKUP(H766,'Nhập xuất tồn S02'!$B$12:$X$4901,23,0))</f>
        <v/>
      </c>
      <c r="Y766" s="1096" t="str">
        <f t="shared" si="258"/>
        <v/>
      </c>
      <c r="Z766" s="1096" t="str">
        <f t="shared" si="259"/>
        <v/>
      </c>
      <c r="AA766" s="1107" t="str">
        <f>IF(P766="","",VLOOKUP(P766,'Khách hàng'!$B$6:$E$1391,2,0))</f>
        <v/>
      </c>
      <c r="AB766" s="1107" t="str">
        <f>IF(P766="","",VLOOKUP(P766,'Khách hàng'!$B$6:$E$1391,3,0))</f>
        <v/>
      </c>
    </row>
    <row r="767" spans="1:28" s="1011" customFormat="1" ht="13.8">
      <c r="A767" s="1164">
        <f t="shared" si="266"/>
        <v>1</v>
      </c>
      <c r="B767" s="1073" t="str">
        <f t="shared" si="267"/>
        <v>Q1</v>
      </c>
      <c r="C767" s="1042"/>
      <c r="D767" s="1175"/>
      <c r="E767" s="1403"/>
      <c r="F767" s="1044">
        <f t="shared" si="271"/>
        <v>0</v>
      </c>
      <c r="G767" s="1081" t="str">
        <f t="shared" si="270"/>
        <v/>
      </c>
      <c r="H767" s="1019"/>
      <c r="I767" s="1020"/>
      <c r="J767" s="1020"/>
      <c r="K767" s="1020"/>
      <c r="L767" s="1022"/>
      <c r="M767" s="1023"/>
      <c r="N767" s="1023"/>
      <c r="O767" s="1024"/>
      <c r="P767" s="1156"/>
      <c r="Q767" s="1010"/>
      <c r="R767" s="1073" t="str">
        <f>IF(H767="","",VLOOKUP($H767,'Nhập xuất tồn S02'!$B$12:$AB$51,3,0))</f>
        <v/>
      </c>
      <c r="S767" s="1093">
        <f t="shared" si="255"/>
        <v>0</v>
      </c>
      <c r="T767" s="1093">
        <f t="shared" si="256"/>
        <v>0</v>
      </c>
      <c r="U767" s="1094">
        <f>IF(J767&gt;0,VLOOKUP($H767,'Nhập xuất tồn S02'!$B$12:$AB$51,27,0),0)</f>
        <v>0</v>
      </c>
      <c r="V767" s="1094">
        <f t="shared" si="257"/>
        <v>0</v>
      </c>
      <c r="W767" s="1105" t="str">
        <f>IF(H767="","",VLOOKUP(H767,'Nhập xuất tồn S02'!$B$12:$X$4901,22,0))</f>
        <v/>
      </c>
      <c r="X767" s="1096" t="str">
        <f>IF(H767="","",VLOOKUP(H767,'Nhập xuất tồn S02'!$B$12:$X$4901,23,0))</f>
        <v/>
      </c>
      <c r="Y767" s="1096" t="str">
        <f t="shared" si="258"/>
        <v/>
      </c>
      <c r="Z767" s="1096" t="str">
        <f t="shared" si="259"/>
        <v/>
      </c>
      <c r="AA767" s="1107" t="str">
        <f>IF(P767="","",VLOOKUP(P767,'Khách hàng'!$B$6:$E$1391,2,0))</f>
        <v/>
      </c>
      <c r="AB767" s="1107" t="str">
        <f>IF(P767="","",VLOOKUP(P767,'Khách hàng'!$B$6:$E$1391,3,0))</f>
        <v/>
      </c>
    </row>
    <row r="768" spans="1:28" s="1011" customFormat="1" ht="13.8">
      <c r="A768" s="1164">
        <f t="shared" si="266"/>
        <v>1</v>
      </c>
      <c r="B768" s="1073" t="str">
        <f t="shared" si="267"/>
        <v>Q1</v>
      </c>
      <c r="C768" s="1042"/>
      <c r="D768" s="1175"/>
      <c r="E768" s="1403"/>
      <c r="F768" s="1044">
        <f t="shared" si="271"/>
        <v>0</v>
      </c>
      <c r="G768" s="1081" t="str">
        <f t="shared" si="270"/>
        <v/>
      </c>
      <c r="H768" s="1019"/>
      <c r="I768" s="1020"/>
      <c r="J768" s="1020"/>
      <c r="K768" s="1020"/>
      <c r="L768" s="1022"/>
      <c r="M768" s="1023"/>
      <c r="N768" s="1023"/>
      <c r="O768" s="1024"/>
      <c r="P768" s="1156"/>
      <c r="Q768" s="1010"/>
      <c r="R768" s="1073" t="str">
        <f>IF(H768="","",VLOOKUP($H768,'Nhập xuất tồn S02'!$B$12:$AB$51,3,0))</f>
        <v/>
      </c>
      <c r="S768" s="1093">
        <f t="shared" si="255"/>
        <v>0</v>
      </c>
      <c r="T768" s="1093">
        <f t="shared" si="256"/>
        <v>0</v>
      </c>
      <c r="U768" s="1094">
        <f>IF(J768&gt;0,VLOOKUP($H768,'Nhập xuất tồn S02'!$B$12:$AB$51,27,0),0)</f>
        <v>0</v>
      </c>
      <c r="V768" s="1094">
        <f t="shared" si="257"/>
        <v>0</v>
      </c>
      <c r="W768" s="1105" t="str">
        <f>IF(H768="","",VLOOKUP(H768,'Nhập xuất tồn S02'!$B$12:$X$4901,22,0))</f>
        <v/>
      </c>
      <c r="X768" s="1096" t="str">
        <f>IF(H768="","",VLOOKUP(H768,'Nhập xuất tồn S02'!$B$12:$X$4901,23,0))</f>
        <v/>
      </c>
      <c r="Y768" s="1096" t="str">
        <f t="shared" si="258"/>
        <v/>
      </c>
      <c r="Z768" s="1096" t="str">
        <f t="shared" si="259"/>
        <v/>
      </c>
      <c r="AA768" s="1107" t="str">
        <f>IF(P768="","",VLOOKUP(P768,'Khách hàng'!$B$6:$E$1391,2,0))</f>
        <v/>
      </c>
      <c r="AB768" s="1107" t="str">
        <f>IF(P768="","",VLOOKUP(P768,'Khách hàng'!$B$6:$E$1391,3,0))</f>
        <v/>
      </c>
    </row>
    <row r="769" spans="1:28" s="1033" customFormat="1" ht="13.8">
      <c r="A769" s="1165">
        <f t="shared" si="266"/>
        <v>1</v>
      </c>
      <c r="B769" s="1074" t="str">
        <f t="shared" si="267"/>
        <v>Q1</v>
      </c>
      <c r="C769" s="1146"/>
      <c r="D769" s="1176"/>
      <c r="E769" s="1403"/>
      <c r="F769" s="1044">
        <f t="shared" si="271"/>
        <v>0</v>
      </c>
      <c r="G769" s="1081" t="str">
        <f t="shared" si="270"/>
        <v/>
      </c>
      <c r="H769" s="1045"/>
      <c r="I769" s="1046"/>
      <c r="J769" s="1046"/>
      <c r="K769" s="1046"/>
      <c r="L769" s="1047"/>
      <c r="M769" s="1048"/>
      <c r="N769" s="1048"/>
      <c r="O769" s="1049"/>
      <c r="P769" s="1158"/>
      <c r="Q769" s="1050"/>
      <c r="R769" s="1074" t="str">
        <f>IF(H769="","",VLOOKUP($H769,'Nhập xuất tồn S02'!$B$12:$AB$51,3,0))</f>
        <v/>
      </c>
      <c r="S769" s="1093">
        <f t="shared" si="255"/>
        <v>0</v>
      </c>
      <c r="T769" s="1093">
        <f t="shared" si="256"/>
        <v>0</v>
      </c>
      <c r="U769" s="1094">
        <f>IF(J769&gt;0,VLOOKUP($H769,'Nhập xuất tồn S02'!$B$12:$AB$51,27,0),0)</f>
        <v>0</v>
      </c>
      <c r="V769" s="1094">
        <f t="shared" si="257"/>
        <v>0</v>
      </c>
      <c r="W769" s="1105" t="str">
        <f>IF(H769="","",VLOOKUP(H769,'Nhập xuất tồn S02'!$B$12:$X$4901,22,0))</f>
        <v/>
      </c>
      <c r="X769" s="1096" t="str">
        <f>IF(H769="","",VLOOKUP(H769,'Nhập xuất tồn S02'!$B$12:$X$4901,23,0))</f>
        <v/>
      </c>
      <c r="Y769" s="1096" t="str">
        <f t="shared" si="258"/>
        <v/>
      </c>
      <c r="Z769" s="1096" t="str">
        <f t="shared" si="259"/>
        <v/>
      </c>
      <c r="AA769" s="1108" t="str">
        <f>IF(P769="","",VLOOKUP(P769,'Khách hàng'!$B$6:$E$1391,2,0))</f>
        <v/>
      </c>
      <c r="AB769" s="1108" t="str">
        <f>IF(P769="","",VLOOKUP(P769,'Khách hàng'!$B$6:$E$1391,3,0))</f>
        <v/>
      </c>
    </row>
    <row r="770" spans="1:28" s="1033" customFormat="1" ht="13.8">
      <c r="A770" s="1165">
        <f t="shared" si="266"/>
        <v>1</v>
      </c>
      <c r="B770" s="1074" t="str">
        <f t="shared" si="267"/>
        <v>Q1</v>
      </c>
      <c r="C770" s="1146"/>
      <c r="D770" s="1176"/>
      <c r="E770" s="1403"/>
      <c r="F770" s="1044">
        <f t="shared" si="271"/>
        <v>0</v>
      </c>
      <c r="G770" s="1081" t="str">
        <f t="shared" si="270"/>
        <v/>
      </c>
      <c r="H770" s="1045"/>
      <c r="I770" s="1046"/>
      <c r="J770" s="1046"/>
      <c r="K770" s="1046"/>
      <c r="L770" s="1047"/>
      <c r="M770" s="1048"/>
      <c r="N770" s="1048"/>
      <c r="O770" s="1049"/>
      <c r="P770" s="1158"/>
      <c r="Q770" s="1050"/>
      <c r="R770" s="1074" t="str">
        <f>IF(H770="","",VLOOKUP($H770,'Nhập xuất tồn S02'!$B$12:$AB$51,3,0))</f>
        <v/>
      </c>
      <c r="S770" s="1093">
        <f t="shared" si="255"/>
        <v>0</v>
      </c>
      <c r="T770" s="1093">
        <f t="shared" si="256"/>
        <v>0</v>
      </c>
      <c r="U770" s="1094">
        <f>IF(J770&gt;0,VLOOKUP($H770,'Nhập xuất tồn S02'!$B$12:$AB$51,27,0),0)</f>
        <v>0</v>
      </c>
      <c r="V770" s="1094">
        <f t="shared" si="257"/>
        <v>0</v>
      </c>
      <c r="W770" s="1105" t="str">
        <f>IF(H770="","",VLOOKUP(H770,'Nhập xuất tồn S02'!$B$12:$X$4901,22,0))</f>
        <v/>
      </c>
      <c r="X770" s="1096" t="str">
        <f>IF(H770="","",VLOOKUP(H770,'Nhập xuất tồn S02'!$B$12:$X$4901,23,0))</f>
        <v/>
      </c>
      <c r="Y770" s="1096" t="str">
        <f t="shared" si="258"/>
        <v/>
      </c>
      <c r="Z770" s="1096" t="str">
        <f t="shared" si="259"/>
        <v/>
      </c>
      <c r="AA770" s="1108" t="str">
        <f>IF(P770="","",VLOOKUP(P770,'Khách hàng'!$B$6:$E$1391,2,0))</f>
        <v/>
      </c>
      <c r="AB770" s="1108" t="str">
        <f>IF(P770="","",VLOOKUP(P770,'Khách hàng'!$B$6:$E$1391,3,0))</f>
        <v/>
      </c>
    </row>
    <row r="771" spans="1:28" s="1011" customFormat="1" ht="13.8">
      <c r="A771" s="1164">
        <f t="shared" si="266"/>
        <v>1</v>
      </c>
      <c r="B771" s="1073" t="str">
        <f t="shared" si="267"/>
        <v>Q1</v>
      </c>
      <c r="C771" s="1042"/>
      <c r="D771" s="1175"/>
      <c r="E771" s="1403"/>
      <c r="F771" s="1044">
        <f t="shared" si="271"/>
        <v>0</v>
      </c>
      <c r="G771" s="1081" t="str">
        <f t="shared" si="270"/>
        <v/>
      </c>
      <c r="H771" s="1019"/>
      <c r="I771" s="1020"/>
      <c r="J771" s="1020"/>
      <c r="K771" s="1020"/>
      <c r="L771" s="1022"/>
      <c r="M771" s="1023"/>
      <c r="N771" s="1023"/>
      <c r="O771" s="1024"/>
      <c r="P771" s="1156"/>
      <c r="Q771" s="1010"/>
      <c r="R771" s="1073" t="str">
        <f>IF(H771="","",VLOOKUP($H771,'Nhập xuất tồn S02'!$B$12:$AB$51,3,0))</f>
        <v/>
      </c>
      <c r="S771" s="1093">
        <f t="shared" si="255"/>
        <v>0</v>
      </c>
      <c r="T771" s="1093">
        <f t="shared" si="256"/>
        <v>0</v>
      </c>
      <c r="U771" s="1094">
        <f>IF(J771&gt;0,VLOOKUP($H771,'Nhập xuất tồn S02'!$B$12:$AB$51,27,0),0)</f>
        <v>0</v>
      </c>
      <c r="V771" s="1094">
        <f t="shared" si="257"/>
        <v>0</v>
      </c>
      <c r="W771" s="1105" t="str">
        <f>IF(H771="","",VLOOKUP(H771,'Nhập xuất tồn S02'!$B$12:$X$4901,22,0))</f>
        <v/>
      </c>
      <c r="X771" s="1096" t="str">
        <f>IF(H771="","",VLOOKUP(H771,'Nhập xuất tồn S02'!$B$12:$X$4901,23,0))</f>
        <v/>
      </c>
      <c r="Y771" s="1096" t="str">
        <f t="shared" si="258"/>
        <v/>
      </c>
      <c r="Z771" s="1096" t="str">
        <f t="shared" si="259"/>
        <v/>
      </c>
      <c r="AA771" s="1107" t="str">
        <f>IF(P771="","",VLOOKUP(P771,'Khách hàng'!$B$6:$E$1391,2,0))</f>
        <v/>
      </c>
      <c r="AB771" s="1107" t="str">
        <f>IF(P771="","",VLOOKUP(P771,'Khách hàng'!$B$6:$E$1391,3,0))</f>
        <v/>
      </c>
    </row>
    <row r="772" spans="1:28" s="1011" customFormat="1" ht="13.8">
      <c r="A772" s="1164">
        <f t="shared" si="266"/>
        <v>1</v>
      </c>
      <c r="B772" s="1073" t="str">
        <f t="shared" si="267"/>
        <v>Q1</v>
      </c>
      <c r="C772" s="1042"/>
      <c r="D772" s="1175"/>
      <c r="E772" s="1403"/>
      <c r="F772" s="1044">
        <f t="shared" si="271"/>
        <v>0</v>
      </c>
      <c r="G772" s="1081" t="str">
        <f t="shared" si="270"/>
        <v/>
      </c>
      <c r="H772" s="1019"/>
      <c r="I772" s="1020"/>
      <c r="J772" s="1020"/>
      <c r="K772" s="1020"/>
      <c r="L772" s="1022"/>
      <c r="M772" s="1023"/>
      <c r="N772" s="1023"/>
      <c r="O772" s="1024"/>
      <c r="P772" s="1156"/>
      <c r="Q772" s="1010"/>
      <c r="R772" s="1073" t="str">
        <f>IF(H772="","",VLOOKUP($H772,'Nhập xuất tồn S02'!$B$12:$AB$51,3,0))</f>
        <v/>
      </c>
      <c r="S772" s="1093">
        <f t="shared" si="255"/>
        <v>0</v>
      </c>
      <c r="T772" s="1093">
        <f t="shared" si="256"/>
        <v>0</v>
      </c>
      <c r="U772" s="1094">
        <f>IF(J772&gt;0,VLOOKUP($H772,'Nhập xuất tồn S02'!$B$12:$AB$51,27,0),0)</f>
        <v>0</v>
      </c>
      <c r="V772" s="1094">
        <f t="shared" si="257"/>
        <v>0</v>
      </c>
      <c r="W772" s="1105" t="str">
        <f>IF(H772="","",VLOOKUP(H772,'Nhập xuất tồn S02'!$B$12:$X$4901,22,0))</f>
        <v/>
      </c>
      <c r="X772" s="1096" t="str">
        <f>IF(H772="","",VLOOKUP(H772,'Nhập xuất tồn S02'!$B$12:$X$4901,23,0))</f>
        <v/>
      </c>
      <c r="Y772" s="1096" t="str">
        <f t="shared" si="258"/>
        <v/>
      </c>
      <c r="Z772" s="1096" t="str">
        <f t="shared" si="259"/>
        <v/>
      </c>
      <c r="AA772" s="1107" t="str">
        <f>IF(P772="","",VLOOKUP(P772,'Khách hàng'!$B$6:$E$1391,2,0))</f>
        <v/>
      </c>
      <c r="AB772" s="1107" t="str">
        <f>IF(P772="","",VLOOKUP(P772,'Khách hàng'!$B$6:$E$1391,3,0))</f>
        <v/>
      </c>
    </row>
    <row r="773" spans="1:28" s="1011" customFormat="1" ht="13.8">
      <c r="A773" s="1164">
        <f t="shared" si="266"/>
        <v>1</v>
      </c>
      <c r="B773" s="1073" t="str">
        <f t="shared" si="267"/>
        <v>Q1</v>
      </c>
      <c r="C773" s="1042"/>
      <c r="D773" s="1175"/>
      <c r="E773" s="1403"/>
      <c r="F773" s="1044">
        <f t="shared" si="271"/>
        <v>0</v>
      </c>
      <c r="G773" s="1081" t="str">
        <f t="shared" si="270"/>
        <v/>
      </c>
      <c r="H773" s="1019"/>
      <c r="I773" s="1020"/>
      <c r="J773" s="1020"/>
      <c r="K773" s="1020"/>
      <c r="L773" s="1022"/>
      <c r="M773" s="1023"/>
      <c r="N773" s="1023"/>
      <c r="O773" s="1024"/>
      <c r="P773" s="1156"/>
      <c r="Q773" s="1010"/>
      <c r="R773" s="1073" t="str">
        <f>IF(H773="","",VLOOKUP($H773,'Nhập xuất tồn S02'!$B$12:$AB$51,3,0))</f>
        <v/>
      </c>
      <c r="S773" s="1093">
        <f t="shared" si="255"/>
        <v>0</v>
      </c>
      <c r="T773" s="1093">
        <f t="shared" si="256"/>
        <v>0</v>
      </c>
      <c r="U773" s="1094">
        <f>IF(J773&gt;0,VLOOKUP($H773,'Nhập xuất tồn S02'!$B$12:$AB$51,27,0),0)</f>
        <v>0</v>
      </c>
      <c r="V773" s="1094">
        <f t="shared" si="257"/>
        <v>0</v>
      </c>
      <c r="W773" s="1105" t="str">
        <f>IF(H773="","",VLOOKUP(H773,'Nhập xuất tồn S02'!$B$12:$X$4901,22,0))</f>
        <v/>
      </c>
      <c r="X773" s="1096" t="str">
        <f>IF(H773="","",VLOOKUP(H773,'Nhập xuất tồn S02'!$B$12:$X$4901,23,0))</f>
        <v/>
      </c>
      <c r="Y773" s="1096" t="str">
        <f t="shared" si="258"/>
        <v/>
      </c>
      <c r="Z773" s="1096" t="str">
        <f t="shared" si="259"/>
        <v/>
      </c>
      <c r="AA773" s="1107" t="str">
        <f>IF(P773="","",VLOOKUP(P773,'Khách hàng'!$B$6:$E$1391,2,0))</f>
        <v/>
      </c>
      <c r="AB773" s="1107" t="str">
        <f>IF(P773="","",VLOOKUP(P773,'Khách hàng'!$B$6:$E$1391,3,0))</f>
        <v/>
      </c>
    </row>
    <row r="774" spans="1:28" s="1011" customFormat="1" ht="13.8">
      <c r="A774" s="1164">
        <f t="shared" si="266"/>
        <v>1</v>
      </c>
      <c r="B774" s="1073" t="str">
        <f t="shared" si="267"/>
        <v>Q1</v>
      </c>
      <c r="C774" s="1042"/>
      <c r="D774" s="1175"/>
      <c r="E774" s="1403"/>
      <c r="F774" s="1044">
        <f t="shared" si="271"/>
        <v>0</v>
      </c>
      <c r="G774" s="1081" t="str">
        <f t="shared" si="270"/>
        <v/>
      </c>
      <c r="H774" s="1019"/>
      <c r="I774" s="1020"/>
      <c r="J774" s="1020"/>
      <c r="K774" s="1020"/>
      <c r="L774" s="1022"/>
      <c r="M774" s="1023"/>
      <c r="N774" s="1023"/>
      <c r="O774" s="1024"/>
      <c r="P774" s="1156"/>
      <c r="Q774" s="1010"/>
      <c r="R774" s="1073" t="str">
        <f>IF(H774="","",VLOOKUP($H774,'Nhập xuất tồn S02'!$B$12:$AB$51,3,0))</f>
        <v/>
      </c>
      <c r="S774" s="1093">
        <f t="shared" si="255"/>
        <v>0</v>
      </c>
      <c r="T774" s="1093">
        <f t="shared" si="256"/>
        <v>0</v>
      </c>
      <c r="U774" s="1094">
        <f>IF(J774&gt;0,VLOOKUP($H774,'Nhập xuất tồn S02'!$B$12:$AB$51,27,0),0)</f>
        <v>0</v>
      </c>
      <c r="V774" s="1094">
        <f t="shared" si="257"/>
        <v>0</v>
      </c>
      <c r="W774" s="1105" t="str">
        <f>IF(H774="","",VLOOKUP(H774,'Nhập xuất tồn S02'!$B$12:$X$4901,22,0))</f>
        <v/>
      </c>
      <c r="X774" s="1096" t="str">
        <f>IF(H774="","",VLOOKUP(H774,'Nhập xuất tồn S02'!$B$12:$X$4901,23,0))</f>
        <v/>
      </c>
      <c r="Y774" s="1096" t="str">
        <f t="shared" si="258"/>
        <v/>
      </c>
      <c r="Z774" s="1096" t="str">
        <f t="shared" si="259"/>
        <v/>
      </c>
      <c r="AA774" s="1107" t="str">
        <f>IF(P774="","",VLOOKUP(P774,'Khách hàng'!$B$6:$E$1391,2,0))</f>
        <v/>
      </c>
      <c r="AB774" s="1107" t="str">
        <f>IF(P774="","",VLOOKUP(P774,'Khách hàng'!$B$6:$E$1391,3,0))</f>
        <v/>
      </c>
    </row>
    <row r="775" spans="1:28" s="1011" customFormat="1" ht="13.8">
      <c r="A775" s="1164">
        <f t="shared" si="266"/>
        <v>1</v>
      </c>
      <c r="B775" s="1073" t="str">
        <f t="shared" si="267"/>
        <v>Q1</v>
      </c>
      <c r="C775" s="1042"/>
      <c r="D775" s="1175"/>
      <c r="E775" s="1403"/>
      <c r="F775" s="1044">
        <f t="shared" si="271"/>
        <v>0</v>
      </c>
      <c r="G775" s="1081" t="str">
        <f t="shared" si="270"/>
        <v/>
      </c>
      <c r="H775" s="1019"/>
      <c r="I775" s="1020"/>
      <c r="J775" s="1020"/>
      <c r="K775" s="1020"/>
      <c r="L775" s="1022"/>
      <c r="M775" s="1023"/>
      <c r="N775" s="1023"/>
      <c r="O775" s="1024"/>
      <c r="P775" s="1156"/>
      <c r="Q775" s="1010"/>
      <c r="R775" s="1073" t="str">
        <f>IF(H775="","",VLOOKUP($H775,'Nhập xuất tồn S02'!$B$12:$AB$51,3,0))</f>
        <v/>
      </c>
      <c r="S775" s="1093">
        <f t="shared" si="255"/>
        <v>0</v>
      </c>
      <c r="T775" s="1093">
        <f t="shared" si="256"/>
        <v>0</v>
      </c>
      <c r="U775" s="1094">
        <f>IF(J775&gt;0,VLOOKUP($H775,'Nhập xuất tồn S02'!$B$12:$AB$51,27,0),0)</f>
        <v>0</v>
      </c>
      <c r="V775" s="1094">
        <f t="shared" si="257"/>
        <v>0</v>
      </c>
      <c r="W775" s="1105" t="str">
        <f>IF(H775="","",VLOOKUP(H775,'Nhập xuất tồn S02'!$B$12:$X$4901,22,0))</f>
        <v/>
      </c>
      <c r="X775" s="1096" t="str">
        <f>IF(H775="","",VLOOKUP(H775,'Nhập xuất tồn S02'!$B$12:$X$4901,23,0))</f>
        <v/>
      </c>
      <c r="Y775" s="1096" t="str">
        <f t="shared" si="258"/>
        <v/>
      </c>
      <c r="Z775" s="1096" t="str">
        <f t="shared" si="259"/>
        <v/>
      </c>
      <c r="AA775" s="1107" t="str">
        <f>IF(P775="","",VLOOKUP(P775,'Khách hàng'!$B$6:$E$1391,2,0))</f>
        <v/>
      </c>
      <c r="AB775" s="1107" t="str">
        <f>IF(P775="","",VLOOKUP(P775,'Khách hàng'!$B$6:$E$1391,3,0))</f>
        <v/>
      </c>
    </row>
    <row r="776" spans="1:28" s="1011" customFormat="1" ht="13.8">
      <c r="A776" s="1164">
        <f t="shared" si="266"/>
        <v>1</v>
      </c>
      <c r="B776" s="1073" t="str">
        <f t="shared" si="267"/>
        <v>Q1</v>
      </c>
      <c r="C776" s="1042"/>
      <c r="D776" s="1175"/>
      <c r="E776" s="1403"/>
      <c r="F776" s="1044">
        <f t="shared" si="271"/>
        <v>0</v>
      </c>
      <c r="G776" s="1081" t="str">
        <f t="shared" si="270"/>
        <v/>
      </c>
      <c r="H776" s="1019"/>
      <c r="I776" s="1020"/>
      <c r="J776" s="1020"/>
      <c r="K776" s="1020"/>
      <c r="L776" s="1022"/>
      <c r="M776" s="1023"/>
      <c r="N776" s="1023"/>
      <c r="O776" s="1024"/>
      <c r="P776" s="1156"/>
      <c r="Q776" s="1010"/>
      <c r="R776" s="1073" t="str">
        <f>IF(H776="","",VLOOKUP($H776,'Nhập xuất tồn S02'!$B$12:$AB$51,3,0))</f>
        <v/>
      </c>
      <c r="S776" s="1093">
        <f t="shared" si="255"/>
        <v>0</v>
      </c>
      <c r="T776" s="1093">
        <f t="shared" si="256"/>
        <v>0</v>
      </c>
      <c r="U776" s="1094">
        <f>IF(J776&gt;0,VLOOKUP($H776,'Nhập xuất tồn S02'!$B$12:$AB$51,27,0),0)</f>
        <v>0</v>
      </c>
      <c r="V776" s="1094">
        <f t="shared" si="257"/>
        <v>0</v>
      </c>
      <c r="W776" s="1105" t="str">
        <f>IF(H776="","",VLOOKUP(H776,'Nhập xuất tồn S02'!$B$12:$X$4901,22,0))</f>
        <v/>
      </c>
      <c r="X776" s="1096" t="str">
        <f>IF(H776="","",VLOOKUP(H776,'Nhập xuất tồn S02'!$B$12:$X$4901,23,0))</f>
        <v/>
      </c>
      <c r="Y776" s="1096" t="str">
        <f t="shared" si="258"/>
        <v/>
      </c>
      <c r="Z776" s="1096" t="str">
        <f t="shared" si="259"/>
        <v/>
      </c>
      <c r="AA776" s="1107" t="str">
        <f>IF(P776="","",VLOOKUP(P776,'Khách hàng'!$B$6:$E$1391,2,0))</f>
        <v/>
      </c>
      <c r="AB776" s="1107" t="str">
        <f>IF(P776="","",VLOOKUP(P776,'Khách hàng'!$B$6:$E$1391,3,0))</f>
        <v/>
      </c>
    </row>
    <row r="777" spans="1:28" s="1011" customFormat="1" ht="13.8">
      <c r="A777" s="1164">
        <f t="shared" si="266"/>
        <v>1</v>
      </c>
      <c r="B777" s="1073" t="str">
        <f t="shared" si="267"/>
        <v>Q1</v>
      </c>
      <c r="C777" s="1042"/>
      <c r="D777" s="1175"/>
      <c r="E777" s="1403"/>
      <c r="F777" s="1044">
        <f t="shared" si="271"/>
        <v>0</v>
      </c>
      <c r="G777" s="1081" t="str">
        <f t="shared" si="270"/>
        <v/>
      </c>
      <c r="H777" s="1019"/>
      <c r="I777" s="1020"/>
      <c r="J777" s="1020"/>
      <c r="K777" s="1020"/>
      <c r="L777" s="1022"/>
      <c r="M777" s="1023"/>
      <c r="N777" s="1023"/>
      <c r="O777" s="1024"/>
      <c r="P777" s="1156"/>
      <c r="Q777" s="1010"/>
      <c r="R777" s="1073" t="str">
        <f>IF(H777="","",VLOOKUP($H777,'Nhập xuất tồn S02'!$B$12:$AB$51,3,0))</f>
        <v/>
      </c>
      <c r="S777" s="1093">
        <f t="shared" si="255"/>
        <v>0</v>
      </c>
      <c r="T777" s="1093">
        <f t="shared" si="256"/>
        <v>0</v>
      </c>
      <c r="U777" s="1094">
        <f>IF(J777&gt;0,VLOOKUP($H777,'Nhập xuất tồn S02'!$B$12:$AB$51,27,0),0)</f>
        <v>0</v>
      </c>
      <c r="V777" s="1094">
        <f t="shared" si="257"/>
        <v>0</v>
      </c>
      <c r="W777" s="1105" t="str">
        <f>IF(H777="","",VLOOKUP(H777,'Nhập xuất tồn S02'!$B$12:$X$4901,22,0))</f>
        <v/>
      </c>
      <c r="X777" s="1096" t="str">
        <f>IF(H777="","",VLOOKUP(H777,'Nhập xuất tồn S02'!$B$12:$X$4901,23,0))</f>
        <v/>
      </c>
      <c r="Y777" s="1096" t="str">
        <f t="shared" si="258"/>
        <v/>
      </c>
      <c r="Z777" s="1096" t="str">
        <f t="shared" si="259"/>
        <v/>
      </c>
      <c r="AA777" s="1107" t="str">
        <f>IF(P777="","",VLOOKUP(P777,'Khách hàng'!$B$6:$E$1391,2,0))</f>
        <v/>
      </c>
      <c r="AB777" s="1107" t="str">
        <f>IF(P777="","",VLOOKUP(P777,'Khách hàng'!$B$6:$E$1391,3,0))</f>
        <v/>
      </c>
    </row>
    <row r="778" spans="1:28" s="1011" customFormat="1" ht="13.8">
      <c r="A778" s="1164">
        <f t="shared" si="266"/>
        <v>1</v>
      </c>
      <c r="B778" s="1073" t="str">
        <f t="shared" si="267"/>
        <v>Q1</v>
      </c>
      <c r="C778" s="1042"/>
      <c r="D778" s="1175"/>
      <c r="E778" s="1403"/>
      <c r="F778" s="1044">
        <f t="shared" si="271"/>
        <v>0</v>
      </c>
      <c r="G778" s="1081" t="str">
        <f t="shared" si="270"/>
        <v/>
      </c>
      <c r="H778" s="1019"/>
      <c r="I778" s="1020"/>
      <c r="J778" s="1020"/>
      <c r="K778" s="1020"/>
      <c r="L778" s="1022"/>
      <c r="M778" s="1023"/>
      <c r="N778" s="1023"/>
      <c r="O778" s="1024"/>
      <c r="P778" s="1156"/>
      <c r="Q778" s="1010"/>
      <c r="R778" s="1073" t="str">
        <f>IF(H778="","",VLOOKUP($H778,'Nhập xuất tồn S02'!$B$12:$AB$51,3,0))</f>
        <v/>
      </c>
      <c r="S778" s="1093">
        <f t="shared" si="255"/>
        <v>0</v>
      </c>
      <c r="T778" s="1093">
        <f t="shared" si="256"/>
        <v>0</v>
      </c>
      <c r="U778" s="1094">
        <f>IF(J778&gt;0,VLOOKUP($H778,'Nhập xuất tồn S02'!$B$12:$AB$51,27,0),0)</f>
        <v>0</v>
      </c>
      <c r="V778" s="1094">
        <f t="shared" si="257"/>
        <v>0</v>
      </c>
      <c r="W778" s="1105" t="str">
        <f>IF(H778="","",VLOOKUP(H778,'Nhập xuất tồn S02'!$B$12:$X$4901,22,0))</f>
        <v/>
      </c>
      <c r="X778" s="1096" t="str">
        <f>IF(H778="","",VLOOKUP(H778,'Nhập xuất tồn S02'!$B$12:$X$4901,23,0))</f>
        <v/>
      </c>
      <c r="Y778" s="1096" t="str">
        <f t="shared" si="258"/>
        <v/>
      </c>
      <c r="Z778" s="1096" t="str">
        <f t="shared" si="259"/>
        <v/>
      </c>
      <c r="AA778" s="1107" t="str">
        <f>IF(P778="","",VLOOKUP(P778,'Khách hàng'!$B$6:$E$1391,2,0))</f>
        <v/>
      </c>
      <c r="AB778" s="1107" t="str">
        <f>IF(P778="","",VLOOKUP(P778,'Khách hàng'!$B$6:$E$1391,3,0))</f>
        <v/>
      </c>
    </row>
    <row r="779" spans="1:28" s="1011" customFormat="1" ht="13.8">
      <c r="A779" s="1164">
        <f t="shared" si="266"/>
        <v>1</v>
      </c>
      <c r="B779" s="1073" t="str">
        <f t="shared" si="267"/>
        <v>Q1</v>
      </c>
      <c r="C779" s="1042"/>
      <c r="D779" s="1175"/>
      <c r="E779" s="1403"/>
      <c r="F779" s="1044">
        <f t="shared" si="271"/>
        <v>0</v>
      </c>
      <c r="G779" s="1081" t="str">
        <f t="shared" si="270"/>
        <v/>
      </c>
      <c r="H779" s="1019"/>
      <c r="I779" s="1020"/>
      <c r="J779" s="1020"/>
      <c r="K779" s="1020"/>
      <c r="L779" s="1022"/>
      <c r="M779" s="1023"/>
      <c r="N779" s="1023"/>
      <c r="O779" s="1024"/>
      <c r="P779" s="1156"/>
      <c r="Q779" s="1010"/>
      <c r="R779" s="1073" t="str">
        <f>IF(H779="","",VLOOKUP($H779,'Nhập xuất tồn S02'!$B$12:$AB$51,3,0))</f>
        <v/>
      </c>
      <c r="S779" s="1093">
        <f t="shared" si="255"/>
        <v>0</v>
      </c>
      <c r="T779" s="1093">
        <f t="shared" si="256"/>
        <v>0</v>
      </c>
      <c r="U779" s="1094">
        <f>IF(J779&gt;0,VLOOKUP($H779,'Nhập xuất tồn S02'!$B$12:$AB$51,27,0),0)</f>
        <v>0</v>
      </c>
      <c r="V779" s="1094">
        <f t="shared" si="257"/>
        <v>0</v>
      </c>
      <c r="W779" s="1105" t="str">
        <f>IF(H779="","",VLOOKUP(H779,'Nhập xuất tồn S02'!$B$12:$X$4901,22,0))</f>
        <v/>
      </c>
      <c r="X779" s="1096" t="str">
        <f>IF(H779="","",VLOOKUP(H779,'Nhập xuất tồn S02'!$B$12:$X$4901,23,0))</f>
        <v/>
      </c>
      <c r="Y779" s="1096" t="str">
        <f t="shared" si="258"/>
        <v/>
      </c>
      <c r="Z779" s="1096" t="str">
        <f t="shared" si="259"/>
        <v/>
      </c>
      <c r="AA779" s="1107" t="str">
        <f>IF(P779="","",VLOOKUP(P779,'Khách hàng'!$B$6:$E$1391,2,0))</f>
        <v/>
      </c>
      <c r="AB779" s="1107" t="str">
        <f>IF(P779="","",VLOOKUP(P779,'Khách hàng'!$B$6:$E$1391,3,0))</f>
        <v/>
      </c>
    </row>
    <row r="780" spans="1:28" s="1011" customFormat="1" ht="13.8">
      <c r="A780" s="1164">
        <f t="shared" si="266"/>
        <v>1</v>
      </c>
      <c r="B780" s="1073" t="str">
        <f t="shared" si="267"/>
        <v>Q1</v>
      </c>
      <c r="C780" s="1042"/>
      <c r="D780" s="1175"/>
      <c r="E780" s="1403"/>
      <c r="F780" s="1044">
        <f t="shared" si="271"/>
        <v>0</v>
      </c>
      <c r="G780" s="1081" t="str">
        <f t="shared" si="270"/>
        <v/>
      </c>
      <c r="H780" s="1019"/>
      <c r="I780" s="1020"/>
      <c r="J780" s="1020"/>
      <c r="K780" s="1020"/>
      <c r="L780" s="1022"/>
      <c r="M780" s="1023"/>
      <c r="N780" s="1023"/>
      <c r="O780" s="1024"/>
      <c r="P780" s="1156"/>
      <c r="Q780" s="1010"/>
      <c r="R780" s="1073" t="str">
        <f>IF(H780="","",VLOOKUP($H780,'Nhập xuất tồn S02'!$B$12:$AB$51,3,0))</f>
        <v/>
      </c>
      <c r="S780" s="1093">
        <f t="shared" si="255"/>
        <v>0</v>
      </c>
      <c r="T780" s="1093">
        <f t="shared" si="256"/>
        <v>0</v>
      </c>
      <c r="U780" s="1094">
        <f>IF(J780&gt;0,VLOOKUP($H780,'Nhập xuất tồn S02'!$B$12:$AB$51,27,0),0)</f>
        <v>0</v>
      </c>
      <c r="V780" s="1094">
        <f t="shared" si="257"/>
        <v>0</v>
      </c>
      <c r="W780" s="1105" t="str">
        <f>IF(H780="","",VLOOKUP(H780,'Nhập xuất tồn S02'!$B$12:$X$4901,22,0))</f>
        <v/>
      </c>
      <c r="X780" s="1096" t="str">
        <f>IF(H780="","",VLOOKUP(H780,'Nhập xuất tồn S02'!$B$12:$X$4901,23,0))</f>
        <v/>
      </c>
      <c r="Y780" s="1096" t="str">
        <f t="shared" si="258"/>
        <v/>
      </c>
      <c r="Z780" s="1096" t="str">
        <f t="shared" si="259"/>
        <v/>
      </c>
      <c r="AA780" s="1107" t="str">
        <f>IF(P780="","",VLOOKUP(P780,'Khách hàng'!$B$6:$E$1391,2,0))</f>
        <v/>
      </c>
      <c r="AB780" s="1107" t="str">
        <f>IF(P780="","",VLOOKUP(P780,'Khách hàng'!$B$6:$E$1391,3,0))</f>
        <v/>
      </c>
    </row>
    <row r="781" spans="1:28" s="1011" customFormat="1" ht="13.8">
      <c r="A781" s="1164">
        <f t="shared" si="266"/>
        <v>1</v>
      </c>
      <c r="B781" s="1073" t="str">
        <f t="shared" si="267"/>
        <v>Q1</v>
      </c>
      <c r="C781" s="1042"/>
      <c r="D781" s="1175"/>
      <c r="E781" s="1403"/>
      <c r="F781" s="1044">
        <f t="shared" si="271"/>
        <v>0</v>
      </c>
      <c r="G781" s="1081" t="str">
        <f t="shared" si="270"/>
        <v/>
      </c>
      <c r="H781" s="1019"/>
      <c r="I781" s="1020"/>
      <c r="J781" s="1020"/>
      <c r="K781" s="1020"/>
      <c r="L781" s="1022"/>
      <c r="M781" s="1023"/>
      <c r="N781" s="1023"/>
      <c r="O781" s="1024"/>
      <c r="P781" s="1156"/>
      <c r="Q781" s="1010"/>
      <c r="R781" s="1073" t="str">
        <f>IF(H781="","",VLOOKUP($H781,'Nhập xuất tồn S02'!$B$12:$AB$51,3,0))</f>
        <v/>
      </c>
      <c r="S781" s="1093">
        <f t="shared" si="255"/>
        <v>0</v>
      </c>
      <c r="T781" s="1093">
        <f t="shared" si="256"/>
        <v>0</v>
      </c>
      <c r="U781" s="1094">
        <f>IF(J781&gt;0,VLOOKUP($H781,'Nhập xuất tồn S02'!$B$12:$AB$51,27,0),0)</f>
        <v>0</v>
      </c>
      <c r="V781" s="1094">
        <f t="shared" si="257"/>
        <v>0</v>
      </c>
      <c r="W781" s="1105" t="str">
        <f>IF(H781="","",VLOOKUP(H781,'Nhập xuất tồn S02'!$B$12:$X$4901,22,0))</f>
        <v/>
      </c>
      <c r="X781" s="1096" t="str">
        <f>IF(H781="","",VLOOKUP(H781,'Nhập xuất tồn S02'!$B$12:$X$4901,23,0))</f>
        <v/>
      </c>
      <c r="Y781" s="1096" t="str">
        <f t="shared" si="258"/>
        <v/>
      </c>
      <c r="Z781" s="1096" t="str">
        <f t="shared" si="259"/>
        <v/>
      </c>
      <c r="AA781" s="1107" t="str">
        <f>IF(P781="","",VLOOKUP(P781,'Khách hàng'!$B$6:$E$1391,2,0))</f>
        <v/>
      </c>
      <c r="AB781" s="1107" t="str">
        <f>IF(P781="","",VLOOKUP(P781,'Khách hàng'!$B$6:$E$1391,3,0))</f>
        <v/>
      </c>
    </row>
    <row r="782" spans="1:28" s="1011" customFormat="1" ht="13.8">
      <c r="A782" s="1164">
        <f t="shared" si="266"/>
        <v>1</v>
      </c>
      <c r="B782" s="1073" t="str">
        <f t="shared" si="267"/>
        <v>Q1</v>
      </c>
      <c r="C782" s="1042"/>
      <c r="D782" s="1175"/>
      <c r="E782" s="1403"/>
      <c r="F782" s="1044">
        <f t="shared" si="271"/>
        <v>0</v>
      </c>
      <c r="G782" s="1081" t="str">
        <f t="shared" si="270"/>
        <v/>
      </c>
      <c r="H782" s="1019"/>
      <c r="I782" s="1020"/>
      <c r="J782" s="1020"/>
      <c r="K782" s="1020"/>
      <c r="L782" s="1022"/>
      <c r="M782" s="1023"/>
      <c r="N782" s="1023"/>
      <c r="O782" s="1024"/>
      <c r="P782" s="1156"/>
      <c r="Q782" s="1010"/>
      <c r="R782" s="1073" t="str">
        <f>IF(H782="","",VLOOKUP($H782,'Nhập xuất tồn S02'!$B$12:$AB$51,3,0))</f>
        <v/>
      </c>
      <c r="S782" s="1093">
        <f t="shared" si="255"/>
        <v>0</v>
      </c>
      <c r="T782" s="1093">
        <f t="shared" si="256"/>
        <v>0</v>
      </c>
      <c r="U782" s="1094">
        <f>IF(J782&gt;0,VLOOKUP($H782,'Nhập xuất tồn S02'!$B$12:$AB$51,27,0),0)</f>
        <v>0</v>
      </c>
      <c r="V782" s="1094">
        <f t="shared" si="257"/>
        <v>0</v>
      </c>
      <c r="W782" s="1105" t="str">
        <f>IF(H782="","",VLOOKUP(H782,'Nhập xuất tồn S02'!$B$12:$X$4901,22,0))</f>
        <v/>
      </c>
      <c r="X782" s="1096" t="str">
        <f>IF(H782="","",VLOOKUP(H782,'Nhập xuất tồn S02'!$B$12:$X$4901,23,0))</f>
        <v/>
      </c>
      <c r="Y782" s="1096" t="str">
        <f t="shared" si="258"/>
        <v/>
      </c>
      <c r="Z782" s="1096" t="str">
        <f t="shared" si="259"/>
        <v/>
      </c>
      <c r="AA782" s="1107" t="str">
        <f>IF(P782="","",VLOOKUP(P782,'Khách hàng'!$B$6:$E$1391,2,0))</f>
        <v/>
      </c>
      <c r="AB782" s="1107" t="str">
        <f>IF(P782="","",VLOOKUP(P782,'Khách hàng'!$B$6:$E$1391,3,0))</f>
        <v/>
      </c>
    </row>
    <row r="783" spans="1:28" s="1011" customFormat="1" ht="13.8">
      <c r="A783" s="1164">
        <f t="shared" si="266"/>
        <v>1</v>
      </c>
      <c r="B783" s="1073" t="str">
        <f t="shared" si="267"/>
        <v>Q1</v>
      </c>
      <c r="C783" s="1042"/>
      <c r="D783" s="1175"/>
      <c r="E783" s="1403"/>
      <c r="F783" s="1044">
        <f t="shared" si="271"/>
        <v>0</v>
      </c>
      <c r="G783" s="1081" t="str">
        <f t="shared" si="270"/>
        <v/>
      </c>
      <c r="H783" s="1019"/>
      <c r="I783" s="1020"/>
      <c r="J783" s="1020"/>
      <c r="K783" s="1020"/>
      <c r="L783" s="1022"/>
      <c r="M783" s="1023"/>
      <c r="N783" s="1023"/>
      <c r="O783" s="1024"/>
      <c r="P783" s="1156"/>
      <c r="Q783" s="1010"/>
      <c r="R783" s="1073" t="str">
        <f>IF(H783="","",VLOOKUP($H783,'Nhập xuất tồn S02'!$B$12:$AB$51,3,0))</f>
        <v/>
      </c>
      <c r="S783" s="1093">
        <f t="shared" si="255"/>
        <v>0</v>
      </c>
      <c r="T783" s="1093">
        <f t="shared" si="256"/>
        <v>0</v>
      </c>
      <c r="U783" s="1094">
        <f>IF(J783&gt;0,VLOOKUP($H783,'Nhập xuất tồn S02'!$B$12:$AB$51,27,0),0)</f>
        <v>0</v>
      </c>
      <c r="V783" s="1094">
        <f t="shared" si="257"/>
        <v>0</v>
      </c>
      <c r="W783" s="1105" t="str">
        <f>IF(H783="","",VLOOKUP(H783,'Nhập xuất tồn S02'!$B$12:$X$4901,22,0))</f>
        <v/>
      </c>
      <c r="X783" s="1096" t="str">
        <f>IF(H783="","",VLOOKUP(H783,'Nhập xuất tồn S02'!$B$12:$X$4901,23,0))</f>
        <v/>
      </c>
      <c r="Y783" s="1096" t="str">
        <f t="shared" si="258"/>
        <v/>
      </c>
      <c r="Z783" s="1096" t="str">
        <f t="shared" si="259"/>
        <v/>
      </c>
      <c r="AA783" s="1107" t="str">
        <f>IF(P783="","",VLOOKUP(P783,'Khách hàng'!$B$6:$E$1391,2,0))</f>
        <v/>
      </c>
      <c r="AB783" s="1107" t="str">
        <f>IF(P783="","",VLOOKUP(P783,'Khách hàng'!$B$6:$E$1391,3,0))</f>
        <v/>
      </c>
    </row>
    <row r="784" spans="1:28" s="1011" customFormat="1" ht="13.8">
      <c r="A784" s="1164">
        <f t="shared" si="266"/>
        <v>1</v>
      </c>
      <c r="B784" s="1073" t="str">
        <f t="shared" si="267"/>
        <v>Q1</v>
      </c>
      <c r="C784" s="1042"/>
      <c r="D784" s="1175"/>
      <c r="E784" s="1403"/>
      <c r="F784" s="1044">
        <f t="shared" si="271"/>
        <v>0</v>
      </c>
      <c r="G784" s="1081" t="str">
        <f t="shared" si="270"/>
        <v/>
      </c>
      <c r="H784" s="1019"/>
      <c r="I784" s="1020"/>
      <c r="J784" s="1020"/>
      <c r="K784" s="1020"/>
      <c r="L784" s="1022"/>
      <c r="M784" s="1023"/>
      <c r="N784" s="1023"/>
      <c r="O784" s="1024"/>
      <c r="P784" s="1156"/>
      <c r="Q784" s="1010"/>
      <c r="R784" s="1073" t="str">
        <f>IF(H784="","",VLOOKUP($H784,'Nhập xuất tồn S02'!$B$12:$AB$51,3,0))</f>
        <v/>
      </c>
      <c r="S784" s="1093">
        <f t="shared" si="255"/>
        <v>0</v>
      </c>
      <c r="T784" s="1093">
        <f t="shared" si="256"/>
        <v>0</v>
      </c>
      <c r="U784" s="1094">
        <f>IF(J784&gt;0,VLOOKUP($H784,'Nhập xuất tồn S02'!$B$12:$AB$51,27,0),0)</f>
        <v>0</v>
      </c>
      <c r="V784" s="1094">
        <f t="shared" si="257"/>
        <v>0</v>
      </c>
      <c r="W784" s="1105" t="str">
        <f>IF(H784="","",VLOOKUP(H784,'Nhập xuất tồn S02'!$B$12:$X$4901,22,0))</f>
        <v/>
      </c>
      <c r="X784" s="1096" t="str">
        <f>IF(H784="","",VLOOKUP(H784,'Nhập xuất tồn S02'!$B$12:$X$4901,23,0))</f>
        <v/>
      </c>
      <c r="Y784" s="1096" t="str">
        <f t="shared" si="258"/>
        <v/>
      </c>
      <c r="Z784" s="1096" t="str">
        <f t="shared" si="259"/>
        <v/>
      </c>
      <c r="AA784" s="1107" t="str">
        <f>IF(P784="","",VLOOKUP(P784,'Khách hàng'!$B$6:$E$1391,2,0))</f>
        <v/>
      </c>
      <c r="AB784" s="1107" t="str">
        <f>IF(P784="","",VLOOKUP(P784,'Khách hàng'!$B$6:$E$1391,3,0))</f>
        <v/>
      </c>
    </row>
    <row r="785" spans="1:28" s="1011" customFormat="1" ht="13.8">
      <c r="A785" s="1164">
        <f t="shared" si="266"/>
        <v>1</v>
      </c>
      <c r="B785" s="1073" t="str">
        <f t="shared" si="267"/>
        <v>Q1</v>
      </c>
      <c r="C785" s="1042"/>
      <c r="D785" s="1175"/>
      <c r="E785" s="1403"/>
      <c r="F785" s="1044">
        <f t="shared" si="271"/>
        <v>0</v>
      </c>
      <c r="G785" s="1081" t="str">
        <f t="shared" si="270"/>
        <v/>
      </c>
      <c r="H785" s="1019"/>
      <c r="I785" s="1020"/>
      <c r="J785" s="1020"/>
      <c r="K785" s="1020"/>
      <c r="L785" s="1022"/>
      <c r="M785" s="1023"/>
      <c r="N785" s="1023"/>
      <c r="O785" s="1024"/>
      <c r="P785" s="1156"/>
      <c r="Q785" s="1010"/>
      <c r="R785" s="1073" t="str">
        <f>IF(H785="","",VLOOKUP($H785,'Nhập xuất tồn S02'!$B$12:$AB$51,3,0))</f>
        <v/>
      </c>
      <c r="S785" s="1093">
        <f t="shared" si="255"/>
        <v>0</v>
      </c>
      <c r="T785" s="1093">
        <f t="shared" si="256"/>
        <v>0</v>
      </c>
      <c r="U785" s="1094">
        <f>IF(J785&gt;0,VLOOKUP($H785,'Nhập xuất tồn S02'!$B$12:$AB$51,27,0),0)</f>
        <v>0</v>
      </c>
      <c r="V785" s="1094">
        <f t="shared" si="257"/>
        <v>0</v>
      </c>
      <c r="W785" s="1105" t="str">
        <f>IF(H785="","",VLOOKUP(H785,'Nhập xuất tồn S02'!$B$12:$X$4901,22,0))</f>
        <v/>
      </c>
      <c r="X785" s="1096" t="str">
        <f>IF(H785="","",VLOOKUP(H785,'Nhập xuất tồn S02'!$B$12:$X$4901,23,0))</f>
        <v/>
      </c>
      <c r="Y785" s="1096" t="str">
        <f t="shared" si="258"/>
        <v/>
      </c>
      <c r="Z785" s="1096" t="str">
        <f t="shared" si="259"/>
        <v/>
      </c>
      <c r="AA785" s="1107" t="str">
        <f>IF(P785="","",VLOOKUP(P785,'Khách hàng'!$B$6:$E$1391,2,0))</f>
        <v/>
      </c>
      <c r="AB785" s="1107" t="str">
        <f>IF(P785="","",VLOOKUP(P785,'Khách hàng'!$B$6:$E$1391,3,0))</f>
        <v/>
      </c>
    </row>
    <row r="786" spans="1:28" s="1011" customFormat="1" ht="13.8">
      <c r="A786" s="1164">
        <f t="shared" si="266"/>
        <v>1</v>
      </c>
      <c r="B786" s="1073" t="str">
        <f t="shared" si="267"/>
        <v>Q1</v>
      </c>
      <c r="C786" s="1042"/>
      <c r="D786" s="1175"/>
      <c r="E786" s="1403"/>
      <c r="F786" s="1044">
        <f t="shared" si="271"/>
        <v>0</v>
      </c>
      <c r="G786" s="1081" t="str">
        <f t="shared" si="270"/>
        <v/>
      </c>
      <c r="H786" s="1019"/>
      <c r="I786" s="1020"/>
      <c r="J786" s="1020"/>
      <c r="K786" s="1020"/>
      <c r="L786" s="1022"/>
      <c r="M786" s="1023"/>
      <c r="N786" s="1023"/>
      <c r="O786" s="1024"/>
      <c r="P786" s="1156"/>
      <c r="Q786" s="1010"/>
      <c r="R786" s="1073" t="str">
        <f>IF(H786="","",VLOOKUP($H786,'Nhập xuất tồn S02'!$B$12:$AB$51,3,0))</f>
        <v/>
      </c>
      <c r="S786" s="1093">
        <f t="shared" si="255"/>
        <v>0</v>
      </c>
      <c r="T786" s="1093">
        <f t="shared" si="256"/>
        <v>0</v>
      </c>
      <c r="U786" s="1094">
        <f>IF(J786&gt;0,VLOOKUP($H786,'Nhập xuất tồn S02'!$B$12:$AB$51,27,0),0)</f>
        <v>0</v>
      </c>
      <c r="V786" s="1094">
        <f t="shared" si="257"/>
        <v>0</v>
      </c>
      <c r="W786" s="1105" t="str">
        <f>IF(H786="","",VLOOKUP(H786,'Nhập xuất tồn S02'!$B$12:$X$4901,22,0))</f>
        <v/>
      </c>
      <c r="X786" s="1096" t="str">
        <f>IF(H786="","",VLOOKUP(H786,'Nhập xuất tồn S02'!$B$12:$X$4901,23,0))</f>
        <v/>
      </c>
      <c r="Y786" s="1096" t="str">
        <f t="shared" si="258"/>
        <v/>
      </c>
      <c r="Z786" s="1096" t="str">
        <f t="shared" si="259"/>
        <v/>
      </c>
      <c r="AA786" s="1107" t="str">
        <f>IF(P786="","",VLOOKUP(P786,'Khách hàng'!$B$6:$E$1391,2,0))</f>
        <v/>
      </c>
      <c r="AB786" s="1107" t="str">
        <f>IF(P786="","",VLOOKUP(P786,'Khách hàng'!$B$6:$E$1391,3,0))</f>
        <v/>
      </c>
    </row>
    <row r="787" spans="1:28" s="1011" customFormat="1" ht="13.8">
      <c r="A787" s="1164">
        <f t="shared" si="266"/>
        <v>1</v>
      </c>
      <c r="B787" s="1073" t="str">
        <f t="shared" si="267"/>
        <v>Q1</v>
      </c>
      <c r="C787" s="1042"/>
      <c r="D787" s="1175"/>
      <c r="E787" s="1403"/>
      <c r="F787" s="1044">
        <f t="shared" si="271"/>
        <v>0</v>
      </c>
      <c r="G787" s="1081" t="str">
        <f t="shared" si="270"/>
        <v/>
      </c>
      <c r="H787" s="1019"/>
      <c r="I787" s="1020"/>
      <c r="J787" s="1020"/>
      <c r="K787" s="1020"/>
      <c r="L787" s="1022"/>
      <c r="M787" s="1023"/>
      <c r="N787" s="1023"/>
      <c r="O787" s="1024"/>
      <c r="P787" s="1156"/>
      <c r="Q787" s="1010"/>
      <c r="R787" s="1073" t="str">
        <f>IF(H787="","",VLOOKUP($H787,'Nhập xuất tồn S02'!$B$12:$AB$51,3,0))</f>
        <v/>
      </c>
      <c r="S787" s="1093">
        <f t="shared" si="255"/>
        <v>0</v>
      </c>
      <c r="T787" s="1093">
        <f t="shared" si="256"/>
        <v>0</v>
      </c>
      <c r="U787" s="1094">
        <f>IF(J787&gt;0,VLOOKUP($H787,'Nhập xuất tồn S02'!$B$12:$AB$51,27,0),0)</f>
        <v>0</v>
      </c>
      <c r="V787" s="1094">
        <f t="shared" si="257"/>
        <v>0</v>
      </c>
      <c r="W787" s="1105" t="str">
        <f>IF(H787="","",VLOOKUP(H787,'Nhập xuất tồn S02'!$B$12:$X$4901,22,0))</f>
        <v/>
      </c>
      <c r="X787" s="1096" t="str">
        <f>IF(H787="","",VLOOKUP(H787,'Nhập xuất tồn S02'!$B$12:$X$4901,23,0))</f>
        <v/>
      </c>
      <c r="Y787" s="1096" t="str">
        <f t="shared" si="258"/>
        <v/>
      </c>
      <c r="Z787" s="1096" t="str">
        <f t="shared" si="259"/>
        <v/>
      </c>
      <c r="AA787" s="1107" t="str">
        <f>IF(P787="","",VLOOKUP(P787,'Khách hàng'!$B$6:$E$1391,2,0))</f>
        <v/>
      </c>
      <c r="AB787" s="1107" t="str">
        <f>IF(P787="","",VLOOKUP(P787,'Khách hàng'!$B$6:$E$1391,3,0))</f>
        <v/>
      </c>
    </row>
    <row r="788" spans="1:28" s="1033" customFormat="1" ht="13.8">
      <c r="A788" s="1165">
        <f t="shared" ref="A788" si="274">IF(F788="","",MONTH(F788))</f>
        <v>1</v>
      </c>
      <c r="B788" s="1074" t="str">
        <f t="shared" ref="B788" si="275">IF(F788="","",IF(OR(MONTH(F788)=1,MONTH(F788)=2,MONTH(F788)=3),"Q1",IF(OR(MONTH(F788)=4,MONTH(F788)=5,MONTH(F788)=6),"Q2",IF(OR(MONTH(F788)=7,MONTH(F788)=8,MONTH(F788)=9),"Q3","Q4"))))</f>
        <v>Q1</v>
      </c>
      <c r="C788" s="1146"/>
      <c r="D788" s="1176"/>
      <c r="E788" s="1403"/>
      <c r="F788" s="1044">
        <f t="shared" si="271"/>
        <v>0</v>
      </c>
      <c r="G788" s="1081" t="str">
        <f t="shared" si="270"/>
        <v/>
      </c>
      <c r="H788" s="1045"/>
      <c r="I788" s="1046"/>
      <c r="J788" s="1046"/>
      <c r="K788" s="1046"/>
      <c r="L788" s="1047"/>
      <c r="M788" s="1048"/>
      <c r="N788" s="1048"/>
      <c r="O788" s="1049"/>
      <c r="P788" s="1158"/>
      <c r="Q788" s="1050"/>
      <c r="R788" s="1074" t="str">
        <f>IF(H788="","",VLOOKUP($H788,'Nhập xuất tồn S02'!$B$12:$AB$51,3,0))</f>
        <v/>
      </c>
      <c r="S788" s="1093">
        <f t="shared" si="255"/>
        <v>0</v>
      </c>
      <c r="T788" s="1093">
        <f t="shared" si="256"/>
        <v>0</v>
      </c>
      <c r="U788" s="1094">
        <f>IF(J788&gt;0,VLOOKUP($H788,'Nhập xuất tồn S02'!$B$12:$AB$51,27,0),0)</f>
        <v>0</v>
      </c>
      <c r="V788" s="1094">
        <f t="shared" si="257"/>
        <v>0</v>
      </c>
      <c r="W788" s="1105" t="str">
        <f>IF(H788="","",VLOOKUP(H788,'Nhập xuất tồn S02'!$B$12:$X$4901,22,0))</f>
        <v/>
      </c>
      <c r="X788" s="1096" t="str">
        <f>IF(H788="","",VLOOKUP(H788,'Nhập xuất tồn S02'!$B$12:$X$4901,23,0))</f>
        <v/>
      </c>
      <c r="Y788" s="1096" t="str">
        <f t="shared" si="258"/>
        <v/>
      </c>
      <c r="Z788" s="1096" t="str">
        <f t="shared" si="259"/>
        <v/>
      </c>
      <c r="AA788" s="1108" t="str">
        <f>IF(P788="","",VLOOKUP(P788,'Khách hàng'!$B$6:$E$1391,2,0))</f>
        <v/>
      </c>
      <c r="AB788" s="1108" t="str">
        <f>IF(P788="","",VLOOKUP(P788,'Khách hàng'!$B$6:$E$1391,3,0))</f>
        <v/>
      </c>
    </row>
    <row r="789" spans="1:28" s="1033" customFormat="1" ht="13.8">
      <c r="A789" s="1165">
        <f t="shared" si="266"/>
        <v>1</v>
      </c>
      <c r="B789" s="1074" t="str">
        <f t="shared" si="267"/>
        <v>Q1</v>
      </c>
      <c r="C789" s="1146"/>
      <c r="D789" s="1176"/>
      <c r="E789" s="1403"/>
      <c r="F789" s="1044">
        <f t="shared" si="271"/>
        <v>0</v>
      </c>
      <c r="G789" s="1081" t="str">
        <f t="shared" si="270"/>
        <v/>
      </c>
      <c r="H789" s="1045"/>
      <c r="I789" s="1046"/>
      <c r="J789" s="1046"/>
      <c r="K789" s="1046"/>
      <c r="L789" s="1047"/>
      <c r="M789" s="1048"/>
      <c r="N789" s="1048"/>
      <c r="O789" s="1049"/>
      <c r="P789" s="1158"/>
      <c r="Q789" s="1050"/>
      <c r="R789" s="1074" t="str">
        <f>IF(H789="","",VLOOKUP($H789,'Nhập xuất tồn S02'!$B$12:$AB$51,3,0))</f>
        <v/>
      </c>
      <c r="S789" s="1093">
        <f t="shared" si="255"/>
        <v>0</v>
      </c>
      <c r="T789" s="1093">
        <f t="shared" si="256"/>
        <v>0</v>
      </c>
      <c r="U789" s="1094">
        <f>IF(J789&gt;0,VLOOKUP($H789,'Nhập xuất tồn S02'!$B$12:$AB$51,27,0),0)</f>
        <v>0</v>
      </c>
      <c r="V789" s="1094">
        <f t="shared" si="257"/>
        <v>0</v>
      </c>
      <c r="W789" s="1105" t="str">
        <f>IF(H789="","",VLOOKUP(H789,'Nhập xuất tồn S02'!$B$12:$X$4901,22,0))</f>
        <v/>
      </c>
      <c r="X789" s="1096" t="str">
        <f>IF(H789="","",VLOOKUP(H789,'Nhập xuất tồn S02'!$B$12:$X$4901,23,0))</f>
        <v/>
      </c>
      <c r="Y789" s="1096" t="str">
        <f t="shared" si="258"/>
        <v/>
      </c>
      <c r="Z789" s="1096" t="str">
        <f t="shared" si="259"/>
        <v/>
      </c>
      <c r="AA789" s="1108" t="str">
        <f>IF(P789="","",VLOOKUP(P789,'Khách hàng'!$B$6:$E$1391,2,0))</f>
        <v/>
      </c>
      <c r="AB789" s="1108" t="str">
        <f>IF(P789="","",VLOOKUP(P789,'Khách hàng'!$B$6:$E$1391,3,0))</f>
        <v/>
      </c>
    </row>
    <row r="790" spans="1:28" s="1011" customFormat="1" ht="13.8">
      <c r="A790" s="1164">
        <f t="shared" si="266"/>
        <v>1</v>
      </c>
      <c r="B790" s="1073" t="str">
        <f t="shared" si="267"/>
        <v>Q1</v>
      </c>
      <c r="C790" s="1042"/>
      <c r="D790" s="1175"/>
      <c r="E790" s="1403"/>
      <c r="F790" s="1044">
        <f t="shared" si="271"/>
        <v>0</v>
      </c>
      <c r="G790" s="1081" t="str">
        <f t="shared" si="270"/>
        <v/>
      </c>
      <c r="H790" s="1019"/>
      <c r="I790" s="1020"/>
      <c r="J790" s="1020"/>
      <c r="K790" s="1020"/>
      <c r="L790" s="1022"/>
      <c r="M790" s="1023"/>
      <c r="N790" s="1023"/>
      <c r="O790" s="1024"/>
      <c r="P790" s="1156"/>
      <c r="Q790" s="1010"/>
      <c r="R790" s="1073" t="str">
        <f>IF(H790="","",VLOOKUP($H790,'Nhập xuất tồn S02'!$B$12:$AB$51,3,0))</f>
        <v/>
      </c>
      <c r="S790" s="1093">
        <f t="shared" si="255"/>
        <v>0</v>
      </c>
      <c r="T790" s="1093">
        <f t="shared" si="256"/>
        <v>0</v>
      </c>
      <c r="U790" s="1094">
        <f>IF(J790&gt;0,VLOOKUP($H790,'Nhập xuất tồn S02'!$B$12:$AB$51,27,0),0)</f>
        <v>0</v>
      </c>
      <c r="V790" s="1094">
        <f t="shared" si="257"/>
        <v>0</v>
      </c>
      <c r="W790" s="1105" t="str">
        <f>IF(H790="","",VLOOKUP(H790,'Nhập xuất tồn S02'!$B$12:$X$4901,22,0))</f>
        <v/>
      </c>
      <c r="X790" s="1096" t="str">
        <f>IF(H790="","",VLOOKUP(H790,'Nhập xuất tồn S02'!$B$12:$X$4901,23,0))</f>
        <v/>
      </c>
      <c r="Y790" s="1096" t="str">
        <f t="shared" si="258"/>
        <v/>
      </c>
      <c r="Z790" s="1096" t="str">
        <f t="shared" si="259"/>
        <v/>
      </c>
      <c r="AA790" s="1107" t="str">
        <f>IF(P790="","",VLOOKUP(P790,'Khách hàng'!$B$6:$E$1391,2,0))</f>
        <v/>
      </c>
      <c r="AB790" s="1107" t="str">
        <f>IF(P790="","",VLOOKUP(P790,'Khách hàng'!$B$6:$E$1391,3,0))</f>
        <v/>
      </c>
    </row>
    <row r="791" spans="1:28" s="1011" customFormat="1" ht="13.8">
      <c r="A791" s="1164">
        <f t="shared" si="266"/>
        <v>1</v>
      </c>
      <c r="B791" s="1073" t="str">
        <f t="shared" si="267"/>
        <v>Q1</v>
      </c>
      <c r="C791" s="1042"/>
      <c r="D791" s="1175"/>
      <c r="E791" s="1403"/>
      <c r="F791" s="1044">
        <f t="shared" si="271"/>
        <v>0</v>
      </c>
      <c r="G791" s="1081" t="str">
        <f t="shared" si="270"/>
        <v/>
      </c>
      <c r="H791" s="1019"/>
      <c r="I791" s="1020"/>
      <c r="J791" s="1020"/>
      <c r="K791" s="1020"/>
      <c r="L791" s="1022"/>
      <c r="M791" s="1023"/>
      <c r="N791" s="1023"/>
      <c r="O791" s="1024"/>
      <c r="P791" s="1156"/>
      <c r="Q791" s="1010"/>
      <c r="R791" s="1073" t="str">
        <f>IF(H791="","",VLOOKUP($H791,'Nhập xuất tồn S02'!$B$12:$AB$51,3,0))</f>
        <v/>
      </c>
      <c r="S791" s="1093">
        <f t="shared" si="255"/>
        <v>0</v>
      </c>
      <c r="T791" s="1093">
        <f t="shared" si="256"/>
        <v>0</v>
      </c>
      <c r="U791" s="1094">
        <f>IF(J791&gt;0,VLOOKUP($H791,'Nhập xuất tồn S02'!$B$12:$AB$51,27,0),0)</f>
        <v>0</v>
      </c>
      <c r="V791" s="1094">
        <f t="shared" si="257"/>
        <v>0</v>
      </c>
      <c r="W791" s="1105" t="str">
        <f>IF(H791="","",VLOOKUP(H791,'Nhập xuất tồn S02'!$B$12:$X$4901,22,0))</f>
        <v/>
      </c>
      <c r="X791" s="1096" t="str">
        <f>IF(H791="","",VLOOKUP(H791,'Nhập xuất tồn S02'!$B$12:$X$4901,23,0))</f>
        <v/>
      </c>
      <c r="Y791" s="1096" t="str">
        <f t="shared" si="258"/>
        <v/>
      </c>
      <c r="Z791" s="1096" t="str">
        <f t="shared" si="259"/>
        <v/>
      </c>
      <c r="AA791" s="1107" t="str">
        <f>IF(P791="","",VLOOKUP(P791,'Khách hàng'!$B$6:$E$1391,2,0))</f>
        <v/>
      </c>
      <c r="AB791" s="1107" t="str">
        <f>IF(P791="","",VLOOKUP(P791,'Khách hàng'!$B$6:$E$1391,3,0))</f>
        <v/>
      </c>
    </row>
    <row r="792" spans="1:28" s="1011" customFormat="1" ht="13.8">
      <c r="A792" s="1164">
        <f t="shared" si="266"/>
        <v>1</v>
      </c>
      <c r="B792" s="1073" t="str">
        <f t="shared" si="267"/>
        <v>Q1</v>
      </c>
      <c r="C792" s="1042"/>
      <c r="D792" s="1175"/>
      <c r="E792" s="1403"/>
      <c r="F792" s="1044">
        <f t="shared" si="271"/>
        <v>0</v>
      </c>
      <c r="G792" s="1081" t="str">
        <f t="shared" si="270"/>
        <v/>
      </c>
      <c r="H792" s="1019"/>
      <c r="I792" s="1020"/>
      <c r="J792" s="1020"/>
      <c r="K792" s="1020"/>
      <c r="L792" s="1022"/>
      <c r="M792" s="1023"/>
      <c r="N792" s="1023"/>
      <c r="O792" s="1024"/>
      <c r="P792" s="1156"/>
      <c r="Q792" s="1010"/>
      <c r="R792" s="1073" t="str">
        <f>IF(H792="","",VLOOKUP($H792,'Nhập xuất tồn S02'!$B$12:$AB$51,3,0))</f>
        <v/>
      </c>
      <c r="S792" s="1093">
        <f t="shared" si="255"/>
        <v>0</v>
      </c>
      <c r="T792" s="1093">
        <f t="shared" si="256"/>
        <v>0</v>
      </c>
      <c r="U792" s="1094">
        <f>IF(J792&gt;0,VLOOKUP($H792,'Nhập xuất tồn S02'!$B$12:$AB$51,27,0),0)</f>
        <v>0</v>
      </c>
      <c r="V792" s="1094">
        <f t="shared" si="257"/>
        <v>0</v>
      </c>
      <c r="W792" s="1105" t="str">
        <f>IF(H792="","",VLOOKUP(H792,'Nhập xuất tồn S02'!$B$12:$X$4901,22,0))</f>
        <v/>
      </c>
      <c r="X792" s="1096" t="str">
        <f>IF(H792="","",VLOOKUP(H792,'Nhập xuất tồn S02'!$B$12:$X$4901,23,0))</f>
        <v/>
      </c>
      <c r="Y792" s="1096" t="str">
        <f t="shared" si="258"/>
        <v/>
      </c>
      <c r="Z792" s="1096" t="str">
        <f t="shared" si="259"/>
        <v/>
      </c>
      <c r="AA792" s="1107" t="str">
        <f>IF(P792="","",VLOOKUP(P792,'Khách hàng'!$B$6:$E$1391,2,0))</f>
        <v/>
      </c>
      <c r="AB792" s="1107" t="str">
        <f>IF(P792="","",VLOOKUP(P792,'Khách hàng'!$B$6:$E$1391,3,0))</f>
        <v/>
      </c>
    </row>
    <row r="793" spans="1:28" s="1011" customFormat="1" ht="13.8">
      <c r="A793" s="1164">
        <f t="shared" si="266"/>
        <v>1</v>
      </c>
      <c r="B793" s="1073" t="str">
        <f t="shared" si="267"/>
        <v>Q1</v>
      </c>
      <c r="C793" s="1042"/>
      <c r="D793" s="1175"/>
      <c r="E793" s="1403"/>
      <c r="F793" s="1044">
        <f t="shared" si="271"/>
        <v>0</v>
      </c>
      <c r="G793" s="1081" t="str">
        <f t="shared" si="270"/>
        <v/>
      </c>
      <c r="H793" s="1019"/>
      <c r="I793" s="1020"/>
      <c r="J793" s="1020"/>
      <c r="K793" s="1020"/>
      <c r="L793" s="1022"/>
      <c r="M793" s="1023"/>
      <c r="N793" s="1023"/>
      <c r="O793" s="1024"/>
      <c r="P793" s="1156"/>
      <c r="Q793" s="1010"/>
      <c r="R793" s="1073" t="str">
        <f>IF(H793="","",VLOOKUP($H793,'Nhập xuất tồn S02'!$B$12:$AB$51,3,0))</f>
        <v/>
      </c>
      <c r="S793" s="1093">
        <f t="shared" si="255"/>
        <v>0</v>
      </c>
      <c r="T793" s="1093">
        <f t="shared" si="256"/>
        <v>0</v>
      </c>
      <c r="U793" s="1094">
        <f>IF(J793&gt;0,VLOOKUP($H793,'Nhập xuất tồn S02'!$B$12:$AB$51,27,0),0)</f>
        <v>0</v>
      </c>
      <c r="V793" s="1094">
        <f t="shared" si="257"/>
        <v>0</v>
      </c>
      <c r="W793" s="1105" t="str">
        <f>IF(H793="","",VLOOKUP(H793,'Nhập xuất tồn S02'!$B$12:$X$4901,22,0))</f>
        <v/>
      </c>
      <c r="X793" s="1096" t="str">
        <f>IF(H793="","",VLOOKUP(H793,'Nhập xuất tồn S02'!$B$12:$X$4901,23,0))</f>
        <v/>
      </c>
      <c r="Y793" s="1096" t="str">
        <f t="shared" si="258"/>
        <v/>
      </c>
      <c r="Z793" s="1096" t="str">
        <f t="shared" si="259"/>
        <v/>
      </c>
      <c r="AA793" s="1107" t="str">
        <f>IF(P793="","",VLOOKUP(P793,'Khách hàng'!$B$6:$E$1391,2,0))</f>
        <v/>
      </c>
      <c r="AB793" s="1107" t="str">
        <f>IF(P793="","",VLOOKUP(P793,'Khách hàng'!$B$6:$E$1391,3,0))</f>
        <v/>
      </c>
    </row>
    <row r="794" spans="1:28" s="1011" customFormat="1" ht="13.8">
      <c r="A794" s="1164">
        <f t="shared" si="266"/>
        <v>1</v>
      </c>
      <c r="B794" s="1073" t="str">
        <f t="shared" si="267"/>
        <v>Q1</v>
      </c>
      <c r="C794" s="1042"/>
      <c r="D794" s="1175"/>
      <c r="E794" s="1403"/>
      <c r="F794" s="1044">
        <f t="shared" si="271"/>
        <v>0</v>
      </c>
      <c r="G794" s="1081" t="str">
        <f t="shared" si="270"/>
        <v/>
      </c>
      <c r="H794" s="1019"/>
      <c r="I794" s="1020"/>
      <c r="J794" s="1020"/>
      <c r="K794" s="1020"/>
      <c r="L794" s="1022"/>
      <c r="M794" s="1023"/>
      <c r="N794" s="1023"/>
      <c r="O794" s="1024"/>
      <c r="P794" s="1156"/>
      <c r="Q794" s="1010"/>
      <c r="R794" s="1073" t="str">
        <f>IF(H794="","",VLOOKUP($H794,'Nhập xuất tồn S02'!$B$12:$AB$51,3,0))</f>
        <v/>
      </c>
      <c r="S794" s="1093">
        <f t="shared" si="255"/>
        <v>0</v>
      </c>
      <c r="T794" s="1093">
        <f t="shared" si="256"/>
        <v>0</v>
      </c>
      <c r="U794" s="1094">
        <f>IF(J794&gt;0,VLOOKUP($H794,'Nhập xuất tồn S02'!$B$12:$AB$51,27,0),0)</f>
        <v>0</v>
      </c>
      <c r="V794" s="1094">
        <f t="shared" si="257"/>
        <v>0</v>
      </c>
      <c r="W794" s="1105" t="str">
        <f>IF(H794="","",VLOOKUP(H794,'Nhập xuất tồn S02'!$B$12:$X$4901,22,0))</f>
        <v/>
      </c>
      <c r="X794" s="1096" t="str">
        <f>IF(H794="","",VLOOKUP(H794,'Nhập xuất tồn S02'!$B$12:$X$4901,23,0))</f>
        <v/>
      </c>
      <c r="Y794" s="1096" t="str">
        <f t="shared" si="258"/>
        <v/>
      </c>
      <c r="Z794" s="1096" t="str">
        <f t="shared" si="259"/>
        <v/>
      </c>
      <c r="AA794" s="1107" t="str">
        <f>IF(P794="","",VLOOKUP(P794,'Khách hàng'!$B$6:$E$1391,2,0))</f>
        <v/>
      </c>
      <c r="AB794" s="1107" t="str">
        <f>IF(P794="","",VLOOKUP(P794,'Khách hàng'!$B$6:$E$1391,3,0))</f>
        <v/>
      </c>
    </row>
    <row r="795" spans="1:28" s="1011" customFormat="1" ht="13.8">
      <c r="A795" s="1164">
        <f t="shared" si="266"/>
        <v>1</v>
      </c>
      <c r="B795" s="1073" t="str">
        <f t="shared" si="267"/>
        <v>Q1</v>
      </c>
      <c r="C795" s="1042"/>
      <c r="D795" s="1175"/>
      <c r="E795" s="1403"/>
      <c r="F795" s="1044">
        <f t="shared" si="271"/>
        <v>0</v>
      </c>
      <c r="G795" s="1081" t="str">
        <f t="shared" si="270"/>
        <v/>
      </c>
      <c r="H795" s="1019"/>
      <c r="I795" s="1020"/>
      <c r="J795" s="1020"/>
      <c r="K795" s="1020"/>
      <c r="L795" s="1022"/>
      <c r="M795" s="1023"/>
      <c r="N795" s="1023"/>
      <c r="O795" s="1024"/>
      <c r="P795" s="1156"/>
      <c r="Q795" s="1010"/>
      <c r="R795" s="1073" t="str">
        <f>IF(H795="","",VLOOKUP($H795,'Nhập xuất tồn S02'!$B$12:$AB$51,3,0))</f>
        <v/>
      </c>
      <c r="S795" s="1093">
        <f t="shared" si="255"/>
        <v>0</v>
      </c>
      <c r="T795" s="1093">
        <f t="shared" si="256"/>
        <v>0</v>
      </c>
      <c r="U795" s="1094">
        <f>IF(J795&gt;0,VLOOKUP($H795,'Nhập xuất tồn S02'!$B$12:$AB$51,27,0),0)</f>
        <v>0</v>
      </c>
      <c r="V795" s="1094">
        <f t="shared" si="257"/>
        <v>0</v>
      </c>
      <c r="W795" s="1105" t="str">
        <f>IF(H795="","",VLOOKUP(H795,'Nhập xuất tồn S02'!$B$12:$X$4901,22,0))</f>
        <v/>
      </c>
      <c r="X795" s="1096" t="str">
        <f>IF(H795="","",VLOOKUP(H795,'Nhập xuất tồn S02'!$B$12:$X$4901,23,0))</f>
        <v/>
      </c>
      <c r="Y795" s="1096" t="str">
        <f t="shared" si="258"/>
        <v/>
      </c>
      <c r="Z795" s="1096" t="str">
        <f t="shared" si="259"/>
        <v/>
      </c>
      <c r="AA795" s="1107" t="str">
        <f>IF(P795="","",VLOOKUP(P795,'Khách hàng'!$B$6:$E$1391,2,0))</f>
        <v/>
      </c>
      <c r="AB795" s="1107" t="str">
        <f>IF(P795="","",VLOOKUP(P795,'Khách hàng'!$B$6:$E$1391,3,0))</f>
        <v/>
      </c>
    </row>
    <row r="796" spans="1:28" s="1011" customFormat="1" ht="13.8">
      <c r="A796" s="1164">
        <f t="shared" si="266"/>
        <v>1</v>
      </c>
      <c r="B796" s="1073" t="str">
        <f t="shared" si="267"/>
        <v>Q1</v>
      </c>
      <c r="C796" s="1042"/>
      <c r="D796" s="1175"/>
      <c r="E796" s="1403"/>
      <c r="F796" s="1044">
        <f t="shared" si="271"/>
        <v>0</v>
      </c>
      <c r="G796" s="1081" t="str">
        <f t="shared" si="270"/>
        <v/>
      </c>
      <c r="H796" s="1019"/>
      <c r="I796" s="1020"/>
      <c r="J796" s="1020"/>
      <c r="K796" s="1020"/>
      <c r="L796" s="1022"/>
      <c r="M796" s="1023"/>
      <c r="N796" s="1023"/>
      <c r="O796" s="1024"/>
      <c r="P796" s="1156"/>
      <c r="Q796" s="1010"/>
      <c r="R796" s="1073" t="str">
        <f>IF(H796="","",VLOOKUP($H796,'Nhập xuất tồn S02'!$B$12:$AB$51,3,0))</f>
        <v/>
      </c>
      <c r="S796" s="1093">
        <f t="shared" si="255"/>
        <v>0</v>
      </c>
      <c r="T796" s="1093">
        <f t="shared" si="256"/>
        <v>0</v>
      </c>
      <c r="U796" s="1094">
        <f>IF(J796&gt;0,VLOOKUP($H796,'Nhập xuất tồn S02'!$B$12:$AB$51,27,0),0)</f>
        <v>0</v>
      </c>
      <c r="V796" s="1094">
        <f t="shared" si="257"/>
        <v>0</v>
      </c>
      <c r="W796" s="1105" t="str">
        <f>IF(H796="","",VLOOKUP(H796,'Nhập xuất tồn S02'!$B$12:$X$4901,22,0))</f>
        <v/>
      </c>
      <c r="X796" s="1096" t="str">
        <f>IF(H796="","",VLOOKUP(H796,'Nhập xuất tồn S02'!$B$12:$X$4901,23,0))</f>
        <v/>
      </c>
      <c r="Y796" s="1096" t="str">
        <f t="shared" si="258"/>
        <v/>
      </c>
      <c r="Z796" s="1096" t="str">
        <f t="shared" si="259"/>
        <v/>
      </c>
      <c r="AA796" s="1107" t="str">
        <f>IF(P796="","",VLOOKUP(P796,'Khách hàng'!$B$6:$E$1391,2,0))</f>
        <v/>
      </c>
      <c r="AB796" s="1107" t="str">
        <f>IF(P796="","",VLOOKUP(P796,'Khách hàng'!$B$6:$E$1391,3,0))</f>
        <v/>
      </c>
    </row>
    <row r="797" spans="1:28" s="1011" customFormat="1" ht="13.8">
      <c r="A797" s="1164">
        <f t="shared" si="266"/>
        <v>1</v>
      </c>
      <c r="B797" s="1073" t="str">
        <f t="shared" si="267"/>
        <v>Q1</v>
      </c>
      <c r="C797" s="1042"/>
      <c r="D797" s="1175"/>
      <c r="E797" s="1403"/>
      <c r="F797" s="1044">
        <f t="shared" si="271"/>
        <v>0</v>
      </c>
      <c r="G797" s="1081" t="str">
        <f t="shared" si="270"/>
        <v/>
      </c>
      <c r="H797" s="1019"/>
      <c r="I797" s="1020"/>
      <c r="J797" s="1020"/>
      <c r="K797" s="1020"/>
      <c r="L797" s="1022"/>
      <c r="M797" s="1023"/>
      <c r="N797" s="1023"/>
      <c r="O797" s="1024"/>
      <c r="P797" s="1156"/>
      <c r="Q797" s="1010"/>
      <c r="R797" s="1073" t="str">
        <f>IF(H797="","",VLOOKUP($H797,'Nhập xuất tồn S02'!$B$12:$AB$51,3,0))</f>
        <v/>
      </c>
      <c r="S797" s="1093">
        <f t="shared" si="255"/>
        <v>0</v>
      </c>
      <c r="T797" s="1093">
        <f t="shared" si="256"/>
        <v>0</v>
      </c>
      <c r="U797" s="1094">
        <f>IF(J797&gt;0,VLOOKUP($H797,'Nhập xuất tồn S02'!$B$12:$AB$51,27,0),0)</f>
        <v>0</v>
      </c>
      <c r="V797" s="1094">
        <f t="shared" si="257"/>
        <v>0</v>
      </c>
      <c r="W797" s="1105" t="str">
        <f>IF(H797="","",VLOOKUP(H797,'Nhập xuất tồn S02'!$B$12:$X$4901,22,0))</f>
        <v/>
      </c>
      <c r="X797" s="1096" t="str">
        <f>IF(H797="","",VLOOKUP(H797,'Nhập xuất tồn S02'!$B$12:$X$4901,23,0))</f>
        <v/>
      </c>
      <c r="Y797" s="1096" t="str">
        <f t="shared" si="258"/>
        <v/>
      </c>
      <c r="Z797" s="1096" t="str">
        <f t="shared" si="259"/>
        <v/>
      </c>
      <c r="AA797" s="1107" t="str">
        <f>IF(P797="","",VLOOKUP(P797,'Khách hàng'!$B$6:$E$1391,2,0))</f>
        <v/>
      </c>
      <c r="AB797" s="1107" t="str">
        <f>IF(P797="","",VLOOKUP(P797,'Khách hàng'!$B$6:$E$1391,3,0))</f>
        <v/>
      </c>
    </row>
    <row r="798" spans="1:28" s="1011" customFormat="1" ht="13.8">
      <c r="A798" s="1164">
        <f t="shared" si="266"/>
        <v>1</v>
      </c>
      <c r="B798" s="1073" t="str">
        <f t="shared" si="267"/>
        <v>Q1</v>
      </c>
      <c r="C798" s="1042"/>
      <c r="D798" s="1175"/>
      <c r="E798" s="1403"/>
      <c r="F798" s="1044">
        <f t="shared" si="271"/>
        <v>0</v>
      </c>
      <c r="G798" s="1081" t="str">
        <f t="shared" si="270"/>
        <v/>
      </c>
      <c r="H798" s="1019"/>
      <c r="I798" s="1020"/>
      <c r="J798" s="1020"/>
      <c r="K798" s="1020"/>
      <c r="L798" s="1022"/>
      <c r="M798" s="1023"/>
      <c r="N798" s="1023"/>
      <c r="O798" s="1024"/>
      <c r="P798" s="1156"/>
      <c r="Q798" s="1010"/>
      <c r="R798" s="1073" t="str">
        <f>IF(H798="","",VLOOKUP($H798,'Nhập xuất tồn S02'!$B$12:$AB$51,3,0))</f>
        <v/>
      </c>
      <c r="S798" s="1093">
        <f t="shared" si="255"/>
        <v>0</v>
      </c>
      <c r="T798" s="1093">
        <f t="shared" si="256"/>
        <v>0</v>
      </c>
      <c r="U798" s="1094">
        <f>IF(J798&gt;0,VLOOKUP($H798,'Nhập xuất tồn S02'!$B$12:$AB$51,27,0),0)</f>
        <v>0</v>
      </c>
      <c r="V798" s="1094">
        <f t="shared" si="257"/>
        <v>0</v>
      </c>
      <c r="W798" s="1105" t="str">
        <f>IF(H798="","",VLOOKUP(H798,'Nhập xuất tồn S02'!$B$12:$X$4901,22,0))</f>
        <v/>
      </c>
      <c r="X798" s="1096" t="str">
        <f>IF(H798="","",VLOOKUP(H798,'Nhập xuất tồn S02'!$B$12:$X$4901,23,0))</f>
        <v/>
      </c>
      <c r="Y798" s="1096" t="str">
        <f t="shared" si="258"/>
        <v/>
      </c>
      <c r="Z798" s="1096" t="str">
        <f t="shared" si="259"/>
        <v/>
      </c>
      <c r="AA798" s="1107" t="str">
        <f>IF(P798="","",VLOOKUP(P798,'Khách hàng'!$B$6:$E$1391,2,0))</f>
        <v/>
      </c>
      <c r="AB798" s="1107" t="str">
        <f>IF(P798="","",VLOOKUP(P798,'Khách hàng'!$B$6:$E$1391,3,0))</f>
        <v/>
      </c>
    </row>
    <row r="799" spans="1:28" s="1033" customFormat="1" ht="13.8">
      <c r="A799" s="1165">
        <f t="shared" si="266"/>
        <v>1</v>
      </c>
      <c r="B799" s="1074" t="str">
        <f t="shared" si="267"/>
        <v>Q1</v>
      </c>
      <c r="C799" s="1146"/>
      <c r="D799" s="1176"/>
      <c r="E799" s="1403"/>
      <c r="F799" s="1044">
        <f t="shared" si="271"/>
        <v>0</v>
      </c>
      <c r="G799" s="1081" t="str">
        <f t="shared" si="270"/>
        <v/>
      </c>
      <c r="H799" s="1045"/>
      <c r="I799" s="1046"/>
      <c r="J799" s="1046"/>
      <c r="K799" s="1046"/>
      <c r="L799" s="1047"/>
      <c r="M799" s="1048"/>
      <c r="N799" s="1048"/>
      <c r="O799" s="1049"/>
      <c r="P799" s="1158"/>
      <c r="Q799" s="1050"/>
      <c r="R799" s="1074" t="str">
        <f>IF(H799="","",VLOOKUP($H799,'Nhập xuất tồn S02'!$B$12:$AB$51,3,0))</f>
        <v/>
      </c>
      <c r="S799" s="1093">
        <f t="shared" si="255"/>
        <v>0</v>
      </c>
      <c r="T799" s="1093">
        <f t="shared" si="256"/>
        <v>0</v>
      </c>
      <c r="U799" s="1094">
        <f>IF(J799&gt;0,VLOOKUP($H799,'Nhập xuất tồn S02'!$B$12:$AB$51,27,0),0)</f>
        <v>0</v>
      </c>
      <c r="V799" s="1094">
        <f t="shared" si="257"/>
        <v>0</v>
      </c>
      <c r="W799" s="1105" t="str">
        <f>IF(H799="","",VLOOKUP(H799,'Nhập xuất tồn S02'!$B$12:$X$4901,22,0))</f>
        <v/>
      </c>
      <c r="X799" s="1096" t="str">
        <f>IF(H799="","",VLOOKUP(H799,'Nhập xuất tồn S02'!$B$12:$X$4901,23,0))</f>
        <v/>
      </c>
      <c r="Y799" s="1096" t="str">
        <f t="shared" si="258"/>
        <v/>
      </c>
      <c r="Z799" s="1096" t="str">
        <f t="shared" si="259"/>
        <v/>
      </c>
      <c r="AA799" s="1108" t="str">
        <f>IF(P799="","",VLOOKUP(P799,'Khách hàng'!$B$6:$E$1391,2,0))</f>
        <v/>
      </c>
      <c r="AB799" s="1108" t="str">
        <f>IF(P799="","",VLOOKUP(P799,'Khách hàng'!$B$6:$E$1391,3,0))</f>
        <v/>
      </c>
    </row>
    <row r="800" spans="1:28" s="1033" customFormat="1" ht="13.8">
      <c r="A800" s="1165">
        <f t="shared" ref="A800" si="276">IF(F800="","",MONTH(F800))</f>
        <v>1</v>
      </c>
      <c r="B800" s="1074" t="str">
        <f t="shared" ref="B800" si="277">IF(F800="","",IF(OR(MONTH(F800)=1,MONTH(F800)=2,MONTH(F800)=3),"Q1",IF(OR(MONTH(F800)=4,MONTH(F800)=5,MONTH(F800)=6),"Q2",IF(OR(MONTH(F800)=7,MONTH(F800)=8,MONTH(F800)=9),"Q3","Q4"))))</f>
        <v>Q1</v>
      </c>
      <c r="C800" s="1146"/>
      <c r="D800" s="1176"/>
      <c r="E800" s="1403"/>
      <c r="F800" s="1044">
        <f t="shared" si="271"/>
        <v>0</v>
      </c>
      <c r="G800" s="1081" t="str">
        <f t="shared" si="270"/>
        <v/>
      </c>
      <c r="H800" s="1045"/>
      <c r="I800" s="1046"/>
      <c r="J800" s="1046"/>
      <c r="K800" s="1046"/>
      <c r="L800" s="1047"/>
      <c r="M800" s="1048"/>
      <c r="N800" s="1048"/>
      <c r="O800" s="1049"/>
      <c r="P800" s="1158"/>
      <c r="Q800" s="1050"/>
      <c r="R800" s="1074" t="str">
        <f>IF(H800="","",VLOOKUP($H800,'Nhập xuất tồn S02'!$B$12:$AB$51,3,0))</f>
        <v/>
      </c>
      <c r="S800" s="1093">
        <f t="shared" si="255"/>
        <v>0</v>
      </c>
      <c r="T800" s="1093">
        <f t="shared" si="256"/>
        <v>0</v>
      </c>
      <c r="U800" s="1094">
        <f>IF(J800&gt;0,VLOOKUP($H800,'Nhập xuất tồn S02'!$B$12:$AB$51,27,0),0)</f>
        <v>0</v>
      </c>
      <c r="V800" s="1094">
        <f t="shared" si="257"/>
        <v>0</v>
      </c>
      <c r="W800" s="1105" t="str">
        <f>IF(H800="","",VLOOKUP(H800,'Nhập xuất tồn S02'!$B$12:$X$4901,22,0))</f>
        <v/>
      </c>
      <c r="X800" s="1096" t="str">
        <f>IF(H800="","",VLOOKUP(H800,'Nhập xuất tồn S02'!$B$12:$X$4901,23,0))</f>
        <v/>
      </c>
      <c r="Y800" s="1096" t="str">
        <f t="shared" si="258"/>
        <v/>
      </c>
      <c r="Z800" s="1096" t="str">
        <f t="shared" si="259"/>
        <v/>
      </c>
      <c r="AA800" s="1108" t="str">
        <f>IF(P800="","",VLOOKUP(P800,'Khách hàng'!$B$6:$E$1391,2,0))</f>
        <v/>
      </c>
      <c r="AB800" s="1108" t="str">
        <f>IF(P800="","",VLOOKUP(P800,'Khách hàng'!$B$6:$E$1391,3,0))</f>
        <v/>
      </c>
    </row>
    <row r="801" spans="1:28" s="1033" customFormat="1" ht="13.8">
      <c r="A801" s="1165">
        <f t="shared" si="266"/>
        <v>1</v>
      </c>
      <c r="B801" s="1074" t="str">
        <f t="shared" si="267"/>
        <v>Q1</v>
      </c>
      <c r="C801" s="1146"/>
      <c r="D801" s="1176"/>
      <c r="E801" s="1403"/>
      <c r="F801" s="1044">
        <f t="shared" si="271"/>
        <v>0</v>
      </c>
      <c r="G801" s="1081" t="str">
        <f t="shared" si="270"/>
        <v/>
      </c>
      <c r="H801" s="1045"/>
      <c r="I801" s="1046"/>
      <c r="J801" s="1046"/>
      <c r="K801" s="1046"/>
      <c r="L801" s="1047"/>
      <c r="M801" s="1048"/>
      <c r="N801" s="1048"/>
      <c r="O801" s="1049"/>
      <c r="P801" s="1158"/>
      <c r="Q801" s="1050"/>
      <c r="R801" s="1074" t="str">
        <f>IF(H801="","",VLOOKUP($H801,'Nhập xuất tồn S02'!$B$12:$AB$51,3,0))</f>
        <v/>
      </c>
      <c r="S801" s="1093">
        <f t="shared" ref="S801:S864" si="278">IF(OR(LEFT(G801,2)="PN",M801="152",M801="155",M801="156"),O801/I801,0)</f>
        <v>0</v>
      </c>
      <c r="T801" s="1093">
        <f t="shared" ref="T801:T864" si="279">IF(OR(LEFT(G801,2)="PN",M801="152",M801="155",M801="156"),O801,0)</f>
        <v>0</v>
      </c>
      <c r="U801" s="1094">
        <f>IF(J801&gt;0,VLOOKUP($H801,'Nhập xuất tồn S02'!$B$12:$AB$51,27,0),0)</f>
        <v>0</v>
      </c>
      <c r="V801" s="1094">
        <f t="shared" si="257"/>
        <v>0</v>
      </c>
      <c r="W801" s="1105" t="str">
        <f>IF(H801="","",VLOOKUP(H801,'Nhập xuất tồn S02'!$B$12:$X$4901,22,0))</f>
        <v/>
      </c>
      <c r="X801" s="1096" t="str">
        <f>IF(H801="","",VLOOKUP(H801,'Nhập xuất tồn S02'!$B$12:$X$4901,23,0))</f>
        <v/>
      </c>
      <c r="Y801" s="1096" t="str">
        <f t="shared" si="258"/>
        <v/>
      </c>
      <c r="Z801" s="1096" t="str">
        <f t="shared" si="259"/>
        <v/>
      </c>
      <c r="AA801" s="1108" t="str">
        <f>IF(P801="","",VLOOKUP(P801,'Khách hàng'!$B$6:$E$1391,2,0))</f>
        <v/>
      </c>
      <c r="AB801" s="1108" t="str">
        <f>IF(P801="","",VLOOKUP(P801,'Khách hàng'!$B$6:$E$1391,3,0))</f>
        <v/>
      </c>
    </row>
    <row r="802" spans="1:28" s="1033" customFormat="1" ht="13.8">
      <c r="A802" s="1165">
        <f t="shared" si="266"/>
        <v>1</v>
      </c>
      <c r="B802" s="1074" t="str">
        <f t="shared" si="267"/>
        <v>Q1</v>
      </c>
      <c r="C802" s="1146"/>
      <c r="D802" s="1176"/>
      <c r="E802" s="1403"/>
      <c r="F802" s="1044">
        <f t="shared" si="271"/>
        <v>0</v>
      </c>
      <c r="G802" s="1081" t="str">
        <f t="shared" si="270"/>
        <v/>
      </c>
      <c r="H802" s="1045"/>
      <c r="I802" s="1046"/>
      <c r="J802" s="1046"/>
      <c r="K802" s="1046"/>
      <c r="L802" s="1047"/>
      <c r="M802" s="1048"/>
      <c r="N802" s="1048"/>
      <c r="O802" s="1049"/>
      <c r="P802" s="1158"/>
      <c r="Q802" s="1050"/>
      <c r="R802" s="1074" t="str">
        <f>IF(H802="","",VLOOKUP($H802,'Nhập xuất tồn S02'!$B$12:$AB$51,3,0))</f>
        <v/>
      </c>
      <c r="S802" s="1093">
        <f t="shared" si="278"/>
        <v>0</v>
      </c>
      <c r="T802" s="1093">
        <f t="shared" si="279"/>
        <v>0</v>
      </c>
      <c r="U802" s="1094">
        <f>IF(J802&gt;0,VLOOKUP($H802,'Nhập xuất tồn S02'!$B$12:$AB$51,27,0),0)</f>
        <v>0</v>
      </c>
      <c r="V802" s="1094">
        <f t="shared" ref="V802:V865" si="280">IF(J802&gt;0,J802*U802,0)</f>
        <v>0</v>
      </c>
      <c r="W802" s="1105" t="str">
        <f>IF(H802="","",VLOOKUP(H802,'Nhập xuất tồn S02'!$B$12:$X$4901,22,0))</f>
        <v/>
      </c>
      <c r="X802" s="1096" t="str">
        <f>IF(H802="","",VLOOKUP(H802,'Nhập xuất tồn S02'!$B$12:$X$4901,23,0))</f>
        <v/>
      </c>
      <c r="Y802" s="1096" t="str">
        <f t="shared" ref="Y802:Y865" si="281">LEFT(M802,3)</f>
        <v/>
      </c>
      <c r="Z802" s="1096" t="str">
        <f t="shared" ref="Z802:Z865" si="282">LEFT(N802,3)</f>
        <v/>
      </c>
      <c r="AA802" s="1108" t="str">
        <f>IF(P802="","",VLOOKUP(P802,'Khách hàng'!$B$6:$E$1391,2,0))</f>
        <v/>
      </c>
      <c r="AB802" s="1108" t="str">
        <f>IF(P802="","",VLOOKUP(P802,'Khách hàng'!$B$6:$E$1391,3,0))</f>
        <v/>
      </c>
    </row>
    <row r="803" spans="1:28" s="1011" customFormat="1" ht="13.8">
      <c r="A803" s="1164">
        <f t="shared" si="264"/>
        <v>1</v>
      </c>
      <c r="B803" s="1073" t="str">
        <f t="shared" si="265"/>
        <v>Q1</v>
      </c>
      <c r="C803" s="1042"/>
      <c r="D803" s="1175"/>
      <c r="E803" s="1403"/>
      <c r="F803" s="1044">
        <f t="shared" si="271"/>
        <v>0</v>
      </c>
      <c r="G803" s="1081" t="str">
        <f t="shared" si="270"/>
        <v/>
      </c>
      <c r="H803" s="1019"/>
      <c r="I803" s="1020"/>
      <c r="J803" s="1020"/>
      <c r="K803" s="1020"/>
      <c r="L803" s="1022"/>
      <c r="M803" s="1023"/>
      <c r="N803" s="1023"/>
      <c r="O803" s="1024"/>
      <c r="P803" s="1156"/>
      <c r="Q803" s="1010"/>
      <c r="R803" s="1073" t="str">
        <f>IF(H803="","",VLOOKUP($H803,'Nhập xuất tồn S02'!$B$12:$AB$51,3,0))</f>
        <v/>
      </c>
      <c r="S803" s="1093">
        <f t="shared" si="278"/>
        <v>0</v>
      </c>
      <c r="T803" s="1093">
        <f t="shared" si="279"/>
        <v>0</v>
      </c>
      <c r="U803" s="1094">
        <f>IF(J803&gt;0,VLOOKUP($H803,'Nhập xuất tồn S02'!$B$12:$AB$51,27,0),0)</f>
        <v>0</v>
      </c>
      <c r="V803" s="1094">
        <f t="shared" si="280"/>
        <v>0</v>
      </c>
      <c r="W803" s="1105" t="str">
        <f>IF(H803="","",VLOOKUP(H803,'Nhập xuất tồn S02'!$B$12:$X$4901,22,0))</f>
        <v/>
      </c>
      <c r="X803" s="1096" t="str">
        <f>IF(H803="","",VLOOKUP(H803,'Nhập xuất tồn S02'!$B$12:$X$4901,23,0))</f>
        <v/>
      </c>
      <c r="Y803" s="1096" t="str">
        <f t="shared" si="281"/>
        <v/>
      </c>
      <c r="Z803" s="1096" t="str">
        <f t="shared" si="282"/>
        <v/>
      </c>
      <c r="AA803" s="1107" t="str">
        <f>IF(P803="","",VLOOKUP(P803,'Khách hàng'!$B$6:$E$1391,2,0))</f>
        <v/>
      </c>
      <c r="AB803" s="1107" t="str">
        <f>IF(P803="","",VLOOKUP(P803,'Khách hàng'!$B$6:$E$1391,3,0))</f>
        <v/>
      </c>
    </row>
    <row r="804" spans="1:28" s="1011" customFormat="1" ht="13.8">
      <c r="A804" s="1164">
        <f t="shared" si="264"/>
        <v>1</v>
      </c>
      <c r="B804" s="1073" t="str">
        <f t="shared" si="265"/>
        <v>Q1</v>
      </c>
      <c r="C804" s="1042"/>
      <c r="D804" s="1175"/>
      <c r="E804" s="1403"/>
      <c r="F804" s="1044">
        <f t="shared" si="271"/>
        <v>0</v>
      </c>
      <c r="G804" s="1081" t="str">
        <f t="shared" si="270"/>
        <v/>
      </c>
      <c r="H804" s="1019"/>
      <c r="I804" s="1020"/>
      <c r="J804" s="1020"/>
      <c r="K804" s="1020"/>
      <c r="L804" s="1022"/>
      <c r="M804" s="1023"/>
      <c r="N804" s="1023"/>
      <c r="O804" s="1024"/>
      <c r="P804" s="1156"/>
      <c r="Q804" s="1010"/>
      <c r="R804" s="1073" t="str">
        <f>IF(H804="","",VLOOKUP($H804,'Nhập xuất tồn S02'!$B$12:$AB$51,3,0))</f>
        <v/>
      </c>
      <c r="S804" s="1093">
        <f t="shared" si="278"/>
        <v>0</v>
      </c>
      <c r="T804" s="1093">
        <f t="shared" si="279"/>
        <v>0</v>
      </c>
      <c r="U804" s="1094">
        <f>IF(J804&gt;0,VLOOKUP($H804,'Nhập xuất tồn S02'!$B$12:$AB$51,27,0),0)</f>
        <v>0</v>
      </c>
      <c r="V804" s="1094">
        <f t="shared" si="280"/>
        <v>0</v>
      </c>
      <c r="W804" s="1105" t="str">
        <f>IF(H804="","",VLOOKUP(H804,'Nhập xuất tồn S02'!$B$12:$X$4901,22,0))</f>
        <v/>
      </c>
      <c r="X804" s="1096" t="str">
        <f>IF(H804="","",VLOOKUP(H804,'Nhập xuất tồn S02'!$B$12:$X$4901,23,0))</f>
        <v/>
      </c>
      <c r="Y804" s="1096" t="str">
        <f t="shared" si="281"/>
        <v/>
      </c>
      <c r="Z804" s="1096" t="str">
        <f t="shared" si="282"/>
        <v/>
      </c>
      <c r="AA804" s="1107" t="str">
        <f>IF(P804="","",VLOOKUP(P804,'Khách hàng'!$B$6:$E$1391,2,0))</f>
        <v/>
      </c>
      <c r="AB804" s="1107" t="str">
        <f>IF(P804="","",VLOOKUP(P804,'Khách hàng'!$B$6:$E$1391,3,0))</f>
        <v/>
      </c>
    </row>
    <row r="805" spans="1:28" s="1011" customFormat="1" ht="13.8">
      <c r="A805" s="1164">
        <f t="shared" si="264"/>
        <v>1</v>
      </c>
      <c r="B805" s="1073" t="str">
        <f t="shared" si="265"/>
        <v>Q1</v>
      </c>
      <c r="C805" s="1042"/>
      <c r="D805" s="1175"/>
      <c r="E805" s="1403"/>
      <c r="F805" s="1044">
        <f t="shared" si="271"/>
        <v>0</v>
      </c>
      <c r="G805" s="1081" t="str">
        <f t="shared" si="270"/>
        <v/>
      </c>
      <c r="H805" s="1019"/>
      <c r="I805" s="1020"/>
      <c r="J805" s="1020"/>
      <c r="K805" s="1020"/>
      <c r="L805" s="1022"/>
      <c r="M805" s="1023"/>
      <c r="N805" s="1023"/>
      <c r="O805" s="1024"/>
      <c r="P805" s="1156"/>
      <c r="Q805" s="1010"/>
      <c r="R805" s="1073" t="str">
        <f>IF(H805="","",VLOOKUP($H805,'Nhập xuất tồn S02'!$B$12:$AB$51,3,0))</f>
        <v/>
      </c>
      <c r="S805" s="1093">
        <f t="shared" si="278"/>
        <v>0</v>
      </c>
      <c r="T805" s="1093">
        <f t="shared" si="279"/>
        <v>0</v>
      </c>
      <c r="U805" s="1094">
        <f>IF(J805&gt;0,VLOOKUP($H805,'Nhập xuất tồn S02'!$B$12:$AB$51,27,0),0)</f>
        <v>0</v>
      </c>
      <c r="V805" s="1094">
        <f t="shared" si="280"/>
        <v>0</v>
      </c>
      <c r="W805" s="1105" t="str">
        <f>IF(H805="","",VLOOKUP(H805,'Nhập xuất tồn S02'!$B$12:$X$4901,22,0))</f>
        <v/>
      </c>
      <c r="X805" s="1096" t="str">
        <f>IF(H805="","",VLOOKUP(H805,'Nhập xuất tồn S02'!$B$12:$X$4901,23,0))</f>
        <v/>
      </c>
      <c r="Y805" s="1096" t="str">
        <f t="shared" si="281"/>
        <v/>
      </c>
      <c r="Z805" s="1096" t="str">
        <f t="shared" si="282"/>
        <v/>
      </c>
      <c r="AA805" s="1107" t="str">
        <f>IF(P805="","",VLOOKUP(P805,'Khách hàng'!$B$6:$E$1391,2,0))</f>
        <v/>
      </c>
      <c r="AB805" s="1107" t="str">
        <f>IF(P805="","",VLOOKUP(P805,'Khách hàng'!$B$6:$E$1391,3,0))</f>
        <v/>
      </c>
    </row>
    <row r="806" spans="1:28" s="1011" customFormat="1" ht="13.8">
      <c r="A806" s="1164">
        <f t="shared" si="264"/>
        <v>1</v>
      </c>
      <c r="B806" s="1073" t="str">
        <f t="shared" si="265"/>
        <v>Q1</v>
      </c>
      <c r="C806" s="1042"/>
      <c r="D806" s="1175"/>
      <c r="E806" s="1403"/>
      <c r="F806" s="1044">
        <f t="shared" si="271"/>
        <v>0</v>
      </c>
      <c r="G806" s="1081" t="str">
        <f t="shared" si="270"/>
        <v/>
      </c>
      <c r="H806" s="1019"/>
      <c r="I806" s="1020"/>
      <c r="J806" s="1020"/>
      <c r="K806" s="1020"/>
      <c r="L806" s="1022"/>
      <c r="M806" s="1023"/>
      <c r="N806" s="1023"/>
      <c r="O806" s="1024"/>
      <c r="P806" s="1156"/>
      <c r="Q806" s="1010"/>
      <c r="R806" s="1073" t="str">
        <f>IF(H806="","",VLOOKUP($H806,'Nhập xuất tồn S02'!$B$12:$AB$51,3,0))</f>
        <v/>
      </c>
      <c r="S806" s="1093">
        <f t="shared" si="278"/>
        <v>0</v>
      </c>
      <c r="T806" s="1093">
        <f t="shared" si="279"/>
        <v>0</v>
      </c>
      <c r="U806" s="1094">
        <f>IF(J806&gt;0,VLOOKUP($H806,'Nhập xuất tồn S02'!$B$12:$AB$51,27,0),0)</f>
        <v>0</v>
      </c>
      <c r="V806" s="1094">
        <f t="shared" si="280"/>
        <v>0</v>
      </c>
      <c r="W806" s="1105" t="str">
        <f>IF(H806="","",VLOOKUP(H806,'Nhập xuất tồn S02'!$B$12:$X$4901,22,0))</f>
        <v/>
      </c>
      <c r="X806" s="1096" t="str">
        <f>IF(H806="","",VLOOKUP(H806,'Nhập xuất tồn S02'!$B$12:$X$4901,23,0))</f>
        <v/>
      </c>
      <c r="Y806" s="1096" t="str">
        <f t="shared" si="281"/>
        <v/>
      </c>
      <c r="Z806" s="1096" t="str">
        <f t="shared" si="282"/>
        <v/>
      </c>
      <c r="AA806" s="1107" t="str">
        <f>IF(P806="","",VLOOKUP(P806,'Khách hàng'!$B$6:$E$1391,2,0))</f>
        <v/>
      </c>
      <c r="AB806" s="1107" t="str">
        <f>IF(P806="","",VLOOKUP(P806,'Khách hàng'!$B$6:$E$1391,3,0))</f>
        <v/>
      </c>
    </row>
    <row r="807" spans="1:28" s="1011" customFormat="1" ht="13.8">
      <c r="A807" s="1164">
        <f t="shared" si="264"/>
        <v>1</v>
      </c>
      <c r="B807" s="1073" t="str">
        <f t="shared" si="265"/>
        <v>Q1</v>
      </c>
      <c r="C807" s="1042"/>
      <c r="D807" s="1175"/>
      <c r="E807" s="1403"/>
      <c r="F807" s="1044">
        <f t="shared" si="271"/>
        <v>0</v>
      </c>
      <c r="G807" s="1081" t="str">
        <f t="shared" si="270"/>
        <v/>
      </c>
      <c r="H807" s="1019"/>
      <c r="I807" s="1020"/>
      <c r="J807" s="1020"/>
      <c r="K807" s="1020"/>
      <c r="L807" s="1022"/>
      <c r="M807" s="1023"/>
      <c r="N807" s="1023"/>
      <c r="O807" s="1024"/>
      <c r="P807" s="1156"/>
      <c r="Q807" s="1010"/>
      <c r="R807" s="1073" t="str">
        <f>IF(H807="","",VLOOKUP($H807,'Nhập xuất tồn S02'!$B$12:$AB$51,3,0))</f>
        <v/>
      </c>
      <c r="S807" s="1093">
        <f t="shared" si="278"/>
        <v>0</v>
      </c>
      <c r="T807" s="1093">
        <f t="shared" si="279"/>
        <v>0</v>
      </c>
      <c r="U807" s="1094">
        <f>IF(J807&gt;0,VLOOKUP($H807,'Nhập xuất tồn S02'!$B$12:$AB$51,27,0),0)</f>
        <v>0</v>
      </c>
      <c r="V807" s="1094">
        <f t="shared" si="280"/>
        <v>0</v>
      </c>
      <c r="W807" s="1105" t="str">
        <f>IF(H807="","",VLOOKUP(H807,'Nhập xuất tồn S02'!$B$12:$X$4901,22,0))</f>
        <v/>
      </c>
      <c r="X807" s="1096" t="str">
        <f>IF(H807="","",VLOOKUP(H807,'Nhập xuất tồn S02'!$B$12:$X$4901,23,0))</f>
        <v/>
      </c>
      <c r="Y807" s="1096" t="str">
        <f t="shared" si="281"/>
        <v/>
      </c>
      <c r="Z807" s="1096" t="str">
        <f t="shared" si="282"/>
        <v/>
      </c>
      <c r="AA807" s="1107" t="str">
        <f>IF(P807="","",VLOOKUP(P807,'Khách hàng'!$B$6:$E$1391,2,0))</f>
        <v/>
      </c>
      <c r="AB807" s="1107" t="str">
        <f>IF(P807="","",VLOOKUP(P807,'Khách hàng'!$B$6:$E$1391,3,0))</f>
        <v/>
      </c>
    </row>
    <row r="808" spans="1:28" s="1011" customFormat="1" ht="13.8">
      <c r="A808" s="1164">
        <f t="shared" si="264"/>
        <v>1</v>
      </c>
      <c r="B808" s="1073" t="str">
        <f t="shared" si="265"/>
        <v>Q1</v>
      </c>
      <c r="C808" s="1042"/>
      <c r="D808" s="1175"/>
      <c r="E808" s="1403"/>
      <c r="F808" s="1044">
        <f t="shared" si="271"/>
        <v>0</v>
      </c>
      <c r="G808" s="1081" t="str">
        <f t="shared" si="270"/>
        <v/>
      </c>
      <c r="H808" s="1019"/>
      <c r="I808" s="1020"/>
      <c r="J808" s="1020"/>
      <c r="K808" s="1020"/>
      <c r="L808" s="1022"/>
      <c r="M808" s="1023"/>
      <c r="N808" s="1023"/>
      <c r="O808" s="1024"/>
      <c r="P808" s="1156"/>
      <c r="Q808" s="1010"/>
      <c r="R808" s="1073" t="str">
        <f>IF(H808="","",VLOOKUP($H808,'Nhập xuất tồn S02'!$B$12:$AB$51,3,0))</f>
        <v/>
      </c>
      <c r="S808" s="1093">
        <f t="shared" si="278"/>
        <v>0</v>
      </c>
      <c r="T808" s="1093">
        <f t="shared" si="279"/>
        <v>0</v>
      </c>
      <c r="U808" s="1094">
        <f>IF(J808&gt;0,VLOOKUP($H808,'Nhập xuất tồn S02'!$B$12:$AB$51,27,0),0)</f>
        <v>0</v>
      </c>
      <c r="V808" s="1094">
        <f t="shared" si="280"/>
        <v>0</v>
      </c>
      <c r="W808" s="1105" t="str">
        <f>IF(H808="","",VLOOKUP(H808,'Nhập xuất tồn S02'!$B$12:$X$4901,22,0))</f>
        <v/>
      </c>
      <c r="X808" s="1096" t="str">
        <f>IF(H808="","",VLOOKUP(H808,'Nhập xuất tồn S02'!$B$12:$X$4901,23,0))</f>
        <v/>
      </c>
      <c r="Y808" s="1096" t="str">
        <f t="shared" si="281"/>
        <v/>
      </c>
      <c r="Z808" s="1096" t="str">
        <f t="shared" si="282"/>
        <v/>
      </c>
      <c r="AA808" s="1107" t="str">
        <f>IF(P808="","",VLOOKUP(P808,'Khách hàng'!$B$6:$E$1391,2,0))</f>
        <v/>
      </c>
      <c r="AB808" s="1107" t="str">
        <f>IF(P808="","",VLOOKUP(P808,'Khách hàng'!$B$6:$E$1391,3,0))</f>
        <v/>
      </c>
    </row>
    <row r="809" spans="1:28" s="1011" customFormat="1" ht="13.8">
      <c r="A809" s="1164">
        <f t="shared" si="264"/>
        <v>1</v>
      </c>
      <c r="B809" s="1073" t="str">
        <f t="shared" si="265"/>
        <v>Q1</v>
      </c>
      <c r="C809" s="1042"/>
      <c r="D809" s="1175"/>
      <c r="E809" s="1403"/>
      <c r="F809" s="1044">
        <f t="shared" si="271"/>
        <v>0</v>
      </c>
      <c r="G809" s="1081" t="str">
        <f t="shared" si="270"/>
        <v/>
      </c>
      <c r="H809" s="1019"/>
      <c r="I809" s="1020"/>
      <c r="J809" s="1020"/>
      <c r="K809" s="1020"/>
      <c r="L809" s="1022"/>
      <c r="M809" s="1023"/>
      <c r="N809" s="1023"/>
      <c r="O809" s="1024"/>
      <c r="P809" s="1156"/>
      <c r="Q809" s="1010"/>
      <c r="R809" s="1073" t="str">
        <f>IF(H809="","",VLOOKUP($H809,'Nhập xuất tồn S02'!$B$12:$AB$51,3,0))</f>
        <v/>
      </c>
      <c r="S809" s="1093">
        <f t="shared" si="278"/>
        <v>0</v>
      </c>
      <c r="T809" s="1093">
        <f t="shared" si="279"/>
        <v>0</v>
      </c>
      <c r="U809" s="1094">
        <f>IF(J809&gt;0,VLOOKUP($H809,'Nhập xuất tồn S02'!$B$12:$AB$51,27,0),0)</f>
        <v>0</v>
      </c>
      <c r="V809" s="1094">
        <f t="shared" si="280"/>
        <v>0</v>
      </c>
      <c r="W809" s="1105" t="str">
        <f>IF(H809="","",VLOOKUP(H809,'Nhập xuất tồn S02'!$B$12:$X$4901,22,0))</f>
        <v/>
      </c>
      <c r="X809" s="1096" t="str">
        <f>IF(H809="","",VLOOKUP(H809,'Nhập xuất tồn S02'!$B$12:$X$4901,23,0))</f>
        <v/>
      </c>
      <c r="Y809" s="1096" t="str">
        <f t="shared" si="281"/>
        <v/>
      </c>
      <c r="Z809" s="1096" t="str">
        <f t="shared" si="282"/>
        <v/>
      </c>
      <c r="AA809" s="1107" t="str">
        <f>IF(P809="","",VLOOKUP(P809,'Khách hàng'!$B$6:$E$1391,2,0))</f>
        <v/>
      </c>
      <c r="AB809" s="1107" t="str">
        <f>IF(P809="","",VLOOKUP(P809,'Khách hàng'!$B$6:$E$1391,3,0))</f>
        <v/>
      </c>
    </row>
    <row r="810" spans="1:28" s="1011" customFormat="1" ht="13.8">
      <c r="A810" s="1164">
        <f t="shared" si="264"/>
        <v>1</v>
      </c>
      <c r="B810" s="1073" t="str">
        <f t="shared" si="265"/>
        <v>Q1</v>
      </c>
      <c r="C810" s="1042"/>
      <c r="D810" s="1175"/>
      <c r="E810" s="1403"/>
      <c r="F810" s="1044">
        <f t="shared" si="271"/>
        <v>0</v>
      </c>
      <c r="G810" s="1081" t="str">
        <f t="shared" si="270"/>
        <v/>
      </c>
      <c r="H810" s="1019"/>
      <c r="I810" s="1020"/>
      <c r="J810" s="1020"/>
      <c r="K810" s="1020"/>
      <c r="L810" s="1022"/>
      <c r="M810" s="1023"/>
      <c r="N810" s="1023"/>
      <c r="O810" s="1024"/>
      <c r="P810" s="1156"/>
      <c r="Q810" s="1010"/>
      <c r="R810" s="1073" t="str">
        <f>IF(H810="","",VLOOKUP($H810,'Nhập xuất tồn S02'!$B$12:$AB$51,3,0))</f>
        <v/>
      </c>
      <c r="S810" s="1093">
        <f t="shared" si="278"/>
        <v>0</v>
      </c>
      <c r="T810" s="1093">
        <f t="shared" si="279"/>
        <v>0</v>
      </c>
      <c r="U810" s="1094">
        <f>IF(J810&gt;0,VLOOKUP($H810,'Nhập xuất tồn S02'!$B$12:$AB$51,27,0),0)</f>
        <v>0</v>
      </c>
      <c r="V810" s="1094">
        <f t="shared" si="280"/>
        <v>0</v>
      </c>
      <c r="W810" s="1105" t="str">
        <f>IF(H810="","",VLOOKUP(H810,'Nhập xuất tồn S02'!$B$12:$X$4901,22,0))</f>
        <v/>
      </c>
      <c r="X810" s="1096" t="str">
        <f>IF(H810="","",VLOOKUP(H810,'Nhập xuất tồn S02'!$B$12:$X$4901,23,0))</f>
        <v/>
      </c>
      <c r="Y810" s="1096" t="str">
        <f t="shared" si="281"/>
        <v/>
      </c>
      <c r="Z810" s="1096" t="str">
        <f t="shared" si="282"/>
        <v/>
      </c>
      <c r="AA810" s="1107" t="str">
        <f>IF(P810="","",VLOOKUP(P810,'Khách hàng'!$B$6:$E$1391,2,0))</f>
        <v/>
      </c>
      <c r="AB810" s="1107" t="str">
        <f>IF(P810="","",VLOOKUP(P810,'Khách hàng'!$B$6:$E$1391,3,0))</f>
        <v/>
      </c>
    </row>
    <row r="811" spans="1:28" s="1011" customFormat="1" ht="13.8">
      <c r="A811" s="1164">
        <f t="shared" si="264"/>
        <v>1</v>
      </c>
      <c r="B811" s="1073" t="str">
        <f t="shared" si="265"/>
        <v>Q1</v>
      </c>
      <c r="C811" s="1042"/>
      <c r="D811" s="1175"/>
      <c r="E811" s="1403"/>
      <c r="F811" s="1044">
        <f t="shared" si="271"/>
        <v>0</v>
      </c>
      <c r="G811" s="1081" t="str">
        <f t="shared" si="270"/>
        <v/>
      </c>
      <c r="H811" s="1019"/>
      <c r="I811" s="1020"/>
      <c r="J811" s="1020"/>
      <c r="K811" s="1020"/>
      <c r="L811" s="1022"/>
      <c r="M811" s="1023"/>
      <c r="N811" s="1023"/>
      <c r="O811" s="1024"/>
      <c r="P811" s="1156"/>
      <c r="Q811" s="1010"/>
      <c r="R811" s="1073" t="str">
        <f>IF(H811="","",VLOOKUP($H811,'Nhập xuất tồn S02'!$B$12:$AB$51,3,0))</f>
        <v/>
      </c>
      <c r="S811" s="1093">
        <f t="shared" si="278"/>
        <v>0</v>
      </c>
      <c r="T811" s="1093">
        <f t="shared" si="279"/>
        <v>0</v>
      </c>
      <c r="U811" s="1094">
        <f>IF(J811&gt;0,VLOOKUP($H811,'Nhập xuất tồn S02'!$B$12:$AB$51,27,0),0)</f>
        <v>0</v>
      </c>
      <c r="V811" s="1094">
        <f t="shared" si="280"/>
        <v>0</v>
      </c>
      <c r="W811" s="1105" t="str">
        <f>IF(H811="","",VLOOKUP(H811,'Nhập xuất tồn S02'!$B$12:$X$4901,22,0))</f>
        <v/>
      </c>
      <c r="X811" s="1096" t="str">
        <f>IF(H811="","",VLOOKUP(H811,'Nhập xuất tồn S02'!$B$12:$X$4901,23,0))</f>
        <v/>
      </c>
      <c r="Y811" s="1096" t="str">
        <f t="shared" si="281"/>
        <v/>
      </c>
      <c r="Z811" s="1096" t="str">
        <f t="shared" si="282"/>
        <v/>
      </c>
      <c r="AA811" s="1107" t="str">
        <f>IF(P811="","",VLOOKUP(P811,'Khách hàng'!$B$6:$E$1391,2,0))</f>
        <v/>
      </c>
      <c r="AB811" s="1107" t="str">
        <f>IF(P811="","",VLOOKUP(P811,'Khách hàng'!$B$6:$E$1391,3,0))</f>
        <v/>
      </c>
    </row>
    <row r="812" spans="1:28" s="1033" customFormat="1" ht="13.8">
      <c r="A812" s="1165">
        <f t="shared" si="264"/>
        <v>1</v>
      </c>
      <c r="B812" s="1074" t="str">
        <f t="shared" si="265"/>
        <v>Q1</v>
      </c>
      <c r="C812" s="1146"/>
      <c r="D812" s="1176"/>
      <c r="E812" s="1403"/>
      <c r="F812" s="1044">
        <f t="shared" si="271"/>
        <v>0</v>
      </c>
      <c r="G812" s="1081" t="str">
        <f t="shared" si="270"/>
        <v/>
      </c>
      <c r="H812" s="1045"/>
      <c r="I812" s="1046"/>
      <c r="J812" s="1046"/>
      <c r="K812" s="1046"/>
      <c r="L812" s="1047"/>
      <c r="M812" s="1048"/>
      <c r="N812" s="1048"/>
      <c r="O812" s="1049"/>
      <c r="P812" s="1158"/>
      <c r="Q812" s="1050"/>
      <c r="R812" s="1074" t="str">
        <f>IF(H812="","",VLOOKUP($H812,'Nhập xuất tồn S02'!$B$12:$AB$51,3,0))</f>
        <v/>
      </c>
      <c r="S812" s="1093">
        <f t="shared" si="278"/>
        <v>0</v>
      </c>
      <c r="T812" s="1093">
        <f t="shared" si="279"/>
        <v>0</v>
      </c>
      <c r="U812" s="1094">
        <f>IF(J812&gt;0,VLOOKUP($H812,'Nhập xuất tồn S02'!$B$12:$AB$51,27,0),0)</f>
        <v>0</v>
      </c>
      <c r="V812" s="1094">
        <f t="shared" si="280"/>
        <v>0</v>
      </c>
      <c r="W812" s="1105" t="str">
        <f>IF(H812="","",VLOOKUP(H812,'Nhập xuất tồn S02'!$B$12:$X$4901,22,0))</f>
        <v/>
      </c>
      <c r="X812" s="1096" t="str">
        <f>IF(H812="","",VLOOKUP(H812,'Nhập xuất tồn S02'!$B$12:$X$4901,23,0))</f>
        <v/>
      </c>
      <c r="Y812" s="1096" t="str">
        <f t="shared" si="281"/>
        <v/>
      </c>
      <c r="Z812" s="1096" t="str">
        <f t="shared" si="282"/>
        <v/>
      </c>
      <c r="AA812" s="1108" t="str">
        <f>IF(P812="","",VLOOKUP(P812,'Khách hàng'!$B$6:$E$1391,2,0))</f>
        <v/>
      </c>
      <c r="AB812" s="1108" t="str">
        <f>IF(P812="","",VLOOKUP(P812,'Khách hàng'!$B$6:$E$1391,3,0))</f>
        <v/>
      </c>
    </row>
    <row r="813" spans="1:28" s="1033" customFormat="1" ht="13.8">
      <c r="A813" s="1165">
        <f t="shared" si="264"/>
        <v>1</v>
      </c>
      <c r="B813" s="1074" t="str">
        <f t="shared" si="265"/>
        <v>Q1</v>
      </c>
      <c r="C813" s="1146"/>
      <c r="D813" s="1176"/>
      <c r="E813" s="1403"/>
      <c r="F813" s="1044">
        <f t="shared" si="271"/>
        <v>0</v>
      </c>
      <c r="G813" s="1081" t="str">
        <f t="shared" si="270"/>
        <v/>
      </c>
      <c r="H813" s="1045"/>
      <c r="I813" s="1046"/>
      <c r="J813" s="1046"/>
      <c r="K813" s="1046"/>
      <c r="L813" s="1047"/>
      <c r="M813" s="1048"/>
      <c r="N813" s="1048"/>
      <c r="O813" s="1049"/>
      <c r="P813" s="1158"/>
      <c r="Q813" s="1050"/>
      <c r="R813" s="1074" t="str">
        <f>IF(H813="","",VLOOKUP($H813,'Nhập xuất tồn S02'!$B$12:$AB$51,3,0))</f>
        <v/>
      </c>
      <c r="S813" s="1093">
        <f t="shared" si="278"/>
        <v>0</v>
      </c>
      <c r="T813" s="1093">
        <f t="shared" si="279"/>
        <v>0</v>
      </c>
      <c r="U813" s="1094">
        <f>IF(J813&gt;0,VLOOKUP($H813,'Nhập xuất tồn S02'!$B$12:$AB$51,27,0),0)</f>
        <v>0</v>
      </c>
      <c r="V813" s="1094">
        <f t="shared" si="280"/>
        <v>0</v>
      </c>
      <c r="W813" s="1105" t="str">
        <f>IF(H813="","",VLOOKUP(H813,'Nhập xuất tồn S02'!$B$12:$X$4901,22,0))</f>
        <v/>
      </c>
      <c r="X813" s="1096" t="str">
        <f>IF(H813="","",VLOOKUP(H813,'Nhập xuất tồn S02'!$B$12:$X$4901,23,0))</f>
        <v/>
      </c>
      <c r="Y813" s="1096" t="str">
        <f t="shared" si="281"/>
        <v/>
      </c>
      <c r="Z813" s="1096" t="str">
        <f t="shared" si="282"/>
        <v/>
      </c>
      <c r="AA813" s="1108" t="str">
        <f>IF(P813="","",VLOOKUP(P813,'Khách hàng'!$B$6:$E$1391,2,0))</f>
        <v/>
      </c>
      <c r="AB813" s="1108" t="str">
        <f>IF(P813="","",VLOOKUP(P813,'Khách hàng'!$B$6:$E$1391,3,0))</f>
        <v/>
      </c>
    </row>
    <row r="814" spans="1:28" s="1011" customFormat="1" ht="13.8">
      <c r="A814" s="1164">
        <f t="shared" si="264"/>
        <v>1</v>
      </c>
      <c r="B814" s="1073" t="str">
        <f t="shared" si="265"/>
        <v>Q1</v>
      </c>
      <c r="C814" s="1042"/>
      <c r="D814" s="1175"/>
      <c r="E814" s="1403"/>
      <c r="F814" s="1044">
        <f t="shared" si="271"/>
        <v>0</v>
      </c>
      <c r="G814" s="1081" t="str">
        <f t="shared" si="270"/>
        <v/>
      </c>
      <c r="H814" s="1019"/>
      <c r="I814" s="1020"/>
      <c r="J814" s="1020"/>
      <c r="K814" s="1020"/>
      <c r="L814" s="1022"/>
      <c r="M814" s="1023"/>
      <c r="N814" s="1023"/>
      <c r="O814" s="1024"/>
      <c r="P814" s="1156"/>
      <c r="Q814" s="1010"/>
      <c r="R814" s="1073" t="str">
        <f>IF(H814="","",VLOOKUP($H814,'Nhập xuất tồn S02'!$B$12:$AB$51,3,0))</f>
        <v/>
      </c>
      <c r="S814" s="1093">
        <f t="shared" si="278"/>
        <v>0</v>
      </c>
      <c r="T814" s="1093">
        <f t="shared" si="279"/>
        <v>0</v>
      </c>
      <c r="U814" s="1094">
        <f>IF(J814&gt;0,VLOOKUP($H814,'Nhập xuất tồn S02'!$B$12:$AB$51,27,0),0)</f>
        <v>0</v>
      </c>
      <c r="V814" s="1094">
        <f t="shared" si="280"/>
        <v>0</v>
      </c>
      <c r="W814" s="1105" t="str">
        <f>IF(H814="","",VLOOKUP(H814,'Nhập xuất tồn S02'!$B$12:$X$4901,22,0))</f>
        <v/>
      </c>
      <c r="X814" s="1096" t="str">
        <f>IF(H814="","",VLOOKUP(H814,'Nhập xuất tồn S02'!$B$12:$X$4901,23,0))</f>
        <v/>
      </c>
      <c r="Y814" s="1096" t="str">
        <f t="shared" si="281"/>
        <v/>
      </c>
      <c r="Z814" s="1096" t="str">
        <f t="shared" si="282"/>
        <v/>
      </c>
      <c r="AA814" s="1107" t="str">
        <f>IF(P814="","",VLOOKUP(P814,'Khách hàng'!$B$6:$E$1391,2,0))</f>
        <v/>
      </c>
      <c r="AB814" s="1107" t="str">
        <f>IF(P814="","",VLOOKUP(P814,'Khách hàng'!$B$6:$E$1391,3,0))</f>
        <v/>
      </c>
    </row>
    <row r="815" spans="1:28" s="1011" customFormat="1" ht="13.8">
      <c r="A815" s="1164">
        <f t="shared" si="264"/>
        <v>1</v>
      </c>
      <c r="B815" s="1073" t="str">
        <f t="shared" si="265"/>
        <v>Q1</v>
      </c>
      <c r="C815" s="1042"/>
      <c r="D815" s="1175"/>
      <c r="E815" s="1403"/>
      <c r="F815" s="1044">
        <f t="shared" si="271"/>
        <v>0</v>
      </c>
      <c r="G815" s="1081" t="str">
        <f t="shared" si="270"/>
        <v/>
      </c>
      <c r="H815" s="1019"/>
      <c r="I815" s="1020"/>
      <c r="J815" s="1020"/>
      <c r="K815" s="1020"/>
      <c r="L815" s="1022"/>
      <c r="M815" s="1023"/>
      <c r="N815" s="1023"/>
      <c r="O815" s="1024"/>
      <c r="P815" s="1156"/>
      <c r="Q815" s="1010"/>
      <c r="R815" s="1073" t="str">
        <f>IF(H815="","",VLOOKUP($H815,'Nhập xuất tồn S02'!$B$12:$AB$51,3,0))</f>
        <v/>
      </c>
      <c r="S815" s="1093">
        <f t="shared" si="278"/>
        <v>0</v>
      </c>
      <c r="T815" s="1093">
        <f t="shared" si="279"/>
        <v>0</v>
      </c>
      <c r="U815" s="1094">
        <f>IF(J815&gt;0,VLOOKUP($H815,'Nhập xuất tồn S02'!$B$12:$AB$51,27,0),0)</f>
        <v>0</v>
      </c>
      <c r="V815" s="1094">
        <f t="shared" si="280"/>
        <v>0</v>
      </c>
      <c r="W815" s="1105" t="str">
        <f>IF(H815="","",VLOOKUP(H815,'Nhập xuất tồn S02'!$B$12:$X$4901,22,0))</f>
        <v/>
      </c>
      <c r="X815" s="1096" t="str">
        <f>IF(H815="","",VLOOKUP(H815,'Nhập xuất tồn S02'!$B$12:$X$4901,23,0))</f>
        <v/>
      </c>
      <c r="Y815" s="1096" t="str">
        <f t="shared" si="281"/>
        <v/>
      </c>
      <c r="Z815" s="1096" t="str">
        <f t="shared" si="282"/>
        <v/>
      </c>
      <c r="AA815" s="1107" t="str">
        <f>IF(P815="","",VLOOKUP(P815,'Khách hàng'!$B$6:$E$1391,2,0))</f>
        <v/>
      </c>
      <c r="AB815" s="1107" t="str">
        <f>IF(P815="","",VLOOKUP(P815,'Khách hàng'!$B$6:$E$1391,3,0))</f>
        <v/>
      </c>
    </row>
    <row r="816" spans="1:28" s="1011" customFormat="1" ht="13.8">
      <c r="A816" s="1164">
        <f t="shared" si="264"/>
        <v>1</v>
      </c>
      <c r="B816" s="1073" t="str">
        <f t="shared" si="265"/>
        <v>Q1</v>
      </c>
      <c r="C816" s="1042"/>
      <c r="D816" s="1175"/>
      <c r="E816" s="1403"/>
      <c r="F816" s="1044">
        <f t="shared" si="271"/>
        <v>0</v>
      </c>
      <c r="G816" s="1081" t="str">
        <f t="shared" si="270"/>
        <v/>
      </c>
      <c r="H816" s="1019"/>
      <c r="I816" s="1020"/>
      <c r="J816" s="1020"/>
      <c r="K816" s="1020"/>
      <c r="L816" s="1022"/>
      <c r="M816" s="1023"/>
      <c r="N816" s="1023"/>
      <c r="O816" s="1024"/>
      <c r="P816" s="1156"/>
      <c r="Q816" s="1010"/>
      <c r="R816" s="1073" t="str">
        <f>IF(H816="","",VLOOKUP($H816,'Nhập xuất tồn S02'!$B$12:$AB$51,3,0))</f>
        <v/>
      </c>
      <c r="S816" s="1093">
        <f t="shared" si="278"/>
        <v>0</v>
      </c>
      <c r="T816" s="1093">
        <f t="shared" si="279"/>
        <v>0</v>
      </c>
      <c r="U816" s="1094">
        <f>IF(J816&gt;0,VLOOKUP($H816,'Nhập xuất tồn S02'!$B$12:$AB$51,27,0),0)</f>
        <v>0</v>
      </c>
      <c r="V816" s="1094">
        <f t="shared" si="280"/>
        <v>0</v>
      </c>
      <c r="W816" s="1105" t="str">
        <f>IF(H816="","",VLOOKUP(H816,'Nhập xuất tồn S02'!$B$12:$X$4901,22,0))</f>
        <v/>
      </c>
      <c r="X816" s="1096" t="str">
        <f>IF(H816="","",VLOOKUP(H816,'Nhập xuất tồn S02'!$B$12:$X$4901,23,0))</f>
        <v/>
      </c>
      <c r="Y816" s="1096" t="str">
        <f t="shared" si="281"/>
        <v/>
      </c>
      <c r="Z816" s="1096" t="str">
        <f t="shared" si="282"/>
        <v/>
      </c>
      <c r="AA816" s="1107" t="str">
        <f>IF(P816="","",VLOOKUP(P816,'Khách hàng'!$B$6:$E$1391,2,0))</f>
        <v/>
      </c>
      <c r="AB816" s="1107" t="str">
        <f>IF(P816="","",VLOOKUP(P816,'Khách hàng'!$B$6:$E$1391,3,0))</f>
        <v/>
      </c>
    </row>
    <row r="817" spans="1:28" s="1011" customFormat="1" ht="13.8">
      <c r="A817" s="1164">
        <f t="shared" si="264"/>
        <v>1</v>
      </c>
      <c r="B817" s="1073" t="str">
        <f t="shared" si="265"/>
        <v>Q1</v>
      </c>
      <c r="C817" s="1042"/>
      <c r="D817" s="1175"/>
      <c r="E817" s="1403"/>
      <c r="F817" s="1044">
        <f t="shared" si="271"/>
        <v>0</v>
      </c>
      <c r="G817" s="1081" t="str">
        <f t="shared" ref="G817:G880" si="283">IF(M817="152","PN-"&amp;C817,"")</f>
        <v/>
      </c>
      <c r="H817" s="1019"/>
      <c r="I817" s="1020"/>
      <c r="J817" s="1020"/>
      <c r="K817" s="1020"/>
      <c r="L817" s="1022"/>
      <c r="M817" s="1023"/>
      <c r="N817" s="1023"/>
      <c r="O817" s="1024"/>
      <c r="P817" s="1156"/>
      <c r="Q817" s="1010"/>
      <c r="R817" s="1073" t="str">
        <f>IF(H817="","",VLOOKUP($H817,'Nhập xuất tồn S02'!$B$12:$AB$51,3,0))</f>
        <v/>
      </c>
      <c r="S817" s="1093">
        <f t="shared" si="278"/>
        <v>0</v>
      </c>
      <c r="T817" s="1093">
        <f t="shared" si="279"/>
        <v>0</v>
      </c>
      <c r="U817" s="1094">
        <f>IF(J817&gt;0,VLOOKUP($H817,'Nhập xuất tồn S02'!$B$12:$AB$51,27,0),0)</f>
        <v>0</v>
      </c>
      <c r="V817" s="1094">
        <f t="shared" si="280"/>
        <v>0</v>
      </c>
      <c r="W817" s="1105" t="str">
        <f>IF(H817="","",VLOOKUP(H817,'Nhập xuất tồn S02'!$B$12:$X$4901,22,0))</f>
        <v/>
      </c>
      <c r="X817" s="1096" t="str">
        <f>IF(H817="","",VLOOKUP(H817,'Nhập xuất tồn S02'!$B$12:$X$4901,23,0))</f>
        <v/>
      </c>
      <c r="Y817" s="1096" t="str">
        <f t="shared" si="281"/>
        <v/>
      </c>
      <c r="Z817" s="1096" t="str">
        <f t="shared" si="282"/>
        <v/>
      </c>
      <c r="AA817" s="1107" t="str">
        <f>IF(P817="","",VLOOKUP(P817,'Khách hàng'!$B$6:$E$1391,2,0))</f>
        <v/>
      </c>
      <c r="AB817" s="1107" t="str">
        <f>IF(P817="","",VLOOKUP(P817,'Khách hàng'!$B$6:$E$1391,3,0))</f>
        <v/>
      </c>
    </row>
    <row r="818" spans="1:28" s="1011" customFormat="1" ht="13.8">
      <c r="A818" s="1164">
        <f t="shared" si="264"/>
        <v>1</v>
      </c>
      <c r="B818" s="1073" t="str">
        <f t="shared" si="265"/>
        <v>Q1</v>
      </c>
      <c r="C818" s="1042"/>
      <c r="D818" s="1175"/>
      <c r="E818" s="1403"/>
      <c r="F818" s="1044">
        <f t="shared" si="271"/>
        <v>0</v>
      </c>
      <c r="G818" s="1081" t="str">
        <f t="shared" si="283"/>
        <v/>
      </c>
      <c r="H818" s="1019"/>
      <c r="I818" s="1020"/>
      <c r="J818" s="1020"/>
      <c r="K818" s="1020"/>
      <c r="L818" s="1022"/>
      <c r="M818" s="1023"/>
      <c r="N818" s="1023"/>
      <c r="O818" s="1024"/>
      <c r="P818" s="1156"/>
      <c r="Q818" s="1010"/>
      <c r="R818" s="1073" t="str">
        <f>IF(H818="","",VLOOKUP($H818,'Nhập xuất tồn S02'!$B$12:$AB$51,3,0))</f>
        <v/>
      </c>
      <c r="S818" s="1093">
        <f t="shared" si="278"/>
        <v>0</v>
      </c>
      <c r="T818" s="1093">
        <f t="shared" si="279"/>
        <v>0</v>
      </c>
      <c r="U818" s="1094">
        <f>IF(J818&gt;0,VLOOKUP($H818,'Nhập xuất tồn S02'!$B$12:$AB$51,27,0),0)</f>
        <v>0</v>
      </c>
      <c r="V818" s="1094">
        <f t="shared" si="280"/>
        <v>0</v>
      </c>
      <c r="W818" s="1105" t="str">
        <f>IF(H818="","",VLOOKUP(H818,'Nhập xuất tồn S02'!$B$12:$X$4901,22,0))</f>
        <v/>
      </c>
      <c r="X818" s="1096" t="str">
        <f>IF(H818="","",VLOOKUP(H818,'Nhập xuất tồn S02'!$B$12:$X$4901,23,0))</f>
        <v/>
      </c>
      <c r="Y818" s="1096" t="str">
        <f t="shared" si="281"/>
        <v/>
      </c>
      <c r="Z818" s="1096" t="str">
        <f t="shared" si="282"/>
        <v/>
      </c>
      <c r="AA818" s="1107" t="str">
        <f>IF(P818="","",VLOOKUP(P818,'Khách hàng'!$B$6:$E$1391,2,0))</f>
        <v/>
      </c>
      <c r="AB818" s="1107" t="str">
        <f>IF(P818="","",VLOOKUP(P818,'Khách hàng'!$B$6:$E$1391,3,0))</f>
        <v/>
      </c>
    </row>
    <row r="819" spans="1:28" s="1011" customFormat="1" ht="13.8">
      <c r="A819" s="1164">
        <f t="shared" si="264"/>
        <v>1</v>
      </c>
      <c r="B819" s="1073" t="str">
        <f t="shared" si="265"/>
        <v>Q1</v>
      </c>
      <c r="C819" s="1042"/>
      <c r="D819" s="1175"/>
      <c r="E819" s="1403"/>
      <c r="F819" s="1044">
        <f t="shared" ref="F819:F882" si="284">D819</f>
        <v>0</v>
      </c>
      <c r="G819" s="1081" t="str">
        <f t="shared" si="283"/>
        <v/>
      </c>
      <c r="H819" s="1019"/>
      <c r="I819" s="1020"/>
      <c r="J819" s="1020"/>
      <c r="K819" s="1020"/>
      <c r="L819" s="1022"/>
      <c r="M819" s="1023"/>
      <c r="N819" s="1023"/>
      <c r="O819" s="1024"/>
      <c r="P819" s="1156"/>
      <c r="Q819" s="1010"/>
      <c r="R819" s="1073" t="str">
        <f>IF(H819="","",VLOOKUP($H819,'Nhập xuất tồn S02'!$B$12:$AB$51,3,0))</f>
        <v/>
      </c>
      <c r="S819" s="1093">
        <f t="shared" si="278"/>
        <v>0</v>
      </c>
      <c r="T819" s="1093">
        <f t="shared" si="279"/>
        <v>0</v>
      </c>
      <c r="U819" s="1094">
        <f>IF(J819&gt;0,VLOOKUP($H819,'Nhập xuất tồn S02'!$B$12:$AB$51,27,0),0)</f>
        <v>0</v>
      </c>
      <c r="V819" s="1094">
        <f t="shared" si="280"/>
        <v>0</v>
      </c>
      <c r="W819" s="1105" t="str">
        <f>IF(H819="","",VLOOKUP(H819,'Nhập xuất tồn S02'!$B$12:$X$4901,22,0))</f>
        <v/>
      </c>
      <c r="X819" s="1096" t="str">
        <f>IF(H819="","",VLOOKUP(H819,'Nhập xuất tồn S02'!$B$12:$X$4901,23,0))</f>
        <v/>
      </c>
      <c r="Y819" s="1096" t="str">
        <f t="shared" si="281"/>
        <v/>
      </c>
      <c r="Z819" s="1096" t="str">
        <f t="shared" si="282"/>
        <v/>
      </c>
      <c r="AA819" s="1107" t="str">
        <f>IF(P819="","",VLOOKUP(P819,'Khách hàng'!$B$6:$E$1391,2,0))</f>
        <v/>
      </c>
      <c r="AB819" s="1107" t="str">
        <f>IF(P819="","",VLOOKUP(P819,'Khách hàng'!$B$6:$E$1391,3,0))</f>
        <v/>
      </c>
    </row>
    <row r="820" spans="1:28" s="1011" customFormat="1" ht="13.8">
      <c r="A820" s="1164">
        <f t="shared" si="264"/>
        <v>1</v>
      </c>
      <c r="B820" s="1073" t="str">
        <f t="shared" si="265"/>
        <v>Q1</v>
      </c>
      <c r="C820" s="1042"/>
      <c r="D820" s="1175"/>
      <c r="E820" s="1403"/>
      <c r="F820" s="1044">
        <f t="shared" si="284"/>
        <v>0</v>
      </c>
      <c r="G820" s="1081" t="str">
        <f t="shared" si="283"/>
        <v/>
      </c>
      <c r="H820" s="1019"/>
      <c r="I820" s="1020"/>
      <c r="J820" s="1020"/>
      <c r="K820" s="1020"/>
      <c r="L820" s="1022"/>
      <c r="M820" s="1023"/>
      <c r="N820" s="1023"/>
      <c r="O820" s="1024"/>
      <c r="P820" s="1156"/>
      <c r="Q820" s="1010"/>
      <c r="R820" s="1073" t="str">
        <f>IF(H820="","",VLOOKUP($H820,'Nhập xuất tồn S02'!$B$12:$AB$51,3,0))</f>
        <v/>
      </c>
      <c r="S820" s="1093">
        <f t="shared" si="278"/>
        <v>0</v>
      </c>
      <c r="T820" s="1093">
        <f t="shared" si="279"/>
        <v>0</v>
      </c>
      <c r="U820" s="1094">
        <f>IF(J820&gt;0,VLOOKUP($H820,'Nhập xuất tồn S02'!$B$12:$AB$51,27,0),0)</f>
        <v>0</v>
      </c>
      <c r="V820" s="1094">
        <f t="shared" si="280"/>
        <v>0</v>
      </c>
      <c r="W820" s="1105" t="str">
        <f>IF(H820="","",VLOOKUP(H820,'Nhập xuất tồn S02'!$B$12:$X$4901,22,0))</f>
        <v/>
      </c>
      <c r="X820" s="1096" t="str">
        <f>IF(H820="","",VLOOKUP(H820,'Nhập xuất tồn S02'!$B$12:$X$4901,23,0))</f>
        <v/>
      </c>
      <c r="Y820" s="1096" t="str">
        <f t="shared" si="281"/>
        <v/>
      </c>
      <c r="Z820" s="1096" t="str">
        <f t="shared" si="282"/>
        <v/>
      </c>
      <c r="AA820" s="1107" t="str">
        <f>IF(P820="","",VLOOKUP(P820,'Khách hàng'!$B$6:$E$1391,2,0))</f>
        <v/>
      </c>
      <c r="AB820" s="1107" t="str">
        <f>IF(P820="","",VLOOKUP(P820,'Khách hàng'!$B$6:$E$1391,3,0))</f>
        <v/>
      </c>
    </row>
    <row r="821" spans="1:28" s="1011" customFormat="1" ht="13.8">
      <c r="A821" s="1164">
        <f t="shared" si="264"/>
        <v>1</v>
      </c>
      <c r="B821" s="1073" t="str">
        <f t="shared" si="265"/>
        <v>Q1</v>
      </c>
      <c r="C821" s="1042"/>
      <c r="D821" s="1175"/>
      <c r="E821" s="1403"/>
      <c r="F821" s="1044">
        <f t="shared" si="284"/>
        <v>0</v>
      </c>
      <c r="G821" s="1081" t="str">
        <f t="shared" si="283"/>
        <v/>
      </c>
      <c r="H821" s="1019"/>
      <c r="I821" s="1020"/>
      <c r="J821" s="1020"/>
      <c r="K821" s="1020"/>
      <c r="L821" s="1022"/>
      <c r="M821" s="1023"/>
      <c r="N821" s="1023"/>
      <c r="O821" s="1024"/>
      <c r="P821" s="1156"/>
      <c r="Q821" s="1010"/>
      <c r="R821" s="1073" t="str">
        <f>IF(H821="","",VLOOKUP($H821,'Nhập xuất tồn S02'!$B$12:$AB$51,3,0))</f>
        <v/>
      </c>
      <c r="S821" s="1093">
        <f t="shared" si="278"/>
        <v>0</v>
      </c>
      <c r="T821" s="1093">
        <f t="shared" si="279"/>
        <v>0</v>
      </c>
      <c r="U821" s="1094">
        <f>IF(J821&gt;0,VLOOKUP($H821,'Nhập xuất tồn S02'!$B$12:$AB$51,27,0),0)</f>
        <v>0</v>
      </c>
      <c r="V821" s="1094">
        <f t="shared" si="280"/>
        <v>0</v>
      </c>
      <c r="W821" s="1105" t="str">
        <f>IF(H821="","",VLOOKUP(H821,'Nhập xuất tồn S02'!$B$12:$X$4901,22,0))</f>
        <v/>
      </c>
      <c r="X821" s="1096" t="str">
        <f>IF(H821="","",VLOOKUP(H821,'Nhập xuất tồn S02'!$B$12:$X$4901,23,0))</f>
        <v/>
      </c>
      <c r="Y821" s="1096" t="str">
        <f t="shared" si="281"/>
        <v/>
      </c>
      <c r="Z821" s="1096" t="str">
        <f t="shared" si="282"/>
        <v/>
      </c>
      <c r="AA821" s="1107" t="str">
        <f>IF(P821="","",VLOOKUP(P821,'Khách hàng'!$B$6:$E$1391,2,0))</f>
        <v/>
      </c>
      <c r="AB821" s="1107" t="str">
        <f>IF(P821="","",VLOOKUP(P821,'Khách hàng'!$B$6:$E$1391,3,0))</f>
        <v/>
      </c>
    </row>
    <row r="822" spans="1:28" s="1011" customFormat="1" ht="13.8">
      <c r="A822" s="1164">
        <f t="shared" si="264"/>
        <v>1</v>
      </c>
      <c r="B822" s="1073" t="str">
        <f t="shared" si="265"/>
        <v>Q1</v>
      </c>
      <c r="C822" s="1042"/>
      <c r="D822" s="1175"/>
      <c r="E822" s="1403"/>
      <c r="F822" s="1044">
        <f t="shared" si="284"/>
        <v>0</v>
      </c>
      <c r="G822" s="1081" t="str">
        <f t="shared" si="283"/>
        <v/>
      </c>
      <c r="H822" s="1019"/>
      <c r="I822" s="1020"/>
      <c r="J822" s="1020"/>
      <c r="K822" s="1020"/>
      <c r="L822" s="1022"/>
      <c r="M822" s="1023"/>
      <c r="N822" s="1023"/>
      <c r="O822" s="1024"/>
      <c r="P822" s="1156"/>
      <c r="Q822" s="1010"/>
      <c r="R822" s="1073" t="str">
        <f>IF(H822="","",VLOOKUP($H822,'Nhập xuất tồn S02'!$B$12:$AB$51,3,0))</f>
        <v/>
      </c>
      <c r="S822" s="1093">
        <f t="shared" si="278"/>
        <v>0</v>
      </c>
      <c r="T822" s="1093">
        <f t="shared" si="279"/>
        <v>0</v>
      </c>
      <c r="U822" s="1094">
        <f>IF(J822&gt;0,VLOOKUP($H822,'Nhập xuất tồn S02'!$B$12:$AB$51,27,0),0)</f>
        <v>0</v>
      </c>
      <c r="V822" s="1094">
        <f t="shared" si="280"/>
        <v>0</v>
      </c>
      <c r="W822" s="1105" t="str">
        <f>IF(H822="","",VLOOKUP(H822,'Nhập xuất tồn S02'!$B$12:$X$4901,22,0))</f>
        <v/>
      </c>
      <c r="X822" s="1096" t="str">
        <f>IF(H822="","",VLOOKUP(H822,'Nhập xuất tồn S02'!$B$12:$X$4901,23,0))</f>
        <v/>
      </c>
      <c r="Y822" s="1096" t="str">
        <f t="shared" si="281"/>
        <v/>
      </c>
      <c r="Z822" s="1096" t="str">
        <f t="shared" si="282"/>
        <v/>
      </c>
      <c r="AA822" s="1107" t="str">
        <f>IF(P822="","",VLOOKUP(P822,'Khách hàng'!$B$6:$E$1391,2,0))</f>
        <v/>
      </c>
      <c r="AB822" s="1107" t="str">
        <f>IF(P822="","",VLOOKUP(P822,'Khách hàng'!$B$6:$E$1391,3,0))</f>
        <v/>
      </c>
    </row>
    <row r="823" spans="1:28" s="1011" customFormat="1" ht="13.8">
      <c r="A823" s="1164">
        <f t="shared" si="264"/>
        <v>1</v>
      </c>
      <c r="B823" s="1073" t="str">
        <f t="shared" si="265"/>
        <v>Q1</v>
      </c>
      <c r="C823" s="1042"/>
      <c r="D823" s="1175"/>
      <c r="E823" s="1403"/>
      <c r="F823" s="1044">
        <f t="shared" si="284"/>
        <v>0</v>
      </c>
      <c r="G823" s="1081" t="str">
        <f t="shared" si="283"/>
        <v/>
      </c>
      <c r="H823" s="1019"/>
      <c r="I823" s="1020"/>
      <c r="J823" s="1020"/>
      <c r="K823" s="1020"/>
      <c r="L823" s="1022"/>
      <c r="M823" s="1023"/>
      <c r="N823" s="1023"/>
      <c r="O823" s="1024"/>
      <c r="P823" s="1156"/>
      <c r="Q823" s="1010"/>
      <c r="R823" s="1073" t="str">
        <f>IF(H823="","",VLOOKUP($H823,'Nhập xuất tồn S02'!$B$12:$AB$51,3,0))</f>
        <v/>
      </c>
      <c r="S823" s="1093">
        <f t="shared" si="278"/>
        <v>0</v>
      </c>
      <c r="T823" s="1093">
        <f t="shared" si="279"/>
        <v>0</v>
      </c>
      <c r="U823" s="1094">
        <f>IF(J823&gt;0,VLOOKUP($H823,'Nhập xuất tồn S02'!$B$12:$AB$51,27,0),0)</f>
        <v>0</v>
      </c>
      <c r="V823" s="1094">
        <f t="shared" si="280"/>
        <v>0</v>
      </c>
      <c r="W823" s="1105" t="str">
        <f>IF(H823="","",VLOOKUP(H823,'Nhập xuất tồn S02'!$B$12:$X$4901,22,0))</f>
        <v/>
      </c>
      <c r="X823" s="1096" t="str">
        <f>IF(H823="","",VLOOKUP(H823,'Nhập xuất tồn S02'!$B$12:$X$4901,23,0))</f>
        <v/>
      </c>
      <c r="Y823" s="1096" t="str">
        <f t="shared" si="281"/>
        <v/>
      </c>
      <c r="Z823" s="1096" t="str">
        <f t="shared" si="282"/>
        <v/>
      </c>
      <c r="AA823" s="1107" t="str">
        <f>IF(P823="","",VLOOKUP(P823,'Khách hàng'!$B$6:$E$1391,2,0))</f>
        <v/>
      </c>
      <c r="AB823" s="1107" t="str">
        <f>IF(P823="","",VLOOKUP(P823,'Khách hàng'!$B$6:$E$1391,3,0))</f>
        <v/>
      </c>
    </row>
    <row r="824" spans="1:28" s="1011" customFormat="1" ht="13.8">
      <c r="A824" s="1164">
        <f t="shared" ref="A824:A887" si="285">IF(F824="","",MONTH(F824))</f>
        <v>1</v>
      </c>
      <c r="B824" s="1073" t="str">
        <f t="shared" ref="B824:B887" si="286">IF(F824="","",IF(OR(MONTH(F824)=1,MONTH(F824)=2,MONTH(F824)=3),"Q1",IF(OR(MONTH(F824)=4,MONTH(F824)=5,MONTH(F824)=6),"Q2",IF(OR(MONTH(F824)=7,MONTH(F824)=8,MONTH(F824)=9),"Q3","Q4"))))</f>
        <v>Q1</v>
      </c>
      <c r="C824" s="1042"/>
      <c r="D824" s="1175"/>
      <c r="E824" s="1403"/>
      <c r="F824" s="1044">
        <f t="shared" si="284"/>
        <v>0</v>
      </c>
      <c r="G824" s="1081" t="str">
        <f t="shared" si="283"/>
        <v/>
      </c>
      <c r="H824" s="1019"/>
      <c r="I824" s="1020"/>
      <c r="J824" s="1020"/>
      <c r="K824" s="1020"/>
      <c r="L824" s="1022"/>
      <c r="M824" s="1023"/>
      <c r="N824" s="1023"/>
      <c r="O824" s="1024"/>
      <c r="P824" s="1156"/>
      <c r="Q824" s="1010"/>
      <c r="R824" s="1073" t="str">
        <f>IF(H824="","",VLOOKUP($H824,'Nhập xuất tồn S02'!$B$12:$AB$51,3,0))</f>
        <v/>
      </c>
      <c r="S824" s="1093">
        <f t="shared" si="278"/>
        <v>0</v>
      </c>
      <c r="T824" s="1093">
        <f t="shared" si="279"/>
        <v>0</v>
      </c>
      <c r="U824" s="1094">
        <f>IF(J824&gt;0,VLOOKUP($H824,'Nhập xuất tồn S02'!$B$12:$AB$51,27,0),0)</f>
        <v>0</v>
      </c>
      <c r="V824" s="1094">
        <f t="shared" si="280"/>
        <v>0</v>
      </c>
      <c r="W824" s="1105" t="str">
        <f>IF(H824="","",VLOOKUP(H824,'Nhập xuất tồn S02'!$B$12:$X$4901,22,0))</f>
        <v/>
      </c>
      <c r="X824" s="1096" t="str">
        <f>IF(H824="","",VLOOKUP(H824,'Nhập xuất tồn S02'!$B$12:$X$4901,23,0))</f>
        <v/>
      </c>
      <c r="Y824" s="1096" t="str">
        <f t="shared" si="281"/>
        <v/>
      </c>
      <c r="Z824" s="1096" t="str">
        <f t="shared" si="282"/>
        <v/>
      </c>
      <c r="AA824" s="1107" t="str">
        <f>IF(P824="","",VLOOKUP(P824,'Khách hàng'!$B$6:$E$1391,2,0))</f>
        <v/>
      </c>
      <c r="AB824" s="1107" t="str">
        <f>IF(P824="","",VLOOKUP(P824,'Khách hàng'!$B$6:$E$1391,3,0))</f>
        <v/>
      </c>
    </row>
    <row r="825" spans="1:28" s="1011" customFormat="1" ht="13.8">
      <c r="A825" s="1164">
        <f t="shared" si="285"/>
        <v>1</v>
      </c>
      <c r="B825" s="1073" t="str">
        <f t="shared" si="286"/>
        <v>Q1</v>
      </c>
      <c r="C825" s="1042"/>
      <c r="D825" s="1175"/>
      <c r="E825" s="1403"/>
      <c r="F825" s="1044">
        <f t="shared" si="284"/>
        <v>0</v>
      </c>
      <c r="G825" s="1081" t="str">
        <f t="shared" si="283"/>
        <v/>
      </c>
      <c r="H825" s="1019"/>
      <c r="I825" s="1020"/>
      <c r="J825" s="1020"/>
      <c r="K825" s="1020"/>
      <c r="L825" s="1022"/>
      <c r="M825" s="1023"/>
      <c r="N825" s="1023"/>
      <c r="O825" s="1024"/>
      <c r="P825" s="1156"/>
      <c r="Q825" s="1010"/>
      <c r="R825" s="1073" t="str">
        <f>IF(H825="","",VLOOKUP($H825,'Nhập xuất tồn S02'!$B$12:$AB$51,3,0))</f>
        <v/>
      </c>
      <c r="S825" s="1093">
        <f t="shared" si="278"/>
        <v>0</v>
      </c>
      <c r="T825" s="1093">
        <f t="shared" si="279"/>
        <v>0</v>
      </c>
      <c r="U825" s="1094">
        <f>IF(J825&gt;0,VLOOKUP($H825,'Nhập xuất tồn S02'!$B$12:$AB$51,27,0),0)</f>
        <v>0</v>
      </c>
      <c r="V825" s="1094">
        <f t="shared" si="280"/>
        <v>0</v>
      </c>
      <c r="W825" s="1105" t="str">
        <f>IF(H825="","",VLOOKUP(H825,'Nhập xuất tồn S02'!$B$12:$X$4901,22,0))</f>
        <v/>
      </c>
      <c r="X825" s="1096" t="str">
        <f>IF(H825="","",VLOOKUP(H825,'Nhập xuất tồn S02'!$B$12:$X$4901,23,0))</f>
        <v/>
      </c>
      <c r="Y825" s="1096" t="str">
        <f t="shared" si="281"/>
        <v/>
      </c>
      <c r="Z825" s="1096" t="str">
        <f t="shared" si="282"/>
        <v/>
      </c>
      <c r="AA825" s="1107" t="str">
        <f>IF(P825="","",VLOOKUP(P825,'Khách hàng'!$B$6:$E$1391,2,0))</f>
        <v/>
      </c>
      <c r="AB825" s="1107" t="str">
        <f>IF(P825="","",VLOOKUP(P825,'Khách hàng'!$B$6:$E$1391,3,0))</f>
        <v/>
      </c>
    </row>
    <row r="826" spans="1:28" s="1011" customFormat="1" ht="13.8">
      <c r="A826" s="1164">
        <f t="shared" si="285"/>
        <v>1</v>
      </c>
      <c r="B826" s="1073" t="str">
        <f t="shared" si="286"/>
        <v>Q1</v>
      </c>
      <c r="C826" s="1042"/>
      <c r="D826" s="1175"/>
      <c r="E826" s="1403"/>
      <c r="F826" s="1044">
        <f t="shared" si="284"/>
        <v>0</v>
      </c>
      <c r="G826" s="1081" t="str">
        <f t="shared" si="283"/>
        <v/>
      </c>
      <c r="H826" s="1019"/>
      <c r="I826" s="1020"/>
      <c r="J826" s="1020"/>
      <c r="K826" s="1020"/>
      <c r="L826" s="1022"/>
      <c r="M826" s="1023"/>
      <c r="N826" s="1023"/>
      <c r="O826" s="1024"/>
      <c r="P826" s="1156"/>
      <c r="Q826" s="1010"/>
      <c r="R826" s="1073" t="str">
        <f>IF(H826="","",VLOOKUP($H826,'Nhập xuất tồn S02'!$B$12:$AB$51,3,0))</f>
        <v/>
      </c>
      <c r="S826" s="1093">
        <f t="shared" si="278"/>
        <v>0</v>
      </c>
      <c r="T826" s="1093">
        <f t="shared" si="279"/>
        <v>0</v>
      </c>
      <c r="U826" s="1094">
        <f>IF(J826&gt;0,VLOOKUP($H826,'Nhập xuất tồn S02'!$B$12:$AB$51,27,0),0)</f>
        <v>0</v>
      </c>
      <c r="V826" s="1094">
        <f t="shared" si="280"/>
        <v>0</v>
      </c>
      <c r="W826" s="1105" t="str">
        <f>IF(H826="","",VLOOKUP(H826,'Nhập xuất tồn S02'!$B$12:$X$4901,22,0))</f>
        <v/>
      </c>
      <c r="X826" s="1096" t="str">
        <f>IF(H826="","",VLOOKUP(H826,'Nhập xuất tồn S02'!$B$12:$X$4901,23,0))</f>
        <v/>
      </c>
      <c r="Y826" s="1096" t="str">
        <f t="shared" si="281"/>
        <v/>
      </c>
      <c r="Z826" s="1096" t="str">
        <f t="shared" si="282"/>
        <v/>
      </c>
      <c r="AA826" s="1107" t="str">
        <f>IF(P826="","",VLOOKUP(P826,'Khách hàng'!$B$6:$E$1391,2,0))</f>
        <v/>
      </c>
      <c r="AB826" s="1107" t="str">
        <f>IF(P826="","",VLOOKUP(P826,'Khách hàng'!$B$6:$E$1391,3,0))</f>
        <v/>
      </c>
    </row>
    <row r="827" spans="1:28" s="1011" customFormat="1" ht="13.8">
      <c r="A827" s="1164">
        <f t="shared" si="285"/>
        <v>1</v>
      </c>
      <c r="B827" s="1073" t="str">
        <f t="shared" si="286"/>
        <v>Q1</v>
      </c>
      <c r="C827" s="1042"/>
      <c r="D827" s="1175"/>
      <c r="E827" s="1403"/>
      <c r="F827" s="1044">
        <f t="shared" si="284"/>
        <v>0</v>
      </c>
      <c r="G827" s="1081" t="str">
        <f t="shared" si="283"/>
        <v/>
      </c>
      <c r="H827" s="1019"/>
      <c r="I827" s="1020"/>
      <c r="J827" s="1020"/>
      <c r="K827" s="1020"/>
      <c r="L827" s="1022"/>
      <c r="M827" s="1023"/>
      <c r="N827" s="1023"/>
      <c r="O827" s="1024"/>
      <c r="P827" s="1156"/>
      <c r="Q827" s="1010"/>
      <c r="R827" s="1073" t="str">
        <f>IF(H827="","",VLOOKUP($H827,'Nhập xuất tồn S02'!$B$12:$AB$51,3,0))</f>
        <v/>
      </c>
      <c r="S827" s="1093">
        <f t="shared" si="278"/>
        <v>0</v>
      </c>
      <c r="T827" s="1093">
        <f t="shared" si="279"/>
        <v>0</v>
      </c>
      <c r="U827" s="1094">
        <f>IF(J827&gt;0,VLOOKUP($H827,'Nhập xuất tồn S02'!$B$12:$AB$51,27,0),0)</f>
        <v>0</v>
      </c>
      <c r="V827" s="1094">
        <f t="shared" si="280"/>
        <v>0</v>
      </c>
      <c r="W827" s="1105" t="str">
        <f>IF(H827="","",VLOOKUP(H827,'Nhập xuất tồn S02'!$B$12:$X$4901,22,0))</f>
        <v/>
      </c>
      <c r="X827" s="1096" t="str">
        <f>IF(H827="","",VLOOKUP(H827,'Nhập xuất tồn S02'!$B$12:$X$4901,23,0))</f>
        <v/>
      </c>
      <c r="Y827" s="1096" t="str">
        <f t="shared" si="281"/>
        <v/>
      </c>
      <c r="Z827" s="1096" t="str">
        <f t="shared" si="282"/>
        <v/>
      </c>
      <c r="AA827" s="1107" t="str">
        <f>IF(P827="","",VLOOKUP(P827,'Khách hàng'!$B$6:$E$1391,2,0))</f>
        <v/>
      </c>
      <c r="AB827" s="1107" t="str">
        <f>IF(P827="","",VLOOKUP(P827,'Khách hàng'!$B$6:$E$1391,3,0))</f>
        <v/>
      </c>
    </row>
    <row r="828" spans="1:28" s="1011" customFormat="1" ht="13.8">
      <c r="A828" s="1164">
        <f t="shared" si="285"/>
        <v>1</v>
      </c>
      <c r="B828" s="1073" t="str">
        <f t="shared" si="286"/>
        <v>Q1</v>
      </c>
      <c r="C828" s="1042"/>
      <c r="D828" s="1175"/>
      <c r="E828" s="1403"/>
      <c r="F828" s="1044">
        <f t="shared" si="284"/>
        <v>0</v>
      </c>
      <c r="G828" s="1081" t="str">
        <f t="shared" si="283"/>
        <v/>
      </c>
      <c r="H828" s="1019"/>
      <c r="I828" s="1020"/>
      <c r="J828" s="1020"/>
      <c r="K828" s="1020"/>
      <c r="L828" s="1022"/>
      <c r="M828" s="1023"/>
      <c r="N828" s="1023"/>
      <c r="O828" s="1024"/>
      <c r="P828" s="1156"/>
      <c r="Q828" s="1010"/>
      <c r="R828" s="1073" t="str">
        <f>IF(H828="","",VLOOKUP($H828,'Nhập xuất tồn S02'!$B$12:$AB$51,3,0))</f>
        <v/>
      </c>
      <c r="S828" s="1093">
        <f t="shared" si="278"/>
        <v>0</v>
      </c>
      <c r="T828" s="1093">
        <f t="shared" si="279"/>
        <v>0</v>
      </c>
      <c r="U828" s="1094">
        <f>IF(J828&gt;0,VLOOKUP($H828,'Nhập xuất tồn S02'!$B$12:$AB$51,27,0),0)</f>
        <v>0</v>
      </c>
      <c r="V828" s="1094">
        <f t="shared" si="280"/>
        <v>0</v>
      </c>
      <c r="W828" s="1105" t="str">
        <f>IF(H828="","",VLOOKUP(H828,'Nhập xuất tồn S02'!$B$12:$X$4901,22,0))</f>
        <v/>
      </c>
      <c r="X828" s="1096" t="str">
        <f>IF(H828="","",VLOOKUP(H828,'Nhập xuất tồn S02'!$B$12:$X$4901,23,0))</f>
        <v/>
      </c>
      <c r="Y828" s="1096" t="str">
        <f t="shared" si="281"/>
        <v/>
      </c>
      <c r="Z828" s="1096" t="str">
        <f t="shared" si="282"/>
        <v/>
      </c>
      <c r="AA828" s="1107" t="str">
        <f>IF(P828="","",VLOOKUP(P828,'Khách hàng'!$B$6:$E$1391,2,0))</f>
        <v/>
      </c>
      <c r="AB828" s="1107" t="str">
        <f>IF(P828="","",VLOOKUP(P828,'Khách hàng'!$B$6:$E$1391,3,0))</f>
        <v/>
      </c>
    </row>
    <row r="829" spans="1:28" s="1011" customFormat="1" ht="13.8">
      <c r="A829" s="1164">
        <f t="shared" si="285"/>
        <v>1</v>
      </c>
      <c r="B829" s="1073" t="str">
        <f t="shared" si="286"/>
        <v>Q1</v>
      </c>
      <c r="C829" s="1042"/>
      <c r="D829" s="1175"/>
      <c r="E829" s="1403"/>
      <c r="F829" s="1044">
        <f t="shared" si="284"/>
        <v>0</v>
      </c>
      <c r="G829" s="1081" t="str">
        <f t="shared" si="283"/>
        <v/>
      </c>
      <c r="H829" s="1019"/>
      <c r="I829" s="1020"/>
      <c r="J829" s="1020"/>
      <c r="K829" s="1020"/>
      <c r="L829" s="1022"/>
      <c r="M829" s="1023"/>
      <c r="N829" s="1023"/>
      <c r="O829" s="1024"/>
      <c r="P829" s="1156"/>
      <c r="Q829" s="1010"/>
      <c r="R829" s="1073" t="str">
        <f>IF(H829="","",VLOOKUP($H829,'Nhập xuất tồn S02'!$B$12:$AB$51,3,0))</f>
        <v/>
      </c>
      <c r="S829" s="1093">
        <f t="shared" si="278"/>
        <v>0</v>
      </c>
      <c r="T829" s="1093">
        <f t="shared" si="279"/>
        <v>0</v>
      </c>
      <c r="U829" s="1094">
        <f>IF(J829&gt;0,VLOOKUP($H829,'Nhập xuất tồn S02'!$B$12:$AB$51,27,0),0)</f>
        <v>0</v>
      </c>
      <c r="V829" s="1094">
        <f t="shared" si="280"/>
        <v>0</v>
      </c>
      <c r="W829" s="1105" t="str">
        <f>IF(H829="","",VLOOKUP(H829,'Nhập xuất tồn S02'!$B$12:$X$4901,22,0))</f>
        <v/>
      </c>
      <c r="X829" s="1096" t="str">
        <f>IF(H829="","",VLOOKUP(H829,'Nhập xuất tồn S02'!$B$12:$X$4901,23,0))</f>
        <v/>
      </c>
      <c r="Y829" s="1096" t="str">
        <f t="shared" si="281"/>
        <v/>
      </c>
      <c r="Z829" s="1096" t="str">
        <f t="shared" si="282"/>
        <v/>
      </c>
      <c r="AA829" s="1107" t="str">
        <f>IF(P829="","",VLOOKUP(P829,'Khách hàng'!$B$6:$E$1391,2,0))</f>
        <v/>
      </c>
      <c r="AB829" s="1107" t="str">
        <f>IF(P829="","",VLOOKUP(P829,'Khách hàng'!$B$6:$E$1391,3,0))</f>
        <v/>
      </c>
    </row>
    <row r="830" spans="1:28" s="1011" customFormat="1" ht="13.8">
      <c r="A830" s="1164">
        <f t="shared" si="285"/>
        <v>1</v>
      </c>
      <c r="B830" s="1073" t="str">
        <f t="shared" si="286"/>
        <v>Q1</v>
      </c>
      <c r="C830" s="1042"/>
      <c r="D830" s="1175"/>
      <c r="E830" s="1403"/>
      <c r="F830" s="1044">
        <f t="shared" si="284"/>
        <v>0</v>
      </c>
      <c r="G830" s="1081" t="str">
        <f t="shared" si="283"/>
        <v/>
      </c>
      <c r="H830" s="1019"/>
      <c r="I830" s="1020"/>
      <c r="J830" s="1020"/>
      <c r="K830" s="1020"/>
      <c r="L830" s="1022"/>
      <c r="M830" s="1023"/>
      <c r="N830" s="1023"/>
      <c r="O830" s="1024"/>
      <c r="P830" s="1156"/>
      <c r="Q830" s="1010"/>
      <c r="R830" s="1073" t="str">
        <f>IF(H830="","",VLOOKUP($H830,'Nhập xuất tồn S02'!$B$12:$AB$51,3,0))</f>
        <v/>
      </c>
      <c r="S830" s="1093">
        <f t="shared" si="278"/>
        <v>0</v>
      </c>
      <c r="T830" s="1093">
        <f t="shared" si="279"/>
        <v>0</v>
      </c>
      <c r="U830" s="1094">
        <f>IF(J830&gt;0,VLOOKUP($H830,'Nhập xuất tồn S02'!$B$12:$AB$51,27,0),0)</f>
        <v>0</v>
      </c>
      <c r="V830" s="1094">
        <f t="shared" si="280"/>
        <v>0</v>
      </c>
      <c r="W830" s="1105" t="str">
        <f>IF(H830="","",VLOOKUP(H830,'Nhập xuất tồn S02'!$B$12:$X$4901,22,0))</f>
        <v/>
      </c>
      <c r="X830" s="1096" t="str">
        <f>IF(H830="","",VLOOKUP(H830,'Nhập xuất tồn S02'!$B$12:$X$4901,23,0))</f>
        <v/>
      </c>
      <c r="Y830" s="1096" t="str">
        <f t="shared" si="281"/>
        <v/>
      </c>
      <c r="Z830" s="1096" t="str">
        <f t="shared" si="282"/>
        <v/>
      </c>
      <c r="AA830" s="1107" t="str">
        <f>IF(P830="","",VLOOKUP(P830,'Khách hàng'!$B$6:$E$1391,2,0))</f>
        <v/>
      </c>
      <c r="AB830" s="1107" t="str">
        <f>IF(P830="","",VLOOKUP(P830,'Khách hàng'!$B$6:$E$1391,3,0))</f>
        <v/>
      </c>
    </row>
    <row r="831" spans="1:28" s="1011" customFormat="1" ht="13.8">
      <c r="A831" s="1164">
        <f t="shared" si="285"/>
        <v>1</v>
      </c>
      <c r="B831" s="1073" t="str">
        <f t="shared" si="286"/>
        <v>Q1</v>
      </c>
      <c r="C831" s="1042"/>
      <c r="D831" s="1175"/>
      <c r="E831" s="1403"/>
      <c r="F831" s="1044">
        <f t="shared" si="284"/>
        <v>0</v>
      </c>
      <c r="G831" s="1081" t="str">
        <f t="shared" si="283"/>
        <v/>
      </c>
      <c r="H831" s="1019"/>
      <c r="I831" s="1020"/>
      <c r="J831" s="1020"/>
      <c r="K831" s="1020"/>
      <c r="L831" s="1022"/>
      <c r="M831" s="1023"/>
      <c r="N831" s="1023"/>
      <c r="O831" s="1024"/>
      <c r="P831" s="1156"/>
      <c r="Q831" s="1010"/>
      <c r="R831" s="1073" t="str">
        <f>IF(H831="","",VLOOKUP($H831,'Nhập xuất tồn S02'!$B$12:$AB$51,3,0))</f>
        <v/>
      </c>
      <c r="S831" s="1093">
        <f t="shared" si="278"/>
        <v>0</v>
      </c>
      <c r="T831" s="1093">
        <f t="shared" si="279"/>
        <v>0</v>
      </c>
      <c r="U831" s="1094">
        <f>IF(J831&gt;0,VLOOKUP($H831,'Nhập xuất tồn S02'!$B$12:$AB$51,27,0),0)</f>
        <v>0</v>
      </c>
      <c r="V831" s="1094">
        <f t="shared" si="280"/>
        <v>0</v>
      </c>
      <c r="W831" s="1105" t="str">
        <f>IF(H831="","",VLOOKUP(H831,'Nhập xuất tồn S02'!$B$12:$X$4901,22,0))</f>
        <v/>
      </c>
      <c r="X831" s="1096" t="str">
        <f>IF(H831="","",VLOOKUP(H831,'Nhập xuất tồn S02'!$B$12:$X$4901,23,0))</f>
        <v/>
      </c>
      <c r="Y831" s="1096" t="str">
        <f t="shared" si="281"/>
        <v/>
      </c>
      <c r="Z831" s="1096" t="str">
        <f t="shared" si="282"/>
        <v/>
      </c>
      <c r="AA831" s="1107" t="str">
        <f>IF(P831="","",VLOOKUP(P831,'Khách hàng'!$B$6:$E$1391,2,0))</f>
        <v/>
      </c>
      <c r="AB831" s="1107" t="str">
        <f>IF(P831="","",VLOOKUP(P831,'Khách hàng'!$B$6:$E$1391,3,0))</f>
        <v/>
      </c>
    </row>
    <row r="832" spans="1:28" s="1011" customFormat="1" ht="13.8">
      <c r="A832" s="1164">
        <f t="shared" si="285"/>
        <v>1</v>
      </c>
      <c r="B832" s="1073" t="str">
        <f t="shared" si="286"/>
        <v>Q1</v>
      </c>
      <c r="C832" s="1042"/>
      <c r="D832" s="1175"/>
      <c r="E832" s="1403"/>
      <c r="F832" s="1044">
        <f t="shared" si="284"/>
        <v>0</v>
      </c>
      <c r="G832" s="1081" t="str">
        <f t="shared" si="283"/>
        <v/>
      </c>
      <c r="H832" s="1019"/>
      <c r="I832" s="1020"/>
      <c r="J832" s="1020"/>
      <c r="K832" s="1020"/>
      <c r="L832" s="1022"/>
      <c r="M832" s="1023"/>
      <c r="N832" s="1023"/>
      <c r="O832" s="1024"/>
      <c r="P832" s="1156"/>
      <c r="Q832" s="1010"/>
      <c r="R832" s="1073" t="str">
        <f>IF(H832="","",VLOOKUP($H832,'Nhập xuất tồn S02'!$B$12:$AB$51,3,0))</f>
        <v/>
      </c>
      <c r="S832" s="1093">
        <f t="shared" si="278"/>
        <v>0</v>
      </c>
      <c r="T832" s="1093">
        <f t="shared" si="279"/>
        <v>0</v>
      </c>
      <c r="U832" s="1094">
        <f>IF(J832&gt;0,VLOOKUP($H832,'Nhập xuất tồn S02'!$B$12:$AB$51,27,0),0)</f>
        <v>0</v>
      </c>
      <c r="V832" s="1094">
        <f t="shared" si="280"/>
        <v>0</v>
      </c>
      <c r="W832" s="1105" t="str">
        <f>IF(H832="","",VLOOKUP(H832,'Nhập xuất tồn S02'!$B$12:$X$4901,22,0))</f>
        <v/>
      </c>
      <c r="X832" s="1096" t="str">
        <f>IF(H832="","",VLOOKUP(H832,'Nhập xuất tồn S02'!$B$12:$X$4901,23,0))</f>
        <v/>
      </c>
      <c r="Y832" s="1096" t="str">
        <f t="shared" si="281"/>
        <v/>
      </c>
      <c r="Z832" s="1096" t="str">
        <f t="shared" si="282"/>
        <v/>
      </c>
      <c r="AA832" s="1107" t="str">
        <f>IF(P832="","",VLOOKUP(P832,'Khách hàng'!$B$6:$E$1391,2,0))</f>
        <v/>
      </c>
      <c r="AB832" s="1107" t="str">
        <f>IF(P832="","",VLOOKUP(P832,'Khách hàng'!$B$6:$E$1391,3,0))</f>
        <v/>
      </c>
    </row>
    <row r="833" spans="1:28" s="1011" customFormat="1" ht="13.8">
      <c r="A833" s="1164">
        <f t="shared" si="285"/>
        <v>1</v>
      </c>
      <c r="B833" s="1073" t="str">
        <f t="shared" si="286"/>
        <v>Q1</v>
      </c>
      <c r="C833" s="1042"/>
      <c r="D833" s="1175"/>
      <c r="E833" s="1403"/>
      <c r="F833" s="1044">
        <f t="shared" si="284"/>
        <v>0</v>
      </c>
      <c r="G833" s="1081" t="str">
        <f t="shared" si="283"/>
        <v/>
      </c>
      <c r="H833" s="1019"/>
      <c r="I833" s="1020"/>
      <c r="J833" s="1020"/>
      <c r="K833" s="1020"/>
      <c r="L833" s="1022"/>
      <c r="M833" s="1023"/>
      <c r="N833" s="1023"/>
      <c r="O833" s="1024"/>
      <c r="P833" s="1156"/>
      <c r="Q833" s="1010"/>
      <c r="R833" s="1073" t="str">
        <f>IF(H833="","",VLOOKUP($H833,'Nhập xuất tồn S02'!$B$12:$AB$51,3,0))</f>
        <v/>
      </c>
      <c r="S833" s="1093">
        <f t="shared" si="278"/>
        <v>0</v>
      </c>
      <c r="T833" s="1093">
        <f t="shared" si="279"/>
        <v>0</v>
      </c>
      <c r="U833" s="1094">
        <f>IF(J833&gt;0,VLOOKUP($H833,'Nhập xuất tồn S02'!$B$12:$AB$51,27,0),0)</f>
        <v>0</v>
      </c>
      <c r="V833" s="1094">
        <f t="shared" si="280"/>
        <v>0</v>
      </c>
      <c r="W833" s="1105" t="str">
        <f>IF(H833="","",VLOOKUP(H833,'Nhập xuất tồn S02'!$B$12:$X$4901,22,0))</f>
        <v/>
      </c>
      <c r="X833" s="1096" t="str">
        <f>IF(H833="","",VLOOKUP(H833,'Nhập xuất tồn S02'!$B$12:$X$4901,23,0))</f>
        <v/>
      </c>
      <c r="Y833" s="1096" t="str">
        <f t="shared" si="281"/>
        <v/>
      </c>
      <c r="Z833" s="1096" t="str">
        <f t="shared" si="282"/>
        <v/>
      </c>
      <c r="AA833" s="1107" t="str">
        <f>IF(P833="","",VLOOKUP(P833,'Khách hàng'!$B$6:$E$1391,2,0))</f>
        <v/>
      </c>
      <c r="AB833" s="1107" t="str">
        <f>IF(P833="","",VLOOKUP(P833,'Khách hàng'!$B$6:$E$1391,3,0))</f>
        <v/>
      </c>
    </row>
    <row r="834" spans="1:28" s="1011" customFormat="1" ht="13.8">
      <c r="A834" s="1164">
        <f t="shared" si="285"/>
        <v>1</v>
      </c>
      <c r="B834" s="1073" t="str">
        <f t="shared" si="286"/>
        <v>Q1</v>
      </c>
      <c r="C834" s="1042"/>
      <c r="D834" s="1175"/>
      <c r="E834" s="1403"/>
      <c r="F834" s="1044">
        <f t="shared" si="284"/>
        <v>0</v>
      </c>
      <c r="G834" s="1081" t="str">
        <f t="shared" si="283"/>
        <v/>
      </c>
      <c r="H834" s="1019"/>
      <c r="I834" s="1020"/>
      <c r="J834" s="1020"/>
      <c r="K834" s="1020"/>
      <c r="L834" s="1022"/>
      <c r="M834" s="1023"/>
      <c r="N834" s="1023"/>
      <c r="O834" s="1024"/>
      <c r="P834" s="1156"/>
      <c r="Q834" s="1010"/>
      <c r="R834" s="1073" t="str">
        <f>IF(H834="","",VLOOKUP($H834,'Nhập xuất tồn S02'!$B$12:$AB$51,3,0))</f>
        <v/>
      </c>
      <c r="S834" s="1093">
        <f t="shared" si="278"/>
        <v>0</v>
      </c>
      <c r="T834" s="1093">
        <f t="shared" si="279"/>
        <v>0</v>
      </c>
      <c r="U834" s="1094">
        <f>IF(J834&gt;0,VLOOKUP($H834,'Nhập xuất tồn S02'!$B$12:$AB$51,27,0),0)</f>
        <v>0</v>
      </c>
      <c r="V834" s="1094">
        <f t="shared" si="280"/>
        <v>0</v>
      </c>
      <c r="W834" s="1105" t="str">
        <f>IF(H834="","",VLOOKUP(H834,'Nhập xuất tồn S02'!$B$12:$X$4901,22,0))</f>
        <v/>
      </c>
      <c r="X834" s="1096" t="str">
        <f>IF(H834="","",VLOOKUP(H834,'Nhập xuất tồn S02'!$B$12:$X$4901,23,0))</f>
        <v/>
      </c>
      <c r="Y834" s="1096" t="str">
        <f t="shared" si="281"/>
        <v/>
      </c>
      <c r="Z834" s="1096" t="str">
        <f t="shared" si="282"/>
        <v/>
      </c>
      <c r="AA834" s="1107" t="str">
        <f>IF(P834="","",VLOOKUP(P834,'Khách hàng'!$B$6:$E$1391,2,0))</f>
        <v/>
      </c>
      <c r="AB834" s="1107" t="str">
        <f>IF(P834="","",VLOOKUP(P834,'Khách hàng'!$B$6:$E$1391,3,0))</f>
        <v/>
      </c>
    </row>
    <row r="835" spans="1:28" s="1011" customFormat="1" ht="13.8">
      <c r="A835" s="1164">
        <f t="shared" si="285"/>
        <v>1</v>
      </c>
      <c r="B835" s="1073" t="str">
        <f t="shared" si="286"/>
        <v>Q1</v>
      </c>
      <c r="C835" s="1042"/>
      <c r="D835" s="1175"/>
      <c r="E835" s="1403"/>
      <c r="F835" s="1044">
        <f t="shared" si="284"/>
        <v>0</v>
      </c>
      <c r="G835" s="1081" t="str">
        <f t="shared" si="283"/>
        <v/>
      </c>
      <c r="H835" s="1019"/>
      <c r="I835" s="1020"/>
      <c r="J835" s="1020"/>
      <c r="K835" s="1020"/>
      <c r="L835" s="1022"/>
      <c r="M835" s="1023"/>
      <c r="N835" s="1023"/>
      <c r="O835" s="1024"/>
      <c r="P835" s="1156"/>
      <c r="Q835" s="1010"/>
      <c r="R835" s="1073" t="str">
        <f>IF(H835="","",VLOOKUP($H835,'Nhập xuất tồn S02'!$B$12:$AB$51,3,0))</f>
        <v/>
      </c>
      <c r="S835" s="1093">
        <f t="shared" si="278"/>
        <v>0</v>
      </c>
      <c r="T835" s="1093">
        <f t="shared" si="279"/>
        <v>0</v>
      </c>
      <c r="U835" s="1094">
        <f>IF(J835&gt;0,VLOOKUP($H835,'Nhập xuất tồn S02'!$B$12:$AB$51,27,0),0)</f>
        <v>0</v>
      </c>
      <c r="V835" s="1094">
        <f t="shared" si="280"/>
        <v>0</v>
      </c>
      <c r="W835" s="1105" t="str">
        <f>IF(H835="","",VLOOKUP(H835,'Nhập xuất tồn S02'!$B$12:$X$4901,22,0))</f>
        <v/>
      </c>
      <c r="X835" s="1096" t="str">
        <f>IF(H835="","",VLOOKUP(H835,'Nhập xuất tồn S02'!$B$12:$X$4901,23,0))</f>
        <v/>
      </c>
      <c r="Y835" s="1096" t="str">
        <f t="shared" si="281"/>
        <v/>
      </c>
      <c r="Z835" s="1096" t="str">
        <f t="shared" si="282"/>
        <v/>
      </c>
      <c r="AA835" s="1107" t="str">
        <f>IF(P835="","",VLOOKUP(P835,'Khách hàng'!$B$6:$E$1391,2,0))</f>
        <v/>
      </c>
      <c r="AB835" s="1107" t="str">
        <f>IF(P835="","",VLOOKUP(P835,'Khách hàng'!$B$6:$E$1391,3,0))</f>
        <v/>
      </c>
    </row>
    <row r="836" spans="1:28" s="1011" customFormat="1" ht="13.8">
      <c r="A836" s="1164">
        <f t="shared" si="285"/>
        <v>1</v>
      </c>
      <c r="B836" s="1073" t="str">
        <f t="shared" si="286"/>
        <v>Q1</v>
      </c>
      <c r="C836" s="1042"/>
      <c r="D836" s="1175"/>
      <c r="E836" s="1403"/>
      <c r="F836" s="1044">
        <f t="shared" si="284"/>
        <v>0</v>
      </c>
      <c r="G836" s="1081" t="str">
        <f t="shared" si="283"/>
        <v/>
      </c>
      <c r="H836" s="1019"/>
      <c r="I836" s="1020"/>
      <c r="J836" s="1020"/>
      <c r="K836" s="1020"/>
      <c r="L836" s="1022"/>
      <c r="M836" s="1023"/>
      <c r="N836" s="1023"/>
      <c r="O836" s="1024"/>
      <c r="P836" s="1156"/>
      <c r="Q836" s="1010"/>
      <c r="R836" s="1073" t="str">
        <f>IF(H836="","",VLOOKUP($H836,'Nhập xuất tồn S02'!$B$12:$AB$51,3,0))</f>
        <v/>
      </c>
      <c r="S836" s="1093">
        <f t="shared" si="278"/>
        <v>0</v>
      </c>
      <c r="T836" s="1093">
        <f t="shared" si="279"/>
        <v>0</v>
      </c>
      <c r="U836" s="1094">
        <f>IF(J836&gt;0,VLOOKUP($H836,'Nhập xuất tồn S02'!$B$12:$AB$51,27,0),0)</f>
        <v>0</v>
      </c>
      <c r="V836" s="1094">
        <f t="shared" si="280"/>
        <v>0</v>
      </c>
      <c r="W836" s="1105" t="str">
        <f>IF(H836="","",VLOOKUP(H836,'Nhập xuất tồn S02'!$B$12:$X$4901,22,0))</f>
        <v/>
      </c>
      <c r="X836" s="1096" t="str">
        <f>IF(H836="","",VLOOKUP(H836,'Nhập xuất tồn S02'!$B$12:$X$4901,23,0))</f>
        <v/>
      </c>
      <c r="Y836" s="1096" t="str">
        <f t="shared" si="281"/>
        <v/>
      </c>
      <c r="Z836" s="1096" t="str">
        <f t="shared" si="282"/>
        <v/>
      </c>
      <c r="AA836" s="1107" t="str">
        <f>IF(P836="","",VLOOKUP(P836,'Khách hàng'!$B$6:$E$1391,2,0))</f>
        <v/>
      </c>
      <c r="AB836" s="1107" t="str">
        <f>IF(P836="","",VLOOKUP(P836,'Khách hàng'!$B$6:$E$1391,3,0))</f>
        <v/>
      </c>
    </row>
    <row r="837" spans="1:28" s="1011" customFormat="1" ht="13.8">
      <c r="A837" s="1164">
        <f t="shared" si="285"/>
        <v>1</v>
      </c>
      <c r="B837" s="1073" t="str">
        <f t="shared" si="286"/>
        <v>Q1</v>
      </c>
      <c r="C837" s="1042"/>
      <c r="D837" s="1175"/>
      <c r="E837" s="1403"/>
      <c r="F837" s="1044">
        <f t="shared" si="284"/>
        <v>0</v>
      </c>
      <c r="G837" s="1081" t="str">
        <f t="shared" si="283"/>
        <v/>
      </c>
      <c r="H837" s="1019"/>
      <c r="I837" s="1020"/>
      <c r="J837" s="1020"/>
      <c r="K837" s="1020"/>
      <c r="L837" s="1022"/>
      <c r="M837" s="1023"/>
      <c r="N837" s="1023"/>
      <c r="O837" s="1024"/>
      <c r="P837" s="1156"/>
      <c r="Q837" s="1010"/>
      <c r="R837" s="1073" t="str">
        <f>IF(H837="","",VLOOKUP($H837,'Nhập xuất tồn S02'!$B$12:$AB$51,3,0))</f>
        <v/>
      </c>
      <c r="S837" s="1093">
        <f t="shared" si="278"/>
        <v>0</v>
      </c>
      <c r="T837" s="1093">
        <f t="shared" si="279"/>
        <v>0</v>
      </c>
      <c r="U837" s="1094">
        <f>IF(J837&gt;0,VLOOKUP($H837,'Nhập xuất tồn S02'!$B$12:$AB$51,27,0),0)</f>
        <v>0</v>
      </c>
      <c r="V837" s="1094">
        <f t="shared" si="280"/>
        <v>0</v>
      </c>
      <c r="W837" s="1105" t="str">
        <f>IF(H837="","",VLOOKUP(H837,'Nhập xuất tồn S02'!$B$12:$X$4901,22,0))</f>
        <v/>
      </c>
      <c r="X837" s="1096" t="str">
        <f>IF(H837="","",VLOOKUP(H837,'Nhập xuất tồn S02'!$B$12:$X$4901,23,0))</f>
        <v/>
      </c>
      <c r="Y837" s="1096" t="str">
        <f t="shared" si="281"/>
        <v/>
      </c>
      <c r="Z837" s="1096" t="str">
        <f t="shared" si="282"/>
        <v/>
      </c>
      <c r="AA837" s="1107" t="str">
        <f>IF(P837="","",VLOOKUP(P837,'Khách hàng'!$B$6:$E$1391,2,0))</f>
        <v/>
      </c>
      <c r="AB837" s="1107" t="str">
        <f>IF(P837="","",VLOOKUP(P837,'Khách hàng'!$B$6:$E$1391,3,0))</f>
        <v/>
      </c>
    </row>
    <row r="838" spans="1:28" s="1011" customFormat="1" ht="13.8">
      <c r="A838" s="1164">
        <f t="shared" si="285"/>
        <v>1</v>
      </c>
      <c r="B838" s="1073" t="str">
        <f t="shared" si="286"/>
        <v>Q1</v>
      </c>
      <c r="C838" s="1042"/>
      <c r="D838" s="1175"/>
      <c r="E838" s="1403"/>
      <c r="F838" s="1044">
        <f t="shared" si="284"/>
        <v>0</v>
      </c>
      <c r="G838" s="1081" t="str">
        <f t="shared" si="283"/>
        <v/>
      </c>
      <c r="H838" s="1019"/>
      <c r="I838" s="1020"/>
      <c r="J838" s="1020"/>
      <c r="K838" s="1020"/>
      <c r="L838" s="1022"/>
      <c r="M838" s="1023"/>
      <c r="N838" s="1023"/>
      <c r="O838" s="1024"/>
      <c r="P838" s="1156"/>
      <c r="Q838" s="1010"/>
      <c r="R838" s="1073" t="str">
        <f>IF(H838="","",VLOOKUP($H838,'Nhập xuất tồn S02'!$B$12:$AB$51,3,0))</f>
        <v/>
      </c>
      <c r="S838" s="1093">
        <f t="shared" si="278"/>
        <v>0</v>
      </c>
      <c r="T838" s="1093">
        <f t="shared" si="279"/>
        <v>0</v>
      </c>
      <c r="U838" s="1094">
        <f>IF(J838&gt;0,VLOOKUP($H838,'Nhập xuất tồn S02'!$B$12:$AB$51,27,0),0)</f>
        <v>0</v>
      </c>
      <c r="V838" s="1094">
        <f t="shared" si="280"/>
        <v>0</v>
      </c>
      <c r="W838" s="1105" t="str">
        <f>IF(H838="","",VLOOKUP(H838,'Nhập xuất tồn S02'!$B$12:$X$4901,22,0))</f>
        <v/>
      </c>
      <c r="X838" s="1096" t="str">
        <f>IF(H838="","",VLOOKUP(H838,'Nhập xuất tồn S02'!$B$12:$X$4901,23,0))</f>
        <v/>
      </c>
      <c r="Y838" s="1096" t="str">
        <f t="shared" si="281"/>
        <v/>
      </c>
      <c r="Z838" s="1096" t="str">
        <f t="shared" si="282"/>
        <v/>
      </c>
      <c r="AA838" s="1107" t="str">
        <f>IF(P838="","",VLOOKUP(P838,'Khách hàng'!$B$6:$E$1391,2,0))</f>
        <v/>
      </c>
      <c r="AB838" s="1107" t="str">
        <f>IF(P838="","",VLOOKUP(P838,'Khách hàng'!$B$6:$E$1391,3,0))</f>
        <v/>
      </c>
    </row>
    <row r="839" spans="1:28" s="1011" customFormat="1" ht="13.8">
      <c r="A839" s="1164">
        <f t="shared" si="285"/>
        <v>1</v>
      </c>
      <c r="B839" s="1073" t="str">
        <f t="shared" si="286"/>
        <v>Q1</v>
      </c>
      <c r="C839" s="1042"/>
      <c r="D839" s="1175"/>
      <c r="E839" s="1403"/>
      <c r="F839" s="1044">
        <f t="shared" si="284"/>
        <v>0</v>
      </c>
      <c r="G839" s="1081" t="str">
        <f t="shared" si="283"/>
        <v/>
      </c>
      <c r="H839" s="1019"/>
      <c r="I839" s="1020"/>
      <c r="J839" s="1020"/>
      <c r="K839" s="1020"/>
      <c r="L839" s="1022"/>
      <c r="M839" s="1023"/>
      <c r="N839" s="1023"/>
      <c r="O839" s="1024"/>
      <c r="P839" s="1156"/>
      <c r="Q839" s="1010"/>
      <c r="R839" s="1073" t="str">
        <f>IF(H839="","",VLOOKUP($H839,'Nhập xuất tồn S02'!$B$12:$AB$51,3,0))</f>
        <v/>
      </c>
      <c r="S839" s="1093">
        <f t="shared" si="278"/>
        <v>0</v>
      </c>
      <c r="T839" s="1093">
        <f t="shared" si="279"/>
        <v>0</v>
      </c>
      <c r="U839" s="1094">
        <f>IF(J839&gt;0,VLOOKUP($H839,'Nhập xuất tồn S02'!$B$12:$AB$51,27,0),0)</f>
        <v>0</v>
      </c>
      <c r="V839" s="1094">
        <f t="shared" si="280"/>
        <v>0</v>
      </c>
      <c r="W839" s="1105" t="str">
        <f>IF(H839="","",VLOOKUP(H839,'Nhập xuất tồn S02'!$B$12:$X$4901,22,0))</f>
        <v/>
      </c>
      <c r="X839" s="1096" t="str">
        <f>IF(H839="","",VLOOKUP(H839,'Nhập xuất tồn S02'!$B$12:$X$4901,23,0))</f>
        <v/>
      </c>
      <c r="Y839" s="1096" t="str">
        <f t="shared" si="281"/>
        <v/>
      </c>
      <c r="Z839" s="1096" t="str">
        <f t="shared" si="282"/>
        <v/>
      </c>
      <c r="AA839" s="1107" t="str">
        <f>IF(P839="","",VLOOKUP(P839,'Khách hàng'!$B$6:$E$1391,2,0))</f>
        <v/>
      </c>
      <c r="AB839" s="1107" t="str">
        <f>IF(P839="","",VLOOKUP(P839,'Khách hàng'!$B$6:$E$1391,3,0))</f>
        <v/>
      </c>
    </row>
    <row r="840" spans="1:28" s="1011" customFormat="1" ht="13.8">
      <c r="A840" s="1164">
        <f t="shared" si="285"/>
        <v>1</v>
      </c>
      <c r="B840" s="1073" t="str">
        <f t="shared" si="286"/>
        <v>Q1</v>
      </c>
      <c r="C840" s="1042"/>
      <c r="D840" s="1175"/>
      <c r="E840" s="1403"/>
      <c r="F840" s="1044">
        <f t="shared" si="284"/>
        <v>0</v>
      </c>
      <c r="G840" s="1081" t="str">
        <f t="shared" si="283"/>
        <v/>
      </c>
      <c r="H840" s="1019"/>
      <c r="I840" s="1020"/>
      <c r="J840" s="1020"/>
      <c r="K840" s="1020"/>
      <c r="L840" s="1022"/>
      <c r="M840" s="1023"/>
      <c r="N840" s="1023"/>
      <c r="O840" s="1024"/>
      <c r="P840" s="1156"/>
      <c r="Q840" s="1010"/>
      <c r="R840" s="1073" t="str">
        <f>IF(H840="","",VLOOKUP($H840,'Nhập xuất tồn S02'!$B$12:$AB$51,3,0))</f>
        <v/>
      </c>
      <c r="S840" s="1093">
        <f t="shared" si="278"/>
        <v>0</v>
      </c>
      <c r="T840" s="1093">
        <f t="shared" si="279"/>
        <v>0</v>
      </c>
      <c r="U840" s="1094">
        <f>IF(J840&gt;0,VLOOKUP($H840,'Nhập xuất tồn S02'!$B$12:$AB$51,27,0),0)</f>
        <v>0</v>
      </c>
      <c r="V840" s="1094">
        <f t="shared" si="280"/>
        <v>0</v>
      </c>
      <c r="W840" s="1105" t="str">
        <f>IF(H840="","",VLOOKUP(H840,'Nhập xuất tồn S02'!$B$12:$X$4901,22,0))</f>
        <v/>
      </c>
      <c r="X840" s="1096" t="str">
        <f>IF(H840="","",VLOOKUP(H840,'Nhập xuất tồn S02'!$B$12:$X$4901,23,0))</f>
        <v/>
      </c>
      <c r="Y840" s="1096" t="str">
        <f t="shared" si="281"/>
        <v/>
      </c>
      <c r="Z840" s="1096" t="str">
        <f t="shared" si="282"/>
        <v/>
      </c>
      <c r="AA840" s="1107" t="str">
        <f>IF(P840="","",VLOOKUP(P840,'Khách hàng'!$B$6:$E$1391,2,0))</f>
        <v/>
      </c>
      <c r="AB840" s="1107" t="str">
        <f>IF(P840="","",VLOOKUP(P840,'Khách hàng'!$B$6:$E$1391,3,0))</f>
        <v/>
      </c>
    </row>
    <row r="841" spans="1:28" s="1011" customFormat="1" ht="13.8">
      <c r="A841" s="1164">
        <f t="shared" si="285"/>
        <v>1</v>
      </c>
      <c r="B841" s="1073" t="str">
        <f t="shared" si="286"/>
        <v>Q1</v>
      </c>
      <c r="C841" s="1042"/>
      <c r="D841" s="1175"/>
      <c r="E841" s="1403"/>
      <c r="F841" s="1044">
        <f t="shared" si="284"/>
        <v>0</v>
      </c>
      <c r="G841" s="1081" t="str">
        <f t="shared" si="283"/>
        <v/>
      </c>
      <c r="H841" s="1019"/>
      <c r="I841" s="1020"/>
      <c r="J841" s="1020"/>
      <c r="K841" s="1020"/>
      <c r="L841" s="1022"/>
      <c r="M841" s="1023"/>
      <c r="N841" s="1023"/>
      <c r="O841" s="1024"/>
      <c r="P841" s="1156"/>
      <c r="Q841" s="1010"/>
      <c r="R841" s="1073" t="str">
        <f>IF(H841="","",VLOOKUP($H841,'Nhập xuất tồn S02'!$B$12:$AB$51,3,0))</f>
        <v/>
      </c>
      <c r="S841" s="1093">
        <f t="shared" si="278"/>
        <v>0</v>
      </c>
      <c r="T841" s="1093">
        <f t="shared" si="279"/>
        <v>0</v>
      </c>
      <c r="U841" s="1094">
        <f>IF(J841&gt;0,VLOOKUP($H841,'Nhập xuất tồn S02'!$B$12:$AB$51,27,0),0)</f>
        <v>0</v>
      </c>
      <c r="V841" s="1094">
        <f t="shared" si="280"/>
        <v>0</v>
      </c>
      <c r="W841" s="1105" t="str">
        <f>IF(H841="","",VLOOKUP(H841,'Nhập xuất tồn S02'!$B$12:$X$4901,22,0))</f>
        <v/>
      </c>
      <c r="X841" s="1096" t="str">
        <f>IF(H841="","",VLOOKUP(H841,'Nhập xuất tồn S02'!$B$12:$X$4901,23,0))</f>
        <v/>
      </c>
      <c r="Y841" s="1096" t="str">
        <f t="shared" si="281"/>
        <v/>
      </c>
      <c r="Z841" s="1096" t="str">
        <f t="shared" si="282"/>
        <v/>
      </c>
      <c r="AA841" s="1107" t="str">
        <f>IF(P841="","",VLOOKUP(P841,'Khách hàng'!$B$6:$E$1391,2,0))</f>
        <v/>
      </c>
      <c r="AB841" s="1107" t="str">
        <f>IF(P841="","",VLOOKUP(P841,'Khách hàng'!$B$6:$E$1391,3,0))</f>
        <v/>
      </c>
    </row>
    <row r="842" spans="1:28" s="1011" customFormat="1" ht="13.8">
      <c r="A842" s="1164">
        <f t="shared" si="285"/>
        <v>1</v>
      </c>
      <c r="B842" s="1073" t="str">
        <f t="shared" si="286"/>
        <v>Q1</v>
      </c>
      <c r="C842" s="1042"/>
      <c r="D842" s="1175"/>
      <c r="E842" s="1403"/>
      <c r="F842" s="1044">
        <f t="shared" si="284"/>
        <v>0</v>
      </c>
      <c r="G842" s="1081" t="str">
        <f t="shared" si="283"/>
        <v/>
      </c>
      <c r="H842" s="1019"/>
      <c r="I842" s="1020"/>
      <c r="J842" s="1020"/>
      <c r="K842" s="1020"/>
      <c r="L842" s="1022"/>
      <c r="M842" s="1023"/>
      <c r="N842" s="1023"/>
      <c r="O842" s="1024"/>
      <c r="P842" s="1156"/>
      <c r="Q842" s="1010"/>
      <c r="R842" s="1073" t="str">
        <f>IF(H842="","",VLOOKUP($H842,'Nhập xuất tồn S02'!$B$12:$AB$51,3,0))</f>
        <v/>
      </c>
      <c r="S842" s="1093">
        <f t="shared" si="278"/>
        <v>0</v>
      </c>
      <c r="T842" s="1093">
        <f t="shared" si="279"/>
        <v>0</v>
      </c>
      <c r="U842" s="1094">
        <f>IF(J842&gt;0,VLOOKUP($H842,'Nhập xuất tồn S02'!$B$12:$AB$51,27,0),0)</f>
        <v>0</v>
      </c>
      <c r="V842" s="1094">
        <f t="shared" si="280"/>
        <v>0</v>
      </c>
      <c r="W842" s="1105" t="str">
        <f>IF(H842="","",VLOOKUP(H842,'Nhập xuất tồn S02'!$B$12:$X$4901,22,0))</f>
        <v/>
      </c>
      <c r="X842" s="1096" t="str">
        <f>IF(H842="","",VLOOKUP(H842,'Nhập xuất tồn S02'!$B$12:$X$4901,23,0))</f>
        <v/>
      </c>
      <c r="Y842" s="1096" t="str">
        <f t="shared" si="281"/>
        <v/>
      </c>
      <c r="Z842" s="1096" t="str">
        <f t="shared" si="282"/>
        <v/>
      </c>
      <c r="AA842" s="1107" t="str">
        <f>IF(P842="","",VLOOKUP(P842,'Khách hàng'!$B$6:$E$1391,2,0))</f>
        <v/>
      </c>
      <c r="AB842" s="1107" t="str">
        <f>IF(P842="","",VLOOKUP(P842,'Khách hàng'!$B$6:$E$1391,3,0))</f>
        <v/>
      </c>
    </row>
    <row r="843" spans="1:28" s="1011" customFormat="1" ht="13.8">
      <c r="A843" s="1164">
        <f t="shared" si="285"/>
        <v>1</v>
      </c>
      <c r="B843" s="1073" t="str">
        <f t="shared" si="286"/>
        <v>Q1</v>
      </c>
      <c r="C843" s="1042"/>
      <c r="D843" s="1175"/>
      <c r="E843" s="1403"/>
      <c r="F843" s="1044">
        <f t="shared" si="284"/>
        <v>0</v>
      </c>
      <c r="G843" s="1081" t="str">
        <f t="shared" si="283"/>
        <v/>
      </c>
      <c r="H843" s="1019"/>
      <c r="I843" s="1020"/>
      <c r="J843" s="1020"/>
      <c r="K843" s="1020"/>
      <c r="L843" s="1022"/>
      <c r="M843" s="1023"/>
      <c r="N843" s="1023"/>
      <c r="O843" s="1024"/>
      <c r="P843" s="1156"/>
      <c r="Q843" s="1010"/>
      <c r="R843" s="1073" t="str">
        <f>IF(H843="","",VLOOKUP($H843,'Nhập xuất tồn S02'!$B$12:$AB$51,3,0))</f>
        <v/>
      </c>
      <c r="S843" s="1093">
        <f t="shared" si="278"/>
        <v>0</v>
      </c>
      <c r="T843" s="1093">
        <f t="shared" si="279"/>
        <v>0</v>
      </c>
      <c r="U843" s="1094">
        <f>IF(J843&gt;0,VLOOKUP($H843,'Nhập xuất tồn S02'!$B$12:$AB$51,27,0),0)</f>
        <v>0</v>
      </c>
      <c r="V843" s="1094">
        <f t="shared" si="280"/>
        <v>0</v>
      </c>
      <c r="W843" s="1105" t="str">
        <f>IF(H843="","",VLOOKUP(H843,'Nhập xuất tồn S02'!$B$12:$X$4901,22,0))</f>
        <v/>
      </c>
      <c r="X843" s="1096" t="str">
        <f>IF(H843="","",VLOOKUP(H843,'Nhập xuất tồn S02'!$B$12:$X$4901,23,0))</f>
        <v/>
      </c>
      <c r="Y843" s="1096" t="str">
        <f t="shared" si="281"/>
        <v/>
      </c>
      <c r="Z843" s="1096" t="str">
        <f t="shared" si="282"/>
        <v/>
      </c>
      <c r="AA843" s="1107" t="str">
        <f>IF(P843="","",VLOOKUP(P843,'Khách hàng'!$B$6:$E$1391,2,0))</f>
        <v/>
      </c>
      <c r="AB843" s="1107" t="str">
        <f>IF(P843="","",VLOOKUP(P843,'Khách hàng'!$B$6:$E$1391,3,0))</f>
        <v/>
      </c>
    </row>
    <row r="844" spans="1:28" s="1011" customFormat="1" ht="13.8">
      <c r="A844" s="1164">
        <f t="shared" si="285"/>
        <v>1</v>
      </c>
      <c r="B844" s="1073" t="str">
        <f t="shared" si="286"/>
        <v>Q1</v>
      </c>
      <c r="C844" s="1042"/>
      <c r="D844" s="1175"/>
      <c r="E844" s="1403"/>
      <c r="F844" s="1044">
        <f t="shared" si="284"/>
        <v>0</v>
      </c>
      <c r="G844" s="1081" t="str">
        <f t="shared" si="283"/>
        <v/>
      </c>
      <c r="H844" s="1019"/>
      <c r="I844" s="1020"/>
      <c r="J844" s="1020"/>
      <c r="K844" s="1020"/>
      <c r="L844" s="1022"/>
      <c r="M844" s="1023"/>
      <c r="N844" s="1023"/>
      <c r="O844" s="1024"/>
      <c r="P844" s="1156"/>
      <c r="Q844" s="1010"/>
      <c r="R844" s="1073" t="str">
        <f>IF(H844="","",VLOOKUP($H844,'Nhập xuất tồn S02'!$B$12:$AB$51,3,0))</f>
        <v/>
      </c>
      <c r="S844" s="1093">
        <f t="shared" si="278"/>
        <v>0</v>
      </c>
      <c r="T844" s="1093">
        <f t="shared" si="279"/>
        <v>0</v>
      </c>
      <c r="U844" s="1094">
        <f>IF(J844&gt;0,VLOOKUP($H844,'Nhập xuất tồn S02'!$B$12:$AB$51,27,0),0)</f>
        <v>0</v>
      </c>
      <c r="V844" s="1094">
        <f t="shared" si="280"/>
        <v>0</v>
      </c>
      <c r="W844" s="1105" t="str">
        <f>IF(H844="","",VLOOKUP(H844,'Nhập xuất tồn S02'!$B$12:$X$4901,22,0))</f>
        <v/>
      </c>
      <c r="X844" s="1096" t="str">
        <f>IF(H844="","",VLOOKUP(H844,'Nhập xuất tồn S02'!$B$12:$X$4901,23,0))</f>
        <v/>
      </c>
      <c r="Y844" s="1096" t="str">
        <f t="shared" si="281"/>
        <v/>
      </c>
      <c r="Z844" s="1096" t="str">
        <f t="shared" si="282"/>
        <v/>
      </c>
      <c r="AA844" s="1107" t="str">
        <f>IF(P844="","",VLOOKUP(P844,'Khách hàng'!$B$6:$E$1391,2,0))</f>
        <v/>
      </c>
      <c r="AB844" s="1107" t="str">
        <f>IF(P844="","",VLOOKUP(P844,'Khách hàng'!$B$6:$E$1391,3,0))</f>
        <v/>
      </c>
    </row>
    <row r="845" spans="1:28" s="1011" customFormat="1" ht="13.8">
      <c r="A845" s="1164">
        <f t="shared" si="285"/>
        <v>1</v>
      </c>
      <c r="B845" s="1073" t="str">
        <f t="shared" si="286"/>
        <v>Q1</v>
      </c>
      <c r="C845" s="1042"/>
      <c r="D845" s="1175"/>
      <c r="E845" s="1403"/>
      <c r="F845" s="1044">
        <f t="shared" si="284"/>
        <v>0</v>
      </c>
      <c r="G845" s="1081" t="str">
        <f t="shared" si="283"/>
        <v/>
      </c>
      <c r="H845" s="1019"/>
      <c r="I845" s="1020"/>
      <c r="J845" s="1020"/>
      <c r="K845" s="1020"/>
      <c r="L845" s="1022"/>
      <c r="M845" s="1023"/>
      <c r="N845" s="1023"/>
      <c r="O845" s="1024"/>
      <c r="P845" s="1156"/>
      <c r="Q845" s="1010"/>
      <c r="R845" s="1073" t="str">
        <f>IF(H845="","",VLOOKUP($H845,'Nhập xuất tồn S02'!$B$12:$AB$51,3,0))</f>
        <v/>
      </c>
      <c r="S845" s="1093">
        <f t="shared" si="278"/>
        <v>0</v>
      </c>
      <c r="T845" s="1093">
        <f t="shared" si="279"/>
        <v>0</v>
      </c>
      <c r="U845" s="1094">
        <f>IF(J845&gt;0,VLOOKUP($H845,'Nhập xuất tồn S02'!$B$12:$AB$51,27,0),0)</f>
        <v>0</v>
      </c>
      <c r="V845" s="1094">
        <f t="shared" si="280"/>
        <v>0</v>
      </c>
      <c r="W845" s="1105" t="str">
        <f>IF(H845="","",VLOOKUP(H845,'Nhập xuất tồn S02'!$B$12:$X$4901,22,0))</f>
        <v/>
      </c>
      <c r="X845" s="1096" t="str">
        <f>IF(H845="","",VLOOKUP(H845,'Nhập xuất tồn S02'!$B$12:$X$4901,23,0))</f>
        <v/>
      </c>
      <c r="Y845" s="1096" t="str">
        <f t="shared" si="281"/>
        <v/>
      </c>
      <c r="Z845" s="1096" t="str">
        <f t="shared" si="282"/>
        <v/>
      </c>
      <c r="AA845" s="1107" t="str">
        <f>IF(P845="","",VLOOKUP(P845,'Khách hàng'!$B$6:$E$1391,2,0))</f>
        <v/>
      </c>
      <c r="AB845" s="1107" t="str">
        <f>IF(P845="","",VLOOKUP(P845,'Khách hàng'!$B$6:$E$1391,3,0))</f>
        <v/>
      </c>
    </row>
    <row r="846" spans="1:28" s="1011" customFormat="1" ht="13.8">
      <c r="A846" s="1164">
        <f t="shared" si="285"/>
        <v>1</v>
      </c>
      <c r="B846" s="1073" t="str">
        <f t="shared" si="286"/>
        <v>Q1</v>
      </c>
      <c r="C846" s="1042"/>
      <c r="D846" s="1175"/>
      <c r="E846" s="1403"/>
      <c r="F846" s="1044">
        <f t="shared" si="284"/>
        <v>0</v>
      </c>
      <c r="G846" s="1081" t="str">
        <f t="shared" si="283"/>
        <v/>
      </c>
      <c r="H846" s="1019"/>
      <c r="I846" s="1020"/>
      <c r="J846" s="1020"/>
      <c r="K846" s="1020"/>
      <c r="L846" s="1022"/>
      <c r="M846" s="1023"/>
      <c r="N846" s="1023"/>
      <c r="O846" s="1024"/>
      <c r="P846" s="1156"/>
      <c r="Q846" s="1010"/>
      <c r="R846" s="1073" t="str">
        <f>IF(H846="","",VLOOKUP($H846,'Nhập xuất tồn S02'!$B$12:$AB$51,3,0))</f>
        <v/>
      </c>
      <c r="S846" s="1093">
        <f t="shared" si="278"/>
        <v>0</v>
      </c>
      <c r="T846" s="1093">
        <f t="shared" si="279"/>
        <v>0</v>
      </c>
      <c r="U846" s="1094">
        <f>IF(J846&gt;0,VLOOKUP($H846,'Nhập xuất tồn S02'!$B$12:$AB$51,27,0),0)</f>
        <v>0</v>
      </c>
      <c r="V846" s="1094">
        <f t="shared" si="280"/>
        <v>0</v>
      </c>
      <c r="W846" s="1105" t="str">
        <f>IF(H846="","",VLOOKUP(H846,'Nhập xuất tồn S02'!$B$12:$X$4901,22,0))</f>
        <v/>
      </c>
      <c r="X846" s="1096" t="str">
        <f>IF(H846="","",VLOOKUP(H846,'Nhập xuất tồn S02'!$B$12:$X$4901,23,0))</f>
        <v/>
      </c>
      <c r="Y846" s="1096" t="str">
        <f t="shared" si="281"/>
        <v/>
      </c>
      <c r="Z846" s="1096" t="str">
        <f t="shared" si="282"/>
        <v/>
      </c>
      <c r="AA846" s="1107" t="str">
        <f>IF(P846="","",VLOOKUP(P846,'Khách hàng'!$B$6:$E$1391,2,0))</f>
        <v/>
      </c>
      <c r="AB846" s="1107" t="str">
        <f>IF(P846="","",VLOOKUP(P846,'Khách hàng'!$B$6:$E$1391,3,0))</f>
        <v/>
      </c>
    </row>
    <row r="847" spans="1:28" s="1011" customFormat="1" ht="13.8">
      <c r="A847" s="1164">
        <f t="shared" si="285"/>
        <v>1</v>
      </c>
      <c r="B847" s="1073" t="str">
        <f t="shared" si="286"/>
        <v>Q1</v>
      </c>
      <c r="C847" s="1042"/>
      <c r="D847" s="1175"/>
      <c r="E847" s="1403"/>
      <c r="F847" s="1044">
        <f t="shared" si="284"/>
        <v>0</v>
      </c>
      <c r="G847" s="1081" t="str">
        <f t="shared" si="283"/>
        <v/>
      </c>
      <c r="H847" s="1019"/>
      <c r="I847" s="1020"/>
      <c r="J847" s="1020"/>
      <c r="K847" s="1020"/>
      <c r="L847" s="1022"/>
      <c r="M847" s="1023"/>
      <c r="N847" s="1023"/>
      <c r="O847" s="1024"/>
      <c r="P847" s="1156"/>
      <c r="Q847" s="1010"/>
      <c r="R847" s="1073" t="str">
        <f>IF(H847="","",VLOOKUP($H847,'Nhập xuất tồn S02'!$B$12:$AB$51,3,0))</f>
        <v/>
      </c>
      <c r="S847" s="1093">
        <f t="shared" si="278"/>
        <v>0</v>
      </c>
      <c r="T847" s="1093">
        <f t="shared" si="279"/>
        <v>0</v>
      </c>
      <c r="U847" s="1094">
        <f>IF(J847&gt;0,VLOOKUP($H847,'Nhập xuất tồn S02'!$B$12:$AB$51,27,0),0)</f>
        <v>0</v>
      </c>
      <c r="V847" s="1094">
        <f t="shared" si="280"/>
        <v>0</v>
      </c>
      <c r="W847" s="1105" t="str">
        <f>IF(H847="","",VLOOKUP(H847,'Nhập xuất tồn S02'!$B$12:$X$4901,22,0))</f>
        <v/>
      </c>
      <c r="X847" s="1096" t="str">
        <f>IF(H847="","",VLOOKUP(H847,'Nhập xuất tồn S02'!$B$12:$X$4901,23,0))</f>
        <v/>
      </c>
      <c r="Y847" s="1096" t="str">
        <f t="shared" si="281"/>
        <v/>
      </c>
      <c r="Z847" s="1096" t="str">
        <f t="shared" si="282"/>
        <v/>
      </c>
      <c r="AA847" s="1107" t="str">
        <f>IF(P847="","",VLOOKUP(P847,'Khách hàng'!$B$6:$E$1391,2,0))</f>
        <v/>
      </c>
      <c r="AB847" s="1107" t="str">
        <f>IF(P847="","",VLOOKUP(P847,'Khách hàng'!$B$6:$E$1391,3,0))</f>
        <v/>
      </c>
    </row>
    <row r="848" spans="1:28" s="1011" customFormat="1" ht="13.8">
      <c r="A848" s="1164">
        <f t="shared" si="285"/>
        <v>1</v>
      </c>
      <c r="B848" s="1073" t="str">
        <f t="shared" si="286"/>
        <v>Q1</v>
      </c>
      <c r="C848" s="1042"/>
      <c r="D848" s="1175"/>
      <c r="E848" s="1403"/>
      <c r="F848" s="1044">
        <f t="shared" si="284"/>
        <v>0</v>
      </c>
      <c r="G848" s="1081" t="str">
        <f t="shared" si="283"/>
        <v/>
      </c>
      <c r="H848" s="1019"/>
      <c r="I848" s="1020"/>
      <c r="J848" s="1020"/>
      <c r="K848" s="1020"/>
      <c r="L848" s="1022"/>
      <c r="M848" s="1023"/>
      <c r="N848" s="1023"/>
      <c r="O848" s="1024"/>
      <c r="P848" s="1156"/>
      <c r="Q848" s="1010"/>
      <c r="R848" s="1073" t="str">
        <f>IF(H848="","",VLOOKUP($H848,'Nhập xuất tồn S02'!$B$12:$AB$51,3,0))</f>
        <v/>
      </c>
      <c r="S848" s="1093">
        <f t="shared" si="278"/>
        <v>0</v>
      </c>
      <c r="T848" s="1093">
        <f t="shared" si="279"/>
        <v>0</v>
      </c>
      <c r="U848" s="1094">
        <f>IF(J848&gt;0,VLOOKUP($H848,'Nhập xuất tồn S02'!$B$12:$AB$51,27,0),0)</f>
        <v>0</v>
      </c>
      <c r="V848" s="1094">
        <f t="shared" si="280"/>
        <v>0</v>
      </c>
      <c r="W848" s="1105" t="str">
        <f>IF(H848="","",VLOOKUP(H848,'Nhập xuất tồn S02'!$B$12:$X$4901,22,0))</f>
        <v/>
      </c>
      <c r="X848" s="1096" t="str">
        <f>IF(H848="","",VLOOKUP(H848,'Nhập xuất tồn S02'!$B$12:$X$4901,23,0))</f>
        <v/>
      </c>
      <c r="Y848" s="1096" t="str">
        <f t="shared" si="281"/>
        <v/>
      </c>
      <c r="Z848" s="1096" t="str">
        <f t="shared" si="282"/>
        <v/>
      </c>
      <c r="AA848" s="1107" t="str">
        <f>IF(P848="","",VLOOKUP(P848,'Khách hàng'!$B$6:$E$1391,2,0))</f>
        <v/>
      </c>
      <c r="AB848" s="1107" t="str">
        <f>IF(P848="","",VLOOKUP(P848,'Khách hàng'!$B$6:$E$1391,3,0))</f>
        <v/>
      </c>
    </row>
    <row r="849" spans="1:28" s="1011" customFormat="1" ht="13.8">
      <c r="A849" s="1164">
        <f t="shared" si="285"/>
        <v>1</v>
      </c>
      <c r="B849" s="1073" t="str">
        <f t="shared" si="286"/>
        <v>Q1</v>
      </c>
      <c r="C849" s="1042"/>
      <c r="D849" s="1175"/>
      <c r="E849" s="1403"/>
      <c r="F849" s="1044">
        <f t="shared" si="284"/>
        <v>0</v>
      </c>
      <c r="G849" s="1081" t="str">
        <f t="shared" si="283"/>
        <v/>
      </c>
      <c r="H849" s="1019"/>
      <c r="I849" s="1020"/>
      <c r="J849" s="1020"/>
      <c r="K849" s="1020"/>
      <c r="L849" s="1022"/>
      <c r="M849" s="1023"/>
      <c r="N849" s="1023"/>
      <c r="O849" s="1024"/>
      <c r="P849" s="1156"/>
      <c r="Q849" s="1010"/>
      <c r="R849" s="1073" t="str">
        <f>IF(H849="","",VLOOKUP($H849,'Nhập xuất tồn S02'!$B$12:$AB$51,3,0))</f>
        <v/>
      </c>
      <c r="S849" s="1093">
        <f t="shared" si="278"/>
        <v>0</v>
      </c>
      <c r="T849" s="1093">
        <f t="shared" si="279"/>
        <v>0</v>
      </c>
      <c r="U849" s="1094">
        <f>IF(J849&gt;0,VLOOKUP($H849,'Nhập xuất tồn S02'!$B$12:$AB$51,27,0),0)</f>
        <v>0</v>
      </c>
      <c r="V849" s="1094">
        <f t="shared" si="280"/>
        <v>0</v>
      </c>
      <c r="W849" s="1105" t="str">
        <f>IF(H849="","",VLOOKUP(H849,'Nhập xuất tồn S02'!$B$12:$X$4901,22,0))</f>
        <v/>
      </c>
      <c r="X849" s="1096" t="str">
        <f>IF(H849="","",VLOOKUP(H849,'Nhập xuất tồn S02'!$B$12:$X$4901,23,0))</f>
        <v/>
      </c>
      <c r="Y849" s="1096" t="str">
        <f t="shared" si="281"/>
        <v/>
      </c>
      <c r="Z849" s="1096" t="str">
        <f t="shared" si="282"/>
        <v/>
      </c>
      <c r="AA849" s="1107" t="str">
        <f>IF(P849="","",VLOOKUP(P849,'Khách hàng'!$B$6:$E$1391,2,0))</f>
        <v/>
      </c>
      <c r="AB849" s="1107" t="str">
        <f>IF(P849="","",VLOOKUP(P849,'Khách hàng'!$B$6:$E$1391,3,0))</f>
        <v/>
      </c>
    </row>
    <row r="850" spans="1:28" s="1011" customFormat="1" ht="13.8">
      <c r="A850" s="1164">
        <f t="shared" si="285"/>
        <v>1</v>
      </c>
      <c r="B850" s="1073" t="str">
        <f t="shared" si="286"/>
        <v>Q1</v>
      </c>
      <c r="C850" s="1042"/>
      <c r="D850" s="1175"/>
      <c r="E850" s="1403"/>
      <c r="F850" s="1044">
        <f t="shared" si="284"/>
        <v>0</v>
      </c>
      <c r="G850" s="1081" t="str">
        <f t="shared" si="283"/>
        <v/>
      </c>
      <c r="H850" s="1019"/>
      <c r="I850" s="1020"/>
      <c r="J850" s="1020"/>
      <c r="K850" s="1020"/>
      <c r="L850" s="1022"/>
      <c r="M850" s="1023"/>
      <c r="N850" s="1023"/>
      <c r="O850" s="1024"/>
      <c r="P850" s="1156"/>
      <c r="Q850" s="1010"/>
      <c r="R850" s="1073" t="str">
        <f>IF(H850="","",VLOOKUP($H850,'Nhập xuất tồn S02'!$B$12:$AB$51,3,0))</f>
        <v/>
      </c>
      <c r="S850" s="1093">
        <f t="shared" si="278"/>
        <v>0</v>
      </c>
      <c r="T850" s="1093">
        <f t="shared" si="279"/>
        <v>0</v>
      </c>
      <c r="U850" s="1094">
        <f>IF(J850&gt;0,VLOOKUP($H850,'Nhập xuất tồn S02'!$B$12:$AB$51,27,0),0)</f>
        <v>0</v>
      </c>
      <c r="V850" s="1094">
        <f t="shared" si="280"/>
        <v>0</v>
      </c>
      <c r="W850" s="1105" t="str">
        <f>IF(H850="","",VLOOKUP(H850,'Nhập xuất tồn S02'!$B$12:$X$4901,22,0))</f>
        <v/>
      </c>
      <c r="X850" s="1096" t="str">
        <f>IF(H850="","",VLOOKUP(H850,'Nhập xuất tồn S02'!$B$12:$X$4901,23,0))</f>
        <v/>
      </c>
      <c r="Y850" s="1096" t="str">
        <f t="shared" si="281"/>
        <v/>
      </c>
      <c r="Z850" s="1096" t="str">
        <f t="shared" si="282"/>
        <v/>
      </c>
      <c r="AA850" s="1107" t="str">
        <f>IF(P850="","",VLOOKUP(P850,'Khách hàng'!$B$6:$E$1391,2,0))</f>
        <v/>
      </c>
      <c r="AB850" s="1107" t="str">
        <f>IF(P850="","",VLOOKUP(P850,'Khách hàng'!$B$6:$E$1391,3,0))</f>
        <v/>
      </c>
    </row>
    <row r="851" spans="1:28" s="1011" customFormat="1" ht="13.8">
      <c r="A851" s="1164">
        <f t="shared" si="285"/>
        <v>1</v>
      </c>
      <c r="B851" s="1073" t="str">
        <f t="shared" si="286"/>
        <v>Q1</v>
      </c>
      <c r="C851" s="1042"/>
      <c r="D851" s="1175"/>
      <c r="E851" s="1403"/>
      <c r="F851" s="1044">
        <f t="shared" si="284"/>
        <v>0</v>
      </c>
      <c r="G851" s="1081" t="str">
        <f t="shared" si="283"/>
        <v/>
      </c>
      <c r="H851" s="1019"/>
      <c r="I851" s="1020"/>
      <c r="J851" s="1020"/>
      <c r="K851" s="1020"/>
      <c r="L851" s="1022"/>
      <c r="M851" s="1023"/>
      <c r="N851" s="1023"/>
      <c r="O851" s="1024"/>
      <c r="P851" s="1156"/>
      <c r="Q851" s="1010"/>
      <c r="R851" s="1073" t="str">
        <f>IF(H851="","",VLOOKUP($H851,'Nhập xuất tồn S02'!$B$12:$AB$51,3,0))</f>
        <v/>
      </c>
      <c r="S851" s="1093">
        <f t="shared" si="278"/>
        <v>0</v>
      </c>
      <c r="T851" s="1093">
        <f t="shared" si="279"/>
        <v>0</v>
      </c>
      <c r="U851" s="1094">
        <f>IF(J851&gt;0,VLOOKUP($H851,'Nhập xuất tồn S02'!$B$12:$AB$51,27,0),0)</f>
        <v>0</v>
      </c>
      <c r="V851" s="1094">
        <f t="shared" si="280"/>
        <v>0</v>
      </c>
      <c r="W851" s="1105" t="str">
        <f>IF(H851="","",VLOOKUP(H851,'Nhập xuất tồn S02'!$B$12:$X$4901,22,0))</f>
        <v/>
      </c>
      <c r="X851" s="1096" t="str">
        <f>IF(H851="","",VLOOKUP(H851,'Nhập xuất tồn S02'!$B$12:$X$4901,23,0))</f>
        <v/>
      </c>
      <c r="Y851" s="1096" t="str">
        <f t="shared" si="281"/>
        <v/>
      </c>
      <c r="Z851" s="1096" t="str">
        <f t="shared" si="282"/>
        <v/>
      </c>
      <c r="AA851" s="1107" t="str">
        <f>IF(P851="","",VLOOKUP(P851,'Khách hàng'!$B$6:$E$1391,2,0))</f>
        <v/>
      </c>
      <c r="AB851" s="1107" t="str">
        <f>IF(P851="","",VLOOKUP(P851,'Khách hàng'!$B$6:$E$1391,3,0))</f>
        <v/>
      </c>
    </row>
    <row r="852" spans="1:28" s="1011" customFormat="1" ht="13.8">
      <c r="A852" s="1164">
        <f t="shared" si="285"/>
        <v>1</v>
      </c>
      <c r="B852" s="1073" t="str">
        <f t="shared" si="286"/>
        <v>Q1</v>
      </c>
      <c r="C852" s="1042"/>
      <c r="D852" s="1175"/>
      <c r="E852" s="1403"/>
      <c r="F852" s="1044">
        <f t="shared" si="284"/>
        <v>0</v>
      </c>
      <c r="G852" s="1081" t="str">
        <f t="shared" si="283"/>
        <v/>
      </c>
      <c r="H852" s="1019"/>
      <c r="I852" s="1020"/>
      <c r="J852" s="1020"/>
      <c r="K852" s="1020"/>
      <c r="L852" s="1022"/>
      <c r="M852" s="1023"/>
      <c r="N852" s="1023"/>
      <c r="O852" s="1024"/>
      <c r="P852" s="1156"/>
      <c r="Q852" s="1010"/>
      <c r="R852" s="1073" t="str">
        <f>IF(H852="","",VLOOKUP($H852,'Nhập xuất tồn S02'!$B$12:$AB$51,3,0))</f>
        <v/>
      </c>
      <c r="S852" s="1093">
        <f t="shared" si="278"/>
        <v>0</v>
      </c>
      <c r="T852" s="1093">
        <f t="shared" si="279"/>
        <v>0</v>
      </c>
      <c r="U852" s="1094">
        <f>IF(J852&gt;0,VLOOKUP($H852,'Nhập xuất tồn S02'!$B$12:$AB$51,27,0),0)</f>
        <v>0</v>
      </c>
      <c r="V852" s="1094">
        <f t="shared" si="280"/>
        <v>0</v>
      </c>
      <c r="W852" s="1105" t="str">
        <f>IF(H852="","",VLOOKUP(H852,'Nhập xuất tồn S02'!$B$12:$X$4901,22,0))</f>
        <v/>
      </c>
      <c r="X852" s="1096" t="str">
        <f>IF(H852="","",VLOOKUP(H852,'Nhập xuất tồn S02'!$B$12:$X$4901,23,0))</f>
        <v/>
      </c>
      <c r="Y852" s="1096" t="str">
        <f t="shared" si="281"/>
        <v/>
      </c>
      <c r="Z852" s="1096" t="str">
        <f t="shared" si="282"/>
        <v/>
      </c>
      <c r="AA852" s="1107" t="str">
        <f>IF(P852="","",VLOOKUP(P852,'Khách hàng'!$B$6:$E$1391,2,0))</f>
        <v/>
      </c>
      <c r="AB852" s="1107" t="str">
        <f>IF(P852="","",VLOOKUP(P852,'Khách hàng'!$B$6:$E$1391,3,0))</f>
        <v/>
      </c>
    </row>
    <row r="853" spans="1:28" s="1011" customFormat="1" ht="13.8">
      <c r="A853" s="1164">
        <f t="shared" si="285"/>
        <v>1</v>
      </c>
      <c r="B853" s="1073" t="str">
        <f t="shared" si="286"/>
        <v>Q1</v>
      </c>
      <c r="C853" s="1042"/>
      <c r="D853" s="1175"/>
      <c r="E853" s="1403"/>
      <c r="F853" s="1044">
        <f t="shared" si="284"/>
        <v>0</v>
      </c>
      <c r="G853" s="1081" t="str">
        <f t="shared" si="283"/>
        <v/>
      </c>
      <c r="H853" s="1019"/>
      <c r="I853" s="1020"/>
      <c r="J853" s="1020"/>
      <c r="K853" s="1020"/>
      <c r="L853" s="1022"/>
      <c r="M853" s="1023"/>
      <c r="N853" s="1023"/>
      <c r="O853" s="1024"/>
      <c r="P853" s="1156"/>
      <c r="Q853" s="1010"/>
      <c r="R853" s="1073" t="str">
        <f>IF(H853="","",VLOOKUP($H853,'Nhập xuất tồn S02'!$B$12:$AB$51,3,0))</f>
        <v/>
      </c>
      <c r="S853" s="1093">
        <f t="shared" si="278"/>
        <v>0</v>
      </c>
      <c r="T853" s="1093">
        <f t="shared" si="279"/>
        <v>0</v>
      </c>
      <c r="U853" s="1094">
        <f>IF(J853&gt;0,VLOOKUP($H853,'Nhập xuất tồn S02'!$B$12:$AB$51,27,0),0)</f>
        <v>0</v>
      </c>
      <c r="V853" s="1094">
        <f t="shared" si="280"/>
        <v>0</v>
      </c>
      <c r="W853" s="1105" t="str">
        <f>IF(H853="","",VLOOKUP(H853,'Nhập xuất tồn S02'!$B$12:$X$4901,22,0))</f>
        <v/>
      </c>
      <c r="X853" s="1096" t="str">
        <f>IF(H853="","",VLOOKUP(H853,'Nhập xuất tồn S02'!$B$12:$X$4901,23,0))</f>
        <v/>
      </c>
      <c r="Y853" s="1096" t="str">
        <f t="shared" si="281"/>
        <v/>
      </c>
      <c r="Z853" s="1096" t="str">
        <f t="shared" si="282"/>
        <v/>
      </c>
      <c r="AA853" s="1107" t="str">
        <f>IF(P853="","",VLOOKUP(P853,'Khách hàng'!$B$6:$E$1391,2,0))</f>
        <v/>
      </c>
      <c r="AB853" s="1107" t="str">
        <f>IF(P853="","",VLOOKUP(P853,'Khách hàng'!$B$6:$E$1391,3,0))</f>
        <v/>
      </c>
    </row>
    <row r="854" spans="1:28" s="1011" customFormat="1" ht="13.8">
      <c r="A854" s="1164">
        <f t="shared" si="285"/>
        <v>1</v>
      </c>
      <c r="B854" s="1073" t="str">
        <f t="shared" si="286"/>
        <v>Q1</v>
      </c>
      <c r="C854" s="1042"/>
      <c r="D854" s="1175"/>
      <c r="E854" s="1403"/>
      <c r="F854" s="1044">
        <f t="shared" si="284"/>
        <v>0</v>
      </c>
      <c r="G854" s="1081" t="str">
        <f t="shared" si="283"/>
        <v/>
      </c>
      <c r="H854" s="1019"/>
      <c r="I854" s="1020"/>
      <c r="J854" s="1020"/>
      <c r="K854" s="1020"/>
      <c r="L854" s="1022"/>
      <c r="M854" s="1023"/>
      <c r="N854" s="1023"/>
      <c r="O854" s="1024"/>
      <c r="P854" s="1156"/>
      <c r="Q854" s="1010"/>
      <c r="R854" s="1073" t="str">
        <f>IF(H854="","",VLOOKUP($H854,'Nhập xuất tồn S02'!$B$12:$AB$51,3,0))</f>
        <v/>
      </c>
      <c r="S854" s="1093">
        <f t="shared" si="278"/>
        <v>0</v>
      </c>
      <c r="T854" s="1093">
        <f t="shared" si="279"/>
        <v>0</v>
      </c>
      <c r="U854" s="1094">
        <f>IF(J854&gt;0,VLOOKUP($H854,'Nhập xuất tồn S02'!$B$12:$AB$51,27,0),0)</f>
        <v>0</v>
      </c>
      <c r="V854" s="1094">
        <f t="shared" si="280"/>
        <v>0</v>
      </c>
      <c r="W854" s="1105" t="str">
        <f>IF(H854="","",VLOOKUP(H854,'Nhập xuất tồn S02'!$B$12:$X$4901,22,0))</f>
        <v/>
      </c>
      <c r="X854" s="1096" t="str">
        <f>IF(H854="","",VLOOKUP(H854,'Nhập xuất tồn S02'!$B$12:$X$4901,23,0))</f>
        <v/>
      </c>
      <c r="Y854" s="1096" t="str">
        <f t="shared" si="281"/>
        <v/>
      </c>
      <c r="Z854" s="1096" t="str">
        <f t="shared" si="282"/>
        <v/>
      </c>
      <c r="AA854" s="1107" t="str">
        <f>IF(P854="","",VLOOKUP(P854,'Khách hàng'!$B$6:$E$1391,2,0))</f>
        <v/>
      </c>
      <c r="AB854" s="1107" t="str">
        <f>IF(P854="","",VLOOKUP(P854,'Khách hàng'!$B$6:$E$1391,3,0))</f>
        <v/>
      </c>
    </row>
    <row r="855" spans="1:28" s="1011" customFormat="1" ht="13.8">
      <c r="A855" s="1164">
        <f t="shared" si="285"/>
        <v>1</v>
      </c>
      <c r="B855" s="1073" t="str">
        <f t="shared" si="286"/>
        <v>Q1</v>
      </c>
      <c r="C855" s="1042"/>
      <c r="D855" s="1175"/>
      <c r="E855" s="1403"/>
      <c r="F855" s="1044">
        <f t="shared" si="284"/>
        <v>0</v>
      </c>
      <c r="G855" s="1081" t="str">
        <f t="shared" si="283"/>
        <v/>
      </c>
      <c r="H855" s="1019"/>
      <c r="I855" s="1020"/>
      <c r="J855" s="1020"/>
      <c r="K855" s="1020"/>
      <c r="L855" s="1022"/>
      <c r="M855" s="1023"/>
      <c r="N855" s="1023"/>
      <c r="O855" s="1024"/>
      <c r="P855" s="1156"/>
      <c r="Q855" s="1010"/>
      <c r="R855" s="1073" t="str">
        <f>IF(H855="","",VLOOKUP($H855,'Nhập xuất tồn S02'!$B$12:$AB$51,3,0))</f>
        <v/>
      </c>
      <c r="S855" s="1093">
        <f t="shared" si="278"/>
        <v>0</v>
      </c>
      <c r="T855" s="1093">
        <f t="shared" si="279"/>
        <v>0</v>
      </c>
      <c r="U855" s="1094">
        <f>IF(J855&gt;0,VLOOKUP($H855,'Nhập xuất tồn S02'!$B$12:$AB$51,27,0),0)</f>
        <v>0</v>
      </c>
      <c r="V855" s="1094">
        <f t="shared" si="280"/>
        <v>0</v>
      </c>
      <c r="W855" s="1105" t="str">
        <f>IF(H855="","",VLOOKUP(H855,'Nhập xuất tồn S02'!$B$12:$X$4901,22,0))</f>
        <v/>
      </c>
      <c r="X855" s="1096" t="str">
        <f>IF(H855="","",VLOOKUP(H855,'Nhập xuất tồn S02'!$B$12:$X$4901,23,0))</f>
        <v/>
      </c>
      <c r="Y855" s="1096" t="str">
        <f t="shared" si="281"/>
        <v/>
      </c>
      <c r="Z855" s="1096" t="str">
        <f t="shared" si="282"/>
        <v/>
      </c>
      <c r="AA855" s="1107" t="str">
        <f>IF(P855="","",VLOOKUP(P855,'Khách hàng'!$B$6:$E$1391,2,0))</f>
        <v/>
      </c>
      <c r="AB855" s="1107" t="str">
        <f>IF(P855="","",VLOOKUP(P855,'Khách hàng'!$B$6:$E$1391,3,0))</f>
        <v/>
      </c>
    </row>
    <row r="856" spans="1:28" s="1011" customFormat="1" ht="13.8">
      <c r="A856" s="1164">
        <f t="shared" si="285"/>
        <v>1</v>
      </c>
      <c r="B856" s="1073" t="str">
        <f t="shared" si="286"/>
        <v>Q1</v>
      </c>
      <c r="C856" s="1042"/>
      <c r="D856" s="1175"/>
      <c r="E856" s="1403"/>
      <c r="F856" s="1044">
        <f t="shared" si="284"/>
        <v>0</v>
      </c>
      <c r="G856" s="1081" t="str">
        <f t="shared" si="283"/>
        <v/>
      </c>
      <c r="H856" s="1019"/>
      <c r="I856" s="1020"/>
      <c r="J856" s="1020"/>
      <c r="K856" s="1020"/>
      <c r="L856" s="1022"/>
      <c r="M856" s="1023"/>
      <c r="N856" s="1023"/>
      <c r="O856" s="1024"/>
      <c r="P856" s="1156"/>
      <c r="Q856" s="1010"/>
      <c r="R856" s="1073" t="str">
        <f>IF(H856="","",VLOOKUP($H856,'Nhập xuất tồn S02'!$B$12:$AB$51,3,0))</f>
        <v/>
      </c>
      <c r="S856" s="1093">
        <f t="shared" si="278"/>
        <v>0</v>
      </c>
      <c r="T856" s="1093">
        <f t="shared" si="279"/>
        <v>0</v>
      </c>
      <c r="U856" s="1094">
        <f>IF(J856&gt;0,VLOOKUP($H856,'Nhập xuất tồn S02'!$B$12:$AB$51,27,0),0)</f>
        <v>0</v>
      </c>
      <c r="V856" s="1094">
        <f t="shared" si="280"/>
        <v>0</v>
      </c>
      <c r="W856" s="1105" t="str">
        <f>IF(H856="","",VLOOKUP(H856,'Nhập xuất tồn S02'!$B$12:$X$4901,22,0))</f>
        <v/>
      </c>
      <c r="X856" s="1096" t="str">
        <f>IF(H856="","",VLOOKUP(H856,'Nhập xuất tồn S02'!$B$12:$X$4901,23,0))</f>
        <v/>
      </c>
      <c r="Y856" s="1096" t="str">
        <f t="shared" si="281"/>
        <v/>
      </c>
      <c r="Z856" s="1096" t="str">
        <f t="shared" si="282"/>
        <v/>
      </c>
      <c r="AA856" s="1107" t="str">
        <f>IF(P856="","",VLOOKUP(P856,'Khách hàng'!$B$6:$E$1391,2,0))</f>
        <v/>
      </c>
      <c r="AB856" s="1107" t="str">
        <f>IF(P856="","",VLOOKUP(P856,'Khách hàng'!$B$6:$E$1391,3,0))</f>
        <v/>
      </c>
    </row>
    <row r="857" spans="1:28" s="1011" customFormat="1" ht="13.8">
      <c r="A857" s="1164">
        <f t="shared" si="285"/>
        <v>1</v>
      </c>
      <c r="B857" s="1073" t="str">
        <f t="shared" si="286"/>
        <v>Q1</v>
      </c>
      <c r="C857" s="1042"/>
      <c r="D857" s="1175"/>
      <c r="E857" s="1403"/>
      <c r="F857" s="1044">
        <f t="shared" si="284"/>
        <v>0</v>
      </c>
      <c r="G857" s="1081" t="str">
        <f t="shared" si="283"/>
        <v/>
      </c>
      <c r="H857" s="1019"/>
      <c r="I857" s="1020"/>
      <c r="J857" s="1020"/>
      <c r="K857" s="1020"/>
      <c r="L857" s="1022"/>
      <c r="M857" s="1023"/>
      <c r="N857" s="1023"/>
      <c r="O857" s="1024"/>
      <c r="P857" s="1156"/>
      <c r="Q857" s="1010"/>
      <c r="R857" s="1073" t="str">
        <f>IF(H857="","",VLOOKUP($H857,'Nhập xuất tồn S02'!$B$12:$AB$51,3,0))</f>
        <v/>
      </c>
      <c r="S857" s="1093">
        <f t="shared" si="278"/>
        <v>0</v>
      </c>
      <c r="T857" s="1093">
        <f t="shared" si="279"/>
        <v>0</v>
      </c>
      <c r="U857" s="1094">
        <f>IF(J857&gt;0,VLOOKUP($H857,'Nhập xuất tồn S02'!$B$12:$AB$51,27,0),0)</f>
        <v>0</v>
      </c>
      <c r="V857" s="1094">
        <f t="shared" si="280"/>
        <v>0</v>
      </c>
      <c r="W857" s="1105" t="str">
        <f>IF(H857="","",VLOOKUP(H857,'Nhập xuất tồn S02'!$B$12:$X$4901,22,0))</f>
        <v/>
      </c>
      <c r="X857" s="1096" t="str">
        <f>IF(H857="","",VLOOKUP(H857,'Nhập xuất tồn S02'!$B$12:$X$4901,23,0))</f>
        <v/>
      </c>
      <c r="Y857" s="1096" t="str">
        <f t="shared" si="281"/>
        <v/>
      </c>
      <c r="Z857" s="1096" t="str">
        <f t="shared" si="282"/>
        <v/>
      </c>
      <c r="AA857" s="1107" t="str">
        <f>IF(P857="","",VLOOKUP(P857,'Khách hàng'!$B$6:$E$1391,2,0))</f>
        <v/>
      </c>
      <c r="AB857" s="1107" t="str">
        <f>IF(P857="","",VLOOKUP(P857,'Khách hàng'!$B$6:$E$1391,3,0))</f>
        <v/>
      </c>
    </row>
    <row r="858" spans="1:28" s="1011" customFormat="1" ht="13.8">
      <c r="A858" s="1164">
        <f t="shared" si="285"/>
        <v>1</v>
      </c>
      <c r="B858" s="1073" t="str">
        <f t="shared" si="286"/>
        <v>Q1</v>
      </c>
      <c r="C858" s="1042"/>
      <c r="D858" s="1175"/>
      <c r="E858" s="1403"/>
      <c r="F858" s="1044">
        <f t="shared" si="284"/>
        <v>0</v>
      </c>
      <c r="G858" s="1081" t="str">
        <f t="shared" si="283"/>
        <v/>
      </c>
      <c r="H858" s="1019"/>
      <c r="I858" s="1020"/>
      <c r="J858" s="1020"/>
      <c r="K858" s="1020"/>
      <c r="L858" s="1022"/>
      <c r="M858" s="1023"/>
      <c r="N858" s="1023"/>
      <c r="O858" s="1024"/>
      <c r="P858" s="1156"/>
      <c r="Q858" s="1010"/>
      <c r="R858" s="1073" t="str">
        <f>IF(H858="","",VLOOKUP($H858,'Nhập xuất tồn S02'!$B$12:$AB$51,3,0))</f>
        <v/>
      </c>
      <c r="S858" s="1093">
        <f t="shared" si="278"/>
        <v>0</v>
      </c>
      <c r="T858" s="1093">
        <f t="shared" si="279"/>
        <v>0</v>
      </c>
      <c r="U858" s="1094">
        <f>IF(J858&gt;0,VLOOKUP($H858,'Nhập xuất tồn S02'!$B$12:$AB$51,27,0),0)</f>
        <v>0</v>
      </c>
      <c r="V858" s="1094">
        <f t="shared" si="280"/>
        <v>0</v>
      </c>
      <c r="W858" s="1105" t="str">
        <f>IF(H858="","",VLOOKUP(H858,'Nhập xuất tồn S02'!$B$12:$X$4901,22,0))</f>
        <v/>
      </c>
      <c r="X858" s="1096" t="str">
        <f>IF(H858="","",VLOOKUP(H858,'Nhập xuất tồn S02'!$B$12:$X$4901,23,0))</f>
        <v/>
      </c>
      <c r="Y858" s="1096" t="str">
        <f t="shared" si="281"/>
        <v/>
      </c>
      <c r="Z858" s="1096" t="str">
        <f t="shared" si="282"/>
        <v/>
      </c>
      <c r="AA858" s="1107" t="str">
        <f>IF(P858="","",VLOOKUP(P858,'Khách hàng'!$B$6:$E$1391,2,0))</f>
        <v/>
      </c>
      <c r="AB858" s="1107" t="str">
        <f>IF(P858="","",VLOOKUP(P858,'Khách hàng'!$B$6:$E$1391,3,0))</f>
        <v/>
      </c>
    </row>
    <row r="859" spans="1:28" s="1011" customFormat="1" ht="13.8">
      <c r="A859" s="1164">
        <f t="shared" si="285"/>
        <v>1</v>
      </c>
      <c r="B859" s="1073" t="str">
        <f t="shared" si="286"/>
        <v>Q1</v>
      </c>
      <c r="C859" s="1042"/>
      <c r="D859" s="1175"/>
      <c r="E859" s="1403"/>
      <c r="F859" s="1044">
        <f t="shared" si="284"/>
        <v>0</v>
      </c>
      <c r="G859" s="1081" t="str">
        <f t="shared" si="283"/>
        <v/>
      </c>
      <c r="H859" s="1019"/>
      <c r="I859" s="1020"/>
      <c r="J859" s="1020"/>
      <c r="K859" s="1020"/>
      <c r="L859" s="1022"/>
      <c r="M859" s="1023"/>
      <c r="N859" s="1023"/>
      <c r="O859" s="1024"/>
      <c r="P859" s="1156"/>
      <c r="Q859" s="1010"/>
      <c r="R859" s="1073" t="str">
        <f>IF(H859="","",VLOOKUP($H859,'Nhập xuất tồn S02'!$B$12:$AB$51,3,0))</f>
        <v/>
      </c>
      <c r="S859" s="1093">
        <f t="shared" si="278"/>
        <v>0</v>
      </c>
      <c r="T859" s="1093">
        <f t="shared" si="279"/>
        <v>0</v>
      </c>
      <c r="U859" s="1094">
        <f>IF(J859&gt;0,VLOOKUP($H859,'Nhập xuất tồn S02'!$B$12:$AB$51,27,0),0)</f>
        <v>0</v>
      </c>
      <c r="V859" s="1094">
        <f t="shared" si="280"/>
        <v>0</v>
      </c>
      <c r="W859" s="1105" t="str">
        <f>IF(H859="","",VLOOKUP(H859,'Nhập xuất tồn S02'!$B$12:$X$4901,22,0))</f>
        <v/>
      </c>
      <c r="X859" s="1096" t="str">
        <f>IF(H859="","",VLOOKUP(H859,'Nhập xuất tồn S02'!$B$12:$X$4901,23,0))</f>
        <v/>
      </c>
      <c r="Y859" s="1096" t="str">
        <f t="shared" si="281"/>
        <v/>
      </c>
      <c r="Z859" s="1096" t="str">
        <f t="shared" si="282"/>
        <v/>
      </c>
      <c r="AA859" s="1107" t="str">
        <f>IF(P859="","",VLOOKUP(P859,'Khách hàng'!$B$6:$E$1391,2,0))</f>
        <v/>
      </c>
      <c r="AB859" s="1107" t="str">
        <f>IF(P859="","",VLOOKUP(P859,'Khách hàng'!$B$6:$E$1391,3,0))</f>
        <v/>
      </c>
    </row>
    <row r="860" spans="1:28" s="1011" customFormat="1" ht="13.8">
      <c r="A860" s="1164">
        <f t="shared" si="285"/>
        <v>1</v>
      </c>
      <c r="B860" s="1073" t="str">
        <f t="shared" si="286"/>
        <v>Q1</v>
      </c>
      <c r="C860" s="1042"/>
      <c r="D860" s="1175"/>
      <c r="E860" s="1403"/>
      <c r="F860" s="1044">
        <f t="shared" si="284"/>
        <v>0</v>
      </c>
      <c r="G860" s="1081" t="str">
        <f t="shared" si="283"/>
        <v/>
      </c>
      <c r="H860" s="1019"/>
      <c r="I860" s="1020"/>
      <c r="J860" s="1020"/>
      <c r="K860" s="1020"/>
      <c r="L860" s="1022"/>
      <c r="M860" s="1023"/>
      <c r="N860" s="1023"/>
      <c r="O860" s="1024"/>
      <c r="P860" s="1156"/>
      <c r="Q860" s="1010"/>
      <c r="R860" s="1073" t="str">
        <f>IF(H860="","",VLOOKUP($H860,'Nhập xuất tồn S02'!$B$12:$AB$51,3,0))</f>
        <v/>
      </c>
      <c r="S860" s="1093">
        <f t="shared" si="278"/>
        <v>0</v>
      </c>
      <c r="T860" s="1093">
        <f t="shared" si="279"/>
        <v>0</v>
      </c>
      <c r="U860" s="1094">
        <f>IF(J860&gt;0,VLOOKUP($H860,'Nhập xuất tồn S02'!$B$12:$AB$51,27,0),0)</f>
        <v>0</v>
      </c>
      <c r="V860" s="1094">
        <f t="shared" si="280"/>
        <v>0</v>
      </c>
      <c r="W860" s="1105" t="str">
        <f>IF(H860="","",VLOOKUP(H860,'Nhập xuất tồn S02'!$B$12:$X$4901,22,0))</f>
        <v/>
      </c>
      <c r="X860" s="1096" t="str">
        <f>IF(H860="","",VLOOKUP(H860,'Nhập xuất tồn S02'!$B$12:$X$4901,23,0))</f>
        <v/>
      </c>
      <c r="Y860" s="1096" t="str">
        <f t="shared" si="281"/>
        <v/>
      </c>
      <c r="Z860" s="1096" t="str">
        <f t="shared" si="282"/>
        <v/>
      </c>
      <c r="AA860" s="1107" t="str">
        <f>IF(P860="","",VLOOKUP(P860,'Khách hàng'!$B$6:$E$1391,2,0))</f>
        <v/>
      </c>
      <c r="AB860" s="1107" t="str">
        <f>IF(P860="","",VLOOKUP(P860,'Khách hàng'!$B$6:$E$1391,3,0))</f>
        <v/>
      </c>
    </row>
    <row r="861" spans="1:28" s="1011" customFormat="1" ht="13.8">
      <c r="A861" s="1164">
        <f t="shared" si="285"/>
        <v>1</v>
      </c>
      <c r="B861" s="1073" t="str">
        <f t="shared" si="286"/>
        <v>Q1</v>
      </c>
      <c r="C861" s="1042"/>
      <c r="D861" s="1175"/>
      <c r="E861" s="1403"/>
      <c r="F861" s="1044">
        <f t="shared" si="284"/>
        <v>0</v>
      </c>
      <c r="G861" s="1081" t="str">
        <f t="shared" si="283"/>
        <v/>
      </c>
      <c r="H861" s="1019"/>
      <c r="I861" s="1020"/>
      <c r="J861" s="1020"/>
      <c r="K861" s="1020"/>
      <c r="L861" s="1022"/>
      <c r="M861" s="1023"/>
      <c r="N861" s="1023"/>
      <c r="O861" s="1024"/>
      <c r="P861" s="1156"/>
      <c r="Q861" s="1010"/>
      <c r="R861" s="1073" t="str">
        <f>IF(H861="","",VLOOKUP($H861,'Nhập xuất tồn S02'!$B$12:$AB$51,3,0))</f>
        <v/>
      </c>
      <c r="S861" s="1093">
        <f t="shared" si="278"/>
        <v>0</v>
      </c>
      <c r="T861" s="1093">
        <f t="shared" si="279"/>
        <v>0</v>
      </c>
      <c r="U861" s="1094">
        <f>IF(J861&gt;0,VLOOKUP($H861,'Nhập xuất tồn S02'!$B$12:$AB$51,27,0),0)</f>
        <v>0</v>
      </c>
      <c r="V861" s="1094">
        <f t="shared" si="280"/>
        <v>0</v>
      </c>
      <c r="W861" s="1105" t="str">
        <f>IF(H861="","",VLOOKUP(H861,'Nhập xuất tồn S02'!$B$12:$X$4901,22,0))</f>
        <v/>
      </c>
      <c r="X861" s="1096" t="str">
        <f>IF(H861="","",VLOOKUP(H861,'Nhập xuất tồn S02'!$B$12:$X$4901,23,0))</f>
        <v/>
      </c>
      <c r="Y861" s="1096" t="str">
        <f t="shared" si="281"/>
        <v/>
      </c>
      <c r="Z861" s="1096" t="str">
        <f t="shared" si="282"/>
        <v/>
      </c>
      <c r="AA861" s="1107" t="str">
        <f>IF(P861="","",VLOOKUP(P861,'Khách hàng'!$B$6:$E$1391,2,0))</f>
        <v/>
      </c>
      <c r="AB861" s="1107" t="str">
        <f>IF(P861="","",VLOOKUP(P861,'Khách hàng'!$B$6:$E$1391,3,0))</f>
        <v/>
      </c>
    </row>
    <row r="862" spans="1:28" s="1011" customFormat="1" ht="13.8">
      <c r="A862" s="1164">
        <f t="shared" si="285"/>
        <v>1</v>
      </c>
      <c r="B862" s="1073" t="str">
        <f t="shared" si="286"/>
        <v>Q1</v>
      </c>
      <c r="C862" s="1042"/>
      <c r="D862" s="1175"/>
      <c r="E862" s="1403"/>
      <c r="F862" s="1044">
        <f t="shared" si="284"/>
        <v>0</v>
      </c>
      <c r="G862" s="1081" t="str">
        <f t="shared" si="283"/>
        <v/>
      </c>
      <c r="H862" s="1019"/>
      <c r="I862" s="1020"/>
      <c r="J862" s="1020"/>
      <c r="K862" s="1020"/>
      <c r="L862" s="1022"/>
      <c r="M862" s="1023"/>
      <c r="N862" s="1023"/>
      <c r="O862" s="1024"/>
      <c r="P862" s="1156"/>
      <c r="Q862" s="1010"/>
      <c r="R862" s="1073" t="str">
        <f>IF(H862="","",VLOOKUP($H862,'Nhập xuất tồn S02'!$B$12:$AB$51,3,0))</f>
        <v/>
      </c>
      <c r="S862" s="1093">
        <f t="shared" si="278"/>
        <v>0</v>
      </c>
      <c r="T862" s="1093">
        <f t="shared" si="279"/>
        <v>0</v>
      </c>
      <c r="U862" s="1094">
        <f>IF(J862&gt;0,VLOOKUP($H862,'Nhập xuất tồn S02'!$B$12:$AB$51,27,0),0)</f>
        <v>0</v>
      </c>
      <c r="V862" s="1094">
        <f t="shared" si="280"/>
        <v>0</v>
      </c>
      <c r="W862" s="1105" t="str">
        <f>IF(H862="","",VLOOKUP(H862,'Nhập xuất tồn S02'!$B$12:$X$4901,22,0))</f>
        <v/>
      </c>
      <c r="X862" s="1096" t="str">
        <f>IF(H862="","",VLOOKUP(H862,'Nhập xuất tồn S02'!$B$12:$X$4901,23,0))</f>
        <v/>
      </c>
      <c r="Y862" s="1096" t="str">
        <f t="shared" si="281"/>
        <v/>
      </c>
      <c r="Z862" s="1096" t="str">
        <f t="shared" si="282"/>
        <v/>
      </c>
      <c r="AA862" s="1107" t="str">
        <f>IF(P862="","",VLOOKUP(P862,'Khách hàng'!$B$6:$E$1391,2,0))</f>
        <v/>
      </c>
      <c r="AB862" s="1107" t="str">
        <f>IF(P862="","",VLOOKUP(P862,'Khách hàng'!$B$6:$E$1391,3,0))</f>
        <v/>
      </c>
    </row>
    <row r="863" spans="1:28" s="1011" customFormat="1" ht="13.8">
      <c r="A863" s="1164">
        <f t="shared" si="285"/>
        <v>1</v>
      </c>
      <c r="B863" s="1073" t="str">
        <f t="shared" si="286"/>
        <v>Q1</v>
      </c>
      <c r="C863" s="1042"/>
      <c r="D863" s="1175"/>
      <c r="E863" s="1403"/>
      <c r="F863" s="1044">
        <f t="shared" si="284"/>
        <v>0</v>
      </c>
      <c r="G863" s="1081" t="str">
        <f t="shared" si="283"/>
        <v/>
      </c>
      <c r="H863" s="1019"/>
      <c r="I863" s="1020"/>
      <c r="J863" s="1020"/>
      <c r="K863" s="1020"/>
      <c r="L863" s="1022"/>
      <c r="M863" s="1023"/>
      <c r="N863" s="1023"/>
      <c r="O863" s="1024"/>
      <c r="P863" s="1156"/>
      <c r="Q863" s="1010"/>
      <c r="R863" s="1073" t="str">
        <f>IF(H863="","",VLOOKUP($H863,'Nhập xuất tồn S02'!$B$12:$AB$51,3,0))</f>
        <v/>
      </c>
      <c r="S863" s="1093">
        <f t="shared" si="278"/>
        <v>0</v>
      </c>
      <c r="T863" s="1093">
        <f t="shared" si="279"/>
        <v>0</v>
      </c>
      <c r="U863" s="1094">
        <f>IF(J863&gt;0,VLOOKUP($H863,'Nhập xuất tồn S02'!$B$12:$AB$51,27,0),0)</f>
        <v>0</v>
      </c>
      <c r="V863" s="1094">
        <f t="shared" si="280"/>
        <v>0</v>
      </c>
      <c r="W863" s="1105" t="str">
        <f>IF(H863="","",VLOOKUP(H863,'Nhập xuất tồn S02'!$B$12:$X$4901,22,0))</f>
        <v/>
      </c>
      <c r="X863" s="1096" t="str">
        <f>IF(H863="","",VLOOKUP(H863,'Nhập xuất tồn S02'!$B$12:$X$4901,23,0))</f>
        <v/>
      </c>
      <c r="Y863" s="1096" t="str">
        <f t="shared" si="281"/>
        <v/>
      </c>
      <c r="Z863" s="1096" t="str">
        <f t="shared" si="282"/>
        <v/>
      </c>
      <c r="AA863" s="1107" t="str">
        <f>IF(P863="","",VLOOKUP(P863,'Khách hàng'!$B$6:$E$1391,2,0))</f>
        <v/>
      </c>
      <c r="AB863" s="1107" t="str">
        <f>IF(P863="","",VLOOKUP(P863,'Khách hàng'!$B$6:$E$1391,3,0))</f>
        <v/>
      </c>
    </row>
    <row r="864" spans="1:28" s="1011" customFormat="1" ht="13.8">
      <c r="A864" s="1164">
        <f t="shared" si="285"/>
        <v>1</v>
      </c>
      <c r="B864" s="1073" t="str">
        <f t="shared" si="286"/>
        <v>Q1</v>
      </c>
      <c r="C864" s="1042"/>
      <c r="D864" s="1175"/>
      <c r="E864" s="1403"/>
      <c r="F864" s="1044">
        <f t="shared" si="284"/>
        <v>0</v>
      </c>
      <c r="G864" s="1081" t="str">
        <f t="shared" si="283"/>
        <v/>
      </c>
      <c r="H864" s="1019"/>
      <c r="I864" s="1020"/>
      <c r="J864" s="1020"/>
      <c r="K864" s="1020"/>
      <c r="L864" s="1022"/>
      <c r="M864" s="1023"/>
      <c r="N864" s="1023"/>
      <c r="O864" s="1024"/>
      <c r="P864" s="1156"/>
      <c r="Q864" s="1010"/>
      <c r="R864" s="1073" t="str">
        <f>IF(H864="","",VLOOKUP($H864,'Nhập xuất tồn S02'!$B$12:$AB$51,3,0))</f>
        <v/>
      </c>
      <c r="S864" s="1093">
        <f t="shared" si="278"/>
        <v>0</v>
      </c>
      <c r="T864" s="1093">
        <f t="shared" si="279"/>
        <v>0</v>
      </c>
      <c r="U864" s="1094">
        <f>IF(J864&gt;0,VLOOKUP($H864,'Nhập xuất tồn S02'!$B$12:$AB$51,27,0),0)</f>
        <v>0</v>
      </c>
      <c r="V864" s="1094">
        <f t="shared" si="280"/>
        <v>0</v>
      </c>
      <c r="W864" s="1105" t="str">
        <f>IF(H864="","",VLOOKUP(H864,'Nhập xuất tồn S02'!$B$12:$X$4901,22,0))</f>
        <v/>
      </c>
      <c r="X864" s="1096" t="str">
        <f>IF(H864="","",VLOOKUP(H864,'Nhập xuất tồn S02'!$B$12:$X$4901,23,0))</f>
        <v/>
      </c>
      <c r="Y864" s="1096" t="str">
        <f t="shared" si="281"/>
        <v/>
      </c>
      <c r="Z864" s="1096" t="str">
        <f t="shared" si="282"/>
        <v/>
      </c>
      <c r="AA864" s="1107" t="str">
        <f>IF(P864="","",VLOOKUP(P864,'Khách hàng'!$B$6:$E$1391,2,0))</f>
        <v/>
      </c>
      <c r="AB864" s="1107" t="str">
        <f>IF(P864="","",VLOOKUP(P864,'Khách hàng'!$B$6:$E$1391,3,0))</f>
        <v/>
      </c>
    </row>
    <row r="865" spans="1:28" s="1011" customFormat="1" ht="13.8">
      <c r="A865" s="1164">
        <f t="shared" si="285"/>
        <v>1</v>
      </c>
      <c r="B865" s="1073" t="str">
        <f t="shared" si="286"/>
        <v>Q1</v>
      </c>
      <c r="C865" s="1042"/>
      <c r="D865" s="1175"/>
      <c r="E865" s="1403"/>
      <c r="F865" s="1044">
        <f t="shared" si="284"/>
        <v>0</v>
      </c>
      <c r="G865" s="1081" t="str">
        <f t="shared" si="283"/>
        <v/>
      </c>
      <c r="H865" s="1019"/>
      <c r="I865" s="1020"/>
      <c r="J865" s="1020"/>
      <c r="K865" s="1020"/>
      <c r="L865" s="1022"/>
      <c r="M865" s="1023"/>
      <c r="N865" s="1023"/>
      <c r="O865" s="1024"/>
      <c r="P865" s="1156"/>
      <c r="Q865" s="1010"/>
      <c r="R865" s="1073" t="str">
        <f>IF(H865="","",VLOOKUP($H865,'Nhập xuất tồn S02'!$B$12:$AB$51,3,0))</f>
        <v/>
      </c>
      <c r="S865" s="1093">
        <f t="shared" ref="S865:S928" si="287">IF(OR(LEFT(G865,2)="PN",M865="152",M865="155",M865="156"),O865/I865,0)</f>
        <v>0</v>
      </c>
      <c r="T865" s="1093">
        <f t="shared" ref="T865:T928" si="288">IF(OR(LEFT(G865,2)="PN",M865="152",M865="155",M865="156"),O865,0)</f>
        <v>0</v>
      </c>
      <c r="U865" s="1094">
        <f>IF(J865&gt;0,VLOOKUP($H865,'Nhập xuất tồn S02'!$B$12:$AB$51,27,0),0)</f>
        <v>0</v>
      </c>
      <c r="V865" s="1094">
        <f t="shared" si="280"/>
        <v>0</v>
      </c>
      <c r="W865" s="1105" t="str">
        <f>IF(H865="","",VLOOKUP(H865,'Nhập xuất tồn S02'!$B$12:$X$4901,22,0))</f>
        <v/>
      </c>
      <c r="X865" s="1096" t="str">
        <f>IF(H865="","",VLOOKUP(H865,'Nhập xuất tồn S02'!$B$12:$X$4901,23,0))</f>
        <v/>
      </c>
      <c r="Y865" s="1096" t="str">
        <f t="shared" si="281"/>
        <v/>
      </c>
      <c r="Z865" s="1096" t="str">
        <f t="shared" si="282"/>
        <v/>
      </c>
      <c r="AA865" s="1107" t="str">
        <f>IF(P865="","",VLOOKUP(P865,'Khách hàng'!$B$6:$E$1391,2,0))</f>
        <v/>
      </c>
      <c r="AB865" s="1107" t="str">
        <f>IF(P865="","",VLOOKUP(P865,'Khách hàng'!$B$6:$E$1391,3,0))</f>
        <v/>
      </c>
    </row>
    <row r="866" spans="1:28" s="1011" customFormat="1" ht="13.8">
      <c r="A866" s="1164">
        <f t="shared" si="285"/>
        <v>1</v>
      </c>
      <c r="B866" s="1073" t="str">
        <f t="shared" si="286"/>
        <v>Q1</v>
      </c>
      <c r="C866" s="1042"/>
      <c r="D866" s="1175"/>
      <c r="E866" s="1403"/>
      <c r="F866" s="1044">
        <f t="shared" si="284"/>
        <v>0</v>
      </c>
      <c r="G866" s="1081" t="str">
        <f t="shared" si="283"/>
        <v/>
      </c>
      <c r="H866" s="1019"/>
      <c r="I866" s="1020"/>
      <c r="J866" s="1020"/>
      <c r="K866" s="1020"/>
      <c r="L866" s="1022"/>
      <c r="M866" s="1023"/>
      <c r="N866" s="1023"/>
      <c r="O866" s="1024"/>
      <c r="P866" s="1156"/>
      <c r="Q866" s="1010"/>
      <c r="R866" s="1073" t="str">
        <f>IF(H866="","",VLOOKUP($H866,'Nhập xuất tồn S02'!$B$12:$AB$51,3,0))</f>
        <v/>
      </c>
      <c r="S866" s="1093">
        <f t="shared" si="287"/>
        <v>0</v>
      </c>
      <c r="T866" s="1093">
        <f t="shared" si="288"/>
        <v>0</v>
      </c>
      <c r="U866" s="1094">
        <f>IF(J866&gt;0,VLOOKUP($H866,'Nhập xuất tồn S02'!$B$12:$AB$51,27,0),0)</f>
        <v>0</v>
      </c>
      <c r="V866" s="1094">
        <f t="shared" ref="V866:V929" si="289">IF(J866&gt;0,J866*U866,0)</f>
        <v>0</v>
      </c>
      <c r="W866" s="1105" t="str">
        <f>IF(H866="","",VLOOKUP(H866,'Nhập xuất tồn S02'!$B$12:$X$4901,22,0))</f>
        <v/>
      </c>
      <c r="X866" s="1096" t="str">
        <f>IF(H866="","",VLOOKUP(H866,'Nhập xuất tồn S02'!$B$12:$X$4901,23,0))</f>
        <v/>
      </c>
      <c r="Y866" s="1096" t="str">
        <f t="shared" ref="Y866:Y929" si="290">LEFT(M866,3)</f>
        <v/>
      </c>
      <c r="Z866" s="1096" t="str">
        <f t="shared" ref="Z866:Z929" si="291">LEFT(N866,3)</f>
        <v/>
      </c>
      <c r="AA866" s="1107" t="str">
        <f>IF(P866="","",VLOOKUP(P866,'Khách hàng'!$B$6:$E$1391,2,0))</f>
        <v/>
      </c>
      <c r="AB866" s="1107" t="str">
        <f>IF(P866="","",VLOOKUP(P866,'Khách hàng'!$B$6:$E$1391,3,0))</f>
        <v/>
      </c>
    </row>
    <row r="867" spans="1:28" s="1011" customFormat="1" ht="13.8">
      <c r="A867" s="1164">
        <f t="shared" si="285"/>
        <v>1</v>
      </c>
      <c r="B867" s="1073" t="str">
        <f t="shared" si="286"/>
        <v>Q1</v>
      </c>
      <c r="C867" s="1042"/>
      <c r="D867" s="1175"/>
      <c r="E867" s="1403"/>
      <c r="F867" s="1044">
        <f t="shared" si="284"/>
        <v>0</v>
      </c>
      <c r="G867" s="1081" t="str">
        <f t="shared" si="283"/>
        <v/>
      </c>
      <c r="H867" s="1019"/>
      <c r="I867" s="1020"/>
      <c r="J867" s="1020"/>
      <c r="K867" s="1020"/>
      <c r="L867" s="1022"/>
      <c r="M867" s="1023"/>
      <c r="N867" s="1023"/>
      <c r="O867" s="1024"/>
      <c r="P867" s="1156"/>
      <c r="Q867" s="1010"/>
      <c r="R867" s="1073" t="str">
        <f>IF(H867="","",VLOOKUP($H867,'Nhập xuất tồn S02'!$B$12:$AB$51,3,0))</f>
        <v/>
      </c>
      <c r="S867" s="1093">
        <f t="shared" si="287"/>
        <v>0</v>
      </c>
      <c r="T867" s="1093">
        <f t="shared" si="288"/>
        <v>0</v>
      </c>
      <c r="U867" s="1094">
        <f>IF(J867&gt;0,VLOOKUP($H867,'Nhập xuất tồn S02'!$B$12:$AB$51,27,0),0)</f>
        <v>0</v>
      </c>
      <c r="V867" s="1094">
        <f t="shared" si="289"/>
        <v>0</v>
      </c>
      <c r="W867" s="1105" t="str">
        <f>IF(H867="","",VLOOKUP(H867,'Nhập xuất tồn S02'!$B$12:$X$4901,22,0))</f>
        <v/>
      </c>
      <c r="X867" s="1096" t="str">
        <f>IF(H867="","",VLOOKUP(H867,'Nhập xuất tồn S02'!$B$12:$X$4901,23,0))</f>
        <v/>
      </c>
      <c r="Y867" s="1096" t="str">
        <f t="shared" si="290"/>
        <v/>
      </c>
      <c r="Z867" s="1096" t="str">
        <f t="shared" si="291"/>
        <v/>
      </c>
      <c r="AA867" s="1107" t="str">
        <f>IF(P867="","",VLOOKUP(P867,'Khách hàng'!$B$6:$E$1391,2,0))</f>
        <v/>
      </c>
      <c r="AB867" s="1107" t="str">
        <f>IF(P867="","",VLOOKUP(P867,'Khách hàng'!$B$6:$E$1391,3,0))</f>
        <v/>
      </c>
    </row>
    <row r="868" spans="1:28" s="1011" customFormat="1" ht="13.8">
      <c r="A868" s="1164">
        <f t="shared" si="285"/>
        <v>1</v>
      </c>
      <c r="B868" s="1073" t="str">
        <f t="shared" si="286"/>
        <v>Q1</v>
      </c>
      <c r="C868" s="1042"/>
      <c r="D868" s="1175"/>
      <c r="E868" s="1403"/>
      <c r="F868" s="1044">
        <f t="shared" si="284"/>
        <v>0</v>
      </c>
      <c r="G868" s="1081" t="str">
        <f t="shared" si="283"/>
        <v/>
      </c>
      <c r="H868" s="1019"/>
      <c r="I868" s="1020"/>
      <c r="J868" s="1020"/>
      <c r="K868" s="1020"/>
      <c r="L868" s="1022"/>
      <c r="M868" s="1023"/>
      <c r="N868" s="1023"/>
      <c r="O868" s="1024"/>
      <c r="P868" s="1156"/>
      <c r="Q868" s="1010"/>
      <c r="R868" s="1073" t="str">
        <f>IF(H868="","",VLOOKUP($H868,'Nhập xuất tồn S02'!$B$12:$AB$51,3,0))</f>
        <v/>
      </c>
      <c r="S868" s="1093">
        <f t="shared" si="287"/>
        <v>0</v>
      </c>
      <c r="T868" s="1093">
        <f t="shared" si="288"/>
        <v>0</v>
      </c>
      <c r="U868" s="1094">
        <f>IF(J868&gt;0,VLOOKUP($H868,'Nhập xuất tồn S02'!$B$12:$AB$51,27,0),0)</f>
        <v>0</v>
      </c>
      <c r="V868" s="1094">
        <f t="shared" si="289"/>
        <v>0</v>
      </c>
      <c r="W868" s="1105" t="str">
        <f>IF(H868="","",VLOOKUP(H868,'Nhập xuất tồn S02'!$B$12:$X$4901,22,0))</f>
        <v/>
      </c>
      <c r="X868" s="1096" t="str">
        <f>IF(H868="","",VLOOKUP(H868,'Nhập xuất tồn S02'!$B$12:$X$4901,23,0))</f>
        <v/>
      </c>
      <c r="Y868" s="1096" t="str">
        <f t="shared" si="290"/>
        <v/>
      </c>
      <c r="Z868" s="1096" t="str">
        <f t="shared" si="291"/>
        <v/>
      </c>
      <c r="AA868" s="1107" t="str">
        <f>IF(P868="","",VLOOKUP(P868,'Khách hàng'!$B$6:$E$1391,2,0))</f>
        <v/>
      </c>
      <c r="AB868" s="1107" t="str">
        <f>IF(P868="","",VLOOKUP(P868,'Khách hàng'!$B$6:$E$1391,3,0))</f>
        <v/>
      </c>
    </row>
    <row r="869" spans="1:28" s="1011" customFormat="1" ht="13.8">
      <c r="A869" s="1164">
        <f t="shared" si="285"/>
        <v>1</v>
      </c>
      <c r="B869" s="1073" t="str">
        <f t="shared" si="286"/>
        <v>Q1</v>
      </c>
      <c r="C869" s="1042"/>
      <c r="D869" s="1175"/>
      <c r="E869" s="1403"/>
      <c r="F869" s="1044">
        <f t="shared" si="284"/>
        <v>0</v>
      </c>
      <c r="G869" s="1081" t="str">
        <f t="shared" si="283"/>
        <v/>
      </c>
      <c r="H869" s="1019"/>
      <c r="I869" s="1020"/>
      <c r="J869" s="1020"/>
      <c r="K869" s="1020"/>
      <c r="L869" s="1022"/>
      <c r="M869" s="1023"/>
      <c r="N869" s="1023"/>
      <c r="O869" s="1024"/>
      <c r="P869" s="1156"/>
      <c r="Q869" s="1010"/>
      <c r="R869" s="1073" t="str">
        <f>IF(H869="","",VLOOKUP($H869,'Nhập xuất tồn S02'!$B$12:$AB$51,3,0))</f>
        <v/>
      </c>
      <c r="S869" s="1093">
        <f t="shared" si="287"/>
        <v>0</v>
      </c>
      <c r="T869" s="1093">
        <f t="shared" si="288"/>
        <v>0</v>
      </c>
      <c r="U869" s="1094">
        <f>IF(J869&gt;0,VLOOKUP($H869,'Nhập xuất tồn S02'!$B$12:$AB$51,27,0),0)</f>
        <v>0</v>
      </c>
      <c r="V869" s="1094">
        <f t="shared" si="289"/>
        <v>0</v>
      </c>
      <c r="W869" s="1105" t="str">
        <f>IF(H869="","",VLOOKUP(H869,'Nhập xuất tồn S02'!$B$12:$X$4901,22,0))</f>
        <v/>
      </c>
      <c r="X869" s="1096" t="str">
        <f>IF(H869="","",VLOOKUP(H869,'Nhập xuất tồn S02'!$B$12:$X$4901,23,0))</f>
        <v/>
      </c>
      <c r="Y869" s="1096" t="str">
        <f t="shared" si="290"/>
        <v/>
      </c>
      <c r="Z869" s="1096" t="str">
        <f t="shared" si="291"/>
        <v/>
      </c>
      <c r="AA869" s="1107" t="str">
        <f>IF(P869="","",VLOOKUP(P869,'Khách hàng'!$B$6:$E$1391,2,0))</f>
        <v/>
      </c>
      <c r="AB869" s="1107" t="str">
        <f>IF(P869="","",VLOOKUP(P869,'Khách hàng'!$B$6:$E$1391,3,0))</f>
        <v/>
      </c>
    </row>
    <row r="870" spans="1:28" s="1011" customFormat="1" ht="13.8">
      <c r="A870" s="1164">
        <f t="shared" si="285"/>
        <v>1</v>
      </c>
      <c r="B870" s="1073" t="str">
        <f t="shared" si="286"/>
        <v>Q1</v>
      </c>
      <c r="C870" s="1042"/>
      <c r="D870" s="1175"/>
      <c r="E870" s="1403"/>
      <c r="F870" s="1044">
        <f t="shared" si="284"/>
        <v>0</v>
      </c>
      <c r="G870" s="1081" t="str">
        <f t="shared" si="283"/>
        <v/>
      </c>
      <c r="H870" s="1019"/>
      <c r="I870" s="1020"/>
      <c r="J870" s="1020"/>
      <c r="K870" s="1020"/>
      <c r="L870" s="1022"/>
      <c r="M870" s="1023"/>
      <c r="N870" s="1023"/>
      <c r="O870" s="1024"/>
      <c r="P870" s="1156"/>
      <c r="Q870" s="1010"/>
      <c r="R870" s="1073" t="str">
        <f>IF(H870="","",VLOOKUP($H870,'Nhập xuất tồn S02'!$B$12:$AB$51,3,0))</f>
        <v/>
      </c>
      <c r="S870" s="1093">
        <f t="shared" si="287"/>
        <v>0</v>
      </c>
      <c r="T870" s="1093">
        <f t="shared" si="288"/>
        <v>0</v>
      </c>
      <c r="U870" s="1094">
        <f>IF(J870&gt;0,VLOOKUP($H870,'Nhập xuất tồn S02'!$B$12:$AB$51,27,0),0)</f>
        <v>0</v>
      </c>
      <c r="V870" s="1094">
        <f t="shared" si="289"/>
        <v>0</v>
      </c>
      <c r="W870" s="1105" t="str">
        <f>IF(H870="","",VLOOKUP(H870,'Nhập xuất tồn S02'!$B$12:$X$4901,22,0))</f>
        <v/>
      </c>
      <c r="X870" s="1096" t="str">
        <f>IF(H870="","",VLOOKUP(H870,'Nhập xuất tồn S02'!$B$12:$X$4901,23,0))</f>
        <v/>
      </c>
      <c r="Y870" s="1096" t="str">
        <f t="shared" si="290"/>
        <v/>
      </c>
      <c r="Z870" s="1096" t="str">
        <f t="shared" si="291"/>
        <v/>
      </c>
      <c r="AA870" s="1107" t="str">
        <f>IF(P870="","",VLOOKUP(P870,'Khách hàng'!$B$6:$E$1391,2,0))</f>
        <v/>
      </c>
      <c r="AB870" s="1107" t="str">
        <f>IF(P870="","",VLOOKUP(P870,'Khách hàng'!$B$6:$E$1391,3,0))</f>
        <v/>
      </c>
    </row>
    <row r="871" spans="1:28" s="1011" customFormat="1" ht="13.8">
      <c r="A871" s="1164">
        <f t="shared" si="285"/>
        <v>1</v>
      </c>
      <c r="B871" s="1073" t="str">
        <f t="shared" si="286"/>
        <v>Q1</v>
      </c>
      <c r="C871" s="1042"/>
      <c r="D871" s="1175"/>
      <c r="E871" s="1403"/>
      <c r="F871" s="1044">
        <f t="shared" si="284"/>
        <v>0</v>
      </c>
      <c r="G871" s="1081" t="str">
        <f t="shared" si="283"/>
        <v/>
      </c>
      <c r="H871" s="1019"/>
      <c r="I871" s="1020"/>
      <c r="J871" s="1020"/>
      <c r="K871" s="1020"/>
      <c r="L871" s="1022"/>
      <c r="M871" s="1023"/>
      <c r="N871" s="1023"/>
      <c r="O871" s="1024"/>
      <c r="P871" s="1156"/>
      <c r="Q871" s="1010"/>
      <c r="R871" s="1073" t="str">
        <f>IF(H871="","",VLOOKUP($H871,'Nhập xuất tồn S02'!$B$12:$AB$51,3,0))</f>
        <v/>
      </c>
      <c r="S871" s="1093">
        <f t="shared" si="287"/>
        <v>0</v>
      </c>
      <c r="T871" s="1093">
        <f t="shared" si="288"/>
        <v>0</v>
      </c>
      <c r="U871" s="1094">
        <f>IF(J871&gt;0,VLOOKUP($H871,'Nhập xuất tồn S02'!$B$12:$AB$51,27,0),0)</f>
        <v>0</v>
      </c>
      <c r="V871" s="1094">
        <f t="shared" si="289"/>
        <v>0</v>
      </c>
      <c r="W871" s="1105" t="str">
        <f>IF(H871="","",VLOOKUP(H871,'Nhập xuất tồn S02'!$B$12:$X$4901,22,0))</f>
        <v/>
      </c>
      <c r="X871" s="1096" t="str">
        <f>IF(H871="","",VLOOKUP(H871,'Nhập xuất tồn S02'!$B$12:$X$4901,23,0))</f>
        <v/>
      </c>
      <c r="Y871" s="1096" t="str">
        <f t="shared" si="290"/>
        <v/>
      </c>
      <c r="Z871" s="1096" t="str">
        <f t="shared" si="291"/>
        <v/>
      </c>
      <c r="AA871" s="1107" t="str">
        <f>IF(P871="","",VLOOKUP(P871,'Khách hàng'!$B$6:$E$1391,2,0))</f>
        <v/>
      </c>
      <c r="AB871" s="1107" t="str">
        <f>IF(P871="","",VLOOKUP(P871,'Khách hàng'!$B$6:$E$1391,3,0))</f>
        <v/>
      </c>
    </row>
    <row r="872" spans="1:28" s="1011" customFormat="1" ht="13.8">
      <c r="A872" s="1164">
        <f t="shared" si="285"/>
        <v>1</v>
      </c>
      <c r="B872" s="1073" t="str">
        <f t="shared" si="286"/>
        <v>Q1</v>
      </c>
      <c r="C872" s="1042"/>
      <c r="D872" s="1175"/>
      <c r="E872" s="1403"/>
      <c r="F872" s="1044">
        <f t="shared" si="284"/>
        <v>0</v>
      </c>
      <c r="G872" s="1081" t="str">
        <f t="shared" si="283"/>
        <v/>
      </c>
      <c r="H872" s="1019"/>
      <c r="I872" s="1020"/>
      <c r="J872" s="1020"/>
      <c r="K872" s="1020"/>
      <c r="L872" s="1022"/>
      <c r="M872" s="1023"/>
      <c r="N872" s="1023"/>
      <c r="O872" s="1024"/>
      <c r="P872" s="1156"/>
      <c r="Q872" s="1010"/>
      <c r="R872" s="1073" t="str">
        <f>IF(H872="","",VLOOKUP($H872,'Nhập xuất tồn S02'!$B$12:$AB$51,3,0))</f>
        <v/>
      </c>
      <c r="S872" s="1093">
        <f t="shared" si="287"/>
        <v>0</v>
      </c>
      <c r="T872" s="1093">
        <f t="shared" si="288"/>
        <v>0</v>
      </c>
      <c r="U872" s="1094">
        <f>IF(J872&gt;0,VLOOKUP($H872,'Nhập xuất tồn S02'!$B$12:$AB$51,27,0),0)</f>
        <v>0</v>
      </c>
      <c r="V872" s="1094">
        <f t="shared" si="289"/>
        <v>0</v>
      </c>
      <c r="W872" s="1105" t="str">
        <f>IF(H872="","",VLOOKUP(H872,'Nhập xuất tồn S02'!$B$12:$X$4901,22,0))</f>
        <v/>
      </c>
      <c r="X872" s="1096" t="str">
        <f>IF(H872="","",VLOOKUP(H872,'Nhập xuất tồn S02'!$B$12:$X$4901,23,0))</f>
        <v/>
      </c>
      <c r="Y872" s="1096" t="str">
        <f t="shared" si="290"/>
        <v/>
      </c>
      <c r="Z872" s="1096" t="str">
        <f t="shared" si="291"/>
        <v/>
      </c>
      <c r="AA872" s="1107" t="str">
        <f>IF(P872="","",VLOOKUP(P872,'Khách hàng'!$B$6:$E$1391,2,0))</f>
        <v/>
      </c>
      <c r="AB872" s="1107" t="str">
        <f>IF(P872="","",VLOOKUP(P872,'Khách hàng'!$B$6:$E$1391,3,0))</f>
        <v/>
      </c>
    </row>
    <row r="873" spans="1:28" s="1011" customFormat="1" ht="13.8">
      <c r="A873" s="1164">
        <f t="shared" si="285"/>
        <v>1</v>
      </c>
      <c r="B873" s="1073" t="str">
        <f t="shared" si="286"/>
        <v>Q1</v>
      </c>
      <c r="C873" s="1042"/>
      <c r="D873" s="1175"/>
      <c r="E873" s="1403"/>
      <c r="F873" s="1044">
        <f t="shared" si="284"/>
        <v>0</v>
      </c>
      <c r="G873" s="1081" t="str">
        <f t="shared" si="283"/>
        <v/>
      </c>
      <c r="H873" s="1019"/>
      <c r="I873" s="1020"/>
      <c r="J873" s="1020"/>
      <c r="K873" s="1020"/>
      <c r="L873" s="1022"/>
      <c r="M873" s="1023"/>
      <c r="N873" s="1023"/>
      <c r="O873" s="1024"/>
      <c r="P873" s="1156"/>
      <c r="Q873" s="1010"/>
      <c r="R873" s="1073" t="str">
        <f>IF(H873="","",VLOOKUP($H873,'Nhập xuất tồn S02'!$B$12:$AB$51,3,0))</f>
        <v/>
      </c>
      <c r="S873" s="1093">
        <f t="shared" si="287"/>
        <v>0</v>
      </c>
      <c r="T873" s="1093">
        <f t="shared" si="288"/>
        <v>0</v>
      </c>
      <c r="U873" s="1094">
        <f>IF(J873&gt;0,VLOOKUP($H873,'Nhập xuất tồn S02'!$B$12:$AB$51,27,0),0)</f>
        <v>0</v>
      </c>
      <c r="V873" s="1094">
        <f t="shared" si="289"/>
        <v>0</v>
      </c>
      <c r="W873" s="1105" t="str">
        <f>IF(H873="","",VLOOKUP(H873,'Nhập xuất tồn S02'!$B$12:$X$4901,22,0))</f>
        <v/>
      </c>
      <c r="X873" s="1096" t="str">
        <f>IF(H873="","",VLOOKUP(H873,'Nhập xuất tồn S02'!$B$12:$X$4901,23,0))</f>
        <v/>
      </c>
      <c r="Y873" s="1096" t="str">
        <f t="shared" si="290"/>
        <v/>
      </c>
      <c r="Z873" s="1096" t="str">
        <f t="shared" si="291"/>
        <v/>
      </c>
      <c r="AA873" s="1107" t="str">
        <f>IF(P873="","",VLOOKUP(P873,'Khách hàng'!$B$6:$E$1391,2,0))</f>
        <v/>
      </c>
      <c r="AB873" s="1107" t="str">
        <f>IF(P873="","",VLOOKUP(P873,'Khách hàng'!$B$6:$E$1391,3,0))</f>
        <v/>
      </c>
    </row>
    <row r="874" spans="1:28" s="1011" customFormat="1" ht="13.8">
      <c r="A874" s="1164">
        <f t="shared" si="285"/>
        <v>1</v>
      </c>
      <c r="B874" s="1073" t="str">
        <f t="shared" si="286"/>
        <v>Q1</v>
      </c>
      <c r="C874" s="1042"/>
      <c r="D874" s="1175"/>
      <c r="E874" s="1403"/>
      <c r="F874" s="1044">
        <f t="shared" si="284"/>
        <v>0</v>
      </c>
      <c r="G874" s="1081" t="str">
        <f t="shared" si="283"/>
        <v/>
      </c>
      <c r="H874" s="1019"/>
      <c r="I874" s="1020"/>
      <c r="J874" s="1020"/>
      <c r="K874" s="1020"/>
      <c r="L874" s="1022"/>
      <c r="M874" s="1023"/>
      <c r="N874" s="1023"/>
      <c r="O874" s="1024"/>
      <c r="P874" s="1156"/>
      <c r="Q874" s="1010"/>
      <c r="R874" s="1073" t="str">
        <f>IF(H874="","",VLOOKUP($H874,'Nhập xuất tồn S02'!$B$12:$AB$51,3,0))</f>
        <v/>
      </c>
      <c r="S874" s="1093">
        <f t="shared" si="287"/>
        <v>0</v>
      </c>
      <c r="T874" s="1093">
        <f t="shared" si="288"/>
        <v>0</v>
      </c>
      <c r="U874" s="1094">
        <f>IF(J874&gt;0,VLOOKUP($H874,'Nhập xuất tồn S02'!$B$12:$AB$51,27,0),0)</f>
        <v>0</v>
      </c>
      <c r="V874" s="1094">
        <f t="shared" si="289"/>
        <v>0</v>
      </c>
      <c r="W874" s="1105" t="str">
        <f>IF(H874="","",VLOOKUP(H874,'Nhập xuất tồn S02'!$B$12:$X$4901,22,0))</f>
        <v/>
      </c>
      <c r="X874" s="1096" t="str">
        <f>IF(H874="","",VLOOKUP(H874,'Nhập xuất tồn S02'!$B$12:$X$4901,23,0))</f>
        <v/>
      </c>
      <c r="Y874" s="1096" t="str">
        <f t="shared" si="290"/>
        <v/>
      </c>
      <c r="Z874" s="1096" t="str">
        <f t="shared" si="291"/>
        <v/>
      </c>
      <c r="AA874" s="1107" t="str">
        <f>IF(P874="","",VLOOKUP(P874,'Khách hàng'!$B$6:$E$1391,2,0))</f>
        <v/>
      </c>
      <c r="AB874" s="1107" t="str">
        <f>IF(P874="","",VLOOKUP(P874,'Khách hàng'!$B$6:$E$1391,3,0))</f>
        <v/>
      </c>
    </row>
    <row r="875" spans="1:28" s="1011" customFormat="1" ht="13.8">
      <c r="A875" s="1164">
        <f t="shared" si="285"/>
        <v>1</v>
      </c>
      <c r="B875" s="1073" t="str">
        <f t="shared" si="286"/>
        <v>Q1</v>
      </c>
      <c r="C875" s="1042"/>
      <c r="D875" s="1175"/>
      <c r="E875" s="1403"/>
      <c r="F875" s="1044">
        <f t="shared" si="284"/>
        <v>0</v>
      </c>
      <c r="G875" s="1081" t="str">
        <f t="shared" si="283"/>
        <v/>
      </c>
      <c r="H875" s="1019"/>
      <c r="I875" s="1020"/>
      <c r="J875" s="1020"/>
      <c r="K875" s="1020"/>
      <c r="L875" s="1022"/>
      <c r="M875" s="1023"/>
      <c r="N875" s="1023"/>
      <c r="O875" s="1024"/>
      <c r="P875" s="1156"/>
      <c r="Q875" s="1010"/>
      <c r="R875" s="1073" t="str">
        <f>IF(H875="","",VLOOKUP($H875,'Nhập xuất tồn S02'!$B$12:$AB$51,3,0))</f>
        <v/>
      </c>
      <c r="S875" s="1093">
        <f t="shared" si="287"/>
        <v>0</v>
      </c>
      <c r="T875" s="1093">
        <f t="shared" si="288"/>
        <v>0</v>
      </c>
      <c r="U875" s="1094">
        <f>IF(J875&gt;0,VLOOKUP($H875,'Nhập xuất tồn S02'!$B$12:$AB$51,27,0),0)</f>
        <v>0</v>
      </c>
      <c r="V875" s="1094">
        <f t="shared" si="289"/>
        <v>0</v>
      </c>
      <c r="W875" s="1105" t="str">
        <f>IF(H875="","",VLOOKUP(H875,'Nhập xuất tồn S02'!$B$12:$X$4901,22,0))</f>
        <v/>
      </c>
      <c r="X875" s="1096" t="str">
        <f>IF(H875="","",VLOOKUP(H875,'Nhập xuất tồn S02'!$B$12:$X$4901,23,0))</f>
        <v/>
      </c>
      <c r="Y875" s="1096" t="str">
        <f t="shared" si="290"/>
        <v/>
      </c>
      <c r="Z875" s="1096" t="str">
        <f t="shared" si="291"/>
        <v/>
      </c>
      <c r="AA875" s="1107" t="str">
        <f>IF(P875="","",VLOOKUP(P875,'Khách hàng'!$B$6:$E$1391,2,0))</f>
        <v/>
      </c>
      <c r="AB875" s="1107" t="str">
        <f>IF(P875="","",VLOOKUP(P875,'Khách hàng'!$B$6:$E$1391,3,0))</f>
        <v/>
      </c>
    </row>
    <row r="876" spans="1:28" s="1011" customFormat="1" ht="13.8">
      <c r="A876" s="1164">
        <f t="shared" si="285"/>
        <v>1</v>
      </c>
      <c r="B876" s="1073" t="str">
        <f t="shared" si="286"/>
        <v>Q1</v>
      </c>
      <c r="C876" s="1042"/>
      <c r="D876" s="1175"/>
      <c r="E876" s="1403"/>
      <c r="F876" s="1044">
        <f t="shared" si="284"/>
        <v>0</v>
      </c>
      <c r="G876" s="1081" t="str">
        <f t="shared" si="283"/>
        <v/>
      </c>
      <c r="H876" s="1019"/>
      <c r="I876" s="1020"/>
      <c r="J876" s="1020"/>
      <c r="K876" s="1020"/>
      <c r="L876" s="1022"/>
      <c r="M876" s="1023"/>
      <c r="N876" s="1023"/>
      <c r="O876" s="1024"/>
      <c r="P876" s="1156"/>
      <c r="Q876" s="1010"/>
      <c r="R876" s="1073" t="str">
        <f>IF(H876="","",VLOOKUP($H876,'Nhập xuất tồn S02'!$B$12:$AB$51,3,0))</f>
        <v/>
      </c>
      <c r="S876" s="1093">
        <f t="shared" si="287"/>
        <v>0</v>
      </c>
      <c r="T876" s="1093">
        <f t="shared" si="288"/>
        <v>0</v>
      </c>
      <c r="U876" s="1094">
        <f>IF(J876&gt;0,VLOOKUP($H876,'Nhập xuất tồn S02'!$B$12:$AB$51,27,0),0)</f>
        <v>0</v>
      </c>
      <c r="V876" s="1094">
        <f t="shared" si="289"/>
        <v>0</v>
      </c>
      <c r="W876" s="1105" t="str">
        <f>IF(H876="","",VLOOKUP(H876,'Nhập xuất tồn S02'!$B$12:$X$4901,22,0))</f>
        <v/>
      </c>
      <c r="X876" s="1096" t="str">
        <f>IF(H876="","",VLOOKUP(H876,'Nhập xuất tồn S02'!$B$12:$X$4901,23,0))</f>
        <v/>
      </c>
      <c r="Y876" s="1096" t="str">
        <f t="shared" si="290"/>
        <v/>
      </c>
      <c r="Z876" s="1096" t="str">
        <f t="shared" si="291"/>
        <v/>
      </c>
      <c r="AA876" s="1107" t="str">
        <f>IF(P876="","",VLOOKUP(P876,'Khách hàng'!$B$6:$E$1391,2,0))</f>
        <v/>
      </c>
      <c r="AB876" s="1107" t="str">
        <f>IF(P876="","",VLOOKUP(P876,'Khách hàng'!$B$6:$E$1391,3,0))</f>
        <v/>
      </c>
    </row>
    <row r="877" spans="1:28" s="1011" customFormat="1" ht="13.8">
      <c r="A877" s="1164">
        <f t="shared" si="285"/>
        <v>1</v>
      </c>
      <c r="B877" s="1073" t="str">
        <f t="shared" si="286"/>
        <v>Q1</v>
      </c>
      <c r="C877" s="1042"/>
      <c r="D877" s="1175"/>
      <c r="E877" s="1403"/>
      <c r="F877" s="1044">
        <f t="shared" si="284"/>
        <v>0</v>
      </c>
      <c r="G877" s="1081" t="str">
        <f t="shared" si="283"/>
        <v/>
      </c>
      <c r="H877" s="1019"/>
      <c r="I877" s="1020"/>
      <c r="J877" s="1020"/>
      <c r="K877" s="1020"/>
      <c r="L877" s="1022"/>
      <c r="M877" s="1023"/>
      <c r="N877" s="1023"/>
      <c r="O877" s="1024"/>
      <c r="P877" s="1156"/>
      <c r="Q877" s="1010"/>
      <c r="R877" s="1073" t="str">
        <f>IF(H877="","",VLOOKUP($H877,'Nhập xuất tồn S02'!$B$12:$AB$51,3,0))</f>
        <v/>
      </c>
      <c r="S877" s="1093">
        <f t="shared" si="287"/>
        <v>0</v>
      </c>
      <c r="T877" s="1093">
        <f t="shared" si="288"/>
        <v>0</v>
      </c>
      <c r="U877" s="1094">
        <f>IF(J877&gt;0,VLOOKUP($H877,'Nhập xuất tồn S02'!$B$12:$AB$51,27,0),0)</f>
        <v>0</v>
      </c>
      <c r="V877" s="1094">
        <f t="shared" si="289"/>
        <v>0</v>
      </c>
      <c r="W877" s="1105" t="str">
        <f>IF(H877="","",VLOOKUP(H877,'Nhập xuất tồn S02'!$B$12:$X$4901,22,0))</f>
        <v/>
      </c>
      <c r="X877" s="1096" t="str">
        <f>IF(H877="","",VLOOKUP(H877,'Nhập xuất tồn S02'!$B$12:$X$4901,23,0))</f>
        <v/>
      </c>
      <c r="Y877" s="1096" t="str">
        <f t="shared" si="290"/>
        <v/>
      </c>
      <c r="Z877" s="1096" t="str">
        <f t="shared" si="291"/>
        <v/>
      </c>
      <c r="AA877" s="1107" t="str">
        <f>IF(P877="","",VLOOKUP(P877,'Khách hàng'!$B$6:$E$1391,2,0))</f>
        <v/>
      </c>
      <c r="AB877" s="1107" t="str">
        <f>IF(P877="","",VLOOKUP(P877,'Khách hàng'!$B$6:$E$1391,3,0))</f>
        <v/>
      </c>
    </row>
    <row r="878" spans="1:28" s="1011" customFormat="1" ht="13.8">
      <c r="A878" s="1164">
        <f t="shared" si="285"/>
        <v>1</v>
      </c>
      <c r="B878" s="1073" t="str">
        <f t="shared" si="286"/>
        <v>Q1</v>
      </c>
      <c r="C878" s="1042"/>
      <c r="D878" s="1175"/>
      <c r="E878" s="1403"/>
      <c r="F878" s="1044">
        <f t="shared" si="284"/>
        <v>0</v>
      </c>
      <c r="G878" s="1081" t="str">
        <f t="shared" si="283"/>
        <v/>
      </c>
      <c r="H878" s="1019"/>
      <c r="I878" s="1020"/>
      <c r="J878" s="1020"/>
      <c r="K878" s="1020"/>
      <c r="L878" s="1022"/>
      <c r="M878" s="1023"/>
      <c r="N878" s="1023"/>
      <c r="O878" s="1024"/>
      <c r="P878" s="1156"/>
      <c r="Q878" s="1010"/>
      <c r="R878" s="1073" t="str">
        <f>IF(H878="","",VLOOKUP($H878,'Nhập xuất tồn S02'!$B$12:$AB$51,3,0))</f>
        <v/>
      </c>
      <c r="S878" s="1093">
        <f t="shared" si="287"/>
        <v>0</v>
      </c>
      <c r="T878" s="1093">
        <f t="shared" si="288"/>
        <v>0</v>
      </c>
      <c r="U878" s="1094">
        <f>IF(J878&gt;0,VLOOKUP($H878,'Nhập xuất tồn S02'!$B$12:$AB$51,27,0),0)</f>
        <v>0</v>
      </c>
      <c r="V878" s="1094">
        <f t="shared" si="289"/>
        <v>0</v>
      </c>
      <c r="W878" s="1105" t="str">
        <f>IF(H878="","",VLOOKUP(H878,'Nhập xuất tồn S02'!$B$12:$X$4901,22,0))</f>
        <v/>
      </c>
      <c r="X878" s="1096" t="str">
        <f>IF(H878="","",VLOOKUP(H878,'Nhập xuất tồn S02'!$B$12:$X$4901,23,0))</f>
        <v/>
      </c>
      <c r="Y878" s="1096" t="str">
        <f t="shared" si="290"/>
        <v/>
      </c>
      <c r="Z878" s="1096" t="str">
        <f t="shared" si="291"/>
        <v/>
      </c>
      <c r="AA878" s="1107" t="str">
        <f>IF(P878="","",VLOOKUP(P878,'Khách hàng'!$B$6:$E$1391,2,0))</f>
        <v/>
      </c>
      <c r="AB878" s="1107" t="str">
        <f>IF(P878="","",VLOOKUP(P878,'Khách hàng'!$B$6:$E$1391,3,0))</f>
        <v/>
      </c>
    </row>
    <row r="879" spans="1:28" s="1011" customFormat="1" ht="13.8">
      <c r="A879" s="1164">
        <f t="shared" si="285"/>
        <v>1</v>
      </c>
      <c r="B879" s="1073" t="str">
        <f t="shared" si="286"/>
        <v>Q1</v>
      </c>
      <c r="C879" s="1042"/>
      <c r="D879" s="1175"/>
      <c r="E879" s="1403"/>
      <c r="F879" s="1044">
        <f t="shared" si="284"/>
        <v>0</v>
      </c>
      <c r="G879" s="1081" t="str">
        <f t="shared" si="283"/>
        <v/>
      </c>
      <c r="H879" s="1019"/>
      <c r="I879" s="1020"/>
      <c r="J879" s="1020"/>
      <c r="K879" s="1020"/>
      <c r="L879" s="1022"/>
      <c r="M879" s="1023"/>
      <c r="N879" s="1023"/>
      <c r="O879" s="1024"/>
      <c r="P879" s="1156"/>
      <c r="Q879" s="1010"/>
      <c r="R879" s="1073" t="str">
        <f>IF(H879="","",VLOOKUP($H879,'Nhập xuất tồn S02'!$B$12:$AB$51,3,0))</f>
        <v/>
      </c>
      <c r="S879" s="1093">
        <f t="shared" si="287"/>
        <v>0</v>
      </c>
      <c r="T879" s="1093">
        <f t="shared" si="288"/>
        <v>0</v>
      </c>
      <c r="U879" s="1094">
        <f>IF(J879&gt;0,VLOOKUP($H879,'Nhập xuất tồn S02'!$B$12:$AB$51,27,0),0)</f>
        <v>0</v>
      </c>
      <c r="V879" s="1094">
        <f t="shared" si="289"/>
        <v>0</v>
      </c>
      <c r="W879" s="1105" t="str">
        <f>IF(H879="","",VLOOKUP(H879,'Nhập xuất tồn S02'!$B$12:$X$4901,22,0))</f>
        <v/>
      </c>
      <c r="X879" s="1096" t="str">
        <f>IF(H879="","",VLOOKUP(H879,'Nhập xuất tồn S02'!$B$12:$X$4901,23,0))</f>
        <v/>
      </c>
      <c r="Y879" s="1096" t="str">
        <f t="shared" si="290"/>
        <v/>
      </c>
      <c r="Z879" s="1096" t="str">
        <f t="shared" si="291"/>
        <v/>
      </c>
      <c r="AA879" s="1107" t="str">
        <f>IF(P879="","",VLOOKUP(P879,'Khách hàng'!$B$6:$E$1391,2,0))</f>
        <v/>
      </c>
      <c r="AB879" s="1107" t="str">
        <f>IF(P879="","",VLOOKUP(P879,'Khách hàng'!$B$6:$E$1391,3,0))</f>
        <v/>
      </c>
    </row>
    <row r="880" spans="1:28" s="1011" customFormat="1" ht="13.8">
      <c r="A880" s="1164">
        <f t="shared" si="285"/>
        <v>1</v>
      </c>
      <c r="B880" s="1073" t="str">
        <f t="shared" si="286"/>
        <v>Q1</v>
      </c>
      <c r="C880" s="1042"/>
      <c r="D880" s="1175"/>
      <c r="E880" s="1403"/>
      <c r="F880" s="1044">
        <f t="shared" si="284"/>
        <v>0</v>
      </c>
      <c r="G880" s="1081" t="str">
        <f t="shared" si="283"/>
        <v/>
      </c>
      <c r="H880" s="1019"/>
      <c r="I880" s="1020"/>
      <c r="J880" s="1020"/>
      <c r="K880" s="1020"/>
      <c r="L880" s="1022"/>
      <c r="M880" s="1023"/>
      <c r="N880" s="1023"/>
      <c r="O880" s="1024"/>
      <c r="P880" s="1156"/>
      <c r="Q880" s="1010"/>
      <c r="R880" s="1073" t="str">
        <f>IF(H880="","",VLOOKUP($H880,'Nhập xuất tồn S02'!$B$12:$AB$51,3,0))</f>
        <v/>
      </c>
      <c r="S880" s="1093">
        <f t="shared" si="287"/>
        <v>0</v>
      </c>
      <c r="T880" s="1093">
        <f t="shared" si="288"/>
        <v>0</v>
      </c>
      <c r="U880" s="1094">
        <f>IF(J880&gt;0,VLOOKUP($H880,'Nhập xuất tồn S02'!$B$12:$AB$51,27,0),0)</f>
        <v>0</v>
      </c>
      <c r="V880" s="1094">
        <f t="shared" si="289"/>
        <v>0</v>
      </c>
      <c r="W880" s="1105" t="str">
        <f>IF(H880="","",VLOOKUP(H880,'Nhập xuất tồn S02'!$B$12:$X$4901,22,0))</f>
        <v/>
      </c>
      <c r="X880" s="1096" t="str">
        <f>IF(H880="","",VLOOKUP(H880,'Nhập xuất tồn S02'!$B$12:$X$4901,23,0))</f>
        <v/>
      </c>
      <c r="Y880" s="1096" t="str">
        <f t="shared" si="290"/>
        <v/>
      </c>
      <c r="Z880" s="1096" t="str">
        <f t="shared" si="291"/>
        <v/>
      </c>
      <c r="AA880" s="1107" t="str">
        <f>IF(P880="","",VLOOKUP(P880,'Khách hàng'!$B$6:$E$1391,2,0))</f>
        <v/>
      </c>
      <c r="AB880" s="1107" t="str">
        <f>IF(P880="","",VLOOKUP(P880,'Khách hàng'!$B$6:$E$1391,3,0))</f>
        <v/>
      </c>
    </row>
    <row r="881" spans="1:28" s="1011" customFormat="1" ht="13.8">
      <c r="A881" s="1164">
        <f t="shared" si="285"/>
        <v>1</v>
      </c>
      <c r="B881" s="1073" t="str">
        <f t="shared" si="286"/>
        <v>Q1</v>
      </c>
      <c r="C881" s="1042"/>
      <c r="D881" s="1175"/>
      <c r="E881" s="1403"/>
      <c r="F881" s="1044">
        <f t="shared" si="284"/>
        <v>0</v>
      </c>
      <c r="G881" s="1081" t="str">
        <f t="shared" ref="G881:G944" si="292">IF(M881="152","PN-"&amp;C881,"")</f>
        <v/>
      </c>
      <c r="H881" s="1019"/>
      <c r="I881" s="1020"/>
      <c r="J881" s="1020"/>
      <c r="K881" s="1020"/>
      <c r="L881" s="1022"/>
      <c r="M881" s="1023"/>
      <c r="N881" s="1023"/>
      <c r="O881" s="1024"/>
      <c r="P881" s="1156"/>
      <c r="Q881" s="1010"/>
      <c r="R881" s="1073" t="str">
        <f>IF(H881="","",VLOOKUP($H881,'Nhập xuất tồn S02'!$B$12:$AB$51,3,0))</f>
        <v/>
      </c>
      <c r="S881" s="1093">
        <f t="shared" si="287"/>
        <v>0</v>
      </c>
      <c r="T881" s="1093">
        <f t="shared" si="288"/>
        <v>0</v>
      </c>
      <c r="U881" s="1094">
        <f>IF(J881&gt;0,VLOOKUP($H881,'Nhập xuất tồn S02'!$B$12:$AB$51,27,0),0)</f>
        <v>0</v>
      </c>
      <c r="V881" s="1094">
        <f t="shared" si="289"/>
        <v>0</v>
      </c>
      <c r="W881" s="1105" t="str">
        <f>IF(H881="","",VLOOKUP(H881,'Nhập xuất tồn S02'!$B$12:$X$4901,22,0))</f>
        <v/>
      </c>
      <c r="X881" s="1096" t="str">
        <f>IF(H881="","",VLOOKUP(H881,'Nhập xuất tồn S02'!$B$12:$X$4901,23,0))</f>
        <v/>
      </c>
      <c r="Y881" s="1096" t="str">
        <f t="shared" si="290"/>
        <v/>
      </c>
      <c r="Z881" s="1096" t="str">
        <f t="shared" si="291"/>
        <v/>
      </c>
      <c r="AA881" s="1107" t="str">
        <f>IF(P881="","",VLOOKUP(P881,'Khách hàng'!$B$6:$E$1391,2,0))</f>
        <v/>
      </c>
      <c r="AB881" s="1107" t="str">
        <f>IF(P881="","",VLOOKUP(P881,'Khách hàng'!$B$6:$E$1391,3,0))</f>
        <v/>
      </c>
    </row>
    <row r="882" spans="1:28" s="1011" customFormat="1" ht="13.8">
      <c r="A882" s="1164">
        <f t="shared" si="285"/>
        <v>1</v>
      </c>
      <c r="B882" s="1073" t="str">
        <f t="shared" si="286"/>
        <v>Q1</v>
      </c>
      <c r="C882" s="1042"/>
      <c r="D882" s="1175"/>
      <c r="E882" s="1403"/>
      <c r="F882" s="1044">
        <f t="shared" si="284"/>
        <v>0</v>
      </c>
      <c r="G882" s="1081" t="str">
        <f t="shared" si="292"/>
        <v/>
      </c>
      <c r="H882" s="1019"/>
      <c r="I882" s="1020"/>
      <c r="J882" s="1020"/>
      <c r="K882" s="1020"/>
      <c r="L882" s="1022"/>
      <c r="M882" s="1023"/>
      <c r="N882" s="1023"/>
      <c r="O882" s="1024"/>
      <c r="P882" s="1156"/>
      <c r="Q882" s="1010"/>
      <c r="R882" s="1073" t="str">
        <f>IF(H882="","",VLOOKUP($H882,'Nhập xuất tồn S02'!$B$12:$AB$51,3,0))</f>
        <v/>
      </c>
      <c r="S882" s="1093">
        <f t="shared" si="287"/>
        <v>0</v>
      </c>
      <c r="T882" s="1093">
        <f t="shared" si="288"/>
        <v>0</v>
      </c>
      <c r="U882" s="1094">
        <f>IF(J882&gt;0,VLOOKUP($H882,'Nhập xuất tồn S02'!$B$12:$AB$51,27,0),0)</f>
        <v>0</v>
      </c>
      <c r="V882" s="1094">
        <f t="shared" si="289"/>
        <v>0</v>
      </c>
      <c r="W882" s="1105" t="str">
        <f>IF(H882="","",VLOOKUP(H882,'Nhập xuất tồn S02'!$B$12:$X$4901,22,0))</f>
        <v/>
      </c>
      <c r="X882" s="1096" t="str">
        <f>IF(H882="","",VLOOKUP(H882,'Nhập xuất tồn S02'!$B$12:$X$4901,23,0))</f>
        <v/>
      </c>
      <c r="Y882" s="1096" t="str">
        <f t="shared" si="290"/>
        <v/>
      </c>
      <c r="Z882" s="1096" t="str">
        <f t="shared" si="291"/>
        <v/>
      </c>
      <c r="AA882" s="1107" t="str">
        <f>IF(P882="","",VLOOKUP(P882,'Khách hàng'!$B$6:$E$1391,2,0))</f>
        <v/>
      </c>
      <c r="AB882" s="1107" t="str">
        <f>IF(P882="","",VLOOKUP(P882,'Khách hàng'!$B$6:$E$1391,3,0))</f>
        <v/>
      </c>
    </row>
    <row r="883" spans="1:28" s="1011" customFormat="1" ht="13.8">
      <c r="A883" s="1164">
        <f t="shared" si="285"/>
        <v>1</v>
      </c>
      <c r="B883" s="1073" t="str">
        <f t="shared" si="286"/>
        <v>Q1</v>
      </c>
      <c r="C883" s="1042"/>
      <c r="D883" s="1175"/>
      <c r="E883" s="1403"/>
      <c r="F883" s="1044">
        <f t="shared" ref="F883:F946" si="293">D883</f>
        <v>0</v>
      </c>
      <c r="G883" s="1081" t="str">
        <f t="shared" si="292"/>
        <v/>
      </c>
      <c r="H883" s="1019"/>
      <c r="I883" s="1020"/>
      <c r="J883" s="1020"/>
      <c r="K883" s="1020"/>
      <c r="L883" s="1022"/>
      <c r="M883" s="1023"/>
      <c r="N883" s="1023"/>
      <c r="O883" s="1024"/>
      <c r="P883" s="1156"/>
      <c r="Q883" s="1010"/>
      <c r="R883" s="1073" t="str">
        <f>IF(H883="","",VLOOKUP($H883,'Nhập xuất tồn S02'!$B$12:$AB$51,3,0))</f>
        <v/>
      </c>
      <c r="S883" s="1093">
        <f t="shared" si="287"/>
        <v>0</v>
      </c>
      <c r="T883" s="1093">
        <f t="shared" si="288"/>
        <v>0</v>
      </c>
      <c r="U883" s="1094">
        <f>IF(J883&gt;0,VLOOKUP($H883,'Nhập xuất tồn S02'!$B$12:$AB$51,27,0),0)</f>
        <v>0</v>
      </c>
      <c r="V883" s="1094">
        <f t="shared" si="289"/>
        <v>0</v>
      </c>
      <c r="W883" s="1105" t="str">
        <f>IF(H883="","",VLOOKUP(H883,'Nhập xuất tồn S02'!$B$12:$X$4901,22,0))</f>
        <v/>
      </c>
      <c r="X883" s="1096" t="str">
        <f>IF(H883="","",VLOOKUP(H883,'Nhập xuất tồn S02'!$B$12:$X$4901,23,0))</f>
        <v/>
      </c>
      <c r="Y883" s="1096" t="str">
        <f t="shared" si="290"/>
        <v/>
      </c>
      <c r="Z883" s="1096" t="str">
        <f t="shared" si="291"/>
        <v/>
      </c>
      <c r="AA883" s="1107" t="str">
        <f>IF(P883="","",VLOOKUP(P883,'Khách hàng'!$B$6:$E$1391,2,0))</f>
        <v/>
      </c>
      <c r="AB883" s="1107" t="str">
        <f>IF(P883="","",VLOOKUP(P883,'Khách hàng'!$B$6:$E$1391,3,0))</f>
        <v/>
      </c>
    </row>
    <row r="884" spans="1:28" s="1011" customFormat="1" ht="13.8">
      <c r="A884" s="1164">
        <f t="shared" si="285"/>
        <v>1</v>
      </c>
      <c r="B884" s="1073" t="str">
        <f t="shared" si="286"/>
        <v>Q1</v>
      </c>
      <c r="C884" s="1042"/>
      <c r="D884" s="1175"/>
      <c r="E884" s="1403"/>
      <c r="F884" s="1044">
        <f t="shared" si="293"/>
        <v>0</v>
      </c>
      <c r="G884" s="1081" t="str">
        <f t="shared" si="292"/>
        <v/>
      </c>
      <c r="H884" s="1019"/>
      <c r="I884" s="1020"/>
      <c r="J884" s="1020"/>
      <c r="K884" s="1020"/>
      <c r="L884" s="1022"/>
      <c r="M884" s="1023"/>
      <c r="N884" s="1023"/>
      <c r="O884" s="1024"/>
      <c r="P884" s="1156"/>
      <c r="Q884" s="1010"/>
      <c r="R884" s="1073" t="str">
        <f>IF(H884="","",VLOOKUP($H884,'Nhập xuất tồn S02'!$B$12:$AB$51,3,0))</f>
        <v/>
      </c>
      <c r="S884" s="1093">
        <f t="shared" si="287"/>
        <v>0</v>
      </c>
      <c r="T884" s="1093">
        <f t="shared" si="288"/>
        <v>0</v>
      </c>
      <c r="U884" s="1094">
        <f>IF(J884&gt;0,VLOOKUP($H884,'Nhập xuất tồn S02'!$B$12:$AB$51,27,0),0)</f>
        <v>0</v>
      </c>
      <c r="V884" s="1094">
        <f t="shared" si="289"/>
        <v>0</v>
      </c>
      <c r="W884" s="1105" t="str">
        <f>IF(H884="","",VLOOKUP(H884,'Nhập xuất tồn S02'!$B$12:$X$4901,22,0))</f>
        <v/>
      </c>
      <c r="X884" s="1096" t="str">
        <f>IF(H884="","",VLOOKUP(H884,'Nhập xuất tồn S02'!$B$12:$X$4901,23,0))</f>
        <v/>
      </c>
      <c r="Y884" s="1096" t="str">
        <f t="shared" si="290"/>
        <v/>
      </c>
      <c r="Z884" s="1096" t="str">
        <f t="shared" si="291"/>
        <v/>
      </c>
      <c r="AA884" s="1107" t="str">
        <f>IF(P884="","",VLOOKUP(P884,'Khách hàng'!$B$6:$E$1391,2,0))</f>
        <v/>
      </c>
      <c r="AB884" s="1107" t="str">
        <f>IF(P884="","",VLOOKUP(P884,'Khách hàng'!$B$6:$E$1391,3,0))</f>
        <v/>
      </c>
    </row>
    <row r="885" spans="1:28" s="1011" customFormat="1" ht="13.8">
      <c r="A885" s="1164">
        <f t="shared" si="285"/>
        <v>1</v>
      </c>
      <c r="B885" s="1073" t="str">
        <f t="shared" si="286"/>
        <v>Q1</v>
      </c>
      <c r="C885" s="1042"/>
      <c r="D885" s="1175"/>
      <c r="E885" s="1403"/>
      <c r="F885" s="1044">
        <f t="shared" si="293"/>
        <v>0</v>
      </c>
      <c r="G885" s="1081" t="str">
        <f t="shared" si="292"/>
        <v/>
      </c>
      <c r="H885" s="1019"/>
      <c r="I885" s="1020"/>
      <c r="J885" s="1020"/>
      <c r="K885" s="1020"/>
      <c r="L885" s="1022"/>
      <c r="M885" s="1023"/>
      <c r="N885" s="1023"/>
      <c r="O885" s="1024"/>
      <c r="P885" s="1156"/>
      <c r="Q885" s="1010"/>
      <c r="R885" s="1073" t="str">
        <f>IF(H885="","",VLOOKUP($H885,'Nhập xuất tồn S02'!$B$12:$AB$51,3,0))</f>
        <v/>
      </c>
      <c r="S885" s="1093">
        <f t="shared" si="287"/>
        <v>0</v>
      </c>
      <c r="T885" s="1093">
        <f t="shared" si="288"/>
        <v>0</v>
      </c>
      <c r="U885" s="1094">
        <f>IF(J885&gt;0,VLOOKUP($H885,'Nhập xuất tồn S02'!$B$12:$AB$51,27,0),0)</f>
        <v>0</v>
      </c>
      <c r="V885" s="1094">
        <f t="shared" si="289"/>
        <v>0</v>
      </c>
      <c r="W885" s="1105" t="str">
        <f>IF(H885="","",VLOOKUP(H885,'Nhập xuất tồn S02'!$B$12:$X$4901,22,0))</f>
        <v/>
      </c>
      <c r="X885" s="1096" t="str">
        <f>IF(H885="","",VLOOKUP(H885,'Nhập xuất tồn S02'!$B$12:$X$4901,23,0))</f>
        <v/>
      </c>
      <c r="Y885" s="1096" t="str">
        <f t="shared" si="290"/>
        <v/>
      </c>
      <c r="Z885" s="1096" t="str">
        <f t="shared" si="291"/>
        <v/>
      </c>
      <c r="AA885" s="1107" t="str">
        <f>IF(P885="","",VLOOKUP(P885,'Khách hàng'!$B$6:$E$1391,2,0))</f>
        <v/>
      </c>
      <c r="AB885" s="1107" t="str">
        <f>IF(P885="","",VLOOKUP(P885,'Khách hàng'!$B$6:$E$1391,3,0))</f>
        <v/>
      </c>
    </row>
    <row r="886" spans="1:28" s="1011" customFormat="1" ht="13.8">
      <c r="A886" s="1164">
        <f t="shared" si="285"/>
        <v>1</v>
      </c>
      <c r="B886" s="1073" t="str">
        <f t="shared" si="286"/>
        <v>Q1</v>
      </c>
      <c r="C886" s="1042"/>
      <c r="D886" s="1175"/>
      <c r="E886" s="1403"/>
      <c r="F886" s="1044">
        <f t="shared" si="293"/>
        <v>0</v>
      </c>
      <c r="G886" s="1081" t="str">
        <f t="shared" si="292"/>
        <v/>
      </c>
      <c r="H886" s="1019"/>
      <c r="I886" s="1020"/>
      <c r="J886" s="1020"/>
      <c r="K886" s="1020"/>
      <c r="L886" s="1022"/>
      <c r="M886" s="1023"/>
      <c r="N886" s="1023"/>
      <c r="O886" s="1024"/>
      <c r="P886" s="1156"/>
      <c r="Q886" s="1010"/>
      <c r="R886" s="1073" t="str">
        <f>IF(H886="","",VLOOKUP($H886,'Nhập xuất tồn S02'!$B$12:$AB$51,3,0))</f>
        <v/>
      </c>
      <c r="S886" s="1093">
        <f t="shared" si="287"/>
        <v>0</v>
      </c>
      <c r="T886" s="1093">
        <f t="shared" si="288"/>
        <v>0</v>
      </c>
      <c r="U886" s="1094">
        <f>IF(J886&gt;0,VLOOKUP($H886,'Nhập xuất tồn S02'!$B$12:$AB$51,27,0),0)</f>
        <v>0</v>
      </c>
      <c r="V886" s="1094">
        <f t="shared" si="289"/>
        <v>0</v>
      </c>
      <c r="W886" s="1105" t="str">
        <f>IF(H886="","",VLOOKUP(H886,'Nhập xuất tồn S02'!$B$12:$X$4901,22,0))</f>
        <v/>
      </c>
      <c r="X886" s="1096" t="str">
        <f>IF(H886="","",VLOOKUP(H886,'Nhập xuất tồn S02'!$B$12:$X$4901,23,0))</f>
        <v/>
      </c>
      <c r="Y886" s="1096" t="str">
        <f t="shared" si="290"/>
        <v/>
      </c>
      <c r="Z886" s="1096" t="str">
        <f t="shared" si="291"/>
        <v/>
      </c>
      <c r="AA886" s="1107" t="str">
        <f>IF(P886="","",VLOOKUP(P886,'Khách hàng'!$B$6:$E$1391,2,0))</f>
        <v/>
      </c>
      <c r="AB886" s="1107" t="str">
        <f>IF(P886="","",VLOOKUP(P886,'Khách hàng'!$B$6:$E$1391,3,0))</f>
        <v/>
      </c>
    </row>
    <row r="887" spans="1:28" s="1011" customFormat="1" ht="13.8">
      <c r="A887" s="1164">
        <f t="shared" si="285"/>
        <v>1</v>
      </c>
      <c r="B887" s="1073" t="str">
        <f t="shared" si="286"/>
        <v>Q1</v>
      </c>
      <c r="C887" s="1042"/>
      <c r="D887" s="1175"/>
      <c r="E887" s="1403"/>
      <c r="F887" s="1044">
        <f t="shared" si="293"/>
        <v>0</v>
      </c>
      <c r="G887" s="1081" t="str">
        <f t="shared" si="292"/>
        <v/>
      </c>
      <c r="H887" s="1019"/>
      <c r="I887" s="1020"/>
      <c r="J887" s="1020"/>
      <c r="K887" s="1020"/>
      <c r="L887" s="1022"/>
      <c r="M887" s="1023"/>
      <c r="N887" s="1023"/>
      <c r="O887" s="1024"/>
      <c r="P887" s="1156"/>
      <c r="Q887" s="1010"/>
      <c r="R887" s="1073" t="str">
        <f>IF(H887="","",VLOOKUP($H887,'Nhập xuất tồn S02'!$B$12:$AB$51,3,0))</f>
        <v/>
      </c>
      <c r="S887" s="1093">
        <f t="shared" si="287"/>
        <v>0</v>
      </c>
      <c r="T887" s="1093">
        <f t="shared" si="288"/>
        <v>0</v>
      </c>
      <c r="U887" s="1094">
        <f>IF(J887&gt;0,VLOOKUP($H887,'Nhập xuất tồn S02'!$B$12:$AB$51,27,0),0)</f>
        <v>0</v>
      </c>
      <c r="V887" s="1094">
        <f t="shared" si="289"/>
        <v>0</v>
      </c>
      <c r="W887" s="1105" t="str">
        <f>IF(H887="","",VLOOKUP(H887,'Nhập xuất tồn S02'!$B$12:$X$4901,22,0))</f>
        <v/>
      </c>
      <c r="X887" s="1096" t="str">
        <f>IF(H887="","",VLOOKUP(H887,'Nhập xuất tồn S02'!$B$12:$X$4901,23,0))</f>
        <v/>
      </c>
      <c r="Y887" s="1096" t="str">
        <f t="shared" si="290"/>
        <v/>
      </c>
      <c r="Z887" s="1096" t="str">
        <f t="shared" si="291"/>
        <v/>
      </c>
      <c r="AA887" s="1107" t="str">
        <f>IF(P887="","",VLOOKUP(P887,'Khách hàng'!$B$6:$E$1391,2,0))</f>
        <v/>
      </c>
      <c r="AB887" s="1107" t="str">
        <f>IF(P887="","",VLOOKUP(P887,'Khách hàng'!$B$6:$E$1391,3,0))</f>
        <v/>
      </c>
    </row>
    <row r="888" spans="1:28" s="1011" customFormat="1" ht="13.8">
      <c r="A888" s="1164">
        <f t="shared" ref="A888:A951" si="294">IF(F888="","",MONTH(F888))</f>
        <v>1</v>
      </c>
      <c r="B888" s="1073" t="str">
        <f t="shared" ref="B888:B951" si="295">IF(F888="","",IF(OR(MONTH(F888)=1,MONTH(F888)=2,MONTH(F888)=3),"Q1",IF(OR(MONTH(F888)=4,MONTH(F888)=5,MONTH(F888)=6),"Q2",IF(OR(MONTH(F888)=7,MONTH(F888)=8,MONTH(F888)=9),"Q3","Q4"))))</f>
        <v>Q1</v>
      </c>
      <c r="C888" s="1042"/>
      <c r="D888" s="1175"/>
      <c r="E888" s="1403"/>
      <c r="F888" s="1044">
        <f t="shared" si="293"/>
        <v>0</v>
      </c>
      <c r="G888" s="1081" t="str">
        <f t="shared" si="292"/>
        <v/>
      </c>
      <c r="H888" s="1019"/>
      <c r="I888" s="1020"/>
      <c r="J888" s="1020"/>
      <c r="K888" s="1020"/>
      <c r="L888" s="1022"/>
      <c r="M888" s="1023"/>
      <c r="N888" s="1023"/>
      <c r="O888" s="1024"/>
      <c r="P888" s="1156"/>
      <c r="Q888" s="1010"/>
      <c r="R888" s="1073" t="str">
        <f>IF(H888="","",VLOOKUP($H888,'Nhập xuất tồn S02'!$B$12:$AB$51,3,0))</f>
        <v/>
      </c>
      <c r="S888" s="1093">
        <f t="shared" si="287"/>
        <v>0</v>
      </c>
      <c r="T888" s="1093">
        <f t="shared" si="288"/>
        <v>0</v>
      </c>
      <c r="U888" s="1094">
        <f>IF(J888&gt;0,VLOOKUP($H888,'Nhập xuất tồn S02'!$B$12:$AB$51,27,0),0)</f>
        <v>0</v>
      </c>
      <c r="V888" s="1094">
        <f t="shared" si="289"/>
        <v>0</v>
      </c>
      <c r="W888" s="1105" t="str">
        <f>IF(H888="","",VLOOKUP(H888,'Nhập xuất tồn S02'!$B$12:$X$4901,22,0))</f>
        <v/>
      </c>
      <c r="X888" s="1096" t="str">
        <f>IF(H888="","",VLOOKUP(H888,'Nhập xuất tồn S02'!$B$12:$X$4901,23,0))</f>
        <v/>
      </c>
      <c r="Y888" s="1096" t="str">
        <f t="shared" si="290"/>
        <v/>
      </c>
      <c r="Z888" s="1096" t="str">
        <f t="shared" si="291"/>
        <v/>
      </c>
      <c r="AA888" s="1107" t="str">
        <f>IF(P888="","",VLOOKUP(P888,'Khách hàng'!$B$6:$E$1391,2,0))</f>
        <v/>
      </c>
      <c r="AB888" s="1107" t="str">
        <f>IF(P888="","",VLOOKUP(P888,'Khách hàng'!$B$6:$E$1391,3,0))</f>
        <v/>
      </c>
    </row>
    <row r="889" spans="1:28" s="1011" customFormat="1" ht="13.8">
      <c r="A889" s="1164">
        <f t="shared" si="294"/>
        <v>1</v>
      </c>
      <c r="B889" s="1073" t="str">
        <f t="shared" si="295"/>
        <v>Q1</v>
      </c>
      <c r="C889" s="1042"/>
      <c r="D889" s="1175"/>
      <c r="E889" s="1403"/>
      <c r="F889" s="1044">
        <f t="shared" si="293"/>
        <v>0</v>
      </c>
      <c r="G889" s="1081" t="str">
        <f t="shared" si="292"/>
        <v/>
      </c>
      <c r="H889" s="1019"/>
      <c r="I889" s="1020"/>
      <c r="J889" s="1020"/>
      <c r="K889" s="1020"/>
      <c r="L889" s="1022"/>
      <c r="M889" s="1023"/>
      <c r="N889" s="1023"/>
      <c r="O889" s="1024"/>
      <c r="P889" s="1156"/>
      <c r="Q889" s="1010"/>
      <c r="R889" s="1073" t="str">
        <f>IF(H889="","",VLOOKUP($H889,'Nhập xuất tồn S02'!$B$12:$AB$51,3,0))</f>
        <v/>
      </c>
      <c r="S889" s="1093">
        <f t="shared" si="287"/>
        <v>0</v>
      </c>
      <c r="T889" s="1093">
        <f t="shared" si="288"/>
        <v>0</v>
      </c>
      <c r="U889" s="1094">
        <f>IF(J889&gt;0,VLOOKUP($H889,'Nhập xuất tồn S02'!$B$12:$AB$51,27,0),0)</f>
        <v>0</v>
      </c>
      <c r="V889" s="1094">
        <f t="shared" si="289"/>
        <v>0</v>
      </c>
      <c r="W889" s="1105" t="str">
        <f>IF(H889="","",VLOOKUP(H889,'Nhập xuất tồn S02'!$B$12:$X$4901,22,0))</f>
        <v/>
      </c>
      <c r="X889" s="1096" t="str">
        <f>IF(H889="","",VLOOKUP(H889,'Nhập xuất tồn S02'!$B$12:$X$4901,23,0))</f>
        <v/>
      </c>
      <c r="Y889" s="1096" t="str">
        <f t="shared" si="290"/>
        <v/>
      </c>
      <c r="Z889" s="1096" t="str">
        <f t="shared" si="291"/>
        <v/>
      </c>
      <c r="AA889" s="1107" t="str">
        <f>IF(P889="","",VLOOKUP(P889,'Khách hàng'!$B$6:$E$1391,2,0))</f>
        <v/>
      </c>
      <c r="AB889" s="1107" t="str">
        <f>IF(P889="","",VLOOKUP(P889,'Khách hàng'!$B$6:$E$1391,3,0))</f>
        <v/>
      </c>
    </row>
    <row r="890" spans="1:28" s="1011" customFormat="1" ht="13.8">
      <c r="A890" s="1164">
        <f t="shared" si="294"/>
        <v>1</v>
      </c>
      <c r="B890" s="1073" t="str">
        <f t="shared" si="295"/>
        <v>Q1</v>
      </c>
      <c r="C890" s="1042"/>
      <c r="D890" s="1175"/>
      <c r="E890" s="1403"/>
      <c r="F890" s="1044">
        <f t="shared" si="293"/>
        <v>0</v>
      </c>
      <c r="G890" s="1081" t="str">
        <f t="shared" si="292"/>
        <v/>
      </c>
      <c r="H890" s="1019"/>
      <c r="I890" s="1020"/>
      <c r="J890" s="1020"/>
      <c r="K890" s="1020"/>
      <c r="L890" s="1022"/>
      <c r="M890" s="1023"/>
      <c r="N890" s="1023"/>
      <c r="O890" s="1024"/>
      <c r="P890" s="1156"/>
      <c r="Q890" s="1010"/>
      <c r="R890" s="1073" t="str">
        <f>IF(H890="","",VLOOKUP($H890,'Nhập xuất tồn S02'!$B$12:$AB$51,3,0))</f>
        <v/>
      </c>
      <c r="S890" s="1093">
        <f t="shared" si="287"/>
        <v>0</v>
      </c>
      <c r="T890" s="1093">
        <f t="shared" si="288"/>
        <v>0</v>
      </c>
      <c r="U890" s="1094">
        <f>IF(J890&gt;0,VLOOKUP($H890,'Nhập xuất tồn S02'!$B$12:$AB$51,27,0),0)</f>
        <v>0</v>
      </c>
      <c r="V890" s="1094">
        <f t="shared" si="289"/>
        <v>0</v>
      </c>
      <c r="W890" s="1105" t="str">
        <f>IF(H890="","",VLOOKUP(H890,'Nhập xuất tồn S02'!$B$12:$X$4901,22,0))</f>
        <v/>
      </c>
      <c r="X890" s="1096" t="str">
        <f>IF(H890="","",VLOOKUP(H890,'Nhập xuất tồn S02'!$B$12:$X$4901,23,0))</f>
        <v/>
      </c>
      <c r="Y890" s="1096" t="str">
        <f t="shared" si="290"/>
        <v/>
      </c>
      <c r="Z890" s="1096" t="str">
        <f t="shared" si="291"/>
        <v/>
      </c>
      <c r="AA890" s="1107" t="str">
        <f>IF(P890="","",VLOOKUP(P890,'Khách hàng'!$B$6:$E$1391,2,0))</f>
        <v/>
      </c>
      <c r="AB890" s="1107" t="str">
        <f>IF(P890="","",VLOOKUP(P890,'Khách hàng'!$B$6:$E$1391,3,0))</f>
        <v/>
      </c>
    </row>
    <row r="891" spans="1:28" s="1011" customFormat="1" ht="13.8">
      <c r="A891" s="1164">
        <f t="shared" si="294"/>
        <v>1</v>
      </c>
      <c r="B891" s="1073" t="str">
        <f t="shared" si="295"/>
        <v>Q1</v>
      </c>
      <c r="C891" s="1042"/>
      <c r="D891" s="1175"/>
      <c r="E891" s="1403"/>
      <c r="F891" s="1044">
        <f t="shared" si="293"/>
        <v>0</v>
      </c>
      <c r="G891" s="1081" t="str">
        <f t="shared" si="292"/>
        <v/>
      </c>
      <c r="H891" s="1019"/>
      <c r="I891" s="1020"/>
      <c r="J891" s="1020"/>
      <c r="K891" s="1020"/>
      <c r="L891" s="1022"/>
      <c r="M891" s="1023"/>
      <c r="N891" s="1023"/>
      <c r="O891" s="1024"/>
      <c r="P891" s="1156"/>
      <c r="Q891" s="1010"/>
      <c r="R891" s="1073" t="str">
        <f>IF(H891="","",VLOOKUP($H891,'Nhập xuất tồn S02'!$B$12:$AB$51,3,0))</f>
        <v/>
      </c>
      <c r="S891" s="1093">
        <f t="shared" si="287"/>
        <v>0</v>
      </c>
      <c r="T891" s="1093">
        <f t="shared" si="288"/>
        <v>0</v>
      </c>
      <c r="U891" s="1094">
        <f>IF(J891&gt;0,VLOOKUP($H891,'Nhập xuất tồn S02'!$B$12:$AB$51,27,0),0)</f>
        <v>0</v>
      </c>
      <c r="V891" s="1094">
        <f t="shared" si="289"/>
        <v>0</v>
      </c>
      <c r="W891" s="1105" t="str">
        <f>IF(H891="","",VLOOKUP(H891,'Nhập xuất tồn S02'!$B$12:$X$4901,22,0))</f>
        <v/>
      </c>
      <c r="X891" s="1096" t="str">
        <f>IF(H891="","",VLOOKUP(H891,'Nhập xuất tồn S02'!$B$12:$X$4901,23,0))</f>
        <v/>
      </c>
      <c r="Y891" s="1096" t="str">
        <f t="shared" si="290"/>
        <v/>
      </c>
      <c r="Z891" s="1096" t="str">
        <f t="shared" si="291"/>
        <v/>
      </c>
      <c r="AA891" s="1107" t="str">
        <f>IF(P891="","",VLOOKUP(P891,'Khách hàng'!$B$6:$E$1391,2,0))</f>
        <v/>
      </c>
      <c r="AB891" s="1107" t="str">
        <f>IF(P891="","",VLOOKUP(P891,'Khách hàng'!$B$6:$E$1391,3,0))</f>
        <v/>
      </c>
    </row>
    <row r="892" spans="1:28" s="1011" customFormat="1" ht="13.8">
      <c r="A892" s="1164">
        <f t="shared" si="294"/>
        <v>1</v>
      </c>
      <c r="B892" s="1073" t="str">
        <f t="shared" si="295"/>
        <v>Q1</v>
      </c>
      <c r="C892" s="1042"/>
      <c r="D892" s="1175"/>
      <c r="E892" s="1403"/>
      <c r="F892" s="1044">
        <f t="shared" si="293"/>
        <v>0</v>
      </c>
      <c r="G892" s="1081" t="str">
        <f t="shared" si="292"/>
        <v/>
      </c>
      <c r="H892" s="1019"/>
      <c r="I892" s="1020"/>
      <c r="J892" s="1020"/>
      <c r="K892" s="1020"/>
      <c r="L892" s="1022"/>
      <c r="M892" s="1023"/>
      <c r="N892" s="1023"/>
      <c r="O892" s="1024"/>
      <c r="P892" s="1156"/>
      <c r="Q892" s="1010"/>
      <c r="R892" s="1073" t="str">
        <f>IF(H892="","",VLOOKUP($H892,'Nhập xuất tồn S02'!$B$12:$AB$51,3,0))</f>
        <v/>
      </c>
      <c r="S892" s="1093">
        <f t="shared" si="287"/>
        <v>0</v>
      </c>
      <c r="T892" s="1093">
        <f t="shared" si="288"/>
        <v>0</v>
      </c>
      <c r="U892" s="1094">
        <f>IF(J892&gt;0,VLOOKUP($H892,'Nhập xuất tồn S02'!$B$12:$AB$51,27,0),0)</f>
        <v>0</v>
      </c>
      <c r="V892" s="1094">
        <f t="shared" si="289"/>
        <v>0</v>
      </c>
      <c r="W892" s="1105" t="str">
        <f>IF(H892="","",VLOOKUP(H892,'Nhập xuất tồn S02'!$B$12:$X$4901,22,0))</f>
        <v/>
      </c>
      <c r="X892" s="1096" t="str">
        <f>IF(H892="","",VLOOKUP(H892,'Nhập xuất tồn S02'!$B$12:$X$4901,23,0))</f>
        <v/>
      </c>
      <c r="Y892" s="1096" t="str">
        <f t="shared" si="290"/>
        <v/>
      </c>
      <c r="Z892" s="1096" t="str">
        <f t="shared" si="291"/>
        <v/>
      </c>
      <c r="AA892" s="1107" t="str">
        <f>IF(P892="","",VLOOKUP(P892,'Khách hàng'!$B$6:$E$1391,2,0))</f>
        <v/>
      </c>
      <c r="AB892" s="1107" t="str">
        <f>IF(P892="","",VLOOKUP(P892,'Khách hàng'!$B$6:$E$1391,3,0))</f>
        <v/>
      </c>
    </row>
    <row r="893" spans="1:28" s="1011" customFormat="1" ht="13.8">
      <c r="A893" s="1164">
        <f t="shared" si="294"/>
        <v>1</v>
      </c>
      <c r="B893" s="1073" t="str">
        <f t="shared" si="295"/>
        <v>Q1</v>
      </c>
      <c r="C893" s="1042"/>
      <c r="D893" s="1175"/>
      <c r="E893" s="1403"/>
      <c r="F893" s="1044">
        <f t="shared" si="293"/>
        <v>0</v>
      </c>
      <c r="G893" s="1081" t="str">
        <f t="shared" si="292"/>
        <v/>
      </c>
      <c r="H893" s="1019"/>
      <c r="I893" s="1020"/>
      <c r="J893" s="1020"/>
      <c r="K893" s="1020"/>
      <c r="L893" s="1022"/>
      <c r="M893" s="1023"/>
      <c r="N893" s="1023"/>
      <c r="O893" s="1024"/>
      <c r="P893" s="1156"/>
      <c r="Q893" s="1010"/>
      <c r="R893" s="1073" t="str">
        <f>IF(H893="","",VLOOKUP($H893,'Nhập xuất tồn S02'!$B$12:$AB$51,3,0))</f>
        <v/>
      </c>
      <c r="S893" s="1093">
        <f t="shared" si="287"/>
        <v>0</v>
      </c>
      <c r="T893" s="1093">
        <f t="shared" si="288"/>
        <v>0</v>
      </c>
      <c r="U893" s="1094">
        <f>IF(J893&gt;0,VLOOKUP($H893,'Nhập xuất tồn S02'!$B$12:$AB$51,27,0),0)</f>
        <v>0</v>
      </c>
      <c r="V893" s="1094">
        <f t="shared" si="289"/>
        <v>0</v>
      </c>
      <c r="W893" s="1105" t="str">
        <f>IF(H893="","",VLOOKUP(H893,'Nhập xuất tồn S02'!$B$12:$X$4901,22,0))</f>
        <v/>
      </c>
      <c r="X893" s="1096" t="str">
        <f>IF(H893="","",VLOOKUP(H893,'Nhập xuất tồn S02'!$B$12:$X$4901,23,0))</f>
        <v/>
      </c>
      <c r="Y893" s="1096" t="str">
        <f t="shared" si="290"/>
        <v/>
      </c>
      <c r="Z893" s="1096" t="str">
        <f t="shared" si="291"/>
        <v/>
      </c>
      <c r="AA893" s="1107" t="str">
        <f>IF(P893="","",VLOOKUP(P893,'Khách hàng'!$B$6:$E$1391,2,0))</f>
        <v/>
      </c>
      <c r="AB893" s="1107" t="str">
        <f>IF(P893="","",VLOOKUP(P893,'Khách hàng'!$B$6:$E$1391,3,0))</f>
        <v/>
      </c>
    </row>
    <row r="894" spans="1:28" s="1011" customFormat="1" ht="13.8">
      <c r="A894" s="1164">
        <f t="shared" si="294"/>
        <v>1</v>
      </c>
      <c r="B894" s="1073" t="str">
        <f t="shared" si="295"/>
        <v>Q1</v>
      </c>
      <c r="C894" s="1042"/>
      <c r="D894" s="1175"/>
      <c r="E894" s="1403"/>
      <c r="F894" s="1044">
        <f t="shared" si="293"/>
        <v>0</v>
      </c>
      <c r="G894" s="1081" t="str">
        <f t="shared" si="292"/>
        <v/>
      </c>
      <c r="H894" s="1019"/>
      <c r="I894" s="1020"/>
      <c r="J894" s="1020"/>
      <c r="K894" s="1020"/>
      <c r="L894" s="1022"/>
      <c r="M894" s="1023"/>
      <c r="N894" s="1023"/>
      <c r="O894" s="1024"/>
      <c r="P894" s="1156"/>
      <c r="Q894" s="1010"/>
      <c r="R894" s="1073" t="str">
        <f>IF(H894="","",VLOOKUP($H894,'Nhập xuất tồn S02'!$B$12:$AB$51,3,0))</f>
        <v/>
      </c>
      <c r="S894" s="1093">
        <f t="shared" si="287"/>
        <v>0</v>
      </c>
      <c r="T894" s="1093">
        <f t="shared" si="288"/>
        <v>0</v>
      </c>
      <c r="U894" s="1094">
        <f>IF(J894&gt;0,VLOOKUP($H894,'Nhập xuất tồn S02'!$B$12:$AB$51,27,0),0)</f>
        <v>0</v>
      </c>
      <c r="V894" s="1094">
        <f t="shared" si="289"/>
        <v>0</v>
      </c>
      <c r="W894" s="1105" t="str">
        <f>IF(H894="","",VLOOKUP(H894,'Nhập xuất tồn S02'!$B$12:$X$4901,22,0))</f>
        <v/>
      </c>
      <c r="X894" s="1096" t="str">
        <f>IF(H894="","",VLOOKUP(H894,'Nhập xuất tồn S02'!$B$12:$X$4901,23,0))</f>
        <v/>
      </c>
      <c r="Y894" s="1096" t="str">
        <f t="shared" si="290"/>
        <v/>
      </c>
      <c r="Z894" s="1096" t="str">
        <f t="shared" si="291"/>
        <v/>
      </c>
      <c r="AA894" s="1107" t="str">
        <f>IF(P894="","",VLOOKUP(P894,'Khách hàng'!$B$6:$E$1391,2,0))</f>
        <v/>
      </c>
      <c r="AB894" s="1107" t="str">
        <f>IF(P894="","",VLOOKUP(P894,'Khách hàng'!$B$6:$E$1391,3,0))</f>
        <v/>
      </c>
    </row>
    <row r="895" spans="1:28" s="1011" customFormat="1" ht="13.8">
      <c r="A895" s="1164">
        <f t="shared" si="294"/>
        <v>1</v>
      </c>
      <c r="B895" s="1073" t="str">
        <f t="shared" si="295"/>
        <v>Q1</v>
      </c>
      <c r="C895" s="1042"/>
      <c r="D895" s="1175"/>
      <c r="E895" s="1403"/>
      <c r="F895" s="1044">
        <f t="shared" si="293"/>
        <v>0</v>
      </c>
      <c r="G895" s="1081" t="str">
        <f t="shared" si="292"/>
        <v/>
      </c>
      <c r="H895" s="1019"/>
      <c r="I895" s="1020"/>
      <c r="J895" s="1020"/>
      <c r="K895" s="1020"/>
      <c r="L895" s="1022"/>
      <c r="M895" s="1023"/>
      <c r="N895" s="1023"/>
      <c r="O895" s="1024"/>
      <c r="P895" s="1156"/>
      <c r="Q895" s="1010"/>
      <c r="R895" s="1073" t="str">
        <f>IF(H895="","",VLOOKUP($H895,'Nhập xuất tồn S02'!$B$12:$AB$51,3,0))</f>
        <v/>
      </c>
      <c r="S895" s="1093">
        <f t="shared" si="287"/>
        <v>0</v>
      </c>
      <c r="T895" s="1093">
        <f t="shared" si="288"/>
        <v>0</v>
      </c>
      <c r="U895" s="1094">
        <f>IF(J895&gt;0,VLOOKUP($H895,'Nhập xuất tồn S02'!$B$12:$AB$51,27,0),0)</f>
        <v>0</v>
      </c>
      <c r="V895" s="1094">
        <f t="shared" si="289"/>
        <v>0</v>
      </c>
      <c r="W895" s="1105" t="str">
        <f>IF(H895="","",VLOOKUP(H895,'Nhập xuất tồn S02'!$B$12:$X$4901,22,0))</f>
        <v/>
      </c>
      <c r="X895" s="1096" t="str">
        <f>IF(H895="","",VLOOKUP(H895,'Nhập xuất tồn S02'!$B$12:$X$4901,23,0))</f>
        <v/>
      </c>
      <c r="Y895" s="1096" t="str">
        <f t="shared" si="290"/>
        <v/>
      </c>
      <c r="Z895" s="1096" t="str">
        <f t="shared" si="291"/>
        <v/>
      </c>
      <c r="AA895" s="1107" t="str">
        <f>IF(P895="","",VLOOKUP(P895,'Khách hàng'!$B$6:$E$1391,2,0))</f>
        <v/>
      </c>
      <c r="AB895" s="1107" t="str">
        <f>IF(P895="","",VLOOKUP(P895,'Khách hàng'!$B$6:$E$1391,3,0))</f>
        <v/>
      </c>
    </row>
    <row r="896" spans="1:28" s="1011" customFormat="1" ht="13.8">
      <c r="A896" s="1164">
        <f t="shared" si="294"/>
        <v>1</v>
      </c>
      <c r="B896" s="1073" t="str">
        <f t="shared" si="295"/>
        <v>Q1</v>
      </c>
      <c r="C896" s="1042"/>
      <c r="D896" s="1175"/>
      <c r="E896" s="1403"/>
      <c r="F896" s="1044">
        <f t="shared" si="293"/>
        <v>0</v>
      </c>
      <c r="G896" s="1081" t="str">
        <f t="shared" si="292"/>
        <v/>
      </c>
      <c r="H896" s="1019"/>
      <c r="I896" s="1020"/>
      <c r="J896" s="1020"/>
      <c r="K896" s="1020"/>
      <c r="L896" s="1022"/>
      <c r="M896" s="1023"/>
      <c r="N896" s="1023"/>
      <c r="O896" s="1024"/>
      <c r="P896" s="1156"/>
      <c r="Q896" s="1010"/>
      <c r="R896" s="1073" t="str">
        <f>IF(H896="","",VLOOKUP($H896,'Nhập xuất tồn S02'!$B$12:$AB$51,3,0))</f>
        <v/>
      </c>
      <c r="S896" s="1093">
        <f t="shared" si="287"/>
        <v>0</v>
      </c>
      <c r="T896" s="1093">
        <f t="shared" si="288"/>
        <v>0</v>
      </c>
      <c r="U896" s="1094">
        <f>IF(J896&gt;0,VLOOKUP($H896,'Nhập xuất tồn S02'!$B$12:$AB$51,27,0),0)</f>
        <v>0</v>
      </c>
      <c r="V896" s="1094">
        <f t="shared" si="289"/>
        <v>0</v>
      </c>
      <c r="W896" s="1105" t="str">
        <f>IF(H896="","",VLOOKUP(H896,'Nhập xuất tồn S02'!$B$12:$X$4901,22,0))</f>
        <v/>
      </c>
      <c r="X896" s="1096" t="str">
        <f>IF(H896="","",VLOOKUP(H896,'Nhập xuất tồn S02'!$B$12:$X$4901,23,0))</f>
        <v/>
      </c>
      <c r="Y896" s="1096" t="str">
        <f t="shared" si="290"/>
        <v/>
      </c>
      <c r="Z896" s="1096" t="str">
        <f t="shared" si="291"/>
        <v/>
      </c>
      <c r="AA896" s="1107" t="str">
        <f>IF(P896="","",VLOOKUP(P896,'Khách hàng'!$B$6:$E$1391,2,0))</f>
        <v/>
      </c>
      <c r="AB896" s="1107" t="str">
        <f>IF(P896="","",VLOOKUP(P896,'Khách hàng'!$B$6:$E$1391,3,0))</f>
        <v/>
      </c>
    </row>
    <row r="897" spans="1:28" s="1011" customFormat="1" ht="13.8">
      <c r="A897" s="1164">
        <f t="shared" si="294"/>
        <v>1</v>
      </c>
      <c r="B897" s="1073" t="str">
        <f t="shared" si="295"/>
        <v>Q1</v>
      </c>
      <c r="C897" s="1042"/>
      <c r="D897" s="1175"/>
      <c r="E897" s="1403"/>
      <c r="F897" s="1044">
        <f t="shared" si="293"/>
        <v>0</v>
      </c>
      <c r="G897" s="1081" t="str">
        <f t="shared" si="292"/>
        <v/>
      </c>
      <c r="H897" s="1019"/>
      <c r="I897" s="1020"/>
      <c r="J897" s="1020"/>
      <c r="K897" s="1020"/>
      <c r="L897" s="1022"/>
      <c r="M897" s="1023"/>
      <c r="N897" s="1023"/>
      <c r="O897" s="1024"/>
      <c r="P897" s="1156"/>
      <c r="Q897" s="1010"/>
      <c r="R897" s="1073" t="str">
        <f>IF(H897="","",VLOOKUP($H897,'Nhập xuất tồn S02'!$B$12:$AB$51,3,0))</f>
        <v/>
      </c>
      <c r="S897" s="1093">
        <f t="shared" si="287"/>
        <v>0</v>
      </c>
      <c r="T897" s="1093">
        <f t="shared" si="288"/>
        <v>0</v>
      </c>
      <c r="U897" s="1094">
        <f>IF(J897&gt;0,VLOOKUP($H897,'Nhập xuất tồn S02'!$B$12:$AB$51,27,0),0)</f>
        <v>0</v>
      </c>
      <c r="V897" s="1094">
        <f t="shared" si="289"/>
        <v>0</v>
      </c>
      <c r="W897" s="1105" t="str">
        <f>IF(H897="","",VLOOKUP(H897,'Nhập xuất tồn S02'!$B$12:$X$4901,22,0))</f>
        <v/>
      </c>
      <c r="X897" s="1096" t="str">
        <f>IF(H897="","",VLOOKUP(H897,'Nhập xuất tồn S02'!$B$12:$X$4901,23,0))</f>
        <v/>
      </c>
      <c r="Y897" s="1096" t="str">
        <f t="shared" si="290"/>
        <v/>
      </c>
      <c r="Z897" s="1096" t="str">
        <f t="shared" si="291"/>
        <v/>
      </c>
      <c r="AA897" s="1107" t="str">
        <f>IF(P897="","",VLOOKUP(P897,'Khách hàng'!$B$6:$E$1391,2,0))</f>
        <v/>
      </c>
      <c r="AB897" s="1107" t="str">
        <f>IF(P897="","",VLOOKUP(P897,'Khách hàng'!$B$6:$E$1391,3,0))</f>
        <v/>
      </c>
    </row>
    <row r="898" spans="1:28" s="1011" customFormat="1" ht="13.8">
      <c r="A898" s="1164">
        <f t="shared" si="294"/>
        <v>1</v>
      </c>
      <c r="B898" s="1073" t="str">
        <f t="shared" si="295"/>
        <v>Q1</v>
      </c>
      <c r="C898" s="1042"/>
      <c r="D898" s="1175"/>
      <c r="E898" s="1403"/>
      <c r="F898" s="1044">
        <f t="shared" si="293"/>
        <v>0</v>
      </c>
      <c r="G898" s="1081" t="str">
        <f t="shared" si="292"/>
        <v/>
      </c>
      <c r="H898" s="1019"/>
      <c r="I898" s="1020"/>
      <c r="J898" s="1020"/>
      <c r="K898" s="1020"/>
      <c r="L898" s="1022"/>
      <c r="M898" s="1023"/>
      <c r="N898" s="1023"/>
      <c r="O898" s="1024"/>
      <c r="P898" s="1156"/>
      <c r="Q898" s="1010"/>
      <c r="R898" s="1073" t="str">
        <f>IF(H898="","",VLOOKUP($H898,'Nhập xuất tồn S02'!$B$12:$AB$51,3,0))</f>
        <v/>
      </c>
      <c r="S898" s="1093">
        <f t="shared" si="287"/>
        <v>0</v>
      </c>
      <c r="T898" s="1093">
        <f t="shared" si="288"/>
        <v>0</v>
      </c>
      <c r="U898" s="1094">
        <f>IF(J898&gt;0,VLOOKUP($H898,'Nhập xuất tồn S02'!$B$12:$AB$51,27,0),0)</f>
        <v>0</v>
      </c>
      <c r="V898" s="1094">
        <f t="shared" si="289"/>
        <v>0</v>
      </c>
      <c r="W898" s="1105" t="str">
        <f>IF(H898="","",VLOOKUP(H898,'Nhập xuất tồn S02'!$B$12:$X$4901,22,0))</f>
        <v/>
      </c>
      <c r="X898" s="1096" t="str">
        <f>IF(H898="","",VLOOKUP(H898,'Nhập xuất tồn S02'!$B$12:$X$4901,23,0))</f>
        <v/>
      </c>
      <c r="Y898" s="1096" t="str">
        <f t="shared" si="290"/>
        <v/>
      </c>
      <c r="Z898" s="1096" t="str">
        <f t="shared" si="291"/>
        <v/>
      </c>
      <c r="AA898" s="1107" t="str">
        <f>IF(P898="","",VLOOKUP(P898,'Khách hàng'!$B$6:$E$1391,2,0))</f>
        <v/>
      </c>
      <c r="AB898" s="1107" t="str">
        <f>IF(P898="","",VLOOKUP(P898,'Khách hàng'!$B$6:$E$1391,3,0))</f>
        <v/>
      </c>
    </row>
    <row r="899" spans="1:28" s="1011" customFormat="1" ht="13.8">
      <c r="A899" s="1164">
        <f t="shared" si="294"/>
        <v>1</v>
      </c>
      <c r="B899" s="1073" t="str">
        <f t="shared" si="295"/>
        <v>Q1</v>
      </c>
      <c r="C899" s="1042"/>
      <c r="D899" s="1175"/>
      <c r="E899" s="1403"/>
      <c r="F899" s="1044">
        <f t="shared" si="293"/>
        <v>0</v>
      </c>
      <c r="G899" s="1081" t="str">
        <f t="shared" si="292"/>
        <v/>
      </c>
      <c r="H899" s="1019"/>
      <c r="I899" s="1020"/>
      <c r="J899" s="1020"/>
      <c r="K899" s="1020"/>
      <c r="L899" s="1022"/>
      <c r="M899" s="1023"/>
      <c r="N899" s="1023"/>
      <c r="O899" s="1024"/>
      <c r="P899" s="1156"/>
      <c r="Q899" s="1010"/>
      <c r="R899" s="1073" t="str">
        <f>IF(H899="","",VLOOKUP($H899,'Nhập xuất tồn S02'!$B$12:$AB$51,3,0))</f>
        <v/>
      </c>
      <c r="S899" s="1093">
        <f t="shared" si="287"/>
        <v>0</v>
      </c>
      <c r="T899" s="1093">
        <f t="shared" si="288"/>
        <v>0</v>
      </c>
      <c r="U899" s="1094">
        <f>IF(J899&gt;0,VLOOKUP($H899,'Nhập xuất tồn S02'!$B$12:$AB$51,27,0),0)</f>
        <v>0</v>
      </c>
      <c r="V899" s="1094">
        <f t="shared" si="289"/>
        <v>0</v>
      </c>
      <c r="W899" s="1105" t="str">
        <f>IF(H899="","",VLOOKUP(H899,'Nhập xuất tồn S02'!$B$12:$X$4901,22,0))</f>
        <v/>
      </c>
      <c r="X899" s="1096" t="str">
        <f>IF(H899="","",VLOOKUP(H899,'Nhập xuất tồn S02'!$B$12:$X$4901,23,0))</f>
        <v/>
      </c>
      <c r="Y899" s="1096" t="str">
        <f t="shared" si="290"/>
        <v/>
      </c>
      <c r="Z899" s="1096" t="str">
        <f t="shared" si="291"/>
        <v/>
      </c>
      <c r="AA899" s="1107" t="str">
        <f>IF(P899="","",VLOOKUP(P899,'Khách hàng'!$B$6:$E$1391,2,0))</f>
        <v/>
      </c>
      <c r="AB899" s="1107" t="str">
        <f>IF(P899="","",VLOOKUP(P899,'Khách hàng'!$B$6:$E$1391,3,0))</f>
        <v/>
      </c>
    </row>
    <row r="900" spans="1:28" s="1011" customFormat="1" ht="13.8">
      <c r="A900" s="1164">
        <f t="shared" si="294"/>
        <v>1</v>
      </c>
      <c r="B900" s="1073" t="str">
        <f t="shared" si="295"/>
        <v>Q1</v>
      </c>
      <c r="C900" s="1042"/>
      <c r="D900" s="1175"/>
      <c r="E900" s="1403"/>
      <c r="F900" s="1044">
        <f t="shared" si="293"/>
        <v>0</v>
      </c>
      <c r="G900" s="1081" t="str">
        <f t="shared" si="292"/>
        <v/>
      </c>
      <c r="H900" s="1019"/>
      <c r="I900" s="1020"/>
      <c r="J900" s="1020"/>
      <c r="K900" s="1020"/>
      <c r="L900" s="1022"/>
      <c r="M900" s="1023"/>
      <c r="N900" s="1023"/>
      <c r="O900" s="1024"/>
      <c r="P900" s="1156"/>
      <c r="Q900" s="1010"/>
      <c r="R900" s="1073" t="str">
        <f>IF(H900="","",VLOOKUP($H900,'Nhập xuất tồn S02'!$B$12:$AB$51,3,0))</f>
        <v/>
      </c>
      <c r="S900" s="1093">
        <f t="shared" si="287"/>
        <v>0</v>
      </c>
      <c r="T900" s="1093">
        <f t="shared" si="288"/>
        <v>0</v>
      </c>
      <c r="U900" s="1094">
        <f>IF(J900&gt;0,VLOOKUP($H900,'Nhập xuất tồn S02'!$B$12:$AB$51,27,0),0)</f>
        <v>0</v>
      </c>
      <c r="V900" s="1094">
        <f t="shared" si="289"/>
        <v>0</v>
      </c>
      <c r="W900" s="1105" t="str">
        <f>IF(H900="","",VLOOKUP(H900,'Nhập xuất tồn S02'!$B$12:$X$4901,22,0))</f>
        <v/>
      </c>
      <c r="X900" s="1096" t="str">
        <f>IF(H900="","",VLOOKUP(H900,'Nhập xuất tồn S02'!$B$12:$X$4901,23,0))</f>
        <v/>
      </c>
      <c r="Y900" s="1096" t="str">
        <f t="shared" si="290"/>
        <v/>
      </c>
      <c r="Z900" s="1096" t="str">
        <f t="shared" si="291"/>
        <v/>
      </c>
      <c r="AA900" s="1107" t="str">
        <f>IF(P900="","",VLOOKUP(P900,'Khách hàng'!$B$6:$E$1391,2,0))</f>
        <v/>
      </c>
      <c r="AB900" s="1107" t="str">
        <f>IF(P900="","",VLOOKUP(P900,'Khách hàng'!$B$6:$E$1391,3,0))</f>
        <v/>
      </c>
    </row>
    <row r="901" spans="1:28" s="1011" customFormat="1" ht="13.8">
      <c r="A901" s="1164">
        <f t="shared" si="294"/>
        <v>1</v>
      </c>
      <c r="B901" s="1073" t="str">
        <f t="shared" si="295"/>
        <v>Q1</v>
      </c>
      <c r="C901" s="1042"/>
      <c r="D901" s="1175"/>
      <c r="E901" s="1403"/>
      <c r="F901" s="1044">
        <f t="shared" si="293"/>
        <v>0</v>
      </c>
      <c r="G901" s="1081" t="str">
        <f t="shared" si="292"/>
        <v/>
      </c>
      <c r="H901" s="1019"/>
      <c r="I901" s="1020"/>
      <c r="J901" s="1020"/>
      <c r="K901" s="1020"/>
      <c r="L901" s="1022"/>
      <c r="M901" s="1023"/>
      <c r="N901" s="1023"/>
      <c r="O901" s="1024"/>
      <c r="P901" s="1156"/>
      <c r="Q901" s="1010"/>
      <c r="R901" s="1073" t="str">
        <f>IF(H901="","",VLOOKUP($H901,'Nhập xuất tồn S02'!$B$12:$AB$51,3,0))</f>
        <v/>
      </c>
      <c r="S901" s="1093">
        <f t="shared" si="287"/>
        <v>0</v>
      </c>
      <c r="T901" s="1093">
        <f t="shared" si="288"/>
        <v>0</v>
      </c>
      <c r="U901" s="1094">
        <f>IF(J901&gt;0,VLOOKUP($H901,'Nhập xuất tồn S02'!$B$12:$AB$51,27,0),0)</f>
        <v>0</v>
      </c>
      <c r="V901" s="1094">
        <f t="shared" si="289"/>
        <v>0</v>
      </c>
      <c r="W901" s="1105" t="str">
        <f>IF(H901="","",VLOOKUP(H901,'Nhập xuất tồn S02'!$B$12:$X$4901,22,0))</f>
        <v/>
      </c>
      <c r="X901" s="1096" t="str">
        <f>IF(H901="","",VLOOKUP(H901,'Nhập xuất tồn S02'!$B$12:$X$4901,23,0))</f>
        <v/>
      </c>
      <c r="Y901" s="1096" t="str">
        <f t="shared" si="290"/>
        <v/>
      </c>
      <c r="Z901" s="1096" t="str">
        <f t="shared" si="291"/>
        <v/>
      </c>
      <c r="AA901" s="1107" t="str">
        <f>IF(P901="","",VLOOKUP(P901,'Khách hàng'!$B$6:$E$1391,2,0))</f>
        <v/>
      </c>
      <c r="AB901" s="1107" t="str">
        <f>IF(P901="","",VLOOKUP(P901,'Khách hàng'!$B$6:$E$1391,3,0))</f>
        <v/>
      </c>
    </row>
    <row r="902" spans="1:28" s="1011" customFormat="1" ht="13.8">
      <c r="A902" s="1164">
        <f t="shared" si="294"/>
        <v>1</v>
      </c>
      <c r="B902" s="1073" t="str">
        <f t="shared" si="295"/>
        <v>Q1</v>
      </c>
      <c r="C902" s="1042"/>
      <c r="D902" s="1175"/>
      <c r="E902" s="1403"/>
      <c r="F902" s="1044">
        <f t="shared" si="293"/>
        <v>0</v>
      </c>
      <c r="G902" s="1081" t="str">
        <f t="shared" si="292"/>
        <v/>
      </c>
      <c r="H902" s="1019"/>
      <c r="I902" s="1020"/>
      <c r="J902" s="1020"/>
      <c r="K902" s="1020"/>
      <c r="L902" s="1022"/>
      <c r="M902" s="1023"/>
      <c r="N902" s="1023"/>
      <c r="O902" s="1024"/>
      <c r="P902" s="1156"/>
      <c r="Q902" s="1010"/>
      <c r="R902" s="1073" t="str">
        <f>IF(H902="","",VLOOKUP($H902,'Nhập xuất tồn S02'!$B$12:$AB$51,3,0))</f>
        <v/>
      </c>
      <c r="S902" s="1093">
        <f t="shared" si="287"/>
        <v>0</v>
      </c>
      <c r="T902" s="1093">
        <f t="shared" si="288"/>
        <v>0</v>
      </c>
      <c r="U902" s="1094">
        <f>IF(J902&gt;0,VLOOKUP($H902,'Nhập xuất tồn S02'!$B$12:$AB$51,27,0),0)</f>
        <v>0</v>
      </c>
      <c r="V902" s="1094">
        <f t="shared" si="289"/>
        <v>0</v>
      </c>
      <c r="W902" s="1105" t="str">
        <f>IF(H902="","",VLOOKUP(H902,'Nhập xuất tồn S02'!$B$12:$X$4901,22,0))</f>
        <v/>
      </c>
      <c r="X902" s="1096" t="str">
        <f>IF(H902="","",VLOOKUP(H902,'Nhập xuất tồn S02'!$B$12:$X$4901,23,0))</f>
        <v/>
      </c>
      <c r="Y902" s="1096" t="str">
        <f t="shared" si="290"/>
        <v/>
      </c>
      <c r="Z902" s="1096" t="str">
        <f t="shared" si="291"/>
        <v/>
      </c>
      <c r="AA902" s="1107" t="str">
        <f>IF(P902="","",VLOOKUP(P902,'Khách hàng'!$B$6:$E$1391,2,0))</f>
        <v/>
      </c>
      <c r="AB902" s="1107" t="str">
        <f>IF(P902="","",VLOOKUP(P902,'Khách hàng'!$B$6:$E$1391,3,0))</f>
        <v/>
      </c>
    </row>
    <row r="903" spans="1:28" s="1011" customFormat="1" ht="13.8">
      <c r="A903" s="1164">
        <f t="shared" si="294"/>
        <v>1</v>
      </c>
      <c r="B903" s="1073" t="str">
        <f t="shared" si="295"/>
        <v>Q1</v>
      </c>
      <c r="C903" s="1042"/>
      <c r="D903" s="1175"/>
      <c r="E903" s="1403"/>
      <c r="F903" s="1044">
        <f t="shared" si="293"/>
        <v>0</v>
      </c>
      <c r="G903" s="1081" t="str">
        <f t="shared" si="292"/>
        <v/>
      </c>
      <c r="H903" s="1019"/>
      <c r="I903" s="1020"/>
      <c r="J903" s="1020"/>
      <c r="K903" s="1020"/>
      <c r="L903" s="1022"/>
      <c r="M903" s="1023"/>
      <c r="N903" s="1023"/>
      <c r="O903" s="1024"/>
      <c r="P903" s="1156"/>
      <c r="Q903" s="1010"/>
      <c r="R903" s="1073" t="str">
        <f>IF(H903="","",VLOOKUP($H903,'Nhập xuất tồn S02'!$B$12:$AB$51,3,0))</f>
        <v/>
      </c>
      <c r="S903" s="1093">
        <f t="shared" si="287"/>
        <v>0</v>
      </c>
      <c r="T903" s="1093">
        <f t="shared" si="288"/>
        <v>0</v>
      </c>
      <c r="U903" s="1094">
        <f>IF(J903&gt;0,VLOOKUP($H903,'Nhập xuất tồn S02'!$B$12:$AB$51,27,0),0)</f>
        <v>0</v>
      </c>
      <c r="V903" s="1094">
        <f t="shared" si="289"/>
        <v>0</v>
      </c>
      <c r="W903" s="1105" t="str">
        <f>IF(H903="","",VLOOKUP(H903,'Nhập xuất tồn S02'!$B$12:$X$4901,22,0))</f>
        <v/>
      </c>
      <c r="X903" s="1096" t="str">
        <f>IF(H903="","",VLOOKUP(H903,'Nhập xuất tồn S02'!$B$12:$X$4901,23,0))</f>
        <v/>
      </c>
      <c r="Y903" s="1096" t="str">
        <f t="shared" si="290"/>
        <v/>
      </c>
      <c r="Z903" s="1096" t="str">
        <f t="shared" si="291"/>
        <v/>
      </c>
      <c r="AA903" s="1107" t="str">
        <f>IF(P903="","",VLOOKUP(P903,'Khách hàng'!$B$6:$E$1391,2,0))</f>
        <v/>
      </c>
      <c r="AB903" s="1107" t="str">
        <f>IF(P903="","",VLOOKUP(P903,'Khách hàng'!$B$6:$E$1391,3,0))</f>
        <v/>
      </c>
    </row>
    <row r="904" spans="1:28" s="1011" customFormat="1" ht="13.8">
      <c r="A904" s="1164">
        <f t="shared" si="294"/>
        <v>1</v>
      </c>
      <c r="B904" s="1073" t="str">
        <f t="shared" si="295"/>
        <v>Q1</v>
      </c>
      <c r="C904" s="1042"/>
      <c r="D904" s="1175"/>
      <c r="E904" s="1403"/>
      <c r="F904" s="1044">
        <f t="shared" si="293"/>
        <v>0</v>
      </c>
      <c r="G904" s="1081" t="str">
        <f t="shared" si="292"/>
        <v/>
      </c>
      <c r="H904" s="1019"/>
      <c r="I904" s="1020"/>
      <c r="J904" s="1020"/>
      <c r="K904" s="1020"/>
      <c r="L904" s="1022"/>
      <c r="M904" s="1023"/>
      <c r="N904" s="1023"/>
      <c r="O904" s="1024"/>
      <c r="P904" s="1156"/>
      <c r="Q904" s="1010"/>
      <c r="R904" s="1073" t="str">
        <f>IF(H904="","",VLOOKUP($H904,'Nhập xuất tồn S02'!$B$12:$AB$51,3,0))</f>
        <v/>
      </c>
      <c r="S904" s="1093">
        <f t="shared" si="287"/>
        <v>0</v>
      </c>
      <c r="T904" s="1093">
        <f t="shared" si="288"/>
        <v>0</v>
      </c>
      <c r="U904" s="1094">
        <f>IF(J904&gt;0,VLOOKUP($H904,'Nhập xuất tồn S02'!$B$12:$AB$51,27,0),0)</f>
        <v>0</v>
      </c>
      <c r="V904" s="1094">
        <f t="shared" si="289"/>
        <v>0</v>
      </c>
      <c r="W904" s="1105" t="str">
        <f>IF(H904="","",VLOOKUP(H904,'Nhập xuất tồn S02'!$B$12:$X$4901,22,0))</f>
        <v/>
      </c>
      <c r="X904" s="1096" t="str">
        <f>IF(H904="","",VLOOKUP(H904,'Nhập xuất tồn S02'!$B$12:$X$4901,23,0))</f>
        <v/>
      </c>
      <c r="Y904" s="1096" t="str">
        <f t="shared" si="290"/>
        <v/>
      </c>
      <c r="Z904" s="1096" t="str">
        <f t="shared" si="291"/>
        <v/>
      </c>
      <c r="AA904" s="1107" t="str">
        <f>IF(P904="","",VLOOKUP(P904,'Khách hàng'!$B$6:$E$1391,2,0))</f>
        <v/>
      </c>
      <c r="AB904" s="1107" t="str">
        <f>IF(P904="","",VLOOKUP(P904,'Khách hàng'!$B$6:$E$1391,3,0))</f>
        <v/>
      </c>
    </row>
    <row r="905" spans="1:28" s="1011" customFormat="1" ht="13.8">
      <c r="A905" s="1164">
        <f t="shared" si="294"/>
        <v>1</v>
      </c>
      <c r="B905" s="1073" t="str">
        <f t="shared" si="295"/>
        <v>Q1</v>
      </c>
      <c r="C905" s="1042"/>
      <c r="D905" s="1175"/>
      <c r="E905" s="1403"/>
      <c r="F905" s="1044">
        <f t="shared" si="293"/>
        <v>0</v>
      </c>
      <c r="G905" s="1081" t="str">
        <f t="shared" si="292"/>
        <v/>
      </c>
      <c r="H905" s="1019"/>
      <c r="I905" s="1020"/>
      <c r="J905" s="1020"/>
      <c r="K905" s="1020"/>
      <c r="L905" s="1022"/>
      <c r="M905" s="1023"/>
      <c r="N905" s="1023"/>
      <c r="O905" s="1024"/>
      <c r="P905" s="1156"/>
      <c r="Q905" s="1010"/>
      <c r="R905" s="1073" t="str">
        <f>IF(H905="","",VLOOKUP($H905,'Nhập xuất tồn S02'!$B$12:$AB$51,3,0))</f>
        <v/>
      </c>
      <c r="S905" s="1093">
        <f t="shared" si="287"/>
        <v>0</v>
      </c>
      <c r="T905" s="1093">
        <f t="shared" si="288"/>
        <v>0</v>
      </c>
      <c r="U905" s="1094">
        <f>IF(J905&gt;0,VLOOKUP($H905,'Nhập xuất tồn S02'!$B$12:$AB$51,27,0),0)</f>
        <v>0</v>
      </c>
      <c r="V905" s="1094">
        <f t="shared" si="289"/>
        <v>0</v>
      </c>
      <c r="W905" s="1105" t="str">
        <f>IF(H905="","",VLOOKUP(H905,'Nhập xuất tồn S02'!$B$12:$X$4901,22,0))</f>
        <v/>
      </c>
      <c r="X905" s="1096" t="str">
        <f>IF(H905="","",VLOOKUP(H905,'Nhập xuất tồn S02'!$B$12:$X$4901,23,0))</f>
        <v/>
      </c>
      <c r="Y905" s="1096" t="str">
        <f t="shared" si="290"/>
        <v/>
      </c>
      <c r="Z905" s="1096" t="str">
        <f t="shared" si="291"/>
        <v/>
      </c>
      <c r="AA905" s="1107" t="str">
        <f>IF(P905="","",VLOOKUP(P905,'Khách hàng'!$B$6:$E$1391,2,0))</f>
        <v/>
      </c>
      <c r="AB905" s="1107" t="str">
        <f>IF(P905="","",VLOOKUP(P905,'Khách hàng'!$B$6:$E$1391,3,0))</f>
        <v/>
      </c>
    </row>
    <row r="906" spans="1:28" s="1011" customFormat="1" ht="13.8">
      <c r="A906" s="1164">
        <f t="shared" si="294"/>
        <v>1</v>
      </c>
      <c r="B906" s="1073" t="str">
        <f t="shared" si="295"/>
        <v>Q1</v>
      </c>
      <c r="C906" s="1042"/>
      <c r="D906" s="1175"/>
      <c r="E906" s="1403"/>
      <c r="F906" s="1044">
        <f t="shared" si="293"/>
        <v>0</v>
      </c>
      <c r="G906" s="1081" t="str">
        <f t="shared" si="292"/>
        <v/>
      </c>
      <c r="H906" s="1019"/>
      <c r="I906" s="1020"/>
      <c r="J906" s="1020"/>
      <c r="K906" s="1020"/>
      <c r="L906" s="1022"/>
      <c r="M906" s="1023"/>
      <c r="N906" s="1023"/>
      <c r="O906" s="1024"/>
      <c r="P906" s="1156"/>
      <c r="Q906" s="1010"/>
      <c r="R906" s="1073" t="str">
        <f>IF(H906="","",VLOOKUP($H906,'Nhập xuất tồn S02'!$B$12:$AB$51,3,0))</f>
        <v/>
      </c>
      <c r="S906" s="1093">
        <f t="shared" si="287"/>
        <v>0</v>
      </c>
      <c r="T906" s="1093">
        <f t="shared" si="288"/>
        <v>0</v>
      </c>
      <c r="U906" s="1094">
        <f>IF(J906&gt;0,VLOOKUP($H906,'Nhập xuất tồn S02'!$B$12:$AB$51,27,0),0)</f>
        <v>0</v>
      </c>
      <c r="V906" s="1094">
        <f t="shared" si="289"/>
        <v>0</v>
      </c>
      <c r="W906" s="1105" t="str">
        <f>IF(H906="","",VLOOKUP(H906,'Nhập xuất tồn S02'!$B$12:$X$4901,22,0))</f>
        <v/>
      </c>
      <c r="X906" s="1096" t="str">
        <f>IF(H906="","",VLOOKUP(H906,'Nhập xuất tồn S02'!$B$12:$X$4901,23,0))</f>
        <v/>
      </c>
      <c r="Y906" s="1096" t="str">
        <f t="shared" si="290"/>
        <v/>
      </c>
      <c r="Z906" s="1096" t="str">
        <f t="shared" si="291"/>
        <v/>
      </c>
      <c r="AA906" s="1107" t="str">
        <f>IF(P906="","",VLOOKUP(P906,'Khách hàng'!$B$6:$E$1391,2,0))</f>
        <v/>
      </c>
      <c r="AB906" s="1107" t="str">
        <f>IF(P906="","",VLOOKUP(P906,'Khách hàng'!$B$6:$E$1391,3,0))</f>
        <v/>
      </c>
    </row>
    <row r="907" spans="1:28" s="1011" customFormat="1" ht="13.8">
      <c r="A907" s="1164">
        <f t="shared" si="294"/>
        <v>1</v>
      </c>
      <c r="B907" s="1073" t="str">
        <f t="shared" si="295"/>
        <v>Q1</v>
      </c>
      <c r="C907" s="1042"/>
      <c r="D907" s="1175"/>
      <c r="E907" s="1403"/>
      <c r="F907" s="1044">
        <f t="shared" si="293"/>
        <v>0</v>
      </c>
      <c r="G907" s="1081" t="str">
        <f t="shared" si="292"/>
        <v/>
      </c>
      <c r="H907" s="1019"/>
      <c r="I907" s="1020"/>
      <c r="J907" s="1020"/>
      <c r="K907" s="1020"/>
      <c r="L907" s="1022"/>
      <c r="M907" s="1023"/>
      <c r="N907" s="1023"/>
      <c r="O907" s="1024"/>
      <c r="P907" s="1156"/>
      <c r="Q907" s="1010"/>
      <c r="R907" s="1073" t="str">
        <f>IF(H907="","",VLOOKUP($H907,'Nhập xuất tồn S02'!$B$12:$AB$51,3,0))</f>
        <v/>
      </c>
      <c r="S907" s="1093">
        <f t="shared" si="287"/>
        <v>0</v>
      </c>
      <c r="T907" s="1093">
        <f t="shared" si="288"/>
        <v>0</v>
      </c>
      <c r="U907" s="1094">
        <f>IF(J907&gt;0,VLOOKUP($H907,'Nhập xuất tồn S02'!$B$12:$AB$51,27,0),0)</f>
        <v>0</v>
      </c>
      <c r="V907" s="1094">
        <f t="shared" si="289"/>
        <v>0</v>
      </c>
      <c r="W907" s="1105" t="str">
        <f>IF(H907="","",VLOOKUP(H907,'Nhập xuất tồn S02'!$B$12:$X$4901,22,0))</f>
        <v/>
      </c>
      <c r="X907" s="1096" t="str">
        <f>IF(H907="","",VLOOKUP(H907,'Nhập xuất tồn S02'!$B$12:$X$4901,23,0))</f>
        <v/>
      </c>
      <c r="Y907" s="1096" t="str">
        <f t="shared" si="290"/>
        <v/>
      </c>
      <c r="Z907" s="1096" t="str">
        <f t="shared" si="291"/>
        <v/>
      </c>
      <c r="AA907" s="1107" t="str">
        <f>IF(P907="","",VLOOKUP(P907,'Khách hàng'!$B$6:$E$1391,2,0))</f>
        <v/>
      </c>
      <c r="AB907" s="1107" t="str">
        <f>IF(P907="","",VLOOKUP(P907,'Khách hàng'!$B$6:$E$1391,3,0))</f>
        <v/>
      </c>
    </row>
    <row r="908" spans="1:28" s="1011" customFormat="1" ht="13.8">
      <c r="A908" s="1164">
        <f t="shared" si="294"/>
        <v>1</v>
      </c>
      <c r="B908" s="1073" t="str">
        <f t="shared" si="295"/>
        <v>Q1</v>
      </c>
      <c r="C908" s="1042"/>
      <c r="D908" s="1175"/>
      <c r="E908" s="1403"/>
      <c r="F908" s="1044">
        <f t="shared" si="293"/>
        <v>0</v>
      </c>
      <c r="G908" s="1081" t="str">
        <f t="shared" si="292"/>
        <v/>
      </c>
      <c r="H908" s="1019"/>
      <c r="I908" s="1020"/>
      <c r="J908" s="1020"/>
      <c r="K908" s="1020"/>
      <c r="L908" s="1022"/>
      <c r="M908" s="1023"/>
      <c r="N908" s="1023"/>
      <c r="O908" s="1024"/>
      <c r="P908" s="1156"/>
      <c r="Q908" s="1010"/>
      <c r="R908" s="1073" t="str">
        <f>IF(H908="","",VLOOKUP($H908,'Nhập xuất tồn S02'!$B$12:$AB$51,3,0))</f>
        <v/>
      </c>
      <c r="S908" s="1093">
        <f t="shared" si="287"/>
        <v>0</v>
      </c>
      <c r="T908" s="1093">
        <f t="shared" si="288"/>
        <v>0</v>
      </c>
      <c r="U908" s="1094">
        <f>IF(J908&gt;0,VLOOKUP($H908,'Nhập xuất tồn S02'!$B$12:$AB$51,27,0),0)</f>
        <v>0</v>
      </c>
      <c r="V908" s="1094">
        <f t="shared" si="289"/>
        <v>0</v>
      </c>
      <c r="W908" s="1105" t="str">
        <f>IF(H908="","",VLOOKUP(H908,'Nhập xuất tồn S02'!$B$12:$X$4901,22,0))</f>
        <v/>
      </c>
      <c r="X908" s="1096" t="str">
        <f>IF(H908="","",VLOOKUP(H908,'Nhập xuất tồn S02'!$B$12:$X$4901,23,0))</f>
        <v/>
      </c>
      <c r="Y908" s="1096" t="str">
        <f t="shared" si="290"/>
        <v/>
      </c>
      <c r="Z908" s="1096" t="str">
        <f t="shared" si="291"/>
        <v/>
      </c>
      <c r="AA908" s="1107" t="str">
        <f>IF(P908="","",VLOOKUP(P908,'Khách hàng'!$B$6:$E$1391,2,0))</f>
        <v/>
      </c>
      <c r="AB908" s="1107" t="str">
        <f>IF(P908="","",VLOOKUP(P908,'Khách hàng'!$B$6:$E$1391,3,0))</f>
        <v/>
      </c>
    </row>
    <row r="909" spans="1:28" s="1011" customFormat="1" ht="13.8">
      <c r="A909" s="1164">
        <f t="shared" si="294"/>
        <v>1</v>
      </c>
      <c r="B909" s="1073" t="str">
        <f t="shared" si="295"/>
        <v>Q1</v>
      </c>
      <c r="C909" s="1042"/>
      <c r="D909" s="1175"/>
      <c r="E909" s="1403"/>
      <c r="F909" s="1044">
        <f t="shared" si="293"/>
        <v>0</v>
      </c>
      <c r="G909" s="1081" t="str">
        <f t="shared" si="292"/>
        <v/>
      </c>
      <c r="H909" s="1019"/>
      <c r="I909" s="1020"/>
      <c r="J909" s="1020"/>
      <c r="K909" s="1020"/>
      <c r="L909" s="1022"/>
      <c r="M909" s="1023"/>
      <c r="N909" s="1023"/>
      <c r="O909" s="1024"/>
      <c r="P909" s="1156"/>
      <c r="Q909" s="1010"/>
      <c r="R909" s="1073" t="str">
        <f>IF(H909="","",VLOOKUP($H909,'Nhập xuất tồn S02'!$B$12:$AB$51,3,0))</f>
        <v/>
      </c>
      <c r="S909" s="1093">
        <f t="shared" si="287"/>
        <v>0</v>
      </c>
      <c r="T909" s="1093">
        <f t="shared" si="288"/>
        <v>0</v>
      </c>
      <c r="U909" s="1094">
        <f>IF(J909&gt;0,VLOOKUP($H909,'Nhập xuất tồn S02'!$B$12:$AB$51,27,0),0)</f>
        <v>0</v>
      </c>
      <c r="V909" s="1094">
        <f t="shared" si="289"/>
        <v>0</v>
      </c>
      <c r="W909" s="1105" t="str">
        <f>IF(H909="","",VLOOKUP(H909,'Nhập xuất tồn S02'!$B$12:$X$4901,22,0))</f>
        <v/>
      </c>
      <c r="X909" s="1096" t="str">
        <f>IF(H909="","",VLOOKUP(H909,'Nhập xuất tồn S02'!$B$12:$X$4901,23,0))</f>
        <v/>
      </c>
      <c r="Y909" s="1096" t="str">
        <f t="shared" si="290"/>
        <v/>
      </c>
      <c r="Z909" s="1096" t="str">
        <f t="shared" si="291"/>
        <v/>
      </c>
      <c r="AA909" s="1107" t="str">
        <f>IF(P909="","",VLOOKUP(P909,'Khách hàng'!$B$6:$E$1391,2,0))</f>
        <v/>
      </c>
      <c r="AB909" s="1107" t="str">
        <f>IF(P909="","",VLOOKUP(P909,'Khách hàng'!$B$6:$E$1391,3,0))</f>
        <v/>
      </c>
    </row>
    <row r="910" spans="1:28" s="1011" customFormat="1" ht="13.8">
      <c r="A910" s="1164">
        <f t="shared" si="294"/>
        <v>1</v>
      </c>
      <c r="B910" s="1073" t="str">
        <f t="shared" si="295"/>
        <v>Q1</v>
      </c>
      <c r="C910" s="1042"/>
      <c r="D910" s="1175"/>
      <c r="E910" s="1403"/>
      <c r="F910" s="1044">
        <f t="shared" si="293"/>
        <v>0</v>
      </c>
      <c r="G910" s="1081" t="str">
        <f t="shared" si="292"/>
        <v/>
      </c>
      <c r="H910" s="1019"/>
      <c r="I910" s="1020"/>
      <c r="J910" s="1020"/>
      <c r="K910" s="1020"/>
      <c r="L910" s="1022"/>
      <c r="M910" s="1023"/>
      <c r="N910" s="1023"/>
      <c r="O910" s="1024"/>
      <c r="P910" s="1156"/>
      <c r="Q910" s="1010"/>
      <c r="R910" s="1073" t="str">
        <f>IF(H910="","",VLOOKUP($H910,'Nhập xuất tồn S02'!$B$12:$AB$51,3,0))</f>
        <v/>
      </c>
      <c r="S910" s="1093">
        <f t="shared" si="287"/>
        <v>0</v>
      </c>
      <c r="T910" s="1093">
        <f t="shared" si="288"/>
        <v>0</v>
      </c>
      <c r="U910" s="1094">
        <f>IF(J910&gt;0,VLOOKUP($H910,'Nhập xuất tồn S02'!$B$12:$AB$51,27,0),0)</f>
        <v>0</v>
      </c>
      <c r="V910" s="1094">
        <f t="shared" si="289"/>
        <v>0</v>
      </c>
      <c r="W910" s="1105" t="str">
        <f>IF(H910="","",VLOOKUP(H910,'Nhập xuất tồn S02'!$B$12:$X$4901,22,0))</f>
        <v/>
      </c>
      <c r="X910" s="1096" t="str">
        <f>IF(H910="","",VLOOKUP(H910,'Nhập xuất tồn S02'!$B$12:$X$4901,23,0))</f>
        <v/>
      </c>
      <c r="Y910" s="1096" t="str">
        <f t="shared" si="290"/>
        <v/>
      </c>
      <c r="Z910" s="1096" t="str">
        <f t="shared" si="291"/>
        <v/>
      </c>
      <c r="AA910" s="1107" t="str">
        <f>IF(P910="","",VLOOKUP(P910,'Khách hàng'!$B$6:$E$1391,2,0))</f>
        <v/>
      </c>
      <c r="AB910" s="1107" t="str">
        <f>IF(P910="","",VLOOKUP(P910,'Khách hàng'!$B$6:$E$1391,3,0))</f>
        <v/>
      </c>
    </row>
    <row r="911" spans="1:28" s="1011" customFormat="1" ht="13.8">
      <c r="A911" s="1164">
        <f t="shared" si="294"/>
        <v>1</v>
      </c>
      <c r="B911" s="1073" t="str">
        <f t="shared" si="295"/>
        <v>Q1</v>
      </c>
      <c r="C911" s="1042"/>
      <c r="D911" s="1175"/>
      <c r="E911" s="1403"/>
      <c r="F911" s="1044">
        <f t="shared" si="293"/>
        <v>0</v>
      </c>
      <c r="G911" s="1081" t="str">
        <f t="shared" si="292"/>
        <v/>
      </c>
      <c r="H911" s="1019"/>
      <c r="I911" s="1020"/>
      <c r="J911" s="1020"/>
      <c r="K911" s="1020"/>
      <c r="L911" s="1022"/>
      <c r="M911" s="1023"/>
      <c r="N911" s="1023"/>
      <c r="O911" s="1024"/>
      <c r="P911" s="1156"/>
      <c r="Q911" s="1010"/>
      <c r="R911" s="1073" t="str">
        <f>IF(H911="","",VLOOKUP($H911,'Nhập xuất tồn S02'!$B$12:$AB$51,3,0))</f>
        <v/>
      </c>
      <c r="S911" s="1093">
        <f t="shared" si="287"/>
        <v>0</v>
      </c>
      <c r="T911" s="1093">
        <f t="shared" si="288"/>
        <v>0</v>
      </c>
      <c r="U911" s="1094">
        <f>IF(J911&gt;0,VLOOKUP($H911,'Nhập xuất tồn S02'!$B$12:$AB$51,27,0),0)</f>
        <v>0</v>
      </c>
      <c r="V911" s="1094">
        <f t="shared" si="289"/>
        <v>0</v>
      </c>
      <c r="W911" s="1105" t="str">
        <f>IF(H911="","",VLOOKUP(H911,'Nhập xuất tồn S02'!$B$12:$X$4901,22,0))</f>
        <v/>
      </c>
      <c r="X911" s="1096" t="str">
        <f>IF(H911="","",VLOOKUP(H911,'Nhập xuất tồn S02'!$B$12:$X$4901,23,0))</f>
        <v/>
      </c>
      <c r="Y911" s="1096" t="str">
        <f t="shared" si="290"/>
        <v/>
      </c>
      <c r="Z911" s="1096" t="str">
        <f t="shared" si="291"/>
        <v/>
      </c>
      <c r="AA911" s="1107" t="str">
        <f>IF(P911="","",VLOOKUP(P911,'Khách hàng'!$B$6:$E$1391,2,0))</f>
        <v/>
      </c>
      <c r="AB911" s="1107" t="str">
        <f>IF(P911="","",VLOOKUP(P911,'Khách hàng'!$B$6:$E$1391,3,0))</f>
        <v/>
      </c>
    </row>
    <row r="912" spans="1:28" s="1011" customFormat="1" ht="13.8">
      <c r="A912" s="1164">
        <f t="shared" si="294"/>
        <v>1</v>
      </c>
      <c r="B912" s="1073" t="str">
        <f t="shared" si="295"/>
        <v>Q1</v>
      </c>
      <c r="C912" s="1042"/>
      <c r="D912" s="1175"/>
      <c r="E912" s="1403"/>
      <c r="F912" s="1044">
        <f t="shared" si="293"/>
        <v>0</v>
      </c>
      <c r="G912" s="1081" t="str">
        <f t="shared" si="292"/>
        <v/>
      </c>
      <c r="H912" s="1019"/>
      <c r="I912" s="1020"/>
      <c r="J912" s="1020"/>
      <c r="K912" s="1020"/>
      <c r="L912" s="1022"/>
      <c r="M912" s="1023"/>
      <c r="N912" s="1023"/>
      <c r="O912" s="1024"/>
      <c r="P912" s="1156"/>
      <c r="Q912" s="1010"/>
      <c r="R912" s="1073" t="str">
        <f>IF(H912="","",VLOOKUP($H912,'Nhập xuất tồn S02'!$B$12:$AB$51,3,0))</f>
        <v/>
      </c>
      <c r="S912" s="1093">
        <f t="shared" si="287"/>
        <v>0</v>
      </c>
      <c r="T912" s="1093">
        <f t="shared" si="288"/>
        <v>0</v>
      </c>
      <c r="U912" s="1094">
        <f>IF(J912&gt;0,VLOOKUP($H912,'Nhập xuất tồn S02'!$B$12:$AB$51,27,0),0)</f>
        <v>0</v>
      </c>
      <c r="V912" s="1094">
        <f t="shared" si="289"/>
        <v>0</v>
      </c>
      <c r="W912" s="1105" t="str">
        <f>IF(H912="","",VLOOKUP(H912,'Nhập xuất tồn S02'!$B$12:$X$4901,22,0))</f>
        <v/>
      </c>
      <c r="X912" s="1096" t="str">
        <f>IF(H912="","",VLOOKUP(H912,'Nhập xuất tồn S02'!$B$12:$X$4901,23,0))</f>
        <v/>
      </c>
      <c r="Y912" s="1096" t="str">
        <f t="shared" si="290"/>
        <v/>
      </c>
      <c r="Z912" s="1096" t="str">
        <f t="shared" si="291"/>
        <v/>
      </c>
      <c r="AA912" s="1107" t="str">
        <f>IF(P912="","",VLOOKUP(P912,'Khách hàng'!$B$6:$E$1391,2,0))</f>
        <v/>
      </c>
      <c r="AB912" s="1107" t="str">
        <f>IF(P912="","",VLOOKUP(P912,'Khách hàng'!$B$6:$E$1391,3,0))</f>
        <v/>
      </c>
    </row>
    <row r="913" spans="1:28" s="1011" customFormat="1" ht="13.8">
      <c r="A913" s="1164">
        <f t="shared" si="294"/>
        <v>1</v>
      </c>
      <c r="B913" s="1073" t="str">
        <f t="shared" si="295"/>
        <v>Q1</v>
      </c>
      <c r="C913" s="1042"/>
      <c r="D913" s="1175"/>
      <c r="E913" s="1403"/>
      <c r="F913" s="1044">
        <f t="shared" si="293"/>
        <v>0</v>
      </c>
      <c r="G913" s="1081" t="str">
        <f t="shared" si="292"/>
        <v/>
      </c>
      <c r="H913" s="1019"/>
      <c r="I913" s="1020"/>
      <c r="J913" s="1020"/>
      <c r="K913" s="1020"/>
      <c r="L913" s="1022"/>
      <c r="M913" s="1023"/>
      <c r="N913" s="1023"/>
      <c r="O913" s="1024"/>
      <c r="P913" s="1156"/>
      <c r="Q913" s="1010"/>
      <c r="R913" s="1073" t="str">
        <f>IF(H913="","",VLOOKUP($H913,'Nhập xuất tồn S02'!$B$12:$AB$51,3,0))</f>
        <v/>
      </c>
      <c r="S913" s="1093">
        <f t="shared" si="287"/>
        <v>0</v>
      </c>
      <c r="T913" s="1093">
        <f t="shared" si="288"/>
        <v>0</v>
      </c>
      <c r="U913" s="1094">
        <f>IF(J913&gt;0,VLOOKUP($H913,'Nhập xuất tồn S02'!$B$12:$AB$51,27,0),0)</f>
        <v>0</v>
      </c>
      <c r="V913" s="1094">
        <f t="shared" si="289"/>
        <v>0</v>
      </c>
      <c r="W913" s="1105" t="str">
        <f>IF(H913="","",VLOOKUP(H913,'Nhập xuất tồn S02'!$B$12:$X$4901,22,0))</f>
        <v/>
      </c>
      <c r="X913" s="1096" t="str">
        <f>IF(H913="","",VLOOKUP(H913,'Nhập xuất tồn S02'!$B$12:$X$4901,23,0))</f>
        <v/>
      </c>
      <c r="Y913" s="1096" t="str">
        <f t="shared" si="290"/>
        <v/>
      </c>
      <c r="Z913" s="1096" t="str">
        <f t="shared" si="291"/>
        <v/>
      </c>
      <c r="AA913" s="1107" t="str">
        <f>IF(P913="","",VLOOKUP(P913,'Khách hàng'!$B$6:$E$1391,2,0))</f>
        <v/>
      </c>
      <c r="AB913" s="1107" t="str">
        <f>IF(P913="","",VLOOKUP(P913,'Khách hàng'!$B$6:$E$1391,3,0))</f>
        <v/>
      </c>
    </row>
    <row r="914" spans="1:28" s="1011" customFormat="1" ht="13.8">
      <c r="A914" s="1164">
        <f t="shared" si="294"/>
        <v>1</v>
      </c>
      <c r="B914" s="1073" t="str">
        <f t="shared" si="295"/>
        <v>Q1</v>
      </c>
      <c r="C914" s="1042"/>
      <c r="D914" s="1175"/>
      <c r="E914" s="1403"/>
      <c r="F914" s="1044">
        <f t="shared" si="293"/>
        <v>0</v>
      </c>
      <c r="G914" s="1081" t="str">
        <f t="shared" si="292"/>
        <v/>
      </c>
      <c r="H914" s="1019"/>
      <c r="I914" s="1020"/>
      <c r="J914" s="1020"/>
      <c r="K914" s="1020"/>
      <c r="L914" s="1022"/>
      <c r="M914" s="1023"/>
      <c r="N914" s="1023"/>
      <c r="O914" s="1024"/>
      <c r="P914" s="1156"/>
      <c r="Q914" s="1010"/>
      <c r="R914" s="1073" t="str">
        <f>IF(H914="","",VLOOKUP($H914,'Nhập xuất tồn S02'!$B$12:$AB$51,3,0))</f>
        <v/>
      </c>
      <c r="S914" s="1093">
        <f t="shared" si="287"/>
        <v>0</v>
      </c>
      <c r="T914" s="1093">
        <f t="shared" si="288"/>
        <v>0</v>
      </c>
      <c r="U914" s="1094">
        <f>IF(J914&gt;0,VLOOKUP($H914,'Nhập xuất tồn S02'!$B$12:$AB$51,27,0),0)</f>
        <v>0</v>
      </c>
      <c r="V914" s="1094">
        <f t="shared" si="289"/>
        <v>0</v>
      </c>
      <c r="W914" s="1105" t="str">
        <f>IF(H914="","",VLOOKUP(H914,'Nhập xuất tồn S02'!$B$12:$X$4901,22,0))</f>
        <v/>
      </c>
      <c r="X914" s="1096" t="str">
        <f>IF(H914="","",VLOOKUP(H914,'Nhập xuất tồn S02'!$B$12:$X$4901,23,0))</f>
        <v/>
      </c>
      <c r="Y914" s="1096" t="str">
        <f t="shared" si="290"/>
        <v/>
      </c>
      <c r="Z914" s="1096" t="str">
        <f t="shared" si="291"/>
        <v/>
      </c>
      <c r="AA914" s="1107" t="str">
        <f>IF(P914="","",VLOOKUP(P914,'Khách hàng'!$B$6:$E$1391,2,0))</f>
        <v/>
      </c>
      <c r="AB914" s="1107" t="str">
        <f>IF(P914="","",VLOOKUP(P914,'Khách hàng'!$B$6:$E$1391,3,0))</f>
        <v/>
      </c>
    </row>
    <row r="915" spans="1:28" s="1011" customFormat="1" ht="13.8">
      <c r="A915" s="1164">
        <f t="shared" si="294"/>
        <v>1</v>
      </c>
      <c r="B915" s="1073" t="str">
        <f t="shared" si="295"/>
        <v>Q1</v>
      </c>
      <c r="C915" s="1042"/>
      <c r="D915" s="1175"/>
      <c r="E915" s="1403"/>
      <c r="F915" s="1044">
        <f t="shared" si="293"/>
        <v>0</v>
      </c>
      <c r="G915" s="1081" t="str">
        <f t="shared" si="292"/>
        <v/>
      </c>
      <c r="H915" s="1019"/>
      <c r="I915" s="1020"/>
      <c r="J915" s="1020"/>
      <c r="K915" s="1020"/>
      <c r="L915" s="1022"/>
      <c r="M915" s="1023"/>
      <c r="N915" s="1023"/>
      <c r="O915" s="1024"/>
      <c r="P915" s="1156"/>
      <c r="Q915" s="1010"/>
      <c r="R915" s="1073" t="str">
        <f>IF(H915="","",VLOOKUP($H915,'Nhập xuất tồn S02'!$B$12:$AB$51,3,0))</f>
        <v/>
      </c>
      <c r="S915" s="1093">
        <f t="shared" si="287"/>
        <v>0</v>
      </c>
      <c r="T915" s="1093">
        <f t="shared" si="288"/>
        <v>0</v>
      </c>
      <c r="U915" s="1094">
        <f>IF(J915&gt;0,VLOOKUP($H915,'Nhập xuất tồn S02'!$B$12:$AB$51,27,0),0)</f>
        <v>0</v>
      </c>
      <c r="V915" s="1094">
        <f t="shared" si="289"/>
        <v>0</v>
      </c>
      <c r="W915" s="1105" t="str">
        <f>IF(H915="","",VLOOKUP(H915,'Nhập xuất tồn S02'!$B$12:$X$4901,22,0))</f>
        <v/>
      </c>
      <c r="X915" s="1096" t="str">
        <f>IF(H915="","",VLOOKUP(H915,'Nhập xuất tồn S02'!$B$12:$X$4901,23,0))</f>
        <v/>
      </c>
      <c r="Y915" s="1096" t="str">
        <f t="shared" si="290"/>
        <v/>
      </c>
      <c r="Z915" s="1096" t="str">
        <f t="shared" si="291"/>
        <v/>
      </c>
      <c r="AA915" s="1107" t="str">
        <f>IF(P915="","",VLOOKUP(P915,'Khách hàng'!$B$6:$E$1391,2,0))</f>
        <v/>
      </c>
      <c r="AB915" s="1107" t="str">
        <f>IF(P915="","",VLOOKUP(P915,'Khách hàng'!$B$6:$E$1391,3,0))</f>
        <v/>
      </c>
    </row>
    <row r="916" spans="1:28" s="1011" customFormat="1" ht="13.8">
      <c r="A916" s="1164">
        <f t="shared" si="294"/>
        <v>1</v>
      </c>
      <c r="B916" s="1073" t="str">
        <f t="shared" si="295"/>
        <v>Q1</v>
      </c>
      <c r="C916" s="1042"/>
      <c r="D916" s="1175"/>
      <c r="E916" s="1403"/>
      <c r="F916" s="1044">
        <f t="shared" si="293"/>
        <v>0</v>
      </c>
      <c r="G916" s="1081" t="str">
        <f t="shared" si="292"/>
        <v/>
      </c>
      <c r="H916" s="1019"/>
      <c r="I916" s="1020"/>
      <c r="J916" s="1020"/>
      <c r="K916" s="1020"/>
      <c r="L916" s="1022"/>
      <c r="M916" s="1023"/>
      <c r="N916" s="1023"/>
      <c r="O916" s="1024"/>
      <c r="P916" s="1156"/>
      <c r="Q916" s="1010"/>
      <c r="R916" s="1073" t="str">
        <f>IF(H916="","",VLOOKUP($H916,'Nhập xuất tồn S02'!$B$12:$AB$51,3,0))</f>
        <v/>
      </c>
      <c r="S916" s="1093">
        <f t="shared" si="287"/>
        <v>0</v>
      </c>
      <c r="T916" s="1093">
        <f t="shared" si="288"/>
        <v>0</v>
      </c>
      <c r="U916" s="1094">
        <f>IF(J916&gt;0,VLOOKUP($H916,'Nhập xuất tồn S02'!$B$12:$AB$51,27,0),0)</f>
        <v>0</v>
      </c>
      <c r="V916" s="1094">
        <f t="shared" si="289"/>
        <v>0</v>
      </c>
      <c r="W916" s="1105" t="str">
        <f>IF(H916="","",VLOOKUP(H916,'Nhập xuất tồn S02'!$B$12:$X$4901,22,0))</f>
        <v/>
      </c>
      <c r="X916" s="1096" t="str">
        <f>IF(H916="","",VLOOKUP(H916,'Nhập xuất tồn S02'!$B$12:$X$4901,23,0))</f>
        <v/>
      </c>
      <c r="Y916" s="1096" t="str">
        <f t="shared" si="290"/>
        <v/>
      </c>
      <c r="Z916" s="1096" t="str">
        <f t="shared" si="291"/>
        <v/>
      </c>
      <c r="AA916" s="1107" t="str">
        <f>IF(P916="","",VLOOKUP(P916,'Khách hàng'!$B$6:$E$1391,2,0))</f>
        <v/>
      </c>
      <c r="AB916" s="1107" t="str">
        <f>IF(P916="","",VLOOKUP(P916,'Khách hàng'!$B$6:$E$1391,3,0))</f>
        <v/>
      </c>
    </row>
    <row r="917" spans="1:28" s="1011" customFormat="1" ht="13.8">
      <c r="A917" s="1164">
        <f t="shared" si="294"/>
        <v>1</v>
      </c>
      <c r="B917" s="1073" t="str">
        <f t="shared" si="295"/>
        <v>Q1</v>
      </c>
      <c r="C917" s="1042"/>
      <c r="D917" s="1175"/>
      <c r="E917" s="1403"/>
      <c r="F917" s="1044">
        <f t="shared" si="293"/>
        <v>0</v>
      </c>
      <c r="G917" s="1081" t="str">
        <f t="shared" si="292"/>
        <v/>
      </c>
      <c r="H917" s="1019"/>
      <c r="I917" s="1020"/>
      <c r="J917" s="1020"/>
      <c r="K917" s="1020"/>
      <c r="L917" s="1022"/>
      <c r="M917" s="1023"/>
      <c r="N917" s="1023"/>
      <c r="O917" s="1024"/>
      <c r="P917" s="1156"/>
      <c r="Q917" s="1010"/>
      <c r="R917" s="1073" t="str">
        <f>IF(H917="","",VLOOKUP($H917,'Nhập xuất tồn S02'!$B$12:$AB$51,3,0))</f>
        <v/>
      </c>
      <c r="S917" s="1093">
        <f t="shared" si="287"/>
        <v>0</v>
      </c>
      <c r="T917" s="1093">
        <f t="shared" si="288"/>
        <v>0</v>
      </c>
      <c r="U917" s="1094">
        <f>IF(J917&gt;0,VLOOKUP($H917,'Nhập xuất tồn S02'!$B$12:$AB$51,27,0),0)</f>
        <v>0</v>
      </c>
      <c r="V917" s="1094">
        <f t="shared" si="289"/>
        <v>0</v>
      </c>
      <c r="W917" s="1105" t="str">
        <f>IF(H917="","",VLOOKUP(H917,'Nhập xuất tồn S02'!$B$12:$X$4901,22,0))</f>
        <v/>
      </c>
      <c r="X917" s="1096" t="str">
        <f>IF(H917="","",VLOOKUP(H917,'Nhập xuất tồn S02'!$B$12:$X$4901,23,0))</f>
        <v/>
      </c>
      <c r="Y917" s="1096" t="str">
        <f t="shared" si="290"/>
        <v/>
      </c>
      <c r="Z917" s="1096" t="str">
        <f t="shared" si="291"/>
        <v/>
      </c>
      <c r="AA917" s="1107" t="str">
        <f>IF(P917="","",VLOOKUP(P917,'Khách hàng'!$B$6:$E$1391,2,0))</f>
        <v/>
      </c>
      <c r="AB917" s="1107" t="str">
        <f>IF(P917="","",VLOOKUP(P917,'Khách hàng'!$B$6:$E$1391,3,0))</f>
        <v/>
      </c>
    </row>
    <row r="918" spans="1:28" s="1011" customFormat="1" ht="13.8">
      <c r="A918" s="1164">
        <f t="shared" si="294"/>
        <v>1</v>
      </c>
      <c r="B918" s="1073" t="str">
        <f t="shared" si="295"/>
        <v>Q1</v>
      </c>
      <c r="C918" s="1042"/>
      <c r="D918" s="1175"/>
      <c r="E918" s="1403"/>
      <c r="F918" s="1044">
        <f t="shared" si="293"/>
        <v>0</v>
      </c>
      <c r="G918" s="1081" t="str">
        <f t="shared" si="292"/>
        <v/>
      </c>
      <c r="H918" s="1019"/>
      <c r="I918" s="1020"/>
      <c r="J918" s="1020"/>
      <c r="K918" s="1020"/>
      <c r="L918" s="1022"/>
      <c r="M918" s="1023"/>
      <c r="N918" s="1023"/>
      <c r="O918" s="1024"/>
      <c r="P918" s="1156"/>
      <c r="Q918" s="1010"/>
      <c r="R918" s="1073" t="str">
        <f>IF(H918="","",VLOOKUP($H918,'Nhập xuất tồn S02'!$B$12:$AB$51,3,0))</f>
        <v/>
      </c>
      <c r="S918" s="1093">
        <f t="shared" si="287"/>
        <v>0</v>
      </c>
      <c r="T918" s="1093">
        <f t="shared" si="288"/>
        <v>0</v>
      </c>
      <c r="U918" s="1094">
        <f>IF(J918&gt;0,VLOOKUP($H918,'Nhập xuất tồn S02'!$B$12:$AB$51,27,0),0)</f>
        <v>0</v>
      </c>
      <c r="V918" s="1094">
        <f t="shared" si="289"/>
        <v>0</v>
      </c>
      <c r="W918" s="1105" t="str">
        <f>IF(H918="","",VLOOKUP(H918,'Nhập xuất tồn S02'!$B$12:$X$4901,22,0))</f>
        <v/>
      </c>
      <c r="X918" s="1096" t="str">
        <f>IF(H918="","",VLOOKUP(H918,'Nhập xuất tồn S02'!$B$12:$X$4901,23,0))</f>
        <v/>
      </c>
      <c r="Y918" s="1096" t="str">
        <f t="shared" si="290"/>
        <v/>
      </c>
      <c r="Z918" s="1096" t="str">
        <f t="shared" si="291"/>
        <v/>
      </c>
      <c r="AA918" s="1107" t="str">
        <f>IF(P918="","",VLOOKUP(P918,'Khách hàng'!$B$6:$E$1391,2,0))</f>
        <v/>
      </c>
      <c r="AB918" s="1107" t="str">
        <f>IF(P918="","",VLOOKUP(P918,'Khách hàng'!$B$6:$E$1391,3,0))</f>
        <v/>
      </c>
    </row>
    <row r="919" spans="1:28" s="1011" customFormat="1" ht="13.8">
      <c r="A919" s="1164">
        <f t="shared" si="294"/>
        <v>1</v>
      </c>
      <c r="B919" s="1073" t="str">
        <f t="shared" si="295"/>
        <v>Q1</v>
      </c>
      <c r="C919" s="1042"/>
      <c r="D919" s="1175"/>
      <c r="E919" s="1403"/>
      <c r="F919" s="1044">
        <f t="shared" si="293"/>
        <v>0</v>
      </c>
      <c r="G919" s="1081" t="str">
        <f t="shared" si="292"/>
        <v/>
      </c>
      <c r="H919" s="1019"/>
      <c r="I919" s="1020"/>
      <c r="J919" s="1020"/>
      <c r="K919" s="1020"/>
      <c r="L919" s="1022"/>
      <c r="M919" s="1023"/>
      <c r="N919" s="1023"/>
      <c r="O919" s="1024"/>
      <c r="P919" s="1156"/>
      <c r="Q919" s="1010"/>
      <c r="R919" s="1073" t="str">
        <f>IF(H919="","",VLOOKUP($H919,'Nhập xuất tồn S02'!$B$12:$AB$51,3,0))</f>
        <v/>
      </c>
      <c r="S919" s="1093">
        <f t="shared" si="287"/>
        <v>0</v>
      </c>
      <c r="T919" s="1093">
        <f t="shared" si="288"/>
        <v>0</v>
      </c>
      <c r="U919" s="1094">
        <f>IF(J919&gt;0,VLOOKUP($H919,'Nhập xuất tồn S02'!$B$12:$AB$51,27,0),0)</f>
        <v>0</v>
      </c>
      <c r="V919" s="1094">
        <f t="shared" si="289"/>
        <v>0</v>
      </c>
      <c r="W919" s="1105" t="str">
        <f>IF(H919="","",VLOOKUP(H919,'Nhập xuất tồn S02'!$B$12:$X$4901,22,0))</f>
        <v/>
      </c>
      <c r="X919" s="1096" t="str">
        <f>IF(H919="","",VLOOKUP(H919,'Nhập xuất tồn S02'!$B$12:$X$4901,23,0))</f>
        <v/>
      </c>
      <c r="Y919" s="1096" t="str">
        <f t="shared" si="290"/>
        <v/>
      </c>
      <c r="Z919" s="1096" t="str">
        <f t="shared" si="291"/>
        <v/>
      </c>
      <c r="AA919" s="1107" t="str">
        <f>IF(P919="","",VLOOKUP(P919,'Khách hàng'!$B$6:$E$1391,2,0))</f>
        <v/>
      </c>
      <c r="AB919" s="1107" t="str">
        <f>IF(P919="","",VLOOKUP(P919,'Khách hàng'!$B$6:$E$1391,3,0))</f>
        <v/>
      </c>
    </row>
    <row r="920" spans="1:28" s="1011" customFormat="1" ht="13.8">
      <c r="A920" s="1164">
        <f t="shared" si="294"/>
        <v>1</v>
      </c>
      <c r="B920" s="1073" t="str">
        <f t="shared" si="295"/>
        <v>Q1</v>
      </c>
      <c r="C920" s="1042"/>
      <c r="D920" s="1175"/>
      <c r="E920" s="1403"/>
      <c r="F920" s="1044">
        <f t="shared" si="293"/>
        <v>0</v>
      </c>
      <c r="G920" s="1081" t="str">
        <f t="shared" si="292"/>
        <v/>
      </c>
      <c r="H920" s="1019"/>
      <c r="I920" s="1020"/>
      <c r="J920" s="1020"/>
      <c r="K920" s="1020"/>
      <c r="L920" s="1022"/>
      <c r="M920" s="1023"/>
      <c r="N920" s="1023"/>
      <c r="O920" s="1024"/>
      <c r="P920" s="1156"/>
      <c r="Q920" s="1010"/>
      <c r="R920" s="1073" t="str">
        <f>IF(H920="","",VLOOKUP($H920,'Nhập xuất tồn S02'!$B$12:$AB$51,3,0))</f>
        <v/>
      </c>
      <c r="S920" s="1093">
        <f t="shared" si="287"/>
        <v>0</v>
      </c>
      <c r="T920" s="1093">
        <f t="shared" si="288"/>
        <v>0</v>
      </c>
      <c r="U920" s="1094">
        <f>IF(J920&gt;0,VLOOKUP($H920,'Nhập xuất tồn S02'!$B$12:$AB$51,27,0),0)</f>
        <v>0</v>
      </c>
      <c r="V920" s="1094">
        <f t="shared" si="289"/>
        <v>0</v>
      </c>
      <c r="W920" s="1105" t="str">
        <f>IF(H920="","",VLOOKUP(H920,'Nhập xuất tồn S02'!$B$12:$X$4901,22,0))</f>
        <v/>
      </c>
      <c r="X920" s="1096" t="str">
        <f>IF(H920="","",VLOOKUP(H920,'Nhập xuất tồn S02'!$B$12:$X$4901,23,0))</f>
        <v/>
      </c>
      <c r="Y920" s="1096" t="str">
        <f t="shared" si="290"/>
        <v/>
      </c>
      <c r="Z920" s="1096" t="str">
        <f t="shared" si="291"/>
        <v/>
      </c>
      <c r="AA920" s="1107" t="str">
        <f>IF(P920="","",VLOOKUP(P920,'Khách hàng'!$B$6:$E$1391,2,0))</f>
        <v/>
      </c>
      <c r="AB920" s="1107" t="str">
        <f>IF(P920="","",VLOOKUP(P920,'Khách hàng'!$B$6:$E$1391,3,0))</f>
        <v/>
      </c>
    </row>
    <row r="921" spans="1:28" s="1011" customFormat="1" ht="13.8">
      <c r="A921" s="1164">
        <f t="shared" si="294"/>
        <v>1</v>
      </c>
      <c r="B921" s="1073" t="str">
        <f t="shared" si="295"/>
        <v>Q1</v>
      </c>
      <c r="C921" s="1042"/>
      <c r="D921" s="1175"/>
      <c r="E921" s="1403"/>
      <c r="F921" s="1044">
        <f t="shared" si="293"/>
        <v>0</v>
      </c>
      <c r="G921" s="1081" t="str">
        <f t="shared" si="292"/>
        <v/>
      </c>
      <c r="H921" s="1019"/>
      <c r="I921" s="1020"/>
      <c r="J921" s="1020"/>
      <c r="K921" s="1020"/>
      <c r="L921" s="1022"/>
      <c r="M921" s="1023"/>
      <c r="N921" s="1023"/>
      <c r="O921" s="1024"/>
      <c r="P921" s="1156"/>
      <c r="Q921" s="1010"/>
      <c r="R921" s="1073" t="str">
        <f>IF(H921="","",VLOOKUP($H921,'Nhập xuất tồn S02'!$B$12:$AB$51,3,0))</f>
        <v/>
      </c>
      <c r="S921" s="1093">
        <f t="shared" si="287"/>
        <v>0</v>
      </c>
      <c r="T921" s="1093">
        <f t="shared" si="288"/>
        <v>0</v>
      </c>
      <c r="U921" s="1094">
        <f>IF(J921&gt;0,VLOOKUP($H921,'Nhập xuất tồn S02'!$B$12:$AB$51,27,0),0)</f>
        <v>0</v>
      </c>
      <c r="V921" s="1094">
        <f t="shared" si="289"/>
        <v>0</v>
      </c>
      <c r="W921" s="1105" t="str">
        <f>IF(H921="","",VLOOKUP(H921,'Nhập xuất tồn S02'!$B$12:$X$4901,22,0))</f>
        <v/>
      </c>
      <c r="X921" s="1096" t="str">
        <f>IF(H921="","",VLOOKUP(H921,'Nhập xuất tồn S02'!$B$12:$X$4901,23,0))</f>
        <v/>
      </c>
      <c r="Y921" s="1096" t="str">
        <f t="shared" si="290"/>
        <v/>
      </c>
      <c r="Z921" s="1096" t="str">
        <f t="shared" si="291"/>
        <v/>
      </c>
      <c r="AA921" s="1107" t="str">
        <f>IF(P921="","",VLOOKUP(P921,'Khách hàng'!$B$6:$E$1391,2,0))</f>
        <v/>
      </c>
      <c r="AB921" s="1107" t="str">
        <f>IF(P921="","",VLOOKUP(P921,'Khách hàng'!$B$6:$E$1391,3,0))</f>
        <v/>
      </c>
    </row>
    <row r="922" spans="1:28" s="1011" customFormat="1" ht="13.8">
      <c r="A922" s="1164">
        <f t="shared" si="294"/>
        <v>1</v>
      </c>
      <c r="B922" s="1073" t="str">
        <f t="shared" si="295"/>
        <v>Q1</v>
      </c>
      <c r="C922" s="1042"/>
      <c r="D922" s="1175"/>
      <c r="E922" s="1403"/>
      <c r="F922" s="1044">
        <f t="shared" si="293"/>
        <v>0</v>
      </c>
      <c r="G922" s="1081" t="str">
        <f t="shared" si="292"/>
        <v/>
      </c>
      <c r="H922" s="1019"/>
      <c r="I922" s="1020"/>
      <c r="J922" s="1020"/>
      <c r="K922" s="1020"/>
      <c r="L922" s="1022"/>
      <c r="M922" s="1023"/>
      <c r="N922" s="1023"/>
      <c r="O922" s="1024"/>
      <c r="P922" s="1156"/>
      <c r="Q922" s="1010"/>
      <c r="R922" s="1073" t="str">
        <f>IF(H922="","",VLOOKUP($H922,'Nhập xuất tồn S02'!$B$12:$AB$51,3,0))</f>
        <v/>
      </c>
      <c r="S922" s="1093">
        <f t="shared" si="287"/>
        <v>0</v>
      </c>
      <c r="T922" s="1093">
        <f t="shared" si="288"/>
        <v>0</v>
      </c>
      <c r="U922" s="1094">
        <f>IF(J922&gt;0,VLOOKUP($H922,'Nhập xuất tồn S02'!$B$12:$AB$51,27,0),0)</f>
        <v>0</v>
      </c>
      <c r="V922" s="1094">
        <f t="shared" si="289"/>
        <v>0</v>
      </c>
      <c r="W922" s="1105" t="str">
        <f>IF(H922="","",VLOOKUP(H922,'Nhập xuất tồn S02'!$B$12:$X$4901,22,0))</f>
        <v/>
      </c>
      <c r="X922" s="1096" t="str">
        <f>IF(H922="","",VLOOKUP(H922,'Nhập xuất tồn S02'!$B$12:$X$4901,23,0))</f>
        <v/>
      </c>
      <c r="Y922" s="1096" t="str">
        <f t="shared" si="290"/>
        <v/>
      </c>
      <c r="Z922" s="1096" t="str">
        <f t="shared" si="291"/>
        <v/>
      </c>
      <c r="AA922" s="1107" t="str">
        <f>IF(P922="","",VLOOKUP(P922,'Khách hàng'!$B$6:$E$1391,2,0))</f>
        <v/>
      </c>
      <c r="AB922" s="1107" t="str">
        <f>IF(P922="","",VLOOKUP(P922,'Khách hàng'!$B$6:$E$1391,3,0))</f>
        <v/>
      </c>
    </row>
    <row r="923" spans="1:28" s="1011" customFormat="1" ht="13.8">
      <c r="A923" s="1164">
        <f t="shared" si="294"/>
        <v>1</v>
      </c>
      <c r="B923" s="1073" t="str">
        <f t="shared" si="295"/>
        <v>Q1</v>
      </c>
      <c r="C923" s="1042"/>
      <c r="D923" s="1175"/>
      <c r="E923" s="1403"/>
      <c r="F923" s="1044">
        <f t="shared" si="293"/>
        <v>0</v>
      </c>
      <c r="G923" s="1081" t="str">
        <f t="shared" si="292"/>
        <v/>
      </c>
      <c r="H923" s="1019"/>
      <c r="I923" s="1020"/>
      <c r="J923" s="1020"/>
      <c r="K923" s="1020"/>
      <c r="L923" s="1022"/>
      <c r="M923" s="1023"/>
      <c r="N923" s="1023"/>
      <c r="O923" s="1024"/>
      <c r="P923" s="1156"/>
      <c r="Q923" s="1010"/>
      <c r="R923" s="1073" t="str">
        <f>IF(H923="","",VLOOKUP($H923,'Nhập xuất tồn S02'!$B$12:$AB$51,3,0))</f>
        <v/>
      </c>
      <c r="S923" s="1093">
        <f t="shared" si="287"/>
        <v>0</v>
      </c>
      <c r="T923" s="1093">
        <f t="shared" si="288"/>
        <v>0</v>
      </c>
      <c r="U923" s="1094">
        <f>IF(J923&gt;0,VLOOKUP($H923,'Nhập xuất tồn S02'!$B$12:$AB$51,27,0),0)</f>
        <v>0</v>
      </c>
      <c r="V923" s="1094">
        <f t="shared" si="289"/>
        <v>0</v>
      </c>
      <c r="W923" s="1105" t="str">
        <f>IF(H923="","",VLOOKUP(H923,'Nhập xuất tồn S02'!$B$12:$X$4901,22,0))</f>
        <v/>
      </c>
      <c r="X923" s="1096" t="str">
        <f>IF(H923="","",VLOOKUP(H923,'Nhập xuất tồn S02'!$B$12:$X$4901,23,0))</f>
        <v/>
      </c>
      <c r="Y923" s="1096" t="str">
        <f t="shared" si="290"/>
        <v/>
      </c>
      <c r="Z923" s="1096" t="str">
        <f t="shared" si="291"/>
        <v/>
      </c>
      <c r="AA923" s="1107" t="str">
        <f>IF(P923="","",VLOOKUP(P923,'Khách hàng'!$B$6:$E$1391,2,0))</f>
        <v/>
      </c>
      <c r="AB923" s="1107" t="str">
        <f>IF(P923="","",VLOOKUP(P923,'Khách hàng'!$B$6:$E$1391,3,0))</f>
        <v/>
      </c>
    </row>
    <row r="924" spans="1:28" s="1011" customFormat="1" ht="13.8">
      <c r="A924" s="1164">
        <f t="shared" si="294"/>
        <v>1</v>
      </c>
      <c r="B924" s="1073" t="str">
        <f t="shared" si="295"/>
        <v>Q1</v>
      </c>
      <c r="C924" s="1042"/>
      <c r="D924" s="1175"/>
      <c r="E924" s="1403"/>
      <c r="F924" s="1044">
        <f t="shared" si="293"/>
        <v>0</v>
      </c>
      <c r="G924" s="1081" t="str">
        <f t="shared" si="292"/>
        <v/>
      </c>
      <c r="H924" s="1019"/>
      <c r="I924" s="1020"/>
      <c r="J924" s="1020"/>
      <c r="K924" s="1020"/>
      <c r="L924" s="1022"/>
      <c r="M924" s="1023"/>
      <c r="N924" s="1023"/>
      <c r="O924" s="1024"/>
      <c r="P924" s="1156"/>
      <c r="Q924" s="1010"/>
      <c r="R924" s="1073" t="str">
        <f>IF(H924="","",VLOOKUP($H924,'Nhập xuất tồn S02'!$B$12:$AB$51,3,0))</f>
        <v/>
      </c>
      <c r="S924" s="1093">
        <f t="shared" si="287"/>
        <v>0</v>
      </c>
      <c r="T924" s="1093">
        <f t="shared" si="288"/>
        <v>0</v>
      </c>
      <c r="U924" s="1094">
        <f>IF(J924&gt;0,VLOOKUP($H924,'Nhập xuất tồn S02'!$B$12:$AB$51,27,0),0)</f>
        <v>0</v>
      </c>
      <c r="V924" s="1094">
        <f t="shared" si="289"/>
        <v>0</v>
      </c>
      <c r="W924" s="1105" t="str">
        <f>IF(H924="","",VLOOKUP(H924,'Nhập xuất tồn S02'!$B$12:$X$4901,22,0))</f>
        <v/>
      </c>
      <c r="X924" s="1096" t="str">
        <f>IF(H924="","",VLOOKUP(H924,'Nhập xuất tồn S02'!$B$12:$X$4901,23,0))</f>
        <v/>
      </c>
      <c r="Y924" s="1096" t="str">
        <f t="shared" si="290"/>
        <v/>
      </c>
      <c r="Z924" s="1096" t="str">
        <f t="shared" si="291"/>
        <v/>
      </c>
      <c r="AA924" s="1107" t="str">
        <f>IF(P924="","",VLOOKUP(P924,'Khách hàng'!$B$6:$E$1391,2,0))</f>
        <v/>
      </c>
      <c r="AB924" s="1107" t="str">
        <f>IF(P924="","",VLOOKUP(P924,'Khách hàng'!$B$6:$E$1391,3,0))</f>
        <v/>
      </c>
    </row>
    <row r="925" spans="1:28" s="1011" customFormat="1" ht="13.8">
      <c r="A925" s="1164">
        <f t="shared" si="294"/>
        <v>1</v>
      </c>
      <c r="B925" s="1073" t="str">
        <f t="shared" si="295"/>
        <v>Q1</v>
      </c>
      <c r="C925" s="1042"/>
      <c r="D925" s="1175"/>
      <c r="E925" s="1403"/>
      <c r="F925" s="1044">
        <f t="shared" si="293"/>
        <v>0</v>
      </c>
      <c r="G925" s="1081" t="str">
        <f t="shared" si="292"/>
        <v/>
      </c>
      <c r="H925" s="1019"/>
      <c r="I925" s="1020"/>
      <c r="J925" s="1020"/>
      <c r="K925" s="1020"/>
      <c r="L925" s="1022"/>
      <c r="M925" s="1023"/>
      <c r="N925" s="1023"/>
      <c r="O925" s="1024"/>
      <c r="P925" s="1156"/>
      <c r="Q925" s="1010"/>
      <c r="R925" s="1073" t="str">
        <f>IF(H925="","",VLOOKUP($H925,'Nhập xuất tồn S02'!$B$12:$AB$51,3,0))</f>
        <v/>
      </c>
      <c r="S925" s="1093">
        <f t="shared" si="287"/>
        <v>0</v>
      </c>
      <c r="T925" s="1093">
        <f t="shared" si="288"/>
        <v>0</v>
      </c>
      <c r="U925" s="1094">
        <f>IF(J925&gt;0,VLOOKUP($H925,'Nhập xuất tồn S02'!$B$12:$AB$51,27,0),0)</f>
        <v>0</v>
      </c>
      <c r="V925" s="1094">
        <f t="shared" si="289"/>
        <v>0</v>
      </c>
      <c r="W925" s="1105" t="str">
        <f>IF(H925="","",VLOOKUP(H925,'Nhập xuất tồn S02'!$B$12:$X$4901,22,0))</f>
        <v/>
      </c>
      <c r="X925" s="1096" t="str">
        <f>IF(H925="","",VLOOKUP(H925,'Nhập xuất tồn S02'!$B$12:$X$4901,23,0))</f>
        <v/>
      </c>
      <c r="Y925" s="1096" t="str">
        <f t="shared" si="290"/>
        <v/>
      </c>
      <c r="Z925" s="1096" t="str">
        <f t="shared" si="291"/>
        <v/>
      </c>
      <c r="AA925" s="1107" t="str">
        <f>IF(P925="","",VLOOKUP(P925,'Khách hàng'!$B$6:$E$1391,2,0))</f>
        <v/>
      </c>
      <c r="AB925" s="1107" t="str">
        <f>IF(P925="","",VLOOKUP(P925,'Khách hàng'!$B$6:$E$1391,3,0))</f>
        <v/>
      </c>
    </row>
    <row r="926" spans="1:28" s="1011" customFormat="1" ht="13.8">
      <c r="A926" s="1164">
        <f t="shared" si="294"/>
        <v>1</v>
      </c>
      <c r="B926" s="1073" t="str">
        <f t="shared" si="295"/>
        <v>Q1</v>
      </c>
      <c r="C926" s="1042"/>
      <c r="D926" s="1175"/>
      <c r="E926" s="1403"/>
      <c r="F926" s="1044">
        <f t="shared" si="293"/>
        <v>0</v>
      </c>
      <c r="G926" s="1081" t="str">
        <f t="shared" si="292"/>
        <v/>
      </c>
      <c r="H926" s="1019"/>
      <c r="I926" s="1020"/>
      <c r="J926" s="1020"/>
      <c r="K926" s="1020"/>
      <c r="L926" s="1022"/>
      <c r="M926" s="1023"/>
      <c r="N926" s="1023"/>
      <c r="O926" s="1024"/>
      <c r="P926" s="1156"/>
      <c r="Q926" s="1010"/>
      <c r="R926" s="1073" t="str">
        <f>IF(H926="","",VLOOKUP($H926,'Nhập xuất tồn S02'!$B$12:$AB$51,3,0))</f>
        <v/>
      </c>
      <c r="S926" s="1093">
        <f t="shared" si="287"/>
        <v>0</v>
      </c>
      <c r="T926" s="1093">
        <f t="shared" si="288"/>
        <v>0</v>
      </c>
      <c r="U926" s="1094">
        <f>IF(J926&gt;0,VLOOKUP($H926,'Nhập xuất tồn S02'!$B$12:$AB$51,27,0),0)</f>
        <v>0</v>
      </c>
      <c r="V926" s="1094">
        <f t="shared" si="289"/>
        <v>0</v>
      </c>
      <c r="W926" s="1105" t="str">
        <f>IF(H926="","",VLOOKUP(H926,'Nhập xuất tồn S02'!$B$12:$X$4901,22,0))</f>
        <v/>
      </c>
      <c r="X926" s="1096" t="str">
        <f>IF(H926="","",VLOOKUP(H926,'Nhập xuất tồn S02'!$B$12:$X$4901,23,0))</f>
        <v/>
      </c>
      <c r="Y926" s="1096" t="str">
        <f t="shared" si="290"/>
        <v/>
      </c>
      <c r="Z926" s="1096" t="str">
        <f t="shared" si="291"/>
        <v/>
      </c>
      <c r="AA926" s="1107" t="str">
        <f>IF(P926="","",VLOOKUP(P926,'Khách hàng'!$B$6:$E$1391,2,0))</f>
        <v/>
      </c>
      <c r="AB926" s="1107" t="str">
        <f>IF(P926="","",VLOOKUP(P926,'Khách hàng'!$B$6:$E$1391,3,0))</f>
        <v/>
      </c>
    </row>
    <row r="927" spans="1:28" s="1011" customFormat="1" ht="13.8">
      <c r="A927" s="1164">
        <f t="shared" si="294"/>
        <v>1</v>
      </c>
      <c r="B927" s="1073" t="str">
        <f t="shared" si="295"/>
        <v>Q1</v>
      </c>
      <c r="C927" s="1042"/>
      <c r="D927" s="1175"/>
      <c r="E927" s="1403"/>
      <c r="F927" s="1044">
        <f t="shared" si="293"/>
        <v>0</v>
      </c>
      <c r="G927" s="1081" t="str">
        <f t="shared" si="292"/>
        <v/>
      </c>
      <c r="H927" s="1019"/>
      <c r="I927" s="1020"/>
      <c r="J927" s="1020"/>
      <c r="K927" s="1020"/>
      <c r="L927" s="1022"/>
      <c r="M927" s="1023"/>
      <c r="N927" s="1023"/>
      <c r="O927" s="1024"/>
      <c r="P927" s="1156"/>
      <c r="Q927" s="1010"/>
      <c r="R927" s="1073" t="str">
        <f>IF(H927="","",VLOOKUP($H927,'Nhập xuất tồn S02'!$B$12:$AB$51,3,0))</f>
        <v/>
      </c>
      <c r="S927" s="1093">
        <f t="shared" si="287"/>
        <v>0</v>
      </c>
      <c r="T927" s="1093">
        <f t="shared" si="288"/>
        <v>0</v>
      </c>
      <c r="U927" s="1094">
        <f>IF(J927&gt;0,VLOOKUP($H927,'Nhập xuất tồn S02'!$B$12:$AB$51,27,0),0)</f>
        <v>0</v>
      </c>
      <c r="V927" s="1094">
        <f t="shared" si="289"/>
        <v>0</v>
      </c>
      <c r="W927" s="1105" t="str">
        <f>IF(H927="","",VLOOKUP(H927,'Nhập xuất tồn S02'!$B$12:$X$4901,22,0))</f>
        <v/>
      </c>
      <c r="X927" s="1096" t="str">
        <f>IF(H927="","",VLOOKUP(H927,'Nhập xuất tồn S02'!$B$12:$X$4901,23,0))</f>
        <v/>
      </c>
      <c r="Y927" s="1096" t="str">
        <f t="shared" si="290"/>
        <v/>
      </c>
      <c r="Z927" s="1096" t="str">
        <f t="shared" si="291"/>
        <v/>
      </c>
      <c r="AA927" s="1107" t="str">
        <f>IF(P927="","",VLOOKUP(P927,'Khách hàng'!$B$6:$E$1391,2,0))</f>
        <v/>
      </c>
      <c r="AB927" s="1107" t="str">
        <f>IF(P927="","",VLOOKUP(P927,'Khách hàng'!$B$6:$E$1391,3,0))</f>
        <v/>
      </c>
    </row>
    <row r="928" spans="1:28" s="1011" customFormat="1" ht="13.8">
      <c r="A928" s="1164">
        <f t="shared" si="294"/>
        <v>1</v>
      </c>
      <c r="B928" s="1073" t="str">
        <f t="shared" si="295"/>
        <v>Q1</v>
      </c>
      <c r="C928" s="1042"/>
      <c r="D928" s="1175"/>
      <c r="E928" s="1403"/>
      <c r="F928" s="1044">
        <f t="shared" si="293"/>
        <v>0</v>
      </c>
      <c r="G928" s="1081" t="str">
        <f t="shared" si="292"/>
        <v/>
      </c>
      <c r="H928" s="1019"/>
      <c r="I928" s="1020"/>
      <c r="J928" s="1020"/>
      <c r="K928" s="1020"/>
      <c r="L928" s="1022"/>
      <c r="M928" s="1023"/>
      <c r="N928" s="1023"/>
      <c r="O928" s="1024"/>
      <c r="P928" s="1156"/>
      <c r="Q928" s="1010"/>
      <c r="R928" s="1073" t="str">
        <f>IF(H928="","",VLOOKUP($H928,'Nhập xuất tồn S02'!$B$12:$AB$51,3,0))</f>
        <v/>
      </c>
      <c r="S928" s="1093">
        <f t="shared" si="287"/>
        <v>0</v>
      </c>
      <c r="T928" s="1093">
        <f t="shared" si="288"/>
        <v>0</v>
      </c>
      <c r="U928" s="1094">
        <f>IF(J928&gt;0,VLOOKUP($H928,'Nhập xuất tồn S02'!$B$12:$AB$51,27,0),0)</f>
        <v>0</v>
      </c>
      <c r="V928" s="1094">
        <f t="shared" si="289"/>
        <v>0</v>
      </c>
      <c r="W928" s="1105" t="str">
        <f>IF(H928="","",VLOOKUP(H928,'Nhập xuất tồn S02'!$B$12:$X$4901,22,0))</f>
        <v/>
      </c>
      <c r="X928" s="1096" t="str">
        <f>IF(H928="","",VLOOKUP(H928,'Nhập xuất tồn S02'!$B$12:$X$4901,23,0))</f>
        <v/>
      </c>
      <c r="Y928" s="1096" t="str">
        <f t="shared" si="290"/>
        <v/>
      </c>
      <c r="Z928" s="1096" t="str">
        <f t="shared" si="291"/>
        <v/>
      </c>
      <c r="AA928" s="1107" t="str">
        <f>IF(P928="","",VLOOKUP(P928,'Khách hàng'!$B$6:$E$1391,2,0))</f>
        <v/>
      </c>
      <c r="AB928" s="1107" t="str">
        <f>IF(P928="","",VLOOKUP(P928,'Khách hàng'!$B$6:$E$1391,3,0))</f>
        <v/>
      </c>
    </row>
    <row r="929" spans="1:28" s="1011" customFormat="1" ht="13.8">
      <c r="A929" s="1164">
        <f t="shared" si="294"/>
        <v>1</v>
      </c>
      <c r="B929" s="1073" t="str">
        <f t="shared" si="295"/>
        <v>Q1</v>
      </c>
      <c r="C929" s="1042"/>
      <c r="D929" s="1175"/>
      <c r="E929" s="1403"/>
      <c r="F929" s="1044">
        <f t="shared" si="293"/>
        <v>0</v>
      </c>
      <c r="G929" s="1081" t="str">
        <f t="shared" si="292"/>
        <v/>
      </c>
      <c r="H929" s="1019"/>
      <c r="I929" s="1020"/>
      <c r="J929" s="1020"/>
      <c r="K929" s="1020"/>
      <c r="L929" s="1022"/>
      <c r="M929" s="1023"/>
      <c r="N929" s="1023"/>
      <c r="O929" s="1024"/>
      <c r="P929" s="1156"/>
      <c r="Q929" s="1010"/>
      <c r="R929" s="1073" t="str">
        <f>IF(H929="","",VLOOKUP($H929,'Nhập xuất tồn S02'!$B$12:$AB$51,3,0))</f>
        <v/>
      </c>
      <c r="S929" s="1093">
        <f t="shared" ref="S929:S992" si="296">IF(OR(LEFT(G929,2)="PN",M929="152",M929="155",M929="156"),O929/I929,0)</f>
        <v>0</v>
      </c>
      <c r="T929" s="1093">
        <f t="shared" ref="T929:T992" si="297">IF(OR(LEFT(G929,2)="PN",M929="152",M929="155",M929="156"),O929,0)</f>
        <v>0</v>
      </c>
      <c r="U929" s="1094">
        <f>IF(J929&gt;0,VLOOKUP($H929,'Nhập xuất tồn S02'!$B$12:$AB$51,27,0),0)</f>
        <v>0</v>
      </c>
      <c r="V929" s="1094">
        <f t="shared" si="289"/>
        <v>0</v>
      </c>
      <c r="W929" s="1105" t="str">
        <f>IF(H929="","",VLOOKUP(H929,'Nhập xuất tồn S02'!$B$12:$X$4901,22,0))</f>
        <v/>
      </c>
      <c r="X929" s="1096" t="str">
        <f>IF(H929="","",VLOOKUP(H929,'Nhập xuất tồn S02'!$B$12:$X$4901,23,0))</f>
        <v/>
      </c>
      <c r="Y929" s="1096" t="str">
        <f t="shared" si="290"/>
        <v/>
      </c>
      <c r="Z929" s="1096" t="str">
        <f t="shared" si="291"/>
        <v/>
      </c>
      <c r="AA929" s="1107" t="str">
        <f>IF(P929="","",VLOOKUP(P929,'Khách hàng'!$B$6:$E$1391,2,0))</f>
        <v/>
      </c>
      <c r="AB929" s="1107" t="str">
        <f>IF(P929="","",VLOOKUP(P929,'Khách hàng'!$B$6:$E$1391,3,0))</f>
        <v/>
      </c>
    </row>
    <row r="930" spans="1:28" s="1011" customFormat="1" ht="13.8">
      <c r="A930" s="1164">
        <f t="shared" si="294"/>
        <v>1</v>
      </c>
      <c r="B930" s="1073" t="str">
        <f t="shared" si="295"/>
        <v>Q1</v>
      </c>
      <c r="C930" s="1042"/>
      <c r="D930" s="1175"/>
      <c r="E930" s="1403"/>
      <c r="F930" s="1044">
        <f t="shared" si="293"/>
        <v>0</v>
      </c>
      <c r="G930" s="1081" t="str">
        <f t="shared" si="292"/>
        <v/>
      </c>
      <c r="H930" s="1019"/>
      <c r="I930" s="1020"/>
      <c r="J930" s="1020"/>
      <c r="K930" s="1020"/>
      <c r="L930" s="1022"/>
      <c r="M930" s="1023"/>
      <c r="N930" s="1023"/>
      <c r="O930" s="1024"/>
      <c r="P930" s="1156"/>
      <c r="Q930" s="1010"/>
      <c r="R930" s="1073" t="str">
        <f>IF(H930="","",VLOOKUP($H930,'Nhập xuất tồn S02'!$B$12:$AB$51,3,0))</f>
        <v/>
      </c>
      <c r="S930" s="1093">
        <f t="shared" si="296"/>
        <v>0</v>
      </c>
      <c r="T930" s="1093">
        <f t="shared" si="297"/>
        <v>0</v>
      </c>
      <c r="U930" s="1094">
        <f>IF(J930&gt;0,VLOOKUP($H930,'Nhập xuất tồn S02'!$B$12:$AB$51,27,0),0)</f>
        <v>0</v>
      </c>
      <c r="V930" s="1094">
        <f t="shared" ref="V930:V993" si="298">IF(J930&gt;0,J930*U930,0)</f>
        <v>0</v>
      </c>
      <c r="W930" s="1105" t="str">
        <f>IF(H930="","",VLOOKUP(H930,'Nhập xuất tồn S02'!$B$12:$X$4901,22,0))</f>
        <v/>
      </c>
      <c r="X930" s="1096" t="str">
        <f>IF(H930="","",VLOOKUP(H930,'Nhập xuất tồn S02'!$B$12:$X$4901,23,0))</f>
        <v/>
      </c>
      <c r="Y930" s="1096" t="str">
        <f t="shared" ref="Y930:Y993" si="299">LEFT(M930,3)</f>
        <v/>
      </c>
      <c r="Z930" s="1096" t="str">
        <f t="shared" ref="Z930:Z993" si="300">LEFT(N930,3)</f>
        <v/>
      </c>
      <c r="AA930" s="1107" t="str">
        <f>IF(P930="","",VLOOKUP(P930,'Khách hàng'!$B$6:$E$1391,2,0))</f>
        <v/>
      </c>
      <c r="AB930" s="1107" t="str">
        <f>IF(P930="","",VLOOKUP(P930,'Khách hàng'!$B$6:$E$1391,3,0))</f>
        <v/>
      </c>
    </row>
    <row r="931" spans="1:28" s="1011" customFormat="1" ht="13.8">
      <c r="A931" s="1164">
        <f t="shared" si="294"/>
        <v>1</v>
      </c>
      <c r="B931" s="1073" t="str">
        <f t="shared" si="295"/>
        <v>Q1</v>
      </c>
      <c r="C931" s="1042"/>
      <c r="D931" s="1175"/>
      <c r="E931" s="1403"/>
      <c r="F931" s="1044">
        <f t="shared" si="293"/>
        <v>0</v>
      </c>
      <c r="G931" s="1081" t="str">
        <f t="shared" si="292"/>
        <v/>
      </c>
      <c r="H931" s="1019"/>
      <c r="I931" s="1020"/>
      <c r="J931" s="1020"/>
      <c r="K931" s="1020"/>
      <c r="L931" s="1022"/>
      <c r="M931" s="1023"/>
      <c r="N931" s="1023"/>
      <c r="O931" s="1024"/>
      <c r="P931" s="1156"/>
      <c r="Q931" s="1010"/>
      <c r="R931" s="1073" t="str">
        <f>IF(H931="","",VLOOKUP($H931,'Nhập xuất tồn S02'!$B$12:$AB$51,3,0))</f>
        <v/>
      </c>
      <c r="S931" s="1093">
        <f t="shared" si="296"/>
        <v>0</v>
      </c>
      <c r="T931" s="1093">
        <f t="shared" si="297"/>
        <v>0</v>
      </c>
      <c r="U931" s="1094">
        <f>IF(J931&gt;0,VLOOKUP($H931,'Nhập xuất tồn S02'!$B$12:$AB$51,27,0),0)</f>
        <v>0</v>
      </c>
      <c r="V931" s="1094">
        <f t="shared" si="298"/>
        <v>0</v>
      </c>
      <c r="W931" s="1105" t="str">
        <f>IF(H931="","",VLOOKUP(H931,'Nhập xuất tồn S02'!$B$12:$X$4901,22,0))</f>
        <v/>
      </c>
      <c r="X931" s="1096" t="str">
        <f>IF(H931="","",VLOOKUP(H931,'Nhập xuất tồn S02'!$B$12:$X$4901,23,0))</f>
        <v/>
      </c>
      <c r="Y931" s="1096" t="str">
        <f t="shared" si="299"/>
        <v/>
      </c>
      <c r="Z931" s="1096" t="str">
        <f t="shared" si="300"/>
        <v/>
      </c>
      <c r="AA931" s="1107" t="str">
        <f>IF(P931="","",VLOOKUP(P931,'Khách hàng'!$B$6:$E$1391,2,0))</f>
        <v/>
      </c>
      <c r="AB931" s="1107" t="str">
        <f>IF(P931="","",VLOOKUP(P931,'Khách hàng'!$B$6:$E$1391,3,0))</f>
        <v/>
      </c>
    </row>
    <row r="932" spans="1:28" s="1011" customFormat="1" ht="13.8">
      <c r="A932" s="1164">
        <f t="shared" si="294"/>
        <v>1</v>
      </c>
      <c r="B932" s="1073" t="str">
        <f t="shared" si="295"/>
        <v>Q1</v>
      </c>
      <c r="C932" s="1042"/>
      <c r="D932" s="1175"/>
      <c r="E932" s="1403"/>
      <c r="F932" s="1044">
        <f t="shared" si="293"/>
        <v>0</v>
      </c>
      <c r="G932" s="1081" t="str">
        <f t="shared" si="292"/>
        <v/>
      </c>
      <c r="H932" s="1019"/>
      <c r="I932" s="1020"/>
      <c r="J932" s="1020"/>
      <c r="K932" s="1020"/>
      <c r="L932" s="1022"/>
      <c r="M932" s="1023"/>
      <c r="N932" s="1023"/>
      <c r="O932" s="1024"/>
      <c r="P932" s="1156"/>
      <c r="Q932" s="1010"/>
      <c r="R932" s="1073" t="str">
        <f>IF(H932="","",VLOOKUP($H932,'Nhập xuất tồn S02'!$B$12:$AB$51,3,0))</f>
        <v/>
      </c>
      <c r="S932" s="1093">
        <f t="shared" si="296"/>
        <v>0</v>
      </c>
      <c r="T932" s="1093">
        <f t="shared" si="297"/>
        <v>0</v>
      </c>
      <c r="U932" s="1094">
        <f>IF(J932&gt;0,VLOOKUP($H932,'Nhập xuất tồn S02'!$B$12:$AB$51,27,0),0)</f>
        <v>0</v>
      </c>
      <c r="V932" s="1094">
        <f t="shared" si="298"/>
        <v>0</v>
      </c>
      <c r="W932" s="1105" t="str">
        <f>IF(H932="","",VLOOKUP(H932,'Nhập xuất tồn S02'!$B$12:$X$4901,22,0))</f>
        <v/>
      </c>
      <c r="X932" s="1096" t="str">
        <f>IF(H932="","",VLOOKUP(H932,'Nhập xuất tồn S02'!$B$12:$X$4901,23,0))</f>
        <v/>
      </c>
      <c r="Y932" s="1096" t="str">
        <f t="shared" si="299"/>
        <v/>
      </c>
      <c r="Z932" s="1096" t="str">
        <f t="shared" si="300"/>
        <v/>
      </c>
      <c r="AA932" s="1107" t="str">
        <f>IF(P932="","",VLOOKUP(P932,'Khách hàng'!$B$6:$E$1391,2,0))</f>
        <v/>
      </c>
      <c r="AB932" s="1107" t="str">
        <f>IF(P932="","",VLOOKUP(P932,'Khách hàng'!$B$6:$E$1391,3,0))</f>
        <v/>
      </c>
    </row>
    <row r="933" spans="1:28" s="1011" customFormat="1" ht="13.8">
      <c r="A933" s="1164">
        <f t="shared" si="294"/>
        <v>1</v>
      </c>
      <c r="B933" s="1073" t="str">
        <f t="shared" si="295"/>
        <v>Q1</v>
      </c>
      <c r="C933" s="1042"/>
      <c r="D933" s="1175"/>
      <c r="E933" s="1403"/>
      <c r="F933" s="1044">
        <f t="shared" si="293"/>
        <v>0</v>
      </c>
      <c r="G933" s="1081" t="str">
        <f t="shared" si="292"/>
        <v/>
      </c>
      <c r="H933" s="1019"/>
      <c r="I933" s="1020"/>
      <c r="J933" s="1020"/>
      <c r="K933" s="1020"/>
      <c r="L933" s="1022"/>
      <c r="M933" s="1023"/>
      <c r="N933" s="1023"/>
      <c r="O933" s="1024"/>
      <c r="P933" s="1156"/>
      <c r="Q933" s="1010"/>
      <c r="R933" s="1073" t="str">
        <f>IF(H933="","",VLOOKUP($H933,'Nhập xuất tồn S02'!$B$12:$AB$51,3,0))</f>
        <v/>
      </c>
      <c r="S933" s="1093">
        <f t="shared" si="296"/>
        <v>0</v>
      </c>
      <c r="T933" s="1093">
        <f t="shared" si="297"/>
        <v>0</v>
      </c>
      <c r="U933" s="1094">
        <f>IF(J933&gt;0,VLOOKUP($H933,'Nhập xuất tồn S02'!$B$12:$AB$51,27,0),0)</f>
        <v>0</v>
      </c>
      <c r="V933" s="1094">
        <f t="shared" si="298"/>
        <v>0</v>
      </c>
      <c r="W933" s="1105" t="str">
        <f>IF(H933="","",VLOOKUP(H933,'Nhập xuất tồn S02'!$B$12:$X$4901,22,0))</f>
        <v/>
      </c>
      <c r="X933" s="1096" t="str">
        <f>IF(H933="","",VLOOKUP(H933,'Nhập xuất tồn S02'!$B$12:$X$4901,23,0))</f>
        <v/>
      </c>
      <c r="Y933" s="1096" t="str">
        <f t="shared" si="299"/>
        <v/>
      </c>
      <c r="Z933" s="1096" t="str">
        <f t="shared" si="300"/>
        <v/>
      </c>
      <c r="AA933" s="1107" t="str">
        <f>IF(P933="","",VLOOKUP(P933,'Khách hàng'!$B$6:$E$1391,2,0))</f>
        <v/>
      </c>
      <c r="AB933" s="1107" t="str">
        <f>IF(P933="","",VLOOKUP(P933,'Khách hàng'!$B$6:$E$1391,3,0))</f>
        <v/>
      </c>
    </row>
    <row r="934" spans="1:28" s="1011" customFormat="1" ht="13.8">
      <c r="A934" s="1164">
        <f t="shared" si="294"/>
        <v>1</v>
      </c>
      <c r="B934" s="1073" t="str">
        <f t="shared" si="295"/>
        <v>Q1</v>
      </c>
      <c r="C934" s="1042"/>
      <c r="D934" s="1175"/>
      <c r="E934" s="1403"/>
      <c r="F934" s="1044">
        <f t="shared" si="293"/>
        <v>0</v>
      </c>
      <c r="G934" s="1081" t="str">
        <f t="shared" si="292"/>
        <v/>
      </c>
      <c r="H934" s="1019"/>
      <c r="I934" s="1020"/>
      <c r="J934" s="1020"/>
      <c r="K934" s="1020"/>
      <c r="L934" s="1022"/>
      <c r="M934" s="1023"/>
      <c r="N934" s="1023"/>
      <c r="O934" s="1024"/>
      <c r="P934" s="1156"/>
      <c r="Q934" s="1010"/>
      <c r="R934" s="1073" t="str">
        <f>IF(H934="","",VLOOKUP($H934,'Nhập xuất tồn S02'!$B$12:$AB$51,3,0))</f>
        <v/>
      </c>
      <c r="S934" s="1093">
        <f t="shared" si="296"/>
        <v>0</v>
      </c>
      <c r="T934" s="1093">
        <f t="shared" si="297"/>
        <v>0</v>
      </c>
      <c r="U934" s="1094">
        <f>IF(J934&gt;0,VLOOKUP($H934,'Nhập xuất tồn S02'!$B$12:$AB$51,27,0),0)</f>
        <v>0</v>
      </c>
      <c r="V934" s="1094">
        <f t="shared" si="298"/>
        <v>0</v>
      </c>
      <c r="W934" s="1105" t="str">
        <f>IF(H934="","",VLOOKUP(H934,'Nhập xuất tồn S02'!$B$12:$X$4901,22,0))</f>
        <v/>
      </c>
      <c r="X934" s="1096" t="str">
        <f>IF(H934="","",VLOOKUP(H934,'Nhập xuất tồn S02'!$B$12:$X$4901,23,0))</f>
        <v/>
      </c>
      <c r="Y934" s="1096" t="str">
        <f t="shared" si="299"/>
        <v/>
      </c>
      <c r="Z934" s="1096" t="str">
        <f t="shared" si="300"/>
        <v/>
      </c>
      <c r="AA934" s="1107" t="str">
        <f>IF(P934="","",VLOOKUP(P934,'Khách hàng'!$B$6:$E$1391,2,0))</f>
        <v/>
      </c>
      <c r="AB934" s="1107" t="str">
        <f>IF(P934="","",VLOOKUP(P934,'Khách hàng'!$B$6:$E$1391,3,0))</f>
        <v/>
      </c>
    </row>
    <row r="935" spans="1:28" s="1011" customFormat="1" ht="13.8">
      <c r="A935" s="1164">
        <f t="shared" si="294"/>
        <v>1</v>
      </c>
      <c r="B935" s="1073" t="str">
        <f t="shared" si="295"/>
        <v>Q1</v>
      </c>
      <c r="C935" s="1042"/>
      <c r="D935" s="1175"/>
      <c r="E935" s="1403"/>
      <c r="F935" s="1044">
        <f t="shared" si="293"/>
        <v>0</v>
      </c>
      <c r="G935" s="1081" t="str">
        <f t="shared" si="292"/>
        <v/>
      </c>
      <c r="H935" s="1019"/>
      <c r="I935" s="1020"/>
      <c r="J935" s="1020"/>
      <c r="K935" s="1020"/>
      <c r="L935" s="1022"/>
      <c r="M935" s="1023"/>
      <c r="N935" s="1023"/>
      <c r="O935" s="1024"/>
      <c r="P935" s="1156"/>
      <c r="Q935" s="1010"/>
      <c r="R935" s="1073" t="str">
        <f>IF(H935="","",VLOOKUP($H935,'Nhập xuất tồn S02'!$B$12:$AB$51,3,0))</f>
        <v/>
      </c>
      <c r="S935" s="1093">
        <f t="shared" si="296"/>
        <v>0</v>
      </c>
      <c r="T935" s="1093">
        <f t="shared" si="297"/>
        <v>0</v>
      </c>
      <c r="U935" s="1094">
        <f>IF(J935&gt;0,VLOOKUP($H935,'Nhập xuất tồn S02'!$B$12:$AB$51,27,0),0)</f>
        <v>0</v>
      </c>
      <c r="V935" s="1094">
        <f t="shared" si="298"/>
        <v>0</v>
      </c>
      <c r="W935" s="1105" t="str">
        <f>IF(H935="","",VLOOKUP(H935,'Nhập xuất tồn S02'!$B$12:$X$4901,22,0))</f>
        <v/>
      </c>
      <c r="X935" s="1096" t="str">
        <f>IF(H935="","",VLOOKUP(H935,'Nhập xuất tồn S02'!$B$12:$X$4901,23,0))</f>
        <v/>
      </c>
      <c r="Y935" s="1096" t="str">
        <f t="shared" si="299"/>
        <v/>
      </c>
      <c r="Z935" s="1096" t="str">
        <f t="shared" si="300"/>
        <v/>
      </c>
      <c r="AA935" s="1107" t="str">
        <f>IF(P935="","",VLOOKUP(P935,'Khách hàng'!$B$6:$E$1391,2,0))</f>
        <v/>
      </c>
      <c r="AB935" s="1107" t="str">
        <f>IF(P935="","",VLOOKUP(P935,'Khách hàng'!$B$6:$E$1391,3,0))</f>
        <v/>
      </c>
    </row>
    <row r="936" spans="1:28" s="1011" customFormat="1" ht="13.8">
      <c r="A936" s="1164">
        <f t="shared" si="294"/>
        <v>1</v>
      </c>
      <c r="B936" s="1073" t="str">
        <f t="shared" si="295"/>
        <v>Q1</v>
      </c>
      <c r="C936" s="1042"/>
      <c r="D936" s="1175"/>
      <c r="E936" s="1403"/>
      <c r="F936" s="1044">
        <f t="shared" si="293"/>
        <v>0</v>
      </c>
      <c r="G936" s="1081" t="str">
        <f t="shared" si="292"/>
        <v/>
      </c>
      <c r="H936" s="1019"/>
      <c r="I936" s="1020"/>
      <c r="J936" s="1020"/>
      <c r="K936" s="1020"/>
      <c r="L936" s="1022"/>
      <c r="M936" s="1023"/>
      <c r="N936" s="1023"/>
      <c r="O936" s="1024"/>
      <c r="P936" s="1156"/>
      <c r="Q936" s="1010"/>
      <c r="R936" s="1073" t="str">
        <f>IF(H936="","",VLOOKUP($H936,'Nhập xuất tồn S02'!$B$12:$AB$51,3,0))</f>
        <v/>
      </c>
      <c r="S936" s="1093">
        <f t="shared" si="296"/>
        <v>0</v>
      </c>
      <c r="T936" s="1093">
        <f t="shared" si="297"/>
        <v>0</v>
      </c>
      <c r="U936" s="1094">
        <f>IF(J936&gt;0,VLOOKUP($H936,'Nhập xuất tồn S02'!$B$12:$AB$51,27,0),0)</f>
        <v>0</v>
      </c>
      <c r="V936" s="1094">
        <f t="shared" si="298"/>
        <v>0</v>
      </c>
      <c r="W936" s="1105" t="str">
        <f>IF(H936="","",VLOOKUP(H936,'Nhập xuất tồn S02'!$B$12:$X$4901,22,0))</f>
        <v/>
      </c>
      <c r="X936" s="1096" t="str">
        <f>IF(H936="","",VLOOKUP(H936,'Nhập xuất tồn S02'!$B$12:$X$4901,23,0))</f>
        <v/>
      </c>
      <c r="Y936" s="1096" t="str">
        <f t="shared" si="299"/>
        <v/>
      </c>
      <c r="Z936" s="1096" t="str">
        <f t="shared" si="300"/>
        <v/>
      </c>
      <c r="AA936" s="1107" t="str">
        <f>IF(P936="","",VLOOKUP(P936,'Khách hàng'!$B$6:$E$1391,2,0))</f>
        <v/>
      </c>
      <c r="AB936" s="1107" t="str">
        <f>IF(P936="","",VLOOKUP(P936,'Khách hàng'!$B$6:$E$1391,3,0))</f>
        <v/>
      </c>
    </row>
    <row r="937" spans="1:28" s="1011" customFormat="1" ht="13.8">
      <c r="A937" s="1164">
        <f t="shared" si="294"/>
        <v>1</v>
      </c>
      <c r="B937" s="1073" t="str">
        <f t="shared" si="295"/>
        <v>Q1</v>
      </c>
      <c r="C937" s="1042"/>
      <c r="D937" s="1175"/>
      <c r="E937" s="1403"/>
      <c r="F937" s="1044">
        <f t="shared" si="293"/>
        <v>0</v>
      </c>
      <c r="G937" s="1081" t="str">
        <f t="shared" si="292"/>
        <v/>
      </c>
      <c r="H937" s="1019"/>
      <c r="I937" s="1020"/>
      <c r="J937" s="1020"/>
      <c r="K937" s="1020"/>
      <c r="L937" s="1022"/>
      <c r="M937" s="1023"/>
      <c r="N937" s="1023"/>
      <c r="O937" s="1024"/>
      <c r="P937" s="1156"/>
      <c r="Q937" s="1010"/>
      <c r="R937" s="1073" t="str">
        <f>IF(H937="","",VLOOKUP($H937,'Nhập xuất tồn S02'!$B$12:$AB$51,3,0))</f>
        <v/>
      </c>
      <c r="S937" s="1093">
        <f t="shared" si="296"/>
        <v>0</v>
      </c>
      <c r="T937" s="1093">
        <f t="shared" si="297"/>
        <v>0</v>
      </c>
      <c r="U937" s="1094">
        <f>IF(J937&gt;0,VLOOKUP($H937,'Nhập xuất tồn S02'!$B$12:$AB$51,27,0),0)</f>
        <v>0</v>
      </c>
      <c r="V937" s="1094">
        <f t="shared" si="298"/>
        <v>0</v>
      </c>
      <c r="W937" s="1105" t="str">
        <f>IF(H937="","",VLOOKUP(H937,'Nhập xuất tồn S02'!$B$12:$X$4901,22,0))</f>
        <v/>
      </c>
      <c r="X937" s="1096" t="str">
        <f>IF(H937="","",VLOOKUP(H937,'Nhập xuất tồn S02'!$B$12:$X$4901,23,0))</f>
        <v/>
      </c>
      <c r="Y937" s="1096" t="str">
        <f t="shared" si="299"/>
        <v/>
      </c>
      <c r="Z937" s="1096" t="str">
        <f t="shared" si="300"/>
        <v/>
      </c>
      <c r="AA937" s="1107" t="str">
        <f>IF(P937="","",VLOOKUP(P937,'Khách hàng'!$B$6:$E$1391,2,0))</f>
        <v/>
      </c>
      <c r="AB937" s="1107" t="str">
        <f>IF(P937="","",VLOOKUP(P937,'Khách hàng'!$B$6:$E$1391,3,0))</f>
        <v/>
      </c>
    </row>
    <row r="938" spans="1:28" s="1011" customFormat="1" ht="13.8">
      <c r="A938" s="1164">
        <f t="shared" si="294"/>
        <v>1</v>
      </c>
      <c r="B938" s="1073" t="str">
        <f t="shared" si="295"/>
        <v>Q1</v>
      </c>
      <c r="C938" s="1042"/>
      <c r="D938" s="1175"/>
      <c r="E938" s="1403"/>
      <c r="F938" s="1044">
        <f t="shared" si="293"/>
        <v>0</v>
      </c>
      <c r="G938" s="1081" t="str">
        <f t="shared" si="292"/>
        <v/>
      </c>
      <c r="H938" s="1019"/>
      <c r="I938" s="1020"/>
      <c r="J938" s="1020"/>
      <c r="K938" s="1020"/>
      <c r="L938" s="1022"/>
      <c r="M938" s="1023"/>
      <c r="N938" s="1023"/>
      <c r="O938" s="1024"/>
      <c r="P938" s="1156"/>
      <c r="Q938" s="1010"/>
      <c r="R938" s="1073" t="str">
        <f>IF(H938="","",VLOOKUP($H938,'Nhập xuất tồn S02'!$B$12:$AB$51,3,0))</f>
        <v/>
      </c>
      <c r="S938" s="1093">
        <f t="shared" si="296"/>
        <v>0</v>
      </c>
      <c r="T938" s="1093">
        <f t="shared" si="297"/>
        <v>0</v>
      </c>
      <c r="U938" s="1094">
        <f>IF(J938&gt;0,VLOOKUP($H938,'Nhập xuất tồn S02'!$B$12:$AB$51,27,0),0)</f>
        <v>0</v>
      </c>
      <c r="V938" s="1094">
        <f t="shared" si="298"/>
        <v>0</v>
      </c>
      <c r="W938" s="1105" t="str">
        <f>IF(H938="","",VLOOKUP(H938,'Nhập xuất tồn S02'!$B$12:$X$4901,22,0))</f>
        <v/>
      </c>
      <c r="X938" s="1096" t="str">
        <f>IF(H938="","",VLOOKUP(H938,'Nhập xuất tồn S02'!$B$12:$X$4901,23,0))</f>
        <v/>
      </c>
      <c r="Y938" s="1096" t="str">
        <f t="shared" si="299"/>
        <v/>
      </c>
      <c r="Z938" s="1096" t="str">
        <f t="shared" si="300"/>
        <v/>
      </c>
      <c r="AA938" s="1107" t="str">
        <f>IF(P938="","",VLOOKUP(P938,'Khách hàng'!$B$6:$E$1391,2,0))</f>
        <v/>
      </c>
      <c r="AB938" s="1107" t="str">
        <f>IF(P938="","",VLOOKUP(P938,'Khách hàng'!$B$6:$E$1391,3,0))</f>
        <v/>
      </c>
    </row>
    <row r="939" spans="1:28" s="1011" customFormat="1" ht="13.8">
      <c r="A939" s="1164">
        <f t="shared" si="294"/>
        <v>1</v>
      </c>
      <c r="B939" s="1073" t="str">
        <f t="shared" si="295"/>
        <v>Q1</v>
      </c>
      <c r="C939" s="1042"/>
      <c r="D939" s="1175"/>
      <c r="E939" s="1403"/>
      <c r="F939" s="1044">
        <f t="shared" si="293"/>
        <v>0</v>
      </c>
      <c r="G939" s="1081" t="str">
        <f t="shared" si="292"/>
        <v/>
      </c>
      <c r="H939" s="1019"/>
      <c r="I939" s="1020"/>
      <c r="J939" s="1020"/>
      <c r="K939" s="1020"/>
      <c r="L939" s="1022"/>
      <c r="M939" s="1023"/>
      <c r="N939" s="1023"/>
      <c r="O939" s="1024"/>
      <c r="P939" s="1156"/>
      <c r="Q939" s="1010"/>
      <c r="R939" s="1073" t="str">
        <f>IF(H939="","",VLOOKUP($H939,'Nhập xuất tồn S02'!$B$12:$AB$51,3,0))</f>
        <v/>
      </c>
      <c r="S939" s="1093">
        <f t="shared" si="296"/>
        <v>0</v>
      </c>
      <c r="T939" s="1093">
        <f t="shared" si="297"/>
        <v>0</v>
      </c>
      <c r="U939" s="1094">
        <f>IF(J939&gt;0,VLOOKUP($H939,'Nhập xuất tồn S02'!$B$12:$AB$51,27,0),0)</f>
        <v>0</v>
      </c>
      <c r="V939" s="1094">
        <f t="shared" si="298"/>
        <v>0</v>
      </c>
      <c r="W939" s="1105" t="str">
        <f>IF(H939="","",VLOOKUP(H939,'Nhập xuất tồn S02'!$B$12:$X$4901,22,0))</f>
        <v/>
      </c>
      <c r="X939" s="1096" t="str">
        <f>IF(H939="","",VLOOKUP(H939,'Nhập xuất tồn S02'!$B$12:$X$4901,23,0))</f>
        <v/>
      </c>
      <c r="Y939" s="1096" t="str">
        <f t="shared" si="299"/>
        <v/>
      </c>
      <c r="Z939" s="1096" t="str">
        <f t="shared" si="300"/>
        <v/>
      </c>
      <c r="AA939" s="1107" t="str">
        <f>IF(P939="","",VLOOKUP(P939,'Khách hàng'!$B$6:$E$1391,2,0))</f>
        <v/>
      </c>
      <c r="AB939" s="1107" t="str">
        <f>IF(P939="","",VLOOKUP(P939,'Khách hàng'!$B$6:$E$1391,3,0))</f>
        <v/>
      </c>
    </row>
    <row r="940" spans="1:28" s="1011" customFormat="1" ht="13.8">
      <c r="A940" s="1164">
        <f t="shared" si="294"/>
        <v>1</v>
      </c>
      <c r="B940" s="1073" t="str">
        <f t="shared" si="295"/>
        <v>Q1</v>
      </c>
      <c r="C940" s="1042"/>
      <c r="D940" s="1175"/>
      <c r="E940" s="1403"/>
      <c r="F940" s="1044">
        <f t="shared" si="293"/>
        <v>0</v>
      </c>
      <c r="G940" s="1081" t="str">
        <f t="shared" si="292"/>
        <v/>
      </c>
      <c r="H940" s="1019"/>
      <c r="I940" s="1020"/>
      <c r="J940" s="1020"/>
      <c r="K940" s="1020"/>
      <c r="L940" s="1022"/>
      <c r="M940" s="1023"/>
      <c r="N940" s="1023"/>
      <c r="O940" s="1024"/>
      <c r="P940" s="1156"/>
      <c r="Q940" s="1010"/>
      <c r="R940" s="1073" t="str">
        <f>IF(H940="","",VLOOKUP($H940,'Nhập xuất tồn S02'!$B$12:$AB$51,3,0))</f>
        <v/>
      </c>
      <c r="S940" s="1093">
        <f t="shared" si="296"/>
        <v>0</v>
      </c>
      <c r="T940" s="1093">
        <f t="shared" si="297"/>
        <v>0</v>
      </c>
      <c r="U940" s="1094">
        <f>IF(J940&gt;0,VLOOKUP($H940,'Nhập xuất tồn S02'!$B$12:$AB$51,27,0),0)</f>
        <v>0</v>
      </c>
      <c r="V940" s="1094">
        <f t="shared" si="298"/>
        <v>0</v>
      </c>
      <c r="W940" s="1105" t="str">
        <f>IF(H940="","",VLOOKUP(H940,'Nhập xuất tồn S02'!$B$12:$X$4901,22,0))</f>
        <v/>
      </c>
      <c r="X940" s="1096" t="str">
        <f>IF(H940="","",VLOOKUP(H940,'Nhập xuất tồn S02'!$B$12:$X$4901,23,0))</f>
        <v/>
      </c>
      <c r="Y940" s="1096" t="str">
        <f t="shared" si="299"/>
        <v/>
      </c>
      <c r="Z940" s="1096" t="str">
        <f t="shared" si="300"/>
        <v/>
      </c>
      <c r="AA940" s="1107" t="str">
        <f>IF(P940="","",VLOOKUP(P940,'Khách hàng'!$B$6:$E$1391,2,0))</f>
        <v/>
      </c>
      <c r="AB940" s="1107" t="str">
        <f>IF(P940="","",VLOOKUP(P940,'Khách hàng'!$B$6:$E$1391,3,0))</f>
        <v/>
      </c>
    </row>
    <row r="941" spans="1:28" s="1011" customFormat="1" ht="13.8">
      <c r="A941" s="1164">
        <f t="shared" si="294"/>
        <v>1</v>
      </c>
      <c r="B941" s="1073" t="str">
        <f t="shared" si="295"/>
        <v>Q1</v>
      </c>
      <c r="C941" s="1042"/>
      <c r="D941" s="1175"/>
      <c r="E941" s="1403"/>
      <c r="F941" s="1044">
        <f t="shared" si="293"/>
        <v>0</v>
      </c>
      <c r="G941" s="1081" t="str">
        <f t="shared" si="292"/>
        <v/>
      </c>
      <c r="H941" s="1019"/>
      <c r="I941" s="1020"/>
      <c r="J941" s="1020"/>
      <c r="K941" s="1020"/>
      <c r="L941" s="1022"/>
      <c r="M941" s="1023"/>
      <c r="N941" s="1023"/>
      <c r="O941" s="1024"/>
      <c r="P941" s="1156"/>
      <c r="Q941" s="1010"/>
      <c r="R941" s="1073" t="str">
        <f>IF(H941="","",VLOOKUP($H941,'Nhập xuất tồn S02'!$B$12:$AB$51,3,0))</f>
        <v/>
      </c>
      <c r="S941" s="1093">
        <f t="shared" si="296"/>
        <v>0</v>
      </c>
      <c r="T941" s="1093">
        <f t="shared" si="297"/>
        <v>0</v>
      </c>
      <c r="U941" s="1094">
        <f>IF(J941&gt;0,VLOOKUP($H941,'Nhập xuất tồn S02'!$B$12:$AB$51,27,0),0)</f>
        <v>0</v>
      </c>
      <c r="V941" s="1094">
        <f t="shared" si="298"/>
        <v>0</v>
      </c>
      <c r="W941" s="1105" t="str">
        <f>IF(H941="","",VLOOKUP(H941,'Nhập xuất tồn S02'!$B$12:$X$4901,22,0))</f>
        <v/>
      </c>
      <c r="X941" s="1096" t="str">
        <f>IF(H941="","",VLOOKUP(H941,'Nhập xuất tồn S02'!$B$12:$X$4901,23,0))</f>
        <v/>
      </c>
      <c r="Y941" s="1096" t="str">
        <f t="shared" si="299"/>
        <v/>
      </c>
      <c r="Z941" s="1096" t="str">
        <f t="shared" si="300"/>
        <v/>
      </c>
      <c r="AA941" s="1107" t="str">
        <f>IF(P941="","",VLOOKUP(P941,'Khách hàng'!$B$6:$E$1391,2,0))</f>
        <v/>
      </c>
      <c r="AB941" s="1107" t="str">
        <f>IF(P941="","",VLOOKUP(P941,'Khách hàng'!$B$6:$E$1391,3,0))</f>
        <v/>
      </c>
    </row>
    <row r="942" spans="1:28" s="1011" customFormat="1" ht="13.8">
      <c r="A942" s="1164">
        <f t="shared" si="294"/>
        <v>1</v>
      </c>
      <c r="B942" s="1073" t="str">
        <f t="shared" si="295"/>
        <v>Q1</v>
      </c>
      <c r="C942" s="1042"/>
      <c r="D942" s="1175"/>
      <c r="E942" s="1403"/>
      <c r="F942" s="1044">
        <f t="shared" si="293"/>
        <v>0</v>
      </c>
      <c r="G942" s="1081" t="str">
        <f t="shared" si="292"/>
        <v/>
      </c>
      <c r="H942" s="1019"/>
      <c r="I942" s="1020"/>
      <c r="J942" s="1020"/>
      <c r="K942" s="1020"/>
      <c r="L942" s="1022"/>
      <c r="M942" s="1023"/>
      <c r="N942" s="1023"/>
      <c r="O942" s="1024"/>
      <c r="P942" s="1156"/>
      <c r="Q942" s="1010"/>
      <c r="R942" s="1073" t="str">
        <f>IF(H942="","",VLOOKUP($H942,'Nhập xuất tồn S02'!$B$12:$AB$51,3,0))</f>
        <v/>
      </c>
      <c r="S942" s="1093">
        <f t="shared" si="296"/>
        <v>0</v>
      </c>
      <c r="T942" s="1093">
        <f t="shared" si="297"/>
        <v>0</v>
      </c>
      <c r="U942" s="1094">
        <f>IF(J942&gt;0,VLOOKUP($H942,'Nhập xuất tồn S02'!$B$12:$AB$51,27,0),0)</f>
        <v>0</v>
      </c>
      <c r="V942" s="1094">
        <f t="shared" si="298"/>
        <v>0</v>
      </c>
      <c r="W942" s="1105" t="str">
        <f>IF(H942="","",VLOOKUP(H942,'Nhập xuất tồn S02'!$B$12:$X$4901,22,0))</f>
        <v/>
      </c>
      <c r="X942" s="1096" t="str">
        <f>IF(H942="","",VLOOKUP(H942,'Nhập xuất tồn S02'!$B$12:$X$4901,23,0))</f>
        <v/>
      </c>
      <c r="Y942" s="1096" t="str">
        <f t="shared" si="299"/>
        <v/>
      </c>
      <c r="Z942" s="1096" t="str">
        <f t="shared" si="300"/>
        <v/>
      </c>
      <c r="AA942" s="1107" t="str">
        <f>IF(P942="","",VLOOKUP(P942,'Khách hàng'!$B$6:$E$1391,2,0))</f>
        <v/>
      </c>
      <c r="AB942" s="1107" t="str">
        <f>IF(P942="","",VLOOKUP(P942,'Khách hàng'!$B$6:$E$1391,3,0))</f>
        <v/>
      </c>
    </row>
    <row r="943" spans="1:28" s="1011" customFormat="1" ht="13.8">
      <c r="A943" s="1164">
        <f t="shared" si="294"/>
        <v>1</v>
      </c>
      <c r="B943" s="1073" t="str">
        <f t="shared" si="295"/>
        <v>Q1</v>
      </c>
      <c r="C943" s="1042"/>
      <c r="D943" s="1175"/>
      <c r="E943" s="1403"/>
      <c r="F943" s="1044">
        <f t="shared" si="293"/>
        <v>0</v>
      </c>
      <c r="G943" s="1081" t="str">
        <f t="shared" si="292"/>
        <v/>
      </c>
      <c r="H943" s="1019"/>
      <c r="I943" s="1020"/>
      <c r="J943" s="1020"/>
      <c r="K943" s="1020"/>
      <c r="L943" s="1022"/>
      <c r="M943" s="1023"/>
      <c r="N943" s="1023"/>
      <c r="O943" s="1024"/>
      <c r="P943" s="1156"/>
      <c r="Q943" s="1010"/>
      <c r="R943" s="1073" t="str">
        <f>IF(H943="","",VLOOKUP($H943,'Nhập xuất tồn S02'!$B$12:$AB$51,3,0))</f>
        <v/>
      </c>
      <c r="S943" s="1093">
        <f t="shared" si="296"/>
        <v>0</v>
      </c>
      <c r="T943" s="1093">
        <f t="shared" si="297"/>
        <v>0</v>
      </c>
      <c r="U943" s="1094">
        <f>IF(J943&gt;0,VLOOKUP($H943,'Nhập xuất tồn S02'!$B$12:$AB$51,27,0),0)</f>
        <v>0</v>
      </c>
      <c r="V943" s="1094">
        <f t="shared" si="298"/>
        <v>0</v>
      </c>
      <c r="W943" s="1105" t="str">
        <f>IF(H943="","",VLOOKUP(H943,'Nhập xuất tồn S02'!$B$12:$X$4901,22,0))</f>
        <v/>
      </c>
      <c r="X943" s="1096" t="str">
        <f>IF(H943="","",VLOOKUP(H943,'Nhập xuất tồn S02'!$B$12:$X$4901,23,0))</f>
        <v/>
      </c>
      <c r="Y943" s="1096" t="str">
        <f t="shared" si="299"/>
        <v/>
      </c>
      <c r="Z943" s="1096" t="str">
        <f t="shared" si="300"/>
        <v/>
      </c>
      <c r="AA943" s="1107" t="str">
        <f>IF(P943="","",VLOOKUP(P943,'Khách hàng'!$B$6:$E$1391,2,0))</f>
        <v/>
      </c>
      <c r="AB943" s="1107" t="str">
        <f>IF(P943="","",VLOOKUP(P943,'Khách hàng'!$B$6:$E$1391,3,0))</f>
        <v/>
      </c>
    </row>
    <row r="944" spans="1:28" s="1011" customFormat="1" ht="13.8">
      <c r="A944" s="1164">
        <f t="shared" si="294"/>
        <v>1</v>
      </c>
      <c r="B944" s="1073" t="str">
        <f t="shared" si="295"/>
        <v>Q1</v>
      </c>
      <c r="C944" s="1042"/>
      <c r="D944" s="1175"/>
      <c r="E944" s="1403"/>
      <c r="F944" s="1044">
        <f t="shared" si="293"/>
        <v>0</v>
      </c>
      <c r="G944" s="1081" t="str">
        <f t="shared" si="292"/>
        <v/>
      </c>
      <c r="H944" s="1019"/>
      <c r="I944" s="1020"/>
      <c r="J944" s="1020"/>
      <c r="K944" s="1020"/>
      <c r="L944" s="1022"/>
      <c r="M944" s="1023"/>
      <c r="N944" s="1023"/>
      <c r="O944" s="1024"/>
      <c r="P944" s="1156"/>
      <c r="Q944" s="1010"/>
      <c r="R944" s="1073" t="str">
        <f>IF(H944="","",VLOOKUP($H944,'Nhập xuất tồn S02'!$B$12:$AB$51,3,0))</f>
        <v/>
      </c>
      <c r="S944" s="1093">
        <f t="shared" si="296"/>
        <v>0</v>
      </c>
      <c r="T944" s="1093">
        <f t="shared" si="297"/>
        <v>0</v>
      </c>
      <c r="U944" s="1094">
        <f>IF(J944&gt;0,VLOOKUP($H944,'Nhập xuất tồn S02'!$B$12:$AB$51,27,0),0)</f>
        <v>0</v>
      </c>
      <c r="V944" s="1094">
        <f t="shared" si="298"/>
        <v>0</v>
      </c>
      <c r="W944" s="1105" t="str">
        <f>IF(H944="","",VLOOKUP(H944,'Nhập xuất tồn S02'!$B$12:$X$4901,22,0))</f>
        <v/>
      </c>
      <c r="X944" s="1096" t="str">
        <f>IF(H944="","",VLOOKUP(H944,'Nhập xuất tồn S02'!$B$12:$X$4901,23,0))</f>
        <v/>
      </c>
      <c r="Y944" s="1096" t="str">
        <f t="shared" si="299"/>
        <v/>
      </c>
      <c r="Z944" s="1096" t="str">
        <f t="shared" si="300"/>
        <v/>
      </c>
      <c r="AA944" s="1107" t="str">
        <f>IF(P944="","",VLOOKUP(P944,'Khách hàng'!$B$6:$E$1391,2,0))</f>
        <v/>
      </c>
      <c r="AB944" s="1107" t="str">
        <f>IF(P944="","",VLOOKUP(P944,'Khách hàng'!$B$6:$E$1391,3,0))</f>
        <v/>
      </c>
    </row>
    <row r="945" spans="1:28" s="1011" customFormat="1" ht="13.8">
      <c r="A945" s="1164">
        <f t="shared" si="294"/>
        <v>1</v>
      </c>
      <c r="B945" s="1073" t="str">
        <f t="shared" si="295"/>
        <v>Q1</v>
      </c>
      <c r="C945" s="1042"/>
      <c r="D945" s="1175"/>
      <c r="E945" s="1403"/>
      <c r="F945" s="1044">
        <f t="shared" si="293"/>
        <v>0</v>
      </c>
      <c r="G945" s="1081" t="str">
        <f t="shared" ref="G945:G1008" si="301">IF(M945="152","PN-"&amp;C945,"")</f>
        <v/>
      </c>
      <c r="H945" s="1019"/>
      <c r="I945" s="1020"/>
      <c r="J945" s="1020"/>
      <c r="K945" s="1020"/>
      <c r="L945" s="1022"/>
      <c r="M945" s="1023"/>
      <c r="N945" s="1023"/>
      <c r="O945" s="1024"/>
      <c r="P945" s="1156"/>
      <c r="Q945" s="1010"/>
      <c r="R945" s="1073" t="str">
        <f>IF(H945="","",VLOOKUP($H945,'Nhập xuất tồn S02'!$B$12:$AB$51,3,0))</f>
        <v/>
      </c>
      <c r="S945" s="1093">
        <f t="shared" si="296"/>
        <v>0</v>
      </c>
      <c r="T945" s="1093">
        <f t="shared" si="297"/>
        <v>0</v>
      </c>
      <c r="U945" s="1094">
        <f>IF(J945&gt;0,VLOOKUP($H945,'Nhập xuất tồn S02'!$B$12:$AB$51,27,0),0)</f>
        <v>0</v>
      </c>
      <c r="V945" s="1094">
        <f t="shared" si="298"/>
        <v>0</v>
      </c>
      <c r="W945" s="1105" t="str">
        <f>IF(H945="","",VLOOKUP(H945,'Nhập xuất tồn S02'!$B$12:$X$4901,22,0))</f>
        <v/>
      </c>
      <c r="X945" s="1096" t="str">
        <f>IF(H945="","",VLOOKUP(H945,'Nhập xuất tồn S02'!$B$12:$X$4901,23,0))</f>
        <v/>
      </c>
      <c r="Y945" s="1096" t="str">
        <f t="shared" si="299"/>
        <v/>
      </c>
      <c r="Z945" s="1096" t="str">
        <f t="shared" si="300"/>
        <v/>
      </c>
      <c r="AA945" s="1107" t="str">
        <f>IF(P945="","",VLOOKUP(P945,'Khách hàng'!$B$6:$E$1391,2,0))</f>
        <v/>
      </c>
      <c r="AB945" s="1107" t="str">
        <f>IF(P945="","",VLOOKUP(P945,'Khách hàng'!$B$6:$E$1391,3,0))</f>
        <v/>
      </c>
    </row>
    <row r="946" spans="1:28" s="1011" customFormat="1" ht="13.8">
      <c r="A946" s="1164">
        <f t="shared" si="294"/>
        <v>1</v>
      </c>
      <c r="B946" s="1073" t="str">
        <f t="shared" si="295"/>
        <v>Q1</v>
      </c>
      <c r="C946" s="1042"/>
      <c r="D946" s="1175"/>
      <c r="E946" s="1403"/>
      <c r="F946" s="1044">
        <f t="shared" si="293"/>
        <v>0</v>
      </c>
      <c r="G946" s="1081" t="str">
        <f t="shared" si="301"/>
        <v/>
      </c>
      <c r="H946" s="1019"/>
      <c r="I946" s="1020"/>
      <c r="J946" s="1020"/>
      <c r="K946" s="1020"/>
      <c r="L946" s="1022"/>
      <c r="M946" s="1023"/>
      <c r="N946" s="1023"/>
      <c r="O946" s="1024"/>
      <c r="P946" s="1156"/>
      <c r="Q946" s="1010"/>
      <c r="R946" s="1073" t="str">
        <f>IF(H946="","",VLOOKUP($H946,'Nhập xuất tồn S02'!$B$12:$AB$51,3,0))</f>
        <v/>
      </c>
      <c r="S946" s="1093">
        <f t="shared" si="296"/>
        <v>0</v>
      </c>
      <c r="T946" s="1093">
        <f t="shared" si="297"/>
        <v>0</v>
      </c>
      <c r="U946" s="1094">
        <f>IF(J946&gt;0,VLOOKUP($H946,'Nhập xuất tồn S02'!$B$12:$AB$51,27,0),0)</f>
        <v>0</v>
      </c>
      <c r="V946" s="1094">
        <f t="shared" si="298"/>
        <v>0</v>
      </c>
      <c r="W946" s="1105" t="str">
        <f>IF(H946="","",VLOOKUP(H946,'Nhập xuất tồn S02'!$B$12:$X$4901,22,0))</f>
        <v/>
      </c>
      <c r="X946" s="1096" t="str">
        <f>IF(H946="","",VLOOKUP(H946,'Nhập xuất tồn S02'!$B$12:$X$4901,23,0))</f>
        <v/>
      </c>
      <c r="Y946" s="1096" t="str">
        <f t="shared" si="299"/>
        <v/>
      </c>
      <c r="Z946" s="1096" t="str">
        <f t="shared" si="300"/>
        <v/>
      </c>
      <c r="AA946" s="1107" t="str">
        <f>IF(P946="","",VLOOKUP(P946,'Khách hàng'!$B$6:$E$1391,2,0))</f>
        <v/>
      </c>
      <c r="AB946" s="1107" t="str">
        <f>IF(P946="","",VLOOKUP(P946,'Khách hàng'!$B$6:$E$1391,3,0))</f>
        <v/>
      </c>
    </row>
    <row r="947" spans="1:28" s="1011" customFormat="1" ht="13.8">
      <c r="A947" s="1164">
        <f t="shared" si="294"/>
        <v>1</v>
      </c>
      <c r="B947" s="1073" t="str">
        <f t="shared" si="295"/>
        <v>Q1</v>
      </c>
      <c r="C947" s="1042"/>
      <c r="D947" s="1175"/>
      <c r="E947" s="1403"/>
      <c r="F947" s="1044">
        <f t="shared" ref="F947:F1010" si="302">D947</f>
        <v>0</v>
      </c>
      <c r="G947" s="1081" t="str">
        <f t="shared" si="301"/>
        <v/>
      </c>
      <c r="H947" s="1019"/>
      <c r="I947" s="1020"/>
      <c r="J947" s="1020"/>
      <c r="K947" s="1020"/>
      <c r="L947" s="1022"/>
      <c r="M947" s="1023"/>
      <c r="N947" s="1023"/>
      <c r="O947" s="1024"/>
      <c r="P947" s="1156"/>
      <c r="Q947" s="1010"/>
      <c r="R947" s="1073" t="str">
        <f>IF(H947="","",VLOOKUP($H947,'Nhập xuất tồn S02'!$B$12:$AB$51,3,0))</f>
        <v/>
      </c>
      <c r="S947" s="1093">
        <f t="shared" si="296"/>
        <v>0</v>
      </c>
      <c r="T947" s="1093">
        <f t="shared" si="297"/>
        <v>0</v>
      </c>
      <c r="U947" s="1094">
        <f>IF(J947&gt;0,VLOOKUP($H947,'Nhập xuất tồn S02'!$B$12:$AB$51,27,0),0)</f>
        <v>0</v>
      </c>
      <c r="V947" s="1094">
        <f t="shared" si="298"/>
        <v>0</v>
      </c>
      <c r="W947" s="1105" t="str">
        <f>IF(H947="","",VLOOKUP(H947,'Nhập xuất tồn S02'!$B$12:$X$4901,22,0))</f>
        <v/>
      </c>
      <c r="X947" s="1096" t="str">
        <f>IF(H947="","",VLOOKUP(H947,'Nhập xuất tồn S02'!$B$12:$X$4901,23,0))</f>
        <v/>
      </c>
      <c r="Y947" s="1096" t="str">
        <f t="shared" si="299"/>
        <v/>
      </c>
      <c r="Z947" s="1096" t="str">
        <f t="shared" si="300"/>
        <v/>
      </c>
      <c r="AA947" s="1107" t="str">
        <f>IF(P947="","",VLOOKUP(P947,'Khách hàng'!$B$6:$E$1391,2,0))</f>
        <v/>
      </c>
      <c r="AB947" s="1107" t="str">
        <f>IF(P947="","",VLOOKUP(P947,'Khách hàng'!$B$6:$E$1391,3,0))</f>
        <v/>
      </c>
    </row>
    <row r="948" spans="1:28" s="1011" customFormat="1" ht="13.8">
      <c r="A948" s="1164">
        <f t="shared" si="294"/>
        <v>1</v>
      </c>
      <c r="B948" s="1073" t="str">
        <f t="shared" si="295"/>
        <v>Q1</v>
      </c>
      <c r="C948" s="1042"/>
      <c r="D948" s="1175"/>
      <c r="E948" s="1403"/>
      <c r="F948" s="1044">
        <f t="shared" si="302"/>
        <v>0</v>
      </c>
      <c r="G948" s="1081" t="str">
        <f t="shared" si="301"/>
        <v/>
      </c>
      <c r="H948" s="1019"/>
      <c r="I948" s="1020"/>
      <c r="J948" s="1020"/>
      <c r="K948" s="1020"/>
      <c r="L948" s="1022"/>
      <c r="M948" s="1023"/>
      <c r="N948" s="1023"/>
      <c r="O948" s="1024"/>
      <c r="P948" s="1156"/>
      <c r="Q948" s="1010"/>
      <c r="R948" s="1073" t="str">
        <f>IF(H948="","",VLOOKUP($H948,'Nhập xuất tồn S02'!$B$12:$AB$51,3,0))</f>
        <v/>
      </c>
      <c r="S948" s="1093">
        <f t="shared" si="296"/>
        <v>0</v>
      </c>
      <c r="T948" s="1093">
        <f t="shared" si="297"/>
        <v>0</v>
      </c>
      <c r="U948" s="1094">
        <f>IF(J948&gt;0,VLOOKUP($H948,'Nhập xuất tồn S02'!$B$12:$AB$51,27,0),0)</f>
        <v>0</v>
      </c>
      <c r="V948" s="1094">
        <f t="shared" si="298"/>
        <v>0</v>
      </c>
      <c r="W948" s="1105" t="str">
        <f>IF(H948="","",VLOOKUP(H948,'Nhập xuất tồn S02'!$B$12:$X$4901,22,0))</f>
        <v/>
      </c>
      <c r="X948" s="1096" t="str">
        <f>IF(H948="","",VLOOKUP(H948,'Nhập xuất tồn S02'!$B$12:$X$4901,23,0))</f>
        <v/>
      </c>
      <c r="Y948" s="1096" t="str">
        <f t="shared" si="299"/>
        <v/>
      </c>
      <c r="Z948" s="1096" t="str">
        <f t="shared" si="300"/>
        <v/>
      </c>
      <c r="AA948" s="1107" t="str">
        <f>IF(P948="","",VLOOKUP(P948,'Khách hàng'!$B$6:$E$1391,2,0))</f>
        <v/>
      </c>
      <c r="AB948" s="1107" t="str">
        <f>IF(P948="","",VLOOKUP(P948,'Khách hàng'!$B$6:$E$1391,3,0))</f>
        <v/>
      </c>
    </row>
    <row r="949" spans="1:28" s="1011" customFormat="1" ht="13.8">
      <c r="A949" s="1164">
        <f t="shared" si="294"/>
        <v>1</v>
      </c>
      <c r="B949" s="1073" t="str">
        <f t="shared" si="295"/>
        <v>Q1</v>
      </c>
      <c r="C949" s="1042"/>
      <c r="D949" s="1175"/>
      <c r="E949" s="1403"/>
      <c r="F949" s="1044">
        <f t="shared" si="302"/>
        <v>0</v>
      </c>
      <c r="G949" s="1081" t="str">
        <f t="shared" si="301"/>
        <v/>
      </c>
      <c r="H949" s="1019"/>
      <c r="I949" s="1020"/>
      <c r="J949" s="1020"/>
      <c r="K949" s="1020"/>
      <c r="L949" s="1022"/>
      <c r="M949" s="1023"/>
      <c r="N949" s="1023"/>
      <c r="O949" s="1024"/>
      <c r="P949" s="1156"/>
      <c r="Q949" s="1010"/>
      <c r="R949" s="1073" t="str">
        <f>IF(H949="","",VLOOKUP($H949,'Nhập xuất tồn S02'!$B$12:$AB$51,3,0))</f>
        <v/>
      </c>
      <c r="S949" s="1093">
        <f t="shared" si="296"/>
        <v>0</v>
      </c>
      <c r="T949" s="1093">
        <f t="shared" si="297"/>
        <v>0</v>
      </c>
      <c r="U949" s="1094">
        <f>IF(J949&gt;0,VLOOKUP($H949,'Nhập xuất tồn S02'!$B$12:$AB$51,27,0),0)</f>
        <v>0</v>
      </c>
      <c r="V949" s="1094">
        <f t="shared" si="298"/>
        <v>0</v>
      </c>
      <c r="W949" s="1105" t="str">
        <f>IF(H949="","",VLOOKUP(H949,'Nhập xuất tồn S02'!$B$12:$X$4901,22,0))</f>
        <v/>
      </c>
      <c r="X949" s="1096" t="str">
        <f>IF(H949="","",VLOOKUP(H949,'Nhập xuất tồn S02'!$B$12:$X$4901,23,0))</f>
        <v/>
      </c>
      <c r="Y949" s="1096" t="str">
        <f t="shared" si="299"/>
        <v/>
      </c>
      <c r="Z949" s="1096" t="str">
        <f t="shared" si="300"/>
        <v/>
      </c>
      <c r="AA949" s="1107" t="str">
        <f>IF(P949="","",VLOOKUP(P949,'Khách hàng'!$B$6:$E$1391,2,0))</f>
        <v/>
      </c>
      <c r="AB949" s="1107" t="str">
        <f>IF(P949="","",VLOOKUP(P949,'Khách hàng'!$B$6:$E$1391,3,0))</f>
        <v/>
      </c>
    </row>
    <row r="950" spans="1:28" s="1011" customFormat="1" ht="13.8">
      <c r="A950" s="1164">
        <f t="shared" si="294"/>
        <v>1</v>
      </c>
      <c r="B950" s="1073" t="str">
        <f t="shared" si="295"/>
        <v>Q1</v>
      </c>
      <c r="C950" s="1042"/>
      <c r="D950" s="1175"/>
      <c r="E950" s="1403"/>
      <c r="F950" s="1044">
        <f t="shared" si="302"/>
        <v>0</v>
      </c>
      <c r="G950" s="1081" t="str">
        <f t="shared" si="301"/>
        <v/>
      </c>
      <c r="H950" s="1019"/>
      <c r="I950" s="1020"/>
      <c r="J950" s="1020"/>
      <c r="K950" s="1020"/>
      <c r="L950" s="1022"/>
      <c r="M950" s="1023"/>
      <c r="N950" s="1023"/>
      <c r="O950" s="1024"/>
      <c r="P950" s="1156"/>
      <c r="Q950" s="1010"/>
      <c r="R950" s="1073" t="str">
        <f>IF(H950="","",VLOOKUP($H950,'Nhập xuất tồn S02'!$B$12:$AB$51,3,0))</f>
        <v/>
      </c>
      <c r="S950" s="1093">
        <f t="shared" si="296"/>
        <v>0</v>
      </c>
      <c r="T950" s="1093">
        <f t="shared" si="297"/>
        <v>0</v>
      </c>
      <c r="U950" s="1094">
        <f>IF(J950&gt;0,VLOOKUP($H950,'Nhập xuất tồn S02'!$B$12:$AB$51,27,0),0)</f>
        <v>0</v>
      </c>
      <c r="V950" s="1094">
        <f t="shared" si="298"/>
        <v>0</v>
      </c>
      <c r="W950" s="1105" t="str">
        <f>IF(H950="","",VLOOKUP(H950,'Nhập xuất tồn S02'!$B$12:$X$4901,22,0))</f>
        <v/>
      </c>
      <c r="X950" s="1096" t="str">
        <f>IF(H950="","",VLOOKUP(H950,'Nhập xuất tồn S02'!$B$12:$X$4901,23,0))</f>
        <v/>
      </c>
      <c r="Y950" s="1096" t="str">
        <f t="shared" si="299"/>
        <v/>
      </c>
      <c r="Z950" s="1096" t="str">
        <f t="shared" si="300"/>
        <v/>
      </c>
      <c r="AA950" s="1107" t="str">
        <f>IF(P950="","",VLOOKUP(P950,'Khách hàng'!$B$6:$E$1391,2,0))</f>
        <v/>
      </c>
      <c r="AB950" s="1107" t="str">
        <f>IF(P950="","",VLOOKUP(P950,'Khách hàng'!$B$6:$E$1391,3,0))</f>
        <v/>
      </c>
    </row>
    <row r="951" spans="1:28" s="1011" customFormat="1" ht="13.8">
      <c r="A951" s="1164">
        <f t="shared" si="294"/>
        <v>1</v>
      </c>
      <c r="B951" s="1073" t="str">
        <f t="shared" si="295"/>
        <v>Q1</v>
      </c>
      <c r="C951" s="1042"/>
      <c r="D951" s="1175"/>
      <c r="E951" s="1403"/>
      <c r="F951" s="1044">
        <f t="shared" si="302"/>
        <v>0</v>
      </c>
      <c r="G951" s="1081" t="str">
        <f t="shared" si="301"/>
        <v/>
      </c>
      <c r="H951" s="1019"/>
      <c r="I951" s="1020"/>
      <c r="J951" s="1020"/>
      <c r="K951" s="1020"/>
      <c r="L951" s="1022"/>
      <c r="M951" s="1023"/>
      <c r="N951" s="1023"/>
      <c r="O951" s="1024"/>
      <c r="P951" s="1156"/>
      <c r="Q951" s="1010"/>
      <c r="R951" s="1073" t="str">
        <f>IF(H951="","",VLOOKUP($H951,'Nhập xuất tồn S02'!$B$12:$AB$51,3,0))</f>
        <v/>
      </c>
      <c r="S951" s="1093">
        <f t="shared" si="296"/>
        <v>0</v>
      </c>
      <c r="T951" s="1093">
        <f t="shared" si="297"/>
        <v>0</v>
      </c>
      <c r="U951" s="1094">
        <f>IF(J951&gt;0,VLOOKUP($H951,'Nhập xuất tồn S02'!$B$12:$AB$51,27,0),0)</f>
        <v>0</v>
      </c>
      <c r="V951" s="1094">
        <f t="shared" si="298"/>
        <v>0</v>
      </c>
      <c r="W951" s="1105" t="str">
        <f>IF(H951="","",VLOOKUP(H951,'Nhập xuất tồn S02'!$B$12:$X$4901,22,0))</f>
        <v/>
      </c>
      <c r="X951" s="1096" t="str">
        <f>IF(H951="","",VLOOKUP(H951,'Nhập xuất tồn S02'!$B$12:$X$4901,23,0))</f>
        <v/>
      </c>
      <c r="Y951" s="1096" t="str">
        <f t="shared" si="299"/>
        <v/>
      </c>
      <c r="Z951" s="1096" t="str">
        <f t="shared" si="300"/>
        <v/>
      </c>
      <c r="AA951" s="1107" t="str">
        <f>IF(P951="","",VLOOKUP(P951,'Khách hàng'!$B$6:$E$1391,2,0))</f>
        <v/>
      </c>
      <c r="AB951" s="1107" t="str">
        <f>IF(P951="","",VLOOKUP(P951,'Khách hàng'!$B$6:$E$1391,3,0))</f>
        <v/>
      </c>
    </row>
    <row r="952" spans="1:28" s="1011" customFormat="1" ht="13.8">
      <c r="A952" s="1164">
        <f t="shared" ref="A952:A957" si="303">IF(F952="","",MONTH(F952))</f>
        <v>1</v>
      </c>
      <c r="B952" s="1073" t="str">
        <f t="shared" ref="B952:B957" si="304">IF(F952="","",IF(OR(MONTH(F952)=1,MONTH(F952)=2,MONTH(F952)=3),"Q1",IF(OR(MONTH(F952)=4,MONTH(F952)=5,MONTH(F952)=6),"Q2",IF(OR(MONTH(F952)=7,MONTH(F952)=8,MONTH(F952)=9),"Q3","Q4"))))</f>
        <v>Q1</v>
      </c>
      <c r="C952" s="1042"/>
      <c r="D952" s="1175"/>
      <c r="E952" s="1403"/>
      <c r="F952" s="1044">
        <f t="shared" si="302"/>
        <v>0</v>
      </c>
      <c r="G952" s="1081" t="str">
        <f t="shared" si="301"/>
        <v/>
      </c>
      <c r="H952" s="1019"/>
      <c r="I952" s="1020"/>
      <c r="J952" s="1020"/>
      <c r="K952" s="1020"/>
      <c r="L952" s="1022"/>
      <c r="M952" s="1023"/>
      <c r="N952" s="1023"/>
      <c r="O952" s="1024"/>
      <c r="P952" s="1156"/>
      <c r="Q952" s="1010"/>
      <c r="R952" s="1073" t="str">
        <f>IF(H952="","",VLOOKUP($H952,'Nhập xuất tồn S02'!$B$12:$AB$51,3,0))</f>
        <v/>
      </c>
      <c r="S952" s="1093">
        <f t="shared" si="296"/>
        <v>0</v>
      </c>
      <c r="T952" s="1093">
        <f t="shared" si="297"/>
        <v>0</v>
      </c>
      <c r="U952" s="1094">
        <f>IF(J952&gt;0,VLOOKUP($H952,'Nhập xuất tồn S02'!$B$12:$AB$51,27,0),0)</f>
        <v>0</v>
      </c>
      <c r="V952" s="1094">
        <f t="shared" si="298"/>
        <v>0</v>
      </c>
      <c r="W952" s="1105" t="str">
        <f>IF(H952="","",VLOOKUP(H952,'Nhập xuất tồn S02'!$B$12:$X$4901,22,0))</f>
        <v/>
      </c>
      <c r="X952" s="1096" t="str">
        <f>IF(H952="","",VLOOKUP(H952,'Nhập xuất tồn S02'!$B$12:$X$4901,23,0))</f>
        <v/>
      </c>
      <c r="Y952" s="1096" t="str">
        <f t="shared" si="299"/>
        <v/>
      </c>
      <c r="Z952" s="1096" t="str">
        <f t="shared" si="300"/>
        <v/>
      </c>
      <c r="AA952" s="1107" t="str">
        <f>IF(P952="","",VLOOKUP(P952,'Khách hàng'!$B$6:$E$1391,2,0))</f>
        <v/>
      </c>
      <c r="AB952" s="1107" t="str">
        <f>IF(P952="","",VLOOKUP(P952,'Khách hàng'!$B$6:$E$1391,3,0))</f>
        <v/>
      </c>
    </row>
    <row r="953" spans="1:28" s="1011" customFormat="1" ht="13.8">
      <c r="A953" s="1164">
        <f t="shared" si="303"/>
        <v>1</v>
      </c>
      <c r="B953" s="1073" t="str">
        <f t="shared" si="304"/>
        <v>Q1</v>
      </c>
      <c r="C953" s="1042"/>
      <c r="D953" s="1175"/>
      <c r="E953" s="1403"/>
      <c r="F953" s="1044">
        <f t="shared" si="302"/>
        <v>0</v>
      </c>
      <c r="G953" s="1081" t="str">
        <f t="shared" si="301"/>
        <v/>
      </c>
      <c r="H953" s="1019"/>
      <c r="I953" s="1020"/>
      <c r="J953" s="1020"/>
      <c r="K953" s="1020"/>
      <c r="L953" s="1022"/>
      <c r="M953" s="1023"/>
      <c r="N953" s="1023"/>
      <c r="O953" s="1024"/>
      <c r="P953" s="1156"/>
      <c r="Q953" s="1010"/>
      <c r="R953" s="1073" t="str">
        <f>IF(H953="","",VLOOKUP($H953,'Nhập xuất tồn S02'!$B$12:$AB$51,3,0))</f>
        <v/>
      </c>
      <c r="S953" s="1093">
        <f t="shared" si="296"/>
        <v>0</v>
      </c>
      <c r="T953" s="1093">
        <f t="shared" si="297"/>
        <v>0</v>
      </c>
      <c r="U953" s="1094">
        <f>IF(J953&gt;0,VLOOKUP($H953,'Nhập xuất tồn S02'!$B$12:$AB$51,27,0),0)</f>
        <v>0</v>
      </c>
      <c r="V953" s="1094">
        <f t="shared" si="298"/>
        <v>0</v>
      </c>
      <c r="W953" s="1105" t="str">
        <f>IF(H953="","",VLOOKUP(H953,'Nhập xuất tồn S02'!$B$12:$X$4901,22,0))</f>
        <v/>
      </c>
      <c r="X953" s="1096" t="str">
        <f>IF(H953="","",VLOOKUP(H953,'Nhập xuất tồn S02'!$B$12:$X$4901,23,0))</f>
        <v/>
      </c>
      <c r="Y953" s="1096" t="str">
        <f t="shared" si="299"/>
        <v/>
      </c>
      <c r="Z953" s="1096" t="str">
        <f t="shared" si="300"/>
        <v/>
      </c>
      <c r="AA953" s="1107" t="str">
        <f>IF(P953="","",VLOOKUP(P953,'Khách hàng'!$B$6:$E$1391,2,0))</f>
        <v/>
      </c>
      <c r="AB953" s="1107" t="str">
        <f>IF(P953="","",VLOOKUP(P953,'Khách hàng'!$B$6:$E$1391,3,0))</f>
        <v/>
      </c>
    </row>
    <row r="954" spans="1:28" s="1011" customFormat="1" ht="13.8">
      <c r="A954" s="1164">
        <f t="shared" si="303"/>
        <v>1</v>
      </c>
      <c r="B954" s="1073" t="str">
        <f t="shared" si="304"/>
        <v>Q1</v>
      </c>
      <c r="C954" s="1042"/>
      <c r="D954" s="1175"/>
      <c r="E954" s="1403"/>
      <c r="F954" s="1044">
        <f t="shared" si="302"/>
        <v>0</v>
      </c>
      <c r="G954" s="1081" t="str">
        <f t="shared" si="301"/>
        <v/>
      </c>
      <c r="H954" s="1019"/>
      <c r="I954" s="1020"/>
      <c r="J954" s="1020"/>
      <c r="K954" s="1020"/>
      <c r="L954" s="1022"/>
      <c r="M954" s="1023"/>
      <c r="N954" s="1023"/>
      <c r="O954" s="1024"/>
      <c r="P954" s="1156"/>
      <c r="Q954" s="1010"/>
      <c r="R954" s="1073" t="str">
        <f>IF(H954="","",VLOOKUP($H954,'Nhập xuất tồn S02'!$B$12:$AB$51,3,0))</f>
        <v/>
      </c>
      <c r="S954" s="1093">
        <f t="shared" si="296"/>
        <v>0</v>
      </c>
      <c r="T954" s="1093">
        <f t="shared" si="297"/>
        <v>0</v>
      </c>
      <c r="U954" s="1094">
        <f>IF(J954&gt;0,VLOOKUP($H954,'Nhập xuất tồn S02'!$B$12:$AB$51,27,0),0)</f>
        <v>0</v>
      </c>
      <c r="V954" s="1094">
        <f t="shared" si="298"/>
        <v>0</v>
      </c>
      <c r="W954" s="1105" t="str">
        <f>IF(H954="","",VLOOKUP(H954,'Nhập xuất tồn S02'!$B$12:$X$4901,22,0))</f>
        <v/>
      </c>
      <c r="X954" s="1096" t="str">
        <f>IF(H954="","",VLOOKUP(H954,'Nhập xuất tồn S02'!$B$12:$X$4901,23,0))</f>
        <v/>
      </c>
      <c r="Y954" s="1096" t="str">
        <f t="shared" si="299"/>
        <v/>
      </c>
      <c r="Z954" s="1096" t="str">
        <f t="shared" si="300"/>
        <v/>
      </c>
      <c r="AA954" s="1107" t="str">
        <f>IF(P954="","",VLOOKUP(P954,'Khách hàng'!$B$6:$E$1391,2,0))</f>
        <v/>
      </c>
      <c r="AB954" s="1107" t="str">
        <f>IF(P954="","",VLOOKUP(P954,'Khách hàng'!$B$6:$E$1391,3,0))</f>
        <v/>
      </c>
    </row>
    <row r="955" spans="1:28" s="1011" customFormat="1" ht="13.8">
      <c r="A955" s="1164">
        <f t="shared" si="303"/>
        <v>1</v>
      </c>
      <c r="B955" s="1073" t="str">
        <f t="shared" si="304"/>
        <v>Q1</v>
      </c>
      <c r="C955" s="1042"/>
      <c r="D955" s="1175"/>
      <c r="E955" s="1403"/>
      <c r="F955" s="1044">
        <f t="shared" si="302"/>
        <v>0</v>
      </c>
      <c r="G955" s="1081" t="str">
        <f t="shared" si="301"/>
        <v/>
      </c>
      <c r="H955" s="1019"/>
      <c r="I955" s="1020"/>
      <c r="J955" s="1020"/>
      <c r="K955" s="1020"/>
      <c r="L955" s="1022"/>
      <c r="M955" s="1023"/>
      <c r="N955" s="1023"/>
      <c r="O955" s="1024"/>
      <c r="P955" s="1156"/>
      <c r="Q955" s="1010"/>
      <c r="R955" s="1073" t="str">
        <f>IF(H955="","",VLOOKUP($H955,'Nhập xuất tồn S02'!$B$12:$AB$51,3,0))</f>
        <v/>
      </c>
      <c r="S955" s="1093">
        <f t="shared" si="296"/>
        <v>0</v>
      </c>
      <c r="T955" s="1093">
        <f t="shared" si="297"/>
        <v>0</v>
      </c>
      <c r="U955" s="1094">
        <f>IF(J955&gt;0,VLOOKUP($H955,'Nhập xuất tồn S02'!$B$12:$AB$51,27,0),0)</f>
        <v>0</v>
      </c>
      <c r="V955" s="1094">
        <f t="shared" si="298"/>
        <v>0</v>
      </c>
      <c r="W955" s="1105" t="str">
        <f>IF(H955="","",VLOOKUP(H955,'Nhập xuất tồn S02'!$B$12:$X$4901,22,0))</f>
        <v/>
      </c>
      <c r="X955" s="1096" t="str">
        <f>IF(H955="","",VLOOKUP(H955,'Nhập xuất tồn S02'!$B$12:$X$4901,23,0))</f>
        <v/>
      </c>
      <c r="Y955" s="1096" t="str">
        <f t="shared" si="299"/>
        <v/>
      </c>
      <c r="Z955" s="1096" t="str">
        <f t="shared" si="300"/>
        <v/>
      </c>
      <c r="AA955" s="1107" t="str">
        <f>IF(P955="","",VLOOKUP(P955,'Khách hàng'!$B$6:$E$1391,2,0))</f>
        <v/>
      </c>
      <c r="AB955" s="1107" t="str">
        <f>IF(P955="","",VLOOKUP(P955,'Khách hàng'!$B$6:$E$1391,3,0))</f>
        <v/>
      </c>
    </row>
    <row r="956" spans="1:28" s="1011" customFormat="1" ht="13.8">
      <c r="A956" s="1164">
        <f t="shared" si="303"/>
        <v>1</v>
      </c>
      <c r="B956" s="1073" t="str">
        <f t="shared" si="304"/>
        <v>Q1</v>
      </c>
      <c r="C956" s="1042"/>
      <c r="D956" s="1175"/>
      <c r="E956" s="1403"/>
      <c r="F956" s="1044">
        <f t="shared" si="302"/>
        <v>0</v>
      </c>
      <c r="G956" s="1081" t="str">
        <f t="shared" si="301"/>
        <v/>
      </c>
      <c r="H956" s="1019"/>
      <c r="I956" s="1020"/>
      <c r="J956" s="1020"/>
      <c r="K956" s="1020"/>
      <c r="L956" s="1022"/>
      <c r="M956" s="1023"/>
      <c r="N956" s="1023"/>
      <c r="O956" s="1024"/>
      <c r="P956" s="1156"/>
      <c r="Q956" s="1010"/>
      <c r="R956" s="1073" t="str">
        <f>IF(H956="","",VLOOKUP($H956,'Nhập xuất tồn S02'!$B$12:$AB$51,3,0))</f>
        <v/>
      </c>
      <c r="S956" s="1093">
        <f t="shared" si="296"/>
        <v>0</v>
      </c>
      <c r="T956" s="1093">
        <f t="shared" si="297"/>
        <v>0</v>
      </c>
      <c r="U956" s="1094">
        <f>IF(J956&gt;0,VLOOKUP($H956,'Nhập xuất tồn S02'!$B$12:$AB$51,27,0),0)</f>
        <v>0</v>
      </c>
      <c r="V956" s="1094">
        <f t="shared" si="298"/>
        <v>0</v>
      </c>
      <c r="W956" s="1105" t="str">
        <f>IF(H956="","",VLOOKUP(H956,'Nhập xuất tồn S02'!$B$12:$X$4901,22,0))</f>
        <v/>
      </c>
      <c r="X956" s="1096" t="str">
        <f>IF(H956="","",VLOOKUP(H956,'Nhập xuất tồn S02'!$B$12:$X$4901,23,0))</f>
        <v/>
      </c>
      <c r="Y956" s="1096" t="str">
        <f t="shared" si="299"/>
        <v/>
      </c>
      <c r="Z956" s="1096" t="str">
        <f t="shared" si="300"/>
        <v/>
      </c>
      <c r="AA956" s="1107" t="str">
        <f>IF(P956="","",VLOOKUP(P956,'Khách hàng'!$B$6:$E$1391,2,0))</f>
        <v/>
      </c>
      <c r="AB956" s="1107" t="str">
        <f>IF(P956="","",VLOOKUP(P956,'Khách hàng'!$B$6:$E$1391,3,0))</f>
        <v/>
      </c>
    </row>
    <row r="957" spans="1:28" s="1011" customFormat="1" ht="13.8">
      <c r="A957" s="1164">
        <f t="shared" si="303"/>
        <v>1</v>
      </c>
      <c r="B957" s="1073" t="str">
        <f t="shared" si="304"/>
        <v>Q1</v>
      </c>
      <c r="C957" s="1042"/>
      <c r="D957" s="1175"/>
      <c r="E957" s="1403"/>
      <c r="F957" s="1044">
        <f t="shared" si="302"/>
        <v>0</v>
      </c>
      <c r="G957" s="1081" t="str">
        <f t="shared" si="301"/>
        <v/>
      </c>
      <c r="H957" s="1019"/>
      <c r="I957" s="1020"/>
      <c r="J957" s="1020"/>
      <c r="K957" s="1020"/>
      <c r="L957" s="1022"/>
      <c r="M957" s="1023"/>
      <c r="N957" s="1023"/>
      <c r="O957" s="1024"/>
      <c r="P957" s="1156"/>
      <c r="Q957" s="1010"/>
      <c r="R957" s="1073" t="str">
        <f>IF(H957="","",VLOOKUP($H957,'Nhập xuất tồn S02'!$B$12:$AB$51,3,0))</f>
        <v/>
      </c>
      <c r="S957" s="1093">
        <f t="shared" si="296"/>
        <v>0</v>
      </c>
      <c r="T957" s="1093">
        <f t="shared" si="297"/>
        <v>0</v>
      </c>
      <c r="U957" s="1094">
        <f>IF(J957&gt;0,VLOOKUP($H957,'Nhập xuất tồn S02'!$B$12:$AB$51,27,0),0)</f>
        <v>0</v>
      </c>
      <c r="V957" s="1094">
        <f t="shared" si="298"/>
        <v>0</v>
      </c>
      <c r="W957" s="1105" t="str">
        <f>IF(H957="","",VLOOKUP(H957,'Nhập xuất tồn S02'!$B$12:$X$4901,22,0))</f>
        <v/>
      </c>
      <c r="X957" s="1096" t="str">
        <f>IF(H957="","",VLOOKUP(H957,'Nhập xuất tồn S02'!$B$12:$X$4901,23,0))</f>
        <v/>
      </c>
      <c r="Y957" s="1096" t="str">
        <f t="shared" si="299"/>
        <v/>
      </c>
      <c r="Z957" s="1096" t="str">
        <f t="shared" si="300"/>
        <v/>
      </c>
      <c r="AA957" s="1107" t="str">
        <f>IF(P957="","",VLOOKUP(P957,'Khách hàng'!$B$6:$E$1391,2,0))</f>
        <v/>
      </c>
      <c r="AB957" s="1107" t="str">
        <f>IF(P957="","",VLOOKUP(P957,'Khách hàng'!$B$6:$E$1391,3,0))</f>
        <v/>
      </c>
    </row>
    <row r="958" spans="1:28" s="1011" customFormat="1" ht="13.8">
      <c r="A958" s="1164">
        <f t="shared" si="264"/>
        <v>1</v>
      </c>
      <c r="B958" s="1073" t="str">
        <f t="shared" si="265"/>
        <v>Q1</v>
      </c>
      <c r="C958" s="1042"/>
      <c r="D958" s="1175"/>
      <c r="E958" s="1403"/>
      <c r="F958" s="1044">
        <f t="shared" si="302"/>
        <v>0</v>
      </c>
      <c r="G958" s="1081" t="str">
        <f t="shared" si="301"/>
        <v/>
      </c>
      <c r="H958" s="1019"/>
      <c r="I958" s="1020"/>
      <c r="J958" s="1020"/>
      <c r="K958" s="1020"/>
      <c r="L958" s="1022"/>
      <c r="M958" s="1023"/>
      <c r="N958" s="1023"/>
      <c r="O958" s="1024"/>
      <c r="P958" s="1156"/>
      <c r="Q958" s="1010"/>
      <c r="R958" s="1073" t="str">
        <f>IF(H958="","",VLOOKUP($H958,'Nhập xuất tồn S02'!$B$12:$AB$51,3,0))</f>
        <v/>
      </c>
      <c r="S958" s="1093">
        <f t="shared" si="296"/>
        <v>0</v>
      </c>
      <c r="T958" s="1093">
        <f t="shared" si="297"/>
        <v>0</v>
      </c>
      <c r="U958" s="1094">
        <f>IF(J958&gt;0,VLOOKUP($H958,'Nhập xuất tồn S02'!$B$12:$AB$51,27,0),0)</f>
        <v>0</v>
      </c>
      <c r="V958" s="1094">
        <f t="shared" si="298"/>
        <v>0</v>
      </c>
      <c r="W958" s="1105" t="str">
        <f>IF(H958="","",VLOOKUP(H958,'Nhập xuất tồn S02'!$B$12:$X$4901,22,0))</f>
        <v/>
      </c>
      <c r="X958" s="1096" t="str">
        <f>IF(H958="","",VLOOKUP(H958,'Nhập xuất tồn S02'!$B$12:$X$4901,23,0))</f>
        <v/>
      </c>
      <c r="Y958" s="1096" t="str">
        <f t="shared" si="299"/>
        <v/>
      </c>
      <c r="Z958" s="1096" t="str">
        <f t="shared" si="300"/>
        <v/>
      </c>
      <c r="AA958" s="1107" t="str">
        <f>IF(P958="","",VLOOKUP(P958,'Khách hàng'!$B$6:$E$1391,2,0))</f>
        <v/>
      </c>
      <c r="AB958" s="1107" t="str">
        <f>IF(P958="","",VLOOKUP(P958,'Khách hàng'!$B$6:$E$1391,3,0))</f>
        <v/>
      </c>
    </row>
    <row r="959" spans="1:28" s="1011" customFormat="1" ht="13.8">
      <c r="A959" s="1164">
        <f t="shared" si="264"/>
        <v>1</v>
      </c>
      <c r="B959" s="1073" t="str">
        <f t="shared" si="265"/>
        <v>Q1</v>
      </c>
      <c r="C959" s="1042"/>
      <c r="D959" s="1175"/>
      <c r="E959" s="1403"/>
      <c r="F959" s="1044">
        <f t="shared" si="302"/>
        <v>0</v>
      </c>
      <c r="G959" s="1081" t="str">
        <f t="shared" si="301"/>
        <v/>
      </c>
      <c r="H959" s="1019"/>
      <c r="I959" s="1020"/>
      <c r="J959" s="1020"/>
      <c r="K959" s="1020"/>
      <c r="L959" s="1022"/>
      <c r="M959" s="1023"/>
      <c r="N959" s="1023"/>
      <c r="O959" s="1024"/>
      <c r="P959" s="1156"/>
      <c r="Q959" s="1010"/>
      <c r="R959" s="1073" t="str">
        <f>IF(H959="","",VLOOKUP($H959,'Nhập xuất tồn S02'!$B$12:$AB$51,3,0))</f>
        <v/>
      </c>
      <c r="S959" s="1093">
        <f t="shared" si="296"/>
        <v>0</v>
      </c>
      <c r="T959" s="1093">
        <f t="shared" si="297"/>
        <v>0</v>
      </c>
      <c r="U959" s="1094">
        <f>IF(J959&gt;0,VLOOKUP($H959,'Nhập xuất tồn S02'!$B$12:$AB$51,27,0),0)</f>
        <v>0</v>
      </c>
      <c r="V959" s="1094">
        <f t="shared" si="298"/>
        <v>0</v>
      </c>
      <c r="W959" s="1105" t="str">
        <f>IF(H959="","",VLOOKUP(H959,'Nhập xuất tồn S02'!$B$12:$X$4901,22,0))</f>
        <v/>
      </c>
      <c r="X959" s="1096" t="str">
        <f>IF(H959="","",VLOOKUP(H959,'Nhập xuất tồn S02'!$B$12:$X$4901,23,0))</f>
        <v/>
      </c>
      <c r="Y959" s="1096" t="str">
        <f t="shared" si="299"/>
        <v/>
      </c>
      <c r="Z959" s="1096" t="str">
        <f t="shared" si="300"/>
        <v/>
      </c>
      <c r="AA959" s="1107" t="str">
        <f>IF(P959="","",VLOOKUP(P959,'Khách hàng'!$B$6:$E$1391,2,0))</f>
        <v/>
      </c>
      <c r="AB959" s="1107" t="str">
        <f>IF(P959="","",VLOOKUP(P959,'Khách hàng'!$B$6:$E$1391,3,0))</f>
        <v/>
      </c>
    </row>
    <row r="960" spans="1:28" s="1011" customFormat="1" ht="13.8">
      <c r="A960" s="1164">
        <f t="shared" si="264"/>
        <v>1</v>
      </c>
      <c r="B960" s="1073" t="str">
        <f t="shared" si="265"/>
        <v>Q1</v>
      </c>
      <c r="C960" s="1042"/>
      <c r="D960" s="1175"/>
      <c r="E960" s="1403"/>
      <c r="F960" s="1044">
        <f t="shared" si="302"/>
        <v>0</v>
      </c>
      <c r="G960" s="1081" t="str">
        <f t="shared" si="301"/>
        <v/>
      </c>
      <c r="H960" s="1019"/>
      <c r="I960" s="1020"/>
      <c r="J960" s="1020"/>
      <c r="K960" s="1020"/>
      <c r="L960" s="1022"/>
      <c r="M960" s="1023"/>
      <c r="N960" s="1023"/>
      <c r="O960" s="1024"/>
      <c r="P960" s="1156"/>
      <c r="Q960" s="1010"/>
      <c r="R960" s="1073" t="str">
        <f>IF(H960="","",VLOOKUP($H960,'Nhập xuất tồn S02'!$B$12:$AB$51,3,0))</f>
        <v/>
      </c>
      <c r="S960" s="1093">
        <f t="shared" si="296"/>
        <v>0</v>
      </c>
      <c r="T960" s="1093">
        <f t="shared" si="297"/>
        <v>0</v>
      </c>
      <c r="U960" s="1094">
        <f>IF(J960&gt;0,VLOOKUP($H960,'Nhập xuất tồn S02'!$B$12:$AB$51,27,0),0)</f>
        <v>0</v>
      </c>
      <c r="V960" s="1094">
        <f t="shared" si="298"/>
        <v>0</v>
      </c>
      <c r="W960" s="1105" t="str">
        <f>IF(H960="","",VLOOKUP(H960,'Nhập xuất tồn S02'!$B$12:$X$4901,22,0))</f>
        <v/>
      </c>
      <c r="X960" s="1096" t="str">
        <f>IF(H960="","",VLOOKUP(H960,'Nhập xuất tồn S02'!$B$12:$X$4901,23,0))</f>
        <v/>
      </c>
      <c r="Y960" s="1096" t="str">
        <f t="shared" si="299"/>
        <v/>
      </c>
      <c r="Z960" s="1096" t="str">
        <f t="shared" si="300"/>
        <v/>
      </c>
      <c r="AA960" s="1107" t="str">
        <f>IF(P960="","",VLOOKUP(P960,'Khách hàng'!$B$6:$E$1391,2,0))</f>
        <v/>
      </c>
      <c r="AB960" s="1107" t="str">
        <f>IF(P960="","",VLOOKUP(P960,'Khách hàng'!$B$6:$E$1391,3,0))</f>
        <v/>
      </c>
    </row>
    <row r="961" spans="1:28" s="1011" customFormat="1" ht="13.8">
      <c r="A961" s="1164">
        <f t="shared" si="264"/>
        <v>1</v>
      </c>
      <c r="B961" s="1073" t="str">
        <f t="shared" si="265"/>
        <v>Q1</v>
      </c>
      <c r="C961" s="1042"/>
      <c r="D961" s="1175"/>
      <c r="E961" s="1403"/>
      <c r="F961" s="1044">
        <f t="shared" si="302"/>
        <v>0</v>
      </c>
      <c r="G961" s="1081" t="str">
        <f t="shared" si="301"/>
        <v/>
      </c>
      <c r="H961" s="1019"/>
      <c r="I961" s="1020"/>
      <c r="J961" s="1020"/>
      <c r="K961" s="1020"/>
      <c r="L961" s="1022"/>
      <c r="M961" s="1023"/>
      <c r="N961" s="1023"/>
      <c r="O961" s="1024"/>
      <c r="P961" s="1156"/>
      <c r="Q961" s="1010"/>
      <c r="R961" s="1073" t="str">
        <f>IF(H961="","",VLOOKUP($H961,'Nhập xuất tồn S02'!$B$12:$AB$51,3,0))</f>
        <v/>
      </c>
      <c r="S961" s="1093">
        <f t="shared" si="296"/>
        <v>0</v>
      </c>
      <c r="T961" s="1093">
        <f t="shared" si="297"/>
        <v>0</v>
      </c>
      <c r="U961" s="1094">
        <f>IF(J961&gt;0,VLOOKUP($H961,'Nhập xuất tồn S02'!$B$12:$AB$51,27,0),0)</f>
        <v>0</v>
      </c>
      <c r="V961" s="1094">
        <f t="shared" si="298"/>
        <v>0</v>
      </c>
      <c r="W961" s="1105" t="str">
        <f>IF(H961="","",VLOOKUP(H961,'Nhập xuất tồn S02'!$B$12:$X$4901,22,0))</f>
        <v/>
      </c>
      <c r="X961" s="1096" t="str">
        <f>IF(H961="","",VLOOKUP(H961,'Nhập xuất tồn S02'!$B$12:$X$4901,23,0))</f>
        <v/>
      </c>
      <c r="Y961" s="1096" t="str">
        <f t="shared" si="299"/>
        <v/>
      </c>
      <c r="Z961" s="1096" t="str">
        <f t="shared" si="300"/>
        <v/>
      </c>
      <c r="AA961" s="1107" t="str">
        <f>IF(P961="","",VLOOKUP(P961,'Khách hàng'!$B$6:$E$1391,2,0))</f>
        <v/>
      </c>
      <c r="AB961" s="1107" t="str">
        <f>IF(P961="","",VLOOKUP(P961,'Khách hàng'!$B$6:$E$1391,3,0))</f>
        <v/>
      </c>
    </row>
    <row r="962" spans="1:28" s="1011" customFormat="1" ht="13.8">
      <c r="A962" s="1164">
        <f t="shared" si="264"/>
        <v>1</v>
      </c>
      <c r="B962" s="1073" t="str">
        <f t="shared" si="265"/>
        <v>Q1</v>
      </c>
      <c r="C962" s="1042"/>
      <c r="D962" s="1175"/>
      <c r="E962" s="1403"/>
      <c r="F962" s="1044">
        <f t="shared" si="302"/>
        <v>0</v>
      </c>
      <c r="G962" s="1081" t="str">
        <f t="shared" si="301"/>
        <v/>
      </c>
      <c r="H962" s="1019"/>
      <c r="I962" s="1020"/>
      <c r="J962" s="1020"/>
      <c r="K962" s="1020"/>
      <c r="L962" s="1022"/>
      <c r="M962" s="1023"/>
      <c r="N962" s="1023"/>
      <c r="O962" s="1024"/>
      <c r="P962" s="1156"/>
      <c r="Q962" s="1010"/>
      <c r="R962" s="1073" t="str">
        <f>IF(H962="","",VLOOKUP($H962,'Nhập xuất tồn S02'!$B$12:$AB$51,3,0))</f>
        <v/>
      </c>
      <c r="S962" s="1093">
        <f t="shared" si="296"/>
        <v>0</v>
      </c>
      <c r="T962" s="1093">
        <f t="shared" si="297"/>
        <v>0</v>
      </c>
      <c r="U962" s="1094">
        <f>IF(J962&gt;0,VLOOKUP($H962,'Nhập xuất tồn S02'!$B$12:$AB$51,27,0),0)</f>
        <v>0</v>
      </c>
      <c r="V962" s="1094">
        <f t="shared" si="298"/>
        <v>0</v>
      </c>
      <c r="W962" s="1105" t="str">
        <f>IF(H962="","",VLOOKUP(H962,'Nhập xuất tồn S02'!$B$12:$X$4901,22,0))</f>
        <v/>
      </c>
      <c r="X962" s="1096" t="str">
        <f>IF(H962="","",VLOOKUP(H962,'Nhập xuất tồn S02'!$B$12:$X$4901,23,0))</f>
        <v/>
      </c>
      <c r="Y962" s="1096" t="str">
        <f t="shared" si="299"/>
        <v/>
      </c>
      <c r="Z962" s="1096" t="str">
        <f t="shared" si="300"/>
        <v/>
      </c>
      <c r="AA962" s="1107" t="str">
        <f>IF(P962="","",VLOOKUP(P962,'Khách hàng'!$B$6:$E$1391,2,0))</f>
        <v/>
      </c>
      <c r="AB962" s="1107" t="str">
        <f>IF(P962="","",VLOOKUP(P962,'Khách hàng'!$B$6:$E$1391,3,0))</f>
        <v/>
      </c>
    </row>
    <row r="963" spans="1:28" s="1011" customFormat="1" ht="13.8">
      <c r="A963" s="1164">
        <f t="shared" si="264"/>
        <v>1</v>
      </c>
      <c r="B963" s="1073" t="str">
        <f t="shared" si="265"/>
        <v>Q1</v>
      </c>
      <c r="C963" s="1042"/>
      <c r="D963" s="1175"/>
      <c r="E963" s="1403"/>
      <c r="F963" s="1044">
        <f t="shared" si="302"/>
        <v>0</v>
      </c>
      <c r="G963" s="1081" t="str">
        <f t="shared" si="301"/>
        <v/>
      </c>
      <c r="H963" s="1019"/>
      <c r="I963" s="1020"/>
      <c r="J963" s="1020"/>
      <c r="K963" s="1020"/>
      <c r="L963" s="1022"/>
      <c r="M963" s="1023"/>
      <c r="N963" s="1023"/>
      <c r="O963" s="1024"/>
      <c r="P963" s="1156"/>
      <c r="Q963" s="1010"/>
      <c r="R963" s="1073" t="str">
        <f>IF(H963="","",VLOOKUP($H963,'Nhập xuất tồn S02'!$B$12:$AB$51,3,0))</f>
        <v/>
      </c>
      <c r="S963" s="1093">
        <f t="shared" si="296"/>
        <v>0</v>
      </c>
      <c r="T963" s="1093">
        <f t="shared" si="297"/>
        <v>0</v>
      </c>
      <c r="U963" s="1094">
        <f>IF(J963&gt;0,VLOOKUP($H963,'Nhập xuất tồn S02'!$B$12:$AB$51,27,0),0)</f>
        <v>0</v>
      </c>
      <c r="V963" s="1094">
        <f t="shared" si="298"/>
        <v>0</v>
      </c>
      <c r="W963" s="1105" t="str">
        <f>IF(H963="","",VLOOKUP(H963,'Nhập xuất tồn S02'!$B$12:$X$4901,22,0))</f>
        <v/>
      </c>
      <c r="X963" s="1096" t="str">
        <f>IF(H963="","",VLOOKUP(H963,'Nhập xuất tồn S02'!$B$12:$X$4901,23,0))</f>
        <v/>
      </c>
      <c r="Y963" s="1096" t="str">
        <f t="shared" si="299"/>
        <v/>
      </c>
      <c r="Z963" s="1096" t="str">
        <f t="shared" si="300"/>
        <v/>
      </c>
      <c r="AA963" s="1107" t="str">
        <f>IF(P963="","",VLOOKUP(P963,'Khách hàng'!$B$6:$E$1391,2,0))</f>
        <v/>
      </c>
      <c r="AB963" s="1107" t="str">
        <f>IF(P963="","",VLOOKUP(P963,'Khách hàng'!$B$6:$E$1391,3,0))</f>
        <v/>
      </c>
    </row>
    <row r="964" spans="1:28" s="1011" customFormat="1" ht="13.8">
      <c r="A964" s="1164">
        <f t="shared" si="264"/>
        <v>1</v>
      </c>
      <c r="B964" s="1073" t="str">
        <f t="shared" si="265"/>
        <v>Q1</v>
      </c>
      <c r="C964" s="1042"/>
      <c r="D964" s="1175"/>
      <c r="E964" s="1403"/>
      <c r="F964" s="1044">
        <f t="shared" si="302"/>
        <v>0</v>
      </c>
      <c r="G964" s="1081" t="str">
        <f t="shared" si="301"/>
        <v/>
      </c>
      <c r="H964" s="1019"/>
      <c r="I964" s="1020"/>
      <c r="J964" s="1020"/>
      <c r="K964" s="1020"/>
      <c r="L964" s="1022"/>
      <c r="M964" s="1023"/>
      <c r="N964" s="1023"/>
      <c r="O964" s="1024"/>
      <c r="P964" s="1156"/>
      <c r="Q964" s="1010"/>
      <c r="R964" s="1073" t="str">
        <f>IF(H964="","",VLOOKUP($H964,'Nhập xuất tồn S02'!$B$12:$AB$51,3,0))</f>
        <v/>
      </c>
      <c r="S964" s="1093">
        <f t="shared" si="296"/>
        <v>0</v>
      </c>
      <c r="T964" s="1093">
        <f t="shared" si="297"/>
        <v>0</v>
      </c>
      <c r="U964" s="1094">
        <f>IF(J964&gt;0,VLOOKUP($H964,'Nhập xuất tồn S02'!$B$12:$AB$51,27,0),0)</f>
        <v>0</v>
      </c>
      <c r="V964" s="1094">
        <f t="shared" si="298"/>
        <v>0</v>
      </c>
      <c r="W964" s="1105" t="str">
        <f>IF(H964="","",VLOOKUP(H964,'Nhập xuất tồn S02'!$B$12:$X$4901,22,0))</f>
        <v/>
      </c>
      <c r="X964" s="1096" t="str">
        <f>IF(H964="","",VLOOKUP(H964,'Nhập xuất tồn S02'!$B$12:$X$4901,23,0))</f>
        <v/>
      </c>
      <c r="Y964" s="1096" t="str">
        <f t="shared" si="299"/>
        <v/>
      </c>
      <c r="Z964" s="1096" t="str">
        <f t="shared" si="300"/>
        <v/>
      </c>
      <c r="AA964" s="1107" t="str">
        <f>IF(P964="","",VLOOKUP(P964,'Khách hàng'!$B$6:$E$1391,2,0))</f>
        <v/>
      </c>
      <c r="AB964" s="1107" t="str">
        <f>IF(P964="","",VLOOKUP(P964,'Khách hàng'!$B$6:$E$1391,3,0))</f>
        <v/>
      </c>
    </row>
    <row r="965" spans="1:28" s="1011" customFormat="1" ht="13.8">
      <c r="A965" s="1164">
        <f t="shared" si="264"/>
        <v>1</v>
      </c>
      <c r="B965" s="1073" t="str">
        <f t="shared" si="265"/>
        <v>Q1</v>
      </c>
      <c r="C965" s="1042"/>
      <c r="D965" s="1175"/>
      <c r="E965" s="1403"/>
      <c r="F965" s="1044">
        <f t="shared" si="302"/>
        <v>0</v>
      </c>
      <c r="G965" s="1081" t="str">
        <f t="shared" si="301"/>
        <v/>
      </c>
      <c r="H965" s="1019"/>
      <c r="I965" s="1020"/>
      <c r="J965" s="1020"/>
      <c r="K965" s="1020"/>
      <c r="L965" s="1022"/>
      <c r="M965" s="1023"/>
      <c r="N965" s="1023"/>
      <c r="O965" s="1024"/>
      <c r="P965" s="1156"/>
      <c r="Q965" s="1010"/>
      <c r="R965" s="1073" t="str">
        <f>IF(H965="","",VLOOKUP($H965,'Nhập xuất tồn S02'!$B$12:$AB$51,3,0))</f>
        <v/>
      </c>
      <c r="S965" s="1093">
        <f t="shared" si="296"/>
        <v>0</v>
      </c>
      <c r="T965" s="1093">
        <f t="shared" si="297"/>
        <v>0</v>
      </c>
      <c r="U965" s="1094">
        <f>IF(J965&gt;0,VLOOKUP($H965,'Nhập xuất tồn S02'!$B$12:$AB$51,27,0),0)</f>
        <v>0</v>
      </c>
      <c r="V965" s="1094">
        <f t="shared" si="298"/>
        <v>0</v>
      </c>
      <c r="W965" s="1105" t="str">
        <f>IF(H965="","",VLOOKUP(H965,'Nhập xuất tồn S02'!$B$12:$X$4901,22,0))</f>
        <v/>
      </c>
      <c r="X965" s="1096" t="str">
        <f>IF(H965="","",VLOOKUP(H965,'Nhập xuất tồn S02'!$B$12:$X$4901,23,0))</f>
        <v/>
      </c>
      <c r="Y965" s="1096" t="str">
        <f t="shared" si="299"/>
        <v/>
      </c>
      <c r="Z965" s="1096" t="str">
        <f t="shared" si="300"/>
        <v/>
      </c>
      <c r="AA965" s="1107" t="str">
        <f>IF(P965="","",VLOOKUP(P965,'Khách hàng'!$B$6:$E$1391,2,0))</f>
        <v/>
      </c>
      <c r="AB965" s="1107" t="str">
        <f>IF(P965="","",VLOOKUP(P965,'Khách hàng'!$B$6:$E$1391,3,0))</f>
        <v/>
      </c>
    </row>
    <row r="966" spans="1:28" s="1011" customFormat="1" ht="13.8">
      <c r="A966" s="1164">
        <f t="shared" si="264"/>
        <v>1</v>
      </c>
      <c r="B966" s="1073" t="str">
        <f t="shared" si="265"/>
        <v>Q1</v>
      </c>
      <c r="C966" s="1042"/>
      <c r="D966" s="1175"/>
      <c r="E966" s="1403"/>
      <c r="F966" s="1044">
        <f t="shared" si="302"/>
        <v>0</v>
      </c>
      <c r="G966" s="1081" t="str">
        <f t="shared" si="301"/>
        <v/>
      </c>
      <c r="H966" s="1019"/>
      <c r="I966" s="1020"/>
      <c r="J966" s="1020"/>
      <c r="K966" s="1020"/>
      <c r="L966" s="1022"/>
      <c r="M966" s="1023"/>
      <c r="N966" s="1023"/>
      <c r="O966" s="1024"/>
      <c r="P966" s="1156"/>
      <c r="Q966" s="1010"/>
      <c r="R966" s="1073" t="str">
        <f>IF(H966="","",VLOOKUP($H966,'Nhập xuất tồn S02'!$B$12:$AB$51,3,0))</f>
        <v/>
      </c>
      <c r="S966" s="1093">
        <f t="shared" si="296"/>
        <v>0</v>
      </c>
      <c r="T966" s="1093">
        <f t="shared" si="297"/>
        <v>0</v>
      </c>
      <c r="U966" s="1094">
        <f>IF(J966&gt;0,VLOOKUP($H966,'Nhập xuất tồn S02'!$B$12:$AB$51,27,0),0)</f>
        <v>0</v>
      </c>
      <c r="V966" s="1094">
        <f t="shared" si="298"/>
        <v>0</v>
      </c>
      <c r="W966" s="1105" t="str">
        <f>IF(H966="","",VLOOKUP(H966,'Nhập xuất tồn S02'!$B$12:$X$4901,22,0))</f>
        <v/>
      </c>
      <c r="X966" s="1096" t="str">
        <f>IF(H966="","",VLOOKUP(H966,'Nhập xuất tồn S02'!$B$12:$X$4901,23,0))</f>
        <v/>
      </c>
      <c r="Y966" s="1096" t="str">
        <f t="shared" si="299"/>
        <v/>
      </c>
      <c r="Z966" s="1096" t="str">
        <f t="shared" si="300"/>
        <v/>
      </c>
      <c r="AA966" s="1107" t="str">
        <f>IF(P966="","",VLOOKUP(P966,'Khách hàng'!$B$6:$E$1391,2,0))</f>
        <v/>
      </c>
      <c r="AB966" s="1107" t="str">
        <f>IF(P966="","",VLOOKUP(P966,'Khách hàng'!$B$6:$E$1391,3,0))</f>
        <v/>
      </c>
    </row>
    <row r="967" spans="1:28" s="1011" customFormat="1" ht="13.8">
      <c r="A967" s="1164">
        <f t="shared" si="264"/>
        <v>1</v>
      </c>
      <c r="B967" s="1073" t="str">
        <f t="shared" si="265"/>
        <v>Q1</v>
      </c>
      <c r="C967" s="1042"/>
      <c r="D967" s="1175"/>
      <c r="E967" s="1403"/>
      <c r="F967" s="1044">
        <f t="shared" si="302"/>
        <v>0</v>
      </c>
      <c r="G967" s="1081" t="str">
        <f t="shared" si="301"/>
        <v/>
      </c>
      <c r="H967" s="1019"/>
      <c r="I967" s="1020"/>
      <c r="J967" s="1020"/>
      <c r="K967" s="1020"/>
      <c r="L967" s="1022"/>
      <c r="M967" s="1023"/>
      <c r="N967" s="1023"/>
      <c r="O967" s="1024"/>
      <c r="P967" s="1156"/>
      <c r="Q967" s="1010"/>
      <c r="R967" s="1073" t="str">
        <f>IF(H967="","",VLOOKUP($H967,'Nhập xuất tồn S02'!$B$12:$AB$51,3,0))</f>
        <v/>
      </c>
      <c r="S967" s="1093">
        <f t="shared" si="296"/>
        <v>0</v>
      </c>
      <c r="T967" s="1093">
        <f t="shared" si="297"/>
        <v>0</v>
      </c>
      <c r="U967" s="1094">
        <f>IF(J967&gt;0,VLOOKUP($H967,'Nhập xuất tồn S02'!$B$12:$AB$51,27,0),0)</f>
        <v>0</v>
      </c>
      <c r="V967" s="1094">
        <f t="shared" si="298"/>
        <v>0</v>
      </c>
      <c r="W967" s="1105" t="str">
        <f>IF(H967="","",VLOOKUP(H967,'Nhập xuất tồn S02'!$B$12:$X$4901,22,0))</f>
        <v/>
      </c>
      <c r="X967" s="1096" t="str">
        <f>IF(H967="","",VLOOKUP(H967,'Nhập xuất tồn S02'!$B$12:$X$4901,23,0))</f>
        <v/>
      </c>
      <c r="Y967" s="1096" t="str">
        <f t="shared" si="299"/>
        <v/>
      </c>
      <c r="Z967" s="1096" t="str">
        <f t="shared" si="300"/>
        <v/>
      </c>
      <c r="AA967" s="1107" t="str">
        <f>IF(P967="","",VLOOKUP(P967,'Khách hàng'!$B$6:$E$1391,2,0))</f>
        <v/>
      </c>
      <c r="AB967" s="1107" t="str">
        <f>IF(P967="","",VLOOKUP(P967,'Khách hàng'!$B$6:$E$1391,3,0))</f>
        <v/>
      </c>
    </row>
    <row r="968" spans="1:28" s="1011" customFormat="1" ht="13.8">
      <c r="A968" s="1164">
        <f t="shared" ref="A968:A1043" si="305">IF(F968="","",MONTH(F968))</f>
        <v>1</v>
      </c>
      <c r="B968" s="1073" t="str">
        <f t="shared" ref="B968:B1043" si="306">IF(F968="","",IF(OR(MONTH(F968)=1,MONTH(F968)=2,MONTH(F968)=3),"Q1",IF(OR(MONTH(F968)=4,MONTH(F968)=5,MONTH(F968)=6),"Q2",IF(OR(MONTH(F968)=7,MONTH(F968)=8,MONTH(F968)=9),"Q3","Q4"))))</f>
        <v>Q1</v>
      </c>
      <c r="C968" s="1042"/>
      <c r="D968" s="1175"/>
      <c r="E968" s="1403"/>
      <c r="F968" s="1044">
        <f t="shared" si="302"/>
        <v>0</v>
      </c>
      <c r="G968" s="1081" t="str">
        <f t="shared" si="301"/>
        <v/>
      </c>
      <c r="H968" s="1019"/>
      <c r="I968" s="1020"/>
      <c r="J968" s="1020"/>
      <c r="K968" s="1020"/>
      <c r="L968" s="1022"/>
      <c r="M968" s="1023"/>
      <c r="N968" s="1023"/>
      <c r="O968" s="1024"/>
      <c r="P968" s="1156"/>
      <c r="Q968" s="1010"/>
      <c r="R968" s="1073" t="str">
        <f>IF(H968="","",VLOOKUP($H968,'Nhập xuất tồn S02'!$B$12:$AB$51,3,0))</f>
        <v/>
      </c>
      <c r="S968" s="1093">
        <f t="shared" si="296"/>
        <v>0</v>
      </c>
      <c r="T968" s="1093">
        <f t="shared" si="297"/>
        <v>0</v>
      </c>
      <c r="U968" s="1094">
        <f>IF(J968&gt;0,VLOOKUP($H968,'Nhập xuất tồn S02'!$B$12:$AB$51,27,0),0)</f>
        <v>0</v>
      </c>
      <c r="V968" s="1094">
        <f t="shared" si="298"/>
        <v>0</v>
      </c>
      <c r="W968" s="1105" t="str">
        <f>IF(H968="","",VLOOKUP(H968,'Nhập xuất tồn S02'!$B$12:$X$4901,22,0))</f>
        <v/>
      </c>
      <c r="X968" s="1096" t="str">
        <f>IF(H968="","",VLOOKUP(H968,'Nhập xuất tồn S02'!$B$12:$X$4901,23,0))</f>
        <v/>
      </c>
      <c r="Y968" s="1096" t="str">
        <f t="shared" si="299"/>
        <v/>
      </c>
      <c r="Z968" s="1096" t="str">
        <f t="shared" si="300"/>
        <v/>
      </c>
      <c r="AA968" s="1107" t="str">
        <f>IF(P968="","",VLOOKUP(P968,'Khách hàng'!$B$6:$E$1391,2,0))</f>
        <v/>
      </c>
      <c r="AB968" s="1107" t="str">
        <f>IF(P968="","",VLOOKUP(P968,'Khách hàng'!$B$6:$E$1391,3,0))</f>
        <v/>
      </c>
    </row>
    <row r="969" spans="1:28" s="1011" customFormat="1" ht="13.8">
      <c r="A969" s="1164">
        <f t="shared" si="305"/>
        <v>1</v>
      </c>
      <c r="B969" s="1073" t="str">
        <f t="shared" si="306"/>
        <v>Q1</v>
      </c>
      <c r="C969" s="1042"/>
      <c r="D969" s="1175"/>
      <c r="E969" s="1403"/>
      <c r="F969" s="1044">
        <f t="shared" si="302"/>
        <v>0</v>
      </c>
      <c r="G969" s="1081" t="str">
        <f t="shared" si="301"/>
        <v/>
      </c>
      <c r="H969" s="1019"/>
      <c r="I969" s="1020"/>
      <c r="J969" s="1020"/>
      <c r="K969" s="1020"/>
      <c r="L969" s="1022"/>
      <c r="M969" s="1023"/>
      <c r="N969" s="1023"/>
      <c r="O969" s="1024"/>
      <c r="P969" s="1156"/>
      <c r="Q969" s="1010"/>
      <c r="R969" s="1073" t="str">
        <f>IF(H969="","",VLOOKUP($H969,'Nhập xuất tồn S02'!$B$12:$AB$51,3,0))</f>
        <v/>
      </c>
      <c r="S969" s="1093">
        <f t="shared" si="296"/>
        <v>0</v>
      </c>
      <c r="T969" s="1093">
        <f t="shared" si="297"/>
        <v>0</v>
      </c>
      <c r="U969" s="1094">
        <f>IF(J969&gt;0,VLOOKUP($H969,'Nhập xuất tồn S02'!$B$12:$AB$51,27,0),0)</f>
        <v>0</v>
      </c>
      <c r="V969" s="1094">
        <f t="shared" si="298"/>
        <v>0</v>
      </c>
      <c r="W969" s="1105" t="str">
        <f>IF(H969="","",VLOOKUP(H969,'Nhập xuất tồn S02'!$B$12:$X$4901,22,0))</f>
        <v/>
      </c>
      <c r="X969" s="1096" t="str">
        <f>IF(H969="","",VLOOKUP(H969,'Nhập xuất tồn S02'!$B$12:$X$4901,23,0))</f>
        <v/>
      </c>
      <c r="Y969" s="1096" t="str">
        <f t="shared" si="299"/>
        <v/>
      </c>
      <c r="Z969" s="1096" t="str">
        <f t="shared" si="300"/>
        <v/>
      </c>
      <c r="AA969" s="1107" t="str">
        <f>IF(P969="","",VLOOKUP(P969,'Khách hàng'!$B$6:$E$1391,2,0))</f>
        <v/>
      </c>
      <c r="AB969" s="1107" t="str">
        <f>IF(P969="","",VLOOKUP(P969,'Khách hàng'!$B$6:$E$1391,3,0))</f>
        <v/>
      </c>
    </row>
    <row r="970" spans="1:28" s="1011" customFormat="1" ht="13.8">
      <c r="A970" s="1164">
        <f t="shared" ref="A970:A1008" si="307">IF(F970="","",MONTH(F970))</f>
        <v>1</v>
      </c>
      <c r="B970" s="1073" t="str">
        <f t="shared" ref="B970:B1008" si="308">IF(F970="","",IF(OR(MONTH(F970)=1,MONTH(F970)=2,MONTH(F970)=3),"Q1",IF(OR(MONTH(F970)=4,MONTH(F970)=5,MONTH(F970)=6),"Q2",IF(OR(MONTH(F970)=7,MONTH(F970)=8,MONTH(F970)=9),"Q3","Q4"))))</f>
        <v>Q1</v>
      </c>
      <c r="C970" s="1042"/>
      <c r="D970" s="1175"/>
      <c r="E970" s="1403"/>
      <c r="F970" s="1044">
        <f t="shared" si="302"/>
        <v>0</v>
      </c>
      <c r="G970" s="1081" t="str">
        <f t="shared" si="301"/>
        <v/>
      </c>
      <c r="H970" s="1019"/>
      <c r="I970" s="1020"/>
      <c r="J970" s="1020"/>
      <c r="K970" s="1020"/>
      <c r="L970" s="1022"/>
      <c r="M970" s="1023"/>
      <c r="N970" s="1023"/>
      <c r="O970" s="1024"/>
      <c r="P970" s="1156"/>
      <c r="Q970" s="1010"/>
      <c r="R970" s="1073" t="str">
        <f>IF(H970="","",VLOOKUP($H970,'Nhập xuất tồn S02'!$B$12:$AB$51,3,0))</f>
        <v/>
      </c>
      <c r="S970" s="1093">
        <f t="shared" si="296"/>
        <v>0</v>
      </c>
      <c r="T970" s="1093">
        <f t="shared" si="297"/>
        <v>0</v>
      </c>
      <c r="U970" s="1094">
        <f>IF(J970&gt;0,VLOOKUP($H970,'Nhập xuất tồn S02'!$B$12:$AB$51,27,0),0)</f>
        <v>0</v>
      </c>
      <c r="V970" s="1094">
        <f t="shared" si="298"/>
        <v>0</v>
      </c>
      <c r="W970" s="1105" t="str">
        <f>IF(H970="","",VLOOKUP(H970,'Nhập xuất tồn S02'!$B$12:$X$4901,22,0))</f>
        <v/>
      </c>
      <c r="X970" s="1096" t="str">
        <f>IF(H970="","",VLOOKUP(H970,'Nhập xuất tồn S02'!$B$12:$X$4901,23,0))</f>
        <v/>
      </c>
      <c r="Y970" s="1096" t="str">
        <f t="shared" si="299"/>
        <v/>
      </c>
      <c r="Z970" s="1096" t="str">
        <f t="shared" si="300"/>
        <v/>
      </c>
      <c r="AA970" s="1107" t="str">
        <f>IF(P970="","",VLOOKUP(P970,'Khách hàng'!$B$6:$E$1391,2,0))</f>
        <v/>
      </c>
      <c r="AB970" s="1107" t="str">
        <f>IF(P970="","",VLOOKUP(P970,'Khách hàng'!$B$6:$E$1391,3,0))</f>
        <v/>
      </c>
    </row>
    <row r="971" spans="1:28" s="1011" customFormat="1" ht="13.8">
      <c r="A971" s="1164">
        <f t="shared" si="307"/>
        <v>1</v>
      </c>
      <c r="B971" s="1073" t="str">
        <f t="shared" si="308"/>
        <v>Q1</v>
      </c>
      <c r="C971" s="1042"/>
      <c r="D971" s="1175"/>
      <c r="E971" s="1403"/>
      <c r="F971" s="1044">
        <f t="shared" si="302"/>
        <v>0</v>
      </c>
      <c r="G971" s="1081" t="str">
        <f t="shared" si="301"/>
        <v/>
      </c>
      <c r="H971" s="1019"/>
      <c r="I971" s="1020"/>
      <c r="J971" s="1020"/>
      <c r="K971" s="1020"/>
      <c r="L971" s="1022"/>
      <c r="M971" s="1023"/>
      <c r="N971" s="1023"/>
      <c r="O971" s="1024"/>
      <c r="P971" s="1156"/>
      <c r="Q971" s="1010"/>
      <c r="R971" s="1073" t="str">
        <f>IF(H971="","",VLOOKUP($H971,'Nhập xuất tồn S02'!$B$12:$AB$51,3,0))</f>
        <v/>
      </c>
      <c r="S971" s="1093">
        <f t="shared" si="296"/>
        <v>0</v>
      </c>
      <c r="T971" s="1093">
        <f t="shared" si="297"/>
        <v>0</v>
      </c>
      <c r="U971" s="1094">
        <f>IF(J971&gt;0,VLOOKUP($H971,'Nhập xuất tồn S02'!$B$12:$AB$51,27,0),0)</f>
        <v>0</v>
      </c>
      <c r="V971" s="1094">
        <f t="shared" si="298"/>
        <v>0</v>
      </c>
      <c r="W971" s="1105" t="str">
        <f>IF(H971="","",VLOOKUP(H971,'Nhập xuất tồn S02'!$B$12:$X$4901,22,0))</f>
        <v/>
      </c>
      <c r="X971" s="1096" t="str">
        <f>IF(H971="","",VLOOKUP(H971,'Nhập xuất tồn S02'!$B$12:$X$4901,23,0))</f>
        <v/>
      </c>
      <c r="Y971" s="1096" t="str">
        <f t="shared" si="299"/>
        <v/>
      </c>
      <c r="Z971" s="1096" t="str">
        <f t="shared" si="300"/>
        <v/>
      </c>
      <c r="AA971" s="1107" t="str">
        <f>IF(P971="","",VLOOKUP(P971,'Khách hàng'!$B$6:$E$1391,2,0))</f>
        <v/>
      </c>
      <c r="AB971" s="1107" t="str">
        <f>IF(P971="","",VLOOKUP(P971,'Khách hàng'!$B$6:$E$1391,3,0))</f>
        <v/>
      </c>
    </row>
    <row r="972" spans="1:28" s="1011" customFormat="1" ht="13.8">
      <c r="A972" s="1164">
        <f t="shared" si="307"/>
        <v>1</v>
      </c>
      <c r="B972" s="1073" t="str">
        <f t="shared" si="308"/>
        <v>Q1</v>
      </c>
      <c r="C972" s="1042"/>
      <c r="D972" s="1175"/>
      <c r="E972" s="1403"/>
      <c r="F972" s="1044">
        <f t="shared" si="302"/>
        <v>0</v>
      </c>
      <c r="G972" s="1081" t="str">
        <f t="shared" si="301"/>
        <v/>
      </c>
      <c r="H972" s="1019"/>
      <c r="I972" s="1020"/>
      <c r="J972" s="1020"/>
      <c r="K972" s="1020"/>
      <c r="L972" s="1022"/>
      <c r="M972" s="1023"/>
      <c r="N972" s="1023"/>
      <c r="O972" s="1024"/>
      <c r="P972" s="1156"/>
      <c r="Q972" s="1010"/>
      <c r="R972" s="1073" t="str">
        <f>IF(H972="","",VLOOKUP($H972,'Nhập xuất tồn S02'!$B$12:$AB$51,3,0))</f>
        <v/>
      </c>
      <c r="S972" s="1093">
        <f t="shared" si="296"/>
        <v>0</v>
      </c>
      <c r="T972" s="1093">
        <f t="shared" si="297"/>
        <v>0</v>
      </c>
      <c r="U972" s="1094">
        <f>IF(J972&gt;0,VLOOKUP($H972,'Nhập xuất tồn S02'!$B$12:$AB$51,27,0),0)</f>
        <v>0</v>
      </c>
      <c r="V972" s="1094">
        <f t="shared" si="298"/>
        <v>0</v>
      </c>
      <c r="W972" s="1105" t="str">
        <f>IF(H972="","",VLOOKUP(H972,'Nhập xuất tồn S02'!$B$12:$X$4901,22,0))</f>
        <v/>
      </c>
      <c r="X972" s="1096" t="str">
        <f>IF(H972="","",VLOOKUP(H972,'Nhập xuất tồn S02'!$B$12:$X$4901,23,0))</f>
        <v/>
      </c>
      <c r="Y972" s="1096" t="str">
        <f t="shared" si="299"/>
        <v/>
      </c>
      <c r="Z972" s="1096" t="str">
        <f t="shared" si="300"/>
        <v/>
      </c>
      <c r="AA972" s="1107" t="str">
        <f>IF(P972="","",VLOOKUP(P972,'Khách hàng'!$B$6:$E$1391,2,0))</f>
        <v/>
      </c>
      <c r="AB972" s="1107" t="str">
        <f>IF(P972="","",VLOOKUP(P972,'Khách hàng'!$B$6:$E$1391,3,0))</f>
        <v/>
      </c>
    </row>
    <row r="973" spans="1:28" s="1011" customFormat="1" ht="13.8">
      <c r="A973" s="1164">
        <f t="shared" si="307"/>
        <v>1</v>
      </c>
      <c r="B973" s="1073" t="str">
        <f t="shared" si="308"/>
        <v>Q1</v>
      </c>
      <c r="C973" s="1042"/>
      <c r="D973" s="1175"/>
      <c r="E973" s="1403"/>
      <c r="F973" s="1044">
        <f t="shared" si="302"/>
        <v>0</v>
      </c>
      <c r="G973" s="1081" t="str">
        <f t="shared" si="301"/>
        <v/>
      </c>
      <c r="H973" s="1019"/>
      <c r="I973" s="1020"/>
      <c r="J973" s="1020"/>
      <c r="K973" s="1020"/>
      <c r="L973" s="1022"/>
      <c r="M973" s="1023"/>
      <c r="N973" s="1023"/>
      <c r="O973" s="1024"/>
      <c r="P973" s="1156"/>
      <c r="Q973" s="1010"/>
      <c r="R973" s="1073" t="str">
        <f>IF(H973="","",VLOOKUP($H973,'Nhập xuất tồn S02'!$B$12:$AB$51,3,0))</f>
        <v/>
      </c>
      <c r="S973" s="1093">
        <f t="shared" si="296"/>
        <v>0</v>
      </c>
      <c r="T973" s="1093">
        <f t="shared" si="297"/>
        <v>0</v>
      </c>
      <c r="U973" s="1094">
        <f>IF(J973&gt;0,VLOOKUP($H973,'Nhập xuất tồn S02'!$B$12:$AB$51,27,0),0)</f>
        <v>0</v>
      </c>
      <c r="V973" s="1094">
        <f t="shared" si="298"/>
        <v>0</v>
      </c>
      <c r="W973" s="1105" t="str">
        <f>IF(H973="","",VLOOKUP(H973,'Nhập xuất tồn S02'!$B$12:$X$4901,22,0))</f>
        <v/>
      </c>
      <c r="X973" s="1096" t="str">
        <f>IF(H973="","",VLOOKUP(H973,'Nhập xuất tồn S02'!$B$12:$X$4901,23,0))</f>
        <v/>
      </c>
      <c r="Y973" s="1096" t="str">
        <f t="shared" si="299"/>
        <v/>
      </c>
      <c r="Z973" s="1096" t="str">
        <f t="shared" si="300"/>
        <v/>
      </c>
      <c r="AA973" s="1107" t="str">
        <f>IF(P973="","",VLOOKUP(P973,'Khách hàng'!$B$6:$E$1391,2,0))</f>
        <v/>
      </c>
      <c r="AB973" s="1107" t="str">
        <f>IF(P973="","",VLOOKUP(P973,'Khách hàng'!$B$6:$E$1391,3,0))</f>
        <v/>
      </c>
    </row>
    <row r="974" spans="1:28" s="1011" customFormat="1" ht="13.8">
      <c r="A974" s="1164">
        <f t="shared" si="307"/>
        <v>1</v>
      </c>
      <c r="B974" s="1073" t="str">
        <f t="shared" si="308"/>
        <v>Q1</v>
      </c>
      <c r="C974" s="1042"/>
      <c r="D974" s="1175"/>
      <c r="E974" s="1403"/>
      <c r="F974" s="1044">
        <f t="shared" si="302"/>
        <v>0</v>
      </c>
      <c r="G974" s="1081" t="str">
        <f t="shared" si="301"/>
        <v/>
      </c>
      <c r="H974" s="1019"/>
      <c r="I974" s="1020"/>
      <c r="J974" s="1020"/>
      <c r="K974" s="1020"/>
      <c r="L974" s="1022"/>
      <c r="M974" s="1023"/>
      <c r="N974" s="1023"/>
      <c r="O974" s="1024"/>
      <c r="P974" s="1156"/>
      <c r="Q974" s="1010"/>
      <c r="R974" s="1073" t="str">
        <f>IF(H974="","",VLOOKUP($H974,'Nhập xuất tồn S02'!$B$12:$AB$51,3,0))</f>
        <v/>
      </c>
      <c r="S974" s="1093">
        <f t="shared" si="296"/>
        <v>0</v>
      </c>
      <c r="T974" s="1093">
        <f t="shared" si="297"/>
        <v>0</v>
      </c>
      <c r="U974" s="1094">
        <f>IF(J974&gt;0,VLOOKUP($H974,'Nhập xuất tồn S02'!$B$12:$AB$51,27,0),0)</f>
        <v>0</v>
      </c>
      <c r="V974" s="1094">
        <f t="shared" si="298"/>
        <v>0</v>
      </c>
      <c r="W974" s="1105" t="str">
        <f>IF(H974="","",VLOOKUP(H974,'Nhập xuất tồn S02'!$B$12:$X$4901,22,0))</f>
        <v/>
      </c>
      <c r="X974" s="1096" t="str">
        <f>IF(H974="","",VLOOKUP(H974,'Nhập xuất tồn S02'!$B$12:$X$4901,23,0))</f>
        <v/>
      </c>
      <c r="Y974" s="1096" t="str">
        <f t="shared" si="299"/>
        <v/>
      </c>
      <c r="Z974" s="1096" t="str">
        <f t="shared" si="300"/>
        <v/>
      </c>
      <c r="AA974" s="1107" t="str">
        <f>IF(P974="","",VLOOKUP(P974,'Khách hàng'!$B$6:$E$1391,2,0))</f>
        <v/>
      </c>
      <c r="AB974" s="1107" t="str">
        <f>IF(P974="","",VLOOKUP(P974,'Khách hàng'!$B$6:$E$1391,3,0))</f>
        <v/>
      </c>
    </row>
    <row r="975" spans="1:28" s="1011" customFormat="1" ht="13.8">
      <c r="A975" s="1164">
        <f t="shared" si="307"/>
        <v>1</v>
      </c>
      <c r="B975" s="1073" t="str">
        <f t="shared" si="308"/>
        <v>Q1</v>
      </c>
      <c r="C975" s="1042"/>
      <c r="D975" s="1175"/>
      <c r="E975" s="1403"/>
      <c r="F975" s="1044">
        <f t="shared" si="302"/>
        <v>0</v>
      </c>
      <c r="G975" s="1081" t="str">
        <f t="shared" si="301"/>
        <v/>
      </c>
      <c r="H975" s="1019"/>
      <c r="I975" s="1020"/>
      <c r="J975" s="1020"/>
      <c r="K975" s="1020"/>
      <c r="L975" s="1022"/>
      <c r="M975" s="1023"/>
      <c r="N975" s="1023"/>
      <c r="O975" s="1024"/>
      <c r="P975" s="1156"/>
      <c r="Q975" s="1010"/>
      <c r="R975" s="1073" t="str">
        <f>IF(H975="","",VLOOKUP($H975,'Nhập xuất tồn S02'!$B$12:$AB$51,3,0))</f>
        <v/>
      </c>
      <c r="S975" s="1093">
        <f t="shared" si="296"/>
        <v>0</v>
      </c>
      <c r="T975" s="1093">
        <f t="shared" si="297"/>
        <v>0</v>
      </c>
      <c r="U975" s="1094">
        <f>IF(J975&gt;0,VLOOKUP($H975,'Nhập xuất tồn S02'!$B$12:$AB$51,27,0),0)</f>
        <v>0</v>
      </c>
      <c r="V975" s="1094">
        <f t="shared" si="298"/>
        <v>0</v>
      </c>
      <c r="W975" s="1105" t="str">
        <f>IF(H975="","",VLOOKUP(H975,'Nhập xuất tồn S02'!$B$12:$X$4901,22,0))</f>
        <v/>
      </c>
      <c r="X975" s="1096" t="str">
        <f>IF(H975="","",VLOOKUP(H975,'Nhập xuất tồn S02'!$B$12:$X$4901,23,0))</f>
        <v/>
      </c>
      <c r="Y975" s="1096" t="str">
        <f t="shared" si="299"/>
        <v/>
      </c>
      <c r="Z975" s="1096" t="str">
        <f t="shared" si="300"/>
        <v/>
      </c>
      <c r="AA975" s="1107" t="str">
        <f>IF(P975="","",VLOOKUP(P975,'Khách hàng'!$B$6:$E$1391,2,0))</f>
        <v/>
      </c>
      <c r="AB975" s="1107" t="str">
        <f>IF(P975="","",VLOOKUP(P975,'Khách hàng'!$B$6:$E$1391,3,0))</f>
        <v/>
      </c>
    </row>
    <row r="976" spans="1:28" s="1011" customFormat="1" ht="13.8">
      <c r="A976" s="1164">
        <f t="shared" si="307"/>
        <v>1</v>
      </c>
      <c r="B976" s="1073" t="str">
        <f t="shared" si="308"/>
        <v>Q1</v>
      </c>
      <c r="C976" s="1042"/>
      <c r="D976" s="1175"/>
      <c r="E976" s="1403"/>
      <c r="F976" s="1044">
        <f t="shared" si="302"/>
        <v>0</v>
      </c>
      <c r="G976" s="1081" t="str">
        <f t="shared" si="301"/>
        <v/>
      </c>
      <c r="H976" s="1019"/>
      <c r="I976" s="1020"/>
      <c r="J976" s="1020"/>
      <c r="K976" s="1020"/>
      <c r="L976" s="1022"/>
      <c r="M976" s="1023"/>
      <c r="N976" s="1023"/>
      <c r="O976" s="1024"/>
      <c r="P976" s="1156"/>
      <c r="Q976" s="1010"/>
      <c r="R976" s="1073" t="str">
        <f>IF(H976="","",VLOOKUP($H976,'Nhập xuất tồn S02'!$B$12:$AB$51,3,0))</f>
        <v/>
      </c>
      <c r="S976" s="1093">
        <f t="shared" si="296"/>
        <v>0</v>
      </c>
      <c r="T976" s="1093">
        <f t="shared" si="297"/>
        <v>0</v>
      </c>
      <c r="U976" s="1094">
        <f>IF(J976&gt;0,VLOOKUP($H976,'Nhập xuất tồn S02'!$B$12:$AB$51,27,0),0)</f>
        <v>0</v>
      </c>
      <c r="V976" s="1094">
        <f t="shared" si="298"/>
        <v>0</v>
      </c>
      <c r="W976" s="1105" t="str">
        <f>IF(H976="","",VLOOKUP(H976,'Nhập xuất tồn S02'!$B$12:$X$4901,22,0))</f>
        <v/>
      </c>
      <c r="X976" s="1096" t="str">
        <f>IF(H976="","",VLOOKUP(H976,'Nhập xuất tồn S02'!$B$12:$X$4901,23,0))</f>
        <v/>
      </c>
      <c r="Y976" s="1096" t="str">
        <f t="shared" si="299"/>
        <v/>
      </c>
      <c r="Z976" s="1096" t="str">
        <f t="shared" si="300"/>
        <v/>
      </c>
      <c r="AA976" s="1107" t="str">
        <f>IF(P976="","",VLOOKUP(P976,'Khách hàng'!$B$6:$E$1391,2,0))</f>
        <v/>
      </c>
      <c r="AB976" s="1107" t="str">
        <f>IF(P976="","",VLOOKUP(P976,'Khách hàng'!$B$6:$E$1391,3,0))</f>
        <v/>
      </c>
    </row>
    <row r="977" spans="1:28" s="1011" customFormat="1" ht="13.8">
      <c r="A977" s="1164">
        <f t="shared" si="307"/>
        <v>1</v>
      </c>
      <c r="B977" s="1073" t="str">
        <f t="shared" si="308"/>
        <v>Q1</v>
      </c>
      <c r="C977" s="1042"/>
      <c r="D977" s="1175"/>
      <c r="E977" s="1403"/>
      <c r="F977" s="1044">
        <f t="shared" si="302"/>
        <v>0</v>
      </c>
      <c r="G977" s="1081" t="str">
        <f t="shared" si="301"/>
        <v/>
      </c>
      <c r="H977" s="1019"/>
      <c r="I977" s="1020"/>
      <c r="J977" s="1020"/>
      <c r="K977" s="1020"/>
      <c r="L977" s="1022"/>
      <c r="M977" s="1023"/>
      <c r="N977" s="1023"/>
      <c r="O977" s="1024"/>
      <c r="P977" s="1156"/>
      <c r="Q977" s="1010"/>
      <c r="R977" s="1073" t="str">
        <f>IF(H977="","",VLOOKUP($H977,'Nhập xuất tồn S02'!$B$12:$AB$51,3,0))</f>
        <v/>
      </c>
      <c r="S977" s="1093">
        <f t="shared" si="296"/>
        <v>0</v>
      </c>
      <c r="T977" s="1093">
        <f t="shared" si="297"/>
        <v>0</v>
      </c>
      <c r="U977" s="1094">
        <f>IF(J977&gt;0,VLOOKUP($H977,'Nhập xuất tồn S02'!$B$12:$AB$51,27,0),0)</f>
        <v>0</v>
      </c>
      <c r="V977" s="1094">
        <f t="shared" si="298"/>
        <v>0</v>
      </c>
      <c r="W977" s="1105" t="str">
        <f>IF(H977="","",VLOOKUP(H977,'Nhập xuất tồn S02'!$B$12:$X$4901,22,0))</f>
        <v/>
      </c>
      <c r="X977" s="1096" t="str">
        <f>IF(H977="","",VLOOKUP(H977,'Nhập xuất tồn S02'!$B$12:$X$4901,23,0))</f>
        <v/>
      </c>
      <c r="Y977" s="1096" t="str">
        <f t="shared" si="299"/>
        <v/>
      </c>
      <c r="Z977" s="1096" t="str">
        <f t="shared" si="300"/>
        <v/>
      </c>
      <c r="AA977" s="1107" t="str">
        <f>IF(P977="","",VLOOKUP(P977,'Khách hàng'!$B$6:$E$1391,2,0))</f>
        <v/>
      </c>
      <c r="AB977" s="1107" t="str">
        <f>IF(P977="","",VLOOKUP(P977,'Khách hàng'!$B$6:$E$1391,3,0))</f>
        <v/>
      </c>
    </row>
    <row r="978" spans="1:28" s="1011" customFormat="1" ht="13.8">
      <c r="A978" s="1164">
        <f t="shared" si="307"/>
        <v>1</v>
      </c>
      <c r="B978" s="1073" t="str">
        <f t="shared" si="308"/>
        <v>Q1</v>
      </c>
      <c r="C978" s="1042"/>
      <c r="D978" s="1175"/>
      <c r="E978" s="1403"/>
      <c r="F978" s="1044">
        <f t="shared" si="302"/>
        <v>0</v>
      </c>
      <c r="G978" s="1081" t="str">
        <f t="shared" si="301"/>
        <v/>
      </c>
      <c r="H978" s="1019"/>
      <c r="I978" s="1020"/>
      <c r="J978" s="1020"/>
      <c r="K978" s="1020"/>
      <c r="L978" s="1022"/>
      <c r="M978" s="1023"/>
      <c r="N978" s="1023"/>
      <c r="O978" s="1024"/>
      <c r="P978" s="1156"/>
      <c r="Q978" s="1010"/>
      <c r="R978" s="1073" t="str">
        <f>IF(H978="","",VLOOKUP($H978,'Nhập xuất tồn S02'!$B$12:$AB$51,3,0))</f>
        <v/>
      </c>
      <c r="S978" s="1093">
        <f t="shared" si="296"/>
        <v>0</v>
      </c>
      <c r="T978" s="1093">
        <f t="shared" si="297"/>
        <v>0</v>
      </c>
      <c r="U978" s="1094">
        <f>IF(J978&gt;0,VLOOKUP($H978,'Nhập xuất tồn S02'!$B$12:$AB$51,27,0),0)</f>
        <v>0</v>
      </c>
      <c r="V978" s="1094">
        <f t="shared" si="298"/>
        <v>0</v>
      </c>
      <c r="W978" s="1105" t="str">
        <f>IF(H978="","",VLOOKUP(H978,'Nhập xuất tồn S02'!$B$12:$X$4901,22,0))</f>
        <v/>
      </c>
      <c r="X978" s="1096" t="str">
        <f>IF(H978="","",VLOOKUP(H978,'Nhập xuất tồn S02'!$B$12:$X$4901,23,0))</f>
        <v/>
      </c>
      <c r="Y978" s="1096" t="str">
        <f t="shared" si="299"/>
        <v/>
      </c>
      <c r="Z978" s="1096" t="str">
        <f t="shared" si="300"/>
        <v/>
      </c>
      <c r="AA978" s="1107" t="str">
        <f>IF(P978="","",VLOOKUP(P978,'Khách hàng'!$B$6:$E$1391,2,0))</f>
        <v/>
      </c>
      <c r="AB978" s="1107" t="str">
        <f>IF(P978="","",VLOOKUP(P978,'Khách hàng'!$B$6:$E$1391,3,0))</f>
        <v/>
      </c>
    </row>
    <row r="979" spans="1:28" s="1011" customFormat="1" ht="13.8">
      <c r="A979" s="1164">
        <f t="shared" si="307"/>
        <v>1</v>
      </c>
      <c r="B979" s="1073" t="str">
        <f t="shared" si="308"/>
        <v>Q1</v>
      </c>
      <c r="C979" s="1042"/>
      <c r="D979" s="1175"/>
      <c r="E979" s="1403"/>
      <c r="F979" s="1044">
        <f t="shared" si="302"/>
        <v>0</v>
      </c>
      <c r="G979" s="1081" t="str">
        <f t="shared" si="301"/>
        <v/>
      </c>
      <c r="H979" s="1019"/>
      <c r="I979" s="1020"/>
      <c r="J979" s="1020"/>
      <c r="K979" s="1020"/>
      <c r="L979" s="1022"/>
      <c r="M979" s="1023"/>
      <c r="N979" s="1023"/>
      <c r="O979" s="1024"/>
      <c r="P979" s="1156"/>
      <c r="Q979" s="1010"/>
      <c r="R979" s="1073" t="str">
        <f>IF(H979="","",VLOOKUP($H979,'Nhập xuất tồn S02'!$B$12:$AB$51,3,0))</f>
        <v/>
      </c>
      <c r="S979" s="1093">
        <f t="shared" si="296"/>
        <v>0</v>
      </c>
      <c r="T979" s="1093">
        <f t="shared" si="297"/>
        <v>0</v>
      </c>
      <c r="U979" s="1094">
        <f>IF(J979&gt;0,VLOOKUP($H979,'Nhập xuất tồn S02'!$B$12:$AB$51,27,0),0)</f>
        <v>0</v>
      </c>
      <c r="V979" s="1094">
        <f t="shared" si="298"/>
        <v>0</v>
      </c>
      <c r="W979" s="1105" t="str">
        <f>IF(H979="","",VLOOKUP(H979,'Nhập xuất tồn S02'!$B$12:$X$4901,22,0))</f>
        <v/>
      </c>
      <c r="X979" s="1096" t="str">
        <f>IF(H979="","",VLOOKUP(H979,'Nhập xuất tồn S02'!$B$12:$X$4901,23,0))</f>
        <v/>
      </c>
      <c r="Y979" s="1096" t="str">
        <f t="shared" si="299"/>
        <v/>
      </c>
      <c r="Z979" s="1096" t="str">
        <f t="shared" si="300"/>
        <v/>
      </c>
      <c r="AA979" s="1107" t="str">
        <f>IF(P979="","",VLOOKUP(P979,'Khách hàng'!$B$6:$E$1391,2,0))</f>
        <v/>
      </c>
      <c r="AB979" s="1107" t="str">
        <f>IF(P979="","",VLOOKUP(P979,'Khách hàng'!$B$6:$E$1391,3,0))</f>
        <v/>
      </c>
    </row>
    <row r="980" spans="1:28" s="1011" customFormat="1" ht="13.8">
      <c r="A980" s="1164">
        <f t="shared" si="307"/>
        <v>1</v>
      </c>
      <c r="B980" s="1073" t="str">
        <f t="shared" si="308"/>
        <v>Q1</v>
      </c>
      <c r="C980" s="1042"/>
      <c r="D980" s="1175"/>
      <c r="E980" s="1403"/>
      <c r="F980" s="1044">
        <f t="shared" si="302"/>
        <v>0</v>
      </c>
      <c r="G980" s="1081" t="str">
        <f t="shared" si="301"/>
        <v/>
      </c>
      <c r="H980" s="1019"/>
      <c r="I980" s="1020"/>
      <c r="J980" s="1020"/>
      <c r="K980" s="1020"/>
      <c r="L980" s="1022"/>
      <c r="M980" s="1023"/>
      <c r="N980" s="1023"/>
      <c r="O980" s="1024"/>
      <c r="P980" s="1156"/>
      <c r="Q980" s="1010"/>
      <c r="R980" s="1073" t="str">
        <f>IF(H980="","",VLOOKUP($H980,'Nhập xuất tồn S02'!$B$12:$AB$51,3,0))</f>
        <v/>
      </c>
      <c r="S980" s="1093">
        <f t="shared" si="296"/>
        <v>0</v>
      </c>
      <c r="T980" s="1093">
        <f t="shared" si="297"/>
        <v>0</v>
      </c>
      <c r="U980" s="1094">
        <f>IF(J980&gt;0,VLOOKUP($H980,'Nhập xuất tồn S02'!$B$12:$AB$51,27,0),0)</f>
        <v>0</v>
      </c>
      <c r="V980" s="1094">
        <f t="shared" si="298"/>
        <v>0</v>
      </c>
      <c r="W980" s="1105" t="str">
        <f>IF(H980="","",VLOOKUP(H980,'Nhập xuất tồn S02'!$B$12:$X$4901,22,0))</f>
        <v/>
      </c>
      <c r="X980" s="1096" t="str">
        <f>IF(H980="","",VLOOKUP(H980,'Nhập xuất tồn S02'!$B$12:$X$4901,23,0))</f>
        <v/>
      </c>
      <c r="Y980" s="1096" t="str">
        <f t="shared" si="299"/>
        <v/>
      </c>
      <c r="Z980" s="1096" t="str">
        <f t="shared" si="300"/>
        <v/>
      </c>
      <c r="AA980" s="1107" t="str">
        <f>IF(P980="","",VLOOKUP(P980,'Khách hàng'!$B$6:$E$1391,2,0))</f>
        <v/>
      </c>
      <c r="AB980" s="1107" t="str">
        <f>IF(P980="","",VLOOKUP(P980,'Khách hàng'!$B$6:$E$1391,3,0))</f>
        <v/>
      </c>
    </row>
    <row r="981" spans="1:28" s="1011" customFormat="1" ht="13.8">
      <c r="A981" s="1164">
        <f t="shared" si="307"/>
        <v>1</v>
      </c>
      <c r="B981" s="1073" t="str">
        <f t="shared" si="308"/>
        <v>Q1</v>
      </c>
      <c r="C981" s="1042"/>
      <c r="D981" s="1175"/>
      <c r="E981" s="1403"/>
      <c r="F981" s="1044">
        <f t="shared" si="302"/>
        <v>0</v>
      </c>
      <c r="G981" s="1081" t="str">
        <f t="shared" si="301"/>
        <v/>
      </c>
      <c r="H981" s="1019"/>
      <c r="I981" s="1020"/>
      <c r="J981" s="1020"/>
      <c r="K981" s="1020"/>
      <c r="L981" s="1022"/>
      <c r="M981" s="1023"/>
      <c r="N981" s="1023"/>
      <c r="O981" s="1024"/>
      <c r="P981" s="1156"/>
      <c r="Q981" s="1010"/>
      <c r="R981" s="1073" t="str">
        <f>IF(H981="","",VLOOKUP($H981,'Nhập xuất tồn S02'!$B$12:$AB$51,3,0))</f>
        <v/>
      </c>
      <c r="S981" s="1093">
        <f t="shared" si="296"/>
        <v>0</v>
      </c>
      <c r="T981" s="1093">
        <f t="shared" si="297"/>
        <v>0</v>
      </c>
      <c r="U981" s="1094">
        <f>IF(J981&gt;0,VLOOKUP($H981,'Nhập xuất tồn S02'!$B$12:$AB$51,27,0),0)</f>
        <v>0</v>
      </c>
      <c r="V981" s="1094">
        <f t="shared" si="298"/>
        <v>0</v>
      </c>
      <c r="W981" s="1105" t="str">
        <f>IF(H981="","",VLOOKUP(H981,'Nhập xuất tồn S02'!$B$12:$X$4901,22,0))</f>
        <v/>
      </c>
      <c r="X981" s="1096" t="str">
        <f>IF(H981="","",VLOOKUP(H981,'Nhập xuất tồn S02'!$B$12:$X$4901,23,0))</f>
        <v/>
      </c>
      <c r="Y981" s="1096" t="str">
        <f t="shared" si="299"/>
        <v/>
      </c>
      <c r="Z981" s="1096" t="str">
        <f t="shared" si="300"/>
        <v/>
      </c>
      <c r="AA981" s="1107" t="str">
        <f>IF(P981="","",VLOOKUP(P981,'Khách hàng'!$B$6:$E$1391,2,0))</f>
        <v/>
      </c>
      <c r="AB981" s="1107" t="str">
        <f>IF(P981="","",VLOOKUP(P981,'Khách hàng'!$B$6:$E$1391,3,0))</f>
        <v/>
      </c>
    </row>
    <row r="982" spans="1:28" s="1011" customFormat="1" ht="13.8">
      <c r="A982" s="1164">
        <f t="shared" si="307"/>
        <v>1</v>
      </c>
      <c r="B982" s="1073" t="str">
        <f t="shared" si="308"/>
        <v>Q1</v>
      </c>
      <c r="C982" s="1042"/>
      <c r="D982" s="1175"/>
      <c r="E982" s="1403"/>
      <c r="F982" s="1044">
        <f t="shared" si="302"/>
        <v>0</v>
      </c>
      <c r="G982" s="1081" t="str">
        <f t="shared" si="301"/>
        <v/>
      </c>
      <c r="H982" s="1019"/>
      <c r="I982" s="1020"/>
      <c r="J982" s="1020"/>
      <c r="K982" s="1020"/>
      <c r="L982" s="1022"/>
      <c r="M982" s="1023"/>
      <c r="N982" s="1023"/>
      <c r="O982" s="1024"/>
      <c r="P982" s="1156"/>
      <c r="Q982" s="1010"/>
      <c r="R982" s="1073" t="str">
        <f>IF(H982="","",VLOOKUP($H982,'Nhập xuất tồn S02'!$B$12:$AB$51,3,0))</f>
        <v/>
      </c>
      <c r="S982" s="1093">
        <f t="shared" si="296"/>
        <v>0</v>
      </c>
      <c r="T982" s="1093">
        <f t="shared" si="297"/>
        <v>0</v>
      </c>
      <c r="U982" s="1094">
        <f>IF(J982&gt;0,VLOOKUP($H982,'Nhập xuất tồn S02'!$B$12:$AB$51,27,0),0)</f>
        <v>0</v>
      </c>
      <c r="V982" s="1094">
        <f t="shared" si="298"/>
        <v>0</v>
      </c>
      <c r="W982" s="1105" t="str">
        <f>IF(H982="","",VLOOKUP(H982,'Nhập xuất tồn S02'!$B$12:$X$4901,22,0))</f>
        <v/>
      </c>
      <c r="X982" s="1096" t="str">
        <f>IF(H982="","",VLOOKUP(H982,'Nhập xuất tồn S02'!$B$12:$X$4901,23,0))</f>
        <v/>
      </c>
      <c r="Y982" s="1096" t="str">
        <f t="shared" si="299"/>
        <v/>
      </c>
      <c r="Z982" s="1096" t="str">
        <f t="shared" si="300"/>
        <v/>
      </c>
      <c r="AA982" s="1107" t="str">
        <f>IF(P982="","",VLOOKUP(P982,'Khách hàng'!$B$6:$E$1391,2,0))</f>
        <v/>
      </c>
      <c r="AB982" s="1107" t="str">
        <f>IF(P982="","",VLOOKUP(P982,'Khách hàng'!$B$6:$E$1391,3,0))</f>
        <v/>
      </c>
    </row>
    <row r="983" spans="1:28" s="1011" customFormat="1" ht="13.8">
      <c r="A983" s="1164">
        <f t="shared" si="307"/>
        <v>1</v>
      </c>
      <c r="B983" s="1073" t="str">
        <f t="shared" si="308"/>
        <v>Q1</v>
      </c>
      <c r="C983" s="1042"/>
      <c r="D983" s="1175"/>
      <c r="E983" s="1403"/>
      <c r="F983" s="1044">
        <f t="shared" si="302"/>
        <v>0</v>
      </c>
      <c r="G983" s="1081" t="str">
        <f t="shared" si="301"/>
        <v/>
      </c>
      <c r="H983" s="1019"/>
      <c r="I983" s="1020"/>
      <c r="J983" s="1020"/>
      <c r="K983" s="1020"/>
      <c r="L983" s="1022"/>
      <c r="M983" s="1023"/>
      <c r="N983" s="1023"/>
      <c r="O983" s="1024"/>
      <c r="P983" s="1156"/>
      <c r="Q983" s="1010"/>
      <c r="R983" s="1073" t="str">
        <f>IF(H983="","",VLOOKUP($H983,'Nhập xuất tồn S02'!$B$12:$AB$51,3,0))</f>
        <v/>
      </c>
      <c r="S983" s="1093">
        <f t="shared" si="296"/>
        <v>0</v>
      </c>
      <c r="T983" s="1093">
        <f t="shared" si="297"/>
        <v>0</v>
      </c>
      <c r="U983" s="1094">
        <f>IF(J983&gt;0,VLOOKUP($H983,'Nhập xuất tồn S02'!$B$12:$AB$51,27,0),0)</f>
        <v>0</v>
      </c>
      <c r="V983" s="1094">
        <f t="shared" si="298"/>
        <v>0</v>
      </c>
      <c r="W983" s="1105" t="str">
        <f>IF(H983="","",VLOOKUP(H983,'Nhập xuất tồn S02'!$B$12:$X$4901,22,0))</f>
        <v/>
      </c>
      <c r="X983" s="1096" t="str">
        <f>IF(H983="","",VLOOKUP(H983,'Nhập xuất tồn S02'!$B$12:$X$4901,23,0))</f>
        <v/>
      </c>
      <c r="Y983" s="1096" t="str">
        <f t="shared" si="299"/>
        <v/>
      </c>
      <c r="Z983" s="1096" t="str">
        <f t="shared" si="300"/>
        <v/>
      </c>
      <c r="AA983" s="1107" t="str">
        <f>IF(P983="","",VLOOKUP(P983,'Khách hàng'!$B$6:$E$1391,2,0))</f>
        <v/>
      </c>
      <c r="AB983" s="1107" t="str">
        <f>IF(P983="","",VLOOKUP(P983,'Khách hàng'!$B$6:$E$1391,3,0))</f>
        <v/>
      </c>
    </row>
    <row r="984" spans="1:28" s="1011" customFormat="1" ht="13.8">
      <c r="A984" s="1164">
        <f t="shared" si="307"/>
        <v>1</v>
      </c>
      <c r="B984" s="1073" t="str">
        <f t="shared" si="308"/>
        <v>Q1</v>
      </c>
      <c r="C984" s="1042"/>
      <c r="D984" s="1175"/>
      <c r="E984" s="1403"/>
      <c r="F984" s="1044">
        <f t="shared" si="302"/>
        <v>0</v>
      </c>
      <c r="G984" s="1081" t="str">
        <f t="shared" si="301"/>
        <v/>
      </c>
      <c r="H984" s="1019"/>
      <c r="I984" s="1020"/>
      <c r="J984" s="1020"/>
      <c r="K984" s="1020"/>
      <c r="L984" s="1022"/>
      <c r="M984" s="1023"/>
      <c r="N984" s="1023"/>
      <c r="O984" s="1024"/>
      <c r="P984" s="1156"/>
      <c r="Q984" s="1010"/>
      <c r="R984" s="1073" t="str">
        <f>IF(H984="","",VLOOKUP($H984,'Nhập xuất tồn S02'!$B$12:$AB$51,3,0))</f>
        <v/>
      </c>
      <c r="S984" s="1093">
        <f t="shared" si="296"/>
        <v>0</v>
      </c>
      <c r="T984" s="1093">
        <f t="shared" si="297"/>
        <v>0</v>
      </c>
      <c r="U984" s="1094">
        <f>IF(J984&gt;0,VLOOKUP($H984,'Nhập xuất tồn S02'!$B$12:$AB$51,27,0),0)</f>
        <v>0</v>
      </c>
      <c r="V984" s="1094">
        <f t="shared" si="298"/>
        <v>0</v>
      </c>
      <c r="W984" s="1105" t="str">
        <f>IF(H984="","",VLOOKUP(H984,'Nhập xuất tồn S02'!$B$12:$X$4901,22,0))</f>
        <v/>
      </c>
      <c r="X984" s="1096" t="str">
        <f>IF(H984="","",VLOOKUP(H984,'Nhập xuất tồn S02'!$B$12:$X$4901,23,0))</f>
        <v/>
      </c>
      <c r="Y984" s="1096" t="str">
        <f t="shared" si="299"/>
        <v/>
      </c>
      <c r="Z984" s="1096" t="str">
        <f t="shared" si="300"/>
        <v/>
      </c>
      <c r="AA984" s="1107" t="str">
        <f>IF(P984="","",VLOOKUP(P984,'Khách hàng'!$B$6:$E$1391,2,0))</f>
        <v/>
      </c>
      <c r="AB984" s="1107" t="str">
        <f>IF(P984="","",VLOOKUP(P984,'Khách hàng'!$B$6:$E$1391,3,0))</f>
        <v/>
      </c>
    </row>
    <row r="985" spans="1:28" s="1011" customFormat="1" ht="13.8">
      <c r="A985" s="1164">
        <f t="shared" si="307"/>
        <v>1</v>
      </c>
      <c r="B985" s="1073" t="str">
        <f t="shared" si="308"/>
        <v>Q1</v>
      </c>
      <c r="C985" s="1042"/>
      <c r="D985" s="1175"/>
      <c r="E985" s="1403"/>
      <c r="F985" s="1044">
        <f t="shared" si="302"/>
        <v>0</v>
      </c>
      <c r="G985" s="1081" t="str">
        <f t="shared" si="301"/>
        <v/>
      </c>
      <c r="H985" s="1019"/>
      <c r="I985" s="1020"/>
      <c r="J985" s="1020"/>
      <c r="K985" s="1020"/>
      <c r="L985" s="1022"/>
      <c r="M985" s="1023"/>
      <c r="N985" s="1023"/>
      <c r="O985" s="1024"/>
      <c r="P985" s="1156"/>
      <c r="Q985" s="1010"/>
      <c r="R985" s="1073" t="str">
        <f>IF(H985="","",VLOOKUP($H985,'Nhập xuất tồn S02'!$B$12:$AB$51,3,0))</f>
        <v/>
      </c>
      <c r="S985" s="1093">
        <f t="shared" si="296"/>
        <v>0</v>
      </c>
      <c r="T985" s="1093">
        <f t="shared" si="297"/>
        <v>0</v>
      </c>
      <c r="U985" s="1094">
        <f>IF(J985&gt;0,VLOOKUP($H985,'Nhập xuất tồn S02'!$B$12:$AB$51,27,0),0)</f>
        <v>0</v>
      </c>
      <c r="V985" s="1094">
        <f t="shared" si="298"/>
        <v>0</v>
      </c>
      <c r="W985" s="1105" t="str">
        <f>IF(H985="","",VLOOKUP(H985,'Nhập xuất tồn S02'!$B$12:$X$4901,22,0))</f>
        <v/>
      </c>
      <c r="X985" s="1096" t="str">
        <f>IF(H985="","",VLOOKUP(H985,'Nhập xuất tồn S02'!$B$12:$X$4901,23,0))</f>
        <v/>
      </c>
      <c r="Y985" s="1096" t="str">
        <f t="shared" si="299"/>
        <v/>
      </c>
      <c r="Z985" s="1096" t="str">
        <f t="shared" si="300"/>
        <v/>
      </c>
      <c r="AA985" s="1107" t="str">
        <f>IF(P985="","",VLOOKUP(P985,'Khách hàng'!$B$6:$E$1391,2,0))</f>
        <v/>
      </c>
      <c r="AB985" s="1107" t="str">
        <f>IF(P985="","",VLOOKUP(P985,'Khách hàng'!$B$6:$E$1391,3,0))</f>
        <v/>
      </c>
    </row>
    <row r="986" spans="1:28" s="1011" customFormat="1" ht="13.8">
      <c r="A986" s="1164">
        <f t="shared" si="307"/>
        <v>1</v>
      </c>
      <c r="B986" s="1073" t="str">
        <f t="shared" si="308"/>
        <v>Q1</v>
      </c>
      <c r="C986" s="1042"/>
      <c r="D986" s="1175"/>
      <c r="E986" s="1403"/>
      <c r="F986" s="1044">
        <f t="shared" si="302"/>
        <v>0</v>
      </c>
      <c r="G986" s="1081" t="str">
        <f t="shared" si="301"/>
        <v/>
      </c>
      <c r="H986" s="1019"/>
      <c r="I986" s="1020"/>
      <c r="J986" s="1020"/>
      <c r="K986" s="1020"/>
      <c r="L986" s="1022"/>
      <c r="M986" s="1023"/>
      <c r="N986" s="1023"/>
      <c r="O986" s="1024"/>
      <c r="P986" s="1156"/>
      <c r="Q986" s="1010"/>
      <c r="R986" s="1073" t="str">
        <f>IF(H986="","",VLOOKUP($H986,'Nhập xuất tồn S02'!$B$12:$AB$51,3,0))</f>
        <v/>
      </c>
      <c r="S986" s="1093">
        <f t="shared" si="296"/>
        <v>0</v>
      </c>
      <c r="T986" s="1093">
        <f t="shared" si="297"/>
        <v>0</v>
      </c>
      <c r="U986" s="1094">
        <f>IF(J986&gt;0,VLOOKUP($H986,'Nhập xuất tồn S02'!$B$12:$AB$51,27,0),0)</f>
        <v>0</v>
      </c>
      <c r="V986" s="1094">
        <f t="shared" si="298"/>
        <v>0</v>
      </c>
      <c r="W986" s="1105" t="str">
        <f>IF(H986="","",VLOOKUP(H986,'Nhập xuất tồn S02'!$B$12:$X$4901,22,0))</f>
        <v/>
      </c>
      <c r="X986" s="1096" t="str">
        <f>IF(H986="","",VLOOKUP(H986,'Nhập xuất tồn S02'!$B$12:$X$4901,23,0))</f>
        <v/>
      </c>
      <c r="Y986" s="1096" t="str">
        <f t="shared" si="299"/>
        <v/>
      </c>
      <c r="Z986" s="1096" t="str">
        <f t="shared" si="300"/>
        <v/>
      </c>
      <c r="AA986" s="1107" t="str">
        <f>IF(P986="","",VLOOKUP(P986,'Khách hàng'!$B$6:$E$1391,2,0))</f>
        <v/>
      </c>
      <c r="AB986" s="1107" t="str">
        <f>IF(P986="","",VLOOKUP(P986,'Khách hàng'!$B$6:$E$1391,3,0))</f>
        <v/>
      </c>
    </row>
    <row r="987" spans="1:28" s="1011" customFormat="1" ht="13.8">
      <c r="A987" s="1164">
        <f t="shared" si="307"/>
        <v>1</v>
      </c>
      <c r="B987" s="1073" t="str">
        <f t="shared" si="308"/>
        <v>Q1</v>
      </c>
      <c r="C987" s="1042"/>
      <c r="D987" s="1175"/>
      <c r="E987" s="1403"/>
      <c r="F987" s="1044">
        <f t="shared" si="302"/>
        <v>0</v>
      </c>
      <c r="G987" s="1081" t="str">
        <f t="shared" si="301"/>
        <v/>
      </c>
      <c r="H987" s="1019"/>
      <c r="I987" s="1020"/>
      <c r="J987" s="1020"/>
      <c r="K987" s="1020"/>
      <c r="L987" s="1022"/>
      <c r="M987" s="1023"/>
      <c r="N987" s="1023"/>
      <c r="O987" s="1024"/>
      <c r="P987" s="1156"/>
      <c r="Q987" s="1010"/>
      <c r="R987" s="1073" t="str">
        <f>IF(H987="","",VLOOKUP($H987,'Nhập xuất tồn S02'!$B$12:$AB$51,3,0))</f>
        <v/>
      </c>
      <c r="S987" s="1093">
        <f t="shared" si="296"/>
        <v>0</v>
      </c>
      <c r="T987" s="1093">
        <f t="shared" si="297"/>
        <v>0</v>
      </c>
      <c r="U987" s="1094">
        <f>IF(J987&gt;0,VLOOKUP($H987,'Nhập xuất tồn S02'!$B$12:$AB$51,27,0),0)</f>
        <v>0</v>
      </c>
      <c r="V987" s="1094">
        <f t="shared" si="298"/>
        <v>0</v>
      </c>
      <c r="W987" s="1105" t="str">
        <f>IF(H987="","",VLOOKUP(H987,'Nhập xuất tồn S02'!$B$12:$X$4901,22,0))</f>
        <v/>
      </c>
      <c r="X987" s="1096" t="str">
        <f>IF(H987="","",VLOOKUP(H987,'Nhập xuất tồn S02'!$B$12:$X$4901,23,0))</f>
        <v/>
      </c>
      <c r="Y987" s="1096" t="str">
        <f t="shared" si="299"/>
        <v/>
      </c>
      <c r="Z987" s="1096" t="str">
        <f t="shared" si="300"/>
        <v/>
      </c>
      <c r="AA987" s="1107" t="str">
        <f>IF(P987="","",VLOOKUP(P987,'Khách hàng'!$B$6:$E$1391,2,0))</f>
        <v/>
      </c>
      <c r="AB987" s="1107" t="str">
        <f>IF(P987="","",VLOOKUP(P987,'Khách hàng'!$B$6:$E$1391,3,0))</f>
        <v/>
      </c>
    </row>
    <row r="988" spans="1:28" s="1011" customFormat="1" ht="13.8">
      <c r="A988" s="1164">
        <f t="shared" si="307"/>
        <v>1</v>
      </c>
      <c r="B988" s="1073" t="str">
        <f t="shared" si="308"/>
        <v>Q1</v>
      </c>
      <c r="C988" s="1042"/>
      <c r="D988" s="1175"/>
      <c r="E988" s="1403"/>
      <c r="F988" s="1044">
        <f t="shared" si="302"/>
        <v>0</v>
      </c>
      <c r="G988" s="1081" t="str">
        <f t="shared" si="301"/>
        <v/>
      </c>
      <c r="H988" s="1019"/>
      <c r="I988" s="1020"/>
      <c r="J988" s="1020"/>
      <c r="K988" s="1020"/>
      <c r="L988" s="1022"/>
      <c r="M988" s="1023"/>
      <c r="N988" s="1023"/>
      <c r="O988" s="1024"/>
      <c r="P988" s="1156"/>
      <c r="Q988" s="1010"/>
      <c r="R988" s="1073" t="str">
        <f>IF(H988="","",VLOOKUP($H988,'Nhập xuất tồn S02'!$B$12:$AB$51,3,0))</f>
        <v/>
      </c>
      <c r="S988" s="1093">
        <f t="shared" si="296"/>
        <v>0</v>
      </c>
      <c r="T988" s="1093">
        <f t="shared" si="297"/>
        <v>0</v>
      </c>
      <c r="U988" s="1094">
        <f>IF(J988&gt;0,VLOOKUP($H988,'Nhập xuất tồn S02'!$B$12:$AB$51,27,0),0)</f>
        <v>0</v>
      </c>
      <c r="V988" s="1094">
        <f t="shared" si="298"/>
        <v>0</v>
      </c>
      <c r="W988" s="1105" t="str">
        <f>IF(H988="","",VLOOKUP(H988,'Nhập xuất tồn S02'!$B$12:$X$4901,22,0))</f>
        <v/>
      </c>
      <c r="X988" s="1096" t="str">
        <f>IF(H988="","",VLOOKUP(H988,'Nhập xuất tồn S02'!$B$12:$X$4901,23,0))</f>
        <v/>
      </c>
      <c r="Y988" s="1096" t="str">
        <f t="shared" si="299"/>
        <v/>
      </c>
      <c r="Z988" s="1096" t="str">
        <f t="shared" si="300"/>
        <v/>
      </c>
      <c r="AA988" s="1107" t="str">
        <f>IF(P988="","",VLOOKUP(P988,'Khách hàng'!$B$6:$E$1391,2,0))</f>
        <v/>
      </c>
      <c r="AB988" s="1107" t="str">
        <f>IF(P988="","",VLOOKUP(P988,'Khách hàng'!$B$6:$E$1391,3,0))</f>
        <v/>
      </c>
    </row>
    <row r="989" spans="1:28" s="1011" customFormat="1" ht="13.8">
      <c r="A989" s="1164">
        <f t="shared" si="307"/>
        <v>1</v>
      </c>
      <c r="B989" s="1073" t="str">
        <f t="shared" si="308"/>
        <v>Q1</v>
      </c>
      <c r="C989" s="1042"/>
      <c r="D989" s="1175"/>
      <c r="E989" s="1403"/>
      <c r="F989" s="1044">
        <f t="shared" si="302"/>
        <v>0</v>
      </c>
      <c r="G989" s="1081" t="str">
        <f t="shared" si="301"/>
        <v/>
      </c>
      <c r="H989" s="1019"/>
      <c r="I989" s="1020"/>
      <c r="J989" s="1020"/>
      <c r="K989" s="1020"/>
      <c r="L989" s="1022"/>
      <c r="M989" s="1023"/>
      <c r="N989" s="1023"/>
      <c r="O989" s="1024"/>
      <c r="P989" s="1156"/>
      <c r="Q989" s="1010"/>
      <c r="R989" s="1073" t="str">
        <f>IF(H989="","",VLOOKUP($H989,'Nhập xuất tồn S02'!$B$12:$AB$51,3,0))</f>
        <v/>
      </c>
      <c r="S989" s="1093">
        <f t="shared" si="296"/>
        <v>0</v>
      </c>
      <c r="T989" s="1093">
        <f t="shared" si="297"/>
        <v>0</v>
      </c>
      <c r="U989" s="1094">
        <f>IF(J989&gt;0,VLOOKUP($H989,'Nhập xuất tồn S02'!$B$12:$AB$51,27,0),0)</f>
        <v>0</v>
      </c>
      <c r="V989" s="1094">
        <f t="shared" si="298"/>
        <v>0</v>
      </c>
      <c r="W989" s="1105" t="str">
        <f>IF(H989="","",VLOOKUP(H989,'Nhập xuất tồn S02'!$B$12:$X$4901,22,0))</f>
        <v/>
      </c>
      <c r="X989" s="1096" t="str">
        <f>IF(H989="","",VLOOKUP(H989,'Nhập xuất tồn S02'!$B$12:$X$4901,23,0))</f>
        <v/>
      </c>
      <c r="Y989" s="1096" t="str">
        <f t="shared" si="299"/>
        <v/>
      </c>
      <c r="Z989" s="1096" t="str">
        <f t="shared" si="300"/>
        <v/>
      </c>
      <c r="AA989" s="1107" t="str">
        <f>IF(P989="","",VLOOKUP(P989,'Khách hàng'!$B$6:$E$1391,2,0))</f>
        <v/>
      </c>
      <c r="AB989" s="1107" t="str">
        <f>IF(P989="","",VLOOKUP(P989,'Khách hàng'!$B$6:$E$1391,3,0))</f>
        <v/>
      </c>
    </row>
    <row r="990" spans="1:28" s="1011" customFormat="1" ht="13.8">
      <c r="A990" s="1164">
        <f t="shared" si="307"/>
        <v>1</v>
      </c>
      <c r="B990" s="1073" t="str">
        <f t="shared" si="308"/>
        <v>Q1</v>
      </c>
      <c r="C990" s="1042"/>
      <c r="D990" s="1175"/>
      <c r="E990" s="1403"/>
      <c r="F990" s="1044">
        <f t="shared" si="302"/>
        <v>0</v>
      </c>
      <c r="G990" s="1081" t="str">
        <f t="shared" si="301"/>
        <v/>
      </c>
      <c r="H990" s="1019"/>
      <c r="I990" s="1020"/>
      <c r="J990" s="1020"/>
      <c r="K990" s="1020"/>
      <c r="L990" s="1022"/>
      <c r="M990" s="1023"/>
      <c r="N990" s="1023"/>
      <c r="O990" s="1024"/>
      <c r="P990" s="1156"/>
      <c r="Q990" s="1010"/>
      <c r="R990" s="1073" t="str">
        <f>IF(H990="","",VLOOKUP($H990,'Nhập xuất tồn S02'!$B$12:$AB$51,3,0))</f>
        <v/>
      </c>
      <c r="S990" s="1093">
        <f t="shared" si="296"/>
        <v>0</v>
      </c>
      <c r="T990" s="1093">
        <f t="shared" si="297"/>
        <v>0</v>
      </c>
      <c r="U990" s="1094">
        <f>IF(J990&gt;0,VLOOKUP($H990,'Nhập xuất tồn S02'!$B$12:$AB$51,27,0),0)</f>
        <v>0</v>
      </c>
      <c r="V990" s="1094">
        <f t="shared" si="298"/>
        <v>0</v>
      </c>
      <c r="W990" s="1105" t="str">
        <f>IF(H990="","",VLOOKUP(H990,'Nhập xuất tồn S02'!$B$12:$X$4901,22,0))</f>
        <v/>
      </c>
      <c r="X990" s="1096" t="str">
        <f>IF(H990="","",VLOOKUP(H990,'Nhập xuất tồn S02'!$B$12:$X$4901,23,0))</f>
        <v/>
      </c>
      <c r="Y990" s="1096" t="str">
        <f t="shared" si="299"/>
        <v/>
      </c>
      <c r="Z990" s="1096" t="str">
        <f t="shared" si="300"/>
        <v/>
      </c>
      <c r="AA990" s="1107" t="str">
        <f>IF(P990="","",VLOOKUP(P990,'Khách hàng'!$B$6:$E$1391,2,0))</f>
        <v/>
      </c>
      <c r="AB990" s="1107" t="str">
        <f>IF(P990="","",VLOOKUP(P990,'Khách hàng'!$B$6:$E$1391,3,0))</f>
        <v/>
      </c>
    </row>
    <row r="991" spans="1:28" s="1011" customFormat="1" ht="13.8">
      <c r="A991" s="1164">
        <f t="shared" si="307"/>
        <v>1</v>
      </c>
      <c r="B991" s="1073" t="str">
        <f t="shared" si="308"/>
        <v>Q1</v>
      </c>
      <c r="C991" s="1042"/>
      <c r="D991" s="1175"/>
      <c r="E991" s="1403"/>
      <c r="F991" s="1044">
        <f t="shared" si="302"/>
        <v>0</v>
      </c>
      <c r="G991" s="1081" t="str">
        <f t="shared" si="301"/>
        <v/>
      </c>
      <c r="H991" s="1019"/>
      <c r="I991" s="1020"/>
      <c r="J991" s="1020"/>
      <c r="K991" s="1020"/>
      <c r="L991" s="1022"/>
      <c r="M991" s="1023"/>
      <c r="N991" s="1023"/>
      <c r="O991" s="1024"/>
      <c r="P991" s="1156"/>
      <c r="Q991" s="1010"/>
      <c r="R991" s="1073" t="str">
        <f>IF(H991="","",VLOOKUP($H991,'Nhập xuất tồn S02'!$B$12:$AB$51,3,0))</f>
        <v/>
      </c>
      <c r="S991" s="1093">
        <f t="shared" si="296"/>
        <v>0</v>
      </c>
      <c r="T991" s="1093">
        <f t="shared" si="297"/>
        <v>0</v>
      </c>
      <c r="U991" s="1094">
        <f>IF(J991&gt;0,VLOOKUP($H991,'Nhập xuất tồn S02'!$B$12:$AB$51,27,0),0)</f>
        <v>0</v>
      </c>
      <c r="V991" s="1094">
        <f t="shared" si="298"/>
        <v>0</v>
      </c>
      <c r="W991" s="1105" t="str">
        <f>IF(H991="","",VLOOKUP(H991,'Nhập xuất tồn S02'!$B$12:$X$4901,22,0))</f>
        <v/>
      </c>
      <c r="X991" s="1096" t="str">
        <f>IF(H991="","",VLOOKUP(H991,'Nhập xuất tồn S02'!$B$12:$X$4901,23,0))</f>
        <v/>
      </c>
      <c r="Y991" s="1096" t="str">
        <f t="shared" si="299"/>
        <v/>
      </c>
      <c r="Z991" s="1096" t="str">
        <f t="shared" si="300"/>
        <v/>
      </c>
      <c r="AA991" s="1107" t="str">
        <f>IF(P991="","",VLOOKUP(P991,'Khách hàng'!$B$6:$E$1391,2,0))</f>
        <v/>
      </c>
      <c r="AB991" s="1107" t="str">
        <f>IF(P991="","",VLOOKUP(P991,'Khách hàng'!$B$6:$E$1391,3,0))</f>
        <v/>
      </c>
    </row>
    <row r="992" spans="1:28" s="1011" customFormat="1" ht="13.8">
      <c r="A992" s="1164">
        <f t="shared" si="307"/>
        <v>1</v>
      </c>
      <c r="B992" s="1073" t="str">
        <f t="shared" si="308"/>
        <v>Q1</v>
      </c>
      <c r="C992" s="1042"/>
      <c r="D992" s="1175"/>
      <c r="E992" s="1403"/>
      <c r="F992" s="1044">
        <f t="shared" si="302"/>
        <v>0</v>
      </c>
      <c r="G992" s="1081" t="str">
        <f t="shared" si="301"/>
        <v/>
      </c>
      <c r="H992" s="1019"/>
      <c r="I992" s="1020"/>
      <c r="J992" s="1020"/>
      <c r="K992" s="1020"/>
      <c r="L992" s="1022"/>
      <c r="M992" s="1023"/>
      <c r="N992" s="1023"/>
      <c r="O992" s="1024"/>
      <c r="P992" s="1156"/>
      <c r="Q992" s="1010"/>
      <c r="R992" s="1073" t="str">
        <f>IF(H992="","",VLOOKUP($H992,'Nhập xuất tồn S02'!$B$12:$AB$51,3,0))</f>
        <v/>
      </c>
      <c r="S992" s="1093">
        <f t="shared" si="296"/>
        <v>0</v>
      </c>
      <c r="T992" s="1093">
        <f t="shared" si="297"/>
        <v>0</v>
      </c>
      <c r="U992" s="1094">
        <f>IF(J992&gt;0,VLOOKUP($H992,'Nhập xuất tồn S02'!$B$12:$AB$51,27,0),0)</f>
        <v>0</v>
      </c>
      <c r="V992" s="1094">
        <f t="shared" si="298"/>
        <v>0</v>
      </c>
      <c r="W992" s="1105" t="str">
        <f>IF(H992="","",VLOOKUP(H992,'Nhập xuất tồn S02'!$B$12:$X$4901,22,0))</f>
        <v/>
      </c>
      <c r="X992" s="1096" t="str">
        <f>IF(H992="","",VLOOKUP(H992,'Nhập xuất tồn S02'!$B$12:$X$4901,23,0))</f>
        <v/>
      </c>
      <c r="Y992" s="1096" t="str">
        <f t="shared" si="299"/>
        <v/>
      </c>
      <c r="Z992" s="1096" t="str">
        <f t="shared" si="300"/>
        <v/>
      </c>
      <c r="AA992" s="1107" t="str">
        <f>IF(P992="","",VLOOKUP(P992,'Khách hàng'!$B$6:$E$1391,2,0))</f>
        <v/>
      </c>
      <c r="AB992" s="1107" t="str">
        <f>IF(P992="","",VLOOKUP(P992,'Khách hàng'!$B$6:$E$1391,3,0))</f>
        <v/>
      </c>
    </row>
    <row r="993" spans="1:28" s="1011" customFormat="1" ht="13.8">
      <c r="A993" s="1164">
        <f t="shared" si="307"/>
        <v>1</v>
      </c>
      <c r="B993" s="1073" t="str">
        <f t="shared" si="308"/>
        <v>Q1</v>
      </c>
      <c r="C993" s="1042"/>
      <c r="D993" s="1175"/>
      <c r="E993" s="1403"/>
      <c r="F993" s="1044">
        <f t="shared" si="302"/>
        <v>0</v>
      </c>
      <c r="G993" s="1081" t="str">
        <f t="shared" si="301"/>
        <v/>
      </c>
      <c r="H993" s="1019"/>
      <c r="I993" s="1020"/>
      <c r="J993" s="1020"/>
      <c r="K993" s="1020"/>
      <c r="L993" s="1022"/>
      <c r="M993" s="1023"/>
      <c r="N993" s="1023"/>
      <c r="O993" s="1024"/>
      <c r="P993" s="1156"/>
      <c r="Q993" s="1010"/>
      <c r="R993" s="1073" t="str">
        <f>IF(H993="","",VLOOKUP($H993,'Nhập xuất tồn S02'!$B$12:$AB$51,3,0))</f>
        <v/>
      </c>
      <c r="S993" s="1093">
        <f t="shared" ref="S993:S1060" si="309">IF(OR(LEFT(G993,2)="PN",M993="152",M993="155",M993="156"),O993/I993,0)</f>
        <v>0</v>
      </c>
      <c r="T993" s="1093">
        <f t="shared" ref="T993:T1060" si="310">IF(OR(LEFT(G993,2)="PN",M993="152",M993="155",M993="156"),O993,0)</f>
        <v>0</v>
      </c>
      <c r="U993" s="1094">
        <f>IF(J993&gt;0,VLOOKUP($H993,'Nhập xuất tồn S02'!$B$12:$AB$51,27,0),0)</f>
        <v>0</v>
      </c>
      <c r="V993" s="1094">
        <f t="shared" si="298"/>
        <v>0</v>
      </c>
      <c r="W993" s="1105" t="str">
        <f>IF(H993="","",VLOOKUP(H993,'Nhập xuất tồn S02'!$B$12:$X$4901,22,0))</f>
        <v/>
      </c>
      <c r="X993" s="1096" t="str">
        <f>IF(H993="","",VLOOKUP(H993,'Nhập xuất tồn S02'!$B$12:$X$4901,23,0))</f>
        <v/>
      </c>
      <c r="Y993" s="1096" t="str">
        <f t="shared" si="299"/>
        <v/>
      </c>
      <c r="Z993" s="1096" t="str">
        <f t="shared" si="300"/>
        <v/>
      </c>
      <c r="AA993" s="1107" t="str">
        <f>IF(P993="","",VLOOKUP(P993,'Khách hàng'!$B$6:$E$1391,2,0))</f>
        <v/>
      </c>
      <c r="AB993" s="1107" t="str">
        <f>IF(P993="","",VLOOKUP(P993,'Khách hàng'!$B$6:$E$1391,3,0))</f>
        <v/>
      </c>
    </row>
    <row r="994" spans="1:28" s="1011" customFormat="1" ht="13.8">
      <c r="A994" s="1164">
        <f t="shared" si="307"/>
        <v>1</v>
      </c>
      <c r="B994" s="1073" t="str">
        <f t="shared" si="308"/>
        <v>Q1</v>
      </c>
      <c r="C994" s="1042"/>
      <c r="D994" s="1175"/>
      <c r="E994" s="1403"/>
      <c r="F994" s="1044">
        <f t="shared" si="302"/>
        <v>0</v>
      </c>
      <c r="G994" s="1081" t="str">
        <f t="shared" si="301"/>
        <v/>
      </c>
      <c r="H994" s="1019"/>
      <c r="I994" s="1020"/>
      <c r="J994" s="1020"/>
      <c r="K994" s="1020"/>
      <c r="L994" s="1022"/>
      <c r="M994" s="1023"/>
      <c r="N994" s="1023"/>
      <c r="O994" s="1024"/>
      <c r="P994" s="1156"/>
      <c r="Q994" s="1010"/>
      <c r="R994" s="1073" t="str">
        <f>IF(H994="","",VLOOKUP($H994,'Nhập xuất tồn S02'!$B$12:$AB$51,3,0))</f>
        <v/>
      </c>
      <c r="S994" s="1093">
        <f t="shared" si="309"/>
        <v>0</v>
      </c>
      <c r="T994" s="1093">
        <f t="shared" si="310"/>
        <v>0</v>
      </c>
      <c r="U994" s="1094">
        <f>IF(J994&gt;0,VLOOKUP($H994,'Nhập xuất tồn S02'!$B$12:$AB$51,27,0),0)</f>
        <v>0</v>
      </c>
      <c r="V994" s="1094">
        <f t="shared" ref="V994:V1057" si="311">IF(J994&gt;0,J994*U994,0)</f>
        <v>0</v>
      </c>
      <c r="W994" s="1105" t="str">
        <f>IF(H994="","",VLOOKUP(H994,'Nhập xuất tồn S02'!$B$12:$X$4901,22,0))</f>
        <v/>
      </c>
      <c r="X994" s="1096" t="str">
        <f>IF(H994="","",VLOOKUP(H994,'Nhập xuất tồn S02'!$B$12:$X$4901,23,0))</f>
        <v/>
      </c>
      <c r="Y994" s="1096" t="str">
        <f t="shared" ref="Y994:Y1060" si="312">LEFT(M994,3)</f>
        <v/>
      </c>
      <c r="Z994" s="1096" t="str">
        <f t="shared" ref="Z994:Z1060" si="313">LEFT(N994,3)</f>
        <v/>
      </c>
      <c r="AA994" s="1107" t="str">
        <f>IF(P994="","",VLOOKUP(P994,'Khách hàng'!$B$6:$E$1391,2,0))</f>
        <v/>
      </c>
      <c r="AB994" s="1107" t="str">
        <f>IF(P994="","",VLOOKUP(P994,'Khách hàng'!$B$6:$E$1391,3,0))</f>
        <v/>
      </c>
    </row>
    <row r="995" spans="1:28" s="1011" customFormat="1" ht="13.8">
      <c r="A995" s="1164">
        <f t="shared" si="307"/>
        <v>1</v>
      </c>
      <c r="B995" s="1073" t="str">
        <f t="shared" si="308"/>
        <v>Q1</v>
      </c>
      <c r="C995" s="1042"/>
      <c r="D995" s="1175"/>
      <c r="E995" s="1403"/>
      <c r="F995" s="1044">
        <f t="shared" si="302"/>
        <v>0</v>
      </c>
      <c r="G995" s="1081" t="str">
        <f t="shared" si="301"/>
        <v/>
      </c>
      <c r="H995" s="1019"/>
      <c r="I995" s="1020"/>
      <c r="J995" s="1020"/>
      <c r="K995" s="1020"/>
      <c r="L995" s="1022"/>
      <c r="M995" s="1023"/>
      <c r="N995" s="1023"/>
      <c r="O995" s="1024"/>
      <c r="P995" s="1156"/>
      <c r="Q995" s="1010"/>
      <c r="R995" s="1073" t="str">
        <f>IF(H995="","",VLOOKUP($H995,'Nhập xuất tồn S02'!$B$12:$AB$51,3,0))</f>
        <v/>
      </c>
      <c r="S995" s="1093">
        <f t="shared" si="309"/>
        <v>0</v>
      </c>
      <c r="T995" s="1093">
        <f t="shared" si="310"/>
        <v>0</v>
      </c>
      <c r="U995" s="1094">
        <f>IF(J995&gt;0,VLOOKUP($H995,'Nhập xuất tồn S02'!$B$12:$AB$51,27,0),0)</f>
        <v>0</v>
      </c>
      <c r="V995" s="1094">
        <f t="shared" si="311"/>
        <v>0</v>
      </c>
      <c r="W995" s="1105" t="str">
        <f>IF(H995="","",VLOOKUP(H995,'Nhập xuất tồn S02'!$B$12:$X$4901,22,0))</f>
        <v/>
      </c>
      <c r="X995" s="1096" t="str">
        <f>IF(H995="","",VLOOKUP(H995,'Nhập xuất tồn S02'!$B$12:$X$4901,23,0))</f>
        <v/>
      </c>
      <c r="Y995" s="1096" t="str">
        <f t="shared" si="312"/>
        <v/>
      </c>
      <c r="Z995" s="1096" t="str">
        <f t="shared" si="313"/>
        <v/>
      </c>
      <c r="AA995" s="1107" t="str">
        <f>IF(P995="","",VLOOKUP(P995,'Khách hàng'!$B$6:$E$1391,2,0))</f>
        <v/>
      </c>
      <c r="AB995" s="1107" t="str">
        <f>IF(P995="","",VLOOKUP(P995,'Khách hàng'!$B$6:$E$1391,3,0))</f>
        <v/>
      </c>
    </row>
    <row r="996" spans="1:28" s="1011" customFormat="1" ht="13.8">
      <c r="A996" s="1164">
        <f t="shared" si="307"/>
        <v>1</v>
      </c>
      <c r="B996" s="1073" t="str">
        <f t="shared" si="308"/>
        <v>Q1</v>
      </c>
      <c r="C996" s="1042"/>
      <c r="D996" s="1175"/>
      <c r="E996" s="1403"/>
      <c r="F996" s="1044">
        <f t="shared" si="302"/>
        <v>0</v>
      </c>
      <c r="G996" s="1081" t="str">
        <f t="shared" si="301"/>
        <v/>
      </c>
      <c r="H996" s="1019"/>
      <c r="I996" s="1020"/>
      <c r="J996" s="1020"/>
      <c r="K996" s="1020"/>
      <c r="L996" s="1022"/>
      <c r="M996" s="1023"/>
      <c r="N996" s="1023"/>
      <c r="O996" s="1024"/>
      <c r="P996" s="1156"/>
      <c r="Q996" s="1010"/>
      <c r="R996" s="1073" t="str">
        <f>IF(H996="","",VLOOKUP($H996,'Nhập xuất tồn S02'!$B$12:$AB$51,3,0))</f>
        <v/>
      </c>
      <c r="S996" s="1093">
        <f t="shared" si="309"/>
        <v>0</v>
      </c>
      <c r="T996" s="1093">
        <f t="shared" si="310"/>
        <v>0</v>
      </c>
      <c r="U996" s="1094">
        <f>IF(J996&gt;0,VLOOKUP($H996,'Nhập xuất tồn S02'!$B$12:$AB$51,27,0),0)</f>
        <v>0</v>
      </c>
      <c r="V996" s="1094">
        <f t="shared" si="311"/>
        <v>0</v>
      </c>
      <c r="W996" s="1105" t="str">
        <f>IF(H996="","",VLOOKUP(H996,'Nhập xuất tồn S02'!$B$12:$X$4901,22,0))</f>
        <v/>
      </c>
      <c r="X996" s="1096" t="str">
        <f>IF(H996="","",VLOOKUP(H996,'Nhập xuất tồn S02'!$B$12:$X$4901,23,0))</f>
        <v/>
      </c>
      <c r="Y996" s="1096" t="str">
        <f t="shared" si="312"/>
        <v/>
      </c>
      <c r="Z996" s="1096" t="str">
        <f t="shared" si="313"/>
        <v/>
      </c>
      <c r="AA996" s="1107" t="str">
        <f>IF(P996="","",VLOOKUP(P996,'Khách hàng'!$B$6:$E$1391,2,0))</f>
        <v/>
      </c>
      <c r="AB996" s="1107" t="str">
        <f>IF(P996="","",VLOOKUP(P996,'Khách hàng'!$B$6:$E$1391,3,0))</f>
        <v/>
      </c>
    </row>
    <row r="997" spans="1:28" s="1011" customFormat="1" ht="13.8">
      <c r="A997" s="1164">
        <f t="shared" si="307"/>
        <v>1</v>
      </c>
      <c r="B997" s="1073" t="str">
        <f t="shared" si="308"/>
        <v>Q1</v>
      </c>
      <c r="C997" s="1042"/>
      <c r="D997" s="1175"/>
      <c r="E997" s="1403"/>
      <c r="F997" s="1044">
        <f t="shared" si="302"/>
        <v>0</v>
      </c>
      <c r="G997" s="1081" t="str">
        <f t="shared" si="301"/>
        <v/>
      </c>
      <c r="H997" s="1019"/>
      <c r="I997" s="1020"/>
      <c r="J997" s="1020"/>
      <c r="K997" s="1020"/>
      <c r="L997" s="1022"/>
      <c r="M997" s="1023"/>
      <c r="N997" s="1023"/>
      <c r="O997" s="1024"/>
      <c r="P997" s="1156"/>
      <c r="Q997" s="1010"/>
      <c r="R997" s="1073" t="str">
        <f>IF(H997="","",VLOOKUP($H997,'Nhập xuất tồn S02'!$B$12:$AB$51,3,0))</f>
        <v/>
      </c>
      <c r="S997" s="1093">
        <f t="shared" si="309"/>
        <v>0</v>
      </c>
      <c r="T997" s="1093">
        <f t="shared" si="310"/>
        <v>0</v>
      </c>
      <c r="U997" s="1094">
        <f>IF(J997&gt;0,VLOOKUP($H997,'Nhập xuất tồn S02'!$B$12:$AB$51,27,0),0)</f>
        <v>0</v>
      </c>
      <c r="V997" s="1094">
        <f t="shared" si="311"/>
        <v>0</v>
      </c>
      <c r="W997" s="1105" t="str">
        <f>IF(H997="","",VLOOKUP(H997,'Nhập xuất tồn S02'!$B$12:$X$4901,22,0))</f>
        <v/>
      </c>
      <c r="X997" s="1096" t="str">
        <f>IF(H997="","",VLOOKUP(H997,'Nhập xuất tồn S02'!$B$12:$X$4901,23,0))</f>
        <v/>
      </c>
      <c r="Y997" s="1096" t="str">
        <f t="shared" si="312"/>
        <v/>
      </c>
      <c r="Z997" s="1096" t="str">
        <f t="shared" si="313"/>
        <v/>
      </c>
      <c r="AA997" s="1107" t="str">
        <f>IF(P997="","",VLOOKUP(P997,'Khách hàng'!$B$6:$E$1391,2,0))</f>
        <v/>
      </c>
      <c r="AB997" s="1107" t="str">
        <f>IF(P997="","",VLOOKUP(P997,'Khách hàng'!$B$6:$E$1391,3,0))</f>
        <v/>
      </c>
    </row>
    <row r="998" spans="1:28" s="1011" customFormat="1" ht="13.8">
      <c r="A998" s="1164">
        <f t="shared" si="307"/>
        <v>1</v>
      </c>
      <c r="B998" s="1073" t="str">
        <f t="shared" si="308"/>
        <v>Q1</v>
      </c>
      <c r="C998" s="1042"/>
      <c r="D998" s="1175"/>
      <c r="E998" s="1403"/>
      <c r="F998" s="1044">
        <f t="shared" si="302"/>
        <v>0</v>
      </c>
      <c r="G998" s="1081" t="str">
        <f t="shared" si="301"/>
        <v/>
      </c>
      <c r="H998" s="1019"/>
      <c r="I998" s="1020"/>
      <c r="J998" s="1020"/>
      <c r="K998" s="1020"/>
      <c r="L998" s="1022"/>
      <c r="M998" s="1023"/>
      <c r="N998" s="1023"/>
      <c r="O998" s="1024"/>
      <c r="P998" s="1156"/>
      <c r="Q998" s="1010"/>
      <c r="R998" s="1073" t="str">
        <f>IF(H998="","",VLOOKUP($H998,'Nhập xuất tồn S02'!$B$12:$AB$51,3,0))</f>
        <v/>
      </c>
      <c r="S998" s="1093">
        <f t="shared" si="309"/>
        <v>0</v>
      </c>
      <c r="T998" s="1093">
        <f t="shared" si="310"/>
        <v>0</v>
      </c>
      <c r="U998" s="1094">
        <f>IF(J998&gt;0,VLOOKUP($H998,'Nhập xuất tồn S02'!$B$12:$AB$51,27,0),0)</f>
        <v>0</v>
      </c>
      <c r="V998" s="1094">
        <f t="shared" si="311"/>
        <v>0</v>
      </c>
      <c r="W998" s="1105" t="str">
        <f>IF(H998="","",VLOOKUP(H998,'Nhập xuất tồn S02'!$B$12:$X$4901,22,0))</f>
        <v/>
      </c>
      <c r="X998" s="1096" t="str">
        <f>IF(H998="","",VLOOKUP(H998,'Nhập xuất tồn S02'!$B$12:$X$4901,23,0))</f>
        <v/>
      </c>
      <c r="Y998" s="1096" t="str">
        <f t="shared" si="312"/>
        <v/>
      </c>
      <c r="Z998" s="1096" t="str">
        <f t="shared" si="313"/>
        <v/>
      </c>
      <c r="AA998" s="1107" t="str">
        <f>IF(P998="","",VLOOKUP(P998,'Khách hàng'!$B$6:$E$1391,2,0))</f>
        <v/>
      </c>
      <c r="AB998" s="1107" t="str">
        <f>IF(P998="","",VLOOKUP(P998,'Khách hàng'!$B$6:$E$1391,3,0))</f>
        <v/>
      </c>
    </row>
    <row r="999" spans="1:28" s="1011" customFormat="1" ht="13.8">
      <c r="A999" s="1164">
        <f t="shared" si="307"/>
        <v>1</v>
      </c>
      <c r="B999" s="1073" t="str">
        <f t="shared" si="308"/>
        <v>Q1</v>
      </c>
      <c r="C999" s="1042"/>
      <c r="D999" s="1175"/>
      <c r="E999" s="1403"/>
      <c r="F999" s="1044">
        <f t="shared" si="302"/>
        <v>0</v>
      </c>
      <c r="G999" s="1081" t="str">
        <f t="shared" si="301"/>
        <v/>
      </c>
      <c r="H999" s="1019"/>
      <c r="I999" s="1020"/>
      <c r="J999" s="1020"/>
      <c r="K999" s="1020"/>
      <c r="L999" s="1022"/>
      <c r="M999" s="1023"/>
      <c r="N999" s="1023"/>
      <c r="O999" s="1024"/>
      <c r="P999" s="1156"/>
      <c r="Q999" s="1010"/>
      <c r="R999" s="1073" t="str">
        <f>IF(H999="","",VLOOKUP($H999,'Nhập xuất tồn S02'!$B$12:$AB$51,3,0))</f>
        <v/>
      </c>
      <c r="S999" s="1093">
        <f t="shared" si="309"/>
        <v>0</v>
      </c>
      <c r="T999" s="1093">
        <f t="shared" si="310"/>
        <v>0</v>
      </c>
      <c r="U999" s="1094">
        <f>IF(J999&gt;0,VLOOKUP($H999,'Nhập xuất tồn S02'!$B$12:$AB$51,27,0),0)</f>
        <v>0</v>
      </c>
      <c r="V999" s="1094">
        <f t="shared" si="311"/>
        <v>0</v>
      </c>
      <c r="W999" s="1105" t="str">
        <f>IF(H999="","",VLOOKUP(H999,'Nhập xuất tồn S02'!$B$12:$X$4901,22,0))</f>
        <v/>
      </c>
      <c r="X999" s="1096" t="str">
        <f>IF(H999="","",VLOOKUP(H999,'Nhập xuất tồn S02'!$B$12:$X$4901,23,0))</f>
        <v/>
      </c>
      <c r="Y999" s="1096" t="str">
        <f t="shared" si="312"/>
        <v/>
      </c>
      <c r="Z999" s="1096" t="str">
        <f t="shared" si="313"/>
        <v/>
      </c>
      <c r="AA999" s="1107" t="str">
        <f>IF(P999="","",VLOOKUP(P999,'Khách hàng'!$B$6:$E$1391,2,0))</f>
        <v/>
      </c>
      <c r="AB999" s="1107" t="str">
        <f>IF(P999="","",VLOOKUP(P999,'Khách hàng'!$B$6:$E$1391,3,0))</f>
        <v/>
      </c>
    </row>
    <row r="1000" spans="1:28" s="1011" customFormat="1" ht="13.8">
      <c r="A1000" s="1164">
        <f t="shared" si="307"/>
        <v>1</v>
      </c>
      <c r="B1000" s="1073" t="str">
        <f t="shared" si="308"/>
        <v>Q1</v>
      </c>
      <c r="C1000" s="1042"/>
      <c r="D1000" s="1175"/>
      <c r="E1000" s="1403"/>
      <c r="F1000" s="1044">
        <f t="shared" si="302"/>
        <v>0</v>
      </c>
      <c r="G1000" s="1081" t="str">
        <f t="shared" si="301"/>
        <v/>
      </c>
      <c r="H1000" s="1019"/>
      <c r="I1000" s="1020"/>
      <c r="J1000" s="1020"/>
      <c r="K1000" s="1020"/>
      <c r="L1000" s="1022"/>
      <c r="M1000" s="1023"/>
      <c r="N1000" s="1023"/>
      <c r="O1000" s="1024"/>
      <c r="P1000" s="1156"/>
      <c r="Q1000" s="1010"/>
      <c r="R1000" s="1073" t="str">
        <f>IF(H1000="","",VLOOKUP($H1000,'Nhập xuất tồn S02'!$B$12:$AB$51,3,0))</f>
        <v/>
      </c>
      <c r="S1000" s="1093">
        <f t="shared" si="309"/>
        <v>0</v>
      </c>
      <c r="T1000" s="1093">
        <f t="shared" si="310"/>
        <v>0</v>
      </c>
      <c r="U1000" s="1094">
        <f>IF(J1000&gt;0,VLOOKUP($H1000,'Nhập xuất tồn S02'!$B$12:$AB$51,27,0),0)</f>
        <v>0</v>
      </c>
      <c r="V1000" s="1094">
        <f t="shared" si="311"/>
        <v>0</v>
      </c>
      <c r="W1000" s="1105" t="str">
        <f>IF(H1000="","",VLOOKUP(H1000,'Nhập xuất tồn S02'!$B$12:$X$4901,22,0))</f>
        <v/>
      </c>
      <c r="X1000" s="1096" t="str">
        <f>IF(H1000="","",VLOOKUP(H1000,'Nhập xuất tồn S02'!$B$12:$X$4901,23,0))</f>
        <v/>
      </c>
      <c r="Y1000" s="1096" t="str">
        <f t="shared" si="312"/>
        <v/>
      </c>
      <c r="Z1000" s="1096" t="str">
        <f t="shared" si="313"/>
        <v/>
      </c>
      <c r="AA1000" s="1107" t="str">
        <f>IF(P1000="","",VLOOKUP(P1000,'Khách hàng'!$B$6:$E$1391,2,0))</f>
        <v/>
      </c>
      <c r="AB1000" s="1107" t="str">
        <f>IF(P1000="","",VLOOKUP(P1000,'Khách hàng'!$B$6:$E$1391,3,0))</f>
        <v/>
      </c>
    </row>
    <row r="1001" spans="1:28" s="1011" customFormat="1" ht="13.8">
      <c r="A1001" s="1164">
        <f t="shared" si="307"/>
        <v>1</v>
      </c>
      <c r="B1001" s="1073" t="str">
        <f t="shared" si="308"/>
        <v>Q1</v>
      </c>
      <c r="C1001" s="1042"/>
      <c r="D1001" s="1175"/>
      <c r="E1001" s="1403"/>
      <c r="F1001" s="1044">
        <f t="shared" si="302"/>
        <v>0</v>
      </c>
      <c r="G1001" s="1081" t="str">
        <f t="shared" si="301"/>
        <v/>
      </c>
      <c r="H1001" s="1019"/>
      <c r="I1001" s="1020"/>
      <c r="J1001" s="1020"/>
      <c r="K1001" s="1020"/>
      <c r="L1001" s="1022"/>
      <c r="M1001" s="1023"/>
      <c r="N1001" s="1023"/>
      <c r="O1001" s="1024"/>
      <c r="P1001" s="1156"/>
      <c r="Q1001" s="1010"/>
      <c r="R1001" s="1073" t="str">
        <f>IF(H1001="","",VLOOKUP($H1001,'Nhập xuất tồn S02'!$B$12:$AB$51,3,0))</f>
        <v/>
      </c>
      <c r="S1001" s="1093">
        <f t="shared" si="309"/>
        <v>0</v>
      </c>
      <c r="T1001" s="1093">
        <f t="shared" si="310"/>
        <v>0</v>
      </c>
      <c r="U1001" s="1094">
        <f>IF(J1001&gt;0,VLOOKUP($H1001,'Nhập xuất tồn S02'!$B$12:$AB$51,27,0),0)</f>
        <v>0</v>
      </c>
      <c r="V1001" s="1094">
        <f t="shared" si="311"/>
        <v>0</v>
      </c>
      <c r="W1001" s="1105" t="str">
        <f>IF(H1001="","",VLOOKUP(H1001,'Nhập xuất tồn S02'!$B$12:$X$4901,22,0))</f>
        <v/>
      </c>
      <c r="X1001" s="1096" t="str">
        <f>IF(H1001="","",VLOOKUP(H1001,'Nhập xuất tồn S02'!$B$12:$X$4901,23,0))</f>
        <v/>
      </c>
      <c r="Y1001" s="1096" t="str">
        <f t="shared" si="312"/>
        <v/>
      </c>
      <c r="Z1001" s="1096" t="str">
        <f t="shared" si="313"/>
        <v/>
      </c>
      <c r="AA1001" s="1107" t="str">
        <f>IF(P1001="","",VLOOKUP(P1001,'Khách hàng'!$B$6:$E$1391,2,0))</f>
        <v/>
      </c>
      <c r="AB1001" s="1107" t="str">
        <f>IF(P1001="","",VLOOKUP(P1001,'Khách hàng'!$B$6:$E$1391,3,0))</f>
        <v/>
      </c>
    </row>
    <row r="1002" spans="1:28" s="1011" customFormat="1" ht="13.8">
      <c r="A1002" s="1164">
        <f t="shared" si="307"/>
        <v>1</v>
      </c>
      <c r="B1002" s="1073" t="str">
        <f t="shared" si="308"/>
        <v>Q1</v>
      </c>
      <c r="C1002" s="1042"/>
      <c r="D1002" s="1175"/>
      <c r="E1002" s="1403"/>
      <c r="F1002" s="1044">
        <f t="shared" si="302"/>
        <v>0</v>
      </c>
      <c r="G1002" s="1081" t="str">
        <f t="shared" si="301"/>
        <v/>
      </c>
      <c r="H1002" s="1019"/>
      <c r="I1002" s="1020"/>
      <c r="J1002" s="1020"/>
      <c r="K1002" s="1020"/>
      <c r="L1002" s="1022"/>
      <c r="M1002" s="1023"/>
      <c r="N1002" s="1023"/>
      <c r="O1002" s="1024"/>
      <c r="P1002" s="1156"/>
      <c r="Q1002" s="1010"/>
      <c r="R1002" s="1073" t="str">
        <f>IF(H1002="","",VLOOKUP($H1002,'Nhập xuất tồn S02'!$B$12:$AB$51,3,0))</f>
        <v/>
      </c>
      <c r="S1002" s="1093">
        <f t="shared" si="309"/>
        <v>0</v>
      </c>
      <c r="T1002" s="1093">
        <f t="shared" si="310"/>
        <v>0</v>
      </c>
      <c r="U1002" s="1094">
        <f>IF(J1002&gt;0,VLOOKUP($H1002,'Nhập xuất tồn S02'!$B$12:$AB$51,27,0),0)</f>
        <v>0</v>
      </c>
      <c r="V1002" s="1094">
        <f t="shared" si="311"/>
        <v>0</v>
      </c>
      <c r="W1002" s="1105" t="str">
        <f>IF(H1002="","",VLOOKUP(H1002,'Nhập xuất tồn S02'!$B$12:$X$4901,22,0))</f>
        <v/>
      </c>
      <c r="X1002" s="1096" t="str">
        <f>IF(H1002="","",VLOOKUP(H1002,'Nhập xuất tồn S02'!$B$12:$X$4901,23,0))</f>
        <v/>
      </c>
      <c r="Y1002" s="1096" t="str">
        <f t="shared" si="312"/>
        <v/>
      </c>
      <c r="Z1002" s="1096" t="str">
        <f t="shared" si="313"/>
        <v/>
      </c>
      <c r="AA1002" s="1107" t="str">
        <f>IF(P1002="","",VLOOKUP(P1002,'Khách hàng'!$B$6:$E$1391,2,0))</f>
        <v/>
      </c>
      <c r="AB1002" s="1107" t="str">
        <f>IF(P1002="","",VLOOKUP(P1002,'Khách hàng'!$B$6:$E$1391,3,0))</f>
        <v/>
      </c>
    </row>
    <row r="1003" spans="1:28" s="1011" customFormat="1" ht="13.8">
      <c r="A1003" s="1164">
        <f t="shared" si="307"/>
        <v>1</v>
      </c>
      <c r="B1003" s="1073" t="str">
        <f t="shared" si="308"/>
        <v>Q1</v>
      </c>
      <c r="C1003" s="1042"/>
      <c r="D1003" s="1175"/>
      <c r="E1003" s="1403"/>
      <c r="F1003" s="1044">
        <f t="shared" si="302"/>
        <v>0</v>
      </c>
      <c r="G1003" s="1081" t="str">
        <f t="shared" si="301"/>
        <v/>
      </c>
      <c r="H1003" s="1019"/>
      <c r="I1003" s="1020"/>
      <c r="J1003" s="1020"/>
      <c r="K1003" s="1020"/>
      <c r="L1003" s="1022"/>
      <c r="M1003" s="1023"/>
      <c r="N1003" s="1023"/>
      <c r="O1003" s="1024"/>
      <c r="P1003" s="1156"/>
      <c r="Q1003" s="1010"/>
      <c r="R1003" s="1073" t="str">
        <f>IF(H1003="","",VLOOKUP($H1003,'Nhập xuất tồn S02'!$B$12:$AB$51,3,0))</f>
        <v/>
      </c>
      <c r="S1003" s="1093">
        <f t="shared" si="309"/>
        <v>0</v>
      </c>
      <c r="T1003" s="1093">
        <f t="shared" si="310"/>
        <v>0</v>
      </c>
      <c r="U1003" s="1094">
        <f>IF(J1003&gt;0,VLOOKUP($H1003,'Nhập xuất tồn S02'!$B$12:$AB$51,27,0),0)</f>
        <v>0</v>
      </c>
      <c r="V1003" s="1094">
        <f t="shared" si="311"/>
        <v>0</v>
      </c>
      <c r="W1003" s="1105" t="str">
        <f>IF(H1003="","",VLOOKUP(H1003,'Nhập xuất tồn S02'!$B$12:$X$4901,22,0))</f>
        <v/>
      </c>
      <c r="X1003" s="1096" t="str">
        <f>IF(H1003="","",VLOOKUP(H1003,'Nhập xuất tồn S02'!$B$12:$X$4901,23,0))</f>
        <v/>
      </c>
      <c r="Y1003" s="1096" t="str">
        <f t="shared" si="312"/>
        <v/>
      </c>
      <c r="Z1003" s="1096" t="str">
        <f t="shared" si="313"/>
        <v/>
      </c>
      <c r="AA1003" s="1107" t="str">
        <f>IF(P1003="","",VLOOKUP(P1003,'Khách hàng'!$B$6:$E$1391,2,0))</f>
        <v/>
      </c>
      <c r="AB1003" s="1107" t="str">
        <f>IF(P1003="","",VLOOKUP(P1003,'Khách hàng'!$B$6:$E$1391,3,0))</f>
        <v/>
      </c>
    </row>
    <row r="1004" spans="1:28" s="1011" customFormat="1" ht="13.8">
      <c r="A1004" s="1164">
        <f t="shared" si="307"/>
        <v>1</v>
      </c>
      <c r="B1004" s="1073" t="str">
        <f t="shared" si="308"/>
        <v>Q1</v>
      </c>
      <c r="C1004" s="1042"/>
      <c r="D1004" s="1175"/>
      <c r="E1004" s="1403"/>
      <c r="F1004" s="1044">
        <f t="shared" si="302"/>
        <v>0</v>
      </c>
      <c r="G1004" s="1081" t="str">
        <f t="shared" si="301"/>
        <v/>
      </c>
      <c r="H1004" s="1019"/>
      <c r="I1004" s="1020"/>
      <c r="J1004" s="1020"/>
      <c r="K1004" s="1020"/>
      <c r="L1004" s="1022"/>
      <c r="M1004" s="1023"/>
      <c r="N1004" s="1023"/>
      <c r="O1004" s="1024"/>
      <c r="P1004" s="1156"/>
      <c r="Q1004" s="1010"/>
      <c r="R1004" s="1073" t="str">
        <f>IF(H1004="","",VLOOKUP($H1004,'Nhập xuất tồn S02'!$B$12:$AB$51,3,0))</f>
        <v/>
      </c>
      <c r="S1004" s="1093">
        <f t="shared" si="309"/>
        <v>0</v>
      </c>
      <c r="T1004" s="1093">
        <f t="shared" si="310"/>
        <v>0</v>
      </c>
      <c r="U1004" s="1094">
        <f>IF(J1004&gt;0,VLOOKUP($H1004,'Nhập xuất tồn S02'!$B$12:$AB$51,27,0),0)</f>
        <v>0</v>
      </c>
      <c r="V1004" s="1094">
        <f t="shared" si="311"/>
        <v>0</v>
      </c>
      <c r="W1004" s="1105" t="str">
        <f>IF(H1004="","",VLOOKUP(H1004,'Nhập xuất tồn S02'!$B$12:$X$4901,22,0))</f>
        <v/>
      </c>
      <c r="X1004" s="1096" t="str">
        <f>IF(H1004="","",VLOOKUP(H1004,'Nhập xuất tồn S02'!$B$12:$X$4901,23,0))</f>
        <v/>
      </c>
      <c r="Y1004" s="1096" t="str">
        <f t="shared" si="312"/>
        <v/>
      </c>
      <c r="Z1004" s="1096" t="str">
        <f t="shared" si="313"/>
        <v/>
      </c>
      <c r="AA1004" s="1107" t="str">
        <f>IF(P1004="","",VLOOKUP(P1004,'Khách hàng'!$B$6:$E$1391,2,0))</f>
        <v/>
      </c>
      <c r="AB1004" s="1107" t="str">
        <f>IF(P1004="","",VLOOKUP(P1004,'Khách hàng'!$B$6:$E$1391,3,0))</f>
        <v/>
      </c>
    </row>
    <row r="1005" spans="1:28" s="1011" customFormat="1" ht="13.8">
      <c r="A1005" s="1164">
        <f t="shared" si="307"/>
        <v>1</v>
      </c>
      <c r="B1005" s="1073" t="str">
        <f t="shared" si="308"/>
        <v>Q1</v>
      </c>
      <c r="C1005" s="1042"/>
      <c r="D1005" s="1175"/>
      <c r="E1005" s="1403"/>
      <c r="F1005" s="1044">
        <f t="shared" si="302"/>
        <v>0</v>
      </c>
      <c r="G1005" s="1081" t="str">
        <f t="shared" si="301"/>
        <v/>
      </c>
      <c r="H1005" s="1019"/>
      <c r="I1005" s="1020"/>
      <c r="J1005" s="1020"/>
      <c r="K1005" s="1020"/>
      <c r="L1005" s="1022"/>
      <c r="M1005" s="1023"/>
      <c r="N1005" s="1023"/>
      <c r="O1005" s="1024"/>
      <c r="P1005" s="1156"/>
      <c r="Q1005" s="1010"/>
      <c r="R1005" s="1073" t="str">
        <f>IF(H1005="","",VLOOKUP($H1005,'Nhập xuất tồn S02'!$B$12:$AB$51,3,0))</f>
        <v/>
      </c>
      <c r="S1005" s="1093">
        <f t="shared" si="309"/>
        <v>0</v>
      </c>
      <c r="T1005" s="1093">
        <f t="shared" si="310"/>
        <v>0</v>
      </c>
      <c r="U1005" s="1094">
        <f>IF(J1005&gt;0,VLOOKUP($H1005,'Nhập xuất tồn S02'!$B$12:$AB$51,27,0),0)</f>
        <v>0</v>
      </c>
      <c r="V1005" s="1094">
        <f t="shared" si="311"/>
        <v>0</v>
      </c>
      <c r="W1005" s="1105" t="str">
        <f>IF(H1005="","",VLOOKUP(H1005,'Nhập xuất tồn S02'!$B$12:$X$4901,22,0))</f>
        <v/>
      </c>
      <c r="X1005" s="1096" t="str">
        <f>IF(H1005="","",VLOOKUP(H1005,'Nhập xuất tồn S02'!$B$12:$X$4901,23,0))</f>
        <v/>
      </c>
      <c r="Y1005" s="1096" t="str">
        <f t="shared" si="312"/>
        <v/>
      </c>
      <c r="Z1005" s="1096" t="str">
        <f t="shared" si="313"/>
        <v/>
      </c>
      <c r="AA1005" s="1107" t="str">
        <f>IF(P1005="","",VLOOKUP(P1005,'Khách hàng'!$B$6:$E$1391,2,0))</f>
        <v/>
      </c>
      <c r="AB1005" s="1107" t="str">
        <f>IF(P1005="","",VLOOKUP(P1005,'Khách hàng'!$B$6:$E$1391,3,0))</f>
        <v/>
      </c>
    </row>
    <row r="1006" spans="1:28" s="1011" customFormat="1" ht="13.8">
      <c r="A1006" s="1164">
        <f t="shared" si="307"/>
        <v>1</v>
      </c>
      <c r="B1006" s="1073" t="str">
        <f t="shared" si="308"/>
        <v>Q1</v>
      </c>
      <c r="C1006" s="1042"/>
      <c r="D1006" s="1175"/>
      <c r="E1006" s="1403"/>
      <c r="F1006" s="1044">
        <f t="shared" si="302"/>
        <v>0</v>
      </c>
      <c r="G1006" s="1081" t="str">
        <f t="shared" si="301"/>
        <v/>
      </c>
      <c r="H1006" s="1019"/>
      <c r="I1006" s="1020"/>
      <c r="J1006" s="1020"/>
      <c r="K1006" s="1020"/>
      <c r="L1006" s="1022"/>
      <c r="M1006" s="1023"/>
      <c r="N1006" s="1023"/>
      <c r="O1006" s="1024"/>
      <c r="P1006" s="1156"/>
      <c r="Q1006" s="1010"/>
      <c r="R1006" s="1073" t="str">
        <f>IF(H1006="","",VLOOKUP($H1006,'Nhập xuất tồn S02'!$B$12:$AB$51,3,0))</f>
        <v/>
      </c>
      <c r="S1006" s="1093">
        <f t="shared" si="309"/>
        <v>0</v>
      </c>
      <c r="T1006" s="1093">
        <f t="shared" si="310"/>
        <v>0</v>
      </c>
      <c r="U1006" s="1094">
        <f>IF(J1006&gt;0,VLOOKUP($H1006,'Nhập xuất tồn S02'!$B$12:$AB$51,27,0),0)</f>
        <v>0</v>
      </c>
      <c r="V1006" s="1094">
        <f t="shared" si="311"/>
        <v>0</v>
      </c>
      <c r="W1006" s="1105" t="str">
        <f>IF(H1006="","",VLOOKUP(H1006,'Nhập xuất tồn S02'!$B$12:$X$4901,22,0))</f>
        <v/>
      </c>
      <c r="X1006" s="1096" t="str">
        <f>IF(H1006="","",VLOOKUP(H1006,'Nhập xuất tồn S02'!$B$12:$X$4901,23,0))</f>
        <v/>
      </c>
      <c r="Y1006" s="1096" t="str">
        <f t="shared" si="312"/>
        <v/>
      </c>
      <c r="Z1006" s="1096" t="str">
        <f t="shared" si="313"/>
        <v/>
      </c>
      <c r="AA1006" s="1107" t="str">
        <f>IF(P1006="","",VLOOKUP(P1006,'Khách hàng'!$B$6:$E$1391,2,0))</f>
        <v/>
      </c>
      <c r="AB1006" s="1107" t="str">
        <f>IF(P1006="","",VLOOKUP(P1006,'Khách hàng'!$B$6:$E$1391,3,0))</f>
        <v/>
      </c>
    </row>
    <row r="1007" spans="1:28" s="1011" customFormat="1" ht="13.8">
      <c r="A1007" s="1164">
        <f t="shared" si="307"/>
        <v>1</v>
      </c>
      <c r="B1007" s="1073" t="str">
        <f t="shared" si="308"/>
        <v>Q1</v>
      </c>
      <c r="C1007" s="1042"/>
      <c r="D1007" s="1175"/>
      <c r="E1007" s="1403"/>
      <c r="F1007" s="1044">
        <f t="shared" si="302"/>
        <v>0</v>
      </c>
      <c r="G1007" s="1081" t="str">
        <f t="shared" si="301"/>
        <v/>
      </c>
      <c r="H1007" s="1019"/>
      <c r="I1007" s="1020"/>
      <c r="J1007" s="1020"/>
      <c r="K1007" s="1020"/>
      <c r="L1007" s="1022"/>
      <c r="M1007" s="1023"/>
      <c r="N1007" s="1023"/>
      <c r="O1007" s="1024"/>
      <c r="P1007" s="1156"/>
      <c r="Q1007" s="1010"/>
      <c r="R1007" s="1073" t="str">
        <f>IF(H1007="","",VLOOKUP($H1007,'Nhập xuất tồn S02'!$B$12:$AB$51,3,0))</f>
        <v/>
      </c>
      <c r="S1007" s="1093">
        <f t="shared" si="309"/>
        <v>0</v>
      </c>
      <c r="T1007" s="1093">
        <f t="shared" si="310"/>
        <v>0</v>
      </c>
      <c r="U1007" s="1094">
        <f>IF(J1007&gt;0,VLOOKUP($H1007,'Nhập xuất tồn S02'!$B$12:$AB$51,27,0),0)</f>
        <v>0</v>
      </c>
      <c r="V1007" s="1094">
        <f t="shared" si="311"/>
        <v>0</v>
      </c>
      <c r="W1007" s="1105" t="str">
        <f>IF(H1007="","",VLOOKUP(H1007,'Nhập xuất tồn S02'!$B$12:$X$4901,22,0))</f>
        <v/>
      </c>
      <c r="X1007" s="1096" t="str">
        <f>IF(H1007="","",VLOOKUP(H1007,'Nhập xuất tồn S02'!$B$12:$X$4901,23,0))</f>
        <v/>
      </c>
      <c r="Y1007" s="1096" t="str">
        <f t="shared" si="312"/>
        <v/>
      </c>
      <c r="Z1007" s="1096" t="str">
        <f t="shared" si="313"/>
        <v/>
      </c>
      <c r="AA1007" s="1107" t="str">
        <f>IF(P1007="","",VLOOKUP(P1007,'Khách hàng'!$B$6:$E$1391,2,0))</f>
        <v/>
      </c>
      <c r="AB1007" s="1107" t="str">
        <f>IF(P1007="","",VLOOKUP(P1007,'Khách hàng'!$B$6:$E$1391,3,0))</f>
        <v/>
      </c>
    </row>
    <row r="1008" spans="1:28" s="1011" customFormat="1" ht="13.8">
      <c r="A1008" s="1164">
        <f t="shared" si="307"/>
        <v>1</v>
      </c>
      <c r="B1008" s="1073" t="str">
        <f t="shared" si="308"/>
        <v>Q1</v>
      </c>
      <c r="C1008" s="1042"/>
      <c r="D1008" s="1175"/>
      <c r="E1008" s="1403"/>
      <c r="F1008" s="1044">
        <f t="shared" si="302"/>
        <v>0</v>
      </c>
      <c r="G1008" s="1081" t="str">
        <f t="shared" si="301"/>
        <v/>
      </c>
      <c r="H1008" s="1019"/>
      <c r="I1008" s="1020"/>
      <c r="J1008" s="1020"/>
      <c r="K1008" s="1020"/>
      <c r="L1008" s="1022"/>
      <c r="M1008" s="1023"/>
      <c r="N1008" s="1023"/>
      <c r="O1008" s="1024"/>
      <c r="P1008" s="1156"/>
      <c r="Q1008" s="1010"/>
      <c r="R1008" s="1073" t="str">
        <f>IF(H1008="","",VLOOKUP($H1008,'Nhập xuất tồn S02'!$B$12:$AB$51,3,0))</f>
        <v/>
      </c>
      <c r="S1008" s="1093">
        <f t="shared" si="309"/>
        <v>0</v>
      </c>
      <c r="T1008" s="1093">
        <f t="shared" si="310"/>
        <v>0</v>
      </c>
      <c r="U1008" s="1094">
        <f>IF(J1008&gt;0,VLOOKUP($H1008,'Nhập xuất tồn S02'!$B$12:$AB$51,27,0),0)</f>
        <v>0</v>
      </c>
      <c r="V1008" s="1094">
        <f t="shared" si="311"/>
        <v>0</v>
      </c>
      <c r="W1008" s="1105" t="str">
        <f>IF(H1008="","",VLOOKUP(H1008,'Nhập xuất tồn S02'!$B$12:$X$4901,22,0))</f>
        <v/>
      </c>
      <c r="X1008" s="1096" t="str">
        <f>IF(H1008="","",VLOOKUP(H1008,'Nhập xuất tồn S02'!$B$12:$X$4901,23,0))</f>
        <v/>
      </c>
      <c r="Y1008" s="1096" t="str">
        <f t="shared" si="312"/>
        <v/>
      </c>
      <c r="Z1008" s="1096" t="str">
        <f t="shared" si="313"/>
        <v/>
      </c>
      <c r="AA1008" s="1107" t="str">
        <f>IF(P1008="","",VLOOKUP(P1008,'Khách hàng'!$B$6:$E$1391,2,0))</f>
        <v/>
      </c>
      <c r="AB1008" s="1107" t="str">
        <f>IF(P1008="","",VLOOKUP(P1008,'Khách hàng'!$B$6:$E$1391,3,0))</f>
        <v/>
      </c>
    </row>
    <row r="1009" spans="1:28" s="1011" customFormat="1" ht="13.8">
      <c r="A1009" s="1164">
        <f t="shared" si="305"/>
        <v>1</v>
      </c>
      <c r="B1009" s="1073" t="str">
        <f t="shared" si="306"/>
        <v>Q1</v>
      </c>
      <c r="C1009" s="1042"/>
      <c r="D1009" s="1175"/>
      <c r="E1009" s="1403"/>
      <c r="F1009" s="1044">
        <f t="shared" si="302"/>
        <v>0</v>
      </c>
      <c r="G1009" s="1081" t="str">
        <f t="shared" ref="G1009:G1043" si="314">IF(M1009="152","PN-"&amp;C1009,"")</f>
        <v/>
      </c>
      <c r="H1009" s="1019"/>
      <c r="I1009" s="1020"/>
      <c r="J1009" s="1020"/>
      <c r="K1009" s="1020"/>
      <c r="L1009" s="1022"/>
      <c r="M1009" s="1023"/>
      <c r="N1009" s="1023"/>
      <c r="O1009" s="1024"/>
      <c r="P1009" s="1156"/>
      <c r="Q1009" s="1010"/>
      <c r="R1009" s="1073" t="str">
        <f>IF(H1009="","",VLOOKUP($H1009,'Nhập xuất tồn S02'!$B$12:$AB$51,3,0))</f>
        <v/>
      </c>
      <c r="S1009" s="1093">
        <f t="shared" si="309"/>
        <v>0</v>
      </c>
      <c r="T1009" s="1093">
        <f t="shared" si="310"/>
        <v>0</v>
      </c>
      <c r="U1009" s="1094">
        <f>IF(J1009&gt;0,VLOOKUP($H1009,'Nhập xuất tồn S02'!$B$12:$AB$51,27,0),0)</f>
        <v>0</v>
      </c>
      <c r="V1009" s="1094">
        <f t="shared" si="311"/>
        <v>0</v>
      </c>
      <c r="W1009" s="1105" t="str">
        <f>IF(H1009="","",VLOOKUP(H1009,'Nhập xuất tồn S02'!$B$12:$X$4901,22,0))</f>
        <v/>
      </c>
      <c r="X1009" s="1096" t="str">
        <f>IF(H1009="","",VLOOKUP(H1009,'Nhập xuất tồn S02'!$B$12:$X$4901,23,0))</f>
        <v/>
      </c>
      <c r="Y1009" s="1096" t="str">
        <f t="shared" si="312"/>
        <v/>
      </c>
      <c r="Z1009" s="1096" t="str">
        <f t="shared" si="313"/>
        <v/>
      </c>
      <c r="AA1009" s="1107" t="str">
        <f>IF(P1009="","",VLOOKUP(P1009,'Khách hàng'!$B$6:$E$1391,2,0))</f>
        <v/>
      </c>
      <c r="AB1009" s="1107" t="str">
        <f>IF(P1009="","",VLOOKUP(P1009,'Khách hàng'!$B$6:$E$1391,3,0))</f>
        <v/>
      </c>
    </row>
    <row r="1010" spans="1:28" s="1011" customFormat="1" ht="13.8">
      <c r="A1010" s="1164">
        <f t="shared" si="305"/>
        <v>1</v>
      </c>
      <c r="B1010" s="1073" t="str">
        <f t="shared" si="306"/>
        <v>Q1</v>
      </c>
      <c r="C1010" s="1042"/>
      <c r="D1010" s="1175"/>
      <c r="E1010" s="1403"/>
      <c r="F1010" s="1044">
        <f t="shared" si="302"/>
        <v>0</v>
      </c>
      <c r="G1010" s="1081" t="str">
        <f t="shared" si="314"/>
        <v/>
      </c>
      <c r="H1010" s="1019"/>
      <c r="I1010" s="1020"/>
      <c r="J1010" s="1020"/>
      <c r="K1010" s="1020"/>
      <c r="L1010" s="1022"/>
      <c r="M1010" s="1023"/>
      <c r="N1010" s="1023"/>
      <c r="O1010" s="1024"/>
      <c r="P1010" s="1156"/>
      <c r="Q1010" s="1010"/>
      <c r="R1010" s="1073" t="str">
        <f>IF(H1010="","",VLOOKUP($H1010,'Nhập xuất tồn S02'!$B$12:$AB$51,3,0))</f>
        <v/>
      </c>
      <c r="S1010" s="1093">
        <f t="shared" si="309"/>
        <v>0</v>
      </c>
      <c r="T1010" s="1093">
        <f t="shared" si="310"/>
        <v>0</v>
      </c>
      <c r="U1010" s="1094">
        <f>IF(J1010&gt;0,VLOOKUP($H1010,'Nhập xuất tồn S02'!$B$12:$AB$51,27,0),0)</f>
        <v>0</v>
      </c>
      <c r="V1010" s="1094">
        <f t="shared" si="311"/>
        <v>0</v>
      </c>
      <c r="W1010" s="1105" t="str">
        <f>IF(H1010="","",VLOOKUP(H1010,'Nhập xuất tồn S02'!$B$12:$X$4901,22,0))</f>
        <v/>
      </c>
      <c r="X1010" s="1096" t="str">
        <f>IF(H1010="","",VLOOKUP(H1010,'Nhập xuất tồn S02'!$B$12:$X$4901,23,0))</f>
        <v/>
      </c>
      <c r="Y1010" s="1096" t="str">
        <f t="shared" si="312"/>
        <v/>
      </c>
      <c r="Z1010" s="1096" t="str">
        <f t="shared" si="313"/>
        <v/>
      </c>
      <c r="AA1010" s="1107" t="str">
        <f>IF(P1010="","",VLOOKUP(P1010,'Khách hàng'!$B$6:$E$1391,2,0))</f>
        <v/>
      </c>
      <c r="AB1010" s="1107" t="str">
        <f>IF(P1010="","",VLOOKUP(P1010,'Khách hàng'!$B$6:$E$1391,3,0))</f>
        <v/>
      </c>
    </row>
    <row r="1011" spans="1:28" s="1011" customFormat="1" ht="13.8">
      <c r="A1011" s="1164">
        <f t="shared" si="305"/>
        <v>1</v>
      </c>
      <c r="B1011" s="1073" t="str">
        <f t="shared" si="306"/>
        <v>Q1</v>
      </c>
      <c r="C1011" s="1042"/>
      <c r="D1011" s="1175"/>
      <c r="E1011" s="1403"/>
      <c r="F1011" s="1044">
        <f t="shared" ref="F1011:F1043" si="315">D1011</f>
        <v>0</v>
      </c>
      <c r="G1011" s="1081" t="str">
        <f t="shared" si="314"/>
        <v/>
      </c>
      <c r="H1011" s="1019"/>
      <c r="I1011" s="1020"/>
      <c r="J1011" s="1020"/>
      <c r="K1011" s="1020"/>
      <c r="L1011" s="1022"/>
      <c r="M1011" s="1023"/>
      <c r="N1011" s="1023"/>
      <c r="O1011" s="1024"/>
      <c r="P1011" s="1156"/>
      <c r="Q1011" s="1010"/>
      <c r="R1011" s="1073" t="str">
        <f>IF(H1011="","",VLOOKUP($H1011,'Nhập xuất tồn S02'!$B$12:$AB$51,3,0))</f>
        <v/>
      </c>
      <c r="S1011" s="1093">
        <f t="shared" si="309"/>
        <v>0</v>
      </c>
      <c r="T1011" s="1093">
        <f t="shared" si="310"/>
        <v>0</v>
      </c>
      <c r="U1011" s="1094">
        <f>IF(J1011&gt;0,VLOOKUP($H1011,'Nhập xuất tồn S02'!$B$12:$AB$51,27,0),0)</f>
        <v>0</v>
      </c>
      <c r="V1011" s="1094">
        <f t="shared" si="311"/>
        <v>0</v>
      </c>
      <c r="W1011" s="1105" t="str">
        <f>IF(H1011="","",VLOOKUP(H1011,'Nhập xuất tồn S02'!$B$12:$X$4901,22,0))</f>
        <v/>
      </c>
      <c r="X1011" s="1096" t="str">
        <f>IF(H1011="","",VLOOKUP(H1011,'Nhập xuất tồn S02'!$B$12:$X$4901,23,0))</f>
        <v/>
      </c>
      <c r="Y1011" s="1096" t="str">
        <f t="shared" si="312"/>
        <v/>
      </c>
      <c r="Z1011" s="1096" t="str">
        <f t="shared" si="313"/>
        <v/>
      </c>
      <c r="AA1011" s="1107" t="str">
        <f>IF(P1011="","",VLOOKUP(P1011,'Khách hàng'!$B$6:$E$1391,2,0))</f>
        <v/>
      </c>
      <c r="AB1011" s="1107" t="str">
        <f>IF(P1011="","",VLOOKUP(P1011,'Khách hàng'!$B$6:$E$1391,3,0))</f>
        <v/>
      </c>
    </row>
    <row r="1012" spans="1:28" s="1011" customFormat="1" ht="13.8">
      <c r="A1012" s="1164">
        <f t="shared" si="305"/>
        <v>1</v>
      </c>
      <c r="B1012" s="1073" t="str">
        <f t="shared" si="306"/>
        <v>Q1</v>
      </c>
      <c r="C1012" s="1042"/>
      <c r="D1012" s="1175"/>
      <c r="E1012" s="1403"/>
      <c r="F1012" s="1044">
        <f t="shared" si="315"/>
        <v>0</v>
      </c>
      <c r="G1012" s="1081" t="str">
        <f t="shared" si="314"/>
        <v/>
      </c>
      <c r="H1012" s="1019"/>
      <c r="I1012" s="1020"/>
      <c r="J1012" s="1020"/>
      <c r="K1012" s="1020"/>
      <c r="L1012" s="1022"/>
      <c r="M1012" s="1023"/>
      <c r="N1012" s="1023"/>
      <c r="O1012" s="1024"/>
      <c r="P1012" s="1156"/>
      <c r="Q1012" s="1010"/>
      <c r="R1012" s="1073" t="str">
        <f>IF(H1012="","",VLOOKUP($H1012,'Nhập xuất tồn S02'!$B$12:$AB$51,3,0))</f>
        <v/>
      </c>
      <c r="S1012" s="1093">
        <f t="shared" si="309"/>
        <v>0</v>
      </c>
      <c r="T1012" s="1093">
        <f t="shared" si="310"/>
        <v>0</v>
      </c>
      <c r="U1012" s="1094">
        <f>IF(J1012&gt;0,VLOOKUP($H1012,'Nhập xuất tồn S02'!$B$12:$AB$51,27,0),0)</f>
        <v>0</v>
      </c>
      <c r="V1012" s="1094">
        <f t="shared" si="311"/>
        <v>0</v>
      </c>
      <c r="W1012" s="1105" t="str">
        <f>IF(H1012="","",VLOOKUP(H1012,'Nhập xuất tồn S02'!$B$12:$X$4901,22,0))</f>
        <v/>
      </c>
      <c r="X1012" s="1096" t="str">
        <f>IF(H1012="","",VLOOKUP(H1012,'Nhập xuất tồn S02'!$B$12:$X$4901,23,0))</f>
        <v/>
      </c>
      <c r="Y1012" s="1096" t="str">
        <f t="shared" si="312"/>
        <v/>
      </c>
      <c r="Z1012" s="1096" t="str">
        <f t="shared" si="313"/>
        <v/>
      </c>
      <c r="AA1012" s="1107" t="str">
        <f>IF(P1012="","",VLOOKUP(P1012,'Khách hàng'!$B$6:$E$1391,2,0))</f>
        <v/>
      </c>
      <c r="AB1012" s="1107" t="str">
        <f>IF(P1012="","",VLOOKUP(P1012,'Khách hàng'!$B$6:$E$1391,3,0))</f>
        <v/>
      </c>
    </row>
    <row r="1013" spans="1:28" s="1011" customFormat="1" ht="13.8">
      <c r="A1013" s="1164">
        <f t="shared" si="305"/>
        <v>1</v>
      </c>
      <c r="B1013" s="1073" t="str">
        <f t="shared" si="306"/>
        <v>Q1</v>
      </c>
      <c r="C1013" s="1042"/>
      <c r="D1013" s="1175"/>
      <c r="E1013" s="1403"/>
      <c r="F1013" s="1044">
        <f t="shared" si="315"/>
        <v>0</v>
      </c>
      <c r="G1013" s="1081" t="str">
        <f t="shared" si="314"/>
        <v/>
      </c>
      <c r="H1013" s="1019"/>
      <c r="I1013" s="1020"/>
      <c r="J1013" s="1020"/>
      <c r="K1013" s="1020"/>
      <c r="L1013" s="1022"/>
      <c r="M1013" s="1023"/>
      <c r="N1013" s="1023"/>
      <c r="O1013" s="1024"/>
      <c r="P1013" s="1156"/>
      <c r="Q1013" s="1010"/>
      <c r="R1013" s="1073" t="str">
        <f>IF(H1013="","",VLOOKUP($H1013,'Nhập xuất tồn S02'!$B$12:$AB$51,3,0))</f>
        <v/>
      </c>
      <c r="S1013" s="1093">
        <f t="shared" si="309"/>
        <v>0</v>
      </c>
      <c r="T1013" s="1093">
        <f t="shared" si="310"/>
        <v>0</v>
      </c>
      <c r="U1013" s="1094">
        <f>IF(J1013&gt;0,VLOOKUP($H1013,'Nhập xuất tồn S02'!$B$12:$AB$51,27,0),0)</f>
        <v>0</v>
      </c>
      <c r="V1013" s="1094">
        <f t="shared" si="311"/>
        <v>0</v>
      </c>
      <c r="W1013" s="1105" t="str">
        <f>IF(H1013="","",VLOOKUP(H1013,'Nhập xuất tồn S02'!$B$12:$X$4901,22,0))</f>
        <v/>
      </c>
      <c r="X1013" s="1096" t="str">
        <f>IF(H1013="","",VLOOKUP(H1013,'Nhập xuất tồn S02'!$B$12:$X$4901,23,0))</f>
        <v/>
      </c>
      <c r="Y1013" s="1096" t="str">
        <f t="shared" si="312"/>
        <v/>
      </c>
      <c r="Z1013" s="1096" t="str">
        <f t="shared" si="313"/>
        <v/>
      </c>
      <c r="AA1013" s="1107" t="str">
        <f>IF(P1013="","",VLOOKUP(P1013,'Khách hàng'!$B$6:$E$1391,2,0))</f>
        <v/>
      </c>
      <c r="AB1013" s="1107" t="str">
        <f>IF(P1013="","",VLOOKUP(P1013,'Khách hàng'!$B$6:$E$1391,3,0))</f>
        <v/>
      </c>
    </row>
    <row r="1014" spans="1:28" s="1011" customFormat="1" ht="13.8">
      <c r="A1014" s="1164">
        <f t="shared" si="305"/>
        <v>1</v>
      </c>
      <c r="B1014" s="1073" t="str">
        <f t="shared" si="306"/>
        <v>Q1</v>
      </c>
      <c r="C1014" s="1042"/>
      <c r="D1014" s="1175"/>
      <c r="E1014" s="1403"/>
      <c r="F1014" s="1044">
        <f t="shared" si="315"/>
        <v>0</v>
      </c>
      <c r="G1014" s="1081" t="str">
        <f t="shared" si="314"/>
        <v/>
      </c>
      <c r="H1014" s="1019"/>
      <c r="I1014" s="1020"/>
      <c r="J1014" s="1020"/>
      <c r="K1014" s="1020"/>
      <c r="L1014" s="1022"/>
      <c r="M1014" s="1023"/>
      <c r="N1014" s="1023"/>
      <c r="O1014" s="1024"/>
      <c r="P1014" s="1156"/>
      <c r="Q1014" s="1010"/>
      <c r="R1014" s="1073" t="str">
        <f>IF(H1014="","",VLOOKUP($H1014,'Nhập xuất tồn S02'!$B$12:$AB$51,3,0))</f>
        <v/>
      </c>
      <c r="S1014" s="1093">
        <f t="shared" si="309"/>
        <v>0</v>
      </c>
      <c r="T1014" s="1093">
        <f t="shared" si="310"/>
        <v>0</v>
      </c>
      <c r="U1014" s="1094">
        <f>IF(J1014&gt;0,VLOOKUP($H1014,'Nhập xuất tồn S02'!$B$12:$AB$51,27,0),0)</f>
        <v>0</v>
      </c>
      <c r="V1014" s="1094">
        <f t="shared" si="311"/>
        <v>0</v>
      </c>
      <c r="W1014" s="1105" t="str">
        <f>IF(H1014="","",VLOOKUP(H1014,'Nhập xuất tồn S02'!$B$12:$X$4901,22,0))</f>
        <v/>
      </c>
      <c r="X1014" s="1096" t="str">
        <f>IF(H1014="","",VLOOKUP(H1014,'Nhập xuất tồn S02'!$B$12:$X$4901,23,0))</f>
        <v/>
      </c>
      <c r="Y1014" s="1096" t="str">
        <f t="shared" si="312"/>
        <v/>
      </c>
      <c r="Z1014" s="1096" t="str">
        <f t="shared" si="313"/>
        <v/>
      </c>
      <c r="AA1014" s="1107" t="str">
        <f>IF(P1014="","",VLOOKUP(P1014,'Khách hàng'!$B$6:$E$1391,2,0))</f>
        <v/>
      </c>
      <c r="AB1014" s="1107" t="str">
        <f>IF(P1014="","",VLOOKUP(P1014,'Khách hàng'!$B$6:$E$1391,3,0))</f>
        <v/>
      </c>
    </row>
    <row r="1015" spans="1:28" s="1011" customFormat="1" ht="13.8">
      <c r="A1015" s="1164">
        <f t="shared" si="305"/>
        <v>1</v>
      </c>
      <c r="B1015" s="1073" t="str">
        <f t="shared" si="306"/>
        <v>Q1</v>
      </c>
      <c r="C1015" s="1042"/>
      <c r="D1015" s="1175"/>
      <c r="E1015" s="1403"/>
      <c r="F1015" s="1044">
        <f t="shared" si="315"/>
        <v>0</v>
      </c>
      <c r="G1015" s="1081" t="str">
        <f t="shared" si="314"/>
        <v/>
      </c>
      <c r="H1015" s="1019"/>
      <c r="I1015" s="1020"/>
      <c r="J1015" s="1020"/>
      <c r="K1015" s="1020"/>
      <c r="L1015" s="1022"/>
      <c r="M1015" s="1023"/>
      <c r="N1015" s="1023"/>
      <c r="O1015" s="1024"/>
      <c r="P1015" s="1156"/>
      <c r="Q1015" s="1010"/>
      <c r="R1015" s="1073" t="str">
        <f>IF(H1015="","",VLOOKUP($H1015,'Nhập xuất tồn S02'!$B$12:$AB$51,3,0))</f>
        <v/>
      </c>
      <c r="S1015" s="1093">
        <f t="shared" si="309"/>
        <v>0</v>
      </c>
      <c r="T1015" s="1093">
        <f t="shared" si="310"/>
        <v>0</v>
      </c>
      <c r="U1015" s="1094">
        <f>IF(J1015&gt;0,VLOOKUP($H1015,'Nhập xuất tồn S02'!$B$12:$AB$51,27,0),0)</f>
        <v>0</v>
      </c>
      <c r="V1015" s="1094">
        <f t="shared" si="311"/>
        <v>0</v>
      </c>
      <c r="W1015" s="1105" t="str">
        <f>IF(H1015="","",VLOOKUP(H1015,'Nhập xuất tồn S02'!$B$12:$X$4901,22,0))</f>
        <v/>
      </c>
      <c r="X1015" s="1096" t="str">
        <f>IF(H1015="","",VLOOKUP(H1015,'Nhập xuất tồn S02'!$B$12:$X$4901,23,0))</f>
        <v/>
      </c>
      <c r="Y1015" s="1096" t="str">
        <f t="shared" si="312"/>
        <v/>
      </c>
      <c r="Z1015" s="1096" t="str">
        <f t="shared" si="313"/>
        <v/>
      </c>
      <c r="AA1015" s="1107" t="str">
        <f>IF(P1015="","",VLOOKUP(P1015,'Khách hàng'!$B$6:$E$1391,2,0))</f>
        <v/>
      </c>
      <c r="AB1015" s="1107" t="str">
        <f>IF(P1015="","",VLOOKUP(P1015,'Khách hàng'!$B$6:$E$1391,3,0))</f>
        <v/>
      </c>
    </row>
    <row r="1016" spans="1:28" s="1011" customFormat="1" ht="13.8">
      <c r="A1016" s="1164">
        <f t="shared" si="305"/>
        <v>1</v>
      </c>
      <c r="B1016" s="1073" t="str">
        <f t="shared" si="306"/>
        <v>Q1</v>
      </c>
      <c r="C1016" s="1042"/>
      <c r="D1016" s="1175"/>
      <c r="E1016" s="1403"/>
      <c r="F1016" s="1044">
        <f t="shared" si="315"/>
        <v>0</v>
      </c>
      <c r="G1016" s="1081" t="str">
        <f t="shared" si="314"/>
        <v/>
      </c>
      <c r="H1016" s="1019"/>
      <c r="I1016" s="1020"/>
      <c r="J1016" s="1020"/>
      <c r="K1016" s="1020"/>
      <c r="L1016" s="1022"/>
      <c r="M1016" s="1023"/>
      <c r="N1016" s="1023"/>
      <c r="O1016" s="1024"/>
      <c r="P1016" s="1156"/>
      <c r="Q1016" s="1010"/>
      <c r="R1016" s="1073" t="str">
        <f>IF(H1016="","",VLOOKUP($H1016,'Nhập xuất tồn S02'!$B$12:$AB$51,3,0))</f>
        <v/>
      </c>
      <c r="S1016" s="1093">
        <f t="shared" si="309"/>
        <v>0</v>
      </c>
      <c r="T1016" s="1093">
        <f t="shared" si="310"/>
        <v>0</v>
      </c>
      <c r="U1016" s="1094">
        <f>IF(J1016&gt;0,VLOOKUP($H1016,'Nhập xuất tồn S02'!$B$12:$AB$51,27,0),0)</f>
        <v>0</v>
      </c>
      <c r="V1016" s="1094">
        <f t="shared" si="311"/>
        <v>0</v>
      </c>
      <c r="W1016" s="1105" t="str">
        <f>IF(H1016="","",VLOOKUP(H1016,'Nhập xuất tồn S02'!$B$12:$X$4901,22,0))</f>
        <v/>
      </c>
      <c r="X1016" s="1096" t="str">
        <f>IF(H1016="","",VLOOKUP(H1016,'Nhập xuất tồn S02'!$B$12:$X$4901,23,0))</f>
        <v/>
      </c>
      <c r="Y1016" s="1096" t="str">
        <f t="shared" si="312"/>
        <v/>
      </c>
      <c r="Z1016" s="1096" t="str">
        <f t="shared" si="313"/>
        <v/>
      </c>
      <c r="AA1016" s="1107" t="str">
        <f>IF(P1016="","",VLOOKUP(P1016,'Khách hàng'!$B$6:$E$1391,2,0))</f>
        <v/>
      </c>
      <c r="AB1016" s="1107" t="str">
        <f>IF(P1016="","",VLOOKUP(P1016,'Khách hàng'!$B$6:$E$1391,3,0))</f>
        <v/>
      </c>
    </row>
    <row r="1017" spans="1:28" s="1011" customFormat="1" ht="13.8">
      <c r="A1017" s="1164">
        <f t="shared" si="305"/>
        <v>1</v>
      </c>
      <c r="B1017" s="1073" t="str">
        <f t="shared" si="306"/>
        <v>Q1</v>
      </c>
      <c r="C1017" s="1042"/>
      <c r="D1017" s="1175"/>
      <c r="E1017" s="1403"/>
      <c r="F1017" s="1044">
        <f t="shared" si="315"/>
        <v>0</v>
      </c>
      <c r="G1017" s="1081" t="str">
        <f t="shared" si="314"/>
        <v/>
      </c>
      <c r="H1017" s="1019"/>
      <c r="I1017" s="1020"/>
      <c r="J1017" s="1020"/>
      <c r="K1017" s="1020"/>
      <c r="L1017" s="1022"/>
      <c r="M1017" s="1023"/>
      <c r="N1017" s="1023"/>
      <c r="O1017" s="1024"/>
      <c r="P1017" s="1156"/>
      <c r="Q1017" s="1010"/>
      <c r="R1017" s="1073" t="str">
        <f>IF(H1017="","",VLOOKUP($H1017,'Nhập xuất tồn S02'!$B$12:$AB$51,3,0))</f>
        <v/>
      </c>
      <c r="S1017" s="1093">
        <f t="shared" si="309"/>
        <v>0</v>
      </c>
      <c r="T1017" s="1093">
        <f t="shared" si="310"/>
        <v>0</v>
      </c>
      <c r="U1017" s="1094">
        <f>IF(J1017&gt;0,VLOOKUP($H1017,'Nhập xuất tồn S02'!$B$12:$AB$51,27,0),0)</f>
        <v>0</v>
      </c>
      <c r="V1017" s="1094">
        <f t="shared" si="311"/>
        <v>0</v>
      </c>
      <c r="W1017" s="1105" t="str">
        <f>IF(H1017="","",VLOOKUP(H1017,'Nhập xuất tồn S02'!$B$12:$X$4901,22,0))</f>
        <v/>
      </c>
      <c r="X1017" s="1096" t="str">
        <f>IF(H1017="","",VLOOKUP(H1017,'Nhập xuất tồn S02'!$B$12:$X$4901,23,0))</f>
        <v/>
      </c>
      <c r="Y1017" s="1096" t="str">
        <f t="shared" si="312"/>
        <v/>
      </c>
      <c r="Z1017" s="1096" t="str">
        <f t="shared" si="313"/>
        <v/>
      </c>
      <c r="AA1017" s="1107" t="str">
        <f>IF(P1017="","",VLOOKUP(P1017,'Khách hàng'!$B$6:$E$1391,2,0))</f>
        <v/>
      </c>
      <c r="AB1017" s="1107" t="str">
        <f>IF(P1017="","",VLOOKUP(P1017,'Khách hàng'!$B$6:$E$1391,3,0))</f>
        <v/>
      </c>
    </row>
    <row r="1018" spans="1:28" s="1011" customFormat="1" ht="13.8">
      <c r="A1018" s="1164">
        <f t="shared" si="305"/>
        <v>1</v>
      </c>
      <c r="B1018" s="1073" t="str">
        <f t="shared" si="306"/>
        <v>Q1</v>
      </c>
      <c r="C1018" s="1042"/>
      <c r="D1018" s="1175"/>
      <c r="E1018" s="1403"/>
      <c r="F1018" s="1044">
        <f t="shared" si="315"/>
        <v>0</v>
      </c>
      <c r="G1018" s="1081" t="str">
        <f t="shared" si="314"/>
        <v/>
      </c>
      <c r="H1018" s="1019"/>
      <c r="I1018" s="1020"/>
      <c r="J1018" s="1020"/>
      <c r="K1018" s="1020"/>
      <c r="L1018" s="1022"/>
      <c r="M1018" s="1023"/>
      <c r="N1018" s="1023"/>
      <c r="O1018" s="1024"/>
      <c r="P1018" s="1156"/>
      <c r="Q1018" s="1010"/>
      <c r="R1018" s="1073" t="str">
        <f>IF(H1018="","",VLOOKUP($H1018,'Nhập xuất tồn S02'!$B$12:$AB$51,3,0))</f>
        <v/>
      </c>
      <c r="S1018" s="1093">
        <f t="shared" si="309"/>
        <v>0</v>
      </c>
      <c r="T1018" s="1093">
        <f t="shared" si="310"/>
        <v>0</v>
      </c>
      <c r="U1018" s="1094">
        <f>IF(J1018&gt;0,VLOOKUP($H1018,'Nhập xuất tồn S02'!$B$12:$AB$51,27,0),0)</f>
        <v>0</v>
      </c>
      <c r="V1018" s="1094">
        <f t="shared" si="311"/>
        <v>0</v>
      </c>
      <c r="W1018" s="1105" t="str">
        <f>IF(H1018="","",VLOOKUP(H1018,'Nhập xuất tồn S02'!$B$12:$X$4901,22,0))</f>
        <v/>
      </c>
      <c r="X1018" s="1096" t="str">
        <f>IF(H1018="","",VLOOKUP(H1018,'Nhập xuất tồn S02'!$B$12:$X$4901,23,0))</f>
        <v/>
      </c>
      <c r="Y1018" s="1096" t="str">
        <f t="shared" si="312"/>
        <v/>
      </c>
      <c r="Z1018" s="1096" t="str">
        <f t="shared" si="313"/>
        <v/>
      </c>
      <c r="AA1018" s="1107" t="str">
        <f>IF(P1018="","",VLOOKUP(P1018,'Khách hàng'!$B$6:$E$1391,2,0))</f>
        <v/>
      </c>
      <c r="AB1018" s="1107" t="str">
        <f>IF(P1018="","",VLOOKUP(P1018,'Khách hàng'!$B$6:$E$1391,3,0))</f>
        <v/>
      </c>
    </row>
    <row r="1019" spans="1:28" s="1011" customFormat="1" ht="13.8">
      <c r="A1019" s="1164">
        <f t="shared" si="305"/>
        <v>1</v>
      </c>
      <c r="B1019" s="1073" t="str">
        <f t="shared" si="306"/>
        <v>Q1</v>
      </c>
      <c r="C1019" s="1042"/>
      <c r="D1019" s="1175"/>
      <c r="E1019" s="1403"/>
      <c r="F1019" s="1044">
        <f t="shared" si="315"/>
        <v>0</v>
      </c>
      <c r="G1019" s="1081" t="str">
        <f t="shared" si="314"/>
        <v/>
      </c>
      <c r="H1019" s="1019"/>
      <c r="I1019" s="1020"/>
      <c r="J1019" s="1020"/>
      <c r="K1019" s="1020"/>
      <c r="L1019" s="1022"/>
      <c r="M1019" s="1023"/>
      <c r="N1019" s="1023"/>
      <c r="O1019" s="1024"/>
      <c r="P1019" s="1156"/>
      <c r="Q1019" s="1010"/>
      <c r="R1019" s="1073" t="str">
        <f>IF(H1019="","",VLOOKUP($H1019,'Nhập xuất tồn S02'!$B$12:$AB$51,3,0))</f>
        <v/>
      </c>
      <c r="S1019" s="1093">
        <f t="shared" si="309"/>
        <v>0</v>
      </c>
      <c r="T1019" s="1093">
        <f t="shared" si="310"/>
        <v>0</v>
      </c>
      <c r="U1019" s="1094">
        <f>IF(J1019&gt;0,VLOOKUP($H1019,'Nhập xuất tồn S02'!$B$12:$AB$51,27,0),0)</f>
        <v>0</v>
      </c>
      <c r="V1019" s="1094">
        <f t="shared" si="311"/>
        <v>0</v>
      </c>
      <c r="W1019" s="1105" t="str">
        <f>IF(H1019="","",VLOOKUP(H1019,'Nhập xuất tồn S02'!$B$12:$X$4901,22,0))</f>
        <v/>
      </c>
      <c r="X1019" s="1096" t="str">
        <f>IF(H1019="","",VLOOKUP(H1019,'Nhập xuất tồn S02'!$B$12:$X$4901,23,0))</f>
        <v/>
      </c>
      <c r="Y1019" s="1096" t="str">
        <f t="shared" si="312"/>
        <v/>
      </c>
      <c r="Z1019" s="1096" t="str">
        <f t="shared" si="313"/>
        <v/>
      </c>
      <c r="AA1019" s="1107" t="str">
        <f>IF(P1019="","",VLOOKUP(P1019,'Khách hàng'!$B$6:$E$1391,2,0))</f>
        <v/>
      </c>
      <c r="AB1019" s="1107" t="str">
        <f>IF(P1019="","",VLOOKUP(P1019,'Khách hàng'!$B$6:$E$1391,3,0))</f>
        <v/>
      </c>
    </row>
    <row r="1020" spans="1:28" s="1011" customFormat="1" ht="13.8">
      <c r="A1020" s="1164">
        <f t="shared" si="305"/>
        <v>1</v>
      </c>
      <c r="B1020" s="1073" t="str">
        <f t="shared" si="306"/>
        <v>Q1</v>
      </c>
      <c r="C1020" s="1042"/>
      <c r="D1020" s="1175"/>
      <c r="E1020" s="1403"/>
      <c r="F1020" s="1044">
        <f t="shared" si="315"/>
        <v>0</v>
      </c>
      <c r="G1020" s="1081" t="str">
        <f t="shared" si="314"/>
        <v/>
      </c>
      <c r="H1020" s="1019"/>
      <c r="I1020" s="1020"/>
      <c r="J1020" s="1020"/>
      <c r="K1020" s="1020"/>
      <c r="L1020" s="1022"/>
      <c r="M1020" s="1023"/>
      <c r="N1020" s="1023"/>
      <c r="O1020" s="1024"/>
      <c r="P1020" s="1156"/>
      <c r="Q1020" s="1010"/>
      <c r="R1020" s="1073" t="str">
        <f>IF(H1020="","",VLOOKUP($H1020,'Nhập xuất tồn S02'!$B$12:$AB$51,3,0))</f>
        <v/>
      </c>
      <c r="S1020" s="1093">
        <f t="shared" si="309"/>
        <v>0</v>
      </c>
      <c r="T1020" s="1093">
        <f t="shared" si="310"/>
        <v>0</v>
      </c>
      <c r="U1020" s="1094">
        <f>IF(J1020&gt;0,VLOOKUP($H1020,'Nhập xuất tồn S02'!$B$12:$AB$51,27,0),0)</f>
        <v>0</v>
      </c>
      <c r="V1020" s="1094">
        <f t="shared" si="311"/>
        <v>0</v>
      </c>
      <c r="W1020" s="1105" t="str">
        <f>IF(H1020="","",VLOOKUP(H1020,'Nhập xuất tồn S02'!$B$12:$X$4901,22,0))</f>
        <v/>
      </c>
      <c r="X1020" s="1096" t="str">
        <f>IF(H1020="","",VLOOKUP(H1020,'Nhập xuất tồn S02'!$B$12:$X$4901,23,0))</f>
        <v/>
      </c>
      <c r="Y1020" s="1096" t="str">
        <f t="shared" si="312"/>
        <v/>
      </c>
      <c r="Z1020" s="1096" t="str">
        <f t="shared" si="313"/>
        <v/>
      </c>
      <c r="AA1020" s="1107" t="str">
        <f>IF(P1020="","",VLOOKUP(P1020,'Khách hàng'!$B$6:$E$1391,2,0))</f>
        <v/>
      </c>
      <c r="AB1020" s="1107" t="str">
        <f>IF(P1020="","",VLOOKUP(P1020,'Khách hàng'!$B$6:$E$1391,3,0))</f>
        <v/>
      </c>
    </row>
    <row r="1021" spans="1:28" s="1011" customFormat="1" ht="13.8">
      <c r="A1021" s="1164">
        <f t="shared" si="305"/>
        <v>1</v>
      </c>
      <c r="B1021" s="1073" t="str">
        <f t="shared" si="306"/>
        <v>Q1</v>
      </c>
      <c r="C1021" s="1042"/>
      <c r="D1021" s="1175"/>
      <c r="E1021" s="1403"/>
      <c r="F1021" s="1044">
        <f t="shared" si="315"/>
        <v>0</v>
      </c>
      <c r="G1021" s="1081" t="str">
        <f t="shared" si="314"/>
        <v/>
      </c>
      <c r="H1021" s="1019"/>
      <c r="I1021" s="1020"/>
      <c r="J1021" s="1020"/>
      <c r="K1021" s="1020"/>
      <c r="L1021" s="1022"/>
      <c r="M1021" s="1023"/>
      <c r="N1021" s="1023"/>
      <c r="O1021" s="1024"/>
      <c r="P1021" s="1156"/>
      <c r="Q1021" s="1010"/>
      <c r="R1021" s="1073" t="str">
        <f>IF(H1021="","",VLOOKUP($H1021,'Nhập xuất tồn S02'!$B$12:$AB$51,3,0))</f>
        <v/>
      </c>
      <c r="S1021" s="1093">
        <f t="shared" si="309"/>
        <v>0</v>
      </c>
      <c r="T1021" s="1093">
        <f t="shared" si="310"/>
        <v>0</v>
      </c>
      <c r="U1021" s="1094">
        <f>IF(J1021&gt;0,VLOOKUP($H1021,'Nhập xuất tồn S02'!$B$12:$AB$51,27,0),0)</f>
        <v>0</v>
      </c>
      <c r="V1021" s="1094">
        <f t="shared" si="311"/>
        <v>0</v>
      </c>
      <c r="W1021" s="1105" t="str">
        <f>IF(H1021="","",VLOOKUP(H1021,'Nhập xuất tồn S02'!$B$12:$X$4901,22,0))</f>
        <v/>
      </c>
      <c r="X1021" s="1096" t="str">
        <f>IF(H1021="","",VLOOKUP(H1021,'Nhập xuất tồn S02'!$B$12:$X$4901,23,0))</f>
        <v/>
      </c>
      <c r="Y1021" s="1096" t="str">
        <f t="shared" si="312"/>
        <v/>
      </c>
      <c r="Z1021" s="1096" t="str">
        <f t="shared" si="313"/>
        <v/>
      </c>
      <c r="AA1021" s="1107" t="str">
        <f>IF(P1021="","",VLOOKUP(P1021,'Khách hàng'!$B$6:$E$1391,2,0))</f>
        <v/>
      </c>
      <c r="AB1021" s="1107" t="str">
        <f>IF(P1021="","",VLOOKUP(P1021,'Khách hàng'!$B$6:$E$1391,3,0))</f>
        <v/>
      </c>
    </row>
    <row r="1022" spans="1:28" s="1011" customFormat="1" ht="13.8">
      <c r="A1022" s="1164">
        <f t="shared" si="305"/>
        <v>1</v>
      </c>
      <c r="B1022" s="1073" t="str">
        <f t="shared" si="306"/>
        <v>Q1</v>
      </c>
      <c r="C1022" s="1042"/>
      <c r="D1022" s="1175"/>
      <c r="E1022" s="1403"/>
      <c r="F1022" s="1044">
        <f t="shared" si="315"/>
        <v>0</v>
      </c>
      <c r="G1022" s="1081" t="str">
        <f t="shared" si="314"/>
        <v/>
      </c>
      <c r="H1022" s="1019"/>
      <c r="I1022" s="1020"/>
      <c r="J1022" s="1020"/>
      <c r="K1022" s="1020"/>
      <c r="L1022" s="1022"/>
      <c r="M1022" s="1023"/>
      <c r="N1022" s="1023"/>
      <c r="O1022" s="1024"/>
      <c r="P1022" s="1156"/>
      <c r="Q1022" s="1010"/>
      <c r="R1022" s="1073" t="str">
        <f>IF(H1022="","",VLOOKUP($H1022,'Nhập xuất tồn S02'!$B$12:$AB$51,3,0))</f>
        <v/>
      </c>
      <c r="S1022" s="1093">
        <f t="shared" si="309"/>
        <v>0</v>
      </c>
      <c r="T1022" s="1093">
        <f t="shared" si="310"/>
        <v>0</v>
      </c>
      <c r="U1022" s="1094">
        <f>IF(J1022&gt;0,VLOOKUP($H1022,'Nhập xuất tồn S02'!$B$12:$AB$51,27,0),0)</f>
        <v>0</v>
      </c>
      <c r="V1022" s="1094">
        <f t="shared" si="311"/>
        <v>0</v>
      </c>
      <c r="W1022" s="1105" t="str">
        <f>IF(H1022="","",VLOOKUP(H1022,'Nhập xuất tồn S02'!$B$12:$X$4901,22,0))</f>
        <v/>
      </c>
      <c r="X1022" s="1096" t="str">
        <f>IF(H1022="","",VLOOKUP(H1022,'Nhập xuất tồn S02'!$B$12:$X$4901,23,0))</f>
        <v/>
      </c>
      <c r="Y1022" s="1096" t="str">
        <f t="shared" si="312"/>
        <v/>
      </c>
      <c r="Z1022" s="1096" t="str">
        <f t="shared" si="313"/>
        <v/>
      </c>
      <c r="AA1022" s="1107" t="str">
        <f>IF(P1022="","",VLOOKUP(P1022,'Khách hàng'!$B$6:$E$1391,2,0))</f>
        <v/>
      </c>
      <c r="AB1022" s="1107" t="str">
        <f>IF(P1022="","",VLOOKUP(P1022,'Khách hàng'!$B$6:$E$1391,3,0))</f>
        <v/>
      </c>
    </row>
    <row r="1023" spans="1:28" s="1011" customFormat="1" ht="13.8">
      <c r="A1023" s="1164">
        <f t="shared" si="305"/>
        <v>1</v>
      </c>
      <c r="B1023" s="1073" t="str">
        <f t="shared" si="306"/>
        <v>Q1</v>
      </c>
      <c r="C1023" s="1042"/>
      <c r="D1023" s="1175"/>
      <c r="E1023" s="1403"/>
      <c r="F1023" s="1044">
        <f t="shared" si="315"/>
        <v>0</v>
      </c>
      <c r="G1023" s="1081" t="str">
        <f t="shared" si="314"/>
        <v/>
      </c>
      <c r="H1023" s="1019"/>
      <c r="I1023" s="1020"/>
      <c r="J1023" s="1020"/>
      <c r="K1023" s="1020"/>
      <c r="L1023" s="1022"/>
      <c r="M1023" s="1023"/>
      <c r="N1023" s="1023"/>
      <c r="O1023" s="1024"/>
      <c r="P1023" s="1156"/>
      <c r="Q1023" s="1010"/>
      <c r="R1023" s="1073" t="str">
        <f>IF(H1023="","",VLOOKUP($H1023,'Nhập xuất tồn S02'!$B$12:$AB$51,3,0))</f>
        <v/>
      </c>
      <c r="S1023" s="1093">
        <f t="shared" si="309"/>
        <v>0</v>
      </c>
      <c r="T1023" s="1093">
        <f t="shared" si="310"/>
        <v>0</v>
      </c>
      <c r="U1023" s="1094">
        <f>IF(J1023&gt;0,VLOOKUP($H1023,'Nhập xuất tồn S02'!$B$12:$AB$51,27,0),0)</f>
        <v>0</v>
      </c>
      <c r="V1023" s="1094">
        <f t="shared" si="311"/>
        <v>0</v>
      </c>
      <c r="W1023" s="1105" t="str">
        <f>IF(H1023="","",VLOOKUP(H1023,'Nhập xuất tồn S02'!$B$12:$X$4901,22,0))</f>
        <v/>
      </c>
      <c r="X1023" s="1096" t="str">
        <f>IF(H1023="","",VLOOKUP(H1023,'Nhập xuất tồn S02'!$B$12:$X$4901,23,0))</f>
        <v/>
      </c>
      <c r="Y1023" s="1096" t="str">
        <f t="shared" si="312"/>
        <v/>
      </c>
      <c r="Z1023" s="1096" t="str">
        <f t="shared" si="313"/>
        <v/>
      </c>
      <c r="AA1023" s="1107" t="str">
        <f>IF(P1023="","",VLOOKUP(P1023,'Khách hàng'!$B$6:$E$1391,2,0))</f>
        <v/>
      </c>
      <c r="AB1023" s="1107" t="str">
        <f>IF(P1023="","",VLOOKUP(P1023,'Khách hàng'!$B$6:$E$1391,3,0))</f>
        <v/>
      </c>
    </row>
    <row r="1024" spans="1:28" s="1011" customFormat="1" ht="13.8">
      <c r="A1024" s="1164">
        <f t="shared" si="305"/>
        <v>1</v>
      </c>
      <c r="B1024" s="1073" t="str">
        <f t="shared" si="306"/>
        <v>Q1</v>
      </c>
      <c r="C1024" s="1042"/>
      <c r="D1024" s="1175"/>
      <c r="E1024" s="1403"/>
      <c r="F1024" s="1044">
        <f t="shared" si="315"/>
        <v>0</v>
      </c>
      <c r="G1024" s="1081" t="str">
        <f t="shared" si="314"/>
        <v/>
      </c>
      <c r="H1024" s="1019"/>
      <c r="I1024" s="1020"/>
      <c r="J1024" s="1020"/>
      <c r="K1024" s="1020"/>
      <c r="L1024" s="1022"/>
      <c r="M1024" s="1023"/>
      <c r="N1024" s="1023"/>
      <c r="O1024" s="1024"/>
      <c r="P1024" s="1156"/>
      <c r="Q1024" s="1010"/>
      <c r="R1024" s="1073" t="str">
        <f>IF(H1024="","",VLOOKUP($H1024,'Nhập xuất tồn S02'!$B$12:$AB$51,3,0))</f>
        <v/>
      </c>
      <c r="S1024" s="1093">
        <f t="shared" si="309"/>
        <v>0</v>
      </c>
      <c r="T1024" s="1093">
        <f t="shared" si="310"/>
        <v>0</v>
      </c>
      <c r="U1024" s="1094">
        <f>IF(J1024&gt;0,VLOOKUP($H1024,'Nhập xuất tồn S02'!$B$12:$AB$51,27,0),0)</f>
        <v>0</v>
      </c>
      <c r="V1024" s="1094">
        <f t="shared" si="311"/>
        <v>0</v>
      </c>
      <c r="W1024" s="1105" t="str">
        <f>IF(H1024="","",VLOOKUP(H1024,'Nhập xuất tồn S02'!$B$12:$X$4901,22,0))</f>
        <v/>
      </c>
      <c r="X1024" s="1096" t="str">
        <f>IF(H1024="","",VLOOKUP(H1024,'Nhập xuất tồn S02'!$B$12:$X$4901,23,0))</f>
        <v/>
      </c>
      <c r="Y1024" s="1096" t="str">
        <f t="shared" si="312"/>
        <v/>
      </c>
      <c r="Z1024" s="1096" t="str">
        <f t="shared" si="313"/>
        <v/>
      </c>
      <c r="AA1024" s="1107" t="str">
        <f>IF(P1024="","",VLOOKUP(P1024,'Khách hàng'!$B$6:$E$1391,2,0))</f>
        <v/>
      </c>
      <c r="AB1024" s="1107" t="str">
        <f>IF(P1024="","",VLOOKUP(P1024,'Khách hàng'!$B$6:$E$1391,3,0))</f>
        <v/>
      </c>
    </row>
    <row r="1025" spans="1:28" s="1011" customFormat="1" ht="13.8">
      <c r="A1025" s="1164">
        <f t="shared" si="305"/>
        <v>1</v>
      </c>
      <c r="B1025" s="1073" t="str">
        <f t="shared" si="306"/>
        <v>Q1</v>
      </c>
      <c r="C1025" s="1042"/>
      <c r="D1025" s="1175"/>
      <c r="E1025" s="1403"/>
      <c r="F1025" s="1044">
        <f t="shared" si="315"/>
        <v>0</v>
      </c>
      <c r="G1025" s="1081" t="str">
        <f t="shared" si="314"/>
        <v/>
      </c>
      <c r="H1025" s="1019"/>
      <c r="I1025" s="1020"/>
      <c r="J1025" s="1020"/>
      <c r="K1025" s="1020"/>
      <c r="L1025" s="1022"/>
      <c r="M1025" s="1023"/>
      <c r="N1025" s="1023"/>
      <c r="O1025" s="1024"/>
      <c r="P1025" s="1156"/>
      <c r="Q1025" s="1010"/>
      <c r="R1025" s="1073" t="str">
        <f>IF(H1025="","",VLOOKUP($H1025,'Nhập xuất tồn S02'!$B$12:$AB$51,3,0))</f>
        <v/>
      </c>
      <c r="S1025" s="1093">
        <f t="shared" si="309"/>
        <v>0</v>
      </c>
      <c r="T1025" s="1093">
        <f t="shared" si="310"/>
        <v>0</v>
      </c>
      <c r="U1025" s="1094">
        <f>IF(J1025&gt;0,VLOOKUP($H1025,'Nhập xuất tồn S02'!$B$12:$AB$51,27,0),0)</f>
        <v>0</v>
      </c>
      <c r="V1025" s="1094">
        <f t="shared" si="311"/>
        <v>0</v>
      </c>
      <c r="W1025" s="1105" t="str">
        <f>IF(H1025="","",VLOOKUP(H1025,'Nhập xuất tồn S02'!$B$12:$X$4901,22,0))</f>
        <v/>
      </c>
      <c r="X1025" s="1096" t="str">
        <f>IF(H1025="","",VLOOKUP(H1025,'Nhập xuất tồn S02'!$B$12:$X$4901,23,0))</f>
        <v/>
      </c>
      <c r="Y1025" s="1096" t="str">
        <f t="shared" si="312"/>
        <v/>
      </c>
      <c r="Z1025" s="1096" t="str">
        <f t="shared" si="313"/>
        <v/>
      </c>
      <c r="AA1025" s="1107" t="str">
        <f>IF(P1025="","",VLOOKUP(P1025,'Khách hàng'!$B$6:$E$1391,2,0))</f>
        <v/>
      </c>
      <c r="AB1025" s="1107" t="str">
        <f>IF(P1025="","",VLOOKUP(P1025,'Khách hàng'!$B$6:$E$1391,3,0))</f>
        <v/>
      </c>
    </row>
    <row r="1026" spans="1:28" s="1011" customFormat="1" ht="13.8">
      <c r="A1026" s="1164">
        <f t="shared" si="305"/>
        <v>1</v>
      </c>
      <c r="B1026" s="1073" t="str">
        <f t="shared" si="306"/>
        <v>Q1</v>
      </c>
      <c r="C1026" s="1042"/>
      <c r="D1026" s="1175"/>
      <c r="E1026" s="1403"/>
      <c r="F1026" s="1044">
        <f t="shared" si="315"/>
        <v>0</v>
      </c>
      <c r="G1026" s="1081" t="str">
        <f t="shared" si="314"/>
        <v/>
      </c>
      <c r="H1026" s="1019"/>
      <c r="I1026" s="1020"/>
      <c r="J1026" s="1020"/>
      <c r="K1026" s="1020"/>
      <c r="L1026" s="1022"/>
      <c r="M1026" s="1023"/>
      <c r="N1026" s="1023"/>
      <c r="O1026" s="1024"/>
      <c r="P1026" s="1156"/>
      <c r="Q1026" s="1010"/>
      <c r="R1026" s="1073" t="str">
        <f>IF(H1026="","",VLOOKUP($H1026,'Nhập xuất tồn S02'!$B$12:$AB$51,3,0))</f>
        <v/>
      </c>
      <c r="S1026" s="1093">
        <f t="shared" si="309"/>
        <v>0</v>
      </c>
      <c r="T1026" s="1093">
        <f t="shared" si="310"/>
        <v>0</v>
      </c>
      <c r="U1026" s="1094">
        <f>IF(J1026&gt;0,VLOOKUP($H1026,'Nhập xuất tồn S02'!$B$12:$AB$51,27,0),0)</f>
        <v>0</v>
      </c>
      <c r="V1026" s="1094">
        <f t="shared" si="311"/>
        <v>0</v>
      </c>
      <c r="W1026" s="1105" t="str">
        <f>IF(H1026="","",VLOOKUP(H1026,'Nhập xuất tồn S02'!$B$12:$X$4901,22,0))</f>
        <v/>
      </c>
      <c r="X1026" s="1096" t="str">
        <f>IF(H1026="","",VLOOKUP(H1026,'Nhập xuất tồn S02'!$B$12:$X$4901,23,0))</f>
        <v/>
      </c>
      <c r="Y1026" s="1096" t="str">
        <f t="shared" si="312"/>
        <v/>
      </c>
      <c r="Z1026" s="1096" t="str">
        <f t="shared" si="313"/>
        <v/>
      </c>
      <c r="AA1026" s="1107" t="str">
        <f>IF(P1026="","",VLOOKUP(P1026,'Khách hàng'!$B$6:$E$1391,2,0))</f>
        <v/>
      </c>
      <c r="AB1026" s="1107" t="str">
        <f>IF(P1026="","",VLOOKUP(P1026,'Khách hàng'!$B$6:$E$1391,3,0))</f>
        <v/>
      </c>
    </row>
    <row r="1027" spans="1:28" s="1011" customFormat="1" ht="13.8">
      <c r="A1027" s="1164">
        <f t="shared" si="305"/>
        <v>1</v>
      </c>
      <c r="B1027" s="1073" t="str">
        <f t="shared" si="306"/>
        <v>Q1</v>
      </c>
      <c r="C1027" s="1042"/>
      <c r="D1027" s="1175"/>
      <c r="E1027" s="1403"/>
      <c r="F1027" s="1044">
        <f t="shared" si="315"/>
        <v>0</v>
      </c>
      <c r="G1027" s="1081" t="str">
        <f t="shared" si="314"/>
        <v/>
      </c>
      <c r="H1027" s="1019"/>
      <c r="I1027" s="1020"/>
      <c r="J1027" s="1020"/>
      <c r="K1027" s="1020"/>
      <c r="L1027" s="1022"/>
      <c r="M1027" s="1023"/>
      <c r="N1027" s="1023"/>
      <c r="O1027" s="1024"/>
      <c r="P1027" s="1156"/>
      <c r="Q1027" s="1010"/>
      <c r="R1027" s="1073" t="str">
        <f>IF(H1027="","",VLOOKUP($H1027,'Nhập xuất tồn S02'!$B$12:$AB$51,3,0))</f>
        <v/>
      </c>
      <c r="S1027" s="1093">
        <f t="shared" si="309"/>
        <v>0</v>
      </c>
      <c r="T1027" s="1093">
        <f t="shared" si="310"/>
        <v>0</v>
      </c>
      <c r="U1027" s="1094">
        <f>IF(J1027&gt;0,VLOOKUP($H1027,'Nhập xuất tồn S02'!$B$12:$AB$51,27,0),0)</f>
        <v>0</v>
      </c>
      <c r="V1027" s="1094">
        <f t="shared" si="311"/>
        <v>0</v>
      </c>
      <c r="W1027" s="1105" t="str">
        <f>IF(H1027="","",VLOOKUP(H1027,'Nhập xuất tồn S02'!$B$12:$X$4901,22,0))</f>
        <v/>
      </c>
      <c r="X1027" s="1096" t="str">
        <f>IF(H1027="","",VLOOKUP(H1027,'Nhập xuất tồn S02'!$B$12:$X$4901,23,0))</f>
        <v/>
      </c>
      <c r="Y1027" s="1096" t="str">
        <f t="shared" si="312"/>
        <v/>
      </c>
      <c r="Z1027" s="1096" t="str">
        <f t="shared" si="313"/>
        <v/>
      </c>
      <c r="AA1027" s="1107" t="str">
        <f>IF(P1027="","",VLOOKUP(P1027,'Khách hàng'!$B$6:$E$1391,2,0))</f>
        <v/>
      </c>
      <c r="AB1027" s="1107" t="str">
        <f>IF(P1027="","",VLOOKUP(P1027,'Khách hàng'!$B$6:$E$1391,3,0))</f>
        <v/>
      </c>
    </row>
    <row r="1028" spans="1:28" s="1011" customFormat="1" ht="13.8">
      <c r="A1028" s="1164">
        <f t="shared" si="305"/>
        <v>1</v>
      </c>
      <c r="B1028" s="1073" t="str">
        <f t="shared" si="306"/>
        <v>Q1</v>
      </c>
      <c r="C1028" s="1042"/>
      <c r="D1028" s="1175"/>
      <c r="E1028" s="1403"/>
      <c r="F1028" s="1044">
        <f t="shared" si="315"/>
        <v>0</v>
      </c>
      <c r="G1028" s="1081" t="str">
        <f t="shared" si="314"/>
        <v/>
      </c>
      <c r="H1028" s="1019"/>
      <c r="I1028" s="1020"/>
      <c r="J1028" s="1020"/>
      <c r="K1028" s="1020"/>
      <c r="L1028" s="1022"/>
      <c r="M1028" s="1023"/>
      <c r="N1028" s="1023"/>
      <c r="O1028" s="1024"/>
      <c r="P1028" s="1156"/>
      <c r="Q1028" s="1010"/>
      <c r="R1028" s="1073" t="str">
        <f>IF(H1028="","",VLOOKUP($H1028,'Nhập xuất tồn S02'!$B$12:$AB$51,3,0))</f>
        <v/>
      </c>
      <c r="S1028" s="1093">
        <f t="shared" si="309"/>
        <v>0</v>
      </c>
      <c r="T1028" s="1093">
        <f t="shared" si="310"/>
        <v>0</v>
      </c>
      <c r="U1028" s="1094">
        <f>IF(J1028&gt;0,VLOOKUP($H1028,'Nhập xuất tồn S02'!$B$12:$AB$51,27,0),0)</f>
        <v>0</v>
      </c>
      <c r="V1028" s="1094">
        <f t="shared" si="311"/>
        <v>0</v>
      </c>
      <c r="W1028" s="1105" t="str">
        <f>IF(H1028="","",VLOOKUP(H1028,'Nhập xuất tồn S02'!$B$12:$X$4901,22,0))</f>
        <v/>
      </c>
      <c r="X1028" s="1096" t="str">
        <f>IF(H1028="","",VLOOKUP(H1028,'Nhập xuất tồn S02'!$B$12:$X$4901,23,0))</f>
        <v/>
      </c>
      <c r="Y1028" s="1096" t="str">
        <f t="shared" si="312"/>
        <v/>
      </c>
      <c r="Z1028" s="1096" t="str">
        <f t="shared" si="313"/>
        <v/>
      </c>
      <c r="AA1028" s="1107" t="str">
        <f>IF(P1028="","",VLOOKUP(P1028,'Khách hàng'!$B$6:$E$1391,2,0))</f>
        <v/>
      </c>
      <c r="AB1028" s="1107" t="str">
        <f>IF(P1028="","",VLOOKUP(P1028,'Khách hàng'!$B$6:$E$1391,3,0))</f>
        <v/>
      </c>
    </row>
    <row r="1029" spans="1:28" s="1011" customFormat="1" ht="13.8">
      <c r="A1029" s="1164">
        <f t="shared" si="305"/>
        <v>1</v>
      </c>
      <c r="B1029" s="1073" t="str">
        <f t="shared" si="306"/>
        <v>Q1</v>
      </c>
      <c r="C1029" s="1042"/>
      <c r="D1029" s="1175"/>
      <c r="E1029" s="1403"/>
      <c r="F1029" s="1044">
        <f t="shared" si="315"/>
        <v>0</v>
      </c>
      <c r="G1029" s="1081" t="str">
        <f t="shared" si="314"/>
        <v/>
      </c>
      <c r="H1029" s="1019"/>
      <c r="I1029" s="1020"/>
      <c r="J1029" s="1020"/>
      <c r="K1029" s="1020"/>
      <c r="L1029" s="1022"/>
      <c r="M1029" s="1023"/>
      <c r="N1029" s="1023"/>
      <c r="O1029" s="1024"/>
      <c r="P1029" s="1156"/>
      <c r="Q1029" s="1010"/>
      <c r="R1029" s="1073" t="str">
        <f>IF(H1029="","",VLOOKUP($H1029,'Nhập xuất tồn S02'!$B$12:$AB$51,3,0))</f>
        <v/>
      </c>
      <c r="S1029" s="1093">
        <f t="shared" si="309"/>
        <v>0</v>
      </c>
      <c r="T1029" s="1093">
        <f t="shared" si="310"/>
        <v>0</v>
      </c>
      <c r="U1029" s="1094">
        <f>IF(J1029&gt;0,VLOOKUP($H1029,'Nhập xuất tồn S02'!$B$12:$AB$51,27,0),0)</f>
        <v>0</v>
      </c>
      <c r="V1029" s="1094">
        <f t="shared" si="311"/>
        <v>0</v>
      </c>
      <c r="W1029" s="1105" t="str">
        <f>IF(H1029="","",VLOOKUP(H1029,'Nhập xuất tồn S02'!$B$12:$X$4901,22,0))</f>
        <v/>
      </c>
      <c r="X1029" s="1096" t="str">
        <f>IF(H1029="","",VLOOKUP(H1029,'Nhập xuất tồn S02'!$B$12:$X$4901,23,0))</f>
        <v/>
      </c>
      <c r="Y1029" s="1096" t="str">
        <f t="shared" si="312"/>
        <v/>
      </c>
      <c r="Z1029" s="1096" t="str">
        <f t="shared" si="313"/>
        <v/>
      </c>
      <c r="AA1029" s="1107" t="str">
        <f>IF(P1029="","",VLOOKUP(P1029,'Khách hàng'!$B$6:$E$1391,2,0))</f>
        <v/>
      </c>
      <c r="AB1029" s="1107" t="str">
        <f>IF(P1029="","",VLOOKUP(P1029,'Khách hàng'!$B$6:$E$1391,3,0))</f>
        <v/>
      </c>
    </row>
    <row r="1030" spans="1:28" s="1011" customFormat="1" ht="13.8">
      <c r="A1030" s="1164">
        <f t="shared" si="305"/>
        <v>1</v>
      </c>
      <c r="B1030" s="1073" t="str">
        <f t="shared" si="306"/>
        <v>Q1</v>
      </c>
      <c r="C1030" s="1042"/>
      <c r="D1030" s="1175"/>
      <c r="E1030" s="1403"/>
      <c r="F1030" s="1044">
        <f t="shared" si="315"/>
        <v>0</v>
      </c>
      <c r="G1030" s="1081" t="str">
        <f t="shared" si="314"/>
        <v/>
      </c>
      <c r="H1030" s="1019"/>
      <c r="I1030" s="1020"/>
      <c r="J1030" s="1020"/>
      <c r="K1030" s="1020"/>
      <c r="L1030" s="1022"/>
      <c r="M1030" s="1023"/>
      <c r="N1030" s="1023"/>
      <c r="O1030" s="1024"/>
      <c r="P1030" s="1156"/>
      <c r="Q1030" s="1010"/>
      <c r="R1030" s="1073" t="str">
        <f>IF(H1030="","",VLOOKUP($H1030,'Nhập xuất tồn S02'!$B$12:$AB$51,3,0))</f>
        <v/>
      </c>
      <c r="S1030" s="1093">
        <f t="shared" si="309"/>
        <v>0</v>
      </c>
      <c r="T1030" s="1093">
        <f t="shared" si="310"/>
        <v>0</v>
      </c>
      <c r="U1030" s="1094">
        <f>IF(J1030&gt;0,VLOOKUP($H1030,'Nhập xuất tồn S02'!$B$12:$AB$51,27,0),0)</f>
        <v>0</v>
      </c>
      <c r="V1030" s="1094">
        <f t="shared" si="311"/>
        <v>0</v>
      </c>
      <c r="W1030" s="1105" t="str">
        <f>IF(H1030="","",VLOOKUP(H1030,'Nhập xuất tồn S02'!$B$12:$X$4901,22,0))</f>
        <v/>
      </c>
      <c r="X1030" s="1096" t="str">
        <f>IF(H1030="","",VLOOKUP(H1030,'Nhập xuất tồn S02'!$B$12:$X$4901,23,0))</f>
        <v/>
      </c>
      <c r="Y1030" s="1096" t="str">
        <f t="shared" si="312"/>
        <v/>
      </c>
      <c r="Z1030" s="1096" t="str">
        <f t="shared" si="313"/>
        <v/>
      </c>
      <c r="AA1030" s="1107" t="str">
        <f>IF(P1030="","",VLOOKUP(P1030,'Khách hàng'!$B$6:$E$1391,2,0))</f>
        <v/>
      </c>
      <c r="AB1030" s="1107" t="str">
        <f>IF(P1030="","",VLOOKUP(P1030,'Khách hàng'!$B$6:$E$1391,3,0))</f>
        <v/>
      </c>
    </row>
    <row r="1031" spans="1:28" s="1011" customFormat="1" ht="13.8">
      <c r="A1031" s="1164">
        <f t="shared" si="305"/>
        <v>1</v>
      </c>
      <c r="B1031" s="1073" t="str">
        <f t="shared" si="306"/>
        <v>Q1</v>
      </c>
      <c r="C1031" s="1042"/>
      <c r="D1031" s="1175"/>
      <c r="E1031" s="1403"/>
      <c r="F1031" s="1044">
        <f t="shared" si="315"/>
        <v>0</v>
      </c>
      <c r="G1031" s="1081" t="str">
        <f t="shared" si="314"/>
        <v/>
      </c>
      <c r="H1031" s="1019"/>
      <c r="I1031" s="1020"/>
      <c r="J1031" s="1020"/>
      <c r="K1031" s="1020"/>
      <c r="L1031" s="1022"/>
      <c r="M1031" s="1023"/>
      <c r="N1031" s="1023"/>
      <c r="O1031" s="1024"/>
      <c r="P1031" s="1156"/>
      <c r="Q1031" s="1010"/>
      <c r="R1031" s="1073" t="str">
        <f>IF(H1031="","",VLOOKUP($H1031,'Nhập xuất tồn S02'!$B$12:$AB$51,3,0))</f>
        <v/>
      </c>
      <c r="S1031" s="1093">
        <f t="shared" si="309"/>
        <v>0</v>
      </c>
      <c r="T1031" s="1093">
        <f t="shared" si="310"/>
        <v>0</v>
      </c>
      <c r="U1031" s="1094">
        <f>IF(J1031&gt;0,VLOOKUP($H1031,'Nhập xuất tồn S02'!$B$12:$AB$51,27,0),0)</f>
        <v>0</v>
      </c>
      <c r="V1031" s="1094">
        <f t="shared" si="311"/>
        <v>0</v>
      </c>
      <c r="W1031" s="1105" t="str">
        <f>IF(H1031="","",VLOOKUP(H1031,'Nhập xuất tồn S02'!$B$12:$X$4901,22,0))</f>
        <v/>
      </c>
      <c r="X1031" s="1096" t="str">
        <f>IF(H1031="","",VLOOKUP(H1031,'Nhập xuất tồn S02'!$B$12:$X$4901,23,0))</f>
        <v/>
      </c>
      <c r="Y1031" s="1096" t="str">
        <f t="shared" si="312"/>
        <v/>
      </c>
      <c r="Z1031" s="1096" t="str">
        <f t="shared" si="313"/>
        <v/>
      </c>
      <c r="AA1031" s="1107" t="str">
        <f>IF(P1031="","",VLOOKUP(P1031,'Khách hàng'!$B$6:$E$1391,2,0))</f>
        <v/>
      </c>
      <c r="AB1031" s="1107" t="str">
        <f>IF(P1031="","",VLOOKUP(P1031,'Khách hàng'!$B$6:$E$1391,3,0))</f>
        <v/>
      </c>
    </row>
    <row r="1032" spans="1:28" s="1011" customFormat="1" ht="13.8">
      <c r="A1032" s="1164">
        <f t="shared" si="305"/>
        <v>1</v>
      </c>
      <c r="B1032" s="1073" t="str">
        <f t="shared" si="306"/>
        <v>Q1</v>
      </c>
      <c r="C1032" s="1042"/>
      <c r="D1032" s="1175"/>
      <c r="E1032" s="1403"/>
      <c r="F1032" s="1044">
        <f t="shared" si="315"/>
        <v>0</v>
      </c>
      <c r="G1032" s="1081" t="str">
        <f t="shared" si="314"/>
        <v/>
      </c>
      <c r="H1032" s="1019"/>
      <c r="I1032" s="1020"/>
      <c r="J1032" s="1020"/>
      <c r="K1032" s="1020"/>
      <c r="L1032" s="1022"/>
      <c r="M1032" s="1023"/>
      <c r="N1032" s="1023"/>
      <c r="O1032" s="1024"/>
      <c r="P1032" s="1156"/>
      <c r="Q1032" s="1010"/>
      <c r="R1032" s="1073" t="str">
        <f>IF(H1032="","",VLOOKUP($H1032,'Nhập xuất tồn S02'!$B$12:$AB$51,3,0))</f>
        <v/>
      </c>
      <c r="S1032" s="1093">
        <f t="shared" si="309"/>
        <v>0</v>
      </c>
      <c r="T1032" s="1093">
        <f t="shared" si="310"/>
        <v>0</v>
      </c>
      <c r="U1032" s="1094">
        <f>IF(J1032&gt;0,VLOOKUP($H1032,'Nhập xuất tồn S02'!$B$12:$AB$51,27,0),0)</f>
        <v>0</v>
      </c>
      <c r="V1032" s="1094">
        <f t="shared" si="311"/>
        <v>0</v>
      </c>
      <c r="W1032" s="1105" t="str">
        <f>IF(H1032="","",VLOOKUP(H1032,'Nhập xuất tồn S02'!$B$12:$X$4901,22,0))</f>
        <v/>
      </c>
      <c r="X1032" s="1096" t="str">
        <f>IF(H1032="","",VLOOKUP(H1032,'Nhập xuất tồn S02'!$B$12:$X$4901,23,0))</f>
        <v/>
      </c>
      <c r="Y1032" s="1096" t="str">
        <f t="shared" si="312"/>
        <v/>
      </c>
      <c r="Z1032" s="1096" t="str">
        <f t="shared" si="313"/>
        <v/>
      </c>
      <c r="AA1032" s="1107" t="str">
        <f>IF(P1032="","",VLOOKUP(P1032,'Khách hàng'!$B$6:$E$1391,2,0))</f>
        <v/>
      </c>
      <c r="AB1032" s="1107" t="str">
        <f>IF(P1032="","",VLOOKUP(P1032,'Khách hàng'!$B$6:$E$1391,3,0))</f>
        <v/>
      </c>
    </row>
    <row r="1033" spans="1:28" s="1011" customFormat="1" ht="13.8">
      <c r="A1033" s="1164">
        <f t="shared" si="305"/>
        <v>1</v>
      </c>
      <c r="B1033" s="1073" t="str">
        <f t="shared" si="306"/>
        <v>Q1</v>
      </c>
      <c r="C1033" s="1042"/>
      <c r="D1033" s="1175"/>
      <c r="E1033" s="1403"/>
      <c r="F1033" s="1044">
        <f t="shared" si="315"/>
        <v>0</v>
      </c>
      <c r="G1033" s="1081" t="str">
        <f t="shared" si="314"/>
        <v/>
      </c>
      <c r="H1033" s="1019"/>
      <c r="I1033" s="1020"/>
      <c r="J1033" s="1020"/>
      <c r="K1033" s="1020"/>
      <c r="L1033" s="1022"/>
      <c r="M1033" s="1023"/>
      <c r="N1033" s="1023"/>
      <c r="O1033" s="1024"/>
      <c r="P1033" s="1156"/>
      <c r="Q1033" s="1010"/>
      <c r="R1033" s="1073" t="str">
        <f>IF(H1033="","",VLOOKUP($H1033,'Nhập xuất tồn S02'!$B$12:$AB$51,3,0))</f>
        <v/>
      </c>
      <c r="S1033" s="1093">
        <f t="shared" si="309"/>
        <v>0</v>
      </c>
      <c r="T1033" s="1093">
        <f t="shared" si="310"/>
        <v>0</v>
      </c>
      <c r="U1033" s="1094">
        <f>IF(J1033&gt;0,VLOOKUP($H1033,'Nhập xuất tồn S02'!$B$12:$AB$51,27,0),0)</f>
        <v>0</v>
      </c>
      <c r="V1033" s="1094">
        <f t="shared" si="311"/>
        <v>0</v>
      </c>
      <c r="W1033" s="1105" t="str">
        <f>IF(H1033="","",VLOOKUP(H1033,'Nhập xuất tồn S02'!$B$12:$X$4901,22,0))</f>
        <v/>
      </c>
      <c r="X1033" s="1096" t="str">
        <f>IF(H1033="","",VLOOKUP(H1033,'Nhập xuất tồn S02'!$B$12:$X$4901,23,0))</f>
        <v/>
      </c>
      <c r="Y1033" s="1096" t="str">
        <f t="shared" si="312"/>
        <v/>
      </c>
      <c r="Z1033" s="1096" t="str">
        <f t="shared" si="313"/>
        <v/>
      </c>
      <c r="AA1033" s="1107" t="str">
        <f>IF(P1033="","",VLOOKUP(P1033,'Khách hàng'!$B$6:$E$1391,2,0))</f>
        <v/>
      </c>
      <c r="AB1033" s="1107" t="str">
        <f>IF(P1033="","",VLOOKUP(P1033,'Khách hàng'!$B$6:$E$1391,3,0))</f>
        <v/>
      </c>
    </row>
    <row r="1034" spans="1:28" s="1011" customFormat="1" ht="13.8">
      <c r="A1034" s="1164">
        <f t="shared" si="305"/>
        <v>1</v>
      </c>
      <c r="B1034" s="1073" t="str">
        <f t="shared" si="306"/>
        <v>Q1</v>
      </c>
      <c r="C1034" s="1042"/>
      <c r="D1034" s="1175"/>
      <c r="E1034" s="1403"/>
      <c r="F1034" s="1044">
        <f t="shared" si="315"/>
        <v>0</v>
      </c>
      <c r="G1034" s="1081" t="str">
        <f t="shared" si="314"/>
        <v/>
      </c>
      <c r="H1034" s="1019"/>
      <c r="I1034" s="1020"/>
      <c r="J1034" s="1020"/>
      <c r="K1034" s="1020"/>
      <c r="L1034" s="1022"/>
      <c r="M1034" s="1023"/>
      <c r="N1034" s="1023"/>
      <c r="O1034" s="1024"/>
      <c r="P1034" s="1156"/>
      <c r="Q1034" s="1010"/>
      <c r="R1034" s="1073" t="str">
        <f>IF(H1034="","",VLOOKUP($H1034,'Nhập xuất tồn S02'!$B$12:$AB$51,3,0))</f>
        <v/>
      </c>
      <c r="S1034" s="1093">
        <f t="shared" si="309"/>
        <v>0</v>
      </c>
      <c r="T1034" s="1093">
        <f t="shared" si="310"/>
        <v>0</v>
      </c>
      <c r="U1034" s="1094">
        <f>IF(J1034&gt;0,VLOOKUP($H1034,'Nhập xuất tồn S02'!$B$12:$AB$51,27,0),0)</f>
        <v>0</v>
      </c>
      <c r="V1034" s="1094">
        <f t="shared" si="311"/>
        <v>0</v>
      </c>
      <c r="W1034" s="1105" t="str">
        <f>IF(H1034="","",VLOOKUP(H1034,'Nhập xuất tồn S02'!$B$12:$X$4901,22,0))</f>
        <v/>
      </c>
      <c r="X1034" s="1096" t="str">
        <f>IF(H1034="","",VLOOKUP(H1034,'Nhập xuất tồn S02'!$B$12:$X$4901,23,0))</f>
        <v/>
      </c>
      <c r="Y1034" s="1096" t="str">
        <f t="shared" si="312"/>
        <v/>
      </c>
      <c r="Z1034" s="1096" t="str">
        <f t="shared" si="313"/>
        <v/>
      </c>
      <c r="AA1034" s="1107" t="str">
        <f>IF(P1034="","",VLOOKUP(P1034,'Khách hàng'!$B$6:$E$1391,2,0))</f>
        <v/>
      </c>
      <c r="AB1034" s="1107" t="str">
        <f>IF(P1034="","",VLOOKUP(P1034,'Khách hàng'!$B$6:$E$1391,3,0))</f>
        <v/>
      </c>
    </row>
    <row r="1035" spans="1:28" s="1011" customFormat="1" ht="13.8">
      <c r="A1035" s="1164">
        <f t="shared" si="305"/>
        <v>1</v>
      </c>
      <c r="B1035" s="1073" t="str">
        <f t="shared" si="306"/>
        <v>Q1</v>
      </c>
      <c r="C1035" s="1042"/>
      <c r="D1035" s="1175"/>
      <c r="E1035" s="1403"/>
      <c r="F1035" s="1044">
        <f t="shared" si="315"/>
        <v>0</v>
      </c>
      <c r="G1035" s="1081" t="str">
        <f t="shared" si="314"/>
        <v/>
      </c>
      <c r="H1035" s="1019"/>
      <c r="I1035" s="1020"/>
      <c r="J1035" s="1020"/>
      <c r="K1035" s="1020"/>
      <c r="L1035" s="1022"/>
      <c r="M1035" s="1023"/>
      <c r="N1035" s="1023"/>
      <c r="O1035" s="1024"/>
      <c r="P1035" s="1156"/>
      <c r="Q1035" s="1010"/>
      <c r="R1035" s="1073" t="str">
        <f>IF(H1035="","",VLOOKUP($H1035,'Nhập xuất tồn S02'!$B$12:$AB$51,3,0))</f>
        <v/>
      </c>
      <c r="S1035" s="1093">
        <f t="shared" si="309"/>
        <v>0</v>
      </c>
      <c r="T1035" s="1093">
        <f t="shared" si="310"/>
        <v>0</v>
      </c>
      <c r="U1035" s="1094">
        <f>IF(J1035&gt;0,VLOOKUP($H1035,'Nhập xuất tồn S02'!$B$12:$AB$51,27,0),0)</f>
        <v>0</v>
      </c>
      <c r="V1035" s="1094">
        <f t="shared" si="311"/>
        <v>0</v>
      </c>
      <c r="W1035" s="1105" t="str">
        <f>IF(H1035="","",VLOOKUP(H1035,'Nhập xuất tồn S02'!$B$12:$X$4901,22,0))</f>
        <v/>
      </c>
      <c r="X1035" s="1096" t="str">
        <f>IF(H1035="","",VLOOKUP(H1035,'Nhập xuất tồn S02'!$B$12:$X$4901,23,0))</f>
        <v/>
      </c>
      <c r="Y1035" s="1096" t="str">
        <f t="shared" si="312"/>
        <v/>
      </c>
      <c r="Z1035" s="1096" t="str">
        <f t="shared" si="313"/>
        <v/>
      </c>
      <c r="AA1035" s="1107" t="str">
        <f>IF(P1035="","",VLOOKUP(P1035,'Khách hàng'!$B$6:$E$1391,2,0))</f>
        <v/>
      </c>
      <c r="AB1035" s="1107" t="str">
        <f>IF(P1035="","",VLOOKUP(P1035,'Khách hàng'!$B$6:$E$1391,3,0))</f>
        <v/>
      </c>
    </row>
    <row r="1036" spans="1:28" s="1011" customFormat="1" ht="13.8">
      <c r="A1036" s="1164">
        <f t="shared" si="305"/>
        <v>1</v>
      </c>
      <c r="B1036" s="1073" t="str">
        <f t="shared" si="306"/>
        <v>Q1</v>
      </c>
      <c r="C1036" s="1042"/>
      <c r="D1036" s="1175"/>
      <c r="E1036" s="1403"/>
      <c r="F1036" s="1044">
        <f t="shared" si="315"/>
        <v>0</v>
      </c>
      <c r="G1036" s="1081" t="str">
        <f t="shared" si="314"/>
        <v/>
      </c>
      <c r="H1036" s="1019"/>
      <c r="I1036" s="1020"/>
      <c r="J1036" s="1020"/>
      <c r="K1036" s="1020"/>
      <c r="L1036" s="1022"/>
      <c r="M1036" s="1023"/>
      <c r="N1036" s="1023"/>
      <c r="O1036" s="1024"/>
      <c r="P1036" s="1156"/>
      <c r="Q1036" s="1010"/>
      <c r="R1036" s="1073" t="str">
        <f>IF(H1036="","",VLOOKUP($H1036,'Nhập xuất tồn S02'!$B$12:$AB$51,3,0))</f>
        <v/>
      </c>
      <c r="S1036" s="1093">
        <f t="shared" si="309"/>
        <v>0</v>
      </c>
      <c r="T1036" s="1093">
        <f t="shared" si="310"/>
        <v>0</v>
      </c>
      <c r="U1036" s="1094">
        <f>IF(J1036&gt;0,VLOOKUP($H1036,'Nhập xuất tồn S02'!$B$12:$AB$51,27,0),0)</f>
        <v>0</v>
      </c>
      <c r="V1036" s="1094">
        <f t="shared" si="311"/>
        <v>0</v>
      </c>
      <c r="W1036" s="1105" t="str">
        <f>IF(H1036="","",VLOOKUP(H1036,'Nhập xuất tồn S02'!$B$12:$X$4901,22,0))</f>
        <v/>
      </c>
      <c r="X1036" s="1096" t="str">
        <f>IF(H1036="","",VLOOKUP(H1036,'Nhập xuất tồn S02'!$B$12:$X$4901,23,0))</f>
        <v/>
      </c>
      <c r="Y1036" s="1096" t="str">
        <f t="shared" si="312"/>
        <v/>
      </c>
      <c r="Z1036" s="1096" t="str">
        <f t="shared" si="313"/>
        <v/>
      </c>
      <c r="AA1036" s="1107" t="str">
        <f>IF(P1036="","",VLOOKUP(P1036,'Khách hàng'!$B$6:$E$1391,2,0))</f>
        <v/>
      </c>
      <c r="AB1036" s="1107" t="str">
        <f>IF(P1036="","",VLOOKUP(P1036,'Khách hàng'!$B$6:$E$1391,3,0))</f>
        <v/>
      </c>
    </row>
    <row r="1037" spans="1:28" s="1011" customFormat="1" ht="13.8">
      <c r="A1037" s="1164">
        <f t="shared" si="305"/>
        <v>1</v>
      </c>
      <c r="B1037" s="1073" t="str">
        <f t="shared" si="306"/>
        <v>Q1</v>
      </c>
      <c r="C1037" s="1042"/>
      <c r="D1037" s="1175"/>
      <c r="E1037" s="1403"/>
      <c r="F1037" s="1044">
        <f t="shared" si="315"/>
        <v>0</v>
      </c>
      <c r="G1037" s="1081" t="str">
        <f t="shared" si="314"/>
        <v/>
      </c>
      <c r="H1037" s="1019"/>
      <c r="I1037" s="1020"/>
      <c r="J1037" s="1020"/>
      <c r="K1037" s="1020"/>
      <c r="L1037" s="1022"/>
      <c r="M1037" s="1023"/>
      <c r="N1037" s="1023"/>
      <c r="O1037" s="1024"/>
      <c r="P1037" s="1156"/>
      <c r="Q1037" s="1010"/>
      <c r="R1037" s="1073" t="str">
        <f>IF(H1037="","",VLOOKUP($H1037,'Nhập xuất tồn S02'!$B$12:$AB$51,3,0))</f>
        <v/>
      </c>
      <c r="S1037" s="1093">
        <f t="shared" si="309"/>
        <v>0</v>
      </c>
      <c r="T1037" s="1093">
        <f t="shared" si="310"/>
        <v>0</v>
      </c>
      <c r="U1037" s="1094">
        <f>IF(J1037&gt;0,VLOOKUP($H1037,'Nhập xuất tồn S02'!$B$12:$AB$51,27,0),0)</f>
        <v>0</v>
      </c>
      <c r="V1037" s="1094">
        <f t="shared" si="311"/>
        <v>0</v>
      </c>
      <c r="W1037" s="1105" t="str">
        <f>IF(H1037="","",VLOOKUP(H1037,'Nhập xuất tồn S02'!$B$12:$X$4901,22,0))</f>
        <v/>
      </c>
      <c r="X1037" s="1096" t="str">
        <f>IF(H1037="","",VLOOKUP(H1037,'Nhập xuất tồn S02'!$B$12:$X$4901,23,0))</f>
        <v/>
      </c>
      <c r="Y1037" s="1096" t="str">
        <f t="shared" si="312"/>
        <v/>
      </c>
      <c r="Z1037" s="1096" t="str">
        <f t="shared" si="313"/>
        <v/>
      </c>
      <c r="AA1037" s="1107" t="str">
        <f>IF(P1037="","",VLOOKUP(P1037,'Khách hàng'!$B$6:$E$1391,2,0))</f>
        <v/>
      </c>
      <c r="AB1037" s="1107" t="str">
        <f>IF(P1037="","",VLOOKUP(P1037,'Khách hàng'!$B$6:$E$1391,3,0))</f>
        <v/>
      </c>
    </row>
    <row r="1038" spans="1:28" s="1011" customFormat="1" ht="13.8">
      <c r="A1038" s="1164">
        <f t="shared" si="305"/>
        <v>1</v>
      </c>
      <c r="B1038" s="1073" t="str">
        <f t="shared" si="306"/>
        <v>Q1</v>
      </c>
      <c r="C1038" s="1042"/>
      <c r="D1038" s="1175"/>
      <c r="E1038" s="1403"/>
      <c r="F1038" s="1044">
        <f t="shared" si="315"/>
        <v>0</v>
      </c>
      <c r="G1038" s="1081" t="str">
        <f t="shared" si="314"/>
        <v/>
      </c>
      <c r="H1038" s="1019"/>
      <c r="I1038" s="1020"/>
      <c r="J1038" s="1020"/>
      <c r="K1038" s="1020"/>
      <c r="L1038" s="1022"/>
      <c r="M1038" s="1023"/>
      <c r="N1038" s="1023"/>
      <c r="O1038" s="1024"/>
      <c r="P1038" s="1156"/>
      <c r="Q1038" s="1010"/>
      <c r="R1038" s="1073" t="str">
        <f>IF(H1038="","",VLOOKUP($H1038,'Nhập xuất tồn S02'!$B$12:$AB$51,3,0))</f>
        <v/>
      </c>
      <c r="S1038" s="1093">
        <f t="shared" si="309"/>
        <v>0</v>
      </c>
      <c r="T1038" s="1093">
        <f t="shared" si="310"/>
        <v>0</v>
      </c>
      <c r="U1038" s="1094">
        <f>IF(J1038&gt;0,VLOOKUP($H1038,'Nhập xuất tồn S02'!$B$12:$AB$51,27,0),0)</f>
        <v>0</v>
      </c>
      <c r="V1038" s="1094">
        <f t="shared" si="311"/>
        <v>0</v>
      </c>
      <c r="W1038" s="1105" t="str">
        <f>IF(H1038="","",VLOOKUP(H1038,'Nhập xuất tồn S02'!$B$12:$X$4901,22,0))</f>
        <v/>
      </c>
      <c r="X1038" s="1096" t="str">
        <f>IF(H1038="","",VLOOKUP(H1038,'Nhập xuất tồn S02'!$B$12:$X$4901,23,0))</f>
        <v/>
      </c>
      <c r="Y1038" s="1096" t="str">
        <f t="shared" si="312"/>
        <v/>
      </c>
      <c r="Z1038" s="1096" t="str">
        <f t="shared" si="313"/>
        <v/>
      </c>
      <c r="AA1038" s="1107" t="str">
        <f>IF(P1038="","",VLOOKUP(P1038,'Khách hàng'!$B$6:$E$1391,2,0))</f>
        <v/>
      </c>
      <c r="AB1038" s="1107" t="str">
        <f>IF(P1038="","",VLOOKUP(P1038,'Khách hàng'!$B$6:$E$1391,3,0))</f>
        <v/>
      </c>
    </row>
    <row r="1039" spans="1:28" s="1011" customFormat="1" ht="13.8">
      <c r="A1039" s="1164">
        <f t="shared" si="305"/>
        <v>1</v>
      </c>
      <c r="B1039" s="1073" t="str">
        <f t="shared" si="306"/>
        <v>Q1</v>
      </c>
      <c r="C1039" s="1042"/>
      <c r="D1039" s="1175"/>
      <c r="E1039" s="1403"/>
      <c r="F1039" s="1044">
        <f t="shared" si="315"/>
        <v>0</v>
      </c>
      <c r="G1039" s="1081" t="str">
        <f t="shared" si="314"/>
        <v/>
      </c>
      <c r="H1039" s="1019"/>
      <c r="I1039" s="1020"/>
      <c r="J1039" s="1020"/>
      <c r="K1039" s="1020"/>
      <c r="L1039" s="1022"/>
      <c r="M1039" s="1023"/>
      <c r="N1039" s="1023"/>
      <c r="O1039" s="1024"/>
      <c r="P1039" s="1156"/>
      <c r="Q1039" s="1010"/>
      <c r="R1039" s="1073" t="str">
        <f>IF(H1039="","",VLOOKUP($H1039,'Nhập xuất tồn S02'!$B$12:$AB$51,3,0))</f>
        <v/>
      </c>
      <c r="S1039" s="1093">
        <f t="shared" si="309"/>
        <v>0</v>
      </c>
      <c r="T1039" s="1093">
        <f t="shared" si="310"/>
        <v>0</v>
      </c>
      <c r="U1039" s="1094">
        <f>IF(J1039&gt;0,VLOOKUP($H1039,'Nhập xuất tồn S02'!$B$12:$AB$51,27,0),0)</f>
        <v>0</v>
      </c>
      <c r="V1039" s="1094">
        <f t="shared" si="311"/>
        <v>0</v>
      </c>
      <c r="W1039" s="1105" t="str">
        <f>IF(H1039="","",VLOOKUP(H1039,'Nhập xuất tồn S02'!$B$12:$X$4901,22,0))</f>
        <v/>
      </c>
      <c r="X1039" s="1096" t="str">
        <f>IF(H1039="","",VLOOKUP(H1039,'Nhập xuất tồn S02'!$B$12:$X$4901,23,0))</f>
        <v/>
      </c>
      <c r="Y1039" s="1096" t="str">
        <f t="shared" si="312"/>
        <v/>
      </c>
      <c r="Z1039" s="1096" t="str">
        <f t="shared" si="313"/>
        <v/>
      </c>
      <c r="AA1039" s="1107" t="str">
        <f>IF(P1039="","",VLOOKUP(P1039,'Khách hàng'!$B$6:$E$1391,2,0))</f>
        <v/>
      </c>
      <c r="AB1039" s="1107" t="str">
        <f>IF(P1039="","",VLOOKUP(P1039,'Khách hàng'!$B$6:$E$1391,3,0))</f>
        <v/>
      </c>
    </row>
    <row r="1040" spans="1:28" s="1011" customFormat="1" ht="13.8">
      <c r="A1040" s="1164">
        <f t="shared" si="305"/>
        <v>1</v>
      </c>
      <c r="B1040" s="1073" t="str">
        <f t="shared" si="306"/>
        <v>Q1</v>
      </c>
      <c r="C1040" s="1042"/>
      <c r="D1040" s="1175"/>
      <c r="E1040" s="1403"/>
      <c r="F1040" s="1044">
        <f t="shared" si="315"/>
        <v>0</v>
      </c>
      <c r="G1040" s="1081" t="str">
        <f t="shared" si="314"/>
        <v/>
      </c>
      <c r="H1040" s="1019"/>
      <c r="I1040" s="1020"/>
      <c r="J1040" s="1020"/>
      <c r="K1040" s="1020"/>
      <c r="L1040" s="1022"/>
      <c r="M1040" s="1023"/>
      <c r="N1040" s="1023"/>
      <c r="O1040" s="1024"/>
      <c r="P1040" s="1156"/>
      <c r="Q1040" s="1010"/>
      <c r="R1040" s="1073" t="str">
        <f>IF(H1040="","",VLOOKUP($H1040,'Nhập xuất tồn S02'!$B$12:$AB$51,3,0))</f>
        <v/>
      </c>
      <c r="S1040" s="1093">
        <f t="shared" si="309"/>
        <v>0</v>
      </c>
      <c r="T1040" s="1093">
        <f t="shared" si="310"/>
        <v>0</v>
      </c>
      <c r="U1040" s="1094">
        <f>IF(J1040&gt;0,VLOOKUP($H1040,'Nhập xuất tồn S02'!$B$12:$AB$51,27,0),0)</f>
        <v>0</v>
      </c>
      <c r="V1040" s="1094">
        <f t="shared" si="311"/>
        <v>0</v>
      </c>
      <c r="W1040" s="1105" t="str">
        <f>IF(H1040="","",VLOOKUP(H1040,'Nhập xuất tồn S02'!$B$12:$X$4901,22,0))</f>
        <v/>
      </c>
      <c r="X1040" s="1096" t="str">
        <f>IF(H1040="","",VLOOKUP(H1040,'Nhập xuất tồn S02'!$B$12:$X$4901,23,0))</f>
        <v/>
      </c>
      <c r="Y1040" s="1096" t="str">
        <f t="shared" si="312"/>
        <v/>
      </c>
      <c r="Z1040" s="1096" t="str">
        <f t="shared" si="313"/>
        <v/>
      </c>
      <c r="AA1040" s="1107" t="str">
        <f>IF(P1040="","",VLOOKUP(P1040,'Khách hàng'!$B$6:$E$1391,2,0))</f>
        <v/>
      </c>
      <c r="AB1040" s="1107" t="str">
        <f>IF(P1040="","",VLOOKUP(P1040,'Khách hàng'!$B$6:$E$1391,3,0))</f>
        <v/>
      </c>
    </row>
    <row r="1041" spans="1:28" s="1011" customFormat="1" ht="13.8">
      <c r="A1041" s="1164">
        <f t="shared" si="305"/>
        <v>1</v>
      </c>
      <c r="B1041" s="1073" t="str">
        <f t="shared" si="306"/>
        <v>Q1</v>
      </c>
      <c r="C1041" s="1042"/>
      <c r="D1041" s="1175"/>
      <c r="E1041" s="1403"/>
      <c r="F1041" s="1044">
        <f t="shared" si="315"/>
        <v>0</v>
      </c>
      <c r="G1041" s="1081" t="str">
        <f t="shared" si="314"/>
        <v/>
      </c>
      <c r="H1041" s="1019"/>
      <c r="I1041" s="1020"/>
      <c r="J1041" s="1020"/>
      <c r="K1041" s="1020"/>
      <c r="L1041" s="1022"/>
      <c r="M1041" s="1023"/>
      <c r="N1041" s="1023"/>
      <c r="O1041" s="1024"/>
      <c r="P1041" s="1156"/>
      <c r="Q1041" s="1010"/>
      <c r="R1041" s="1073" t="str">
        <f>IF(H1041="","",VLOOKUP($H1041,'Nhập xuất tồn S02'!$B$12:$AB$51,3,0))</f>
        <v/>
      </c>
      <c r="S1041" s="1093">
        <f t="shared" si="309"/>
        <v>0</v>
      </c>
      <c r="T1041" s="1093">
        <f t="shared" si="310"/>
        <v>0</v>
      </c>
      <c r="U1041" s="1094">
        <f>IF(J1041&gt;0,VLOOKUP($H1041,'Nhập xuất tồn S02'!$B$12:$AB$51,27,0),0)</f>
        <v>0</v>
      </c>
      <c r="V1041" s="1094">
        <f t="shared" si="311"/>
        <v>0</v>
      </c>
      <c r="W1041" s="1105" t="str">
        <f>IF(H1041="","",VLOOKUP(H1041,'Nhập xuất tồn S02'!$B$12:$X$4901,22,0))</f>
        <v/>
      </c>
      <c r="X1041" s="1096" t="str">
        <f>IF(H1041="","",VLOOKUP(H1041,'Nhập xuất tồn S02'!$B$12:$X$4901,23,0))</f>
        <v/>
      </c>
      <c r="Y1041" s="1096" t="str">
        <f t="shared" si="312"/>
        <v/>
      </c>
      <c r="Z1041" s="1096" t="str">
        <f t="shared" si="313"/>
        <v/>
      </c>
      <c r="AA1041" s="1107" t="str">
        <f>IF(P1041="","",VLOOKUP(P1041,'Khách hàng'!$B$6:$E$1391,2,0))</f>
        <v/>
      </c>
      <c r="AB1041" s="1107" t="str">
        <f>IF(P1041="","",VLOOKUP(P1041,'Khách hàng'!$B$6:$E$1391,3,0))</f>
        <v/>
      </c>
    </row>
    <row r="1042" spans="1:28" s="1011" customFormat="1" ht="13.8">
      <c r="A1042" s="1164">
        <f t="shared" si="305"/>
        <v>1</v>
      </c>
      <c r="B1042" s="1073" t="str">
        <f t="shared" si="306"/>
        <v>Q1</v>
      </c>
      <c r="C1042" s="1042"/>
      <c r="D1042" s="1175"/>
      <c r="E1042" s="1403"/>
      <c r="F1042" s="1044">
        <f t="shared" si="315"/>
        <v>0</v>
      </c>
      <c r="G1042" s="1081" t="str">
        <f t="shared" si="314"/>
        <v/>
      </c>
      <c r="H1042" s="1019"/>
      <c r="I1042" s="1020"/>
      <c r="J1042" s="1020"/>
      <c r="K1042" s="1020"/>
      <c r="L1042" s="1022"/>
      <c r="M1042" s="1023"/>
      <c r="N1042" s="1023"/>
      <c r="O1042" s="1024"/>
      <c r="P1042" s="1156"/>
      <c r="Q1042" s="1010"/>
      <c r="R1042" s="1073" t="str">
        <f>IF(H1042="","",VLOOKUP($H1042,'Nhập xuất tồn S02'!$B$12:$AB$51,3,0))</f>
        <v/>
      </c>
      <c r="S1042" s="1093">
        <f t="shared" si="309"/>
        <v>0</v>
      </c>
      <c r="T1042" s="1093">
        <f t="shared" si="310"/>
        <v>0</v>
      </c>
      <c r="U1042" s="1094">
        <f>IF(J1042&gt;0,VLOOKUP($H1042,'Nhập xuất tồn S02'!$B$12:$AB$51,27,0),0)</f>
        <v>0</v>
      </c>
      <c r="V1042" s="1094">
        <f t="shared" si="311"/>
        <v>0</v>
      </c>
      <c r="W1042" s="1105" t="str">
        <f>IF(H1042="","",VLOOKUP(H1042,'Nhập xuất tồn S02'!$B$12:$X$4901,22,0))</f>
        <v/>
      </c>
      <c r="X1042" s="1096" t="str">
        <f>IF(H1042="","",VLOOKUP(H1042,'Nhập xuất tồn S02'!$B$12:$X$4901,23,0))</f>
        <v/>
      </c>
      <c r="Y1042" s="1096" t="str">
        <f t="shared" si="312"/>
        <v/>
      </c>
      <c r="Z1042" s="1096" t="str">
        <f t="shared" si="313"/>
        <v/>
      </c>
      <c r="AA1042" s="1107" t="str">
        <f>IF(P1042="","",VLOOKUP(P1042,'Khách hàng'!$B$6:$E$1391,2,0))</f>
        <v/>
      </c>
      <c r="AB1042" s="1107" t="str">
        <f>IF(P1042="","",VLOOKUP(P1042,'Khách hàng'!$B$6:$E$1391,3,0))</f>
        <v/>
      </c>
    </row>
    <row r="1043" spans="1:28" s="1011" customFormat="1" ht="13.8">
      <c r="A1043" s="1164">
        <f t="shared" si="305"/>
        <v>1</v>
      </c>
      <c r="B1043" s="1073" t="str">
        <f t="shared" si="306"/>
        <v>Q1</v>
      </c>
      <c r="C1043" s="1042"/>
      <c r="D1043" s="1175"/>
      <c r="E1043" s="1403"/>
      <c r="F1043" s="1044">
        <f t="shared" si="315"/>
        <v>0</v>
      </c>
      <c r="G1043" s="1081" t="str">
        <f t="shared" si="314"/>
        <v/>
      </c>
      <c r="H1043" s="1019"/>
      <c r="I1043" s="1020"/>
      <c r="J1043" s="1020"/>
      <c r="K1043" s="1020"/>
      <c r="L1043" s="1022"/>
      <c r="M1043" s="1023"/>
      <c r="N1043" s="1023"/>
      <c r="O1043" s="1024"/>
      <c r="P1043" s="1156"/>
      <c r="Q1043" s="1010"/>
      <c r="R1043" s="1073" t="str">
        <f>IF(H1043="","",VLOOKUP($H1043,'Nhập xuất tồn S02'!$B$12:$AB$51,3,0))</f>
        <v/>
      </c>
      <c r="S1043" s="1093">
        <f t="shared" si="309"/>
        <v>0</v>
      </c>
      <c r="T1043" s="1093">
        <f t="shared" si="310"/>
        <v>0</v>
      </c>
      <c r="U1043" s="1094">
        <f>IF(J1043&gt;0,VLOOKUP($H1043,'Nhập xuất tồn S02'!$B$12:$AB$51,27,0),0)</f>
        <v>0</v>
      </c>
      <c r="V1043" s="1094">
        <f t="shared" si="311"/>
        <v>0</v>
      </c>
      <c r="W1043" s="1105" t="str">
        <f>IF(H1043="","",VLOOKUP(H1043,'Nhập xuất tồn S02'!$B$12:$X$4901,22,0))</f>
        <v/>
      </c>
      <c r="X1043" s="1096" t="str">
        <f>IF(H1043="","",VLOOKUP(H1043,'Nhập xuất tồn S02'!$B$12:$X$4901,23,0))</f>
        <v/>
      </c>
      <c r="Y1043" s="1096" t="str">
        <f t="shared" si="312"/>
        <v/>
      </c>
      <c r="Z1043" s="1096" t="str">
        <f t="shared" si="313"/>
        <v/>
      </c>
      <c r="AA1043" s="1107" t="str">
        <f>IF(P1043="","",VLOOKUP(P1043,'Khách hàng'!$B$6:$E$1391,2,0))</f>
        <v/>
      </c>
      <c r="AB1043" s="1107" t="str">
        <f>IF(P1043="","",VLOOKUP(P1043,'Khách hàng'!$B$6:$E$1391,3,0))</f>
        <v/>
      </c>
    </row>
    <row r="1044" spans="1:28" s="1033" customFormat="1" ht="13.8">
      <c r="A1044" s="1165" t="str">
        <f t="shared" ref="A1044:A1059" si="316">IF(F1044="","",MONTH(F1044))</f>
        <v/>
      </c>
      <c r="B1044" s="1074" t="str">
        <f t="shared" ref="B1044:B1059" si="317">IF(F1044="","",IF(OR(MONTH(F1044)=1,MONTH(F1044)=2,MONTH(F1044)=3),"Q1",IF(OR(MONTH(F1044)=4,MONTH(F1044)=5,MONTH(F1044)=6),"Q2",IF(OR(MONTH(F1044)=7,MONTH(F1044)=8,MONTH(F1044)=9),"Q3","Q4"))))</f>
        <v/>
      </c>
      <c r="C1044" s="1146"/>
      <c r="D1044" s="1176"/>
      <c r="E1044" s="1404"/>
      <c r="F1044" s="1051"/>
      <c r="G1044" s="1082"/>
      <c r="H1044" s="1045"/>
      <c r="I1044" s="1046"/>
      <c r="J1044" s="1046"/>
      <c r="K1044" s="1046"/>
      <c r="L1044" s="1047"/>
      <c r="M1044" s="1048"/>
      <c r="N1044" s="1048"/>
      <c r="O1044" s="1049"/>
      <c r="P1044" s="1158"/>
      <c r="Q1044" s="1050"/>
      <c r="R1044" s="1074" t="str">
        <f>IF(H1044="","",VLOOKUP($H1044,'Nhập xuất tồn S02'!$B$12:$AB$51,3,0))</f>
        <v/>
      </c>
      <c r="S1044" s="1096">
        <f t="shared" si="309"/>
        <v>0</v>
      </c>
      <c r="T1044" s="1096">
        <f t="shared" si="310"/>
        <v>0</v>
      </c>
      <c r="U1044" s="1094">
        <f>IF(J1044&gt;0,VLOOKUP($H1044,'Nhập xuất tồn S02'!$B$12:$AB$51,27,0),0)</f>
        <v>0</v>
      </c>
      <c r="V1044" s="1094">
        <f t="shared" si="311"/>
        <v>0</v>
      </c>
      <c r="W1044" s="1105" t="str">
        <f>IF(H1044="","",VLOOKUP(H1044,'Nhập xuất tồn S02'!$B$12:$X$4901,22,0))</f>
        <v/>
      </c>
      <c r="X1044" s="1096" t="str">
        <f>IF(H1044="","",VLOOKUP(H1044,'Nhập xuất tồn S02'!$B$12:$X$4901,23,0))</f>
        <v/>
      </c>
      <c r="Y1044" s="1096" t="str">
        <f t="shared" si="312"/>
        <v/>
      </c>
      <c r="Z1044" s="1096" t="str">
        <f t="shared" si="313"/>
        <v/>
      </c>
      <c r="AA1044" s="1108" t="str">
        <f>IF(P1044="","",VLOOKUP(P1044,'Khách hàng'!$B$6:$E$1391,2,0))</f>
        <v/>
      </c>
      <c r="AB1044" s="1108" t="str">
        <f>IF(P1044="","",VLOOKUP(P1044,'Khách hàng'!$B$6:$E$1391,3,0))</f>
        <v/>
      </c>
    </row>
    <row r="1045" spans="1:28" s="1033" customFormat="1" ht="13.8">
      <c r="A1045" s="1165" t="str">
        <f t="shared" si="316"/>
        <v/>
      </c>
      <c r="B1045" s="1074" t="str">
        <f t="shared" si="317"/>
        <v/>
      </c>
      <c r="C1045" s="1146"/>
      <c r="D1045" s="1176"/>
      <c r="E1045" s="1404"/>
      <c r="F1045" s="1051"/>
      <c r="G1045" s="1082"/>
      <c r="H1045" s="1045"/>
      <c r="I1045" s="1046"/>
      <c r="J1045" s="1046"/>
      <c r="K1045" s="1046"/>
      <c r="L1045" s="1047"/>
      <c r="M1045" s="1048"/>
      <c r="N1045" s="1048"/>
      <c r="O1045" s="1049"/>
      <c r="P1045" s="1158"/>
      <c r="Q1045" s="1050"/>
      <c r="R1045" s="1074" t="str">
        <f>IF(H1045="","",VLOOKUP($H1045,'Nhập xuất tồn S02'!$B$12:$AB$51,3,0))</f>
        <v/>
      </c>
      <c r="S1045" s="1096">
        <f t="shared" si="309"/>
        <v>0</v>
      </c>
      <c r="T1045" s="1096">
        <f t="shared" si="310"/>
        <v>0</v>
      </c>
      <c r="U1045" s="1094">
        <f>IF(J1045&gt;0,VLOOKUP($H1045,'Nhập xuất tồn S02'!$B$12:$AB$51,27,0),0)</f>
        <v>0</v>
      </c>
      <c r="V1045" s="1094">
        <f t="shared" si="311"/>
        <v>0</v>
      </c>
      <c r="W1045" s="1105" t="str">
        <f>IF(H1045="","",VLOOKUP(H1045,'Nhập xuất tồn S02'!$B$12:$X$4901,22,0))</f>
        <v/>
      </c>
      <c r="X1045" s="1096" t="str">
        <f>IF(H1045="","",VLOOKUP(H1045,'Nhập xuất tồn S02'!$B$12:$X$4901,23,0))</f>
        <v/>
      </c>
      <c r="Y1045" s="1096" t="str">
        <f t="shared" si="312"/>
        <v/>
      </c>
      <c r="Z1045" s="1096" t="str">
        <f t="shared" si="313"/>
        <v/>
      </c>
      <c r="AA1045" s="1108" t="str">
        <f>IF(P1045="","",VLOOKUP(P1045,'Khách hàng'!$B$6:$E$1391,2,0))</f>
        <v/>
      </c>
      <c r="AB1045" s="1108" t="str">
        <f>IF(P1045="","",VLOOKUP(P1045,'Khách hàng'!$B$6:$E$1391,3,0))</f>
        <v/>
      </c>
    </row>
    <row r="1046" spans="1:28" s="1033" customFormat="1" ht="13.8">
      <c r="A1046" s="1165" t="str">
        <f t="shared" si="316"/>
        <v/>
      </c>
      <c r="B1046" s="1074" t="str">
        <f t="shared" si="317"/>
        <v/>
      </c>
      <c r="C1046" s="1146"/>
      <c r="D1046" s="1176"/>
      <c r="E1046" s="1404"/>
      <c r="F1046" s="1051"/>
      <c r="G1046" s="1082"/>
      <c r="H1046" s="1045"/>
      <c r="I1046" s="1046"/>
      <c r="J1046" s="1046"/>
      <c r="K1046" s="1046"/>
      <c r="L1046" s="1047"/>
      <c r="M1046" s="1048"/>
      <c r="N1046" s="1048"/>
      <c r="O1046" s="1049"/>
      <c r="P1046" s="1158"/>
      <c r="Q1046" s="1050"/>
      <c r="R1046" s="1074" t="str">
        <f>IF(H1046="","",VLOOKUP($H1046,'Nhập xuất tồn S02'!$B$12:$AB$51,3,0))</f>
        <v/>
      </c>
      <c r="S1046" s="1096">
        <f t="shared" si="309"/>
        <v>0</v>
      </c>
      <c r="T1046" s="1096">
        <f t="shared" si="310"/>
        <v>0</v>
      </c>
      <c r="U1046" s="1094">
        <f>IF(J1046&gt;0,VLOOKUP($H1046,'Nhập xuất tồn S02'!$B$12:$AB$51,27,0),0)</f>
        <v>0</v>
      </c>
      <c r="V1046" s="1094">
        <f t="shared" si="311"/>
        <v>0</v>
      </c>
      <c r="W1046" s="1105" t="str">
        <f>IF(H1046="","",VLOOKUP(H1046,'Nhập xuất tồn S02'!$B$12:$X$4901,22,0))</f>
        <v/>
      </c>
      <c r="X1046" s="1096" t="str">
        <f>IF(H1046="","",VLOOKUP(H1046,'Nhập xuất tồn S02'!$B$12:$X$4901,23,0))</f>
        <v/>
      </c>
      <c r="Y1046" s="1096" t="str">
        <f t="shared" si="312"/>
        <v/>
      </c>
      <c r="Z1046" s="1096" t="str">
        <f t="shared" si="313"/>
        <v/>
      </c>
      <c r="AA1046" s="1108" t="str">
        <f>IF(P1046="","",VLOOKUP(P1046,'Khách hàng'!$B$6:$E$1391,2,0))</f>
        <v/>
      </c>
      <c r="AB1046" s="1108" t="str">
        <f>IF(P1046="","",VLOOKUP(P1046,'Khách hàng'!$B$6:$E$1391,3,0))</f>
        <v/>
      </c>
    </row>
    <row r="1047" spans="1:28" s="1033" customFormat="1" ht="13.8">
      <c r="A1047" s="1165" t="str">
        <f t="shared" si="316"/>
        <v/>
      </c>
      <c r="B1047" s="1074" t="str">
        <f t="shared" si="317"/>
        <v/>
      </c>
      <c r="C1047" s="1146"/>
      <c r="D1047" s="1176"/>
      <c r="E1047" s="1404"/>
      <c r="F1047" s="1051"/>
      <c r="G1047" s="1082"/>
      <c r="H1047" s="1045"/>
      <c r="I1047" s="1046"/>
      <c r="J1047" s="1046"/>
      <c r="K1047" s="1046"/>
      <c r="L1047" s="1047"/>
      <c r="M1047" s="1048"/>
      <c r="N1047" s="1048"/>
      <c r="O1047" s="1049"/>
      <c r="P1047" s="1158"/>
      <c r="Q1047" s="1050"/>
      <c r="R1047" s="1074" t="str">
        <f>IF(H1047="","",VLOOKUP($H1047,'Nhập xuất tồn S02'!$B$12:$AB$51,3,0))</f>
        <v/>
      </c>
      <c r="S1047" s="1096">
        <f t="shared" si="309"/>
        <v>0</v>
      </c>
      <c r="T1047" s="1096">
        <f t="shared" si="310"/>
        <v>0</v>
      </c>
      <c r="U1047" s="1094">
        <f>IF(J1047&gt;0,VLOOKUP($H1047,'Nhập xuất tồn S02'!$B$12:$AB$51,27,0),0)</f>
        <v>0</v>
      </c>
      <c r="V1047" s="1094">
        <f t="shared" si="311"/>
        <v>0</v>
      </c>
      <c r="W1047" s="1105" t="str">
        <f>IF(H1047="","",VLOOKUP(H1047,'Nhập xuất tồn S02'!$B$12:$X$4901,22,0))</f>
        <v/>
      </c>
      <c r="X1047" s="1096" t="str">
        <f>IF(H1047="","",VLOOKUP(H1047,'Nhập xuất tồn S02'!$B$12:$X$4901,23,0))</f>
        <v/>
      </c>
      <c r="Y1047" s="1096" t="str">
        <f t="shared" si="312"/>
        <v/>
      </c>
      <c r="Z1047" s="1096" t="str">
        <f t="shared" si="313"/>
        <v/>
      </c>
      <c r="AA1047" s="1108" t="str">
        <f>IF(P1047="","",VLOOKUP(P1047,'Khách hàng'!$B$6:$E$1391,2,0))</f>
        <v/>
      </c>
      <c r="AB1047" s="1108" t="str">
        <f>IF(P1047="","",VLOOKUP(P1047,'Khách hàng'!$B$6:$E$1391,3,0))</f>
        <v/>
      </c>
    </row>
    <row r="1048" spans="1:28" s="1033" customFormat="1" ht="13.8">
      <c r="A1048" s="1165" t="str">
        <f t="shared" ref="A1048" si="318">IF(F1048="","",MONTH(F1048))</f>
        <v/>
      </c>
      <c r="B1048" s="1074" t="str">
        <f t="shared" ref="B1048" si="319">IF(F1048="","",IF(OR(MONTH(F1048)=1,MONTH(F1048)=2,MONTH(F1048)=3),"Q1",IF(OR(MONTH(F1048)=4,MONTH(F1048)=5,MONTH(F1048)=6),"Q2",IF(OR(MONTH(F1048)=7,MONTH(F1048)=8,MONTH(F1048)=9),"Q3","Q4"))))</f>
        <v/>
      </c>
      <c r="C1048" s="1146"/>
      <c r="D1048" s="1176"/>
      <c r="E1048" s="1404"/>
      <c r="F1048" s="1051"/>
      <c r="G1048" s="1082"/>
      <c r="H1048" s="1045"/>
      <c r="I1048" s="1046"/>
      <c r="J1048" s="1046"/>
      <c r="K1048" s="1046"/>
      <c r="L1048" s="1047"/>
      <c r="M1048" s="1048"/>
      <c r="N1048" s="1048"/>
      <c r="O1048" s="1049"/>
      <c r="P1048" s="1158"/>
      <c r="Q1048" s="1050"/>
      <c r="R1048" s="1074" t="str">
        <f>IF(H1048="","",VLOOKUP($H1048,'Nhập xuất tồn S02'!$B$12:$AB$51,3,0))</f>
        <v/>
      </c>
      <c r="S1048" s="1096">
        <f t="shared" ref="S1048" si="320">IF(OR(LEFT(G1048,2)="PN",M1048="152",M1048="155",M1048="156"),O1048/I1048,0)</f>
        <v>0</v>
      </c>
      <c r="T1048" s="1096">
        <f t="shared" ref="T1048" si="321">IF(OR(LEFT(G1048,2)="PN",M1048="152",M1048="155",M1048="156"),O1048,0)</f>
        <v>0</v>
      </c>
      <c r="U1048" s="1094">
        <f>IF(J1048&gt;0,VLOOKUP($H1048,'Nhập xuất tồn S02'!$B$12:$AB$51,27,0),0)</f>
        <v>0</v>
      </c>
      <c r="V1048" s="1094">
        <f t="shared" si="311"/>
        <v>0</v>
      </c>
      <c r="W1048" s="1105" t="str">
        <f>IF(H1048="","",VLOOKUP(H1048,'Nhập xuất tồn S02'!$B$12:$X$4901,22,0))</f>
        <v/>
      </c>
      <c r="X1048" s="1096" t="str">
        <f>IF(H1048="","",VLOOKUP(H1048,'Nhập xuất tồn S02'!$B$12:$X$4901,23,0))</f>
        <v/>
      </c>
      <c r="Y1048" s="1096" t="str">
        <f t="shared" ref="Y1048" si="322">LEFT(M1048,3)</f>
        <v/>
      </c>
      <c r="Z1048" s="1096" t="str">
        <f t="shared" ref="Z1048" si="323">LEFT(N1048,3)</f>
        <v/>
      </c>
      <c r="AA1048" s="1108" t="str">
        <f>IF(P1048="","",VLOOKUP(P1048,'Khách hàng'!$B$6:$E$1391,2,0))</f>
        <v/>
      </c>
      <c r="AB1048" s="1108" t="str">
        <f>IF(P1048="","",VLOOKUP(P1048,'Khách hàng'!$B$6:$E$1391,3,0))</f>
        <v/>
      </c>
    </row>
    <row r="1049" spans="1:28" s="1033" customFormat="1" ht="13.8">
      <c r="A1049" s="1165" t="str">
        <f t="shared" si="316"/>
        <v/>
      </c>
      <c r="B1049" s="1074" t="str">
        <f t="shared" si="317"/>
        <v/>
      </c>
      <c r="C1049" s="1146"/>
      <c r="D1049" s="1176"/>
      <c r="E1049" s="1404"/>
      <c r="F1049" s="1051"/>
      <c r="G1049" s="1082"/>
      <c r="H1049" s="1045"/>
      <c r="I1049" s="1046"/>
      <c r="J1049" s="1046"/>
      <c r="K1049" s="1046"/>
      <c r="L1049" s="1047"/>
      <c r="M1049" s="1048"/>
      <c r="N1049" s="1048"/>
      <c r="O1049" s="1049"/>
      <c r="P1049" s="1158"/>
      <c r="Q1049" s="1050"/>
      <c r="R1049" s="1074" t="str">
        <f>IF(H1049="","",VLOOKUP($H1049,'Nhập xuất tồn S02'!$B$12:$AB$51,3,0))</f>
        <v/>
      </c>
      <c r="S1049" s="1096">
        <f t="shared" si="309"/>
        <v>0</v>
      </c>
      <c r="T1049" s="1096">
        <f t="shared" si="310"/>
        <v>0</v>
      </c>
      <c r="U1049" s="1094">
        <f>IF(J1049&gt;0,VLOOKUP($H1049,'Nhập xuất tồn S02'!$B$12:$AB$51,27,0),0)</f>
        <v>0</v>
      </c>
      <c r="V1049" s="1094">
        <f t="shared" si="311"/>
        <v>0</v>
      </c>
      <c r="W1049" s="1105" t="str">
        <f>IF(H1049="","",VLOOKUP(H1049,'Nhập xuất tồn S02'!$B$12:$X$4901,22,0))</f>
        <v/>
      </c>
      <c r="X1049" s="1096" t="str">
        <f>IF(H1049="","",VLOOKUP(H1049,'Nhập xuất tồn S02'!$B$12:$X$4901,23,0))</f>
        <v/>
      </c>
      <c r="Y1049" s="1096" t="str">
        <f t="shared" si="312"/>
        <v/>
      </c>
      <c r="Z1049" s="1096" t="str">
        <f t="shared" si="313"/>
        <v/>
      </c>
      <c r="AA1049" s="1108" t="str">
        <f>IF(P1049="","",VLOOKUP(P1049,'Khách hàng'!$B$6:$E$1391,2,0))</f>
        <v/>
      </c>
      <c r="AB1049" s="1108" t="str">
        <f>IF(P1049="","",VLOOKUP(P1049,'Khách hàng'!$B$6:$E$1391,3,0))</f>
        <v/>
      </c>
    </row>
    <row r="1050" spans="1:28" s="1033" customFormat="1" ht="13.8">
      <c r="A1050" s="1165" t="str">
        <f t="shared" ref="A1050:A1052" si="324">IF(F1050="","",MONTH(F1050))</f>
        <v/>
      </c>
      <c r="B1050" s="1074" t="str">
        <f t="shared" ref="B1050:B1052" si="325">IF(F1050="","",IF(OR(MONTH(F1050)=1,MONTH(F1050)=2,MONTH(F1050)=3),"Q1",IF(OR(MONTH(F1050)=4,MONTH(F1050)=5,MONTH(F1050)=6),"Q2",IF(OR(MONTH(F1050)=7,MONTH(F1050)=8,MONTH(F1050)=9),"Q3","Q4"))))</f>
        <v/>
      </c>
      <c r="C1050" s="1146"/>
      <c r="D1050" s="1176"/>
      <c r="E1050" s="1404"/>
      <c r="F1050" s="1051"/>
      <c r="G1050" s="1082"/>
      <c r="H1050" s="1045"/>
      <c r="I1050" s="1046"/>
      <c r="J1050" s="1046"/>
      <c r="K1050" s="1046"/>
      <c r="L1050" s="1047"/>
      <c r="M1050" s="1048"/>
      <c r="N1050" s="1048"/>
      <c r="O1050" s="1049"/>
      <c r="P1050" s="1158"/>
      <c r="Q1050" s="1050"/>
      <c r="R1050" s="1074" t="str">
        <f>IF(H1050="","",VLOOKUP($H1050,'Nhập xuất tồn S02'!$B$12:$AB$51,3,0))</f>
        <v/>
      </c>
      <c r="S1050" s="1096">
        <f t="shared" ref="S1050:S1052" si="326">IF(OR(LEFT(G1050,2)="PN",M1050="152",M1050="155",M1050="156"),O1050/I1050,0)</f>
        <v>0</v>
      </c>
      <c r="T1050" s="1096">
        <f t="shared" ref="T1050:T1052" si="327">IF(OR(LEFT(G1050,2)="PN",M1050="152",M1050="155",M1050="156"),O1050,0)</f>
        <v>0</v>
      </c>
      <c r="U1050" s="1094">
        <f>IF(J1050&gt;0,VLOOKUP($H1050,'Nhập xuất tồn S02'!$B$12:$AB$51,27,0),0)</f>
        <v>0</v>
      </c>
      <c r="V1050" s="1094">
        <f t="shared" si="311"/>
        <v>0</v>
      </c>
      <c r="W1050" s="1105" t="str">
        <f>IF(H1050="","",VLOOKUP(H1050,'Nhập xuất tồn S02'!$B$12:$X$4901,22,0))</f>
        <v/>
      </c>
      <c r="X1050" s="1096" t="str">
        <f>IF(H1050="","",VLOOKUP(H1050,'Nhập xuất tồn S02'!$B$12:$X$4901,23,0))</f>
        <v/>
      </c>
      <c r="Y1050" s="1096" t="str">
        <f t="shared" ref="Y1050:Y1052" si="328">LEFT(M1050,3)</f>
        <v/>
      </c>
      <c r="Z1050" s="1096" t="str">
        <f t="shared" ref="Z1050:Z1052" si="329">LEFT(N1050,3)</f>
        <v/>
      </c>
      <c r="AA1050" s="1108" t="str">
        <f>IF(P1050="","",VLOOKUP(P1050,'Khách hàng'!$B$6:$E$1391,2,0))</f>
        <v/>
      </c>
      <c r="AB1050" s="1108" t="str">
        <f>IF(P1050="","",VLOOKUP(P1050,'Khách hàng'!$B$6:$E$1391,3,0))</f>
        <v/>
      </c>
    </row>
    <row r="1051" spans="1:28" s="1033" customFormat="1" ht="13.8">
      <c r="A1051" s="1165" t="str">
        <f t="shared" si="324"/>
        <v/>
      </c>
      <c r="B1051" s="1074" t="str">
        <f t="shared" si="325"/>
        <v/>
      </c>
      <c r="C1051" s="1146"/>
      <c r="D1051" s="1176"/>
      <c r="E1051" s="1404"/>
      <c r="F1051" s="1051"/>
      <c r="G1051" s="1082"/>
      <c r="H1051" s="1045"/>
      <c r="I1051" s="1046"/>
      <c r="J1051" s="1046"/>
      <c r="K1051" s="1046"/>
      <c r="L1051" s="1047"/>
      <c r="M1051" s="1048"/>
      <c r="N1051" s="1048"/>
      <c r="O1051" s="1049"/>
      <c r="P1051" s="1158"/>
      <c r="Q1051" s="1050"/>
      <c r="R1051" s="1074" t="str">
        <f>IF(H1051="","",VLOOKUP($H1051,'Nhập xuất tồn S02'!$B$12:$AB$51,3,0))</f>
        <v/>
      </c>
      <c r="S1051" s="1096">
        <f t="shared" si="326"/>
        <v>0</v>
      </c>
      <c r="T1051" s="1096">
        <f t="shared" si="327"/>
        <v>0</v>
      </c>
      <c r="U1051" s="1094">
        <f>IF(J1051&gt;0,VLOOKUP($H1051,'Nhập xuất tồn S02'!$B$12:$AB$51,27,0),0)</f>
        <v>0</v>
      </c>
      <c r="V1051" s="1094">
        <f t="shared" si="311"/>
        <v>0</v>
      </c>
      <c r="W1051" s="1105" t="str">
        <f>IF(H1051="","",VLOOKUP(H1051,'Nhập xuất tồn S02'!$B$12:$X$4901,22,0))</f>
        <v/>
      </c>
      <c r="X1051" s="1096" t="str">
        <f>IF(H1051="","",VLOOKUP(H1051,'Nhập xuất tồn S02'!$B$12:$X$4901,23,0))</f>
        <v/>
      </c>
      <c r="Y1051" s="1096" t="str">
        <f t="shared" si="328"/>
        <v/>
      </c>
      <c r="Z1051" s="1096" t="str">
        <f t="shared" si="329"/>
        <v/>
      </c>
      <c r="AA1051" s="1108" t="str">
        <f>IF(P1051="","",VLOOKUP(P1051,'Khách hàng'!$B$6:$E$1391,2,0))</f>
        <v/>
      </c>
      <c r="AB1051" s="1108" t="str">
        <f>IF(P1051="","",VLOOKUP(P1051,'Khách hàng'!$B$6:$E$1391,3,0))</f>
        <v/>
      </c>
    </row>
    <row r="1052" spans="1:28" s="1033" customFormat="1" ht="13.8">
      <c r="A1052" s="1165" t="str">
        <f t="shared" si="324"/>
        <v/>
      </c>
      <c r="B1052" s="1074" t="str">
        <f t="shared" si="325"/>
        <v/>
      </c>
      <c r="C1052" s="1146"/>
      <c r="D1052" s="1176"/>
      <c r="E1052" s="1404"/>
      <c r="F1052" s="1051"/>
      <c r="G1052" s="1082"/>
      <c r="H1052" s="1045"/>
      <c r="I1052" s="1046"/>
      <c r="J1052" s="1046"/>
      <c r="K1052" s="1046"/>
      <c r="L1052" s="1047"/>
      <c r="M1052" s="1048"/>
      <c r="N1052" s="1048"/>
      <c r="O1052" s="1049"/>
      <c r="P1052" s="1158"/>
      <c r="Q1052" s="1050"/>
      <c r="R1052" s="1074" t="str">
        <f>IF(H1052="","",VLOOKUP($H1052,'Nhập xuất tồn S02'!$B$12:$AB$51,3,0))</f>
        <v/>
      </c>
      <c r="S1052" s="1096">
        <f t="shared" si="326"/>
        <v>0</v>
      </c>
      <c r="T1052" s="1096">
        <f t="shared" si="327"/>
        <v>0</v>
      </c>
      <c r="U1052" s="1094">
        <f>IF(J1052&gt;0,VLOOKUP($H1052,'Nhập xuất tồn S02'!$B$12:$AB$51,27,0),0)</f>
        <v>0</v>
      </c>
      <c r="V1052" s="1094">
        <f t="shared" si="311"/>
        <v>0</v>
      </c>
      <c r="W1052" s="1105" t="str">
        <f>IF(H1052="","",VLOOKUP(H1052,'Nhập xuất tồn S02'!$B$12:$X$4901,22,0))</f>
        <v/>
      </c>
      <c r="X1052" s="1096" t="str">
        <f>IF(H1052="","",VLOOKUP(H1052,'Nhập xuất tồn S02'!$B$12:$X$4901,23,0))</f>
        <v/>
      </c>
      <c r="Y1052" s="1096" t="str">
        <f t="shared" si="328"/>
        <v/>
      </c>
      <c r="Z1052" s="1096" t="str">
        <f t="shared" si="329"/>
        <v/>
      </c>
      <c r="AA1052" s="1108" t="str">
        <f>IF(P1052="","",VLOOKUP(P1052,'Khách hàng'!$B$6:$E$1391,2,0))</f>
        <v/>
      </c>
      <c r="AB1052" s="1108" t="str">
        <f>IF(P1052="","",VLOOKUP(P1052,'Khách hàng'!$B$6:$E$1391,3,0))</f>
        <v/>
      </c>
    </row>
    <row r="1053" spans="1:28" s="1033" customFormat="1" ht="13.8">
      <c r="A1053" s="1165" t="str">
        <f t="shared" si="316"/>
        <v/>
      </c>
      <c r="B1053" s="1074" t="str">
        <f t="shared" si="317"/>
        <v/>
      </c>
      <c r="C1053" s="1146"/>
      <c r="D1053" s="1176"/>
      <c r="E1053" s="1404"/>
      <c r="F1053" s="1051"/>
      <c r="G1053" s="1082"/>
      <c r="H1053" s="1045"/>
      <c r="I1053" s="1046"/>
      <c r="J1053" s="1046"/>
      <c r="K1053" s="1046"/>
      <c r="L1053" s="1047"/>
      <c r="M1053" s="1048"/>
      <c r="N1053" s="1048"/>
      <c r="O1053" s="1049"/>
      <c r="P1053" s="1158"/>
      <c r="Q1053" s="1050"/>
      <c r="R1053" s="1074" t="str">
        <f>IF(H1053="","",VLOOKUP($H1053,'Nhập xuất tồn S02'!$B$12:$AB$51,3,0))</f>
        <v/>
      </c>
      <c r="S1053" s="1096">
        <f t="shared" si="309"/>
        <v>0</v>
      </c>
      <c r="T1053" s="1096">
        <f t="shared" si="310"/>
        <v>0</v>
      </c>
      <c r="U1053" s="1094">
        <f>IF(J1053&gt;0,VLOOKUP($H1053,'Nhập xuất tồn S02'!$B$12:$AB$51,27,0),0)</f>
        <v>0</v>
      </c>
      <c r="V1053" s="1094">
        <f t="shared" si="311"/>
        <v>0</v>
      </c>
      <c r="W1053" s="1105" t="str">
        <f>IF(H1053="","",VLOOKUP(H1053,'Nhập xuất tồn S02'!$B$12:$X$4901,22,0))</f>
        <v/>
      </c>
      <c r="X1053" s="1096" t="str">
        <f>IF(H1053="","",VLOOKUP(H1053,'Nhập xuất tồn S02'!$B$12:$X$4901,23,0))</f>
        <v/>
      </c>
      <c r="Y1053" s="1096" t="str">
        <f t="shared" si="312"/>
        <v/>
      </c>
      <c r="Z1053" s="1096" t="str">
        <f t="shared" si="313"/>
        <v/>
      </c>
      <c r="AA1053" s="1108" t="str">
        <f>IF(P1053="","",VLOOKUP(P1053,'Khách hàng'!$B$6:$E$1391,2,0))</f>
        <v/>
      </c>
      <c r="AB1053" s="1108" t="str">
        <f>IF(P1053="","",VLOOKUP(P1053,'Khách hàng'!$B$6:$E$1391,3,0))</f>
        <v/>
      </c>
    </row>
    <row r="1054" spans="1:28" s="1033" customFormat="1" ht="13.8">
      <c r="A1054" s="1165" t="str">
        <f t="shared" si="316"/>
        <v/>
      </c>
      <c r="B1054" s="1074" t="str">
        <f t="shared" si="317"/>
        <v/>
      </c>
      <c r="C1054" s="1146"/>
      <c r="D1054" s="1176"/>
      <c r="E1054" s="1404"/>
      <c r="F1054" s="1051"/>
      <c r="G1054" s="1082"/>
      <c r="H1054" s="1045"/>
      <c r="I1054" s="1046"/>
      <c r="J1054" s="1046"/>
      <c r="K1054" s="1046"/>
      <c r="L1054" s="1047"/>
      <c r="M1054" s="1048"/>
      <c r="N1054" s="1048"/>
      <c r="O1054" s="1049"/>
      <c r="P1054" s="1158"/>
      <c r="Q1054" s="1050"/>
      <c r="R1054" s="1074" t="str">
        <f>IF(H1054="","",VLOOKUP($H1054,'Nhập xuất tồn S02'!$B$12:$AB$51,3,0))</f>
        <v/>
      </c>
      <c r="S1054" s="1096">
        <f t="shared" si="309"/>
        <v>0</v>
      </c>
      <c r="T1054" s="1096">
        <f t="shared" si="310"/>
        <v>0</v>
      </c>
      <c r="U1054" s="1094">
        <f>IF(J1054&gt;0,VLOOKUP($H1054,'Nhập xuất tồn S02'!$B$12:$AB$51,27,0),0)</f>
        <v>0</v>
      </c>
      <c r="V1054" s="1094">
        <f t="shared" si="311"/>
        <v>0</v>
      </c>
      <c r="W1054" s="1105" t="str">
        <f>IF(H1054="","",VLOOKUP(H1054,'Nhập xuất tồn S02'!$B$12:$X$4901,22,0))</f>
        <v/>
      </c>
      <c r="X1054" s="1096" t="str">
        <f>IF(H1054="","",VLOOKUP(H1054,'Nhập xuất tồn S02'!$B$12:$X$4901,23,0))</f>
        <v/>
      </c>
      <c r="Y1054" s="1096" t="str">
        <f t="shared" si="312"/>
        <v/>
      </c>
      <c r="Z1054" s="1096" t="str">
        <f t="shared" si="313"/>
        <v/>
      </c>
      <c r="AA1054" s="1108" t="str">
        <f>IF(P1054="","",VLOOKUP(P1054,'Khách hàng'!$B$6:$E$1391,2,0))</f>
        <v/>
      </c>
      <c r="AB1054" s="1108" t="str">
        <f>IF(P1054="","",VLOOKUP(P1054,'Khách hàng'!$B$6:$E$1391,3,0))</f>
        <v/>
      </c>
    </row>
    <row r="1055" spans="1:28" s="1033" customFormat="1" ht="13.8">
      <c r="A1055" s="1165" t="str">
        <f t="shared" si="316"/>
        <v/>
      </c>
      <c r="B1055" s="1074" t="str">
        <f t="shared" si="317"/>
        <v/>
      </c>
      <c r="C1055" s="1146"/>
      <c r="D1055" s="1176"/>
      <c r="E1055" s="1404"/>
      <c r="F1055" s="1051"/>
      <c r="G1055" s="1082"/>
      <c r="H1055" s="1045"/>
      <c r="I1055" s="1046"/>
      <c r="J1055" s="1046"/>
      <c r="K1055" s="1046"/>
      <c r="L1055" s="1047"/>
      <c r="M1055" s="1048"/>
      <c r="N1055" s="1048"/>
      <c r="O1055" s="1049"/>
      <c r="P1055" s="1158"/>
      <c r="Q1055" s="1050"/>
      <c r="R1055" s="1074" t="str">
        <f>IF(H1055="","",VLOOKUP($H1055,'Nhập xuất tồn S02'!$B$12:$AB$51,3,0))</f>
        <v/>
      </c>
      <c r="S1055" s="1096">
        <f t="shared" si="309"/>
        <v>0</v>
      </c>
      <c r="T1055" s="1096">
        <f t="shared" si="310"/>
        <v>0</v>
      </c>
      <c r="U1055" s="1094">
        <f>IF(J1055&gt;0,VLOOKUP($H1055,'Nhập xuất tồn S02'!$B$12:$AB$51,27,0),0)</f>
        <v>0</v>
      </c>
      <c r="V1055" s="1094">
        <f t="shared" si="311"/>
        <v>0</v>
      </c>
      <c r="W1055" s="1105" t="str">
        <f>IF(H1055="","",VLOOKUP(H1055,'Nhập xuất tồn S02'!$B$12:$X$4901,22,0))</f>
        <v/>
      </c>
      <c r="X1055" s="1096" t="str">
        <f>IF(H1055="","",VLOOKUP(H1055,'Nhập xuất tồn S02'!$B$12:$X$4901,23,0))</f>
        <v/>
      </c>
      <c r="Y1055" s="1096" t="str">
        <f t="shared" si="312"/>
        <v/>
      </c>
      <c r="Z1055" s="1096" t="str">
        <f t="shared" si="313"/>
        <v/>
      </c>
      <c r="AA1055" s="1108" t="str">
        <f>IF(P1055="","",VLOOKUP(P1055,'Khách hàng'!$B$6:$E$1391,2,0))</f>
        <v/>
      </c>
      <c r="AB1055" s="1108" t="str">
        <f>IF(P1055="","",VLOOKUP(P1055,'Khách hàng'!$B$6:$E$1391,3,0))</f>
        <v/>
      </c>
    </row>
    <row r="1056" spans="1:28" s="1033" customFormat="1" ht="13.8">
      <c r="A1056" s="1165" t="str">
        <f t="shared" si="316"/>
        <v/>
      </c>
      <c r="B1056" s="1074" t="str">
        <f t="shared" si="317"/>
        <v/>
      </c>
      <c r="C1056" s="1146"/>
      <c r="D1056" s="1176"/>
      <c r="E1056" s="1404"/>
      <c r="F1056" s="1051"/>
      <c r="G1056" s="1082"/>
      <c r="H1056" s="1045"/>
      <c r="I1056" s="1046"/>
      <c r="J1056" s="1046"/>
      <c r="K1056" s="1046"/>
      <c r="L1056" s="1047"/>
      <c r="M1056" s="1048"/>
      <c r="N1056" s="1048"/>
      <c r="O1056" s="1049"/>
      <c r="P1056" s="1158"/>
      <c r="Q1056" s="1050"/>
      <c r="R1056" s="1074" t="str">
        <f>IF(H1056="","",VLOOKUP($H1056,'Nhập xuất tồn S02'!$B$12:$AB$51,3,0))</f>
        <v/>
      </c>
      <c r="S1056" s="1096">
        <f t="shared" si="309"/>
        <v>0</v>
      </c>
      <c r="T1056" s="1096">
        <f t="shared" si="310"/>
        <v>0</v>
      </c>
      <c r="U1056" s="1094">
        <f>IF(J1056&gt;0,VLOOKUP($H1056,'Nhập xuất tồn S02'!$B$12:$AB$51,27,0),0)</f>
        <v>0</v>
      </c>
      <c r="V1056" s="1094">
        <f t="shared" si="311"/>
        <v>0</v>
      </c>
      <c r="W1056" s="1105" t="str">
        <f>IF(H1056="","",VLOOKUP(H1056,'Nhập xuất tồn S02'!$B$12:$X$4901,22,0))</f>
        <v/>
      </c>
      <c r="X1056" s="1096" t="str">
        <f>IF(H1056="","",VLOOKUP(H1056,'Nhập xuất tồn S02'!$B$12:$X$4901,23,0))</f>
        <v/>
      </c>
      <c r="Y1056" s="1096" t="str">
        <f t="shared" si="312"/>
        <v/>
      </c>
      <c r="Z1056" s="1096" t="str">
        <f t="shared" si="313"/>
        <v/>
      </c>
      <c r="AA1056" s="1108" t="str">
        <f>IF(P1056="","",VLOOKUP(P1056,'Khách hàng'!$B$6:$E$1391,2,0))</f>
        <v/>
      </c>
      <c r="AB1056" s="1108" t="str">
        <f>IF(P1056="","",VLOOKUP(P1056,'Khách hàng'!$B$6:$E$1391,3,0))</f>
        <v/>
      </c>
    </row>
    <row r="1057" spans="1:29" s="1033" customFormat="1" ht="13.8">
      <c r="A1057" s="1165" t="str">
        <f t="shared" si="316"/>
        <v/>
      </c>
      <c r="B1057" s="1074" t="str">
        <f t="shared" si="317"/>
        <v/>
      </c>
      <c r="C1057" s="1146"/>
      <c r="D1057" s="1176"/>
      <c r="E1057" s="1404"/>
      <c r="F1057" s="1051"/>
      <c r="G1057" s="1082"/>
      <c r="H1057" s="1045"/>
      <c r="I1057" s="1046"/>
      <c r="J1057" s="1046"/>
      <c r="K1057" s="1046"/>
      <c r="L1057" s="1047"/>
      <c r="M1057" s="1048"/>
      <c r="N1057" s="1048"/>
      <c r="O1057" s="1049"/>
      <c r="P1057" s="1158"/>
      <c r="Q1057" s="1050"/>
      <c r="R1057" s="1074" t="str">
        <f>IF(H1057="","",VLOOKUP($H1057,'Nhập xuất tồn S02'!$B$12:$AB$51,3,0))</f>
        <v/>
      </c>
      <c r="S1057" s="1096">
        <f t="shared" si="309"/>
        <v>0</v>
      </c>
      <c r="T1057" s="1096">
        <f t="shared" si="310"/>
        <v>0</v>
      </c>
      <c r="U1057" s="1094">
        <f>IF(J1057&gt;0,VLOOKUP($H1057,'Nhập xuất tồn S02'!$B$12:$AB$51,27,0),0)</f>
        <v>0</v>
      </c>
      <c r="V1057" s="1094">
        <f t="shared" si="311"/>
        <v>0</v>
      </c>
      <c r="W1057" s="1105" t="str">
        <f>IF(H1057="","",VLOOKUP(H1057,'Nhập xuất tồn S02'!$B$12:$X$4901,22,0))</f>
        <v/>
      </c>
      <c r="X1057" s="1096" t="str">
        <f>IF(H1057="","",VLOOKUP(H1057,'Nhập xuất tồn S02'!$B$12:$X$4901,23,0))</f>
        <v/>
      </c>
      <c r="Y1057" s="1096" t="str">
        <f t="shared" si="312"/>
        <v/>
      </c>
      <c r="Z1057" s="1096" t="str">
        <f t="shared" si="313"/>
        <v/>
      </c>
      <c r="AA1057" s="1108" t="str">
        <f>IF(P1057="","",VLOOKUP(P1057,'Khách hàng'!$B$6:$E$1391,2,0))</f>
        <v/>
      </c>
      <c r="AB1057" s="1108" t="str">
        <f>IF(P1057="","",VLOOKUP(P1057,'Khách hàng'!$B$6:$E$1391,3,0))</f>
        <v/>
      </c>
    </row>
    <row r="1058" spans="1:29" s="1033" customFormat="1" ht="13.8">
      <c r="A1058" s="1165" t="str">
        <f t="shared" si="316"/>
        <v/>
      </c>
      <c r="B1058" s="1074" t="str">
        <f t="shared" si="317"/>
        <v/>
      </c>
      <c r="C1058" s="1146"/>
      <c r="D1058" s="1176"/>
      <c r="E1058" s="1404"/>
      <c r="F1058" s="1051"/>
      <c r="G1058" s="1082"/>
      <c r="H1058" s="1045"/>
      <c r="I1058" s="1046"/>
      <c r="J1058" s="1046"/>
      <c r="K1058" s="1046"/>
      <c r="L1058" s="1047"/>
      <c r="M1058" s="1048"/>
      <c r="N1058" s="1048"/>
      <c r="O1058" s="1049"/>
      <c r="P1058" s="1158"/>
      <c r="Q1058" s="1050"/>
      <c r="R1058" s="1074" t="str">
        <f>IF(H1058="","",VLOOKUP($H1058,'Nhập xuất tồn S02'!$B$12:$AB$51,3,0))</f>
        <v/>
      </c>
      <c r="S1058" s="1096">
        <f t="shared" si="309"/>
        <v>0</v>
      </c>
      <c r="T1058" s="1096">
        <f t="shared" si="310"/>
        <v>0</v>
      </c>
      <c r="U1058" s="1094">
        <f>IF(J1058&gt;0,VLOOKUP($H1058,'Nhập xuất tồn S02'!$B$12:$AB$51,27,0),0)</f>
        <v>0</v>
      </c>
      <c r="V1058" s="1094">
        <f t="shared" ref="V1058:V1071" si="330">IF(J1058&gt;0,J1058*U1058,0)</f>
        <v>0</v>
      </c>
      <c r="W1058" s="1105" t="str">
        <f>IF(H1058="","",VLOOKUP(H1058,'Nhập xuất tồn S02'!$B$12:$X$4901,22,0))</f>
        <v/>
      </c>
      <c r="X1058" s="1096" t="str">
        <f>IF(H1058="","",VLOOKUP(H1058,'Nhập xuất tồn S02'!$B$12:$X$4901,23,0))</f>
        <v/>
      </c>
      <c r="Y1058" s="1096" t="str">
        <f t="shared" si="312"/>
        <v/>
      </c>
      <c r="Z1058" s="1096" t="str">
        <f t="shared" si="313"/>
        <v/>
      </c>
      <c r="AA1058" s="1108" t="str">
        <f>IF(P1058="","",VLOOKUP(P1058,'Khách hàng'!$B$6:$E$1391,2,0))</f>
        <v/>
      </c>
      <c r="AB1058" s="1108" t="str">
        <f>IF(P1058="","",VLOOKUP(P1058,'Khách hàng'!$B$6:$E$1391,3,0))</f>
        <v/>
      </c>
    </row>
    <row r="1059" spans="1:29" s="1033" customFormat="1" ht="13.8">
      <c r="A1059" s="1165" t="str">
        <f t="shared" si="316"/>
        <v/>
      </c>
      <c r="B1059" s="1074" t="str">
        <f t="shared" si="317"/>
        <v/>
      </c>
      <c r="C1059" s="1146"/>
      <c r="D1059" s="1176"/>
      <c r="E1059" s="1404"/>
      <c r="F1059" s="1051"/>
      <c r="G1059" s="1082"/>
      <c r="H1059" s="1045"/>
      <c r="I1059" s="1046"/>
      <c r="J1059" s="1046"/>
      <c r="K1059" s="1046"/>
      <c r="L1059" s="1047"/>
      <c r="M1059" s="1048"/>
      <c r="N1059" s="1048"/>
      <c r="O1059" s="1049"/>
      <c r="P1059" s="1158"/>
      <c r="Q1059" s="1050"/>
      <c r="R1059" s="1074" t="str">
        <f>IF(H1059="","",VLOOKUP($H1059,'Nhập xuất tồn S02'!$B$12:$AB$51,3,0))</f>
        <v/>
      </c>
      <c r="S1059" s="1096">
        <f t="shared" si="309"/>
        <v>0</v>
      </c>
      <c r="T1059" s="1096">
        <f t="shared" si="310"/>
        <v>0</v>
      </c>
      <c r="U1059" s="1094">
        <f>IF(J1059&gt;0,VLOOKUP($H1059,'Nhập xuất tồn S02'!$B$12:$AB$51,27,0),0)</f>
        <v>0</v>
      </c>
      <c r="V1059" s="1094">
        <f t="shared" si="330"/>
        <v>0</v>
      </c>
      <c r="W1059" s="1105" t="str">
        <f>IF(H1059="","",VLOOKUP(H1059,'Nhập xuất tồn S02'!$B$12:$X$4901,22,0))</f>
        <v/>
      </c>
      <c r="X1059" s="1096" t="str">
        <f>IF(H1059="","",VLOOKUP(H1059,'Nhập xuất tồn S02'!$B$12:$X$4901,23,0))</f>
        <v/>
      </c>
      <c r="Y1059" s="1096" t="str">
        <f t="shared" si="312"/>
        <v/>
      </c>
      <c r="Z1059" s="1096" t="str">
        <f t="shared" si="313"/>
        <v/>
      </c>
      <c r="AA1059" s="1108" t="str">
        <f>IF(P1059="","",VLOOKUP(P1059,'Khách hàng'!$B$6:$E$1391,2,0))</f>
        <v/>
      </c>
      <c r="AB1059" s="1108" t="str">
        <f>IF(P1059="","",VLOOKUP(P1059,'Khách hàng'!$B$6:$E$1391,3,0))</f>
        <v/>
      </c>
    </row>
    <row r="1060" spans="1:29" s="1033" customFormat="1" ht="13.8">
      <c r="A1060" s="1165" t="str">
        <f t="shared" ref="A1060" si="331">IF(F1060="","",MONTH(F1060))</f>
        <v/>
      </c>
      <c r="B1060" s="1074" t="str">
        <f t="shared" ref="B1060" si="332">IF(F1060="","",IF(OR(MONTH(F1060)=1,MONTH(F1060)=2,MONTH(F1060)=3),"Q1",IF(OR(MONTH(F1060)=4,MONTH(F1060)=5,MONTH(F1060)=6),"Q2",IF(OR(MONTH(F1060)=7,MONTH(F1060)=8,MONTH(F1060)=9),"Q3","Q4"))))</f>
        <v/>
      </c>
      <c r="C1060" s="1146"/>
      <c r="D1060" s="1176"/>
      <c r="E1060" s="1404"/>
      <c r="F1060" s="1051"/>
      <c r="G1060" s="1082"/>
      <c r="H1060" s="1045"/>
      <c r="I1060" s="1046"/>
      <c r="J1060" s="1046"/>
      <c r="K1060" s="1046"/>
      <c r="L1060" s="1047"/>
      <c r="M1060" s="1048"/>
      <c r="N1060" s="1048"/>
      <c r="O1060" s="1049"/>
      <c r="P1060" s="1158"/>
      <c r="Q1060" s="1050"/>
      <c r="R1060" s="1074"/>
      <c r="S1060" s="1096">
        <f t="shared" si="309"/>
        <v>0</v>
      </c>
      <c r="T1060" s="1096">
        <f t="shared" si="310"/>
        <v>0</v>
      </c>
      <c r="U1060" s="1094">
        <f>IF(J1060&gt;0,VLOOKUP($H1060,'Nhập xuất tồn S02'!$B$12:$AB$51,27,0),0)</f>
        <v>0</v>
      </c>
      <c r="V1060" s="1094">
        <f t="shared" si="330"/>
        <v>0</v>
      </c>
      <c r="W1060" s="1105" t="str">
        <f>IF(H1060="","",VLOOKUP(H1060,'Nhập xuất tồn S02'!$B$12:$X$4901,22,0))</f>
        <v/>
      </c>
      <c r="X1060" s="1096" t="str">
        <f>IF(H1060="","",VLOOKUP(H1060,'Nhập xuất tồn S02'!$B$12:$X$4901,23,0))</f>
        <v/>
      </c>
      <c r="Y1060" s="1096" t="str">
        <f t="shared" si="312"/>
        <v/>
      </c>
      <c r="Z1060" s="1096" t="str">
        <f t="shared" si="313"/>
        <v/>
      </c>
      <c r="AA1060" s="1108" t="str">
        <f>IF(P1060="","",VLOOKUP(P1060,'Khách hàng'!$B$6:$E$1391,2,0))</f>
        <v/>
      </c>
      <c r="AB1060" s="1108" t="str">
        <f>IF(P1060="","",VLOOKUP(P1060,'Khách hàng'!$B$6:$E$1391,3,0))</f>
        <v/>
      </c>
    </row>
    <row r="1061" spans="1:29" s="1011" customFormat="1" ht="13.8">
      <c r="A1061" s="1164" t="str">
        <f t="shared" ref="A1061:A1070" si="333">IF(F1061="","",MONTH(F1061))</f>
        <v/>
      </c>
      <c r="B1061" s="1073" t="str">
        <f t="shared" ref="B1061:B1070" si="334">IF(F1061="","",IF(OR(MONTH(F1061)=1,MONTH(F1061)=2,MONTH(F1061)=3),"Q1",IF(OR(MONTH(F1061)=4,MONTH(F1061)=5,MONTH(F1061)=6),"Q2",IF(OR(MONTH(F1061)=7,MONTH(F1061)=8,MONTH(F1061)=9),"Q3","Q4"))))</f>
        <v/>
      </c>
      <c r="C1061" s="1042"/>
      <c r="D1061" s="1175"/>
      <c r="E1061" s="1405"/>
      <c r="F1061" s="1052"/>
      <c r="G1061" s="1083"/>
      <c r="H1061" s="1019"/>
      <c r="I1061" s="1020"/>
      <c r="J1061" s="1020"/>
      <c r="K1061" s="1020"/>
      <c r="L1061" s="1022"/>
      <c r="M1061" s="1023"/>
      <c r="N1061" s="1023"/>
      <c r="O1061" s="1024"/>
      <c r="P1061" s="1156"/>
      <c r="Q1061" s="1010"/>
      <c r="R1061" s="1073"/>
      <c r="S1061" s="1093">
        <f t="shared" ref="S1061:S1070" si="335">IF(OR(LEFT(G1061,2)="PN",M1061="152",M1061="155",M1061="156"),O1061/I1061,0)</f>
        <v>0</v>
      </c>
      <c r="T1061" s="1093">
        <f t="shared" ref="T1061:T1070" si="336">IF(OR(LEFT(G1061,2)="PN",M1061="152",M1061="155",M1061="156"),O1061,0)</f>
        <v>0</v>
      </c>
      <c r="U1061" s="1094">
        <f>IF(J1061&gt;0,VLOOKUP($H1061,'Nhập xuất tồn S02'!$B$12:$AB$51,27,0),0)</f>
        <v>0</v>
      </c>
      <c r="V1061" s="1094">
        <f t="shared" si="330"/>
        <v>0</v>
      </c>
      <c r="W1061" s="1105" t="str">
        <f>IF(H1061="","",VLOOKUP(H1061,'Nhập xuất tồn S02'!$B$12:$X$4901,22,0))</f>
        <v/>
      </c>
      <c r="X1061" s="1096" t="str">
        <f>IF(H1061="","",VLOOKUP(H1061,'Nhập xuất tồn S02'!$B$12:$X$4901,23,0))</f>
        <v/>
      </c>
      <c r="Y1061" s="1096" t="str">
        <f t="shared" ref="Y1061:Y1070" si="337">LEFT(M1061,3)</f>
        <v/>
      </c>
      <c r="Z1061" s="1096" t="str">
        <f t="shared" ref="Z1061:Z1070" si="338">LEFT(N1061,3)</f>
        <v/>
      </c>
      <c r="AA1061" s="1107" t="str">
        <f>IF(P1061="","",VLOOKUP(P1061,'Khách hàng'!$B$6:$E$1391,2,0))</f>
        <v/>
      </c>
      <c r="AB1061" s="1107" t="str">
        <f>IF(P1061="","",VLOOKUP(P1061,'Khách hàng'!$B$6:$E$1391,3,0))</f>
        <v/>
      </c>
    </row>
    <row r="1062" spans="1:29" s="1011" customFormat="1" ht="13.8">
      <c r="A1062" s="1164" t="str">
        <f t="shared" ref="A1062" si="339">IF(F1062="","",MONTH(F1062))</f>
        <v/>
      </c>
      <c r="B1062" s="1073" t="str">
        <f t="shared" ref="B1062" si="340">IF(F1062="","",IF(OR(MONTH(F1062)=1,MONTH(F1062)=2,MONTH(F1062)=3),"Q1",IF(OR(MONTH(F1062)=4,MONTH(F1062)=5,MONTH(F1062)=6),"Q2",IF(OR(MONTH(F1062)=7,MONTH(F1062)=8,MONTH(F1062)=9),"Q3","Q4"))))</f>
        <v/>
      </c>
      <c r="C1062" s="1042"/>
      <c r="D1062" s="1175"/>
      <c r="E1062" s="1405"/>
      <c r="F1062" s="1052"/>
      <c r="G1062" s="1083"/>
      <c r="H1062" s="1019"/>
      <c r="I1062" s="1020"/>
      <c r="J1062" s="1020"/>
      <c r="K1062" s="1020"/>
      <c r="L1062" s="1022"/>
      <c r="M1062" s="1023"/>
      <c r="N1062" s="1023"/>
      <c r="O1062" s="1024"/>
      <c r="P1062" s="1156"/>
      <c r="Q1062" s="1010"/>
      <c r="R1062" s="1073"/>
      <c r="S1062" s="1093">
        <f t="shared" si="335"/>
        <v>0</v>
      </c>
      <c r="T1062" s="1093">
        <f t="shared" si="336"/>
        <v>0</v>
      </c>
      <c r="U1062" s="1094">
        <f>IF(J1062&gt;0,VLOOKUP($H1062,'Nhập xuất tồn S02'!$B$12:$AB$51,27,0),0)</f>
        <v>0</v>
      </c>
      <c r="V1062" s="1094">
        <f t="shared" si="330"/>
        <v>0</v>
      </c>
      <c r="W1062" s="1105" t="str">
        <f>IF(H1062="","",VLOOKUP(H1062,'Nhập xuất tồn S02'!$B$12:$X$4901,22,0))</f>
        <v/>
      </c>
      <c r="X1062" s="1096" t="str">
        <f>IF(H1062="","",VLOOKUP(H1062,'Nhập xuất tồn S02'!$B$12:$X$4901,23,0))</f>
        <v/>
      </c>
      <c r="Y1062" s="1096" t="str">
        <f t="shared" si="337"/>
        <v/>
      </c>
      <c r="Z1062" s="1096" t="str">
        <f t="shared" si="338"/>
        <v/>
      </c>
      <c r="AA1062" s="1107" t="str">
        <f>IF(P1062="","",VLOOKUP(P1062,'Khách hàng'!$B$6:$E$1391,2,0))</f>
        <v/>
      </c>
      <c r="AB1062" s="1107" t="str">
        <f>IF(P1062="","",VLOOKUP(P1062,'Khách hàng'!$B$6:$E$1391,3,0))</f>
        <v/>
      </c>
    </row>
    <row r="1063" spans="1:29" s="1011" customFormat="1" ht="13.8">
      <c r="A1063" s="1164" t="str">
        <f t="shared" si="333"/>
        <v/>
      </c>
      <c r="B1063" s="1073" t="str">
        <f t="shared" si="334"/>
        <v/>
      </c>
      <c r="C1063" s="1042"/>
      <c r="D1063" s="1175"/>
      <c r="E1063" s="1405"/>
      <c r="F1063" s="1052"/>
      <c r="G1063" s="1083"/>
      <c r="H1063" s="1019"/>
      <c r="I1063" s="1020"/>
      <c r="J1063" s="1020"/>
      <c r="K1063" s="1020"/>
      <c r="L1063" s="1022"/>
      <c r="M1063" s="1023"/>
      <c r="N1063" s="1023"/>
      <c r="O1063" s="1024"/>
      <c r="P1063" s="1156"/>
      <c r="Q1063" s="1010"/>
      <c r="R1063" s="1073"/>
      <c r="S1063" s="1093">
        <f t="shared" si="335"/>
        <v>0</v>
      </c>
      <c r="T1063" s="1093">
        <f t="shared" si="336"/>
        <v>0</v>
      </c>
      <c r="U1063" s="1094">
        <f>IF(J1063&gt;0,VLOOKUP($H1063,'Nhập xuất tồn S02'!$B$12:$AB$51,27,0),0)</f>
        <v>0</v>
      </c>
      <c r="V1063" s="1094">
        <f t="shared" si="330"/>
        <v>0</v>
      </c>
      <c r="W1063" s="1105" t="str">
        <f>IF(H1063="","",VLOOKUP(H1063,'Nhập xuất tồn S02'!$B$12:$X$4901,22,0))</f>
        <v/>
      </c>
      <c r="X1063" s="1096" t="str">
        <f>IF(H1063="","",VLOOKUP(H1063,'Nhập xuất tồn S02'!$B$12:$X$4901,23,0))</f>
        <v/>
      </c>
      <c r="Y1063" s="1096" t="str">
        <f t="shared" si="337"/>
        <v/>
      </c>
      <c r="Z1063" s="1096" t="str">
        <f t="shared" si="338"/>
        <v/>
      </c>
      <c r="AA1063" s="1107" t="str">
        <f>IF(P1063="","",VLOOKUP(P1063,'Khách hàng'!$B$6:$E$1391,2,0))</f>
        <v/>
      </c>
      <c r="AB1063" s="1107" t="str">
        <f>IF(P1063="","",VLOOKUP(P1063,'Khách hàng'!$B$6:$E$1391,3,0))</f>
        <v/>
      </c>
    </row>
    <row r="1064" spans="1:29" s="1011" customFormat="1" ht="13.8">
      <c r="A1064" s="1164" t="str">
        <f t="shared" si="333"/>
        <v/>
      </c>
      <c r="B1064" s="1073" t="str">
        <f t="shared" si="334"/>
        <v/>
      </c>
      <c r="C1064" s="1042"/>
      <c r="D1064" s="1175"/>
      <c r="E1064" s="1405"/>
      <c r="F1064" s="1052"/>
      <c r="G1064" s="1083"/>
      <c r="H1064" s="1019"/>
      <c r="I1064" s="1020"/>
      <c r="J1064" s="1020"/>
      <c r="K1064" s="1020"/>
      <c r="L1064" s="1022"/>
      <c r="M1064" s="1023"/>
      <c r="N1064" s="1023"/>
      <c r="O1064" s="1024"/>
      <c r="P1064" s="1156"/>
      <c r="Q1064" s="1010"/>
      <c r="R1064" s="1073"/>
      <c r="S1064" s="1093">
        <f t="shared" si="335"/>
        <v>0</v>
      </c>
      <c r="T1064" s="1093">
        <f t="shared" si="336"/>
        <v>0</v>
      </c>
      <c r="U1064" s="1094">
        <f>IF(J1064&gt;0,VLOOKUP($H1064,'Nhập xuất tồn S02'!$B$12:$AB$51,27,0),0)</f>
        <v>0</v>
      </c>
      <c r="V1064" s="1094">
        <f t="shared" si="330"/>
        <v>0</v>
      </c>
      <c r="W1064" s="1105" t="str">
        <f>IF(H1064="","",VLOOKUP(H1064,'Nhập xuất tồn S02'!$B$12:$X$4901,22,0))</f>
        <v/>
      </c>
      <c r="X1064" s="1096" t="str">
        <f>IF(H1064="","",VLOOKUP(H1064,'Nhập xuất tồn S02'!$B$12:$X$4901,23,0))</f>
        <v/>
      </c>
      <c r="Y1064" s="1096" t="str">
        <f t="shared" si="337"/>
        <v/>
      </c>
      <c r="Z1064" s="1096" t="str">
        <f t="shared" si="338"/>
        <v/>
      </c>
      <c r="AA1064" s="1107" t="str">
        <f>IF(P1064="","",VLOOKUP(P1064,'Khách hàng'!$B$6:$E$1391,2,0))</f>
        <v/>
      </c>
      <c r="AB1064" s="1107" t="str">
        <f>IF(P1064="","",VLOOKUP(P1064,'Khách hàng'!$B$6:$E$1391,3,0))</f>
        <v/>
      </c>
    </row>
    <row r="1065" spans="1:29" s="1011" customFormat="1" ht="13.8">
      <c r="A1065" s="1164" t="str">
        <f t="shared" si="333"/>
        <v/>
      </c>
      <c r="B1065" s="1073" t="str">
        <f t="shared" si="334"/>
        <v/>
      </c>
      <c r="C1065" s="1042"/>
      <c r="D1065" s="1175"/>
      <c r="E1065" s="1405"/>
      <c r="F1065" s="1052"/>
      <c r="G1065" s="1083"/>
      <c r="H1065" s="1019"/>
      <c r="I1065" s="1020"/>
      <c r="J1065" s="1020"/>
      <c r="K1065" s="1020"/>
      <c r="L1065" s="1022"/>
      <c r="M1065" s="1023"/>
      <c r="N1065" s="1023"/>
      <c r="O1065" s="1024"/>
      <c r="P1065" s="1156"/>
      <c r="Q1065" s="1010"/>
      <c r="R1065" s="1073"/>
      <c r="S1065" s="1093">
        <f t="shared" si="335"/>
        <v>0</v>
      </c>
      <c r="T1065" s="1093">
        <f t="shared" si="336"/>
        <v>0</v>
      </c>
      <c r="U1065" s="1094">
        <f>IF(J1065&gt;0,VLOOKUP($H1065,'Nhập xuất tồn S02'!$B$12:$AB$51,27,0),0)</f>
        <v>0</v>
      </c>
      <c r="V1065" s="1094">
        <f t="shared" si="330"/>
        <v>0</v>
      </c>
      <c r="W1065" s="1105" t="str">
        <f>IF(H1065="","",VLOOKUP(H1065,'Nhập xuất tồn S02'!$B$12:$X$4901,22,0))</f>
        <v/>
      </c>
      <c r="X1065" s="1096" t="str">
        <f>IF(H1065="","",VLOOKUP(H1065,'Nhập xuất tồn S02'!$B$12:$X$4901,23,0))</f>
        <v/>
      </c>
      <c r="Y1065" s="1096" t="str">
        <f t="shared" si="337"/>
        <v/>
      </c>
      <c r="Z1065" s="1096" t="str">
        <f t="shared" si="338"/>
        <v/>
      </c>
      <c r="AA1065" s="1107" t="str">
        <f>IF(P1065="","",VLOOKUP(P1065,'Khách hàng'!$B$6:$E$1391,2,0))</f>
        <v/>
      </c>
      <c r="AB1065" s="1107" t="str">
        <f>IF(P1065="","",VLOOKUP(P1065,'Khách hàng'!$B$6:$E$1391,3,0))</f>
        <v/>
      </c>
    </row>
    <row r="1066" spans="1:29" s="1011" customFormat="1" ht="13.8">
      <c r="A1066" s="1164" t="str">
        <f t="shared" si="333"/>
        <v/>
      </c>
      <c r="B1066" s="1073" t="str">
        <f t="shared" si="334"/>
        <v/>
      </c>
      <c r="C1066" s="1042"/>
      <c r="D1066" s="1175"/>
      <c r="E1066" s="1405"/>
      <c r="F1066" s="1052"/>
      <c r="G1066" s="1083"/>
      <c r="H1066" s="1019"/>
      <c r="I1066" s="1020"/>
      <c r="J1066" s="1020"/>
      <c r="K1066" s="1020"/>
      <c r="L1066" s="1022"/>
      <c r="M1066" s="1023"/>
      <c r="N1066" s="1023"/>
      <c r="O1066" s="1024"/>
      <c r="P1066" s="1156"/>
      <c r="Q1066" s="1010"/>
      <c r="R1066" s="1073"/>
      <c r="S1066" s="1093">
        <f t="shared" si="335"/>
        <v>0</v>
      </c>
      <c r="T1066" s="1093">
        <f t="shared" si="336"/>
        <v>0</v>
      </c>
      <c r="U1066" s="1094">
        <f>IF(J1066&gt;0,VLOOKUP($H1066,'Nhập xuất tồn S02'!$B$12:$AB$51,27,0),0)</f>
        <v>0</v>
      </c>
      <c r="V1066" s="1094">
        <f t="shared" si="330"/>
        <v>0</v>
      </c>
      <c r="W1066" s="1105" t="str">
        <f>IF(H1066="","",VLOOKUP(H1066,'Nhập xuất tồn S02'!$B$12:$X$4901,22,0))</f>
        <v/>
      </c>
      <c r="X1066" s="1096" t="str">
        <f>IF(H1066="","",VLOOKUP(H1066,'Nhập xuất tồn S02'!$B$12:$X$4901,23,0))</f>
        <v/>
      </c>
      <c r="Y1066" s="1096" t="str">
        <f t="shared" si="337"/>
        <v/>
      </c>
      <c r="Z1066" s="1096" t="str">
        <f t="shared" si="338"/>
        <v/>
      </c>
      <c r="AA1066" s="1107" t="str">
        <f>IF(P1066="","",VLOOKUP(P1066,'Khách hàng'!$B$6:$E$1391,2,0))</f>
        <v/>
      </c>
      <c r="AB1066" s="1107" t="str">
        <f>IF(P1066="","",VLOOKUP(P1066,'Khách hàng'!$B$6:$E$1391,3,0))</f>
        <v/>
      </c>
    </row>
    <row r="1067" spans="1:29" s="1011" customFormat="1" ht="13.8">
      <c r="A1067" s="1164" t="str">
        <f t="shared" si="333"/>
        <v/>
      </c>
      <c r="B1067" s="1073" t="str">
        <f t="shared" si="334"/>
        <v/>
      </c>
      <c r="C1067" s="1042"/>
      <c r="D1067" s="1175"/>
      <c r="E1067" s="1405"/>
      <c r="F1067" s="1052"/>
      <c r="G1067" s="1083"/>
      <c r="H1067" s="1019"/>
      <c r="I1067" s="1020"/>
      <c r="J1067" s="1020"/>
      <c r="K1067" s="1020"/>
      <c r="L1067" s="1022"/>
      <c r="M1067" s="1023"/>
      <c r="N1067" s="1023"/>
      <c r="O1067" s="1024"/>
      <c r="P1067" s="1156"/>
      <c r="Q1067" s="1010"/>
      <c r="R1067" s="1073"/>
      <c r="S1067" s="1093">
        <f t="shared" si="335"/>
        <v>0</v>
      </c>
      <c r="T1067" s="1093">
        <f t="shared" si="336"/>
        <v>0</v>
      </c>
      <c r="U1067" s="1094">
        <f>IF(J1067&gt;0,VLOOKUP($H1067,'Nhập xuất tồn S02'!$B$12:$AB$51,27,0),0)</f>
        <v>0</v>
      </c>
      <c r="V1067" s="1094">
        <f t="shared" si="330"/>
        <v>0</v>
      </c>
      <c r="W1067" s="1105" t="str">
        <f>IF(H1067="","",VLOOKUP(H1067,'Nhập xuất tồn S02'!$B$12:$X$4901,22,0))</f>
        <v/>
      </c>
      <c r="X1067" s="1096" t="str">
        <f>IF(H1067="","",VLOOKUP(H1067,'Nhập xuất tồn S02'!$B$12:$X$4901,23,0))</f>
        <v/>
      </c>
      <c r="Y1067" s="1096" t="str">
        <f t="shared" si="337"/>
        <v/>
      </c>
      <c r="Z1067" s="1096" t="str">
        <f t="shared" si="338"/>
        <v/>
      </c>
      <c r="AA1067" s="1107" t="str">
        <f>IF(P1067="","",VLOOKUP(P1067,'Khách hàng'!$B$6:$E$1391,2,0))</f>
        <v/>
      </c>
      <c r="AB1067" s="1107" t="str">
        <f>IF(P1067="","",VLOOKUP(P1067,'Khách hàng'!$B$6:$E$1391,3,0))</f>
        <v/>
      </c>
    </row>
    <row r="1068" spans="1:29" s="1011" customFormat="1" ht="13.8">
      <c r="A1068" s="1164" t="str">
        <f t="shared" ref="A1068" si="341">IF(F1068="","",MONTH(F1068))</f>
        <v/>
      </c>
      <c r="B1068" s="1073" t="str">
        <f t="shared" ref="B1068" si="342">IF(F1068="","",IF(OR(MONTH(F1068)=1,MONTH(F1068)=2,MONTH(F1068)=3),"Q1",IF(OR(MONTH(F1068)=4,MONTH(F1068)=5,MONTH(F1068)=6),"Q2",IF(OR(MONTH(F1068)=7,MONTH(F1068)=8,MONTH(F1068)=9),"Q3","Q4"))))</f>
        <v/>
      </c>
      <c r="C1068" s="1042"/>
      <c r="D1068" s="1175"/>
      <c r="E1068" s="1405"/>
      <c r="F1068" s="1052"/>
      <c r="G1068" s="1083"/>
      <c r="H1068" s="1019"/>
      <c r="I1068" s="1020"/>
      <c r="J1068" s="1020"/>
      <c r="K1068" s="1020"/>
      <c r="L1068" s="1022"/>
      <c r="M1068" s="1023"/>
      <c r="N1068" s="1023"/>
      <c r="O1068" s="1024"/>
      <c r="P1068" s="1156"/>
      <c r="Q1068" s="1010"/>
      <c r="R1068" s="1073"/>
      <c r="S1068" s="1093">
        <f t="shared" si="335"/>
        <v>0</v>
      </c>
      <c r="T1068" s="1093">
        <f t="shared" si="336"/>
        <v>0</v>
      </c>
      <c r="U1068" s="1094">
        <f>IF(J1068&gt;0,VLOOKUP($H1068,'Nhập xuất tồn S02'!$B$12:$AB$51,27,0),0)</f>
        <v>0</v>
      </c>
      <c r="V1068" s="1094">
        <f t="shared" si="330"/>
        <v>0</v>
      </c>
      <c r="W1068" s="1105" t="str">
        <f>IF(H1068="","",VLOOKUP(H1068,'Nhập xuất tồn S02'!$B$12:$X$4901,22,0))</f>
        <v/>
      </c>
      <c r="X1068" s="1096" t="str">
        <f>IF(H1068="","",VLOOKUP(H1068,'Nhập xuất tồn S02'!$B$12:$X$4901,23,0))</f>
        <v/>
      </c>
      <c r="Y1068" s="1096" t="str">
        <f t="shared" si="337"/>
        <v/>
      </c>
      <c r="Z1068" s="1096" t="str">
        <f t="shared" si="338"/>
        <v/>
      </c>
      <c r="AA1068" s="1107" t="str">
        <f>IF(P1068="","",VLOOKUP(P1068,'Khách hàng'!$B$6:$E$1391,2,0))</f>
        <v/>
      </c>
      <c r="AB1068" s="1107" t="str">
        <f>IF(P1068="","",VLOOKUP(P1068,'Khách hàng'!$B$6:$E$1391,3,0))</f>
        <v/>
      </c>
    </row>
    <row r="1069" spans="1:29" s="1011" customFormat="1" ht="13.8">
      <c r="A1069" s="1164" t="str">
        <f t="shared" si="333"/>
        <v/>
      </c>
      <c r="B1069" s="1073" t="str">
        <f t="shared" si="334"/>
        <v/>
      </c>
      <c r="C1069" s="1042"/>
      <c r="D1069" s="1175"/>
      <c r="E1069" s="1405"/>
      <c r="F1069" s="1052"/>
      <c r="G1069" s="1083"/>
      <c r="H1069" s="1019"/>
      <c r="I1069" s="1020"/>
      <c r="J1069" s="1020"/>
      <c r="K1069" s="1020"/>
      <c r="L1069" s="1022"/>
      <c r="M1069" s="1023"/>
      <c r="N1069" s="1023"/>
      <c r="O1069" s="1024"/>
      <c r="P1069" s="1156"/>
      <c r="Q1069" s="1010"/>
      <c r="R1069" s="1073"/>
      <c r="S1069" s="1093">
        <f t="shared" si="335"/>
        <v>0</v>
      </c>
      <c r="T1069" s="1093">
        <f t="shared" si="336"/>
        <v>0</v>
      </c>
      <c r="U1069" s="1094">
        <f>IF(J1069&gt;0,VLOOKUP($H1069,'Nhập xuất tồn S02'!$B$12:$AB$51,27,0),0)</f>
        <v>0</v>
      </c>
      <c r="V1069" s="1094">
        <f t="shared" si="330"/>
        <v>0</v>
      </c>
      <c r="W1069" s="1105" t="str">
        <f>IF(H1069="","",VLOOKUP(H1069,'Nhập xuất tồn S02'!$B$12:$X$4901,22,0))</f>
        <v/>
      </c>
      <c r="X1069" s="1096" t="str">
        <f>IF(H1069="","",VLOOKUP(H1069,'Nhập xuất tồn S02'!$B$12:$X$4901,23,0))</f>
        <v/>
      </c>
      <c r="Y1069" s="1096" t="str">
        <f t="shared" si="337"/>
        <v/>
      </c>
      <c r="Z1069" s="1096" t="str">
        <f t="shared" si="338"/>
        <v/>
      </c>
      <c r="AA1069" s="1107" t="str">
        <f>IF(P1069="","",VLOOKUP(P1069,'Khách hàng'!$B$6:$E$1391,2,0))</f>
        <v/>
      </c>
      <c r="AB1069" s="1107" t="str">
        <f>IF(P1069="","",VLOOKUP(P1069,'Khách hàng'!$B$6:$E$1391,3,0))</f>
        <v/>
      </c>
    </row>
    <row r="1070" spans="1:29" s="1011" customFormat="1" ht="13.8">
      <c r="A1070" s="1166" t="str">
        <f t="shared" si="333"/>
        <v/>
      </c>
      <c r="B1070" s="1075" t="str">
        <f t="shared" si="334"/>
        <v/>
      </c>
      <c r="C1070" s="1147"/>
      <c r="D1070" s="1177"/>
      <c r="E1070" s="1406"/>
      <c r="F1070" s="1053"/>
      <c r="G1070" s="1084"/>
      <c r="H1070" s="1054"/>
      <c r="I1070" s="1055"/>
      <c r="J1070" s="1055"/>
      <c r="K1070" s="1055"/>
      <c r="L1070" s="1056"/>
      <c r="M1070" s="1057"/>
      <c r="N1070" s="1057"/>
      <c r="O1070" s="1058"/>
      <c r="P1070" s="1159"/>
      <c r="Q1070" s="1059"/>
      <c r="R1070" s="1075"/>
      <c r="S1070" s="1097">
        <f t="shared" si="335"/>
        <v>0</v>
      </c>
      <c r="T1070" s="1097">
        <f t="shared" si="336"/>
        <v>0</v>
      </c>
      <c r="U1070" s="1094">
        <f>IF(J1070&gt;0,VLOOKUP($H1070,'Nhập xuất tồn S02'!$B$12:$AB$51,27,0),0)</f>
        <v>0</v>
      </c>
      <c r="V1070" s="1094">
        <f t="shared" si="330"/>
        <v>0</v>
      </c>
      <c r="W1070" s="1105" t="str">
        <f>IF(H1070="","",VLOOKUP(H1070,'Nhập xuất tồn S02'!$B$12:$X$4901,22,0))</f>
        <v/>
      </c>
      <c r="X1070" s="1096" t="str">
        <f>IF(H1070="","",VLOOKUP(H1070,'Nhập xuất tồn S02'!$B$12:$X$4901,23,0))</f>
        <v/>
      </c>
      <c r="Y1070" s="1109" t="str">
        <f t="shared" si="337"/>
        <v/>
      </c>
      <c r="Z1070" s="1109" t="str">
        <f t="shared" si="338"/>
        <v/>
      </c>
      <c r="AA1070" s="1110" t="str">
        <f>IF(P1070="","",VLOOKUP(P1070,'Khách hàng'!$B$6:$E$1391,2,0))</f>
        <v/>
      </c>
      <c r="AB1070" s="1110" t="str">
        <f>IF(P1070="","",VLOOKUP(P1070,'Khách hàng'!$B$6:$E$1391,3,0))</f>
        <v/>
      </c>
    </row>
    <row r="1071" spans="1:29" s="1068" customFormat="1" ht="13.8">
      <c r="A1071" s="1167"/>
      <c r="B1071" s="1076"/>
      <c r="C1071" s="1148"/>
      <c r="D1071" s="1178"/>
      <c r="E1071" s="1407"/>
      <c r="F1071" s="1060"/>
      <c r="G1071" s="1085"/>
      <c r="H1071" s="1062"/>
      <c r="I1071" s="1063"/>
      <c r="J1071" s="1063"/>
      <c r="K1071" s="1064"/>
      <c r="L1071" s="1065" t="s">
        <v>406</v>
      </c>
      <c r="M1071" s="1066"/>
      <c r="N1071" s="1066"/>
      <c r="O1071" s="593">
        <f>SUBTOTAL(9,SPS)</f>
        <v>0</v>
      </c>
      <c r="P1071" s="1160"/>
      <c r="Q1071" s="1061" t="s">
        <v>187</v>
      </c>
      <c r="R1071" s="1076"/>
      <c r="S1071" s="1098"/>
      <c r="T1071" s="1099">
        <f>SUBTOTAL(9,TTN)</f>
        <v>0</v>
      </c>
      <c r="U1071" s="1098"/>
      <c r="V1071" s="1094">
        <f t="shared" si="330"/>
        <v>0</v>
      </c>
      <c r="W1071" s="1076"/>
      <c r="X1071" s="1099"/>
      <c r="Y1071" s="1099"/>
      <c r="Z1071" s="1099"/>
      <c r="AA1071" s="1111"/>
      <c r="AB1071" s="1111"/>
      <c r="AC1071" s="1067"/>
    </row>
    <row r="1072" spans="1:29" ht="13.8">
      <c r="C1072" s="956"/>
      <c r="D1072" s="1179"/>
      <c r="J1072" s="1069"/>
      <c r="AC1072" s="1011"/>
    </row>
    <row r="1073" spans="3:29" ht="13.8">
      <c r="C1073" s="956"/>
      <c r="D1073" s="1179"/>
      <c r="E1073" s="1408"/>
      <c r="G1073" s="1086"/>
      <c r="I1073" s="1070"/>
      <c r="J1073" s="1070"/>
      <c r="K1073" s="1070"/>
      <c r="M1073" s="1071"/>
      <c r="N1073" s="1071"/>
      <c r="O1073" s="963">
        <v>48572265</v>
      </c>
      <c r="Q1073" s="964" t="s">
        <v>187</v>
      </c>
      <c r="R1073" s="1072"/>
      <c r="V1073" s="1088" t="s">
        <v>187</v>
      </c>
      <c r="W1073" s="1072"/>
      <c r="X1073" s="1072"/>
      <c r="Y1073" s="1072"/>
      <c r="Z1073" s="1072"/>
      <c r="AC1073" s="1011"/>
    </row>
    <row r="1074" spans="3:29" ht="13.8">
      <c r="C1074" s="956"/>
      <c r="D1074" s="1179"/>
      <c r="J1074" s="1069"/>
      <c r="M1074" s="1071"/>
      <c r="N1074" s="1071"/>
      <c r="AC1074" s="1011"/>
    </row>
    <row r="1075" spans="3:29" ht="13.8">
      <c r="C1075" s="956"/>
      <c r="D1075" s="1179"/>
      <c r="E1075" s="1408"/>
      <c r="G1075" s="1086"/>
      <c r="I1075" s="1070"/>
      <c r="J1075" s="1070"/>
      <c r="K1075" s="1070"/>
      <c r="R1075" s="1072"/>
      <c r="V1075" s="1088" t="s">
        <v>187</v>
      </c>
      <c r="W1075" s="1072"/>
      <c r="X1075" s="1072"/>
      <c r="Y1075" s="1072"/>
      <c r="Z1075" s="1072"/>
      <c r="AC1075" s="1011"/>
    </row>
    <row r="1076" spans="3:29" ht="13.8">
      <c r="C1076" s="956"/>
      <c r="D1076" s="1179"/>
      <c r="E1076" s="1408"/>
      <c r="G1076" s="1086"/>
      <c r="I1076" s="1070"/>
      <c r="J1076" s="1070"/>
      <c r="K1076" s="1070"/>
      <c r="R1076" s="1072"/>
      <c r="V1076" s="1088" t="s">
        <v>187</v>
      </c>
      <c r="W1076" s="1072"/>
      <c r="X1076" s="1072"/>
      <c r="Y1076" s="1072"/>
      <c r="Z1076" s="1072"/>
      <c r="AC1076" s="1011"/>
    </row>
    <row r="1077" spans="3:29">
      <c r="C1077" s="956"/>
      <c r="D1077" s="1179"/>
      <c r="J1077" s="1069"/>
    </row>
    <row r="1078" spans="3:29">
      <c r="C1078" s="956"/>
      <c r="D1078" s="1179"/>
      <c r="E1078" s="1408"/>
      <c r="G1078" s="1086"/>
      <c r="I1078" s="1070"/>
      <c r="J1078" s="1070"/>
      <c r="K1078" s="1070"/>
      <c r="R1078" s="1072"/>
      <c r="V1078" s="1088" t="s">
        <v>187</v>
      </c>
      <c r="W1078" s="1072"/>
      <c r="X1078" s="1072"/>
      <c r="Y1078" s="1072"/>
      <c r="Z1078" s="1072"/>
    </row>
    <row r="1079" spans="3:29">
      <c r="C1079" s="956"/>
      <c r="D1079" s="1179"/>
      <c r="J1079" s="1069"/>
    </row>
    <row r="1080" spans="3:29">
      <c r="C1080" s="956"/>
      <c r="D1080" s="1179"/>
      <c r="E1080" s="1408"/>
      <c r="G1080" s="1086"/>
      <c r="I1080" s="1070"/>
      <c r="J1080" s="1070"/>
      <c r="K1080" s="1070"/>
      <c r="R1080" s="1072"/>
      <c r="V1080" s="1088" t="s">
        <v>187</v>
      </c>
      <c r="W1080" s="1072"/>
      <c r="X1080" s="1072"/>
      <c r="Y1080" s="1072"/>
      <c r="Z1080" s="1072"/>
    </row>
    <row r="1081" spans="3:29">
      <c r="C1081" s="956"/>
      <c r="D1081" s="1179"/>
      <c r="J1081" s="1069"/>
    </row>
    <row r="1082" spans="3:29">
      <c r="C1082" s="956"/>
      <c r="D1082" s="1179"/>
      <c r="E1082" s="1408"/>
      <c r="G1082" s="1086"/>
      <c r="I1082" s="1070"/>
      <c r="J1082" s="1070"/>
      <c r="K1082" s="1070"/>
      <c r="L1082" s="961" t="s">
        <v>187</v>
      </c>
      <c r="Q1082" s="964" t="s">
        <v>187</v>
      </c>
      <c r="R1082" s="1072"/>
      <c r="V1082" s="1088" t="s">
        <v>187</v>
      </c>
      <c r="W1082" s="1072"/>
      <c r="X1082" s="1072"/>
      <c r="Y1082" s="1072"/>
      <c r="Z1082" s="1072"/>
    </row>
    <row r="1083" spans="3:29">
      <c r="C1083" s="956"/>
      <c r="D1083" s="1179"/>
      <c r="J1083" s="1069"/>
    </row>
    <row r="1084" spans="3:29">
      <c r="C1084" s="956"/>
      <c r="D1084" s="1179"/>
      <c r="E1084" s="1408"/>
      <c r="G1084" s="1086"/>
      <c r="I1084" s="1070"/>
      <c r="J1084" s="1070"/>
      <c r="K1084" s="1070"/>
      <c r="L1084" s="961" t="s">
        <v>187</v>
      </c>
      <c r="Q1084" s="964" t="s">
        <v>187</v>
      </c>
      <c r="R1084" s="1072"/>
      <c r="V1084" s="1088" t="s">
        <v>187</v>
      </c>
      <c r="W1084" s="1072"/>
      <c r="X1084" s="1072"/>
      <c r="Y1084" s="1072"/>
      <c r="Z1084" s="1072"/>
    </row>
  </sheetData>
  <autoFilter ref="A7:AD1070" xr:uid="{00000000-0001-0000-0300-000000000000}"/>
  <sortState xmlns:xlrd2="http://schemas.microsoft.com/office/spreadsheetml/2017/richdata2" ref="C8:AC87">
    <sortCondition ref="D87"/>
  </sortState>
  <customSheetViews>
    <customSheetView guid="{4A4DE397-B865-4DDF-B7A1-F9C0DB31BEB4}" scale="80" showGridLines="0" zeroValues="0" filter="1" showAutoFilter="1">
      <selection activeCell="O1256" sqref="O1256"/>
      <pageMargins left="0.36944444444444402" right="0.15972222222222199" top="0.32986111111111099" bottom="0.36944444444444402" header="0.16944444444444401" footer="0.16944444444444401"/>
      <pageSetup paperSize="9" orientation="portrait" horizontalDpi="300" verticalDpi="300"/>
      <headerFooter alignWithMargins="0"/>
      <autoFilter ref="A7:AA1241" xr:uid="{29BF5218-76B4-4C1A-850C-FA6054E80E22}">
        <filterColumn colId="14">
          <filters>
            <filter val="110.000.000"/>
          </filters>
        </filterColumn>
      </autoFilter>
    </customSheetView>
    <customSheetView guid="{80934465-66A5-44EB-813E-CF5339FE3D0E}" showGridLines="0" zeroValues="0" showAutoFilter="1" topLeftCell="E1">
      <pane ySplit="7" topLeftCell="A8" activePane="bottomLeft" state="frozen"/>
      <selection pane="bottomLeft" activeCell="L13" sqref="L13"/>
      <pageMargins left="0.36944444444444402" right="0.15972222222222199" top="0.32986111111111099" bottom="0.36944444444444402" header="0.16944444444444401" footer="0.16944444444444401"/>
      <pageSetup paperSize="9" orientation="portrait" horizontalDpi="300" verticalDpi="300"/>
      <headerFooter alignWithMargins="0"/>
      <autoFilter ref="A7:AA1268" xr:uid="{20F02506-6EB9-455F-8724-F4D0A68C661C}"/>
    </customSheetView>
    <customSheetView guid="{911E42B6-171D-4701-9404-357D5EC9EB20}" scale="85" showGridLines="0" zeroValues="0" filter="1" showAutoFilter="1">
      <selection activeCell="L1254" sqref="L1254"/>
      <pageMargins left="0.36944444444444402" right="0.15972222222222199" top="0.32986111111111099" bottom="0.36944444444444402" header="0.16944444444444401" footer="0.16944444444444401"/>
      <pageSetup paperSize="9" orientation="portrait" horizontalDpi="300" verticalDpi="300"/>
      <headerFooter alignWithMargins="0"/>
      <autoFilter ref="A7:AA1241" xr:uid="{BD9232BF-A981-4035-AB1B-2C0187AA1284}">
        <filterColumn colId="15">
          <filters>
            <filter val="0309301429"/>
          </filters>
        </filterColumn>
      </autoFilter>
    </customSheetView>
    <customSheetView guid="{A5DF862A-D2EF-4080-98CB-0F06A3ADD0C9}" scale="80" showGridLines="0" zeroValues="0" showAutoFilter="1">
      <selection activeCell="L1153" sqref="L1153"/>
      <pageMargins left="0.36944444444444402" right="0.15972222222222199" top="0.32986111111111099" bottom="0.36944444444444402" header="0.16944444444444401" footer="0.16944444444444401"/>
      <pageSetup paperSize="9" orientation="portrait" horizontalDpi="300" verticalDpi="300"/>
      <headerFooter alignWithMargins="0"/>
      <autoFilter ref="A7:AA1241" xr:uid="{7B655663-AA92-4400-914F-A459D2BAF914}"/>
    </customSheetView>
  </customSheetViews>
  <mergeCells count="15">
    <mergeCell ref="S6:X6"/>
    <mergeCell ref="AA6:AB6"/>
    <mergeCell ref="O6:O7"/>
    <mergeCell ref="P6:P7"/>
    <mergeCell ref="Q6:Q7"/>
    <mergeCell ref="R6:R7"/>
    <mergeCell ref="Y6:Y7"/>
    <mergeCell ref="Z6:Z7"/>
    <mergeCell ref="A6:A7"/>
    <mergeCell ref="B6:B7"/>
    <mergeCell ref="H6:H7"/>
    <mergeCell ref="M6:M7"/>
    <mergeCell ref="N6:N7"/>
    <mergeCell ref="I6:K6"/>
    <mergeCell ref="C6:G6"/>
  </mergeCells>
  <phoneticPr fontId="337" type="noConversion"/>
  <dataValidations count="5">
    <dataValidation type="list" allowBlank="1" showInputMessage="1" showErrorMessage="1" sqref="H647:H661 H663:H678 H680:H682 H684 H686 H688:H716 H718:H735 H737 H739:H1070 H54 H8:H38 H56 H60 H62 H64 H40:H52 H110:H645 H66:H107" xr:uid="{00000000-0002-0000-0300-000000000000}">
      <formula1>MaHH</formula1>
    </dataValidation>
    <dataValidation type="list" allowBlank="1" sqref="M738:M801 N1061:N1071 M802:N1060 M1061:M1070 M8:N50 M111:M736 N51:N801 M51:M109" xr:uid="{00000000-0002-0000-0300-000001000000}">
      <formula1>HTTK</formula1>
    </dataValidation>
    <dataValidation type="list" allowBlank="1" showInputMessage="1" showErrorMessage="1" sqref="R8:R1070" xr:uid="{00000000-0002-0000-0300-000003000000}">
      <formula1>Maz</formula1>
    </dataValidation>
    <dataValidation type="list" allowBlank="1" showInputMessage="1" showErrorMessage="1" sqref="Q8:Q1070" xr:uid="{00000000-0002-0000-0300-000004000000}">
      <formula1>#REF!</formula1>
    </dataValidation>
    <dataValidation type="list" allowBlank="1" showInputMessage="1" showErrorMessage="1" sqref="P8:P1070" xr:uid="{00000000-0002-0000-0300-000002000000}">
      <formula1>makh</formula1>
    </dataValidation>
  </dataValidations>
  <pageMargins left="0.36944444444444402" right="0.15972222222222199" top="0.32986111111111099" bottom="0.36944444444444402" header="0.16944444444444401" footer="0.16944444444444401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F100-178A-4CFC-8551-18667811E948}">
  <dimension ref="A1:H21"/>
  <sheetViews>
    <sheetView topLeftCell="A2" zoomScale="85" zoomScaleNormal="85" workbookViewId="0">
      <selection activeCell="I9" sqref="I9"/>
    </sheetView>
  </sheetViews>
  <sheetFormatPr defaultRowHeight="13.2"/>
  <cols>
    <col min="1" max="1" width="47.33203125" bestFit="1" customWidth="1"/>
    <col min="2" max="2" width="29.109375" bestFit="1" customWidth="1"/>
    <col min="3" max="3" width="7.5546875" bestFit="1" customWidth="1"/>
    <col min="4" max="4" width="12.88671875" bestFit="1" customWidth="1"/>
    <col min="5" max="5" width="14.21875" bestFit="1" customWidth="1"/>
    <col min="6" max="6" width="21.88671875" customWidth="1"/>
    <col min="7" max="7" width="13.109375" bestFit="1" customWidth="1"/>
    <col min="8" max="8" width="11.44140625" bestFit="1" customWidth="1"/>
  </cols>
  <sheetData>
    <row r="1" spans="1:8" ht="20.399999999999999">
      <c r="A1" s="920" t="s">
        <v>994</v>
      </c>
    </row>
    <row r="2" spans="1:8" ht="40.799999999999997">
      <c r="A2" s="921" t="s">
        <v>995</v>
      </c>
      <c r="B2" s="918" t="s">
        <v>996</v>
      </c>
      <c r="E2" s="6"/>
    </row>
    <row r="3" spans="1:8" ht="40.799999999999997">
      <c r="A3" s="918" t="s">
        <v>997</v>
      </c>
      <c r="B3" s="918" t="s">
        <v>998</v>
      </c>
      <c r="C3" s="918" t="s">
        <v>999</v>
      </c>
      <c r="D3" s="918" t="s">
        <v>1000</v>
      </c>
      <c r="E3" s="918" t="s">
        <v>1001</v>
      </c>
      <c r="G3" s="6"/>
    </row>
    <row r="4" spans="1:8" ht="40.799999999999997">
      <c r="A4" s="918">
        <v>1</v>
      </c>
      <c r="B4" s="918" t="s">
        <v>1002</v>
      </c>
      <c r="C4" s="918" t="s">
        <v>1003</v>
      </c>
      <c r="D4" s="921">
        <v>1.75</v>
      </c>
      <c r="E4" s="918">
        <v>175</v>
      </c>
      <c r="G4" s="6"/>
    </row>
    <row r="5" spans="1:8" ht="40.799999999999997">
      <c r="A5" s="918">
        <v>2</v>
      </c>
      <c r="B5" s="918" t="s">
        <v>1004</v>
      </c>
      <c r="C5" s="918" t="s">
        <v>970</v>
      </c>
      <c r="D5" s="921">
        <v>20</v>
      </c>
      <c r="E5" s="919">
        <v>2000</v>
      </c>
      <c r="G5" s="922"/>
      <c r="H5" s="922"/>
    </row>
    <row r="6" spans="1:8" ht="20.399999999999999">
      <c r="A6" s="918">
        <v>3</v>
      </c>
      <c r="B6" s="918" t="s">
        <v>1005</v>
      </c>
      <c r="C6" s="918" t="s">
        <v>970</v>
      </c>
      <c r="D6" s="921">
        <v>20</v>
      </c>
      <c r="E6" s="919">
        <v>2000</v>
      </c>
    </row>
    <row r="7" spans="1:8" ht="20.399999999999999">
      <c r="A7" s="918">
        <v>4</v>
      </c>
      <c r="B7" s="918" t="s">
        <v>1006</v>
      </c>
      <c r="C7" s="918" t="s">
        <v>970</v>
      </c>
      <c r="D7" s="921">
        <v>1</v>
      </c>
      <c r="E7" s="918">
        <v>100</v>
      </c>
    </row>
    <row r="8" spans="1:8" ht="20.399999999999999">
      <c r="A8" s="918">
        <v>5</v>
      </c>
      <c r="B8" s="918" t="s">
        <v>971</v>
      </c>
      <c r="C8" s="918" t="s">
        <v>1007</v>
      </c>
      <c r="D8" s="921">
        <v>0.4</v>
      </c>
      <c r="E8" s="918">
        <v>40</v>
      </c>
    </row>
    <row r="9" spans="1:8" ht="20.399999999999999">
      <c r="A9" s="918">
        <v>6</v>
      </c>
      <c r="B9" s="921" t="s">
        <v>1008</v>
      </c>
      <c r="C9" s="921" t="s">
        <v>1003</v>
      </c>
      <c r="D9" s="921">
        <v>6.0000000000000001E-3</v>
      </c>
      <c r="E9" s="921">
        <v>0.6</v>
      </c>
      <c r="G9" s="6"/>
    </row>
    <row r="12" spans="1:8">
      <c r="D12" s="6"/>
      <c r="E12" s="6"/>
    </row>
    <row r="13" spans="1:8">
      <c r="D13" s="6"/>
      <c r="E13" s="6"/>
    </row>
    <row r="14" spans="1:8">
      <c r="E14" s="6"/>
    </row>
    <row r="15" spans="1:8">
      <c r="E15" s="6"/>
    </row>
    <row r="16" spans="1:8">
      <c r="E16" s="6"/>
    </row>
    <row r="17" spans="5:7">
      <c r="E17" s="6"/>
    </row>
    <row r="18" spans="5:7">
      <c r="E18" s="6"/>
    </row>
    <row r="20" spans="5:7">
      <c r="E20" s="6"/>
    </row>
    <row r="21" spans="5:7">
      <c r="E21" s="6"/>
      <c r="G21" s="6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N169"/>
  <sheetViews>
    <sheetView showGridLines="0" zoomScale="55" zoomScaleNormal="55" workbookViewId="0">
      <selection activeCell="B41" sqref="B41"/>
    </sheetView>
  </sheetViews>
  <sheetFormatPr defaultColWidth="10.33203125" defaultRowHeight="18"/>
  <cols>
    <col min="1" max="1" width="8.33203125" style="389" customWidth="1"/>
    <col min="2" max="2" width="16" style="411" customWidth="1"/>
    <col min="3" max="3" width="50.33203125" style="389" customWidth="1"/>
    <col min="4" max="4" width="32.88671875" style="389" customWidth="1"/>
    <col min="5" max="5" width="19.6640625" style="409" customWidth="1"/>
    <col min="6" max="6" width="17.5546875" style="389" customWidth="1"/>
    <col min="7" max="7" width="15.6640625" style="389" customWidth="1"/>
    <col min="8" max="8" width="21.44140625" style="389" customWidth="1"/>
    <col min="9" max="9" width="19" style="389" customWidth="1"/>
    <col min="10" max="10" width="18" style="389" customWidth="1"/>
    <col min="11" max="11" width="17.33203125" style="389" customWidth="1"/>
    <col min="12" max="12" width="7.33203125" style="389" customWidth="1"/>
    <col min="13" max="13" width="10" style="389" customWidth="1"/>
    <col min="14" max="14" width="19.33203125" style="389" customWidth="1"/>
    <col min="15" max="15" width="12.88671875" style="389" customWidth="1"/>
    <col min="16" max="16384" width="10.33203125" style="389"/>
  </cols>
  <sheetData>
    <row r="1" spans="1:14">
      <c r="B1" s="390" t="str">
        <f>MENU!$B$3&amp;" "&amp;MENU!$D$3</f>
        <v>Tên đơn vị:  HỘ KINH DOANH THUẬN VIỆT</v>
      </c>
      <c r="E1" s="388" t="s">
        <v>462</v>
      </c>
    </row>
    <row r="2" spans="1:14">
      <c r="B2" s="390" t="str">
        <f>MENU!$B$4&amp;" "&amp;MENU!$D$4</f>
        <v>Địa chỉ: hocketoanthuchanh.com</v>
      </c>
      <c r="D2" s="940"/>
      <c r="E2" s="941" t="s">
        <v>469</v>
      </c>
      <c r="F2" s="940"/>
      <c r="G2" s="391"/>
    </row>
    <row r="3" spans="1:14">
      <c r="B3" s="390" t="str">
        <f>MENU!$B$5&amp;" "&amp;MENU!$D$5</f>
        <v>MST:  0310415290</v>
      </c>
      <c r="E3" s="433" t="str">
        <f>MENU!$D$15</f>
        <v>Từ ngày 01/07/2025   đến 30/09/2025</v>
      </c>
      <c r="F3" s="434"/>
      <c r="G3" s="434"/>
      <c r="H3" s="389" t="s">
        <v>1025</v>
      </c>
      <c r="I3" s="389" t="s">
        <v>1023</v>
      </c>
      <c r="J3" s="942" t="s">
        <v>1019</v>
      </c>
      <c r="K3" s="943" t="s">
        <v>1020</v>
      </c>
    </row>
    <row r="4" spans="1:14" s="1238" customFormat="1" ht="47.25" customHeight="1">
      <c r="A4" s="1581" t="s">
        <v>81</v>
      </c>
      <c r="B4" s="1582" t="s">
        <v>82</v>
      </c>
      <c r="C4" s="1583" t="s">
        <v>1028</v>
      </c>
      <c r="D4" s="1575" t="s">
        <v>84</v>
      </c>
      <c r="E4" s="1584" t="s">
        <v>85</v>
      </c>
      <c r="F4" s="1575" t="s">
        <v>88</v>
      </c>
      <c r="G4" s="1575"/>
      <c r="H4" s="1575" t="s">
        <v>127</v>
      </c>
      <c r="I4" s="1575"/>
      <c r="J4" s="1575" t="s">
        <v>89</v>
      </c>
      <c r="K4" s="1575"/>
      <c r="L4" s="1581" t="s">
        <v>86</v>
      </c>
      <c r="M4" s="1581" t="s">
        <v>87</v>
      </c>
    </row>
    <row r="5" spans="1:14" s="1238" customFormat="1">
      <c r="A5" s="1581"/>
      <c r="B5" s="1582"/>
      <c r="C5" s="1583"/>
      <c r="D5" s="1575"/>
      <c r="E5" s="1584"/>
      <c r="F5" s="1237" t="s">
        <v>90</v>
      </c>
      <c r="G5" s="1237" t="s">
        <v>91</v>
      </c>
      <c r="H5" s="1237" t="s">
        <v>90</v>
      </c>
      <c r="I5" s="1237" t="s">
        <v>91</v>
      </c>
      <c r="J5" s="1237" t="s">
        <v>90</v>
      </c>
      <c r="K5" s="1237" t="s">
        <v>91</v>
      </c>
      <c r="L5" s="1581"/>
      <c r="M5" s="1581"/>
    </row>
    <row r="6" spans="1:14" s="1246" customFormat="1">
      <c r="A6" s="1239" t="s">
        <v>92</v>
      </c>
      <c r="B6" s="1240" t="s">
        <v>972</v>
      </c>
      <c r="C6" s="1241"/>
      <c r="D6" s="1241"/>
      <c r="E6" s="1242"/>
      <c r="F6" s="1243"/>
      <c r="G6" s="1243"/>
      <c r="H6" s="1244">
        <f>SUMIFS(Nhaplieu!$O$8:$O$1070,Nhaplieu!$P$8:$P$1070,$B$6:$B$88,Nhaplieu!$M$8:$M$1070,"131")</f>
        <v>0</v>
      </c>
      <c r="I6" s="1244">
        <f>SUMIFS(Nhaplieu!$O$8:$O$1070,Nhaplieu!$P$8:$P$1070,$B$6:$B$88,Nhaplieu!$N$8:$N$1070,"131")</f>
        <v>0</v>
      </c>
      <c r="J6" s="1245">
        <f t="shared" ref="J6" si="0">IF(SUM(F6:I6)=0,0,MAX(0,F6+H6-I6-G6))</f>
        <v>0</v>
      </c>
      <c r="K6" s="1245">
        <f t="shared" ref="K6" si="1">IF(SUM(F6:I6)=0,0,MAX(0,G6+I6-H6-F6))</f>
        <v>0</v>
      </c>
      <c r="L6" s="1246">
        <f t="shared" ref="L6:L26" si="2">COUNTIF(makh,B6)</f>
        <v>1</v>
      </c>
      <c r="M6" s="1246" t="str">
        <f t="shared" ref="M6:M13" si="3">IF(SUM(F6:K6)&gt;0,"in","")</f>
        <v/>
      </c>
      <c r="N6" s="1247"/>
    </row>
    <row r="7" spans="1:14" s="1246" customFormat="1">
      <c r="A7" s="1239" t="s">
        <v>92</v>
      </c>
      <c r="B7" s="1240" t="s">
        <v>973</v>
      </c>
      <c r="C7" s="1241"/>
      <c r="D7" s="1241"/>
      <c r="E7" s="1248"/>
      <c r="F7" s="1243"/>
      <c r="G7" s="1243"/>
      <c r="H7" s="1244">
        <f>SUMIFS(Nhaplieu!$O$8:$O$1070,Nhaplieu!$P$8:$P$1070,$B$6:$B$88,Nhaplieu!$M$8:$M$1070,"131")</f>
        <v>0</v>
      </c>
      <c r="I7" s="1244">
        <f>SUMIFS(Nhaplieu!$O$8:$O$1070,Nhaplieu!$P$8:$P$1070,$B$6:$B$88,Nhaplieu!$N$8:$N$1070,"131")</f>
        <v>0</v>
      </c>
      <c r="J7" s="1245">
        <f t="shared" ref="J7:J25" si="4">IF(SUM(F7:I7)=0,0,MAX(0,F7+H7-I7-G7))</f>
        <v>0</v>
      </c>
      <c r="K7" s="1245">
        <f t="shared" ref="K7:K25" si="5">IF(SUM(F7:I7)=0,0,MAX(0,G7+I7-H7-F7))</f>
        <v>0</v>
      </c>
      <c r="L7" s="1246">
        <f t="shared" si="2"/>
        <v>1</v>
      </c>
      <c r="M7" s="1246" t="str">
        <f t="shared" si="3"/>
        <v/>
      </c>
      <c r="N7" s="1247"/>
    </row>
    <row r="8" spans="1:14" s="1246" customFormat="1">
      <c r="A8" s="1239" t="s">
        <v>92</v>
      </c>
      <c r="B8" s="1240" t="s">
        <v>974</v>
      </c>
      <c r="C8" s="1241"/>
      <c r="D8" s="1241"/>
      <c r="E8" s="1248"/>
      <c r="F8" s="1243"/>
      <c r="G8" s="1243"/>
      <c r="H8" s="1244">
        <f>SUMIFS(Nhaplieu!$O$8:$O$1070,Nhaplieu!$P$8:$P$1070,$B$6:$B$88,Nhaplieu!$M$8:$M$1070,"131")</f>
        <v>0</v>
      </c>
      <c r="I8" s="1244">
        <f>SUMIFS(Nhaplieu!$O$8:$O$1070,Nhaplieu!$P$8:$P$1070,$B$6:$B$88,Nhaplieu!$N$8:$N$1070,"131")</f>
        <v>0</v>
      </c>
      <c r="J8" s="1245">
        <f t="shared" si="4"/>
        <v>0</v>
      </c>
      <c r="K8" s="1245">
        <f t="shared" si="5"/>
        <v>0</v>
      </c>
      <c r="L8" s="1246">
        <f t="shared" si="2"/>
        <v>1</v>
      </c>
      <c r="M8" s="1246" t="str">
        <f t="shared" si="3"/>
        <v/>
      </c>
      <c r="N8" s="1247"/>
    </row>
    <row r="9" spans="1:14" s="1246" customFormat="1">
      <c r="A9" s="1239" t="s">
        <v>92</v>
      </c>
      <c r="B9" s="1240" t="s">
        <v>975</v>
      </c>
      <c r="C9" s="1241"/>
      <c r="D9" s="1241"/>
      <c r="E9" s="1248"/>
      <c r="F9" s="1243"/>
      <c r="G9" s="1243"/>
      <c r="H9" s="1244">
        <f>SUMIFS(Nhaplieu!$O$8:$O$1070,Nhaplieu!$P$8:$P$1070,$B$6:$B$88,Nhaplieu!$M$8:$M$1070,"131")</f>
        <v>0</v>
      </c>
      <c r="I9" s="1244">
        <f>SUMIFS(Nhaplieu!$O$8:$O$1070,Nhaplieu!$P$8:$P$1070,$B$6:$B$88,Nhaplieu!$N$8:$N$1070,"131")</f>
        <v>0</v>
      </c>
      <c r="J9" s="1245">
        <f t="shared" si="4"/>
        <v>0</v>
      </c>
      <c r="K9" s="1245">
        <f t="shared" si="5"/>
        <v>0</v>
      </c>
      <c r="L9" s="1246">
        <f t="shared" si="2"/>
        <v>1</v>
      </c>
      <c r="M9" s="1246" t="str">
        <f t="shared" si="3"/>
        <v/>
      </c>
      <c r="N9" s="1247"/>
    </row>
    <row r="10" spans="1:14" s="1246" customFormat="1">
      <c r="A10" s="1239" t="s">
        <v>92</v>
      </c>
      <c r="B10" s="1240" t="s">
        <v>976</v>
      </c>
      <c r="C10" s="1241"/>
      <c r="D10" s="1241"/>
      <c r="E10" s="1248"/>
      <c r="F10" s="1243"/>
      <c r="G10" s="1243"/>
      <c r="H10" s="1244">
        <f>SUMIFS(Nhaplieu!$O$8:$O$1070,Nhaplieu!$P$8:$P$1070,$B$6:$B$88,Nhaplieu!$M$8:$M$1070,"131")</f>
        <v>0</v>
      </c>
      <c r="I10" s="1244">
        <f>SUMIFS(Nhaplieu!$O$8:$O$1070,Nhaplieu!$P$8:$P$1070,$B$6:$B$88,Nhaplieu!$N$8:$N$1070,"131")</f>
        <v>0</v>
      </c>
      <c r="J10" s="1245">
        <f t="shared" si="4"/>
        <v>0</v>
      </c>
      <c r="K10" s="1245">
        <f t="shared" si="5"/>
        <v>0</v>
      </c>
      <c r="L10" s="1246">
        <f t="shared" si="2"/>
        <v>1</v>
      </c>
      <c r="M10" s="1246" t="str">
        <f t="shared" si="3"/>
        <v/>
      </c>
      <c r="N10" s="1247"/>
    </row>
    <row r="11" spans="1:14" s="1246" customFormat="1">
      <c r="A11" s="1239" t="s">
        <v>92</v>
      </c>
      <c r="B11" s="1240" t="s">
        <v>880</v>
      </c>
      <c r="C11" s="1241"/>
      <c r="D11" s="1249"/>
      <c r="E11" s="1248"/>
      <c r="F11" s="1243"/>
      <c r="G11" s="1243"/>
      <c r="H11" s="1244">
        <f>SUMIFS(Nhaplieu!$O$8:$O$1070,Nhaplieu!$P$8:$P$1070,$B$6:$B$88,Nhaplieu!$M$8:$M$1070,"131")</f>
        <v>0</v>
      </c>
      <c r="I11" s="1244">
        <f>SUMIFS(Nhaplieu!$O$8:$O$1070,Nhaplieu!$P$8:$P$1070,$B$6:$B$88,Nhaplieu!$N$8:$N$1070,"131")</f>
        <v>0</v>
      </c>
      <c r="J11" s="1245">
        <f t="shared" si="4"/>
        <v>0</v>
      </c>
      <c r="K11" s="1245">
        <f t="shared" si="5"/>
        <v>0</v>
      </c>
      <c r="L11" s="1246">
        <f t="shared" si="2"/>
        <v>1</v>
      </c>
      <c r="M11" s="1246" t="str">
        <f t="shared" si="3"/>
        <v/>
      </c>
      <c r="N11" s="1247"/>
    </row>
    <row r="12" spans="1:14" s="1246" customFormat="1">
      <c r="A12" s="1239" t="s">
        <v>92</v>
      </c>
      <c r="B12" s="1240" t="s">
        <v>981</v>
      </c>
      <c r="C12" s="1241"/>
      <c r="D12" s="1241"/>
      <c r="E12" s="1242"/>
      <c r="F12" s="1243"/>
      <c r="G12" s="1243"/>
      <c r="H12" s="1244">
        <f>SUMIFS(Nhaplieu!$O$8:$O$1070,Nhaplieu!$P$8:$P$1070,$B$6:$B$88,Nhaplieu!$M$8:$M$1070,"131")</f>
        <v>0</v>
      </c>
      <c r="I12" s="1244">
        <f>SUMIFS(Nhaplieu!$O$8:$O$1070,Nhaplieu!$P$8:$P$1070,$B$6:$B$88,Nhaplieu!$N$8:$N$1070,"131")</f>
        <v>0</v>
      </c>
      <c r="J12" s="1245">
        <f t="shared" si="4"/>
        <v>0</v>
      </c>
      <c r="K12" s="1245">
        <f t="shared" si="5"/>
        <v>0</v>
      </c>
      <c r="L12" s="1246">
        <f t="shared" si="2"/>
        <v>1</v>
      </c>
      <c r="M12" s="1246" t="str">
        <f t="shared" si="3"/>
        <v/>
      </c>
      <c r="N12" s="1247"/>
    </row>
    <row r="13" spans="1:14" s="1246" customFormat="1">
      <c r="A13" s="1239" t="s">
        <v>92</v>
      </c>
      <c r="B13" s="1240" t="s">
        <v>1011</v>
      </c>
      <c r="C13" s="1241"/>
      <c r="D13" s="1241"/>
      <c r="E13" s="1248"/>
      <c r="F13" s="1243"/>
      <c r="G13" s="1243"/>
      <c r="H13" s="1244">
        <f>SUMIFS(Nhaplieu!$O$8:$O$1070,Nhaplieu!$P$8:$P$1070,$B$6:$B$88,Nhaplieu!$M$8:$M$1070,"111")</f>
        <v>0</v>
      </c>
      <c r="I13" s="1244">
        <f>SUMIFS(Nhaplieu!$O$8:$O$1070,Nhaplieu!$P$8:$P$1070,$B$6:$B$88,Nhaplieu!$N$8:$N$1070,"131")</f>
        <v>0</v>
      </c>
      <c r="J13" s="1245">
        <f t="shared" si="4"/>
        <v>0</v>
      </c>
      <c r="K13" s="1245">
        <f t="shared" si="5"/>
        <v>0</v>
      </c>
      <c r="L13" s="1246">
        <f t="shared" si="2"/>
        <v>1</v>
      </c>
      <c r="M13" s="1246" t="str">
        <f t="shared" si="3"/>
        <v/>
      </c>
      <c r="N13" s="1247"/>
    </row>
    <row r="14" spans="1:14" s="1246" customFormat="1" ht="18.600000000000001" thickBot="1">
      <c r="A14" s="1239" t="s">
        <v>92</v>
      </c>
      <c r="B14" s="1240" t="s">
        <v>1012</v>
      </c>
      <c r="C14" s="1241"/>
      <c r="D14" s="1241"/>
      <c r="E14" s="1242"/>
      <c r="F14" s="1243"/>
      <c r="G14" s="1243"/>
      <c r="H14" s="1244">
        <f>SUMIFS(Nhaplieu!$O$8:$O$1070,Nhaplieu!$P$8:$P$1070,$B$6:$B$88,Nhaplieu!$M$8:$M$1070,"131")</f>
        <v>0</v>
      </c>
      <c r="I14" s="1244">
        <f>SUMIFS(Nhaplieu!$O$8:$O$1070,Nhaplieu!$P$8:$P$1070,$B$6:$B$88,Nhaplieu!$N$8:$N$1070,"131")</f>
        <v>0</v>
      </c>
      <c r="J14" s="1245">
        <f t="shared" si="4"/>
        <v>0</v>
      </c>
      <c r="K14" s="1245">
        <f t="shared" si="5"/>
        <v>0</v>
      </c>
      <c r="L14" s="1246">
        <f t="shared" ref="L14:L19" si="6">COUNTIF(makh,B14)</f>
        <v>1</v>
      </c>
      <c r="M14" s="1246" t="str">
        <f t="shared" ref="M14:M19" si="7">IF(SUM(F14:K14)&gt;0,"in","")</f>
        <v/>
      </c>
      <c r="N14" s="1247"/>
    </row>
    <row r="15" spans="1:14" s="1246" customFormat="1" ht="18.600000000000001" thickBot="1">
      <c r="A15" s="1239" t="s">
        <v>92</v>
      </c>
      <c r="B15" s="1250" t="s">
        <v>1013</v>
      </c>
      <c r="C15" s="1275"/>
      <c r="D15" s="1275"/>
      <c r="E15" s="1251"/>
      <c r="F15" s="1252"/>
      <c r="G15" s="1252"/>
      <c r="H15" s="1253">
        <f>SUMIFS(Nhaplieu!$O$8:$O$1070,Nhaplieu!$P$8:$P$1070,$B$6:$B$88,Nhaplieu!$M$8:$M$1070,"131")</f>
        <v>0</v>
      </c>
      <c r="I15" s="1253">
        <f>SUMIFS(Nhaplieu!$O$8:$O$1070,Nhaplieu!$P$8:$P$1070,$B$6:$B$88,Nhaplieu!$N$8:$N$1070,"131")</f>
        <v>0</v>
      </c>
      <c r="J15" s="1254">
        <f t="shared" si="4"/>
        <v>0</v>
      </c>
      <c r="K15" s="1254">
        <f t="shared" si="5"/>
        <v>0</v>
      </c>
      <c r="L15" s="1246">
        <f t="shared" si="6"/>
        <v>1</v>
      </c>
      <c r="M15" s="1246" t="str">
        <f t="shared" si="7"/>
        <v/>
      </c>
      <c r="N15" s="1247"/>
    </row>
    <row r="16" spans="1:14" s="1246" customFormat="1" ht="18.600000000000001" thickBot="1">
      <c r="A16" s="1239" t="s">
        <v>92</v>
      </c>
      <c r="B16" s="1255" t="s">
        <v>1014</v>
      </c>
      <c r="C16" s="1275"/>
      <c r="D16" s="1275"/>
      <c r="E16" s="1256"/>
      <c r="F16" s="1257"/>
      <c r="G16" s="1257"/>
      <c r="H16" s="1258">
        <f>SUMIFS(Nhaplieu!$O$8:$O$1070,Nhaplieu!$P$8:$P$1070,$B$6:$B$88,Nhaplieu!$M$8:$M$1070,"131")</f>
        <v>0</v>
      </c>
      <c r="I16" s="1258">
        <f>SUMIFS(Nhaplieu!$O$8:$O$1070,Nhaplieu!$P$8:$P$1070,$B$6:$B$88,Nhaplieu!$N$8:$N$1070,"131")</f>
        <v>0</v>
      </c>
      <c r="J16" s="1259">
        <f t="shared" si="4"/>
        <v>0</v>
      </c>
      <c r="K16" s="1259">
        <f t="shared" si="5"/>
        <v>0</v>
      </c>
      <c r="L16" s="1246">
        <f t="shared" si="6"/>
        <v>1</v>
      </c>
      <c r="M16" s="1246" t="str">
        <f t="shared" si="7"/>
        <v/>
      </c>
      <c r="N16" s="1247"/>
    </row>
    <row r="17" spans="1:14" s="1246" customFormat="1" ht="18.600000000000001" thickBot="1">
      <c r="A17" s="1239" t="s">
        <v>92</v>
      </c>
      <c r="B17" s="1255" t="s">
        <v>977</v>
      </c>
      <c r="C17" s="1276"/>
      <c r="D17" s="1275"/>
      <c r="E17" s="1256"/>
      <c r="F17" s="1257"/>
      <c r="G17" s="1257"/>
      <c r="H17" s="1258">
        <f>SUMIFS(Nhaplieu!$O$8:$O$1070,Nhaplieu!$P$8:$P$1070,$B$6:$B$88,Nhaplieu!$M$8:$M$1070,"131")</f>
        <v>0</v>
      </c>
      <c r="I17" s="1258">
        <f>SUMIFS(Nhaplieu!$O$8:$O$1070,Nhaplieu!$P$8:$P$1070,$B$6:$B$88,Nhaplieu!$N$8:$N$1070,"131")</f>
        <v>0</v>
      </c>
      <c r="J17" s="1259">
        <f t="shared" si="4"/>
        <v>0</v>
      </c>
      <c r="K17" s="1259">
        <f t="shared" si="5"/>
        <v>0</v>
      </c>
      <c r="L17" s="1246">
        <f t="shared" si="6"/>
        <v>1</v>
      </c>
      <c r="M17" s="1246" t="str">
        <f t="shared" si="7"/>
        <v/>
      </c>
      <c r="N17" s="1247"/>
    </row>
    <row r="18" spans="1:14" s="1246" customFormat="1" ht="18.600000000000001" thickBot="1">
      <c r="A18" s="1239" t="s">
        <v>92</v>
      </c>
      <c r="B18" s="1255" t="s">
        <v>879</v>
      </c>
      <c r="C18" s="1275"/>
      <c r="D18" s="1275"/>
      <c r="E18" s="1275"/>
      <c r="F18" s="1257"/>
      <c r="G18" s="1257"/>
      <c r="H18" s="1258">
        <f>SUMIFS(Nhaplieu!$O$8:$O$1070,Nhaplieu!$P$8:$P$1070,$B$6:$B$88,Nhaplieu!$M$8:$M$1070,"131")</f>
        <v>0</v>
      </c>
      <c r="I18" s="1258">
        <f>SUMIFS(Nhaplieu!$O$8:$O$1070,Nhaplieu!$P$8:$P$1070,$B$6:$B$88,Nhaplieu!$N$8:$N$1070,"131")</f>
        <v>0</v>
      </c>
      <c r="J18" s="1259">
        <f t="shared" si="4"/>
        <v>0</v>
      </c>
      <c r="K18" s="1259">
        <f t="shared" si="5"/>
        <v>0</v>
      </c>
      <c r="L18" s="1246">
        <f t="shared" si="6"/>
        <v>1</v>
      </c>
      <c r="M18" s="1246" t="str">
        <f t="shared" si="7"/>
        <v/>
      </c>
      <c r="N18" s="1247"/>
    </row>
    <row r="19" spans="1:14" s="1246" customFormat="1">
      <c r="A19" s="1239" t="s">
        <v>92</v>
      </c>
      <c r="B19" s="1255" t="s">
        <v>978</v>
      </c>
      <c r="C19" s="1255"/>
      <c r="D19" s="1249"/>
      <c r="E19" s="1260"/>
      <c r="F19" s="1257"/>
      <c r="G19" s="1257"/>
      <c r="H19" s="1258">
        <f>SUMIFS(Nhaplieu!$O$8:$O$1070,Nhaplieu!$P$8:$P$1070,$B$6:$B$88,Nhaplieu!$M$8:$M$1070,"131")</f>
        <v>0</v>
      </c>
      <c r="I19" s="1258">
        <f>SUMIFS(Nhaplieu!$O$8:$O$1070,Nhaplieu!$P$8:$P$1070,$B$6:$B$88,Nhaplieu!$N$8:$N$1070,"131")</f>
        <v>0</v>
      </c>
      <c r="J19" s="1259">
        <f t="shared" si="4"/>
        <v>0</v>
      </c>
      <c r="K19" s="1259">
        <f t="shared" si="5"/>
        <v>0</v>
      </c>
      <c r="L19" s="1246">
        <f t="shared" si="6"/>
        <v>1</v>
      </c>
      <c r="M19" s="1246" t="str">
        <f t="shared" si="7"/>
        <v/>
      </c>
      <c r="N19" s="1247"/>
    </row>
    <row r="20" spans="1:14" s="1246" customFormat="1">
      <c r="A20" s="1239" t="s">
        <v>92</v>
      </c>
      <c r="B20" s="1255" t="s">
        <v>979</v>
      </c>
      <c r="C20" s="1261"/>
      <c r="D20" s="1249"/>
      <c r="E20" s="1260"/>
      <c r="F20" s="1257"/>
      <c r="G20" s="1257"/>
      <c r="H20" s="1258">
        <f>SUMIFS(Nhaplieu!$O$8:$O$1070,Nhaplieu!$P$8:$P$1070,$B$6:$B$88,Nhaplieu!$M$8:$M$1070,"131")</f>
        <v>0</v>
      </c>
      <c r="I20" s="1258">
        <f>SUMIFS(Nhaplieu!$O$8:$O$1070,Nhaplieu!$P$8:$P$1070,$B$6:$B$88,Nhaplieu!$N$8:$N$1070,"131")</f>
        <v>0</v>
      </c>
      <c r="J20" s="1259">
        <f t="shared" si="4"/>
        <v>0</v>
      </c>
      <c r="K20" s="1259">
        <f t="shared" si="5"/>
        <v>0</v>
      </c>
      <c r="L20" s="1246">
        <f t="shared" si="2"/>
        <v>1</v>
      </c>
      <c r="M20" s="1246" t="str">
        <f t="shared" ref="M20:M33" si="8">IF(SUM(F20:K20)&gt;0,"in","")</f>
        <v/>
      </c>
      <c r="N20" s="1247"/>
    </row>
    <row r="21" spans="1:14" s="1246" customFormat="1">
      <c r="A21" s="1239" t="s">
        <v>92</v>
      </c>
      <c r="B21" s="1255" t="s">
        <v>980</v>
      </c>
      <c r="C21" s="1262"/>
      <c r="D21" s="1263"/>
      <c r="E21" s="1260"/>
      <c r="F21" s="1257"/>
      <c r="G21" s="1257"/>
      <c r="H21" s="1258">
        <f>SUMIFS(Nhaplieu!$O$8:$O$1070,Nhaplieu!$P$8:$P$1070,$B$6:$B$88,Nhaplieu!$M$8:$M$1070,"131")</f>
        <v>0</v>
      </c>
      <c r="I21" s="1258">
        <f>SUMIFS(Nhaplieu!$O$8:$O$1070,Nhaplieu!$P$8:$P$1070,$B$6:$B$88,Nhaplieu!$N$8:$N$1070,"131")</f>
        <v>0</v>
      </c>
      <c r="J21" s="1259">
        <f t="shared" ref="J21:J22" si="9">IF(SUM(F21:I21)=0,0,MAX(0,F21+H21-I21-G21))</f>
        <v>0</v>
      </c>
      <c r="K21" s="1259">
        <f t="shared" ref="K21:K22" si="10">IF(SUM(F21:I21)=0,0,MAX(0,G21+I21-H21-F21))</f>
        <v>0</v>
      </c>
      <c r="L21" s="1246">
        <f t="shared" si="2"/>
        <v>1</v>
      </c>
      <c r="M21" s="1246" t="str">
        <f t="shared" si="8"/>
        <v/>
      </c>
      <c r="N21" s="1247"/>
    </row>
    <row r="22" spans="1:14" s="1246" customFormat="1">
      <c r="A22" s="1239" t="s">
        <v>92</v>
      </c>
      <c r="B22" s="1264"/>
      <c r="C22" s="1265"/>
      <c r="D22" s="1266"/>
      <c r="E22" s="1260"/>
      <c r="F22" s="1257"/>
      <c r="G22" s="1257"/>
      <c r="H22" s="1258">
        <f>SUMIFS(Nhaplieu!$O$8:$O$1070,Nhaplieu!$P$8:$P$1070,$B$6:$B$88,Nhaplieu!$M$8:$M$1070,"131")</f>
        <v>0</v>
      </c>
      <c r="I22" s="1258">
        <f>SUMIFS(Nhaplieu!$O$8:$O$1070,Nhaplieu!$P$8:$P$1070,$B$6:$B$88,Nhaplieu!$N$8:$N$1070,"131")</f>
        <v>0</v>
      </c>
      <c r="J22" s="1259">
        <f t="shared" si="9"/>
        <v>0</v>
      </c>
      <c r="K22" s="1259">
        <f t="shared" si="10"/>
        <v>0</v>
      </c>
      <c r="L22" s="1246">
        <f t="shared" si="2"/>
        <v>0</v>
      </c>
      <c r="M22" s="1246" t="str">
        <f t="shared" si="8"/>
        <v/>
      </c>
      <c r="N22" s="1247"/>
    </row>
    <row r="23" spans="1:14" s="1246" customFormat="1">
      <c r="A23" s="1239" t="s">
        <v>92</v>
      </c>
      <c r="B23" s="1264"/>
      <c r="C23" s="1265"/>
      <c r="D23" s="1266"/>
      <c r="E23" s="1260"/>
      <c r="F23" s="1257"/>
      <c r="G23" s="1257"/>
      <c r="H23" s="1258">
        <f>SUMIFS(Nhaplieu!$O$8:$O$1070,Nhaplieu!$P$8:$P$1070,$B$6:$B$88,Nhaplieu!$M$8:$M$1070,"131")</f>
        <v>0</v>
      </c>
      <c r="I23" s="1258">
        <f>SUMIFS(Nhaplieu!$O$8:$O$1070,Nhaplieu!$P$8:$P$1070,$B$6:$B$88,Nhaplieu!$N$8:$N$1070,"131")</f>
        <v>0</v>
      </c>
      <c r="J23" s="1259">
        <f t="shared" si="4"/>
        <v>0</v>
      </c>
      <c r="K23" s="1259">
        <f t="shared" si="5"/>
        <v>0</v>
      </c>
      <c r="L23" s="1246">
        <f t="shared" ref="L23" si="11">COUNTIF(makh,B23)</f>
        <v>0</v>
      </c>
      <c r="M23" s="1246" t="str">
        <f t="shared" ref="M23" si="12">IF(SUM(F23:K23)&gt;0,"in","")</f>
        <v/>
      </c>
      <c r="N23" s="1247"/>
    </row>
    <row r="24" spans="1:14" s="1246" customFormat="1">
      <c r="A24" s="1239" t="s">
        <v>92</v>
      </c>
      <c r="B24" s="1264"/>
      <c r="C24" s="1265"/>
      <c r="D24" s="1266"/>
      <c r="E24" s="1260"/>
      <c r="F24" s="1257"/>
      <c r="G24" s="1257"/>
      <c r="H24" s="1258">
        <f>SUMIFS(Nhaplieu!$O$8:$O$1070,Nhaplieu!$P$8:$P$1070,$B$6:$B$88,Nhaplieu!$M$8:$M$1070,"131")</f>
        <v>0</v>
      </c>
      <c r="I24" s="1258">
        <f>SUMIFS(Nhaplieu!$O$8:$O$1070,Nhaplieu!$P$8:$P$1070,$B$6:$B$88,Nhaplieu!$N$8:$N$1070,"131")</f>
        <v>0</v>
      </c>
      <c r="J24" s="1259">
        <f t="shared" ref="J24" si="13">IF(SUM(F24:I24)=0,0,MAX(0,F24+H24-I24-G24))</f>
        <v>0</v>
      </c>
      <c r="K24" s="1259">
        <f t="shared" ref="K24" si="14">IF(SUM(F24:I24)=0,0,MAX(0,G24+I24-H24-F24))</f>
        <v>0</v>
      </c>
      <c r="L24" s="1246">
        <f t="shared" ref="L24" si="15">COUNTIF(makh,B24)</f>
        <v>0</v>
      </c>
      <c r="M24" s="1246" t="str">
        <f t="shared" ref="M24" si="16">IF(SUM(F24:K24)&gt;0,"in","")</f>
        <v/>
      </c>
      <c r="N24" s="1247"/>
    </row>
    <row r="25" spans="1:14" s="1246" customFormat="1">
      <c r="A25" s="1239" t="s">
        <v>92</v>
      </c>
      <c r="B25" s="1264"/>
      <c r="C25" s="1265"/>
      <c r="D25" s="1266"/>
      <c r="E25" s="1267"/>
      <c r="F25" s="1257"/>
      <c r="G25" s="1257"/>
      <c r="H25" s="1258">
        <f>SUMIFS(Nhaplieu!$O$8:$O$1070,Nhaplieu!$P$8:$P$1070,$B$6:$B$88,Nhaplieu!$M$8:$M$1070,"131")</f>
        <v>0</v>
      </c>
      <c r="I25" s="1258">
        <f>SUMIFS(Nhaplieu!$O$8:$O$1070,Nhaplieu!$P$8:$P$1070,$B$6:$B$88,Nhaplieu!$N$8:$N$1070,"131")</f>
        <v>0</v>
      </c>
      <c r="J25" s="1259">
        <f t="shared" si="4"/>
        <v>0</v>
      </c>
      <c r="K25" s="1259">
        <f t="shared" si="5"/>
        <v>0</v>
      </c>
      <c r="L25" s="1246">
        <f t="shared" si="2"/>
        <v>0</v>
      </c>
      <c r="M25" s="1246" t="str">
        <f t="shared" si="8"/>
        <v/>
      </c>
      <c r="N25" s="1247"/>
    </row>
    <row r="26" spans="1:14" s="1273" customFormat="1">
      <c r="A26" s="1268"/>
      <c r="B26" s="1268"/>
      <c r="C26" s="1269" t="s">
        <v>93</v>
      </c>
      <c r="D26" s="1270"/>
      <c r="E26" s="1271"/>
      <c r="F26" s="1272">
        <f t="shared" ref="F26:K26" si="17">SUM(F6:F25)</f>
        <v>0</v>
      </c>
      <c r="G26" s="1272">
        <f t="shared" si="17"/>
        <v>0</v>
      </c>
      <c r="H26" s="1272">
        <f t="shared" si="17"/>
        <v>0</v>
      </c>
      <c r="I26" s="1272">
        <f t="shared" si="17"/>
        <v>0</v>
      </c>
      <c r="J26" s="1272">
        <f t="shared" si="17"/>
        <v>0</v>
      </c>
      <c r="K26" s="1272">
        <f t="shared" si="17"/>
        <v>0</v>
      </c>
      <c r="L26" s="1273">
        <f t="shared" si="2"/>
        <v>0</v>
      </c>
      <c r="M26" s="1273" t="str">
        <f t="shared" si="8"/>
        <v/>
      </c>
      <c r="N26" s="1274"/>
    </row>
    <row r="27" spans="1:14">
      <c r="B27" s="401"/>
      <c r="C27" s="402"/>
      <c r="D27" s="402"/>
      <c r="E27" s="403"/>
      <c r="F27" s="404"/>
      <c r="G27" s="404"/>
      <c r="H27" s="405">
        <f>MENU!$D$17</f>
        <v>0</v>
      </c>
      <c r="I27" s="406"/>
      <c r="J27" s="406" t="s">
        <v>1019</v>
      </c>
      <c r="K27" s="406">
        <v>1</v>
      </c>
      <c r="M27" s="389" t="str">
        <f t="shared" si="8"/>
        <v>in</v>
      </c>
    </row>
    <row r="28" spans="1:14" s="267" customFormat="1" ht="34.799999999999997">
      <c r="B28" s="407"/>
      <c r="C28" s="408" t="s">
        <v>98</v>
      </c>
      <c r="E28" s="409"/>
      <c r="F28" s="410"/>
      <c r="G28" s="1576" t="s">
        <v>853</v>
      </c>
      <c r="H28" s="1577"/>
      <c r="I28" s="1577"/>
      <c r="K28" s="406">
        <v>1</v>
      </c>
      <c r="M28" s="389" t="str">
        <f t="shared" si="8"/>
        <v>in</v>
      </c>
    </row>
    <row r="29" spans="1:14">
      <c r="K29" s="406">
        <v>1</v>
      </c>
      <c r="M29" s="389" t="str">
        <f t="shared" si="8"/>
        <v>in</v>
      </c>
    </row>
    <row r="30" spans="1:14">
      <c r="K30" s="406">
        <v>1</v>
      </c>
      <c r="M30" s="389" t="str">
        <f t="shared" si="8"/>
        <v>in</v>
      </c>
    </row>
    <row r="31" spans="1:14">
      <c r="K31" s="406">
        <v>1</v>
      </c>
      <c r="M31" s="389" t="str">
        <f t="shared" si="8"/>
        <v>in</v>
      </c>
    </row>
    <row r="32" spans="1:14">
      <c r="K32" s="406">
        <v>1</v>
      </c>
      <c r="M32" s="389" t="str">
        <f t="shared" si="8"/>
        <v>in</v>
      </c>
    </row>
    <row r="33" spans="1:13" s="391" customFormat="1">
      <c r="B33" s="412"/>
      <c r="C33" s="388"/>
      <c r="E33" s="409"/>
      <c r="G33" s="1579" t="str">
        <f>MENU!$D$6</f>
        <v>hocketoanthuchanh.com</v>
      </c>
      <c r="H33" s="1579"/>
      <c r="I33" s="1579"/>
      <c r="K33" s="406">
        <v>1</v>
      </c>
      <c r="M33" s="389" t="str">
        <f t="shared" si="8"/>
        <v>in</v>
      </c>
    </row>
    <row r="34" spans="1:13" s="413" customFormat="1">
      <c r="B34" s="414"/>
      <c r="C34" s="415"/>
      <c r="E34" s="416"/>
      <c r="G34" s="415"/>
      <c r="H34" s="415"/>
      <c r="I34" s="415"/>
      <c r="K34" s="417"/>
      <c r="M34" s="418"/>
    </row>
    <row r="35" spans="1:13">
      <c r="B35" s="390" t="str">
        <f>MENU!$B$3&amp;" "&amp;MENU!$D$3</f>
        <v>Tên đơn vị:  HỘ KINH DOANH THUẬN VIỆT</v>
      </c>
      <c r="E35" s="388" t="s">
        <v>463</v>
      </c>
    </row>
    <row r="36" spans="1:13">
      <c r="B36" s="390" t="str">
        <f>MENU!$B$4&amp;" "&amp;MENU!$D$4</f>
        <v>Địa chỉ: hocketoanthuchanh.com</v>
      </c>
      <c r="E36" s="388" t="s">
        <v>468</v>
      </c>
      <c r="F36" s="391"/>
      <c r="G36" s="391"/>
    </row>
    <row r="37" spans="1:13">
      <c r="B37" s="390" t="str">
        <f>MENU!$B$5&amp;" "&amp;MENU!$D$5</f>
        <v>MST:  0310415290</v>
      </c>
      <c r="E37" s="433" t="str">
        <f>MENU!$D$15</f>
        <v>Từ ngày 01/07/2025   đến 30/09/2025</v>
      </c>
      <c r="F37" s="434"/>
      <c r="G37" s="434"/>
    </row>
    <row r="38" spans="1:13" s="392" customFormat="1" ht="47.25" customHeight="1">
      <c r="A38" s="1580" t="s">
        <v>81</v>
      </c>
      <c r="B38" s="1585" t="s">
        <v>82</v>
      </c>
      <c r="C38" s="1580" t="s">
        <v>83</v>
      </c>
      <c r="D38" s="1578" t="s">
        <v>84</v>
      </c>
      <c r="E38" s="1586" t="s">
        <v>85</v>
      </c>
      <c r="F38" s="1578" t="s">
        <v>88</v>
      </c>
      <c r="G38" s="1578"/>
      <c r="H38" s="1578" t="s">
        <v>127</v>
      </c>
      <c r="I38" s="1578"/>
      <c r="J38" s="1578" t="s">
        <v>89</v>
      </c>
      <c r="K38" s="1578"/>
      <c r="L38" s="1580" t="s">
        <v>86</v>
      </c>
      <c r="M38" s="1580" t="s">
        <v>87</v>
      </c>
    </row>
    <row r="39" spans="1:13" s="392" customFormat="1" ht="17.399999999999999">
      <c r="A39" s="1580"/>
      <c r="B39" s="1585"/>
      <c r="C39" s="1580"/>
      <c r="D39" s="1578"/>
      <c r="E39" s="1586"/>
      <c r="F39" s="393" t="s">
        <v>90</v>
      </c>
      <c r="G39" s="393" t="s">
        <v>91</v>
      </c>
      <c r="H39" s="393" t="s">
        <v>90</v>
      </c>
      <c r="I39" s="393" t="s">
        <v>91</v>
      </c>
      <c r="J39" s="393" t="s">
        <v>90</v>
      </c>
      <c r="K39" s="393" t="s">
        <v>91</v>
      </c>
      <c r="L39" s="1580"/>
      <c r="M39" s="1580"/>
    </row>
    <row r="40" spans="1:13" s="397" customFormat="1">
      <c r="A40" s="440" t="s">
        <v>94</v>
      </c>
      <c r="B40" s="441" t="s">
        <v>475</v>
      </c>
      <c r="C40" s="439" t="s">
        <v>476</v>
      </c>
      <c r="D40" s="439" t="s">
        <v>477</v>
      </c>
      <c r="E40" s="399" t="s">
        <v>475</v>
      </c>
      <c r="F40" s="394"/>
      <c r="G40" s="394"/>
      <c r="H40" s="395">
        <f>SUMIFS(Nhaplieu!$O$8:$O$1070,Nhaplieu!$P$8:$P$1070,$B$6:$B$88,Nhaplieu!$M$8:$M$1070,"331")</f>
        <v>0</v>
      </c>
      <c r="I40" s="395">
        <f>SUMIFS(Nhaplieu!$O$8:$O$1070,Nhaplieu!$P$8:$P$1070,$B$6:$B$88,Nhaplieu!$N$8:$N$1070,"331")</f>
        <v>0</v>
      </c>
      <c r="J40" s="396">
        <f t="shared" ref="J40" si="18">IF(SUM(F40:I40)=0,0,MAX(0,F40+H40-I40-G40))</f>
        <v>0</v>
      </c>
      <c r="K40" s="396">
        <f t="shared" ref="K40" si="19">IF(SUM(F40:I40)=0,0,MAX(0,G40+I40-H40-F40))</f>
        <v>0</v>
      </c>
      <c r="L40" s="397">
        <f t="shared" ref="L40:L43" si="20">COUNTIF(makh,B40)</f>
        <v>1</v>
      </c>
      <c r="M40" s="397" t="str">
        <f t="shared" ref="M40:M43" si="21">IF(SUM(F40:K40)&gt;0,"in","")</f>
        <v/>
      </c>
    </row>
    <row r="41" spans="1:13" s="397" customFormat="1">
      <c r="A41" s="440" t="s">
        <v>94</v>
      </c>
      <c r="B41" s="441"/>
      <c r="C41" s="439"/>
      <c r="D41" s="439"/>
      <c r="E41" s="399"/>
      <c r="F41" s="394"/>
      <c r="G41" s="394"/>
      <c r="H41" s="395">
        <f>SUMIFS(Nhaplieu!$O$8:$O$1070,Nhaplieu!$P$8:$P$1070,$B$6:$B$88,Nhaplieu!$M$8:$M$1070,"331")</f>
        <v>0</v>
      </c>
      <c r="I41" s="395">
        <f>SUMIFS(Nhaplieu!$O$8:$O$1070,Nhaplieu!$P$8:$P$1070,$B$6:$B$88,Nhaplieu!$N$8:$N$1070,"331")</f>
        <v>0</v>
      </c>
      <c r="J41" s="396">
        <f t="shared" ref="J41:J43" si="22">IF(SUM(F41:I41)=0,0,MAX(0,F41+H41-I41-G41))</f>
        <v>0</v>
      </c>
      <c r="K41" s="396">
        <f t="shared" ref="K41:K43" si="23">IF(SUM(F41:I41)=0,0,MAX(0,G41+I41-H41-F41))</f>
        <v>0</v>
      </c>
      <c r="L41" s="397">
        <f t="shared" si="20"/>
        <v>0</v>
      </c>
      <c r="M41" s="397" t="str">
        <f t="shared" si="21"/>
        <v/>
      </c>
    </row>
    <row r="42" spans="1:13" s="397" customFormat="1">
      <c r="A42" s="440" t="s">
        <v>94</v>
      </c>
      <c r="B42" s="441"/>
      <c r="C42" s="439"/>
      <c r="D42" s="439"/>
      <c r="E42" s="399"/>
      <c r="F42" s="394"/>
      <c r="G42" s="394"/>
      <c r="H42" s="395">
        <f>SUMIFS(Nhaplieu!$O$8:$O$1070,Nhaplieu!$P$8:$P$1070,$B$6:$B$88,Nhaplieu!$M$8:$M$1070,"331")</f>
        <v>0</v>
      </c>
      <c r="I42" s="395">
        <f>SUMIFS(Nhaplieu!$O$8:$O$1070,Nhaplieu!$P$8:$P$1070,$B$6:$B$88,Nhaplieu!$N$8:$N$1070,"331")</f>
        <v>0</v>
      </c>
      <c r="J42" s="396">
        <f t="shared" si="22"/>
        <v>0</v>
      </c>
      <c r="K42" s="396">
        <f t="shared" si="23"/>
        <v>0</v>
      </c>
      <c r="L42" s="397">
        <f t="shared" si="20"/>
        <v>0</v>
      </c>
      <c r="M42" s="397" t="str">
        <f t="shared" si="21"/>
        <v/>
      </c>
    </row>
    <row r="43" spans="1:13" s="397" customFormat="1">
      <c r="A43" s="440" t="s">
        <v>94</v>
      </c>
      <c r="B43" s="441"/>
      <c r="C43" s="439"/>
      <c r="D43" s="439"/>
      <c r="E43" s="399"/>
      <c r="F43" s="394"/>
      <c r="G43" s="394"/>
      <c r="H43" s="395">
        <f>SUMIFS(Nhaplieu!$O$8:$O$1070,Nhaplieu!$P$8:$P$1070,$B$6:$B$88,Nhaplieu!$M$8:$M$1070,"331")</f>
        <v>0</v>
      </c>
      <c r="I43" s="395">
        <f>SUMIFS(Nhaplieu!$O$8:$O$1070,Nhaplieu!$P$8:$P$1070,$B$6:$B$88,Nhaplieu!$N$8:$N$1070,"331")</f>
        <v>0</v>
      </c>
      <c r="J43" s="396">
        <f t="shared" si="22"/>
        <v>0</v>
      </c>
      <c r="K43" s="396">
        <f t="shared" si="23"/>
        <v>0</v>
      </c>
      <c r="L43" s="397">
        <f t="shared" si="20"/>
        <v>0</v>
      </c>
      <c r="M43" s="397" t="str">
        <f t="shared" si="21"/>
        <v/>
      </c>
    </row>
    <row r="44" spans="1:13" s="397" customFormat="1">
      <c r="A44" s="440" t="s">
        <v>94</v>
      </c>
      <c r="B44" s="441"/>
      <c r="C44" s="439"/>
      <c r="D44" s="439"/>
      <c r="E44" s="399"/>
      <c r="F44" s="394"/>
      <c r="G44" s="394"/>
      <c r="H44" s="395">
        <f>SUMIFS(Nhaplieu!$O$8:$O$1070,Nhaplieu!$P$8:$P$1070,$B$6:$B$88,Nhaplieu!$M$8:$M$1070,"331")</f>
        <v>0</v>
      </c>
      <c r="I44" s="395">
        <f>SUMIFS(Nhaplieu!$O$8:$O$1070,Nhaplieu!$P$8:$P$1070,$B$6:$B$88,Nhaplieu!$N$8:$N$1070,"331")</f>
        <v>0</v>
      </c>
      <c r="J44" s="396">
        <f t="shared" ref="J44:J47" si="24">IF(SUM(F44:I44)=0,0,MAX(0,F44+H44-I44-G44))</f>
        <v>0</v>
      </c>
      <c r="K44" s="396">
        <f t="shared" ref="K44:K47" si="25">IF(SUM(F44:I44)=0,0,MAX(0,G44+I44-H44-F44))</f>
        <v>0</v>
      </c>
      <c r="L44" s="397">
        <f t="shared" ref="L44:L47" si="26">COUNTIF(makh,B44)</f>
        <v>0</v>
      </c>
      <c r="M44" s="397" t="str">
        <f t="shared" ref="M44:M47" si="27">IF(SUM(F44:K44)&gt;0,"in","")</f>
        <v/>
      </c>
    </row>
    <row r="45" spans="1:13" s="397" customFormat="1">
      <c r="A45" s="440" t="s">
        <v>94</v>
      </c>
      <c r="B45" s="441"/>
      <c r="C45" s="439"/>
      <c r="D45" s="439"/>
      <c r="E45" s="399"/>
      <c r="F45" s="394"/>
      <c r="G45" s="394"/>
      <c r="H45" s="395">
        <f>SUMIFS(Nhaplieu!$O$8:$O$1070,Nhaplieu!$P$8:$P$1070,$B$6:$B$88,Nhaplieu!$M$8:$M$1070,"331")</f>
        <v>0</v>
      </c>
      <c r="I45" s="395">
        <f>SUMIFS(Nhaplieu!$O$8:$O$1070,Nhaplieu!$P$8:$P$1070,$B$6:$B$88,Nhaplieu!$N$8:$N$1070,"331")</f>
        <v>0</v>
      </c>
      <c r="J45" s="396">
        <f t="shared" si="24"/>
        <v>0</v>
      </c>
      <c r="K45" s="396">
        <f t="shared" si="25"/>
        <v>0</v>
      </c>
      <c r="L45" s="397">
        <f t="shared" si="26"/>
        <v>0</v>
      </c>
      <c r="M45" s="397" t="str">
        <f t="shared" si="27"/>
        <v/>
      </c>
    </row>
    <row r="46" spans="1:13" s="397" customFormat="1">
      <c r="A46" s="440" t="s">
        <v>94</v>
      </c>
      <c r="B46" s="441"/>
      <c r="C46" s="439"/>
      <c r="D46" s="439"/>
      <c r="E46" s="399"/>
      <c r="F46" s="394"/>
      <c r="G46" s="394"/>
      <c r="H46" s="395">
        <f>SUMIFS(Nhaplieu!$O$8:$O$1070,Nhaplieu!$P$8:$P$1070,$B$6:$B$88,Nhaplieu!$M$8:$M$1070,"331")</f>
        <v>0</v>
      </c>
      <c r="I46" s="395">
        <f>SUMIFS(Nhaplieu!$O$8:$O$1070,Nhaplieu!$P$8:$P$1070,$B$6:$B$88,Nhaplieu!$N$8:$N$1070,"331")</f>
        <v>0</v>
      </c>
      <c r="J46" s="396">
        <f t="shared" si="24"/>
        <v>0</v>
      </c>
      <c r="K46" s="396">
        <f t="shared" si="25"/>
        <v>0</v>
      </c>
      <c r="L46" s="397">
        <f t="shared" si="26"/>
        <v>0</v>
      </c>
      <c r="M46" s="397" t="str">
        <f t="shared" si="27"/>
        <v/>
      </c>
    </row>
    <row r="47" spans="1:13" s="397" customFormat="1">
      <c r="A47" s="440" t="s">
        <v>94</v>
      </c>
      <c r="B47" s="441"/>
      <c r="C47" s="439"/>
      <c r="D47" s="439"/>
      <c r="E47" s="399"/>
      <c r="F47" s="394"/>
      <c r="G47" s="394"/>
      <c r="H47" s="395">
        <f>SUMIFS(Nhaplieu!$O$8:$O$1070,Nhaplieu!$P$8:$P$1070,$B$6:$B$88,Nhaplieu!$M$8:$M$1070,"331")</f>
        <v>0</v>
      </c>
      <c r="I47" s="395">
        <f>SUMIFS(Nhaplieu!$O$8:$O$1070,Nhaplieu!$P$8:$P$1070,$B$6:$B$88,Nhaplieu!$N$8:$N$1070,"331")</f>
        <v>0</v>
      </c>
      <c r="J47" s="396">
        <f t="shared" si="24"/>
        <v>0</v>
      </c>
      <c r="K47" s="396">
        <f t="shared" si="25"/>
        <v>0</v>
      </c>
      <c r="L47" s="397">
        <f t="shared" si="26"/>
        <v>0</v>
      </c>
      <c r="M47" s="397" t="str">
        <f t="shared" si="27"/>
        <v/>
      </c>
    </row>
    <row r="48" spans="1:13" s="397" customFormat="1">
      <c r="A48" s="440" t="s">
        <v>94</v>
      </c>
      <c r="B48" s="441"/>
      <c r="C48" s="439"/>
      <c r="D48" s="439"/>
      <c r="E48" s="399"/>
      <c r="F48" s="394"/>
      <c r="G48" s="394"/>
      <c r="H48" s="395">
        <f>SUMIFS(Nhaplieu!$O$8:$O$1070,Nhaplieu!$P$8:$P$1070,$B$6:$B$88,Nhaplieu!$M$8:$M$1070,"331")</f>
        <v>0</v>
      </c>
      <c r="I48" s="395">
        <f>SUMIFS(Nhaplieu!$O$8:$O$1070,Nhaplieu!$P$8:$P$1070,$B$6:$B$88,Nhaplieu!$N$8:$N$1070,"331")</f>
        <v>0</v>
      </c>
      <c r="J48" s="396">
        <f t="shared" ref="J48:J64" si="28">IF(SUM(F48:I48)=0,0,MAX(0,F48+H48-I48-G48))</f>
        <v>0</v>
      </c>
      <c r="K48" s="396">
        <f t="shared" ref="K48:K64" si="29">IF(SUM(F48:I48)=0,0,MAX(0,G48+I48-H48-F48))</f>
        <v>0</v>
      </c>
      <c r="L48" s="397">
        <f t="shared" ref="L48:L64" si="30">COUNTIF(makh,B48)</f>
        <v>0</v>
      </c>
      <c r="M48" s="397" t="str">
        <f t="shared" ref="M48:M64" si="31">IF(SUM(F48:K48)&gt;0,"in","")</f>
        <v/>
      </c>
    </row>
    <row r="49" spans="1:13" s="397" customFormat="1">
      <c r="A49" s="440" t="s">
        <v>94</v>
      </c>
      <c r="B49" s="441"/>
      <c r="C49" s="439"/>
      <c r="D49" s="439"/>
      <c r="E49" s="399"/>
      <c r="F49" s="394"/>
      <c r="G49" s="394"/>
      <c r="H49" s="395">
        <f>SUMIFS(Nhaplieu!$O$8:$O$1070,Nhaplieu!$P$8:$P$1070,$B$6:$B$88,Nhaplieu!$M$8:$M$1070,"331")</f>
        <v>0</v>
      </c>
      <c r="I49" s="395">
        <f>SUMIFS(Nhaplieu!$O$8:$O$1070,Nhaplieu!$P$8:$P$1070,$B$6:$B$88,Nhaplieu!$N$8:$N$1070,"331")</f>
        <v>0</v>
      </c>
      <c r="J49" s="396">
        <f t="shared" si="28"/>
        <v>0</v>
      </c>
      <c r="K49" s="396">
        <f t="shared" si="29"/>
        <v>0</v>
      </c>
      <c r="L49" s="397">
        <f t="shared" si="30"/>
        <v>0</v>
      </c>
      <c r="M49" s="397" t="str">
        <f t="shared" si="31"/>
        <v/>
      </c>
    </row>
    <row r="50" spans="1:13" s="397" customFormat="1">
      <c r="A50" s="440" t="s">
        <v>94</v>
      </c>
      <c r="B50" s="441"/>
      <c r="C50" s="439"/>
      <c r="D50" s="439"/>
      <c r="E50" s="399"/>
      <c r="F50" s="394"/>
      <c r="G50" s="394"/>
      <c r="H50" s="395">
        <f>SUMIFS(Nhaplieu!$O$8:$O$1070,Nhaplieu!$P$8:$P$1070,$B$6:$B$88,Nhaplieu!$M$8:$M$1070,"331")</f>
        <v>0</v>
      </c>
      <c r="I50" s="395">
        <f>SUMIFS(Nhaplieu!$O$8:$O$1070,Nhaplieu!$P$8:$P$1070,$B$6:$B$88,Nhaplieu!$N$8:$N$1070,"331")</f>
        <v>0</v>
      </c>
      <c r="J50" s="396">
        <f t="shared" si="28"/>
        <v>0</v>
      </c>
      <c r="K50" s="396">
        <f t="shared" si="29"/>
        <v>0</v>
      </c>
      <c r="L50" s="397">
        <f t="shared" si="30"/>
        <v>0</v>
      </c>
      <c r="M50" s="397" t="str">
        <f t="shared" si="31"/>
        <v/>
      </c>
    </row>
    <row r="51" spans="1:13" s="397" customFormat="1">
      <c r="A51" s="440" t="s">
        <v>94</v>
      </c>
      <c r="B51" s="441"/>
      <c r="C51" s="439"/>
      <c r="D51" s="439"/>
      <c r="E51" s="399"/>
      <c r="F51" s="394"/>
      <c r="G51" s="394"/>
      <c r="H51" s="395">
        <f>SUMIFS(Nhaplieu!$O$8:$O$1070,Nhaplieu!$P$8:$P$1070,$B$6:$B$88,Nhaplieu!$M$8:$M$1070,"331")</f>
        <v>0</v>
      </c>
      <c r="I51" s="395">
        <f>SUMIFS(Nhaplieu!$O$8:$O$1070,Nhaplieu!$P$8:$P$1070,$B$6:$B$88,Nhaplieu!$N$8:$N$1070,"331")</f>
        <v>0</v>
      </c>
      <c r="J51" s="396">
        <f t="shared" si="28"/>
        <v>0</v>
      </c>
      <c r="K51" s="396">
        <f t="shared" si="29"/>
        <v>0</v>
      </c>
      <c r="L51" s="397">
        <f t="shared" si="30"/>
        <v>0</v>
      </c>
      <c r="M51" s="397" t="str">
        <f t="shared" si="31"/>
        <v/>
      </c>
    </row>
    <row r="52" spans="1:13" s="397" customFormat="1">
      <c r="A52" s="440" t="s">
        <v>94</v>
      </c>
      <c r="B52" s="441"/>
      <c r="C52" s="439"/>
      <c r="D52" s="439"/>
      <c r="E52" s="399"/>
      <c r="F52" s="394"/>
      <c r="G52" s="394"/>
      <c r="H52" s="395">
        <f>SUMIFS(Nhaplieu!$O$8:$O$1070,Nhaplieu!$P$8:$P$1070,$B$6:$B$88,Nhaplieu!$M$8:$M$1070,"331")</f>
        <v>0</v>
      </c>
      <c r="I52" s="395">
        <f>SUMIFS(Nhaplieu!$O$8:$O$1070,Nhaplieu!$P$8:$P$1070,$B$6:$B$88,Nhaplieu!$N$8:$N$1070,"331")</f>
        <v>0</v>
      </c>
      <c r="J52" s="396">
        <f t="shared" si="28"/>
        <v>0</v>
      </c>
      <c r="K52" s="396">
        <f t="shared" si="29"/>
        <v>0</v>
      </c>
      <c r="L52" s="397">
        <f t="shared" si="30"/>
        <v>0</v>
      </c>
      <c r="M52" s="397" t="str">
        <f t="shared" si="31"/>
        <v/>
      </c>
    </row>
    <row r="53" spans="1:13" s="397" customFormat="1">
      <c r="A53" s="440" t="s">
        <v>94</v>
      </c>
      <c r="B53" s="441"/>
      <c r="C53" s="439"/>
      <c r="D53" s="439"/>
      <c r="E53" s="399"/>
      <c r="F53" s="394"/>
      <c r="G53" s="394"/>
      <c r="H53" s="395">
        <f>SUMIFS(Nhaplieu!$O$8:$O$1070,Nhaplieu!$P$8:$P$1070,$B$6:$B$88,Nhaplieu!$M$8:$M$1070,"331")</f>
        <v>0</v>
      </c>
      <c r="I53" s="395">
        <f>SUMIFS(Nhaplieu!$O$8:$O$1070,Nhaplieu!$P$8:$P$1070,$B$6:$B$88,Nhaplieu!$N$8:$N$1070,"331")</f>
        <v>0</v>
      </c>
      <c r="J53" s="396">
        <f t="shared" si="28"/>
        <v>0</v>
      </c>
      <c r="K53" s="396">
        <f t="shared" si="29"/>
        <v>0</v>
      </c>
      <c r="L53" s="397">
        <f t="shared" si="30"/>
        <v>0</v>
      </c>
      <c r="M53" s="397" t="str">
        <f t="shared" si="31"/>
        <v/>
      </c>
    </row>
    <row r="54" spans="1:13" s="397" customFormat="1">
      <c r="A54" s="440" t="s">
        <v>94</v>
      </c>
      <c r="B54" s="441"/>
      <c r="C54" s="439"/>
      <c r="D54" s="439"/>
      <c r="E54" s="399"/>
      <c r="F54" s="394"/>
      <c r="G54" s="394"/>
      <c r="H54" s="395">
        <f>SUMIFS(Nhaplieu!$O$8:$O$1070,Nhaplieu!$P$8:$P$1070,$B$6:$B$88,Nhaplieu!$M$8:$M$1070,"331")</f>
        <v>0</v>
      </c>
      <c r="I54" s="395">
        <f>SUMIFS(Nhaplieu!$O$8:$O$1070,Nhaplieu!$P$8:$P$1070,$B$6:$B$88,Nhaplieu!$N$8:$N$1070,"331")</f>
        <v>0</v>
      </c>
      <c r="J54" s="396">
        <f t="shared" si="28"/>
        <v>0</v>
      </c>
      <c r="K54" s="396">
        <f t="shared" si="29"/>
        <v>0</v>
      </c>
      <c r="L54" s="397">
        <f t="shared" si="30"/>
        <v>0</v>
      </c>
      <c r="M54" s="397" t="str">
        <f t="shared" si="31"/>
        <v/>
      </c>
    </row>
    <row r="55" spans="1:13" s="397" customFormat="1">
      <c r="A55" s="440" t="s">
        <v>94</v>
      </c>
      <c r="B55" s="441"/>
      <c r="C55" s="439"/>
      <c r="D55" s="439"/>
      <c r="E55" s="399"/>
      <c r="F55" s="394"/>
      <c r="G55" s="394"/>
      <c r="H55" s="395">
        <f>SUMIFS(Nhaplieu!$O$8:$O$1070,Nhaplieu!$P$8:$P$1070,$B$6:$B$88,Nhaplieu!$M$8:$M$1070,"331")</f>
        <v>0</v>
      </c>
      <c r="I55" s="395">
        <f>SUMIFS(Nhaplieu!$O$8:$O$1070,Nhaplieu!$P$8:$P$1070,$B$6:$B$88,Nhaplieu!$N$8:$N$1070,"331")</f>
        <v>0</v>
      </c>
      <c r="J55" s="396">
        <f t="shared" si="28"/>
        <v>0</v>
      </c>
      <c r="K55" s="396">
        <f t="shared" si="29"/>
        <v>0</v>
      </c>
      <c r="L55" s="397">
        <f t="shared" si="30"/>
        <v>0</v>
      </c>
      <c r="M55" s="397" t="str">
        <f t="shared" si="31"/>
        <v/>
      </c>
    </row>
    <row r="56" spans="1:13" s="397" customFormat="1">
      <c r="A56" s="440" t="s">
        <v>94</v>
      </c>
      <c r="B56" s="441"/>
      <c r="C56" s="439"/>
      <c r="D56" s="439"/>
      <c r="E56" s="399"/>
      <c r="F56" s="394"/>
      <c r="G56" s="394"/>
      <c r="H56" s="395">
        <f>SUMIFS(Nhaplieu!$O$8:$O$1070,Nhaplieu!$P$8:$P$1070,$B$6:$B$88,Nhaplieu!$M$8:$M$1070,"331")</f>
        <v>0</v>
      </c>
      <c r="I56" s="395">
        <f>SUMIFS(Nhaplieu!$O$8:$O$1070,Nhaplieu!$P$8:$P$1070,$B$6:$B$88,Nhaplieu!$N$8:$N$1070,"331")</f>
        <v>0</v>
      </c>
      <c r="J56" s="396">
        <f t="shared" si="28"/>
        <v>0</v>
      </c>
      <c r="K56" s="396">
        <f t="shared" si="29"/>
        <v>0</v>
      </c>
      <c r="L56" s="397">
        <f t="shared" si="30"/>
        <v>0</v>
      </c>
      <c r="M56" s="397" t="str">
        <f t="shared" si="31"/>
        <v/>
      </c>
    </row>
    <row r="57" spans="1:13" s="397" customFormat="1">
      <c r="A57" s="440" t="s">
        <v>94</v>
      </c>
      <c r="B57" s="441"/>
      <c r="C57" s="439"/>
      <c r="D57" s="439"/>
      <c r="E57" s="399"/>
      <c r="F57" s="394"/>
      <c r="G57" s="394"/>
      <c r="H57" s="395">
        <f>SUMIFS(Nhaplieu!$O$8:$O$1070,Nhaplieu!$P$8:$P$1070,$B$6:$B$88,Nhaplieu!$M$8:$M$1070,"331")</f>
        <v>0</v>
      </c>
      <c r="I57" s="395">
        <f>SUMIFS(Nhaplieu!$O$8:$O$1070,Nhaplieu!$P$8:$P$1070,$B$6:$B$88,Nhaplieu!$N$8:$N$1070,"331")</f>
        <v>0</v>
      </c>
      <c r="J57" s="396">
        <f t="shared" si="28"/>
        <v>0</v>
      </c>
      <c r="K57" s="396">
        <f t="shared" si="29"/>
        <v>0</v>
      </c>
      <c r="L57" s="397">
        <f t="shared" si="30"/>
        <v>0</v>
      </c>
      <c r="M57" s="397" t="str">
        <f t="shared" si="31"/>
        <v/>
      </c>
    </row>
    <row r="58" spans="1:13" s="397" customFormat="1">
      <c r="A58" s="440" t="s">
        <v>94</v>
      </c>
      <c r="B58" s="441"/>
      <c r="C58" s="439"/>
      <c r="D58" s="439"/>
      <c r="E58" s="399"/>
      <c r="F58" s="394"/>
      <c r="G58" s="394"/>
      <c r="H58" s="395">
        <f>SUMIFS(Nhaplieu!$O$8:$O$1070,Nhaplieu!$P$8:$P$1070,$B$6:$B$88,Nhaplieu!$M$8:$M$1070,"331")</f>
        <v>0</v>
      </c>
      <c r="I58" s="395">
        <f>SUMIFS(Nhaplieu!$O$8:$O$1070,Nhaplieu!$P$8:$P$1070,$B$6:$B$88,Nhaplieu!$N$8:$N$1070,"331")</f>
        <v>0</v>
      </c>
      <c r="J58" s="396">
        <f t="shared" si="28"/>
        <v>0</v>
      </c>
      <c r="K58" s="396">
        <f t="shared" si="29"/>
        <v>0</v>
      </c>
      <c r="L58" s="397">
        <f t="shared" si="30"/>
        <v>0</v>
      </c>
      <c r="M58" s="397" t="str">
        <f t="shared" si="31"/>
        <v/>
      </c>
    </row>
    <row r="59" spans="1:13" s="397" customFormat="1">
      <c r="A59" s="440" t="s">
        <v>94</v>
      </c>
      <c r="B59" s="441"/>
      <c r="C59" s="439"/>
      <c r="D59" s="439"/>
      <c r="E59" s="399"/>
      <c r="F59" s="394"/>
      <c r="G59" s="394"/>
      <c r="H59" s="395">
        <f>SUMIFS(Nhaplieu!$O$8:$O$1070,Nhaplieu!$P$8:$P$1070,$B$6:$B$88,Nhaplieu!$M$8:$M$1070,"331")</f>
        <v>0</v>
      </c>
      <c r="I59" s="395">
        <f>SUMIFS(Nhaplieu!$O$8:$O$1070,Nhaplieu!$P$8:$P$1070,$B$6:$B$88,Nhaplieu!$N$8:$N$1070,"331")</f>
        <v>0</v>
      </c>
      <c r="J59" s="396">
        <f t="shared" si="28"/>
        <v>0</v>
      </c>
      <c r="K59" s="396">
        <f t="shared" si="29"/>
        <v>0</v>
      </c>
      <c r="L59" s="397">
        <f t="shared" si="30"/>
        <v>0</v>
      </c>
      <c r="M59" s="397" t="str">
        <f t="shared" si="31"/>
        <v/>
      </c>
    </row>
    <row r="60" spans="1:13" s="397" customFormat="1">
      <c r="A60" s="440" t="s">
        <v>94</v>
      </c>
      <c r="B60" s="441"/>
      <c r="C60" s="439"/>
      <c r="D60" s="439"/>
      <c r="E60" s="399"/>
      <c r="F60" s="394"/>
      <c r="G60" s="394"/>
      <c r="H60" s="395">
        <f>SUMIFS(Nhaplieu!$O$8:$O$1070,Nhaplieu!$P$8:$P$1070,$B$6:$B$88,Nhaplieu!$M$8:$M$1070,"331")</f>
        <v>0</v>
      </c>
      <c r="I60" s="395">
        <f>SUMIFS(Nhaplieu!$O$8:$O$1070,Nhaplieu!$P$8:$P$1070,$B$6:$B$88,Nhaplieu!$N$8:$N$1070,"331")</f>
        <v>0</v>
      </c>
      <c r="J60" s="396">
        <f t="shared" si="28"/>
        <v>0</v>
      </c>
      <c r="K60" s="396">
        <f t="shared" si="29"/>
        <v>0</v>
      </c>
      <c r="L60" s="397">
        <f t="shared" si="30"/>
        <v>0</v>
      </c>
      <c r="M60" s="397" t="str">
        <f t="shared" si="31"/>
        <v/>
      </c>
    </row>
    <row r="61" spans="1:13" s="397" customFormat="1">
      <c r="A61" s="440" t="s">
        <v>94</v>
      </c>
      <c r="B61" s="441"/>
      <c r="C61" s="439"/>
      <c r="D61" s="439"/>
      <c r="E61" s="399"/>
      <c r="F61" s="394"/>
      <c r="G61" s="394"/>
      <c r="H61" s="395">
        <f>SUMIFS(Nhaplieu!$O$8:$O$1070,Nhaplieu!$P$8:$P$1070,$B$6:$B$88,Nhaplieu!$M$8:$M$1070,"331")</f>
        <v>0</v>
      </c>
      <c r="I61" s="395">
        <f>SUMIFS(Nhaplieu!$O$8:$O$1070,Nhaplieu!$P$8:$P$1070,$B$6:$B$88,Nhaplieu!$N$8:$N$1070,"331")</f>
        <v>0</v>
      </c>
      <c r="J61" s="396">
        <f t="shared" si="28"/>
        <v>0</v>
      </c>
      <c r="K61" s="396">
        <f t="shared" si="29"/>
        <v>0</v>
      </c>
      <c r="L61" s="397">
        <f t="shared" si="30"/>
        <v>0</v>
      </c>
      <c r="M61" s="397" t="str">
        <f t="shared" si="31"/>
        <v/>
      </c>
    </row>
    <row r="62" spans="1:13" s="397" customFormat="1">
      <c r="A62" s="440" t="s">
        <v>94</v>
      </c>
      <c r="B62" s="441"/>
      <c r="C62" s="439"/>
      <c r="D62" s="439"/>
      <c r="E62" s="399"/>
      <c r="F62" s="394"/>
      <c r="G62" s="394"/>
      <c r="H62" s="395">
        <f>SUMIFS(Nhaplieu!$O$8:$O$1070,Nhaplieu!$P$8:$P$1070,$B$6:$B$88,Nhaplieu!$M$8:$M$1070,"331")</f>
        <v>0</v>
      </c>
      <c r="I62" s="395">
        <f>SUMIFS(Nhaplieu!$O$8:$O$1070,Nhaplieu!$P$8:$P$1070,$B$6:$B$88,Nhaplieu!$N$8:$N$1070,"331")</f>
        <v>0</v>
      </c>
      <c r="J62" s="396">
        <f t="shared" si="28"/>
        <v>0</v>
      </c>
      <c r="K62" s="396">
        <f t="shared" si="29"/>
        <v>0</v>
      </c>
      <c r="L62" s="397">
        <f t="shared" si="30"/>
        <v>0</v>
      </c>
      <c r="M62" s="397" t="str">
        <f t="shared" si="31"/>
        <v/>
      </c>
    </row>
    <row r="63" spans="1:13" s="397" customFormat="1">
      <c r="A63" s="440" t="s">
        <v>94</v>
      </c>
      <c r="B63" s="441"/>
      <c r="C63" s="439"/>
      <c r="D63" s="439"/>
      <c r="E63" s="399"/>
      <c r="F63" s="394"/>
      <c r="G63" s="394"/>
      <c r="H63" s="395">
        <f>SUMIFS(Nhaplieu!$O$8:$O$1070,Nhaplieu!$P$8:$P$1070,$B$6:$B$88,Nhaplieu!$M$8:$M$1070,"331")</f>
        <v>0</v>
      </c>
      <c r="I63" s="395">
        <f>SUMIFS(Nhaplieu!$O$8:$O$1070,Nhaplieu!$P$8:$P$1070,$B$6:$B$88,Nhaplieu!$N$8:$N$1070,"331")</f>
        <v>0</v>
      </c>
      <c r="J63" s="396">
        <f t="shared" si="28"/>
        <v>0</v>
      </c>
      <c r="K63" s="396">
        <f t="shared" si="29"/>
        <v>0</v>
      </c>
      <c r="L63" s="397">
        <f t="shared" si="30"/>
        <v>0</v>
      </c>
      <c r="M63" s="397" t="str">
        <f t="shared" si="31"/>
        <v/>
      </c>
    </row>
    <row r="64" spans="1:13" s="397" customFormat="1">
      <c r="A64" s="440" t="s">
        <v>94</v>
      </c>
      <c r="B64" s="441"/>
      <c r="C64" s="439"/>
      <c r="D64" s="439"/>
      <c r="E64" s="399"/>
      <c r="F64" s="394"/>
      <c r="G64" s="394"/>
      <c r="H64" s="395">
        <f>SUMIFS(Nhaplieu!$O$8:$O$1070,Nhaplieu!$P$8:$P$1070,$B$6:$B$88,Nhaplieu!$M$8:$M$1070,"331")</f>
        <v>0</v>
      </c>
      <c r="I64" s="395">
        <f>SUMIFS(Nhaplieu!$O$8:$O$1070,Nhaplieu!$P$8:$P$1070,$B$6:$B$88,Nhaplieu!$N$8:$N$1070,"331")</f>
        <v>0</v>
      </c>
      <c r="J64" s="396">
        <f t="shared" si="28"/>
        <v>0</v>
      </c>
      <c r="K64" s="396">
        <f t="shared" si="29"/>
        <v>0</v>
      </c>
      <c r="L64" s="397">
        <f t="shared" si="30"/>
        <v>0</v>
      </c>
      <c r="M64" s="397" t="str">
        <f t="shared" si="31"/>
        <v/>
      </c>
    </row>
    <row r="65" spans="1:14">
      <c r="A65" s="419"/>
      <c r="B65" s="419"/>
      <c r="C65" s="420" t="s">
        <v>93</v>
      </c>
      <c r="D65" s="421"/>
      <c r="E65" s="423"/>
      <c r="F65" s="423">
        <f t="shared" ref="F65:K65" si="32">SUM(F40:F64)</f>
        <v>0</v>
      </c>
      <c r="G65" s="423">
        <f t="shared" si="32"/>
        <v>0</v>
      </c>
      <c r="H65" s="423">
        <f t="shared" si="32"/>
        <v>0</v>
      </c>
      <c r="I65" s="423">
        <f t="shared" si="32"/>
        <v>0</v>
      </c>
      <c r="J65" s="423">
        <f t="shared" si="32"/>
        <v>0</v>
      </c>
      <c r="K65" s="423">
        <f t="shared" si="32"/>
        <v>0</v>
      </c>
      <c r="L65" s="389">
        <f t="shared" ref="L65" si="33">COUNTIF(makh,B65)</f>
        <v>0</v>
      </c>
      <c r="M65" s="389" t="str">
        <f t="shared" ref="M65:M72" si="34">IF(SUM(F65:K65)&gt;0,"in","")</f>
        <v/>
      </c>
      <c r="N65" s="400"/>
    </row>
    <row r="66" spans="1:14">
      <c r="B66" s="401"/>
      <c r="C66" s="402"/>
      <c r="D66" s="402"/>
      <c r="F66" s="404"/>
      <c r="G66" s="404"/>
      <c r="H66" s="405">
        <f>MENU!$D$17</f>
        <v>0</v>
      </c>
      <c r="I66" s="406"/>
      <c r="J66" s="406"/>
      <c r="K66" s="406">
        <v>1</v>
      </c>
      <c r="M66" s="389" t="str">
        <f t="shared" si="34"/>
        <v>in</v>
      </c>
    </row>
    <row r="67" spans="1:14" s="267" customFormat="1" ht="34.799999999999997">
      <c r="B67" s="407"/>
      <c r="C67" s="408" t="s">
        <v>98</v>
      </c>
      <c r="E67" s="409"/>
      <c r="F67" s="410"/>
      <c r="G67" s="1576" t="s">
        <v>853</v>
      </c>
      <c r="H67" s="1577"/>
      <c r="I67" s="1577"/>
      <c r="K67" s="406">
        <v>1</v>
      </c>
      <c r="M67" s="389" t="str">
        <f t="shared" si="34"/>
        <v>in</v>
      </c>
    </row>
    <row r="68" spans="1:14">
      <c r="K68" s="406">
        <v>1</v>
      </c>
      <c r="M68" s="389" t="str">
        <f t="shared" si="34"/>
        <v>in</v>
      </c>
    </row>
    <row r="69" spans="1:14">
      <c r="K69" s="406">
        <v>1</v>
      </c>
      <c r="M69" s="389" t="str">
        <f t="shared" si="34"/>
        <v>in</v>
      </c>
    </row>
    <row r="70" spans="1:14">
      <c r="K70" s="406">
        <v>1</v>
      </c>
      <c r="M70" s="389" t="str">
        <f t="shared" si="34"/>
        <v>in</v>
      </c>
    </row>
    <row r="71" spans="1:14">
      <c r="K71" s="406">
        <v>1</v>
      </c>
      <c r="M71" s="389" t="str">
        <f t="shared" si="34"/>
        <v>in</v>
      </c>
    </row>
    <row r="72" spans="1:14" s="391" customFormat="1">
      <c r="B72" s="412"/>
      <c r="C72" s="388"/>
      <c r="E72" s="409"/>
      <c r="G72" s="1579" t="str">
        <f>MENU!$D$6</f>
        <v>hocketoanthuchanh.com</v>
      </c>
      <c r="H72" s="1579"/>
      <c r="I72" s="1579"/>
      <c r="K72" s="406">
        <v>1</v>
      </c>
      <c r="M72" s="389" t="str">
        <f t="shared" si="34"/>
        <v>in</v>
      </c>
    </row>
    <row r="73" spans="1:14" s="413" customFormat="1">
      <c r="B73" s="414"/>
      <c r="C73" s="415"/>
      <c r="E73" s="416"/>
      <c r="G73" s="415"/>
      <c r="H73" s="415"/>
      <c r="I73" s="415"/>
      <c r="K73" s="417"/>
      <c r="M73" s="418"/>
    </row>
    <row r="74" spans="1:14">
      <c r="B74" s="390" t="str">
        <f>MENU!$B$3&amp;" "&amp;MENU!$D$3</f>
        <v>Tên đơn vị:  HỘ KINH DOANH THUẬN VIỆT</v>
      </c>
      <c r="E74" s="388" t="s">
        <v>464</v>
      </c>
    </row>
    <row r="75" spans="1:14">
      <c r="B75" s="390" t="str">
        <f>MENU!$B$4&amp;" "&amp;MENU!$D$4</f>
        <v>Địa chỉ: hocketoanthuchanh.com</v>
      </c>
      <c r="E75" s="388" t="s">
        <v>467</v>
      </c>
      <c r="F75" s="391"/>
      <c r="G75" s="391"/>
    </row>
    <row r="76" spans="1:14">
      <c r="B76" s="390" t="str">
        <f>MENU!$B$5&amp;" "&amp;MENU!$D$5</f>
        <v>MST:  0310415290</v>
      </c>
      <c r="E76" s="433" t="str">
        <f>MENU!$D$15</f>
        <v>Từ ngày 01/07/2025   đến 30/09/2025</v>
      </c>
      <c r="F76" s="434"/>
      <c r="G76" s="434"/>
    </row>
    <row r="77" spans="1:14" s="392" customFormat="1" ht="47.25" customHeight="1">
      <c r="A77" s="1580" t="s">
        <v>81</v>
      </c>
      <c r="B77" s="1585" t="s">
        <v>82</v>
      </c>
      <c r="C77" s="1580" t="s">
        <v>83</v>
      </c>
      <c r="D77" s="1578" t="s">
        <v>84</v>
      </c>
      <c r="E77" s="1586" t="s">
        <v>85</v>
      </c>
      <c r="F77" s="1578" t="s">
        <v>88</v>
      </c>
      <c r="G77" s="1578"/>
      <c r="H77" s="1578" t="s">
        <v>127</v>
      </c>
      <c r="I77" s="1578"/>
      <c r="J77" s="1578" t="s">
        <v>89</v>
      </c>
      <c r="K77" s="1578"/>
      <c r="L77" s="1580" t="s">
        <v>86</v>
      </c>
      <c r="M77" s="1580" t="s">
        <v>87</v>
      </c>
    </row>
    <row r="78" spans="1:14" s="392" customFormat="1" ht="17.399999999999999">
      <c r="A78" s="1580"/>
      <c r="B78" s="1585"/>
      <c r="C78" s="1580"/>
      <c r="D78" s="1578"/>
      <c r="E78" s="1586"/>
      <c r="F78" s="393" t="s">
        <v>90</v>
      </c>
      <c r="G78" s="393" t="s">
        <v>91</v>
      </c>
      <c r="H78" s="393" t="s">
        <v>90</v>
      </c>
      <c r="I78" s="393" t="s">
        <v>91</v>
      </c>
      <c r="J78" s="393" t="s">
        <v>90</v>
      </c>
      <c r="K78" s="393" t="s">
        <v>91</v>
      </c>
      <c r="L78" s="1580"/>
      <c r="M78" s="1580"/>
    </row>
    <row r="79" spans="1:14">
      <c r="A79" s="424" t="s">
        <v>97</v>
      </c>
      <c r="B79" s="424"/>
      <c r="C79" s="425"/>
      <c r="D79" s="425"/>
      <c r="E79" s="426"/>
      <c r="F79" s="427"/>
      <c r="G79" s="427"/>
      <c r="H79" s="428">
        <f>SUMIFS(Nhaplieu!$O$8:$O$1070,Nhaplieu!$P$8:$P$1070,$B$6:$B$88,Nhaplieu!$M$8:$M$1070,"141")</f>
        <v>0</v>
      </c>
      <c r="I79" s="428">
        <f>SUMIFS(Nhaplieu!$O$8:$O$1070,Nhaplieu!$P$8:$P$1070,$B$6:$B$88,Nhaplieu!$N$8:$N$1070,"141")</f>
        <v>0</v>
      </c>
      <c r="J79" s="429">
        <f>IF(SUM(F79:I79)=0,0,MAX(0,F79+H79-I79-G79))</f>
        <v>0</v>
      </c>
      <c r="K79" s="429">
        <f>IF(SUM(F79:I79)=0,0,MAX(0,G79+I79-H79-F79))</f>
        <v>0</v>
      </c>
      <c r="L79" s="389">
        <f t="shared" ref="L79:L88" si="35">COUNTIF(makh,B79)</f>
        <v>0</v>
      </c>
      <c r="M79" s="389" t="str">
        <f t="shared" ref="M79:M95" si="36">IF(SUM(F79:K79)&gt;0,"in","")</f>
        <v/>
      </c>
    </row>
    <row r="80" spans="1:14">
      <c r="A80" s="424" t="s">
        <v>97</v>
      </c>
      <c r="B80" s="424"/>
      <c r="C80" s="425"/>
      <c r="D80" s="425"/>
      <c r="E80" s="426"/>
      <c r="F80" s="427"/>
      <c r="G80" s="427"/>
      <c r="H80" s="428">
        <f>SUMIFS(Nhaplieu!$O$8:$O$1070,Nhaplieu!$P$8:$P$1070,$B$6:$B$88,Nhaplieu!$M$8:$M$1070,"141")</f>
        <v>0</v>
      </c>
      <c r="I80" s="428">
        <f>SUMIFS(Nhaplieu!$O$8:$O$1070,Nhaplieu!$P$8:$P$1070,$B$6:$B$88,Nhaplieu!$N$8:$N$1070,"141")</f>
        <v>0</v>
      </c>
      <c r="J80" s="429">
        <f t="shared" ref="J80:J81" si="37">IF(SUM(F80:I80)=0,0,MAX(0,F80+H80-I80-G80))</f>
        <v>0</v>
      </c>
      <c r="K80" s="429">
        <f t="shared" ref="K80:K81" si="38">IF(SUM(F80:I80)=0,0,MAX(0,G80+I80-H80-F80))</f>
        <v>0</v>
      </c>
      <c r="L80" s="389">
        <f t="shared" si="35"/>
        <v>0</v>
      </c>
      <c r="M80" s="389" t="str">
        <f t="shared" si="36"/>
        <v/>
      </c>
    </row>
    <row r="81" spans="1:14">
      <c r="A81" s="424" t="s">
        <v>97</v>
      </c>
      <c r="B81" s="424"/>
      <c r="C81" s="425"/>
      <c r="D81" s="425"/>
      <c r="E81" s="426"/>
      <c r="F81" s="427"/>
      <c r="G81" s="427"/>
      <c r="H81" s="428">
        <f>SUMIFS(Nhaplieu!$O$8:$O$1070,Nhaplieu!$P$8:$P$1070,$B$6:$B$88,Nhaplieu!$M$8:$M$1070,"141")</f>
        <v>0</v>
      </c>
      <c r="I81" s="428">
        <f>SUMIFS(Nhaplieu!$O$8:$O$1070,Nhaplieu!$P$8:$P$1070,$B$6:$B$88,Nhaplieu!$N$8:$N$1070,"141")</f>
        <v>0</v>
      </c>
      <c r="J81" s="429">
        <f t="shared" si="37"/>
        <v>0</v>
      </c>
      <c r="K81" s="429">
        <f t="shared" si="38"/>
        <v>0</v>
      </c>
      <c r="L81" s="389">
        <f t="shared" si="35"/>
        <v>0</v>
      </c>
      <c r="M81" s="389" t="str">
        <f t="shared" si="36"/>
        <v/>
      </c>
    </row>
    <row r="82" spans="1:14">
      <c r="A82" s="424" t="s">
        <v>97</v>
      </c>
      <c r="B82" s="424"/>
      <c r="C82" s="425"/>
      <c r="D82" s="425"/>
      <c r="E82" s="426"/>
      <c r="F82" s="427"/>
      <c r="G82" s="427"/>
      <c r="H82" s="428">
        <f>SUMIFS(Nhaplieu!$O$8:$O$1070,Nhaplieu!$P$8:$P$1070,$B$6:$B$88,Nhaplieu!$M$8:$M$1070,"141")</f>
        <v>0</v>
      </c>
      <c r="I82" s="428">
        <f>SUMIFS(Nhaplieu!$O$8:$O$1070,Nhaplieu!$P$8:$P$1070,$B$6:$B$88,Nhaplieu!$N$8:$N$1070,"141")</f>
        <v>0</v>
      </c>
      <c r="J82" s="429">
        <f t="shared" ref="J82:J87" si="39">IF(SUM(F82:I82)=0,0,MAX(0,F82+H82-I82-G82))</f>
        <v>0</v>
      </c>
      <c r="K82" s="429">
        <f t="shared" ref="K82:K87" si="40">IF(SUM(F82:I82)=0,0,MAX(0,G82+I82-H82-F82))</f>
        <v>0</v>
      </c>
      <c r="L82" s="389">
        <f t="shared" si="35"/>
        <v>0</v>
      </c>
      <c r="M82" s="389" t="str">
        <f t="shared" si="36"/>
        <v/>
      </c>
    </row>
    <row r="83" spans="1:14">
      <c r="A83" s="424" t="s">
        <v>97</v>
      </c>
      <c r="B83" s="424"/>
      <c r="C83" s="425"/>
      <c r="D83" s="425"/>
      <c r="E83" s="426"/>
      <c r="F83" s="427"/>
      <c r="G83" s="427"/>
      <c r="H83" s="428">
        <f>SUMIFS(Nhaplieu!$O$8:$O$1070,Nhaplieu!$P$8:$P$1070,$B$6:$B$88,Nhaplieu!$M$8:$M$1070,"141")</f>
        <v>0</v>
      </c>
      <c r="I83" s="428">
        <f>SUMIFS(Nhaplieu!$O$8:$O$1070,Nhaplieu!$P$8:$P$1070,$B$6:$B$88,Nhaplieu!$N$8:$N$1070,"141")</f>
        <v>0</v>
      </c>
      <c r="J83" s="429">
        <f t="shared" si="39"/>
        <v>0</v>
      </c>
      <c r="K83" s="429">
        <f t="shared" si="40"/>
        <v>0</v>
      </c>
      <c r="L83" s="389">
        <f t="shared" si="35"/>
        <v>0</v>
      </c>
      <c r="M83" s="389" t="str">
        <f t="shared" si="36"/>
        <v/>
      </c>
    </row>
    <row r="84" spans="1:14">
      <c r="A84" s="424" t="s">
        <v>97</v>
      </c>
      <c r="B84" s="424"/>
      <c r="C84" s="425"/>
      <c r="D84" s="425"/>
      <c r="E84" s="426"/>
      <c r="F84" s="427"/>
      <c r="G84" s="427"/>
      <c r="H84" s="428">
        <f>SUMIFS(Nhaplieu!$O$8:$O$1070,Nhaplieu!$P$8:$P$1070,$B$6:$B$88,Nhaplieu!$M$8:$M$1070,"141")</f>
        <v>0</v>
      </c>
      <c r="I84" s="428">
        <f>SUMIFS(Nhaplieu!$O$8:$O$1070,Nhaplieu!$P$8:$P$1070,$B$6:$B$88,Nhaplieu!$N$8:$N$1070,"141")</f>
        <v>0</v>
      </c>
      <c r="J84" s="429">
        <f t="shared" si="39"/>
        <v>0</v>
      </c>
      <c r="K84" s="429">
        <f t="shared" si="40"/>
        <v>0</v>
      </c>
      <c r="L84" s="389">
        <f t="shared" si="35"/>
        <v>0</v>
      </c>
      <c r="M84" s="389" t="str">
        <f t="shared" si="36"/>
        <v/>
      </c>
    </row>
    <row r="85" spans="1:14">
      <c r="A85" s="424" t="s">
        <v>97</v>
      </c>
      <c r="B85" s="424"/>
      <c r="C85" s="425"/>
      <c r="D85" s="425"/>
      <c r="E85" s="426"/>
      <c r="F85" s="427"/>
      <c r="G85" s="427"/>
      <c r="H85" s="428">
        <f>SUMIFS(Nhaplieu!$O$8:$O$1070,Nhaplieu!$P$8:$P$1070,$B$6:$B$88,Nhaplieu!$M$8:$M$1070,"141")</f>
        <v>0</v>
      </c>
      <c r="I85" s="428">
        <f>SUMIFS(Nhaplieu!$O$8:$O$1070,Nhaplieu!$P$8:$P$1070,$B$6:$B$88,Nhaplieu!$N$8:$N$1070,"141")</f>
        <v>0</v>
      </c>
      <c r="J85" s="429">
        <f t="shared" si="39"/>
        <v>0</v>
      </c>
      <c r="K85" s="429">
        <f t="shared" si="40"/>
        <v>0</v>
      </c>
      <c r="L85" s="389">
        <f t="shared" si="35"/>
        <v>0</v>
      </c>
      <c r="M85" s="389" t="str">
        <f t="shared" si="36"/>
        <v/>
      </c>
    </row>
    <row r="86" spans="1:14">
      <c r="A86" s="424" t="s">
        <v>97</v>
      </c>
      <c r="B86" s="424"/>
      <c r="C86" s="425"/>
      <c r="D86" s="425"/>
      <c r="E86" s="426"/>
      <c r="F86" s="427"/>
      <c r="G86" s="427"/>
      <c r="H86" s="428">
        <f>SUMIFS(Nhaplieu!$O$8:$O$1070,Nhaplieu!$P$8:$P$1070,$B$6:$B$88,Nhaplieu!$M$8:$M$1070,"141")</f>
        <v>0</v>
      </c>
      <c r="I86" s="428">
        <f>SUMIFS(Nhaplieu!$O$8:$O$1070,Nhaplieu!$P$8:$P$1070,$B$6:$B$88,Nhaplieu!$N$8:$N$1070,"141")</f>
        <v>0</v>
      </c>
      <c r="J86" s="429">
        <f t="shared" si="39"/>
        <v>0</v>
      </c>
      <c r="K86" s="429">
        <f t="shared" si="40"/>
        <v>0</v>
      </c>
      <c r="L86" s="389">
        <f t="shared" si="35"/>
        <v>0</v>
      </c>
      <c r="M86" s="389" t="str">
        <f t="shared" si="36"/>
        <v/>
      </c>
    </row>
    <row r="87" spans="1:14">
      <c r="A87" s="430" t="s">
        <v>97</v>
      </c>
      <c r="B87" s="424"/>
      <c r="C87" s="425"/>
      <c r="D87" s="425"/>
      <c r="E87" s="426"/>
      <c r="F87" s="427"/>
      <c r="G87" s="427"/>
      <c r="H87" s="428">
        <f>SUMIFS(Nhaplieu!$O$8:$O$1070,Nhaplieu!$P$8:$P$1070,$B$6:$B$88,Nhaplieu!$M$8:$M$1070,"141")</f>
        <v>0</v>
      </c>
      <c r="I87" s="428">
        <f>SUMIFS(Nhaplieu!$O$8:$O$1070,Nhaplieu!$P$8:$P$1070,$B$6:$B$88,Nhaplieu!$N$8:$N$1070,"141")</f>
        <v>0</v>
      </c>
      <c r="J87" s="429">
        <f t="shared" si="39"/>
        <v>0</v>
      </c>
      <c r="K87" s="429">
        <f t="shared" si="40"/>
        <v>0</v>
      </c>
      <c r="L87" s="389">
        <f t="shared" si="35"/>
        <v>0</v>
      </c>
      <c r="M87" s="389" t="str">
        <f t="shared" si="36"/>
        <v/>
      </c>
    </row>
    <row r="88" spans="1:14">
      <c r="A88" s="419"/>
      <c r="B88" s="419"/>
      <c r="C88" s="420" t="s">
        <v>93</v>
      </c>
      <c r="D88" s="421"/>
      <c r="E88" s="422"/>
      <c r="F88" s="423">
        <f t="shared" ref="F88:K88" si="41">SUM(F79:F87)</f>
        <v>0</v>
      </c>
      <c r="G88" s="423">
        <f t="shared" si="41"/>
        <v>0</v>
      </c>
      <c r="H88" s="423">
        <f t="shared" si="41"/>
        <v>0</v>
      </c>
      <c r="I88" s="423">
        <f t="shared" si="41"/>
        <v>0</v>
      </c>
      <c r="J88" s="423">
        <f t="shared" si="41"/>
        <v>0</v>
      </c>
      <c r="K88" s="423">
        <f t="shared" si="41"/>
        <v>0</v>
      </c>
      <c r="L88" s="389">
        <f t="shared" si="35"/>
        <v>0</v>
      </c>
      <c r="M88" s="389" t="str">
        <f t="shared" si="36"/>
        <v/>
      </c>
      <c r="N88" s="400"/>
    </row>
    <row r="89" spans="1:14">
      <c r="B89" s="401"/>
      <c r="C89" s="402"/>
      <c r="D89" s="402"/>
      <c r="E89" s="403"/>
      <c r="F89" s="404"/>
      <c r="G89" s="404"/>
      <c r="H89" s="405">
        <f>MENU!$D$17</f>
        <v>0</v>
      </c>
      <c r="I89" s="406"/>
      <c r="J89" s="406"/>
      <c r="K89" s="406">
        <v>1</v>
      </c>
      <c r="M89" s="389" t="str">
        <f t="shared" si="36"/>
        <v>in</v>
      </c>
    </row>
    <row r="90" spans="1:14" s="267" customFormat="1" ht="34.799999999999997">
      <c r="B90" s="407"/>
      <c r="C90" s="408" t="s">
        <v>98</v>
      </c>
      <c r="E90" s="409"/>
      <c r="F90" s="410"/>
      <c r="G90" s="1576" t="s">
        <v>853</v>
      </c>
      <c r="H90" s="1577"/>
      <c r="I90" s="1577"/>
      <c r="K90" s="406">
        <v>1</v>
      </c>
      <c r="M90" s="389" t="str">
        <f t="shared" si="36"/>
        <v>in</v>
      </c>
    </row>
    <row r="91" spans="1:14">
      <c r="K91" s="406">
        <v>1</v>
      </c>
      <c r="M91" s="389" t="str">
        <f t="shared" si="36"/>
        <v>in</v>
      </c>
    </row>
    <row r="92" spans="1:14">
      <c r="K92" s="406">
        <v>1</v>
      </c>
      <c r="M92" s="389" t="str">
        <f t="shared" si="36"/>
        <v>in</v>
      </c>
    </row>
    <row r="93" spans="1:14">
      <c r="K93" s="406">
        <v>1</v>
      </c>
      <c r="M93" s="389" t="str">
        <f t="shared" si="36"/>
        <v>in</v>
      </c>
    </row>
    <row r="94" spans="1:14">
      <c r="K94" s="406">
        <v>1</v>
      </c>
      <c r="M94" s="389" t="str">
        <f t="shared" si="36"/>
        <v>in</v>
      </c>
    </row>
    <row r="95" spans="1:14" s="391" customFormat="1">
      <c r="B95" s="412"/>
      <c r="C95" s="388"/>
      <c r="E95" s="409"/>
      <c r="G95" s="1579" t="str">
        <f>MENU!$D$6</f>
        <v>hocketoanthuchanh.com</v>
      </c>
      <c r="H95" s="1579"/>
      <c r="I95" s="1579"/>
      <c r="K95" s="406">
        <v>1</v>
      </c>
      <c r="M95" s="389" t="str">
        <f t="shared" si="36"/>
        <v>in</v>
      </c>
    </row>
    <row r="96" spans="1:14" s="413" customFormat="1">
      <c r="B96" s="414"/>
      <c r="C96" s="415"/>
      <c r="E96" s="416"/>
      <c r="G96" s="415"/>
      <c r="H96" s="415"/>
      <c r="I96" s="415"/>
      <c r="K96" s="417"/>
      <c r="M96" s="418"/>
    </row>
    <row r="97" spans="1:14">
      <c r="B97" s="390" t="str">
        <f>MENU!$B$3&amp;" "&amp;MENU!$D$3</f>
        <v>Tên đơn vị:  HỘ KINH DOANH THUẬN VIỆT</v>
      </c>
      <c r="E97" s="388" t="s">
        <v>465</v>
      </c>
    </row>
    <row r="98" spans="1:14">
      <c r="B98" s="390" t="str">
        <f>MENU!$B$4&amp;" "&amp;MENU!$D$4</f>
        <v>Địa chỉ: hocketoanthuchanh.com</v>
      </c>
      <c r="E98" s="388" t="s">
        <v>466</v>
      </c>
      <c r="F98" s="391"/>
      <c r="G98" s="391"/>
    </row>
    <row r="99" spans="1:14">
      <c r="B99" s="390" t="str">
        <f>MENU!$B$5&amp;" "&amp;MENU!$D$5</f>
        <v>MST:  0310415290</v>
      </c>
      <c r="E99" s="433" t="str">
        <f>MENU!$D$15</f>
        <v>Từ ngày 01/07/2025   đến 30/09/2025</v>
      </c>
      <c r="F99" s="434"/>
      <c r="G99" s="434"/>
    </row>
    <row r="100" spans="1:14" s="392" customFormat="1" ht="47.25" customHeight="1">
      <c r="A100" s="1580" t="s">
        <v>81</v>
      </c>
      <c r="B100" s="1585" t="s">
        <v>82</v>
      </c>
      <c r="C100" s="1580" t="s">
        <v>83</v>
      </c>
      <c r="D100" s="1578" t="s">
        <v>84</v>
      </c>
      <c r="E100" s="1586" t="s">
        <v>85</v>
      </c>
      <c r="F100" s="1578" t="s">
        <v>88</v>
      </c>
      <c r="G100" s="1578"/>
      <c r="H100" s="1578" t="s">
        <v>127</v>
      </c>
      <c r="I100" s="1578"/>
      <c r="J100" s="1578" t="s">
        <v>89</v>
      </c>
      <c r="K100" s="1578"/>
      <c r="L100" s="1580" t="s">
        <v>86</v>
      </c>
      <c r="M100" s="1580" t="s">
        <v>87</v>
      </c>
    </row>
    <row r="101" spans="1:14" s="392" customFormat="1" ht="17.399999999999999">
      <c r="A101" s="1580"/>
      <c r="B101" s="1585"/>
      <c r="C101" s="1580"/>
      <c r="D101" s="1578"/>
      <c r="E101" s="1586"/>
      <c r="F101" s="393" t="s">
        <v>90</v>
      </c>
      <c r="G101" s="393" t="s">
        <v>91</v>
      </c>
      <c r="H101" s="393" t="s">
        <v>90</v>
      </c>
      <c r="I101" s="393" t="s">
        <v>91</v>
      </c>
      <c r="J101" s="393" t="s">
        <v>90</v>
      </c>
      <c r="K101" s="393" t="s">
        <v>91</v>
      </c>
      <c r="L101" s="1580"/>
      <c r="M101" s="1580"/>
    </row>
    <row r="102" spans="1:14">
      <c r="A102" s="498"/>
      <c r="B102" s="499" t="s">
        <v>95</v>
      </c>
      <c r="C102" s="500"/>
      <c r="D102" s="501"/>
      <c r="E102" s="502"/>
      <c r="F102" s="503"/>
      <c r="G102" s="503"/>
      <c r="H102" s="503"/>
      <c r="I102" s="503"/>
      <c r="J102" s="503"/>
      <c r="K102" s="503"/>
      <c r="L102" s="389">
        <f t="shared" ref="L102:L110" si="42">COUNTIF(makh,B102)</f>
        <v>0</v>
      </c>
      <c r="M102" s="389" t="str">
        <f t="shared" ref="M102:M117" si="43">IF(SUM(F102:K102)&gt;0,"in","")</f>
        <v/>
      </c>
      <c r="N102" s="431"/>
    </row>
    <row r="103" spans="1:14">
      <c r="A103" s="432" t="s">
        <v>96</v>
      </c>
      <c r="B103" s="492"/>
      <c r="C103" s="493"/>
      <c r="D103" s="493"/>
      <c r="E103" s="494"/>
      <c r="F103" s="495"/>
      <c r="G103" s="495"/>
      <c r="H103" s="496">
        <f>SUMIFS(Nhaplieu!$O$8:$O$1070,Nhaplieu!$P$8:$P$1070,$B$6:$B$88,Nhaplieu!$M$8:$M$1070,"1388")</f>
        <v>0</v>
      </c>
      <c r="I103" s="496">
        <f>SUMIFS(Nhaplieu!$O$8:$O$1070,Nhaplieu!$P$8:$P$1070,$B$6:$B$88,Nhaplieu!$N$8:$N$1070,"1388")</f>
        <v>0</v>
      </c>
      <c r="J103" s="497">
        <f t="shared" ref="J103" si="44">IF(SUM(F103:I103)=0,0,MAX(0,F103+H103-I103-G103))</f>
        <v>0</v>
      </c>
      <c r="K103" s="497">
        <f t="shared" ref="K103" si="45">IF(SUM(F103:I103)=0,0,MAX(0,G103+I103-H103-F103))</f>
        <v>0</v>
      </c>
      <c r="L103" s="389">
        <f t="shared" si="42"/>
        <v>0</v>
      </c>
      <c r="M103" s="389" t="str">
        <f t="shared" si="43"/>
        <v/>
      </c>
    </row>
    <row r="104" spans="1:14">
      <c r="A104" s="432" t="s">
        <v>96</v>
      </c>
      <c r="B104" s="424"/>
      <c r="C104" s="425"/>
      <c r="D104" s="425"/>
      <c r="E104" s="426"/>
      <c r="F104" s="427"/>
      <c r="G104" s="427"/>
      <c r="H104" s="428">
        <f>SUMIFS(Nhaplieu!$O$8:$O$1070,Nhaplieu!$P$8:$P$1070,$B$6:$B$88,Nhaplieu!$M$8:$M$1070,"1388")</f>
        <v>0</v>
      </c>
      <c r="I104" s="428">
        <f>SUMIFS(Nhaplieu!$O$8:$O$1070,Nhaplieu!$P$8:$P$1070,$B$6:$B$88,Nhaplieu!$N$8:$N$1070,"1388")</f>
        <v>0</v>
      </c>
      <c r="J104" s="429">
        <f t="shared" ref="J104:J109" si="46">IF(SUM(F104:I104)=0,0,MAX(0,F104+H104-I104-G104))</f>
        <v>0</v>
      </c>
      <c r="K104" s="429">
        <f t="shared" ref="K104:K109" si="47">IF(SUM(F104:I104)=0,0,MAX(0,G104+I104-H104-F104))</f>
        <v>0</v>
      </c>
      <c r="L104" s="389">
        <f t="shared" si="42"/>
        <v>0</v>
      </c>
      <c r="M104" s="389" t="str">
        <f t="shared" si="43"/>
        <v/>
      </c>
    </row>
    <row r="105" spans="1:14">
      <c r="A105" s="432" t="s">
        <v>96</v>
      </c>
      <c r="B105" s="424"/>
      <c r="C105" s="425"/>
      <c r="D105" s="425"/>
      <c r="E105" s="426"/>
      <c r="F105" s="427"/>
      <c r="G105" s="427"/>
      <c r="H105" s="428">
        <f>SUMIFS(Nhaplieu!$O$8:$O$1070,Nhaplieu!$P$8:$P$1070,$B$6:$B$88,Nhaplieu!$M$8:$M$1070,"1388")</f>
        <v>0</v>
      </c>
      <c r="I105" s="428">
        <f>SUMIFS(Nhaplieu!$O$8:$O$1070,Nhaplieu!$P$8:$P$1070,$B$6:$B$88,Nhaplieu!$N$8:$N$1070,"1388")</f>
        <v>0</v>
      </c>
      <c r="J105" s="429">
        <f t="shared" si="46"/>
        <v>0</v>
      </c>
      <c r="K105" s="429">
        <f t="shared" si="47"/>
        <v>0</v>
      </c>
      <c r="L105" s="389">
        <f t="shared" si="42"/>
        <v>0</v>
      </c>
      <c r="M105" s="389" t="str">
        <f t="shared" si="43"/>
        <v/>
      </c>
    </row>
    <row r="106" spans="1:14">
      <c r="A106" s="432" t="s">
        <v>96</v>
      </c>
      <c r="B106" s="424"/>
      <c r="C106" s="425"/>
      <c r="D106" s="425"/>
      <c r="E106" s="426"/>
      <c r="F106" s="427"/>
      <c r="G106" s="427"/>
      <c r="H106" s="428">
        <f>SUMIFS(Nhaplieu!$O$8:$O$1070,Nhaplieu!$P$8:$P$1070,$B$6:$B$88,Nhaplieu!$M$8:$M$1070,"1388")</f>
        <v>0</v>
      </c>
      <c r="I106" s="428">
        <f>SUMIFS(Nhaplieu!$O$8:$O$1070,Nhaplieu!$P$8:$P$1070,$B$6:$B$88,Nhaplieu!$N$8:$N$1070,"1388")</f>
        <v>0</v>
      </c>
      <c r="J106" s="429">
        <f t="shared" si="46"/>
        <v>0</v>
      </c>
      <c r="K106" s="429">
        <f t="shared" si="47"/>
        <v>0</v>
      </c>
      <c r="L106" s="389">
        <f t="shared" si="42"/>
        <v>0</v>
      </c>
      <c r="M106" s="389" t="str">
        <f t="shared" si="43"/>
        <v/>
      </c>
    </row>
    <row r="107" spans="1:14">
      <c r="A107" s="432" t="s">
        <v>96</v>
      </c>
      <c r="B107" s="424"/>
      <c r="C107" s="425"/>
      <c r="D107" s="425"/>
      <c r="E107" s="426"/>
      <c r="F107" s="427"/>
      <c r="G107" s="427"/>
      <c r="H107" s="428">
        <f>SUMIFS(Nhaplieu!$O$8:$O$1070,Nhaplieu!$P$8:$P$1070,$B$6:$B$88,Nhaplieu!$M$8:$M$1070,"1388")</f>
        <v>0</v>
      </c>
      <c r="I107" s="428">
        <f>SUMIFS(Nhaplieu!$O$8:$O$1070,Nhaplieu!$P$8:$P$1070,$B$6:$B$88,Nhaplieu!$N$8:$N$1070,"1388")</f>
        <v>0</v>
      </c>
      <c r="J107" s="429">
        <f t="shared" si="46"/>
        <v>0</v>
      </c>
      <c r="K107" s="429">
        <f t="shared" si="47"/>
        <v>0</v>
      </c>
      <c r="L107" s="389">
        <f t="shared" si="42"/>
        <v>0</v>
      </c>
      <c r="M107" s="389" t="str">
        <f t="shared" si="43"/>
        <v/>
      </c>
    </row>
    <row r="108" spans="1:14">
      <c r="A108" s="432" t="s">
        <v>96</v>
      </c>
      <c r="B108" s="424"/>
      <c r="C108" s="425"/>
      <c r="D108" s="425"/>
      <c r="E108" s="426"/>
      <c r="F108" s="427"/>
      <c r="G108" s="427"/>
      <c r="H108" s="428">
        <f>SUMIFS(Nhaplieu!$O$8:$O$1070,Nhaplieu!$P$8:$P$1070,$B$6:$B$88,Nhaplieu!$M$8:$M$1070,"1388")</f>
        <v>0</v>
      </c>
      <c r="I108" s="428">
        <f>SUMIFS(Nhaplieu!$O$8:$O$1070,Nhaplieu!$P$8:$P$1070,$B$6:$B$88,Nhaplieu!$N$8:$N$1070,"1388")</f>
        <v>0</v>
      </c>
      <c r="J108" s="429">
        <f t="shared" si="46"/>
        <v>0</v>
      </c>
      <c r="K108" s="429">
        <f t="shared" si="47"/>
        <v>0</v>
      </c>
      <c r="L108" s="389">
        <f t="shared" si="42"/>
        <v>0</v>
      </c>
      <c r="M108" s="389" t="str">
        <f t="shared" si="43"/>
        <v/>
      </c>
    </row>
    <row r="109" spans="1:14">
      <c r="A109" s="432" t="s">
        <v>96</v>
      </c>
      <c r="B109" s="424"/>
      <c r="C109" s="425"/>
      <c r="D109" s="425"/>
      <c r="E109" s="426"/>
      <c r="F109" s="427"/>
      <c r="G109" s="427"/>
      <c r="H109" s="428">
        <f>SUMIFS(Nhaplieu!$O$8:$O$1070,Nhaplieu!$P$8:$P$1070,$B$6:$B$88,Nhaplieu!$M$8:$M$1070,"1388")</f>
        <v>0</v>
      </c>
      <c r="I109" s="428">
        <f>SUMIFS(Nhaplieu!$O$8:$O$1070,Nhaplieu!$P$8:$P$1070,$B$6:$B$88,Nhaplieu!$N$8:$N$1070,"1388")</f>
        <v>0</v>
      </c>
      <c r="J109" s="429">
        <f t="shared" si="46"/>
        <v>0</v>
      </c>
      <c r="K109" s="429">
        <f t="shared" si="47"/>
        <v>0</v>
      </c>
      <c r="L109" s="389">
        <f t="shared" si="42"/>
        <v>0</v>
      </c>
      <c r="M109" s="389" t="str">
        <f t="shared" si="43"/>
        <v/>
      </c>
    </row>
    <row r="110" spans="1:14">
      <c r="A110" s="419"/>
      <c r="B110" s="419"/>
      <c r="C110" s="420" t="s">
        <v>93</v>
      </c>
      <c r="D110" s="421"/>
      <c r="E110" s="422"/>
      <c r="F110" s="423">
        <f t="shared" ref="F110:K110" si="48">SUM(F102:F109)</f>
        <v>0</v>
      </c>
      <c r="G110" s="423">
        <f t="shared" si="48"/>
        <v>0</v>
      </c>
      <c r="H110" s="423">
        <f t="shared" si="48"/>
        <v>0</v>
      </c>
      <c r="I110" s="423">
        <f t="shared" si="48"/>
        <v>0</v>
      </c>
      <c r="J110" s="423">
        <f t="shared" si="48"/>
        <v>0</v>
      </c>
      <c r="K110" s="423">
        <f t="shared" si="48"/>
        <v>0</v>
      </c>
      <c r="L110" s="389">
        <f t="shared" si="42"/>
        <v>0</v>
      </c>
      <c r="M110" s="389" t="str">
        <f t="shared" si="43"/>
        <v/>
      </c>
      <c r="N110" s="400"/>
    </row>
    <row r="111" spans="1:14">
      <c r="B111" s="401"/>
      <c r="C111" s="402"/>
      <c r="D111" s="402"/>
      <c r="E111" s="403"/>
      <c r="F111" s="404"/>
      <c r="G111" s="404"/>
      <c r="H111" s="405">
        <f>MENU!$D$17</f>
        <v>0</v>
      </c>
      <c r="I111" s="406"/>
      <c r="J111" s="406"/>
      <c r="K111" s="406">
        <v>1</v>
      </c>
      <c r="M111" s="389" t="str">
        <f t="shared" si="43"/>
        <v>in</v>
      </c>
    </row>
    <row r="112" spans="1:14" s="267" customFormat="1" ht="34.799999999999997">
      <c r="B112" s="407"/>
      <c r="C112" s="408" t="s">
        <v>98</v>
      </c>
      <c r="E112" s="409"/>
      <c r="F112" s="410"/>
      <c r="G112" s="1576" t="s">
        <v>853</v>
      </c>
      <c r="H112" s="1577"/>
      <c r="I112" s="1577"/>
      <c r="K112" s="406">
        <v>1</v>
      </c>
      <c r="M112" s="389" t="str">
        <f t="shared" si="43"/>
        <v>in</v>
      </c>
    </row>
    <row r="113" spans="2:13">
      <c r="K113" s="406">
        <v>1</v>
      </c>
      <c r="M113" s="389" t="str">
        <f t="shared" si="43"/>
        <v>in</v>
      </c>
    </row>
    <row r="114" spans="2:13">
      <c r="K114" s="406">
        <v>1</v>
      </c>
      <c r="M114" s="389" t="str">
        <f t="shared" si="43"/>
        <v>in</v>
      </c>
    </row>
    <row r="115" spans="2:13">
      <c r="K115" s="406">
        <v>1</v>
      </c>
      <c r="M115" s="389" t="str">
        <f t="shared" si="43"/>
        <v>in</v>
      </c>
    </row>
    <row r="116" spans="2:13">
      <c r="K116" s="406">
        <v>1</v>
      </c>
      <c r="M116" s="389" t="str">
        <f t="shared" si="43"/>
        <v>in</v>
      </c>
    </row>
    <row r="117" spans="2:13" s="391" customFormat="1">
      <c r="B117" s="412"/>
      <c r="C117" s="388"/>
      <c r="E117" s="409"/>
      <c r="G117" s="1579" t="str">
        <f>MENU!$D$6</f>
        <v>hocketoanthuchanh.com</v>
      </c>
      <c r="H117" s="1579"/>
      <c r="I117" s="1579"/>
      <c r="K117" s="406">
        <v>1</v>
      </c>
      <c r="M117" s="389" t="str">
        <f t="shared" si="43"/>
        <v>in</v>
      </c>
    </row>
    <row r="118" spans="2:13">
      <c r="E118" s="389"/>
    </row>
    <row r="119" spans="2:13">
      <c r="E119" s="389"/>
    </row>
    <row r="120" spans="2:13">
      <c r="E120" s="389"/>
    </row>
    <row r="121" spans="2:13">
      <c r="E121" s="389"/>
    </row>
    <row r="122" spans="2:13">
      <c r="E122" s="389"/>
    </row>
    <row r="123" spans="2:13">
      <c r="E123" s="389"/>
    </row>
    <row r="124" spans="2:13">
      <c r="E124" s="389"/>
    </row>
    <row r="125" spans="2:13">
      <c r="E125" s="389"/>
    </row>
    <row r="126" spans="2:13">
      <c r="E126" s="389"/>
    </row>
    <row r="127" spans="2:13">
      <c r="E127" s="389"/>
    </row>
    <row r="128" spans="2:13">
      <c r="E128" s="389"/>
    </row>
    <row r="129" spans="5:5">
      <c r="E129" s="389"/>
    </row>
    <row r="130" spans="5:5">
      <c r="E130" s="389"/>
    </row>
    <row r="131" spans="5:5">
      <c r="E131" s="389"/>
    </row>
    <row r="132" spans="5:5">
      <c r="E132" s="389"/>
    </row>
    <row r="133" spans="5:5">
      <c r="E133" s="389"/>
    </row>
    <row r="134" spans="5:5">
      <c r="E134" s="389"/>
    </row>
    <row r="135" spans="5:5">
      <c r="E135" s="389"/>
    </row>
    <row r="136" spans="5:5">
      <c r="E136" s="389"/>
    </row>
    <row r="137" spans="5:5">
      <c r="E137" s="389"/>
    </row>
    <row r="138" spans="5:5">
      <c r="E138" s="389"/>
    </row>
    <row r="139" spans="5:5">
      <c r="E139" s="389"/>
    </row>
    <row r="140" spans="5:5">
      <c r="E140" s="389"/>
    </row>
    <row r="141" spans="5:5">
      <c r="E141" s="389"/>
    </row>
    <row r="142" spans="5:5">
      <c r="E142" s="389"/>
    </row>
    <row r="143" spans="5:5">
      <c r="E143" s="389"/>
    </row>
    <row r="144" spans="5:5">
      <c r="E144" s="389"/>
    </row>
    <row r="145" spans="5:5">
      <c r="E145" s="389"/>
    </row>
    <row r="146" spans="5:5">
      <c r="E146" s="389"/>
    </row>
    <row r="147" spans="5:5">
      <c r="E147" s="389"/>
    </row>
    <row r="148" spans="5:5">
      <c r="E148" s="389"/>
    </row>
    <row r="149" spans="5:5">
      <c r="E149" s="389"/>
    </row>
    <row r="150" spans="5:5">
      <c r="E150" s="389"/>
    </row>
    <row r="151" spans="5:5">
      <c r="E151" s="389"/>
    </row>
    <row r="152" spans="5:5">
      <c r="E152" s="389"/>
    </row>
    <row r="153" spans="5:5">
      <c r="E153" s="389"/>
    </row>
    <row r="154" spans="5:5">
      <c r="E154" s="389"/>
    </row>
    <row r="155" spans="5:5">
      <c r="E155" s="389"/>
    </row>
    <row r="156" spans="5:5">
      <c r="E156" s="389"/>
    </row>
    <row r="157" spans="5:5">
      <c r="E157" s="389"/>
    </row>
    <row r="158" spans="5:5">
      <c r="E158" s="389"/>
    </row>
    <row r="159" spans="5:5">
      <c r="E159" s="389"/>
    </row>
    <row r="160" spans="5:5">
      <c r="E160" s="389"/>
    </row>
    <row r="161" spans="5:5">
      <c r="E161" s="389"/>
    </row>
    <row r="162" spans="5:5">
      <c r="E162" s="389"/>
    </row>
    <row r="163" spans="5:5">
      <c r="E163" s="389"/>
    </row>
    <row r="164" spans="5:5">
      <c r="E164" s="389"/>
    </row>
    <row r="165" spans="5:5">
      <c r="E165" s="389"/>
    </row>
    <row r="166" spans="5:5">
      <c r="E166" s="389"/>
    </row>
    <row r="167" spans="5:5">
      <c r="E167" s="389"/>
    </row>
    <row r="168" spans="5:5">
      <c r="E168" s="389"/>
    </row>
    <row r="169" spans="5:5">
      <c r="E169" s="389"/>
    </row>
  </sheetData>
  <customSheetViews>
    <customSheetView guid="{4A4DE397-B865-4DDF-B7A1-F9C0DB31BEB4}" scale="80" showPageBreaks="1" showGridLines="0" printArea="1" showAutoFilter="1">
      <pane xSplit="2" ySplit="9" topLeftCell="C10" activePane="bottomRight" state="frozen"/>
      <selection pane="bottomRight" activeCell="B39" sqref="B39"/>
      <pageMargins left="0.4" right="0.15972222222222199" top="0.55972222222222201" bottom="0.30972222222222201" header="0.5" footer="0.2"/>
      <pageSetup paperSize="9" orientation="landscape" horizontalDpi="300" verticalDpi="300" r:id="rId1"/>
      <headerFooter alignWithMargins="0"/>
      <autoFilter ref="A30:N108" xr:uid="{1EFD1604-6844-4F7D-8E0F-46ECA63C899B}"/>
    </customSheetView>
    <customSheetView guid="{80934465-66A5-44EB-813E-CF5339FE3D0E}" scale="80" showPageBreaks="1" showGridLines="0" printArea="1" showAutoFilter="1">
      <pane xSplit="2" ySplit="9" topLeftCell="C70" activePane="bottomRight" state="frozen"/>
      <selection pane="bottomRight" activeCell="E80" sqref="E80"/>
      <pageMargins left="0.4" right="0.15972222222222199" top="0.55972222222222201" bottom="0.30972222222222201" header="0.5" footer="0.2"/>
      <pageSetup paperSize="9" orientation="landscape" horizontalDpi="300" verticalDpi="300" r:id="rId2"/>
      <headerFooter alignWithMargins="0"/>
      <autoFilter ref="A10:N109" xr:uid="{9512BE77-2F35-4CB9-99AA-B3D09CC1B618}"/>
    </customSheetView>
    <customSheetView guid="{911E42B6-171D-4701-9404-357D5EC9EB20}" scale="80" showPageBreaks="1" showGridLines="0" printArea="1" showAutoFilter="1" topLeftCell="A31">
      <selection activeCell="E52" sqref="E52"/>
      <pageMargins left="0.4" right="0.15972222222222199" top="0.55972222222222201" bottom="0.30972222222222201" header="0.5" footer="0.2"/>
      <pageSetup paperSize="9" orientation="landscape" horizontalDpi="300" verticalDpi="300" r:id="rId3"/>
      <headerFooter alignWithMargins="0"/>
      <autoFilter ref="A1:M175" xr:uid="{4FF1DC26-A4F2-420E-BA9F-9CCB48D9BCE8}"/>
    </customSheetView>
    <customSheetView guid="{A5DF862A-D2EF-4080-98CB-0F06A3ADD0C9}" scale="80" showPageBreaks="1" showGridLines="0" printArea="1">
      <pane xSplit="2" ySplit="9" topLeftCell="C82" activePane="bottomRight" state="frozen"/>
      <selection pane="bottomRight" activeCell="B94" sqref="B94"/>
      <pageMargins left="0.4" right="0.15972222222222199" top="0.55972222222222201" bottom="0.30972222222222201" header="0.5" footer="0.2"/>
      <pageSetup paperSize="9" orientation="landscape" horizontalDpi="300" verticalDpi="300" r:id="rId4"/>
      <headerFooter alignWithMargins="0"/>
    </customSheetView>
  </customSheetViews>
  <mergeCells count="48">
    <mergeCell ref="G112:I112"/>
    <mergeCell ref="G117:I117"/>
    <mergeCell ref="L77:L78"/>
    <mergeCell ref="M77:M78"/>
    <mergeCell ref="F100:G100"/>
    <mergeCell ref="H100:I100"/>
    <mergeCell ref="J100:K100"/>
    <mergeCell ref="L100:L101"/>
    <mergeCell ref="M100:M101"/>
    <mergeCell ref="G90:I90"/>
    <mergeCell ref="J77:K77"/>
    <mergeCell ref="G95:I95"/>
    <mergeCell ref="A100:A101"/>
    <mergeCell ref="B100:B101"/>
    <mergeCell ref="C100:C101"/>
    <mergeCell ref="D100:D101"/>
    <mergeCell ref="E100:E101"/>
    <mergeCell ref="A77:A78"/>
    <mergeCell ref="B77:B78"/>
    <mergeCell ref="C77:C78"/>
    <mergeCell ref="D77:D78"/>
    <mergeCell ref="E77:E78"/>
    <mergeCell ref="L38:L39"/>
    <mergeCell ref="M38:M39"/>
    <mergeCell ref="A4:A5"/>
    <mergeCell ref="B4:B5"/>
    <mergeCell ref="C4:C5"/>
    <mergeCell ref="D4:D5"/>
    <mergeCell ref="E4:E5"/>
    <mergeCell ref="L4:L5"/>
    <mergeCell ref="M4:M5"/>
    <mergeCell ref="G28:I28"/>
    <mergeCell ref="G33:I33"/>
    <mergeCell ref="A38:A39"/>
    <mergeCell ref="B38:B39"/>
    <mergeCell ref="C38:C39"/>
    <mergeCell ref="D38:D39"/>
    <mergeCell ref="E38:E39"/>
    <mergeCell ref="G72:I72"/>
    <mergeCell ref="F77:G77"/>
    <mergeCell ref="H77:I77"/>
    <mergeCell ref="F38:G38"/>
    <mergeCell ref="H38:I38"/>
    <mergeCell ref="F4:G4"/>
    <mergeCell ref="H4:I4"/>
    <mergeCell ref="J4:K4"/>
    <mergeCell ref="G67:I67"/>
    <mergeCell ref="J38:K38"/>
  </mergeCells>
  <phoneticPr fontId="269" type="noConversion"/>
  <pageMargins left="0.4" right="0.15972222222222199" top="0.55972222222222201" bottom="0.30972222222222201" header="0.5" footer="0.2"/>
  <pageSetup paperSize="9" orientation="landscape" horizontalDpi="300" verticalDpi="300" r:id="rId5"/>
  <headerFooter alignWithMargins="0"/>
  <ignoredErrors>
    <ignoredError sqref="J40:K40" unlockedFormula="1"/>
  </ignoredError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D2AA-E7FB-436C-87DE-AD23679A726D}">
  <sheetPr>
    <tabColor rgb="FFFFFF00"/>
  </sheetPr>
  <dimension ref="A1:N169"/>
  <sheetViews>
    <sheetView showGridLines="0" zoomScale="55" zoomScaleNormal="55" zoomScalePageLayoutView="60" workbookViewId="0">
      <selection activeCell="C6" sqref="C6:E21"/>
    </sheetView>
  </sheetViews>
  <sheetFormatPr defaultColWidth="10.33203125" defaultRowHeight="18"/>
  <cols>
    <col min="1" max="1" width="8.33203125" style="389" customWidth="1"/>
    <col min="2" max="2" width="16" style="411" customWidth="1"/>
    <col min="3" max="3" width="63" style="389" customWidth="1"/>
    <col min="4" max="4" width="32.88671875" style="389" customWidth="1"/>
    <col min="5" max="5" width="19.6640625" style="409" customWidth="1"/>
    <col min="6" max="6" width="17.5546875" style="389" customWidth="1"/>
    <col min="7" max="7" width="15.6640625" style="389" customWidth="1"/>
    <col min="8" max="8" width="21.44140625" style="389" customWidth="1"/>
    <col min="9" max="9" width="19" style="389" customWidth="1"/>
    <col min="10" max="10" width="18" style="389" customWidth="1"/>
    <col min="11" max="11" width="17.33203125" style="389" customWidth="1"/>
    <col min="12" max="12" width="7.33203125" style="389" customWidth="1"/>
    <col min="13" max="13" width="10" style="389" customWidth="1"/>
    <col min="14" max="14" width="19.33203125" style="389" customWidth="1"/>
    <col min="15" max="15" width="12.88671875" style="389" customWidth="1"/>
    <col min="16" max="16384" width="10.33203125" style="389"/>
  </cols>
  <sheetData>
    <row r="1" spans="1:14">
      <c r="B1" s="390" t="str">
        <f>MENU!$B$3&amp;" "&amp;MENU!$D$3</f>
        <v>Tên đơn vị:  HỘ KINH DOANH THUẬN VIỆT</v>
      </c>
      <c r="E1" s="388" t="s">
        <v>462</v>
      </c>
    </row>
    <row r="2" spans="1:14">
      <c r="B2" s="390" t="str">
        <f>MENU!$B$4&amp;" "&amp;MENU!$D$4</f>
        <v>Địa chỉ: hocketoanthuchanh.com</v>
      </c>
      <c r="E2" s="388" t="s">
        <v>469</v>
      </c>
      <c r="F2" s="391"/>
      <c r="G2" s="391"/>
    </row>
    <row r="3" spans="1:14">
      <c r="B3" s="390" t="str">
        <f>MENU!$B$5&amp;" "&amp;MENU!$D$5</f>
        <v>MST:  0310415290</v>
      </c>
      <c r="E3" s="433" t="str">
        <f>MENU!$D$15</f>
        <v>Từ ngày 01/07/2025   đến 30/09/2025</v>
      </c>
      <c r="F3" s="434"/>
      <c r="G3" s="434"/>
      <c r="H3" s="389" t="s">
        <v>1023</v>
      </c>
      <c r="I3" s="389" t="s">
        <v>1022</v>
      </c>
      <c r="J3" s="389" t="s">
        <v>1020</v>
      </c>
      <c r="K3" s="389" t="s">
        <v>1024</v>
      </c>
    </row>
    <row r="4" spans="1:14" s="392" customFormat="1" ht="47.25" customHeight="1">
      <c r="A4" s="1588" t="s">
        <v>81</v>
      </c>
      <c r="B4" s="1589" t="s">
        <v>82</v>
      </c>
      <c r="C4" s="1588" t="s">
        <v>1027</v>
      </c>
      <c r="D4" s="1587" t="s">
        <v>84</v>
      </c>
      <c r="E4" s="1590" t="s">
        <v>85</v>
      </c>
      <c r="F4" s="1587" t="s">
        <v>88</v>
      </c>
      <c r="G4" s="1587"/>
      <c r="H4" s="1587" t="s">
        <v>127</v>
      </c>
      <c r="I4" s="1587"/>
      <c r="J4" s="1587" t="s">
        <v>89</v>
      </c>
      <c r="K4" s="1587"/>
      <c r="L4" s="1588" t="s">
        <v>86</v>
      </c>
      <c r="M4" s="1588" t="s">
        <v>87</v>
      </c>
    </row>
    <row r="5" spans="1:14" s="392" customFormat="1" ht="17.399999999999999">
      <c r="A5" s="1588"/>
      <c r="B5" s="1589"/>
      <c r="C5" s="1588"/>
      <c r="D5" s="1587"/>
      <c r="E5" s="1590"/>
      <c r="F5" s="778" t="s">
        <v>90</v>
      </c>
      <c r="G5" s="778" t="s">
        <v>91</v>
      </c>
      <c r="H5" s="778" t="s">
        <v>90</v>
      </c>
      <c r="I5" s="778" t="s">
        <v>91</v>
      </c>
      <c r="J5" s="778" t="s">
        <v>90</v>
      </c>
      <c r="K5" s="778" t="s">
        <v>91</v>
      </c>
      <c r="L5" s="1588"/>
      <c r="M5" s="1588"/>
    </row>
    <row r="6" spans="1:14" s="397" customFormat="1">
      <c r="A6" s="1224" t="s">
        <v>94</v>
      </c>
      <c r="B6" s="1229" t="s">
        <v>1026</v>
      </c>
      <c r="C6" s="1230"/>
      <c r="D6" s="1231"/>
      <c r="E6" s="1229"/>
      <c r="F6" s="1218"/>
      <c r="G6" s="1218"/>
      <c r="H6" s="1219">
        <f>SUMIFS(Nhaplieu!$O$8:$O$1070,Nhaplieu!$P$8:$P$1070,$B$6:$B$88,Nhaplieu!$M$8:$M$1070,"331")</f>
        <v>0</v>
      </c>
      <c r="I6" s="1225">
        <f>SUMIFS(Nhaplieu!$O$8:$O$1070,Nhaplieu!$P$8:$P$1070,$B$6:$B$88,Nhaplieu!$N$8:$N$1070,"331")</f>
        <v>0</v>
      </c>
      <c r="J6" s="1220">
        <f t="shared" ref="J6" si="0">IF(SUM(F6:I6)=0,0,MAX(0,F6+H6-I6-G6))</f>
        <v>0</v>
      </c>
      <c r="K6" s="1220">
        <f t="shared" ref="K6" si="1">IF(SUM(F6:I6)=0,0,MAX(0,G6+I6-H6-F6))</f>
        <v>0</v>
      </c>
      <c r="L6" s="397">
        <f t="shared" ref="L6:L26" si="2">COUNTIF(makh,B6)</f>
        <v>1</v>
      </c>
      <c r="M6" s="397" t="str">
        <f t="shared" ref="M6:M19" si="3">IF(SUM(F6:K6)&gt;0,"in","")</f>
        <v/>
      </c>
      <c r="N6" s="398"/>
    </row>
    <row r="7" spans="1:14" s="397" customFormat="1">
      <c r="A7" s="1224" t="s">
        <v>94</v>
      </c>
      <c r="B7" s="1229" t="s">
        <v>1034</v>
      </c>
      <c r="C7" s="1232"/>
      <c r="D7" s="1232"/>
      <c r="E7" s="1232"/>
      <c r="F7" s="1218"/>
      <c r="G7" s="1218"/>
      <c r="H7" s="1219">
        <f>SUMIFS(Nhaplieu!$O$8:$O$1070,Nhaplieu!$P$8:$P$1070,$B$6:$B$88,Nhaplieu!$M$8:$M$1070,"331")</f>
        <v>0</v>
      </c>
      <c r="I7" s="1219">
        <f>SUMIFS(Nhaplieu!$O$8:$O$1070,Nhaplieu!$P$8:$P$1070,$B$6:$B$88,Nhaplieu!$N$8:$N$1070,"331")</f>
        <v>0</v>
      </c>
      <c r="J7" s="1220">
        <f t="shared" ref="J7:J18" si="4">IF(SUM(F7:I7)=0,0,MAX(0,F7+H7-I7-G7))</f>
        <v>0</v>
      </c>
      <c r="K7" s="1220">
        <f t="shared" ref="K7:K18" si="5">IF(SUM(F7:I7)=0,0,MAX(0,G7+I7-H7-F7))</f>
        <v>0</v>
      </c>
      <c r="L7" s="397">
        <f t="shared" si="2"/>
        <v>1</v>
      </c>
      <c r="M7" s="397" t="str">
        <f t="shared" si="3"/>
        <v/>
      </c>
      <c r="N7" s="398"/>
    </row>
    <row r="8" spans="1:14" s="397" customFormat="1">
      <c r="A8" s="1224" t="s">
        <v>94</v>
      </c>
      <c r="B8" s="1229" t="s">
        <v>1035</v>
      </c>
      <c r="C8" s="1232"/>
      <c r="D8" s="1232"/>
      <c r="E8" s="1232"/>
      <c r="F8" s="1218"/>
      <c r="G8" s="1218"/>
      <c r="H8" s="1219">
        <f>SUMIFS(Nhaplieu!$O$8:$O$1070,Nhaplieu!$P$8:$P$1070,$B$6:$B$88,Nhaplieu!$M$8:$M$1070,"331")</f>
        <v>0</v>
      </c>
      <c r="I8" s="1219">
        <f>SUMIFS(Nhaplieu!$O$8:$O$1070,Nhaplieu!$P$8:$P$1070,$B$6:$B$88,Nhaplieu!$N$8:$N$1070,"331")</f>
        <v>0</v>
      </c>
      <c r="J8" s="1220">
        <f t="shared" si="4"/>
        <v>0</v>
      </c>
      <c r="K8" s="1220">
        <f t="shared" si="5"/>
        <v>0</v>
      </c>
      <c r="L8" s="397">
        <f t="shared" si="2"/>
        <v>1</v>
      </c>
      <c r="M8" s="397" t="str">
        <f t="shared" si="3"/>
        <v/>
      </c>
      <c r="N8" s="398"/>
    </row>
    <row r="9" spans="1:14" s="397" customFormat="1">
      <c r="A9" s="1224" t="s">
        <v>94</v>
      </c>
      <c r="B9" s="1229" t="s">
        <v>1036</v>
      </c>
      <c r="C9" s="1232"/>
      <c r="D9" s="1232"/>
      <c r="E9" s="1232"/>
      <c r="F9" s="1218"/>
      <c r="G9" s="1218"/>
      <c r="H9" s="1219">
        <f>SUMIFS(Nhaplieu!$O$8:$O$1070,Nhaplieu!$P$8:$P$1070,$B$6:$B$88,Nhaplieu!$M$8:$M$1070,"331")</f>
        <v>0</v>
      </c>
      <c r="I9" s="1219">
        <f>SUMIFS(Nhaplieu!$O$8:$O$1070,Nhaplieu!$P$8:$P$1070,$B$6:$B$88,Nhaplieu!$N$8:$N$1070,"331")</f>
        <v>0</v>
      </c>
      <c r="J9" s="1220">
        <f t="shared" si="4"/>
        <v>0</v>
      </c>
      <c r="K9" s="1220">
        <f t="shared" si="5"/>
        <v>0</v>
      </c>
      <c r="L9" s="397">
        <f t="shared" si="2"/>
        <v>1</v>
      </c>
      <c r="M9" s="397" t="str">
        <f t="shared" si="3"/>
        <v/>
      </c>
      <c r="N9" s="398"/>
    </row>
    <row r="10" spans="1:14" s="397" customFormat="1">
      <c r="A10" s="1224" t="s">
        <v>94</v>
      </c>
      <c r="B10" s="1229" t="s">
        <v>1037</v>
      </c>
      <c r="C10" s="1232"/>
      <c r="D10" s="1232"/>
      <c r="E10" s="1232"/>
      <c r="F10" s="1218"/>
      <c r="G10" s="1218"/>
      <c r="H10" s="1219">
        <f>SUMIFS(Nhaplieu!$O$8:$O$1070,Nhaplieu!$P$8:$P$1070,$B$6:$B$88,Nhaplieu!$M$8:$M$1070,"331")</f>
        <v>0</v>
      </c>
      <c r="I10" s="1219">
        <f>SUMIFS(Nhaplieu!$O$8:$O$1070,Nhaplieu!$P$8:$P$1070,$B$6:$B$88,Nhaplieu!$N$8:$N$1070,"331")</f>
        <v>0</v>
      </c>
      <c r="J10" s="1220">
        <f t="shared" si="4"/>
        <v>0</v>
      </c>
      <c r="K10" s="1220">
        <f t="shared" si="5"/>
        <v>0</v>
      </c>
      <c r="L10" s="397">
        <f t="shared" si="2"/>
        <v>1</v>
      </c>
      <c r="M10" s="397" t="str">
        <f t="shared" si="3"/>
        <v/>
      </c>
      <c r="N10" s="398"/>
    </row>
    <row r="11" spans="1:14" s="397" customFormat="1">
      <c r="A11" s="1224" t="s">
        <v>94</v>
      </c>
      <c r="B11" s="1229" t="s">
        <v>1038</v>
      </c>
      <c r="C11" s="1232"/>
      <c r="D11" s="1232"/>
      <c r="E11" s="1232"/>
      <c r="F11" s="1218"/>
      <c r="G11" s="1218"/>
      <c r="H11" s="1219">
        <f>SUMIFS(Nhaplieu!$O$8:$O$1070,Nhaplieu!$P$8:$P$1070,$B$6:$B$88,Nhaplieu!$M$8:$M$1070,"331")</f>
        <v>0</v>
      </c>
      <c r="I11" s="1219">
        <f>SUMIFS(Nhaplieu!$O$8:$O$1070,Nhaplieu!$P$8:$P$1070,$B$6:$B$88,Nhaplieu!$N$8:$N$1070,"331")</f>
        <v>0</v>
      </c>
      <c r="J11" s="1220">
        <f t="shared" si="4"/>
        <v>0</v>
      </c>
      <c r="K11" s="1220">
        <f t="shared" si="5"/>
        <v>0</v>
      </c>
      <c r="L11" s="397">
        <f t="shared" si="2"/>
        <v>1</v>
      </c>
      <c r="M11" s="397" t="str">
        <f t="shared" si="3"/>
        <v/>
      </c>
      <c r="N11" s="398"/>
    </row>
    <row r="12" spans="1:14" s="397" customFormat="1">
      <c r="A12" s="1224" t="s">
        <v>94</v>
      </c>
      <c r="B12" s="1229" t="s">
        <v>1039</v>
      </c>
      <c r="C12" s="1232"/>
      <c r="D12" s="1232"/>
      <c r="E12" s="1232"/>
      <c r="F12" s="1218"/>
      <c r="G12" s="1218"/>
      <c r="H12" s="1219">
        <f>SUMIFS(Nhaplieu!$O$8:$O$1070,Nhaplieu!$P$8:$P$1070,$B$6:$B$88,Nhaplieu!$M$8:$M$1070,"331")</f>
        <v>0</v>
      </c>
      <c r="I12" s="1219">
        <f>SUMIFS(Nhaplieu!$O$8:$O$1070,Nhaplieu!$P$8:$P$1070,$B$6:$B$88,Nhaplieu!$N$8:$N$1070,"331")</f>
        <v>0</v>
      </c>
      <c r="J12" s="1220">
        <f t="shared" si="4"/>
        <v>0</v>
      </c>
      <c r="K12" s="1220">
        <f t="shared" si="5"/>
        <v>0</v>
      </c>
      <c r="L12" s="397">
        <f t="shared" si="2"/>
        <v>1</v>
      </c>
      <c r="M12" s="397" t="str">
        <f t="shared" si="3"/>
        <v/>
      </c>
      <c r="N12" s="398"/>
    </row>
    <row r="13" spans="1:14" s="397" customFormat="1">
      <c r="A13" s="1224" t="s">
        <v>94</v>
      </c>
      <c r="B13" s="1229" t="s">
        <v>1040</v>
      </c>
      <c r="C13" s="1232"/>
      <c r="D13" s="1232"/>
      <c r="E13" s="1232"/>
      <c r="F13" s="1218"/>
      <c r="G13" s="1218"/>
      <c r="H13" s="1219">
        <f>SUMIFS(Nhaplieu!$O$8:$O$1070,Nhaplieu!$P$8:$P$1070,$B$6:$B$88,Nhaplieu!$M$8:$M$1070,"331")</f>
        <v>0</v>
      </c>
      <c r="I13" s="1219">
        <f>SUMIFS(Nhaplieu!$O$8:$O$1070,Nhaplieu!$P$8:$P$1070,$B$6:$B$88,Nhaplieu!$N$8:$N$1070,"331")</f>
        <v>0</v>
      </c>
      <c r="J13" s="1220">
        <f t="shared" si="4"/>
        <v>0</v>
      </c>
      <c r="K13" s="1220">
        <f t="shared" si="5"/>
        <v>0</v>
      </c>
      <c r="L13" s="397">
        <f t="shared" si="2"/>
        <v>1</v>
      </c>
      <c r="M13" s="397" t="str">
        <f t="shared" si="3"/>
        <v/>
      </c>
      <c r="N13" s="398"/>
    </row>
    <row r="14" spans="1:14" s="397" customFormat="1">
      <c r="A14" s="1224" t="s">
        <v>94</v>
      </c>
      <c r="B14" s="1229" t="s">
        <v>1041</v>
      </c>
      <c r="C14" s="1232"/>
      <c r="D14" s="1232"/>
      <c r="E14" s="1232"/>
      <c r="F14" s="1218"/>
      <c r="G14" s="1218"/>
      <c r="H14" s="1219">
        <f>SUMIFS(Nhaplieu!$O$8:$O$1070,Nhaplieu!$P$8:$P$1070,$B$6:$B$88,Nhaplieu!$M$8:$M$1070,"331")</f>
        <v>0</v>
      </c>
      <c r="I14" s="1219">
        <f>SUMIFS(Nhaplieu!$O$8:$O$1070,Nhaplieu!$P$8:$P$1070,$B$6:$B$88,Nhaplieu!$N$8:$N$1070,"331")</f>
        <v>0</v>
      </c>
      <c r="J14" s="1220">
        <f t="shared" si="4"/>
        <v>0</v>
      </c>
      <c r="K14" s="1220">
        <f t="shared" si="5"/>
        <v>0</v>
      </c>
      <c r="L14" s="397">
        <f t="shared" ref="L14:L19" si="6">COUNTIF(makh,B14)</f>
        <v>1</v>
      </c>
      <c r="M14" s="397" t="str">
        <f t="shared" si="3"/>
        <v/>
      </c>
      <c r="N14" s="398"/>
    </row>
    <row r="15" spans="1:14" s="397" customFormat="1">
      <c r="A15" s="1224" t="s">
        <v>94</v>
      </c>
      <c r="B15" s="1229" t="s">
        <v>1042</v>
      </c>
      <c r="C15" s="1233"/>
      <c r="D15" s="1233"/>
      <c r="E15" s="1233"/>
      <c r="F15" s="1218"/>
      <c r="G15" s="1218"/>
      <c r="H15" s="1219">
        <f>SUMIFS(Nhaplieu!$O$8:$O$1070,Nhaplieu!$P$8:$P$1070,$B$6:$B$88,Nhaplieu!$M$8:$M$1070,"331")</f>
        <v>0</v>
      </c>
      <c r="I15" s="1219">
        <f>SUMIFS(Nhaplieu!$O$8:$O$1070,Nhaplieu!$P$8:$P$1070,$B$6:$B$88,Nhaplieu!$N$8:$N$1070,"331")</f>
        <v>0</v>
      </c>
      <c r="J15" s="1220">
        <f t="shared" si="4"/>
        <v>0</v>
      </c>
      <c r="K15" s="1220">
        <f t="shared" si="5"/>
        <v>0</v>
      </c>
      <c r="L15" s="397">
        <f t="shared" si="6"/>
        <v>1</v>
      </c>
      <c r="M15" s="397" t="str">
        <f t="shared" si="3"/>
        <v/>
      </c>
      <c r="N15" s="398"/>
    </row>
    <row r="16" spans="1:14" s="397" customFormat="1">
      <c r="A16" s="1224" t="s">
        <v>94</v>
      </c>
      <c r="B16" s="1229" t="s">
        <v>1043</v>
      </c>
      <c r="C16" s="1234"/>
      <c r="D16" s="1232"/>
      <c r="E16" s="1232"/>
      <c r="F16" s="1218"/>
      <c r="G16" s="1218"/>
      <c r="H16" s="1219">
        <f>SUMIFS(Nhaplieu!$O$8:$O$1070,Nhaplieu!$P$8:$P$1070,$B$6:$B$88,Nhaplieu!$M$8:$M$1070,"331")</f>
        <v>0</v>
      </c>
      <c r="I16" s="1219">
        <f>SUMIFS(Nhaplieu!$O$8:$O$1070,Nhaplieu!$P$8:$P$1070,$B$6:$B$88,Nhaplieu!$N$8:$N$1070,"331")</f>
        <v>0</v>
      </c>
      <c r="J16" s="1220">
        <f t="shared" si="4"/>
        <v>0</v>
      </c>
      <c r="K16" s="1220">
        <f t="shared" si="5"/>
        <v>0</v>
      </c>
      <c r="L16" s="397">
        <f t="shared" si="6"/>
        <v>1</v>
      </c>
      <c r="M16" s="397" t="str">
        <f t="shared" si="3"/>
        <v/>
      </c>
      <c r="N16" s="398"/>
    </row>
    <row r="17" spans="1:14" s="397" customFormat="1">
      <c r="A17" s="1224" t="s">
        <v>94</v>
      </c>
      <c r="B17" s="1229" t="s">
        <v>1044</v>
      </c>
      <c r="C17" s="1232"/>
      <c r="D17" s="1232"/>
      <c r="E17" s="1232"/>
      <c r="F17" s="1218"/>
      <c r="G17" s="1218"/>
      <c r="H17" s="1219">
        <f>SUMIFS(Nhaplieu!$O$8:$O$1070,Nhaplieu!$P$8:$P$1070,$B$6:$B$88,Nhaplieu!$M$8:$M$1070,"331")</f>
        <v>0</v>
      </c>
      <c r="I17" s="1219">
        <f>SUMIFS(Nhaplieu!$O$8:$O$1070,Nhaplieu!$P$8:$P$1070,$B$6:$B$88,Nhaplieu!$N$8:$N$1070,"331")</f>
        <v>0</v>
      </c>
      <c r="J17" s="1220">
        <f t="shared" si="4"/>
        <v>0</v>
      </c>
      <c r="K17" s="1220">
        <f t="shared" si="5"/>
        <v>0</v>
      </c>
      <c r="L17" s="397">
        <f t="shared" si="6"/>
        <v>1</v>
      </c>
      <c r="M17" s="397" t="str">
        <f t="shared" si="3"/>
        <v/>
      </c>
      <c r="N17" s="398"/>
    </row>
    <row r="18" spans="1:14" s="397" customFormat="1">
      <c r="A18" s="1224" t="s">
        <v>94</v>
      </c>
      <c r="B18" s="1229" t="s">
        <v>1045</v>
      </c>
      <c r="C18" s="1232"/>
      <c r="D18" s="1232"/>
      <c r="E18" s="1232"/>
      <c r="F18" s="1218"/>
      <c r="G18" s="1218"/>
      <c r="H18" s="1219">
        <f>SUMIFS(Nhaplieu!$O$8:$O$1070,Nhaplieu!$P$8:$P$1070,$B$6:$B$88,Nhaplieu!$M$8:$M$1070,"331")</f>
        <v>0</v>
      </c>
      <c r="I18" s="1219">
        <f>SUMIFS(Nhaplieu!$O$8:$O$1070,Nhaplieu!$P$8:$P$1070,$B$6:$B$88,Nhaplieu!$N$8:$N$1070,"331")</f>
        <v>0</v>
      </c>
      <c r="J18" s="1220">
        <f t="shared" si="4"/>
        <v>0</v>
      </c>
      <c r="K18" s="1220">
        <f t="shared" si="5"/>
        <v>0</v>
      </c>
      <c r="L18" s="397">
        <f t="shared" si="6"/>
        <v>1</v>
      </c>
      <c r="M18" s="397" t="str">
        <f t="shared" si="3"/>
        <v/>
      </c>
      <c r="N18" s="398"/>
    </row>
    <row r="19" spans="1:14" s="397" customFormat="1">
      <c r="A19" s="1224" t="s">
        <v>94</v>
      </c>
      <c r="B19" s="1229" t="s">
        <v>1046</v>
      </c>
      <c r="C19" s="1232"/>
      <c r="D19" s="1232"/>
      <c r="E19" s="1232"/>
      <c r="F19" s="1218"/>
      <c r="G19" s="1218"/>
      <c r="H19" s="1219">
        <f>SUMIFS(Nhaplieu!$O$8:$O$1070,Nhaplieu!$P$8:$P$1070,$B$6:$B$88,Nhaplieu!$M$8:$M$1070,"131")</f>
        <v>0</v>
      </c>
      <c r="I19" s="1219">
        <f>SUMIFS(Nhaplieu!$O$8:$O$1070,Nhaplieu!$P$8:$P$1070,$B$6:$B$88,Nhaplieu!$N$8:$N$1070,"131")</f>
        <v>0</v>
      </c>
      <c r="J19" s="1220">
        <f t="shared" ref="J19:J25" si="7">IF(SUM(F19:I19)=0,0,MAX(0,F19+H19-I19-G19))</f>
        <v>0</v>
      </c>
      <c r="K19" s="1220">
        <f t="shared" ref="K19:K25" si="8">IF(SUM(F19:I19)=0,0,MAX(0,G19+I19-H19-F19))</f>
        <v>0</v>
      </c>
      <c r="L19" s="397">
        <f t="shared" si="6"/>
        <v>1</v>
      </c>
      <c r="M19" s="397" t="str">
        <f t="shared" si="3"/>
        <v/>
      </c>
      <c r="N19" s="398"/>
    </row>
    <row r="20" spans="1:14" s="397" customFormat="1">
      <c r="A20" s="1224" t="s">
        <v>94</v>
      </c>
      <c r="B20" s="1229" t="s">
        <v>1047</v>
      </c>
      <c r="C20" s="1233"/>
      <c r="D20" s="1233"/>
      <c r="E20" s="1233"/>
      <c r="F20" s="1218"/>
      <c r="G20" s="1218"/>
      <c r="H20" s="1219">
        <f>SUMIFS(Nhaplieu!$O$8:$O$1070,Nhaplieu!$P$8:$P$1070,$B$6:$B$88,Nhaplieu!$M$8:$M$1070,"131")</f>
        <v>0</v>
      </c>
      <c r="I20" s="1219">
        <f>SUMIFS(Nhaplieu!$O$8:$O$1070,Nhaplieu!$P$8:$P$1070,$B$6:$B$88,Nhaplieu!$N$8:$N$1070,"131")</f>
        <v>0</v>
      </c>
      <c r="J20" s="1220">
        <f t="shared" si="7"/>
        <v>0</v>
      </c>
      <c r="K20" s="1220">
        <f t="shared" si="8"/>
        <v>0</v>
      </c>
      <c r="L20" s="397">
        <f t="shared" si="2"/>
        <v>1</v>
      </c>
      <c r="M20" s="397" t="str">
        <f t="shared" ref="M20:M33" si="9">IF(SUM(F20:K20)&gt;0,"in","")</f>
        <v/>
      </c>
      <c r="N20" s="398"/>
    </row>
    <row r="21" spans="1:14" s="397" customFormat="1">
      <c r="A21" s="1224" t="s">
        <v>94</v>
      </c>
      <c r="B21" s="1229" t="s">
        <v>1048</v>
      </c>
      <c r="C21" s="1235"/>
      <c r="D21" s="1236"/>
      <c r="E21" s="1236"/>
      <c r="F21" s="1218"/>
      <c r="G21" s="1218"/>
      <c r="H21" s="1219">
        <f>SUMIFS(Nhaplieu!$O$8:$O$1070,Nhaplieu!$P$8:$P$1070,$B$6:$B$88,Nhaplieu!$M$8:$M$1070,"131")</f>
        <v>0</v>
      </c>
      <c r="I21" s="1219">
        <f>SUMIFS(Nhaplieu!$O$8:$O$1070,Nhaplieu!$P$8:$P$1070,$B$6:$B$88,Nhaplieu!$N$8:$N$1070,"131")</f>
        <v>0</v>
      </c>
      <c r="J21" s="1220">
        <f t="shared" si="7"/>
        <v>0</v>
      </c>
      <c r="K21" s="1220">
        <f t="shared" si="8"/>
        <v>0</v>
      </c>
      <c r="L21" s="397">
        <f t="shared" si="2"/>
        <v>1</v>
      </c>
      <c r="M21" s="397" t="str">
        <f t="shared" si="9"/>
        <v/>
      </c>
      <c r="N21" s="398"/>
    </row>
    <row r="22" spans="1:14" s="397" customFormat="1">
      <c r="A22" s="1224" t="s">
        <v>94</v>
      </c>
      <c r="B22" s="1229" t="s">
        <v>1049</v>
      </c>
      <c r="C22" s="1226"/>
      <c r="D22" s="917"/>
      <c r="E22" s="1227"/>
      <c r="F22" s="1218"/>
      <c r="G22" s="1218"/>
      <c r="H22" s="1219">
        <f>SUMIFS(Nhaplieu!$O$8:$O$1070,Nhaplieu!$P$8:$P$1070,$B$6:$B$88,Nhaplieu!$M$8:$M$1070,"131")</f>
        <v>0</v>
      </c>
      <c r="I22" s="1219">
        <f>SUMIFS(Nhaplieu!$O$8:$O$1070,Nhaplieu!$P$8:$P$1070,$B$6:$B$88,Nhaplieu!$N$8:$N$1070,"131")</f>
        <v>0</v>
      </c>
      <c r="J22" s="1220">
        <f t="shared" si="7"/>
        <v>0</v>
      </c>
      <c r="K22" s="1220">
        <f t="shared" si="8"/>
        <v>0</v>
      </c>
      <c r="L22" s="397">
        <f t="shared" si="2"/>
        <v>1</v>
      </c>
      <c r="M22" s="397" t="str">
        <f t="shared" si="9"/>
        <v/>
      </c>
      <c r="N22" s="398"/>
    </row>
    <row r="23" spans="1:14" s="397" customFormat="1">
      <c r="A23" s="1224" t="s">
        <v>94</v>
      </c>
      <c r="B23" s="1228"/>
      <c r="C23" s="1226"/>
      <c r="D23" s="917"/>
      <c r="E23" s="1227"/>
      <c r="F23" s="1218"/>
      <c r="G23" s="1218"/>
      <c r="H23" s="1219">
        <f>SUMIFS(Nhaplieu!$O$8:$O$1070,Nhaplieu!$P$8:$P$1070,$B$6:$B$88,Nhaplieu!$M$8:$M$1070,"131")</f>
        <v>0</v>
      </c>
      <c r="I23" s="1219">
        <f>SUMIFS(Nhaplieu!$O$8:$O$1070,Nhaplieu!$P$8:$P$1070,$B$6:$B$88,Nhaplieu!$N$8:$N$1070,"131")</f>
        <v>0</v>
      </c>
      <c r="J23" s="1220">
        <f t="shared" si="7"/>
        <v>0</v>
      </c>
      <c r="K23" s="1220">
        <f t="shared" si="8"/>
        <v>0</v>
      </c>
      <c r="L23" s="397">
        <f t="shared" ref="L23" si="10">COUNTIF(makh,B23)</f>
        <v>0</v>
      </c>
      <c r="M23" s="397" t="str">
        <f t="shared" ref="M23:M24" si="11">IF(SUM(F23:K23)&gt;0,"in","")</f>
        <v/>
      </c>
      <c r="N23" s="398"/>
    </row>
    <row r="24" spans="1:14" s="397" customFormat="1">
      <c r="A24" s="1224" t="s">
        <v>94</v>
      </c>
      <c r="B24" s="1228"/>
      <c r="C24" s="1226"/>
      <c r="D24" s="917"/>
      <c r="E24" s="1227"/>
      <c r="F24" s="1218"/>
      <c r="G24" s="1218"/>
      <c r="H24" s="1219">
        <f>SUMIFS(Nhaplieu!$O$8:$O$1070,Nhaplieu!$P$8:$P$1070,$B$6:$B$88,Nhaplieu!$M$8:$M$1070,"131")</f>
        <v>0</v>
      </c>
      <c r="I24" s="1219">
        <f>SUMIFS(Nhaplieu!$O$8:$O$1070,Nhaplieu!$P$8:$P$1070,$B$6:$B$88,Nhaplieu!$N$8:$N$1070,"131")</f>
        <v>0</v>
      </c>
      <c r="J24" s="1220">
        <f t="shared" si="7"/>
        <v>0</v>
      </c>
      <c r="K24" s="1220">
        <f t="shared" si="8"/>
        <v>0</v>
      </c>
      <c r="L24" s="397">
        <f t="shared" ref="L24" si="12">COUNTIF(makh,B24)</f>
        <v>0</v>
      </c>
      <c r="M24" s="397" t="str">
        <f t="shared" si="11"/>
        <v/>
      </c>
      <c r="N24" s="398"/>
    </row>
    <row r="25" spans="1:14" s="397" customFormat="1">
      <c r="A25" s="1221" t="s">
        <v>94</v>
      </c>
      <c r="B25" s="1222"/>
      <c r="C25" s="916"/>
      <c r="D25" s="913"/>
      <c r="E25" s="1223"/>
      <c r="F25" s="1215"/>
      <c r="G25" s="1215"/>
      <c r="H25" s="1216">
        <f>SUMIFS(Nhaplieu!$O$8:$O$1070,Nhaplieu!$P$8:$P$1070,$B$6:$B$88,Nhaplieu!$M$8:$M$1070,"131")</f>
        <v>0</v>
      </c>
      <c r="I25" s="1216">
        <f>SUMIFS(Nhaplieu!$O$8:$O$1070,Nhaplieu!$P$8:$P$1070,$B$6:$B$88,Nhaplieu!$N$8:$N$1070,"131")</f>
        <v>0</v>
      </c>
      <c r="J25" s="1217">
        <f t="shared" si="7"/>
        <v>0</v>
      </c>
      <c r="K25" s="1217">
        <f t="shared" si="8"/>
        <v>0</v>
      </c>
      <c r="L25" s="397">
        <f t="shared" si="2"/>
        <v>0</v>
      </c>
      <c r="M25" s="397" t="str">
        <f t="shared" si="9"/>
        <v/>
      </c>
      <c r="N25" s="398"/>
    </row>
    <row r="26" spans="1:14">
      <c r="A26" s="779"/>
      <c r="B26" s="779"/>
      <c r="C26" s="780" t="s">
        <v>93</v>
      </c>
      <c r="D26" s="781"/>
      <c r="E26" s="782"/>
      <c r="F26" s="783">
        <f t="shared" ref="F26:K26" si="13">SUM(F6:F25)</f>
        <v>0</v>
      </c>
      <c r="G26" s="783">
        <f t="shared" si="13"/>
        <v>0</v>
      </c>
      <c r="H26" s="783">
        <f t="shared" si="13"/>
        <v>0</v>
      </c>
      <c r="I26" s="944">
        <f t="shared" si="13"/>
        <v>0</v>
      </c>
      <c r="J26" s="783">
        <f t="shared" si="13"/>
        <v>0</v>
      </c>
      <c r="K26" s="783">
        <f t="shared" si="13"/>
        <v>0</v>
      </c>
      <c r="L26" s="389">
        <f t="shared" si="2"/>
        <v>0</v>
      </c>
      <c r="M26" s="389" t="str">
        <f t="shared" si="9"/>
        <v/>
      </c>
      <c r="N26" s="400"/>
    </row>
    <row r="27" spans="1:14">
      <c r="B27" s="401"/>
      <c r="C27" s="402"/>
      <c r="D27" s="402"/>
      <c r="E27" s="403"/>
      <c r="F27" s="404"/>
      <c r="G27" s="404"/>
      <c r="H27" s="405">
        <f>MENU!$D$17</f>
        <v>0</v>
      </c>
      <c r="I27" s="406"/>
      <c r="J27" s="406"/>
      <c r="K27" s="406">
        <v>1</v>
      </c>
      <c r="M27" s="389" t="str">
        <f t="shared" si="9"/>
        <v>in</v>
      </c>
    </row>
    <row r="28" spans="1:14" s="267" customFormat="1" ht="34.799999999999997">
      <c r="B28" s="407"/>
      <c r="C28" s="408" t="s">
        <v>98</v>
      </c>
      <c r="E28" s="409"/>
      <c r="F28" s="410"/>
      <c r="G28" s="1576" t="s">
        <v>853</v>
      </c>
      <c r="H28" s="1577"/>
      <c r="I28" s="1577"/>
      <c r="K28" s="406">
        <v>1</v>
      </c>
      <c r="M28" s="389" t="str">
        <f t="shared" si="9"/>
        <v>in</v>
      </c>
    </row>
    <row r="29" spans="1:14">
      <c r="K29" s="406">
        <v>1</v>
      </c>
      <c r="M29" s="389" t="str">
        <f t="shared" si="9"/>
        <v>in</v>
      </c>
    </row>
    <row r="30" spans="1:14">
      <c r="K30" s="406">
        <v>1</v>
      </c>
      <c r="M30" s="389" t="str">
        <f t="shared" si="9"/>
        <v>in</v>
      </c>
    </row>
    <row r="31" spans="1:14">
      <c r="K31" s="406">
        <v>1</v>
      </c>
      <c r="M31" s="389" t="str">
        <f t="shared" si="9"/>
        <v>in</v>
      </c>
    </row>
    <row r="32" spans="1:14">
      <c r="K32" s="406">
        <v>1</v>
      </c>
      <c r="M32" s="389" t="str">
        <f t="shared" si="9"/>
        <v>in</v>
      </c>
    </row>
    <row r="33" spans="1:13" s="391" customFormat="1">
      <c r="B33" s="412"/>
      <c r="C33" s="388"/>
      <c r="E33" s="409"/>
      <c r="G33" s="1579" t="str">
        <f>MENU!$D$6</f>
        <v>hocketoanthuchanh.com</v>
      </c>
      <c r="H33" s="1579"/>
      <c r="I33" s="1579"/>
      <c r="K33" s="406">
        <v>1</v>
      </c>
      <c r="M33" s="389" t="str">
        <f t="shared" si="9"/>
        <v>in</v>
      </c>
    </row>
    <row r="34" spans="1:13" s="413" customFormat="1">
      <c r="B34" s="414"/>
      <c r="C34" s="415"/>
      <c r="E34" s="416"/>
      <c r="G34" s="415"/>
      <c r="H34" s="415"/>
      <c r="I34" s="415"/>
      <c r="K34" s="417"/>
      <c r="M34" s="418"/>
    </row>
    <row r="35" spans="1:13">
      <c r="B35" s="390" t="str">
        <f>MENU!$B$3&amp;" "&amp;MENU!$D$3</f>
        <v>Tên đơn vị:  HỘ KINH DOANH THUẬN VIỆT</v>
      </c>
      <c r="E35" s="388" t="s">
        <v>463</v>
      </c>
    </row>
    <row r="36" spans="1:13">
      <c r="B36" s="390" t="str">
        <f>MENU!$B$4&amp;" "&amp;MENU!$D$4</f>
        <v>Địa chỉ: hocketoanthuchanh.com</v>
      </c>
      <c r="E36" s="388" t="s">
        <v>468</v>
      </c>
      <c r="F36" s="391"/>
      <c r="G36" s="391"/>
    </row>
    <row r="37" spans="1:13">
      <c r="B37" s="390" t="str">
        <f>MENU!$B$5&amp;" "&amp;MENU!$D$5</f>
        <v>MST:  0310415290</v>
      </c>
      <c r="E37" s="433" t="str">
        <f>MENU!$D$15</f>
        <v>Từ ngày 01/07/2025   đến 30/09/2025</v>
      </c>
      <c r="F37" s="434"/>
      <c r="G37" s="434"/>
    </row>
    <row r="38" spans="1:13" s="392" customFormat="1" ht="47.25" customHeight="1">
      <c r="A38" s="1580" t="s">
        <v>81</v>
      </c>
      <c r="B38" s="1585" t="s">
        <v>82</v>
      </c>
      <c r="C38" s="1580" t="s">
        <v>83</v>
      </c>
      <c r="D38" s="1578" t="s">
        <v>84</v>
      </c>
      <c r="E38" s="1586" t="s">
        <v>85</v>
      </c>
      <c r="F38" s="1578" t="s">
        <v>88</v>
      </c>
      <c r="G38" s="1578"/>
      <c r="H38" s="1578" t="s">
        <v>127</v>
      </c>
      <c r="I38" s="1578"/>
      <c r="J38" s="1578" t="s">
        <v>89</v>
      </c>
      <c r="K38" s="1578"/>
      <c r="L38" s="1580" t="s">
        <v>86</v>
      </c>
      <c r="M38" s="1580" t="s">
        <v>87</v>
      </c>
    </row>
    <row r="39" spans="1:13" s="392" customFormat="1" ht="17.399999999999999">
      <c r="A39" s="1580"/>
      <c r="B39" s="1585"/>
      <c r="C39" s="1580"/>
      <c r="D39" s="1578"/>
      <c r="E39" s="1586"/>
      <c r="F39" s="393" t="s">
        <v>90</v>
      </c>
      <c r="G39" s="393" t="s">
        <v>91</v>
      </c>
      <c r="H39" s="393" t="s">
        <v>90</v>
      </c>
      <c r="I39" s="393" t="s">
        <v>91</v>
      </c>
      <c r="J39" s="393" t="s">
        <v>90</v>
      </c>
      <c r="K39" s="393" t="s">
        <v>91</v>
      </c>
      <c r="L39" s="1580"/>
      <c r="M39" s="1580"/>
    </row>
    <row r="40" spans="1:13" s="397" customFormat="1">
      <c r="A40" s="440" t="s">
        <v>94</v>
      </c>
      <c r="B40" s="441" t="s">
        <v>475</v>
      </c>
      <c r="C40" s="439" t="s">
        <v>476</v>
      </c>
      <c r="D40" s="439" t="s">
        <v>477</v>
      </c>
      <c r="E40" s="399" t="s">
        <v>475</v>
      </c>
      <c r="F40" s="394"/>
      <c r="G40" s="394"/>
      <c r="H40" s="395">
        <f>SUMIFS(Nhaplieu!$O$8:$O$1070,Nhaplieu!$P$8:$P$1070,$B$6:$B$88,Nhaplieu!$M$8:$M$1070,"331")</f>
        <v>0</v>
      </c>
      <c r="I40" s="395">
        <f>SUMIFS(Nhaplieu!$O$8:$O$1070,Nhaplieu!$P$8:$P$1070,$B$6:$B$88,Nhaplieu!$N$8:$N$1070,"331")</f>
        <v>0</v>
      </c>
      <c r="J40" s="396">
        <f t="shared" ref="J40:J64" si="14">IF(SUM(F40:I40)=0,0,MAX(0,F40+H40-I40-G40))</f>
        <v>0</v>
      </c>
      <c r="K40" s="396">
        <f t="shared" ref="K40:K64" si="15">IF(SUM(F40:I40)=0,0,MAX(0,G40+I40-H40-F40))</f>
        <v>0</v>
      </c>
      <c r="L40" s="397">
        <f t="shared" ref="L40:L43" si="16">COUNTIF(makh,B40)</f>
        <v>1</v>
      </c>
      <c r="M40" s="397" t="str">
        <f t="shared" ref="M40:M72" si="17">IF(SUM(F40:K40)&gt;0,"in","")</f>
        <v/>
      </c>
    </row>
    <row r="41" spans="1:13" s="397" customFormat="1">
      <c r="A41" s="440" t="s">
        <v>94</v>
      </c>
      <c r="B41" s="441"/>
      <c r="C41" s="439"/>
      <c r="D41" s="439"/>
      <c r="E41" s="399"/>
      <c r="F41" s="394"/>
      <c r="G41" s="394"/>
      <c r="H41" s="395">
        <f>SUMIFS(Nhaplieu!$O$8:$O$1070,Nhaplieu!$P$8:$P$1070,$B$6:$B$88,Nhaplieu!$M$8:$M$1070,"331")</f>
        <v>0</v>
      </c>
      <c r="I41" s="395">
        <f>SUMIFS(Nhaplieu!$O$8:$O$1070,Nhaplieu!$P$8:$P$1070,$B$6:$B$88,Nhaplieu!$N$8:$N$1070,"331")</f>
        <v>0</v>
      </c>
      <c r="J41" s="396">
        <f t="shared" si="14"/>
        <v>0</v>
      </c>
      <c r="K41" s="396">
        <f t="shared" si="15"/>
        <v>0</v>
      </c>
      <c r="L41" s="397">
        <f t="shared" si="16"/>
        <v>0</v>
      </c>
      <c r="M41" s="397" t="str">
        <f t="shared" si="17"/>
        <v/>
      </c>
    </row>
    <row r="42" spans="1:13" s="397" customFormat="1">
      <c r="A42" s="440" t="s">
        <v>94</v>
      </c>
      <c r="B42" s="441"/>
      <c r="C42" s="439"/>
      <c r="D42" s="439"/>
      <c r="E42" s="399"/>
      <c r="F42" s="394"/>
      <c r="G42" s="394"/>
      <c r="H42" s="395">
        <f>SUMIFS(Nhaplieu!$O$8:$O$1070,Nhaplieu!$P$8:$P$1070,$B$6:$B$88,Nhaplieu!$M$8:$M$1070,"331")</f>
        <v>0</v>
      </c>
      <c r="I42" s="395">
        <f>SUMIFS(Nhaplieu!$O$8:$O$1070,Nhaplieu!$P$8:$P$1070,$B$6:$B$88,Nhaplieu!$N$8:$N$1070,"331")</f>
        <v>0</v>
      </c>
      <c r="J42" s="396">
        <f t="shared" si="14"/>
        <v>0</v>
      </c>
      <c r="K42" s="396">
        <f t="shared" si="15"/>
        <v>0</v>
      </c>
      <c r="L42" s="397">
        <f t="shared" si="16"/>
        <v>0</v>
      </c>
      <c r="M42" s="397" t="str">
        <f t="shared" si="17"/>
        <v/>
      </c>
    </row>
    <row r="43" spans="1:13" s="397" customFormat="1">
      <c r="A43" s="440" t="s">
        <v>94</v>
      </c>
      <c r="B43" s="441"/>
      <c r="C43" s="439"/>
      <c r="D43" s="439"/>
      <c r="E43" s="399"/>
      <c r="F43" s="394"/>
      <c r="G43" s="394"/>
      <c r="H43" s="395">
        <f>SUMIFS(Nhaplieu!$O$8:$O$1070,Nhaplieu!$P$8:$P$1070,$B$6:$B$88,Nhaplieu!$M$8:$M$1070,"331")</f>
        <v>0</v>
      </c>
      <c r="I43" s="395">
        <f>SUMIFS(Nhaplieu!$O$8:$O$1070,Nhaplieu!$P$8:$P$1070,$B$6:$B$88,Nhaplieu!$N$8:$N$1070,"331")</f>
        <v>0</v>
      </c>
      <c r="J43" s="396">
        <f t="shared" si="14"/>
        <v>0</v>
      </c>
      <c r="K43" s="396">
        <f t="shared" si="15"/>
        <v>0</v>
      </c>
      <c r="L43" s="397">
        <f t="shared" si="16"/>
        <v>0</v>
      </c>
      <c r="M43" s="397" t="str">
        <f t="shared" si="17"/>
        <v/>
      </c>
    </row>
    <row r="44" spans="1:13" s="397" customFormat="1">
      <c r="A44" s="440" t="s">
        <v>94</v>
      </c>
      <c r="B44" s="441"/>
      <c r="C44" s="439"/>
      <c r="D44" s="439"/>
      <c r="E44" s="399"/>
      <c r="F44" s="394"/>
      <c r="G44" s="394"/>
      <c r="H44" s="395">
        <f>SUMIFS(Nhaplieu!$O$8:$O$1070,Nhaplieu!$P$8:$P$1070,$B$6:$B$88,Nhaplieu!$M$8:$M$1070,"331")</f>
        <v>0</v>
      </c>
      <c r="I44" s="395">
        <f>SUMIFS(Nhaplieu!$O$8:$O$1070,Nhaplieu!$P$8:$P$1070,$B$6:$B$88,Nhaplieu!$N$8:$N$1070,"331")</f>
        <v>0</v>
      </c>
      <c r="J44" s="396">
        <f t="shared" si="14"/>
        <v>0</v>
      </c>
      <c r="K44" s="396">
        <f t="shared" si="15"/>
        <v>0</v>
      </c>
      <c r="L44" s="397">
        <f t="shared" ref="L44:L47" si="18">COUNTIF(makh,B44)</f>
        <v>0</v>
      </c>
      <c r="M44" s="397" t="str">
        <f t="shared" si="17"/>
        <v/>
      </c>
    </row>
    <row r="45" spans="1:13" s="397" customFormat="1">
      <c r="A45" s="440" t="s">
        <v>94</v>
      </c>
      <c r="B45" s="441"/>
      <c r="C45" s="439"/>
      <c r="D45" s="439"/>
      <c r="E45" s="399"/>
      <c r="F45" s="394"/>
      <c r="G45" s="394"/>
      <c r="H45" s="395">
        <f>SUMIFS(Nhaplieu!$O$8:$O$1070,Nhaplieu!$P$8:$P$1070,$B$6:$B$88,Nhaplieu!$M$8:$M$1070,"331")</f>
        <v>0</v>
      </c>
      <c r="I45" s="395">
        <f>SUMIFS(Nhaplieu!$O$8:$O$1070,Nhaplieu!$P$8:$P$1070,$B$6:$B$88,Nhaplieu!$N$8:$N$1070,"331")</f>
        <v>0</v>
      </c>
      <c r="J45" s="396">
        <f t="shared" si="14"/>
        <v>0</v>
      </c>
      <c r="K45" s="396">
        <f t="shared" si="15"/>
        <v>0</v>
      </c>
      <c r="L45" s="397">
        <f t="shared" si="18"/>
        <v>0</v>
      </c>
      <c r="M45" s="397" t="str">
        <f t="shared" si="17"/>
        <v/>
      </c>
    </row>
    <row r="46" spans="1:13" s="397" customFormat="1">
      <c r="A46" s="440" t="s">
        <v>94</v>
      </c>
      <c r="B46" s="441"/>
      <c r="C46" s="439"/>
      <c r="D46" s="439"/>
      <c r="E46" s="399"/>
      <c r="F46" s="394"/>
      <c r="G46" s="394"/>
      <c r="H46" s="395">
        <f>SUMIFS(Nhaplieu!$O$8:$O$1070,Nhaplieu!$P$8:$P$1070,$B$6:$B$88,Nhaplieu!$M$8:$M$1070,"331")</f>
        <v>0</v>
      </c>
      <c r="I46" s="395">
        <f>SUMIFS(Nhaplieu!$O$8:$O$1070,Nhaplieu!$P$8:$P$1070,$B$6:$B$88,Nhaplieu!$N$8:$N$1070,"331")</f>
        <v>0</v>
      </c>
      <c r="J46" s="396">
        <f t="shared" si="14"/>
        <v>0</v>
      </c>
      <c r="K46" s="396">
        <f t="shared" si="15"/>
        <v>0</v>
      </c>
      <c r="L46" s="397">
        <f t="shared" si="18"/>
        <v>0</v>
      </c>
      <c r="M46" s="397" t="str">
        <f t="shared" si="17"/>
        <v/>
      </c>
    </row>
    <row r="47" spans="1:13" s="397" customFormat="1">
      <c r="A47" s="440" t="s">
        <v>94</v>
      </c>
      <c r="B47" s="441"/>
      <c r="C47" s="439"/>
      <c r="D47" s="439"/>
      <c r="E47" s="399"/>
      <c r="F47" s="394"/>
      <c r="G47" s="394"/>
      <c r="H47" s="395">
        <f>SUMIFS(Nhaplieu!$O$8:$O$1070,Nhaplieu!$P$8:$P$1070,$B$6:$B$88,Nhaplieu!$M$8:$M$1070,"331")</f>
        <v>0</v>
      </c>
      <c r="I47" s="395">
        <f>SUMIFS(Nhaplieu!$O$8:$O$1070,Nhaplieu!$P$8:$P$1070,$B$6:$B$88,Nhaplieu!$N$8:$N$1070,"331")</f>
        <v>0</v>
      </c>
      <c r="J47" s="396">
        <f t="shared" si="14"/>
        <v>0</v>
      </c>
      <c r="K47" s="396">
        <f t="shared" si="15"/>
        <v>0</v>
      </c>
      <c r="L47" s="397">
        <f t="shared" si="18"/>
        <v>0</v>
      </c>
      <c r="M47" s="397" t="str">
        <f t="shared" si="17"/>
        <v/>
      </c>
    </row>
    <row r="48" spans="1:13" s="397" customFormat="1">
      <c r="A48" s="440" t="s">
        <v>94</v>
      </c>
      <c r="B48" s="441"/>
      <c r="C48" s="439"/>
      <c r="D48" s="439"/>
      <c r="E48" s="399"/>
      <c r="F48" s="394"/>
      <c r="G48" s="394"/>
      <c r="H48" s="395">
        <f>SUMIFS(Nhaplieu!$O$8:$O$1070,Nhaplieu!$P$8:$P$1070,$B$6:$B$88,Nhaplieu!$M$8:$M$1070,"331")</f>
        <v>0</v>
      </c>
      <c r="I48" s="395">
        <f>SUMIFS(Nhaplieu!$O$8:$O$1070,Nhaplieu!$P$8:$P$1070,$B$6:$B$88,Nhaplieu!$N$8:$N$1070,"331")</f>
        <v>0</v>
      </c>
      <c r="J48" s="396">
        <f t="shared" si="14"/>
        <v>0</v>
      </c>
      <c r="K48" s="396">
        <f t="shared" si="15"/>
        <v>0</v>
      </c>
      <c r="L48" s="397">
        <f t="shared" ref="L48:L64" si="19">COUNTIF(makh,B48)</f>
        <v>0</v>
      </c>
      <c r="M48" s="397" t="str">
        <f t="shared" si="17"/>
        <v/>
      </c>
    </row>
    <row r="49" spans="1:13" s="397" customFormat="1">
      <c r="A49" s="440" t="s">
        <v>94</v>
      </c>
      <c r="B49" s="441"/>
      <c r="C49" s="439"/>
      <c r="D49" s="439"/>
      <c r="E49" s="399"/>
      <c r="F49" s="394"/>
      <c r="G49" s="394"/>
      <c r="H49" s="395">
        <f>SUMIFS(Nhaplieu!$O$8:$O$1070,Nhaplieu!$P$8:$P$1070,$B$6:$B$88,Nhaplieu!$M$8:$M$1070,"331")</f>
        <v>0</v>
      </c>
      <c r="I49" s="395">
        <f>SUMIFS(Nhaplieu!$O$8:$O$1070,Nhaplieu!$P$8:$P$1070,$B$6:$B$88,Nhaplieu!$N$8:$N$1070,"331")</f>
        <v>0</v>
      </c>
      <c r="J49" s="396">
        <f t="shared" si="14"/>
        <v>0</v>
      </c>
      <c r="K49" s="396">
        <f t="shared" si="15"/>
        <v>0</v>
      </c>
      <c r="L49" s="397">
        <f t="shared" si="19"/>
        <v>0</v>
      </c>
      <c r="M49" s="397" t="str">
        <f t="shared" si="17"/>
        <v/>
      </c>
    </row>
    <row r="50" spans="1:13" s="397" customFormat="1">
      <c r="A50" s="440" t="s">
        <v>94</v>
      </c>
      <c r="B50" s="441"/>
      <c r="C50" s="439"/>
      <c r="D50" s="439"/>
      <c r="E50" s="399"/>
      <c r="F50" s="394"/>
      <c r="G50" s="394"/>
      <c r="H50" s="395">
        <f>SUMIFS(Nhaplieu!$O$8:$O$1070,Nhaplieu!$P$8:$P$1070,$B$6:$B$88,Nhaplieu!$M$8:$M$1070,"331")</f>
        <v>0</v>
      </c>
      <c r="I50" s="395">
        <f>SUMIFS(Nhaplieu!$O$8:$O$1070,Nhaplieu!$P$8:$P$1070,$B$6:$B$88,Nhaplieu!$N$8:$N$1070,"331")</f>
        <v>0</v>
      </c>
      <c r="J50" s="396">
        <f t="shared" si="14"/>
        <v>0</v>
      </c>
      <c r="K50" s="396">
        <f t="shared" si="15"/>
        <v>0</v>
      </c>
      <c r="L50" s="397">
        <f t="shared" si="19"/>
        <v>0</v>
      </c>
      <c r="M50" s="397" t="str">
        <f t="shared" si="17"/>
        <v/>
      </c>
    </row>
    <row r="51" spans="1:13" s="397" customFormat="1">
      <c r="A51" s="440" t="s">
        <v>94</v>
      </c>
      <c r="B51" s="441"/>
      <c r="C51" s="439"/>
      <c r="D51" s="439"/>
      <c r="E51" s="399"/>
      <c r="F51" s="394"/>
      <c r="G51" s="394"/>
      <c r="H51" s="395">
        <f>SUMIFS(Nhaplieu!$O$8:$O$1070,Nhaplieu!$P$8:$P$1070,$B$6:$B$88,Nhaplieu!$M$8:$M$1070,"331")</f>
        <v>0</v>
      </c>
      <c r="I51" s="395">
        <f>SUMIFS(Nhaplieu!$O$8:$O$1070,Nhaplieu!$P$8:$P$1070,$B$6:$B$88,Nhaplieu!$N$8:$N$1070,"331")</f>
        <v>0</v>
      </c>
      <c r="J51" s="396">
        <f t="shared" si="14"/>
        <v>0</v>
      </c>
      <c r="K51" s="396">
        <f t="shared" si="15"/>
        <v>0</v>
      </c>
      <c r="L51" s="397">
        <f t="shared" si="19"/>
        <v>0</v>
      </c>
      <c r="M51" s="397" t="str">
        <f t="shared" si="17"/>
        <v/>
      </c>
    </row>
    <row r="52" spans="1:13" s="397" customFormat="1">
      <c r="A52" s="440" t="s">
        <v>94</v>
      </c>
      <c r="B52" s="441"/>
      <c r="C52" s="439"/>
      <c r="D52" s="439"/>
      <c r="E52" s="399"/>
      <c r="F52" s="394"/>
      <c r="G52" s="394"/>
      <c r="H52" s="395">
        <f>SUMIFS(Nhaplieu!$O$8:$O$1070,Nhaplieu!$P$8:$P$1070,$B$6:$B$88,Nhaplieu!$M$8:$M$1070,"331")</f>
        <v>0</v>
      </c>
      <c r="I52" s="395">
        <f>SUMIFS(Nhaplieu!$O$8:$O$1070,Nhaplieu!$P$8:$P$1070,$B$6:$B$88,Nhaplieu!$N$8:$N$1070,"331")</f>
        <v>0</v>
      </c>
      <c r="J52" s="396">
        <f t="shared" si="14"/>
        <v>0</v>
      </c>
      <c r="K52" s="396">
        <f t="shared" si="15"/>
        <v>0</v>
      </c>
      <c r="L52" s="397">
        <f t="shared" si="19"/>
        <v>0</v>
      </c>
      <c r="M52" s="397" t="str">
        <f t="shared" si="17"/>
        <v/>
      </c>
    </row>
    <row r="53" spans="1:13" s="397" customFormat="1">
      <c r="A53" s="440" t="s">
        <v>94</v>
      </c>
      <c r="B53" s="441"/>
      <c r="C53" s="439"/>
      <c r="D53" s="439"/>
      <c r="E53" s="399"/>
      <c r="F53" s="394"/>
      <c r="G53" s="394"/>
      <c r="H53" s="395">
        <f>SUMIFS(Nhaplieu!$O$8:$O$1070,Nhaplieu!$P$8:$P$1070,$B$6:$B$88,Nhaplieu!$M$8:$M$1070,"331")</f>
        <v>0</v>
      </c>
      <c r="I53" s="395">
        <f>SUMIFS(Nhaplieu!$O$8:$O$1070,Nhaplieu!$P$8:$P$1070,$B$6:$B$88,Nhaplieu!$N$8:$N$1070,"331")</f>
        <v>0</v>
      </c>
      <c r="J53" s="396">
        <f t="shared" si="14"/>
        <v>0</v>
      </c>
      <c r="K53" s="396">
        <f t="shared" si="15"/>
        <v>0</v>
      </c>
      <c r="L53" s="397">
        <f t="shared" si="19"/>
        <v>0</v>
      </c>
      <c r="M53" s="397" t="str">
        <f t="shared" si="17"/>
        <v/>
      </c>
    </row>
    <row r="54" spans="1:13" s="397" customFormat="1">
      <c r="A54" s="440" t="s">
        <v>94</v>
      </c>
      <c r="B54" s="441"/>
      <c r="C54" s="439"/>
      <c r="D54" s="439"/>
      <c r="E54" s="399"/>
      <c r="F54" s="394"/>
      <c r="G54" s="394"/>
      <c r="H54" s="395">
        <f>SUMIFS(Nhaplieu!$O$8:$O$1070,Nhaplieu!$P$8:$P$1070,$B$6:$B$88,Nhaplieu!$M$8:$M$1070,"331")</f>
        <v>0</v>
      </c>
      <c r="I54" s="395">
        <f>SUMIFS(Nhaplieu!$O$8:$O$1070,Nhaplieu!$P$8:$P$1070,$B$6:$B$88,Nhaplieu!$N$8:$N$1070,"331")</f>
        <v>0</v>
      </c>
      <c r="J54" s="396">
        <f t="shared" si="14"/>
        <v>0</v>
      </c>
      <c r="K54" s="396">
        <f t="shared" si="15"/>
        <v>0</v>
      </c>
      <c r="L54" s="397">
        <f t="shared" si="19"/>
        <v>0</v>
      </c>
      <c r="M54" s="397" t="str">
        <f t="shared" si="17"/>
        <v/>
      </c>
    </row>
    <row r="55" spans="1:13" s="397" customFormat="1">
      <c r="A55" s="440" t="s">
        <v>94</v>
      </c>
      <c r="B55" s="441"/>
      <c r="C55" s="439"/>
      <c r="D55" s="439"/>
      <c r="E55" s="399"/>
      <c r="F55" s="394"/>
      <c r="G55" s="394"/>
      <c r="H55" s="395">
        <f>SUMIFS(Nhaplieu!$O$8:$O$1070,Nhaplieu!$P$8:$P$1070,$B$6:$B$88,Nhaplieu!$M$8:$M$1070,"331")</f>
        <v>0</v>
      </c>
      <c r="I55" s="395">
        <f>SUMIFS(Nhaplieu!$O$8:$O$1070,Nhaplieu!$P$8:$P$1070,$B$6:$B$88,Nhaplieu!$N$8:$N$1070,"331")</f>
        <v>0</v>
      </c>
      <c r="J55" s="396">
        <f t="shared" si="14"/>
        <v>0</v>
      </c>
      <c r="K55" s="396">
        <f t="shared" si="15"/>
        <v>0</v>
      </c>
      <c r="L55" s="397">
        <f t="shared" si="19"/>
        <v>0</v>
      </c>
      <c r="M55" s="397" t="str">
        <f t="shared" si="17"/>
        <v/>
      </c>
    </row>
    <row r="56" spans="1:13" s="397" customFormat="1">
      <c r="A56" s="440" t="s">
        <v>94</v>
      </c>
      <c r="B56" s="441"/>
      <c r="C56" s="439"/>
      <c r="D56" s="439"/>
      <c r="E56" s="399"/>
      <c r="F56" s="394"/>
      <c r="G56" s="394"/>
      <c r="H56" s="395">
        <f>SUMIFS(Nhaplieu!$O$8:$O$1070,Nhaplieu!$P$8:$P$1070,$B$6:$B$88,Nhaplieu!$M$8:$M$1070,"331")</f>
        <v>0</v>
      </c>
      <c r="I56" s="395">
        <f>SUMIFS(Nhaplieu!$O$8:$O$1070,Nhaplieu!$P$8:$P$1070,$B$6:$B$88,Nhaplieu!$N$8:$N$1070,"331")</f>
        <v>0</v>
      </c>
      <c r="J56" s="396">
        <f t="shared" si="14"/>
        <v>0</v>
      </c>
      <c r="K56" s="396">
        <f t="shared" si="15"/>
        <v>0</v>
      </c>
      <c r="L56" s="397">
        <f t="shared" si="19"/>
        <v>0</v>
      </c>
      <c r="M56" s="397" t="str">
        <f t="shared" si="17"/>
        <v/>
      </c>
    </row>
    <row r="57" spans="1:13" s="397" customFormat="1">
      <c r="A57" s="440" t="s">
        <v>94</v>
      </c>
      <c r="B57" s="441"/>
      <c r="C57" s="439"/>
      <c r="D57" s="439"/>
      <c r="E57" s="399"/>
      <c r="F57" s="394"/>
      <c r="G57" s="394"/>
      <c r="H57" s="395">
        <f>SUMIFS(Nhaplieu!$O$8:$O$1070,Nhaplieu!$P$8:$P$1070,$B$6:$B$88,Nhaplieu!$M$8:$M$1070,"331")</f>
        <v>0</v>
      </c>
      <c r="I57" s="395">
        <f>SUMIFS(Nhaplieu!$O$8:$O$1070,Nhaplieu!$P$8:$P$1070,$B$6:$B$88,Nhaplieu!$N$8:$N$1070,"331")</f>
        <v>0</v>
      </c>
      <c r="J57" s="396">
        <f t="shared" si="14"/>
        <v>0</v>
      </c>
      <c r="K57" s="396">
        <f t="shared" si="15"/>
        <v>0</v>
      </c>
      <c r="L57" s="397">
        <f t="shared" si="19"/>
        <v>0</v>
      </c>
      <c r="M57" s="397" t="str">
        <f t="shared" si="17"/>
        <v/>
      </c>
    </row>
    <row r="58" spans="1:13" s="397" customFormat="1">
      <c r="A58" s="440" t="s">
        <v>94</v>
      </c>
      <c r="B58" s="441"/>
      <c r="C58" s="439"/>
      <c r="D58" s="439"/>
      <c r="E58" s="399"/>
      <c r="F58" s="394"/>
      <c r="G58" s="394"/>
      <c r="H58" s="395">
        <f>SUMIFS(Nhaplieu!$O$8:$O$1070,Nhaplieu!$P$8:$P$1070,$B$6:$B$88,Nhaplieu!$M$8:$M$1070,"331")</f>
        <v>0</v>
      </c>
      <c r="I58" s="395">
        <f>SUMIFS(Nhaplieu!$O$8:$O$1070,Nhaplieu!$P$8:$P$1070,$B$6:$B$88,Nhaplieu!$N$8:$N$1070,"331")</f>
        <v>0</v>
      </c>
      <c r="J58" s="396">
        <f t="shared" si="14"/>
        <v>0</v>
      </c>
      <c r="K58" s="396">
        <f t="shared" si="15"/>
        <v>0</v>
      </c>
      <c r="L58" s="397">
        <f t="shared" si="19"/>
        <v>0</v>
      </c>
      <c r="M58" s="397" t="str">
        <f t="shared" si="17"/>
        <v/>
      </c>
    </row>
    <row r="59" spans="1:13" s="397" customFormat="1">
      <c r="A59" s="440" t="s">
        <v>94</v>
      </c>
      <c r="B59" s="441"/>
      <c r="C59" s="439"/>
      <c r="D59" s="439"/>
      <c r="E59" s="399"/>
      <c r="F59" s="394"/>
      <c r="G59" s="394"/>
      <c r="H59" s="395">
        <f>SUMIFS(Nhaplieu!$O$8:$O$1070,Nhaplieu!$P$8:$P$1070,$B$6:$B$88,Nhaplieu!$M$8:$M$1070,"331")</f>
        <v>0</v>
      </c>
      <c r="I59" s="395">
        <f>SUMIFS(Nhaplieu!$O$8:$O$1070,Nhaplieu!$P$8:$P$1070,$B$6:$B$88,Nhaplieu!$N$8:$N$1070,"331")</f>
        <v>0</v>
      </c>
      <c r="J59" s="396">
        <f t="shared" si="14"/>
        <v>0</v>
      </c>
      <c r="K59" s="396">
        <f t="shared" si="15"/>
        <v>0</v>
      </c>
      <c r="L59" s="397">
        <f t="shared" si="19"/>
        <v>0</v>
      </c>
      <c r="M59" s="397" t="str">
        <f t="shared" si="17"/>
        <v/>
      </c>
    </row>
    <row r="60" spans="1:13" s="397" customFormat="1">
      <c r="A60" s="440" t="s">
        <v>94</v>
      </c>
      <c r="B60" s="441"/>
      <c r="C60" s="439"/>
      <c r="D60" s="439"/>
      <c r="E60" s="399"/>
      <c r="F60" s="394"/>
      <c r="G60" s="394"/>
      <c r="H60" s="395">
        <f>SUMIFS(Nhaplieu!$O$8:$O$1070,Nhaplieu!$P$8:$P$1070,$B$6:$B$88,Nhaplieu!$M$8:$M$1070,"331")</f>
        <v>0</v>
      </c>
      <c r="I60" s="395">
        <f>SUMIFS(Nhaplieu!$O$8:$O$1070,Nhaplieu!$P$8:$P$1070,$B$6:$B$88,Nhaplieu!$N$8:$N$1070,"331")</f>
        <v>0</v>
      </c>
      <c r="J60" s="396">
        <f t="shared" si="14"/>
        <v>0</v>
      </c>
      <c r="K60" s="396">
        <f t="shared" si="15"/>
        <v>0</v>
      </c>
      <c r="L60" s="397">
        <f t="shared" si="19"/>
        <v>0</v>
      </c>
      <c r="M60" s="397" t="str">
        <f t="shared" si="17"/>
        <v/>
      </c>
    </row>
    <row r="61" spans="1:13" s="397" customFormat="1">
      <c r="A61" s="440" t="s">
        <v>94</v>
      </c>
      <c r="B61" s="441"/>
      <c r="C61" s="439"/>
      <c r="D61" s="439"/>
      <c r="E61" s="399"/>
      <c r="F61" s="394"/>
      <c r="G61" s="394"/>
      <c r="H61" s="395">
        <f>SUMIFS(Nhaplieu!$O$8:$O$1070,Nhaplieu!$P$8:$P$1070,$B$6:$B$88,Nhaplieu!$M$8:$M$1070,"331")</f>
        <v>0</v>
      </c>
      <c r="I61" s="395">
        <f>SUMIFS(Nhaplieu!$O$8:$O$1070,Nhaplieu!$P$8:$P$1070,$B$6:$B$88,Nhaplieu!$N$8:$N$1070,"331")</f>
        <v>0</v>
      </c>
      <c r="J61" s="396">
        <f t="shared" si="14"/>
        <v>0</v>
      </c>
      <c r="K61" s="396">
        <f t="shared" si="15"/>
        <v>0</v>
      </c>
      <c r="L61" s="397">
        <f t="shared" si="19"/>
        <v>0</v>
      </c>
      <c r="M61" s="397" t="str">
        <f t="shared" si="17"/>
        <v/>
      </c>
    </row>
    <row r="62" spans="1:13" s="397" customFormat="1">
      <c r="A62" s="440" t="s">
        <v>94</v>
      </c>
      <c r="B62" s="441"/>
      <c r="C62" s="439"/>
      <c r="D62" s="439"/>
      <c r="E62" s="399"/>
      <c r="F62" s="394"/>
      <c r="G62" s="394"/>
      <c r="H62" s="395">
        <f>SUMIFS(Nhaplieu!$O$8:$O$1070,Nhaplieu!$P$8:$P$1070,$B$6:$B$88,Nhaplieu!$M$8:$M$1070,"331")</f>
        <v>0</v>
      </c>
      <c r="I62" s="395">
        <f>SUMIFS(Nhaplieu!$O$8:$O$1070,Nhaplieu!$P$8:$P$1070,$B$6:$B$88,Nhaplieu!$N$8:$N$1070,"331")</f>
        <v>0</v>
      </c>
      <c r="J62" s="396">
        <f t="shared" si="14"/>
        <v>0</v>
      </c>
      <c r="K62" s="396">
        <f t="shared" si="15"/>
        <v>0</v>
      </c>
      <c r="L62" s="397">
        <f t="shared" si="19"/>
        <v>0</v>
      </c>
      <c r="M62" s="397" t="str">
        <f t="shared" si="17"/>
        <v/>
      </c>
    </row>
    <row r="63" spans="1:13" s="397" customFormat="1">
      <c r="A63" s="440" t="s">
        <v>94</v>
      </c>
      <c r="B63" s="441"/>
      <c r="C63" s="439"/>
      <c r="D63" s="439"/>
      <c r="E63" s="399"/>
      <c r="F63" s="394"/>
      <c r="G63" s="394"/>
      <c r="H63" s="395">
        <f>SUMIFS(Nhaplieu!$O$8:$O$1070,Nhaplieu!$P$8:$P$1070,$B$6:$B$88,Nhaplieu!$M$8:$M$1070,"331")</f>
        <v>0</v>
      </c>
      <c r="I63" s="395">
        <f>SUMIFS(Nhaplieu!$O$8:$O$1070,Nhaplieu!$P$8:$P$1070,$B$6:$B$88,Nhaplieu!$N$8:$N$1070,"331")</f>
        <v>0</v>
      </c>
      <c r="J63" s="396">
        <f t="shared" si="14"/>
        <v>0</v>
      </c>
      <c r="K63" s="396">
        <f t="shared" si="15"/>
        <v>0</v>
      </c>
      <c r="L63" s="397">
        <f t="shared" si="19"/>
        <v>0</v>
      </c>
      <c r="M63" s="397" t="str">
        <f t="shared" si="17"/>
        <v/>
      </c>
    </row>
    <row r="64" spans="1:13" s="397" customFormat="1">
      <c r="A64" s="440" t="s">
        <v>94</v>
      </c>
      <c r="B64" s="441"/>
      <c r="C64" s="439"/>
      <c r="D64" s="439"/>
      <c r="E64" s="399"/>
      <c r="F64" s="394"/>
      <c r="G64" s="394"/>
      <c r="H64" s="395">
        <f>SUMIFS(Nhaplieu!$O$8:$O$1070,Nhaplieu!$P$8:$P$1070,$B$6:$B$88,Nhaplieu!$M$8:$M$1070,"331")</f>
        <v>0</v>
      </c>
      <c r="I64" s="395">
        <f>SUMIFS(Nhaplieu!$O$8:$O$1070,Nhaplieu!$P$8:$P$1070,$B$6:$B$88,Nhaplieu!$N$8:$N$1070,"331")</f>
        <v>0</v>
      </c>
      <c r="J64" s="396">
        <f t="shared" si="14"/>
        <v>0</v>
      </c>
      <c r="K64" s="396">
        <f t="shared" si="15"/>
        <v>0</v>
      </c>
      <c r="L64" s="397">
        <f t="shared" si="19"/>
        <v>0</v>
      </c>
      <c r="M64" s="397" t="str">
        <f t="shared" si="17"/>
        <v/>
      </c>
    </row>
    <row r="65" spans="1:14">
      <c r="A65" s="419"/>
      <c r="B65" s="419"/>
      <c r="C65" s="420" t="s">
        <v>93</v>
      </c>
      <c r="D65" s="421"/>
      <c r="E65" s="423"/>
      <c r="F65" s="423">
        <f t="shared" ref="F65:K65" si="20">SUM(F40:F64)</f>
        <v>0</v>
      </c>
      <c r="G65" s="423">
        <f t="shared" si="20"/>
        <v>0</v>
      </c>
      <c r="H65" s="423">
        <f t="shared" si="20"/>
        <v>0</v>
      </c>
      <c r="I65" s="423">
        <f t="shared" si="20"/>
        <v>0</v>
      </c>
      <c r="J65" s="423">
        <f t="shared" si="20"/>
        <v>0</v>
      </c>
      <c r="K65" s="423">
        <f t="shared" si="20"/>
        <v>0</v>
      </c>
      <c r="L65" s="389">
        <f t="shared" ref="L65" si="21">COUNTIF(makh,B65)</f>
        <v>0</v>
      </c>
      <c r="M65" s="389" t="str">
        <f t="shared" si="17"/>
        <v/>
      </c>
      <c r="N65" s="400"/>
    </row>
    <row r="66" spans="1:14">
      <c r="B66" s="401"/>
      <c r="C66" s="402"/>
      <c r="D66" s="402"/>
      <c r="F66" s="404"/>
      <c r="G66" s="404"/>
      <c r="H66" s="405">
        <f>MENU!$D$17</f>
        <v>0</v>
      </c>
      <c r="I66" s="406"/>
      <c r="J66" s="406"/>
      <c r="K66" s="406">
        <v>1</v>
      </c>
      <c r="M66" s="389" t="str">
        <f t="shared" si="17"/>
        <v>in</v>
      </c>
    </row>
    <row r="67" spans="1:14" s="267" customFormat="1" ht="34.799999999999997">
      <c r="B67" s="407"/>
      <c r="C67" s="408" t="s">
        <v>98</v>
      </c>
      <c r="E67" s="409"/>
      <c r="F67" s="410"/>
      <c r="G67" s="1576" t="s">
        <v>853</v>
      </c>
      <c r="H67" s="1577"/>
      <c r="I67" s="1577"/>
      <c r="K67" s="406">
        <v>1</v>
      </c>
      <c r="M67" s="389" t="str">
        <f t="shared" si="17"/>
        <v>in</v>
      </c>
    </row>
    <row r="68" spans="1:14">
      <c r="K68" s="406">
        <v>1</v>
      </c>
      <c r="M68" s="389" t="str">
        <f t="shared" si="17"/>
        <v>in</v>
      </c>
    </row>
    <row r="69" spans="1:14">
      <c r="K69" s="406">
        <v>1</v>
      </c>
      <c r="M69" s="389" t="str">
        <f t="shared" si="17"/>
        <v>in</v>
      </c>
    </row>
    <row r="70" spans="1:14">
      <c r="K70" s="406">
        <v>1</v>
      </c>
      <c r="M70" s="389" t="str">
        <f t="shared" si="17"/>
        <v>in</v>
      </c>
    </row>
    <row r="71" spans="1:14">
      <c r="K71" s="406">
        <v>1</v>
      </c>
      <c r="M71" s="389" t="str">
        <f t="shared" si="17"/>
        <v>in</v>
      </c>
    </row>
    <row r="72" spans="1:14" s="391" customFormat="1">
      <c r="B72" s="412"/>
      <c r="C72" s="388"/>
      <c r="E72" s="409"/>
      <c r="G72" s="1579" t="str">
        <f>MENU!$D$6</f>
        <v>hocketoanthuchanh.com</v>
      </c>
      <c r="H72" s="1579"/>
      <c r="I72" s="1579"/>
      <c r="K72" s="406">
        <v>1</v>
      </c>
      <c r="M72" s="389" t="str">
        <f t="shared" si="17"/>
        <v>in</v>
      </c>
    </row>
    <row r="73" spans="1:14" s="413" customFormat="1">
      <c r="B73" s="414"/>
      <c r="C73" s="415"/>
      <c r="E73" s="416"/>
      <c r="G73" s="415"/>
      <c r="H73" s="415"/>
      <c r="I73" s="415"/>
      <c r="K73" s="417"/>
      <c r="M73" s="418"/>
    </row>
    <row r="74" spans="1:14">
      <c r="B74" s="390" t="str">
        <f>MENU!$B$3&amp;" "&amp;MENU!$D$3</f>
        <v>Tên đơn vị:  HỘ KINH DOANH THUẬN VIỆT</v>
      </c>
      <c r="E74" s="388" t="s">
        <v>464</v>
      </c>
    </row>
    <row r="75" spans="1:14">
      <c r="B75" s="390" t="str">
        <f>MENU!$B$4&amp;" "&amp;MENU!$D$4</f>
        <v>Địa chỉ: hocketoanthuchanh.com</v>
      </c>
      <c r="E75" s="388" t="s">
        <v>467</v>
      </c>
      <c r="F75" s="391"/>
      <c r="G75" s="391"/>
    </row>
    <row r="76" spans="1:14">
      <c r="B76" s="390" t="str">
        <f>MENU!$B$5&amp;" "&amp;MENU!$D$5</f>
        <v>MST:  0310415290</v>
      </c>
      <c r="E76" s="433" t="str">
        <f>MENU!$D$15</f>
        <v>Từ ngày 01/07/2025   đến 30/09/2025</v>
      </c>
      <c r="F76" s="434"/>
      <c r="G76" s="434"/>
    </row>
    <row r="77" spans="1:14" s="392" customFormat="1" ht="47.25" customHeight="1">
      <c r="A77" s="1580" t="s">
        <v>81</v>
      </c>
      <c r="B77" s="1585" t="s">
        <v>82</v>
      </c>
      <c r="C77" s="1580" t="s">
        <v>83</v>
      </c>
      <c r="D77" s="1578" t="s">
        <v>84</v>
      </c>
      <c r="E77" s="1586" t="s">
        <v>85</v>
      </c>
      <c r="F77" s="1578" t="s">
        <v>88</v>
      </c>
      <c r="G77" s="1578"/>
      <c r="H77" s="1578" t="s">
        <v>127</v>
      </c>
      <c r="I77" s="1578"/>
      <c r="J77" s="1578" t="s">
        <v>89</v>
      </c>
      <c r="K77" s="1578"/>
      <c r="L77" s="1580" t="s">
        <v>86</v>
      </c>
      <c r="M77" s="1580" t="s">
        <v>87</v>
      </c>
    </row>
    <row r="78" spans="1:14" s="392" customFormat="1" ht="17.399999999999999">
      <c r="A78" s="1580"/>
      <c r="B78" s="1585"/>
      <c r="C78" s="1580"/>
      <c r="D78" s="1578"/>
      <c r="E78" s="1586"/>
      <c r="F78" s="393" t="s">
        <v>90</v>
      </c>
      <c r="G78" s="393" t="s">
        <v>91</v>
      </c>
      <c r="H78" s="393" t="s">
        <v>90</v>
      </c>
      <c r="I78" s="393" t="s">
        <v>91</v>
      </c>
      <c r="J78" s="393" t="s">
        <v>90</v>
      </c>
      <c r="K78" s="393" t="s">
        <v>91</v>
      </c>
      <c r="L78" s="1580"/>
      <c r="M78" s="1580"/>
    </row>
    <row r="79" spans="1:14">
      <c r="A79" s="424" t="s">
        <v>97</v>
      </c>
      <c r="B79" s="424"/>
      <c r="C79" s="425"/>
      <c r="D79" s="425"/>
      <c r="E79" s="426"/>
      <c r="F79" s="427"/>
      <c r="G79" s="427"/>
      <c r="H79" s="428">
        <f>SUMIFS(Nhaplieu!$O$8:$O$1070,Nhaplieu!$P$8:$P$1070,$B$6:$B$88,Nhaplieu!$M$8:$M$1070,"141")</f>
        <v>0</v>
      </c>
      <c r="I79" s="428">
        <f>SUMIFS(Nhaplieu!$O$8:$O$1070,Nhaplieu!$P$8:$P$1070,$B$6:$B$88,Nhaplieu!$N$8:$N$1070,"141")</f>
        <v>0</v>
      </c>
      <c r="J79" s="429">
        <f>IF(SUM(F79:I79)=0,0,MAX(0,F79+H79-I79-G79))</f>
        <v>0</v>
      </c>
      <c r="K79" s="429">
        <f>IF(SUM(F79:I79)=0,0,MAX(0,G79+I79-H79-F79))</f>
        <v>0</v>
      </c>
      <c r="L79" s="389">
        <f t="shared" ref="L79:L88" si="22">COUNTIF(makh,B79)</f>
        <v>0</v>
      </c>
      <c r="M79" s="389" t="str">
        <f t="shared" ref="M79:M95" si="23">IF(SUM(F79:K79)&gt;0,"in","")</f>
        <v/>
      </c>
    </row>
    <row r="80" spans="1:14">
      <c r="A80" s="424" t="s">
        <v>97</v>
      </c>
      <c r="B80" s="424"/>
      <c r="C80" s="425"/>
      <c r="D80" s="425"/>
      <c r="E80" s="426"/>
      <c r="F80" s="427"/>
      <c r="G80" s="427"/>
      <c r="H80" s="428">
        <f>SUMIFS(Nhaplieu!$O$8:$O$1070,Nhaplieu!$P$8:$P$1070,$B$6:$B$88,Nhaplieu!$M$8:$M$1070,"141")</f>
        <v>0</v>
      </c>
      <c r="I80" s="428">
        <f>SUMIFS(Nhaplieu!$O$8:$O$1070,Nhaplieu!$P$8:$P$1070,$B$6:$B$88,Nhaplieu!$N$8:$N$1070,"141")</f>
        <v>0</v>
      </c>
      <c r="J80" s="429">
        <f t="shared" ref="J80:J87" si="24">IF(SUM(F80:I80)=0,0,MAX(0,F80+H80-I80-G80))</f>
        <v>0</v>
      </c>
      <c r="K80" s="429">
        <f t="shared" ref="K80:K87" si="25">IF(SUM(F80:I80)=0,0,MAX(0,G80+I80-H80-F80))</f>
        <v>0</v>
      </c>
      <c r="L80" s="389">
        <f t="shared" si="22"/>
        <v>0</v>
      </c>
      <c r="M80" s="389" t="str">
        <f t="shared" si="23"/>
        <v/>
      </c>
    </row>
    <row r="81" spans="1:14">
      <c r="A81" s="424" t="s">
        <v>97</v>
      </c>
      <c r="B81" s="424"/>
      <c r="C81" s="425"/>
      <c r="D81" s="425"/>
      <c r="E81" s="426"/>
      <c r="F81" s="427"/>
      <c r="G81" s="427"/>
      <c r="H81" s="428">
        <f>SUMIFS(Nhaplieu!$O$8:$O$1070,Nhaplieu!$P$8:$P$1070,$B$6:$B$88,Nhaplieu!$M$8:$M$1070,"141")</f>
        <v>0</v>
      </c>
      <c r="I81" s="428">
        <f>SUMIFS(Nhaplieu!$O$8:$O$1070,Nhaplieu!$P$8:$P$1070,$B$6:$B$88,Nhaplieu!$N$8:$N$1070,"141")</f>
        <v>0</v>
      </c>
      <c r="J81" s="429">
        <f t="shared" si="24"/>
        <v>0</v>
      </c>
      <c r="K81" s="429">
        <f t="shared" si="25"/>
        <v>0</v>
      </c>
      <c r="L81" s="389">
        <f t="shared" si="22"/>
        <v>0</v>
      </c>
      <c r="M81" s="389" t="str">
        <f t="shared" si="23"/>
        <v/>
      </c>
    </row>
    <row r="82" spans="1:14">
      <c r="A82" s="424" t="s">
        <v>97</v>
      </c>
      <c r="B82" s="424"/>
      <c r="C82" s="425"/>
      <c r="D82" s="425"/>
      <c r="E82" s="426"/>
      <c r="F82" s="427"/>
      <c r="G82" s="427"/>
      <c r="H82" s="428">
        <f>SUMIFS(Nhaplieu!$O$8:$O$1070,Nhaplieu!$P$8:$P$1070,$B$6:$B$88,Nhaplieu!$M$8:$M$1070,"141")</f>
        <v>0</v>
      </c>
      <c r="I82" s="428">
        <f>SUMIFS(Nhaplieu!$O$8:$O$1070,Nhaplieu!$P$8:$P$1070,$B$6:$B$88,Nhaplieu!$N$8:$N$1070,"141")</f>
        <v>0</v>
      </c>
      <c r="J82" s="429">
        <f t="shared" si="24"/>
        <v>0</v>
      </c>
      <c r="K82" s="429">
        <f t="shared" si="25"/>
        <v>0</v>
      </c>
      <c r="L82" s="389">
        <f t="shared" si="22"/>
        <v>0</v>
      </c>
      <c r="M82" s="389" t="str">
        <f t="shared" si="23"/>
        <v/>
      </c>
    </row>
    <row r="83" spans="1:14">
      <c r="A83" s="424" t="s">
        <v>97</v>
      </c>
      <c r="B83" s="424"/>
      <c r="C83" s="425"/>
      <c r="D83" s="425"/>
      <c r="E83" s="426"/>
      <c r="F83" s="427"/>
      <c r="G83" s="427"/>
      <c r="H83" s="428">
        <f>SUMIFS(Nhaplieu!$O$8:$O$1070,Nhaplieu!$P$8:$P$1070,$B$6:$B$88,Nhaplieu!$M$8:$M$1070,"141")</f>
        <v>0</v>
      </c>
      <c r="I83" s="428">
        <f>SUMIFS(Nhaplieu!$O$8:$O$1070,Nhaplieu!$P$8:$P$1070,$B$6:$B$88,Nhaplieu!$N$8:$N$1070,"141")</f>
        <v>0</v>
      </c>
      <c r="J83" s="429">
        <f t="shared" si="24"/>
        <v>0</v>
      </c>
      <c r="K83" s="429">
        <f t="shared" si="25"/>
        <v>0</v>
      </c>
      <c r="L83" s="389">
        <f t="shared" si="22"/>
        <v>0</v>
      </c>
      <c r="M83" s="389" t="str">
        <f t="shared" si="23"/>
        <v/>
      </c>
    </row>
    <row r="84" spans="1:14">
      <c r="A84" s="424" t="s">
        <v>97</v>
      </c>
      <c r="B84" s="424"/>
      <c r="C84" s="425"/>
      <c r="D84" s="425"/>
      <c r="E84" s="426"/>
      <c r="F84" s="427"/>
      <c r="G84" s="427"/>
      <c r="H84" s="428">
        <f>SUMIFS(Nhaplieu!$O$8:$O$1070,Nhaplieu!$P$8:$P$1070,$B$6:$B$88,Nhaplieu!$M$8:$M$1070,"141")</f>
        <v>0</v>
      </c>
      <c r="I84" s="428">
        <f>SUMIFS(Nhaplieu!$O$8:$O$1070,Nhaplieu!$P$8:$P$1070,$B$6:$B$88,Nhaplieu!$N$8:$N$1070,"141")</f>
        <v>0</v>
      </c>
      <c r="J84" s="429">
        <f t="shared" si="24"/>
        <v>0</v>
      </c>
      <c r="K84" s="429">
        <f t="shared" si="25"/>
        <v>0</v>
      </c>
      <c r="L84" s="389">
        <f t="shared" si="22"/>
        <v>0</v>
      </c>
      <c r="M84" s="389" t="str">
        <f t="shared" si="23"/>
        <v/>
      </c>
    </row>
    <row r="85" spans="1:14">
      <c r="A85" s="424" t="s">
        <v>97</v>
      </c>
      <c r="B85" s="424"/>
      <c r="C85" s="425"/>
      <c r="D85" s="425"/>
      <c r="E85" s="426"/>
      <c r="F85" s="427"/>
      <c r="G85" s="427"/>
      <c r="H85" s="428">
        <f>SUMIFS(Nhaplieu!$O$8:$O$1070,Nhaplieu!$P$8:$P$1070,$B$6:$B$88,Nhaplieu!$M$8:$M$1070,"141")</f>
        <v>0</v>
      </c>
      <c r="I85" s="428">
        <f>SUMIFS(Nhaplieu!$O$8:$O$1070,Nhaplieu!$P$8:$P$1070,$B$6:$B$88,Nhaplieu!$N$8:$N$1070,"141")</f>
        <v>0</v>
      </c>
      <c r="J85" s="429">
        <f t="shared" si="24"/>
        <v>0</v>
      </c>
      <c r="K85" s="429">
        <f t="shared" si="25"/>
        <v>0</v>
      </c>
      <c r="L85" s="389">
        <f t="shared" si="22"/>
        <v>0</v>
      </c>
      <c r="M85" s="389" t="str">
        <f t="shared" si="23"/>
        <v/>
      </c>
    </row>
    <row r="86" spans="1:14">
      <c r="A86" s="424" t="s">
        <v>97</v>
      </c>
      <c r="B86" s="424"/>
      <c r="C86" s="425"/>
      <c r="D86" s="425"/>
      <c r="E86" s="426"/>
      <c r="F86" s="427"/>
      <c r="G86" s="427"/>
      <c r="H86" s="428">
        <f>SUMIFS(Nhaplieu!$O$8:$O$1070,Nhaplieu!$P$8:$P$1070,$B$6:$B$88,Nhaplieu!$M$8:$M$1070,"141")</f>
        <v>0</v>
      </c>
      <c r="I86" s="428">
        <f>SUMIFS(Nhaplieu!$O$8:$O$1070,Nhaplieu!$P$8:$P$1070,$B$6:$B$88,Nhaplieu!$N$8:$N$1070,"141")</f>
        <v>0</v>
      </c>
      <c r="J86" s="429">
        <f t="shared" si="24"/>
        <v>0</v>
      </c>
      <c r="K86" s="429">
        <f t="shared" si="25"/>
        <v>0</v>
      </c>
      <c r="L86" s="389">
        <f t="shared" si="22"/>
        <v>0</v>
      </c>
      <c r="M86" s="389" t="str">
        <f t="shared" si="23"/>
        <v/>
      </c>
    </row>
    <row r="87" spans="1:14">
      <c r="A87" s="430" t="s">
        <v>97</v>
      </c>
      <c r="B87" s="424"/>
      <c r="C87" s="425"/>
      <c r="D87" s="425"/>
      <c r="E87" s="426"/>
      <c r="F87" s="427"/>
      <c r="G87" s="427"/>
      <c r="H87" s="428">
        <f>SUMIFS(Nhaplieu!$O$8:$O$1070,Nhaplieu!$P$8:$P$1070,$B$6:$B$88,Nhaplieu!$M$8:$M$1070,"141")</f>
        <v>0</v>
      </c>
      <c r="I87" s="428">
        <f>SUMIFS(Nhaplieu!$O$8:$O$1070,Nhaplieu!$P$8:$P$1070,$B$6:$B$88,Nhaplieu!$N$8:$N$1070,"141")</f>
        <v>0</v>
      </c>
      <c r="J87" s="429">
        <f t="shared" si="24"/>
        <v>0</v>
      </c>
      <c r="K87" s="429">
        <f t="shared" si="25"/>
        <v>0</v>
      </c>
      <c r="L87" s="389">
        <f t="shared" si="22"/>
        <v>0</v>
      </c>
      <c r="M87" s="389" t="str">
        <f t="shared" si="23"/>
        <v/>
      </c>
    </row>
    <row r="88" spans="1:14">
      <c r="A88" s="419"/>
      <c r="B88" s="419"/>
      <c r="C88" s="420" t="s">
        <v>93</v>
      </c>
      <c r="D88" s="421"/>
      <c r="E88" s="422"/>
      <c r="F88" s="423">
        <f t="shared" ref="F88:K88" si="26">SUM(F79:F87)</f>
        <v>0</v>
      </c>
      <c r="G88" s="423">
        <f t="shared" si="26"/>
        <v>0</v>
      </c>
      <c r="H88" s="423">
        <f t="shared" si="26"/>
        <v>0</v>
      </c>
      <c r="I88" s="423">
        <f t="shared" si="26"/>
        <v>0</v>
      </c>
      <c r="J88" s="423">
        <f t="shared" si="26"/>
        <v>0</v>
      </c>
      <c r="K88" s="423">
        <f t="shared" si="26"/>
        <v>0</v>
      </c>
      <c r="L88" s="389">
        <f t="shared" si="22"/>
        <v>0</v>
      </c>
      <c r="M88" s="389" t="str">
        <f t="shared" si="23"/>
        <v/>
      </c>
      <c r="N88" s="400"/>
    </row>
    <row r="89" spans="1:14">
      <c r="B89" s="401"/>
      <c r="C89" s="402"/>
      <c r="D89" s="402"/>
      <c r="E89" s="403"/>
      <c r="F89" s="404"/>
      <c r="G89" s="404"/>
      <c r="H89" s="405">
        <f>MENU!$D$17</f>
        <v>0</v>
      </c>
      <c r="I89" s="406"/>
      <c r="J89" s="406"/>
      <c r="K89" s="406">
        <v>1</v>
      </c>
      <c r="M89" s="389" t="str">
        <f t="shared" si="23"/>
        <v>in</v>
      </c>
    </row>
    <row r="90" spans="1:14" s="267" customFormat="1" ht="34.799999999999997">
      <c r="B90" s="407"/>
      <c r="C90" s="408" t="s">
        <v>98</v>
      </c>
      <c r="E90" s="409"/>
      <c r="F90" s="410"/>
      <c r="G90" s="1576" t="s">
        <v>853</v>
      </c>
      <c r="H90" s="1577"/>
      <c r="I90" s="1577"/>
      <c r="K90" s="406">
        <v>1</v>
      </c>
      <c r="M90" s="389" t="str">
        <f t="shared" si="23"/>
        <v>in</v>
      </c>
    </row>
    <row r="91" spans="1:14">
      <c r="K91" s="406">
        <v>1</v>
      </c>
      <c r="M91" s="389" t="str">
        <f t="shared" si="23"/>
        <v>in</v>
      </c>
    </row>
    <row r="92" spans="1:14">
      <c r="K92" s="406">
        <v>1</v>
      </c>
      <c r="M92" s="389" t="str">
        <f t="shared" si="23"/>
        <v>in</v>
      </c>
    </row>
    <row r="93" spans="1:14">
      <c r="K93" s="406">
        <v>1</v>
      </c>
      <c r="M93" s="389" t="str">
        <f t="shared" si="23"/>
        <v>in</v>
      </c>
    </row>
    <row r="94" spans="1:14">
      <c r="K94" s="406">
        <v>1</v>
      </c>
      <c r="M94" s="389" t="str">
        <f t="shared" si="23"/>
        <v>in</v>
      </c>
    </row>
    <row r="95" spans="1:14" s="391" customFormat="1">
      <c r="B95" s="412"/>
      <c r="C95" s="388"/>
      <c r="E95" s="409"/>
      <c r="G95" s="1579" t="str">
        <f>MENU!$D$6</f>
        <v>hocketoanthuchanh.com</v>
      </c>
      <c r="H95" s="1579"/>
      <c r="I95" s="1579"/>
      <c r="K95" s="406">
        <v>1</v>
      </c>
      <c r="M95" s="389" t="str">
        <f t="shared" si="23"/>
        <v>in</v>
      </c>
    </row>
    <row r="96" spans="1:14" s="413" customFormat="1">
      <c r="B96" s="414"/>
      <c r="C96" s="415"/>
      <c r="E96" s="416"/>
      <c r="G96" s="415"/>
      <c r="H96" s="415"/>
      <c r="I96" s="415"/>
      <c r="K96" s="417"/>
      <c r="M96" s="418"/>
    </row>
    <row r="97" spans="1:14">
      <c r="B97" s="390" t="str">
        <f>MENU!$B$3&amp;" "&amp;MENU!$D$3</f>
        <v>Tên đơn vị:  HỘ KINH DOANH THUẬN VIỆT</v>
      </c>
      <c r="E97" s="388" t="s">
        <v>465</v>
      </c>
    </row>
    <row r="98" spans="1:14">
      <c r="B98" s="390" t="str">
        <f>MENU!$B$4&amp;" "&amp;MENU!$D$4</f>
        <v>Địa chỉ: hocketoanthuchanh.com</v>
      </c>
      <c r="E98" s="388" t="s">
        <v>466</v>
      </c>
      <c r="F98" s="391"/>
      <c r="G98" s="391"/>
    </row>
    <row r="99" spans="1:14">
      <c r="B99" s="390" t="str">
        <f>MENU!$B$5&amp;" "&amp;MENU!$D$5</f>
        <v>MST:  0310415290</v>
      </c>
      <c r="E99" s="433" t="str">
        <f>MENU!$D$15</f>
        <v>Từ ngày 01/07/2025   đến 30/09/2025</v>
      </c>
      <c r="F99" s="434"/>
      <c r="G99" s="434"/>
    </row>
    <row r="100" spans="1:14" s="392" customFormat="1" ht="47.25" customHeight="1">
      <c r="A100" s="1580" t="s">
        <v>81</v>
      </c>
      <c r="B100" s="1585" t="s">
        <v>82</v>
      </c>
      <c r="C100" s="1580" t="s">
        <v>83</v>
      </c>
      <c r="D100" s="1578" t="s">
        <v>84</v>
      </c>
      <c r="E100" s="1586" t="s">
        <v>85</v>
      </c>
      <c r="F100" s="1578" t="s">
        <v>88</v>
      </c>
      <c r="G100" s="1578"/>
      <c r="H100" s="1578" t="s">
        <v>127</v>
      </c>
      <c r="I100" s="1578"/>
      <c r="J100" s="1578" t="s">
        <v>89</v>
      </c>
      <c r="K100" s="1578"/>
      <c r="L100" s="1580" t="s">
        <v>86</v>
      </c>
      <c r="M100" s="1580" t="s">
        <v>87</v>
      </c>
    </row>
    <row r="101" spans="1:14" s="392" customFormat="1" ht="17.399999999999999">
      <c r="A101" s="1580"/>
      <c r="B101" s="1585"/>
      <c r="C101" s="1580"/>
      <c r="D101" s="1578"/>
      <c r="E101" s="1586"/>
      <c r="F101" s="393" t="s">
        <v>90</v>
      </c>
      <c r="G101" s="393" t="s">
        <v>91</v>
      </c>
      <c r="H101" s="393" t="s">
        <v>90</v>
      </c>
      <c r="I101" s="393" t="s">
        <v>91</v>
      </c>
      <c r="J101" s="393" t="s">
        <v>90</v>
      </c>
      <c r="K101" s="393" t="s">
        <v>91</v>
      </c>
      <c r="L101" s="1580"/>
      <c r="M101" s="1580"/>
    </row>
    <row r="102" spans="1:14">
      <c r="A102" s="498"/>
      <c r="B102" s="499" t="s">
        <v>95</v>
      </c>
      <c r="C102" s="500"/>
      <c r="D102" s="501"/>
      <c r="E102" s="502"/>
      <c r="F102" s="503"/>
      <c r="G102" s="503"/>
      <c r="H102" s="503"/>
      <c r="I102" s="503"/>
      <c r="J102" s="503"/>
      <c r="K102" s="503"/>
      <c r="L102" s="389">
        <f t="shared" ref="L102:L110" si="27">COUNTIF(makh,B102)</f>
        <v>0</v>
      </c>
      <c r="M102" s="389" t="str">
        <f t="shared" ref="M102:M117" si="28">IF(SUM(F102:K102)&gt;0,"in","")</f>
        <v/>
      </c>
      <c r="N102" s="431"/>
    </row>
    <row r="103" spans="1:14">
      <c r="A103" s="432" t="s">
        <v>96</v>
      </c>
      <c r="B103" s="492"/>
      <c r="C103" s="493"/>
      <c r="D103" s="493"/>
      <c r="E103" s="494"/>
      <c r="F103" s="495"/>
      <c r="G103" s="495"/>
      <c r="H103" s="496">
        <f>SUMIFS(Nhaplieu!$O$8:$O$1070,Nhaplieu!$P$8:$P$1070,$B$6:$B$88,Nhaplieu!$M$8:$M$1070,"1388")</f>
        <v>0</v>
      </c>
      <c r="I103" s="496">
        <f>SUMIFS(Nhaplieu!$O$8:$O$1070,Nhaplieu!$P$8:$P$1070,$B$6:$B$88,Nhaplieu!$N$8:$N$1070,"1388")</f>
        <v>0</v>
      </c>
      <c r="J103" s="497">
        <f t="shared" ref="J103:J109" si="29">IF(SUM(F103:I103)=0,0,MAX(0,F103+H103-I103-G103))</f>
        <v>0</v>
      </c>
      <c r="K103" s="497">
        <f t="shared" ref="K103:K109" si="30">IF(SUM(F103:I103)=0,0,MAX(0,G103+I103-H103-F103))</f>
        <v>0</v>
      </c>
      <c r="L103" s="389">
        <f t="shared" si="27"/>
        <v>0</v>
      </c>
      <c r="M103" s="389" t="str">
        <f t="shared" si="28"/>
        <v/>
      </c>
    </row>
    <row r="104" spans="1:14">
      <c r="A104" s="432" t="s">
        <v>96</v>
      </c>
      <c r="B104" s="424"/>
      <c r="C104" s="425"/>
      <c r="D104" s="425"/>
      <c r="E104" s="426"/>
      <c r="F104" s="427"/>
      <c r="G104" s="427"/>
      <c r="H104" s="428">
        <f>SUMIFS(Nhaplieu!$O$8:$O$1070,Nhaplieu!$P$8:$P$1070,$B$6:$B$88,Nhaplieu!$M$8:$M$1070,"1388")</f>
        <v>0</v>
      </c>
      <c r="I104" s="428">
        <f>SUMIFS(Nhaplieu!$O$8:$O$1070,Nhaplieu!$P$8:$P$1070,$B$6:$B$88,Nhaplieu!$N$8:$N$1070,"1388")</f>
        <v>0</v>
      </c>
      <c r="J104" s="429">
        <f t="shared" si="29"/>
        <v>0</v>
      </c>
      <c r="K104" s="429">
        <f t="shared" si="30"/>
        <v>0</v>
      </c>
      <c r="L104" s="389">
        <f t="shared" si="27"/>
        <v>0</v>
      </c>
      <c r="M104" s="389" t="str">
        <f t="shared" si="28"/>
        <v/>
      </c>
    </row>
    <row r="105" spans="1:14">
      <c r="A105" s="432" t="s">
        <v>96</v>
      </c>
      <c r="B105" s="424"/>
      <c r="C105" s="425"/>
      <c r="D105" s="425"/>
      <c r="E105" s="426"/>
      <c r="F105" s="427"/>
      <c r="G105" s="427"/>
      <c r="H105" s="428">
        <f>SUMIFS(Nhaplieu!$O$8:$O$1070,Nhaplieu!$P$8:$P$1070,$B$6:$B$88,Nhaplieu!$M$8:$M$1070,"1388")</f>
        <v>0</v>
      </c>
      <c r="I105" s="428">
        <f>SUMIFS(Nhaplieu!$O$8:$O$1070,Nhaplieu!$P$8:$P$1070,$B$6:$B$88,Nhaplieu!$N$8:$N$1070,"1388")</f>
        <v>0</v>
      </c>
      <c r="J105" s="429">
        <f t="shared" si="29"/>
        <v>0</v>
      </c>
      <c r="K105" s="429">
        <f t="shared" si="30"/>
        <v>0</v>
      </c>
      <c r="L105" s="389">
        <f t="shared" si="27"/>
        <v>0</v>
      </c>
      <c r="M105" s="389" t="str">
        <f t="shared" si="28"/>
        <v/>
      </c>
    </row>
    <row r="106" spans="1:14">
      <c r="A106" s="432" t="s">
        <v>96</v>
      </c>
      <c r="B106" s="424"/>
      <c r="C106" s="425"/>
      <c r="D106" s="425"/>
      <c r="E106" s="426"/>
      <c r="F106" s="427"/>
      <c r="G106" s="427"/>
      <c r="H106" s="428">
        <f>SUMIFS(Nhaplieu!$O$8:$O$1070,Nhaplieu!$P$8:$P$1070,$B$6:$B$88,Nhaplieu!$M$8:$M$1070,"1388")</f>
        <v>0</v>
      </c>
      <c r="I106" s="428">
        <f>SUMIFS(Nhaplieu!$O$8:$O$1070,Nhaplieu!$P$8:$P$1070,$B$6:$B$88,Nhaplieu!$N$8:$N$1070,"1388")</f>
        <v>0</v>
      </c>
      <c r="J106" s="429">
        <f t="shared" si="29"/>
        <v>0</v>
      </c>
      <c r="K106" s="429">
        <f t="shared" si="30"/>
        <v>0</v>
      </c>
      <c r="L106" s="389">
        <f t="shared" si="27"/>
        <v>0</v>
      </c>
      <c r="M106" s="389" t="str">
        <f t="shared" si="28"/>
        <v/>
      </c>
    </row>
    <row r="107" spans="1:14">
      <c r="A107" s="432" t="s">
        <v>96</v>
      </c>
      <c r="B107" s="424"/>
      <c r="C107" s="425"/>
      <c r="D107" s="425"/>
      <c r="E107" s="426"/>
      <c r="F107" s="427"/>
      <c r="G107" s="427"/>
      <c r="H107" s="428">
        <f>SUMIFS(Nhaplieu!$O$8:$O$1070,Nhaplieu!$P$8:$P$1070,$B$6:$B$88,Nhaplieu!$M$8:$M$1070,"1388")</f>
        <v>0</v>
      </c>
      <c r="I107" s="428">
        <f>SUMIFS(Nhaplieu!$O$8:$O$1070,Nhaplieu!$P$8:$P$1070,$B$6:$B$88,Nhaplieu!$N$8:$N$1070,"1388")</f>
        <v>0</v>
      </c>
      <c r="J107" s="429">
        <f t="shared" si="29"/>
        <v>0</v>
      </c>
      <c r="K107" s="429">
        <f t="shared" si="30"/>
        <v>0</v>
      </c>
      <c r="L107" s="389">
        <f t="shared" si="27"/>
        <v>0</v>
      </c>
      <c r="M107" s="389" t="str">
        <f t="shared" si="28"/>
        <v/>
      </c>
    </row>
    <row r="108" spans="1:14">
      <c r="A108" s="432" t="s">
        <v>96</v>
      </c>
      <c r="B108" s="424"/>
      <c r="C108" s="425"/>
      <c r="D108" s="425"/>
      <c r="E108" s="426"/>
      <c r="F108" s="427"/>
      <c r="G108" s="427"/>
      <c r="H108" s="428">
        <f>SUMIFS(Nhaplieu!$O$8:$O$1070,Nhaplieu!$P$8:$P$1070,$B$6:$B$88,Nhaplieu!$M$8:$M$1070,"1388")</f>
        <v>0</v>
      </c>
      <c r="I108" s="428">
        <f>SUMIFS(Nhaplieu!$O$8:$O$1070,Nhaplieu!$P$8:$P$1070,$B$6:$B$88,Nhaplieu!$N$8:$N$1070,"1388")</f>
        <v>0</v>
      </c>
      <c r="J108" s="429">
        <f t="shared" si="29"/>
        <v>0</v>
      </c>
      <c r="K108" s="429">
        <f t="shared" si="30"/>
        <v>0</v>
      </c>
      <c r="L108" s="389">
        <f t="shared" si="27"/>
        <v>0</v>
      </c>
      <c r="M108" s="389" t="str">
        <f t="shared" si="28"/>
        <v/>
      </c>
    </row>
    <row r="109" spans="1:14">
      <c r="A109" s="432" t="s">
        <v>96</v>
      </c>
      <c r="B109" s="424"/>
      <c r="C109" s="425"/>
      <c r="D109" s="425"/>
      <c r="E109" s="426"/>
      <c r="F109" s="427"/>
      <c r="G109" s="427"/>
      <c r="H109" s="428">
        <f>SUMIFS(Nhaplieu!$O$8:$O$1070,Nhaplieu!$P$8:$P$1070,$B$6:$B$88,Nhaplieu!$M$8:$M$1070,"1388")</f>
        <v>0</v>
      </c>
      <c r="I109" s="428">
        <f>SUMIFS(Nhaplieu!$O$8:$O$1070,Nhaplieu!$P$8:$P$1070,$B$6:$B$88,Nhaplieu!$N$8:$N$1070,"1388")</f>
        <v>0</v>
      </c>
      <c r="J109" s="429">
        <f t="shared" si="29"/>
        <v>0</v>
      </c>
      <c r="K109" s="429">
        <f t="shared" si="30"/>
        <v>0</v>
      </c>
      <c r="L109" s="389">
        <f t="shared" si="27"/>
        <v>0</v>
      </c>
      <c r="M109" s="389" t="str">
        <f t="shared" si="28"/>
        <v/>
      </c>
    </row>
    <row r="110" spans="1:14">
      <c r="A110" s="419"/>
      <c r="B110" s="419"/>
      <c r="C110" s="420" t="s">
        <v>93</v>
      </c>
      <c r="D110" s="421"/>
      <c r="E110" s="422"/>
      <c r="F110" s="423">
        <f t="shared" ref="F110:K110" si="31">SUM(F102:F109)</f>
        <v>0</v>
      </c>
      <c r="G110" s="423">
        <f t="shared" si="31"/>
        <v>0</v>
      </c>
      <c r="H110" s="423">
        <f t="shared" si="31"/>
        <v>0</v>
      </c>
      <c r="I110" s="423">
        <f t="shared" si="31"/>
        <v>0</v>
      </c>
      <c r="J110" s="423">
        <f t="shared" si="31"/>
        <v>0</v>
      </c>
      <c r="K110" s="423">
        <f t="shared" si="31"/>
        <v>0</v>
      </c>
      <c r="L110" s="389">
        <f t="shared" si="27"/>
        <v>0</v>
      </c>
      <c r="M110" s="389" t="str">
        <f t="shared" si="28"/>
        <v/>
      </c>
      <c r="N110" s="400"/>
    </row>
    <row r="111" spans="1:14">
      <c r="B111" s="401"/>
      <c r="C111" s="402"/>
      <c r="D111" s="402"/>
      <c r="E111" s="403"/>
      <c r="F111" s="404"/>
      <c r="G111" s="404"/>
      <c r="H111" s="405">
        <f>MENU!$D$17</f>
        <v>0</v>
      </c>
      <c r="I111" s="406"/>
      <c r="J111" s="406"/>
      <c r="K111" s="406">
        <v>1</v>
      </c>
      <c r="M111" s="389" t="str">
        <f t="shared" si="28"/>
        <v>in</v>
      </c>
    </row>
    <row r="112" spans="1:14" s="267" customFormat="1" ht="34.799999999999997">
      <c r="B112" s="407"/>
      <c r="C112" s="408" t="s">
        <v>98</v>
      </c>
      <c r="E112" s="409"/>
      <c r="F112" s="410"/>
      <c r="G112" s="1576" t="s">
        <v>853</v>
      </c>
      <c r="H112" s="1577"/>
      <c r="I112" s="1577"/>
      <c r="K112" s="406">
        <v>1</v>
      </c>
      <c r="M112" s="389" t="str">
        <f t="shared" si="28"/>
        <v>in</v>
      </c>
    </row>
    <row r="113" spans="2:13">
      <c r="K113" s="406">
        <v>1</v>
      </c>
      <c r="M113" s="389" t="str">
        <f t="shared" si="28"/>
        <v>in</v>
      </c>
    </row>
    <row r="114" spans="2:13">
      <c r="K114" s="406">
        <v>1</v>
      </c>
      <c r="M114" s="389" t="str">
        <f t="shared" si="28"/>
        <v>in</v>
      </c>
    </row>
    <row r="115" spans="2:13">
      <c r="K115" s="406">
        <v>1</v>
      </c>
      <c r="M115" s="389" t="str">
        <f t="shared" si="28"/>
        <v>in</v>
      </c>
    </row>
    <row r="116" spans="2:13">
      <c r="K116" s="406">
        <v>1</v>
      </c>
      <c r="M116" s="389" t="str">
        <f t="shared" si="28"/>
        <v>in</v>
      </c>
    </row>
    <row r="117" spans="2:13" s="391" customFormat="1">
      <c r="B117" s="412"/>
      <c r="C117" s="388"/>
      <c r="E117" s="409"/>
      <c r="G117" s="1579" t="str">
        <f>MENU!$D$6</f>
        <v>hocketoanthuchanh.com</v>
      </c>
      <c r="H117" s="1579"/>
      <c r="I117" s="1579"/>
      <c r="K117" s="406">
        <v>1</v>
      </c>
      <c r="M117" s="389" t="str">
        <f t="shared" si="28"/>
        <v>in</v>
      </c>
    </row>
    <row r="118" spans="2:13">
      <c r="E118" s="389"/>
    </row>
    <row r="119" spans="2:13">
      <c r="E119" s="389"/>
    </row>
    <row r="120" spans="2:13">
      <c r="E120" s="389"/>
    </row>
    <row r="121" spans="2:13">
      <c r="E121" s="389"/>
    </row>
    <row r="122" spans="2:13">
      <c r="E122" s="389"/>
    </row>
    <row r="123" spans="2:13">
      <c r="E123" s="389"/>
    </row>
    <row r="124" spans="2:13">
      <c r="E124" s="389"/>
    </row>
    <row r="125" spans="2:13">
      <c r="E125" s="389"/>
    </row>
    <row r="126" spans="2:13">
      <c r="E126" s="389"/>
    </row>
    <row r="127" spans="2:13">
      <c r="E127" s="389"/>
    </row>
    <row r="128" spans="2:13">
      <c r="E128" s="389"/>
    </row>
    <row r="129" spans="5:5">
      <c r="E129" s="389"/>
    </row>
    <row r="130" spans="5:5">
      <c r="E130" s="389"/>
    </row>
    <row r="131" spans="5:5">
      <c r="E131" s="389"/>
    </row>
    <row r="132" spans="5:5">
      <c r="E132" s="389"/>
    </row>
    <row r="133" spans="5:5">
      <c r="E133" s="389"/>
    </row>
    <row r="134" spans="5:5">
      <c r="E134" s="389"/>
    </row>
    <row r="135" spans="5:5">
      <c r="E135" s="389"/>
    </row>
    <row r="136" spans="5:5">
      <c r="E136" s="389"/>
    </row>
    <row r="137" spans="5:5">
      <c r="E137" s="389"/>
    </row>
    <row r="138" spans="5:5">
      <c r="E138" s="389"/>
    </row>
    <row r="139" spans="5:5">
      <c r="E139" s="389"/>
    </row>
    <row r="140" spans="5:5">
      <c r="E140" s="389"/>
    </row>
    <row r="141" spans="5:5">
      <c r="E141" s="389"/>
    </row>
    <row r="142" spans="5:5">
      <c r="E142" s="389"/>
    </row>
    <row r="143" spans="5:5">
      <c r="E143" s="389"/>
    </row>
    <row r="144" spans="5:5">
      <c r="E144" s="389"/>
    </row>
    <row r="145" spans="5:5">
      <c r="E145" s="389"/>
    </row>
    <row r="146" spans="5:5">
      <c r="E146" s="389"/>
    </row>
    <row r="147" spans="5:5">
      <c r="E147" s="389"/>
    </row>
    <row r="148" spans="5:5">
      <c r="E148" s="389"/>
    </row>
    <row r="149" spans="5:5">
      <c r="E149" s="389"/>
    </row>
    <row r="150" spans="5:5">
      <c r="E150" s="389"/>
    </row>
    <row r="151" spans="5:5">
      <c r="E151" s="389"/>
    </row>
    <row r="152" spans="5:5">
      <c r="E152" s="389"/>
    </row>
    <row r="153" spans="5:5">
      <c r="E153" s="389"/>
    </row>
    <row r="154" spans="5:5">
      <c r="E154" s="389"/>
    </row>
    <row r="155" spans="5:5">
      <c r="E155" s="389"/>
    </row>
    <row r="156" spans="5:5">
      <c r="E156" s="389"/>
    </row>
    <row r="157" spans="5:5">
      <c r="E157" s="389"/>
    </row>
    <row r="158" spans="5:5">
      <c r="E158" s="389"/>
    </row>
    <row r="159" spans="5:5">
      <c r="E159" s="389"/>
    </row>
    <row r="160" spans="5:5">
      <c r="E160" s="389"/>
    </row>
    <row r="161" spans="5:5">
      <c r="E161" s="389"/>
    </row>
    <row r="162" spans="5:5">
      <c r="E162" s="389"/>
    </row>
    <row r="163" spans="5:5">
      <c r="E163" s="389"/>
    </row>
    <row r="164" spans="5:5">
      <c r="E164" s="389"/>
    </row>
    <row r="165" spans="5:5">
      <c r="E165" s="389"/>
    </row>
    <row r="166" spans="5:5">
      <c r="E166" s="389"/>
    </row>
    <row r="167" spans="5:5">
      <c r="E167" s="389"/>
    </row>
    <row r="168" spans="5:5">
      <c r="E168" s="389"/>
    </row>
    <row r="169" spans="5:5">
      <c r="E169" s="389"/>
    </row>
  </sheetData>
  <mergeCells count="48">
    <mergeCell ref="A4:A5"/>
    <mergeCell ref="B4:B5"/>
    <mergeCell ref="C4:C5"/>
    <mergeCell ref="D4:D5"/>
    <mergeCell ref="E4:E5"/>
    <mergeCell ref="J4:K4"/>
    <mergeCell ref="L4:L5"/>
    <mergeCell ref="M4:M5"/>
    <mergeCell ref="G28:I28"/>
    <mergeCell ref="G72:I72"/>
    <mergeCell ref="F38:G38"/>
    <mergeCell ref="H38:I38"/>
    <mergeCell ref="J38:K38"/>
    <mergeCell ref="L38:L39"/>
    <mergeCell ref="M38:M39"/>
    <mergeCell ref="G67:I67"/>
    <mergeCell ref="G33:I33"/>
    <mergeCell ref="F4:G4"/>
    <mergeCell ref="H4:I4"/>
    <mergeCell ref="A38:A39"/>
    <mergeCell ref="B38:B39"/>
    <mergeCell ref="C38:C39"/>
    <mergeCell ref="D38:D39"/>
    <mergeCell ref="E38:E39"/>
    <mergeCell ref="A77:A78"/>
    <mergeCell ref="B77:B78"/>
    <mergeCell ref="C77:C78"/>
    <mergeCell ref="D77:D78"/>
    <mergeCell ref="E77:E78"/>
    <mergeCell ref="J77:K77"/>
    <mergeCell ref="L77:L78"/>
    <mergeCell ref="M77:M78"/>
    <mergeCell ref="G90:I90"/>
    <mergeCell ref="G117:I117"/>
    <mergeCell ref="F100:G100"/>
    <mergeCell ref="H100:I100"/>
    <mergeCell ref="J100:K100"/>
    <mergeCell ref="L100:L101"/>
    <mergeCell ref="M100:M101"/>
    <mergeCell ref="G112:I112"/>
    <mergeCell ref="G95:I95"/>
    <mergeCell ref="F77:G77"/>
    <mergeCell ref="H77:I77"/>
    <mergeCell ref="A100:A101"/>
    <mergeCell ref="B100:B101"/>
    <mergeCell ref="C100:C101"/>
    <mergeCell ref="D100:D101"/>
    <mergeCell ref="E100:E101"/>
  </mergeCells>
  <phoneticPr fontId="337" type="noConversion"/>
  <pageMargins left="0.4" right="0.15972222222222199" top="0.55972222222222201" bottom="0.30972222222222201" header="0.5" footer="0.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23</vt:i4>
      </vt:variant>
      <vt:variant>
        <vt:lpstr>Phạm vi Có tên</vt:lpstr>
      </vt:variant>
      <vt:variant>
        <vt:i4>58</vt:i4>
      </vt:variant>
    </vt:vector>
  </HeadingPairs>
  <TitlesOfParts>
    <vt:vector size="81" baseType="lpstr">
      <vt:lpstr>Calendar</vt:lpstr>
      <vt:lpstr>MENU</vt:lpstr>
      <vt:lpstr>Mau-bia</vt:lpstr>
      <vt:lpstr>DS TÀI KHOẢN</vt:lpstr>
      <vt:lpstr>Nghiep vu </vt:lpstr>
      <vt:lpstr>Nhaplieu</vt:lpstr>
      <vt:lpstr>DINH MUC</vt:lpstr>
      <vt:lpstr>Khách hàng</vt:lpstr>
      <vt:lpstr>NCC</vt:lpstr>
      <vt:lpstr>Doanh Thu S01</vt:lpstr>
      <vt:lpstr>Nhập xuất tồn S02</vt:lpstr>
      <vt:lpstr>Chi phí sxkd S03</vt:lpstr>
      <vt:lpstr>Thuế S04</vt:lpstr>
      <vt:lpstr>Thanh toan luong S05</vt:lpstr>
      <vt:lpstr>Sổ quỹ tiền mặt S06</vt:lpstr>
      <vt:lpstr>In.CDPS</vt:lpstr>
      <vt:lpstr>Sổ ngân hàng S07 </vt:lpstr>
      <vt:lpstr>Thu-Chi</vt:lpstr>
      <vt:lpstr>Công Nợ KH</vt:lpstr>
      <vt:lpstr>Công Nợ NCC</vt:lpstr>
      <vt:lpstr>Hệ thống TK</vt:lpstr>
      <vt:lpstr>Hệ thống TK (2)</vt:lpstr>
      <vt:lpstr>In.CDPS (2)</vt:lpstr>
      <vt:lpstr>dmvt</vt:lpstr>
      <vt:lpstr>dmvt3</vt:lpstr>
      <vt:lpstr>'DS TÀI KHOẢN'!HTTK</vt:lpstr>
      <vt:lpstr>'In.CDPS (2)'!HTTK</vt:lpstr>
      <vt:lpstr>HTTK</vt:lpstr>
      <vt:lpstr>NCC!KH.HANG</vt:lpstr>
      <vt:lpstr>KH.HANG</vt:lpstr>
      <vt:lpstr>MaHH</vt:lpstr>
      <vt:lpstr>MaHHNX</vt:lpstr>
      <vt:lpstr>NCC!makh</vt:lpstr>
      <vt:lpstr>makh</vt:lpstr>
      <vt:lpstr>'DS TÀI KHOẢN'!MS</vt:lpstr>
      <vt:lpstr>'In.CDPS (2)'!MS</vt:lpstr>
      <vt:lpstr>MS</vt:lpstr>
      <vt:lpstr>ngay1</vt:lpstr>
      <vt:lpstr>ngay2</vt:lpstr>
      <vt:lpstr>'Công Nợ KH'!Print_Titles</vt:lpstr>
      <vt:lpstr>'Công Nợ NCC'!Print_Titles</vt:lpstr>
      <vt:lpstr>'Chi phí sxkd S03'!Print_Titles</vt:lpstr>
      <vt:lpstr>'Doanh Thu S01'!Print_Titles</vt:lpstr>
      <vt:lpstr>'Sổ ngân hàng S07 '!Print_Titles</vt:lpstr>
      <vt:lpstr>'Sổ quỹ tiền mặt S06'!Print_Titles</vt:lpstr>
      <vt:lpstr>'Thuế S04'!Print_Titles</vt:lpstr>
      <vt:lpstr>'DS TÀI KHOẢN'!PSCKC</vt:lpstr>
      <vt:lpstr>'In.CDPS (2)'!PSCKC</vt:lpstr>
      <vt:lpstr>PSCKC</vt:lpstr>
      <vt:lpstr>'DS TÀI KHOẢN'!PSCKN</vt:lpstr>
      <vt:lpstr>'In.CDPS (2)'!PSCKN</vt:lpstr>
      <vt:lpstr>PSCKN</vt:lpstr>
      <vt:lpstr>'DS TÀI KHOẢN'!PSDKC</vt:lpstr>
      <vt:lpstr>'In.CDPS (2)'!PSDKC</vt:lpstr>
      <vt:lpstr>PSDKC</vt:lpstr>
      <vt:lpstr>'DS TÀI KHOẢN'!PSDKN</vt:lpstr>
      <vt:lpstr>'In.CDPS (2)'!PSDKN</vt:lpstr>
      <vt:lpstr>PSDKN</vt:lpstr>
      <vt:lpstr>SLN</vt:lpstr>
      <vt:lpstr>SLX</vt:lpstr>
      <vt:lpstr>sopnx</vt:lpstr>
      <vt:lpstr>sotc</vt:lpstr>
      <vt:lpstr>SPS</vt:lpstr>
      <vt:lpstr>TKC</vt:lpstr>
      <vt:lpstr>TKN</vt:lpstr>
      <vt:lpstr>TTN</vt:lpstr>
      <vt:lpstr>TTX</vt:lpstr>
      <vt:lpstr>'Công Nợ KH'!Vùng_In</vt:lpstr>
      <vt:lpstr>'Công Nợ NCC'!Vùng_In</vt:lpstr>
      <vt:lpstr>'Chi phí sxkd S03'!Vùng_In</vt:lpstr>
      <vt:lpstr>'Doanh Thu S01'!Vùng_In</vt:lpstr>
      <vt:lpstr>'DS TÀI KHOẢN'!Vùng_In</vt:lpstr>
      <vt:lpstr>In.CDPS!Vùng_In</vt:lpstr>
      <vt:lpstr>'In.CDPS (2)'!Vùng_In</vt:lpstr>
      <vt:lpstr>'Khách hàng'!Vùng_In</vt:lpstr>
      <vt:lpstr>NCC!Vùng_In</vt:lpstr>
      <vt:lpstr>'Nhập xuất tồn S02'!Vùng_In</vt:lpstr>
      <vt:lpstr>'Sổ ngân hàng S07 '!Vùng_In</vt:lpstr>
      <vt:lpstr>'Sổ quỹ tiền mặt S06'!Vùng_In</vt:lpstr>
      <vt:lpstr>'Thu-Chi'!Vùng_In</vt:lpstr>
      <vt:lpstr>'Thuế S04'!Vùng_In</vt:lpstr>
    </vt:vector>
  </TitlesOfParts>
  <Manager>http://amatax.vn/</Manager>
  <Company>http://amatax.vn/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http://amatax.vn/</dc:creator>
  <cp:lastModifiedBy>Trang Huyền</cp:lastModifiedBy>
  <cp:revision>1</cp:revision>
  <cp:lastPrinted>2025-08-04T09:03:49Z</cp:lastPrinted>
  <dcterms:created xsi:type="dcterms:W3CDTF">2011-11-02T11:54:00Z</dcterms:created>
  <dcterms:modified xsi:type="dcterms:W3CDTF">2025-11-07T04:38:27Z</dcterms:modified>
  <cp:contentStatus>http://amatax.vn/</cp:contentStatus>
  <dc:language>http://amatax.vn/</dc:language>
  <cp:version>http://amatax.vn/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